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excel stat books/to publish/"/>
    </mc:Choice>
  </mc:AlternateContent>
  <bookViews>
    <workbookView xWindow="0" yWindow="0" windowWidth="9570" windowHeight="4590" tabRatio="745"/>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all seed values" sheetId="12" state="hidden" r:id="rId8"/>
    <sheet name="seed values sorted" sheetId="2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rankings" sheetId="25" r:id="rId16"/>
    <sheet name="predicted rankings sorted" sheetId="16" state="hidden" r:id="rId17"/>
    <sheet name="predicted rankings" sheetId="8" state="hidden" r:id="rId18"/>
    <sheet name="simulation results" sheetId="10" state="hidden" r:id="rId19"/>
  </sheets>
  <functionGroups builtInGroupCount="18"/>
  <definedNames>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5" hidden="1">rankings!$A$2:$E$2</definedName>
    <definedName name="_xlnm._FilterDatabase" localSheetId="9" hidden="1">'seed values'!$A$2:$BA$2</definedName>
    <definedName name="q_match_data">'data import sorted'!$B$6:$SF$85</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8" i="6" l="1"/>
  <c r="I48" i="6"/>
  <c r="L48" i="6"/>
  <c r="M48" i="6" s="1"/>
  <c r="AW11" i="6" l="1"/>
  <c r="BQ11" i="6" l="1"/>
  <c r="BQ10" i="6"/>
  <c r="M7" i="7" l="1"/>
  <c r="L7" i="7"/>
  <c r="K7"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Y13" i="7" l="1"/>
  <c r="J28" i="7" s="1"/>
  <c r="B28" i="7" s="1"/>
  <c r="BU13" i="7"/>
  <c r="BQ13" i="7"/>
  <c r="BM13" i="7"/>
  <c r="BI13" i="7"/>
  <c r="BE13" i="7"/>
  <c r="BA13" i="7"/>
  <c r="AW13" i="7"/>
  <c r="AS13" i="7"/>
  <c r="AO13" i="7"/>
  <c r="AK13" i="7"/>
  <c r="AG13" i="7"/>
  <c r="BZ12" i="7"/>
  <c r="BV12" i="7"/>
  <c r="BR12" i="7"/>
  <c r="BN12" i="7"/>
  <c r="BJ12" i="7"/>
  <c r="BF12" i="7"/>
  <c r="BB12" i="7"/>
  <c r="AX12" i="7"/>
  <c r="AT12" i="7"/>
  <c r="AP12" i="7"/>
  <c r="AL12" i="7"/>
  <c r="AH12" i="7"/>
  <c r="AE12" i="7"/>
  <c r="BX13" i="7"/>
  <c r="BT13" i="7"/>
  <c r="BP13" i="7"/>
  <c r="BL13" i="7"/>
  <c r="BH13" i="7"/>
  <c r="BD13" i="7"/>
  <c r="AZ13" i="7"/>
  <c r="AV13" i="7"/>
  <c r="AR13" i="7"/>
  <c r="AN13" i="7"/>
  <c r="AJ13" i="7"/>
  <c r="AF13" i="7"/>
  <c r="BY12" i="7"/>
  <c r="BU12" i="7"/>
  <c r="BQ12" i="7"/>
  <c r="BM12" i="7"/>
  <c r="BI12" i="7"/>
  <c r="BE12" i="7"/>
  <c r="BA12" i="7"/>
  <c r="AW12" i="7"/>
  <c r="AS12" i="7"/>
  <c r="AO12" i="7"/>
  <c r="AK12" i="7"/>
  <c r="AG12" i="7"/>
  <c r="BW13" i="7"/>
  <c r="BS13" i="7"/>
  <c r="BO13" i="7"/>
  <c r="BK13" i="7"/>
  <c r="BG13" i="7"/>
  <c r="BC13" i="7"/>
  <c r="AY13" i="7"/>
  <c r="AU13" i="7"/>
  <c r="AQ13" i="7"/>
  <c r="AM13" i="7"/>
  <c r="AI13" i="7"/>
  <c r="AE13" i="7"/>
  <c r="BX12" i="7"/>
  <c r="BT12" i="7"/>
  <c r="BP12" i="7"/>
  <c r="BL12" i="7"/>
  <c r="BH12" i="7"/>
  <c r="BD12" i="7"/>
  <c r="AZ12" i="7"/>
  <c r="AV12" i="7"/>
  <c r="AR12" i="7"/>
  <c r="AN12" i="7"/>
  <c r="AJ12" i="7"/>
  <c r="AF12" i="7"/>
  <c r="BZ13" i="7"/>
  <c r="BV13" i="7"/>
  <c r="BR13" i="7"/>
  <c r="BN13" i="7"/>
  <c r="BJ13" i="7"/>
  <c r="BF13" i="7"/>
  <c r="BB13" i="7"/>
  <c r="AX13" i="7"/>
  <c r="AT13" i="7"/>
  <c r="AP13" i="7"/>
  <c r="AL13" i="7"/>
  <c r="AH13" i="7"/>
  <c r="AD13" i="7"/>
  <c r="BW12" i="7"/>
  <c r="BS12" i="7"/>
  <c r="BO12" i="7"/>
  <c r="BK12" i="7"/>
  <c r="BG12" i="7"/>
  <c r="BC12" i="7"/>
  <c r="AY12" i="7"/>
  <c r="AU12" i="7"/>
  <c r="AQ12" i="7"/>
  <c r="AM12" i="7"/>
  <c r="AI12" i="7"/>
  <c r="AD12" i="7"/>
  <c r="BX15" i="7"/>
  <c r="AV15" i="7"/>
  <c r="AJ15" i="7"/>
  <c r="BY14" i="7"/>
  <c r="BQ14" i="7"/>
  <c r="BI14" i="7"/>
  <c r="AW14" i="7"/>
  <c r="AK14" i="7"/>
  <c r="BW15" i="7"/>
  <c r="BS15" i="7"/>
  <c r="BO15" i="7"/>
  <c r="BK15" i="7"/>
  <c r="BG15" i="7"/>
  <c r="BC15" i="7"/>
  <c r="AY15" i="7"/>
  <c r="AU15" i="7"/>
  <c r="AQ15" i="7"/>
  <c r="AM15" i="7"/>
  <c r="AI15" i="7"/>
  <c r="AE15" i="7"/>
  <c r="BX14" i="7"/>
  <c r="BT14" i="7"/>
  <c r="BP14" i="7"/>
  <c r="BL14" i="7"/>
  <c r="BH14" i="7"/>
  <c r="BD14" i="7"/>
  <c r="AZ14" i="7"/>
  <c r="AV14" i="7"/>
  <c r="AR14" i="7"/>
  <c r="AN14" i="7"/>
  <c r="AJ14" i="7"/>
  <c r="AF14" i="7"/>
  <c r="BZ15" i="7"/>
  <c r="BV15" i="7"/>
  <c r="BR15" i="7"/>
  <c r="BN15" i="7"/>
  <c r="BF15" i="7"/>
  <c r="BB15" i="7"/>
  <c r="AX15" i="7"/>
  <c r="AT15" i="7"/>
  <c r="AP15" i="7"/>
  <c r="AL15" i="7"/>
  <c r="AH15" i="7"/>
  <c r="BW14" i="7"/>
  <c r="BS14" i="7"/>
  <c r="BO14" i="7"/>
  <c r="BK14" i="7"/>
  <c r="BC14" i="7"/>
  <c r="AY14" i="7"/>
  <c r="AQ14" i="7"/>
  <c r="AM14" i="7"/>
  <c r="AE14" i="7"/>
  <c r="AS14" i="7"/>
  <c r="BJ15" i="7"/>
  <c r="AD15" i="7"/>
  <c r="BG14" i="7"/>
  <c r="AU14" i="7"/>
  <c r="AI14" i="7"/>
  <c r="BY15" i="7"/>
  <c r="BU15" i="7"/>
  <c r="BQ15" i="7"/>
  <c r="BM15" i="7"/>
  <c r="BI15" i="7"/>
  <c r="K10" i="7" s="1"/>
  <c r="BE15" i="7"/>
  <c r="BA15" i="7"/>
  <c r="AW15" i="7"/>
  <c r="AS15" i="7"/>
  <c r="AO15" i="7"/>
  <c r="AK15" i="7"/>
  <c r="AG15" i="7"/>
  <c r="BZ14" i="7"/>
  <c r="BV14" i="7"/>
  <c r="BR14" i="7"/>
  <c r="BN14" i="7"/>
  <c r="BJ14" i="7"/>
  <c r="D10" i="7" s="1"/>
  <c r="BF14" i="7"/>
  <c r="BB14" i="7"/>
  <c r="AX14" i="7"/>
  <c r="AT14" i="7"/>
  <c r="AP14" i="7"/>
  <c r="AL14" i="7"/>
  <c r="AH14" i="7"/>
  <c r="AD14" i="7"/>
  <c r="BT15" i="7"/>
  <c r="BP15" i="7"/>
  <c r="BL15" i="7"/>
  <c r="BH15" i="7"/>
  <c r="BD15" i="7"/>
  <c r="AZ15" i="7"/>
  <c r="AR15" i="7"/>
  <c r="AN15" i="7"/>
  <c r="AF15" i="7"/>
  <c r="BU14" i="7"/>
  <c r="BM14" i="7"/>
  <c r="BE14" i="7"/>
  <c r="BA14" i="7"/>
  <c r="AO14" i="7"/>
  <c r="AG14" i="7"/>
  <c r="BU12" i="6"/>
  <c r="L10"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AB6" i="7"/>
  <c r="CA6" i="7" s="1"/>
  <c r="AB11" i="7"/>
  <c r="CA11" i="7" s="1"/>
  <c r="AB10" i="7"/>
  <c r="CA10" i="7" s="1"/>
  <c r="AB9" i="7"/>
  <c r="CA9" i="7" s="1"/>
  <c r="AB8" i="7"/>
  <c r="CA8" i="7" s="1"/>
  <c r="AB7" i="7"/>
  <c r="CA7" i="7" s="1"/>
  <c r="BU14" i="6"/>
  <c r="CA13" i="7" l="1"/>
  <c r="CA12" i="7"/>
  <c r="A14" i="6"/>
  <c r="B13" i="6"/>
  <c r="C13" i="6"/>
  <c r="B10" i="6"/>
  <c r="C10" i="6"/>
  <c r="AD7" i="7"/>
  <c r="AH7" i="7"/>
  <c r="AL7" i="7"/>
  <c r="AP7" i="7"/>
  <c r="AT7" i="7"/>
  <c r="AX7" i="7"/>
  <c r="BB7" i="7"/>
  <c r="BF7" i="7"/>
  <c r="BJ7" i="7"/>
  <c r="BN7" i="7"/>
  <c r="BR7" i="7"/>
  <c r="BV7" i="7"/>
  <c r="BZ7" i="7"/>
  <c r="AE7" i="7"/>
  <c r="AI7" i="7"/>
  <c r="AM7" i="7"/>
  <c r="AQ7" i="7"/>
  <c r="AU7" i="7"/>
  <c r="AY7" i="7"/>
  <c r="BC7" i="7"/>
  <c r="BG7" i="7"/>
  <c r="BK7" i="7"/>
  <c r="BO7" i="7"/>
  <c r="BS7" i="7"/>
  <c r="AF7" i="7"/>
  <c r="AN7" i="7"/>
  <c r="AV7" i="7"/>
  <c r="BD7" i="7"/>
  <c r="BL7" i="7"/>
  <c r="BT7" i="7"/>
  <c r="BY7" i="7"/>
  <c r="AG7" i="7"/>
  <c r="AO7" i="7"/>
  <c r="AW7" i="7"/>
  <c r="BE7" i="7"/>
  <c r="BM7" i="7"/>
  <c r="BU7" i="7"/>
  <c r="AJ7" i="7"/>
  <c r="AR7" i="7"/>
  <c r="AZ7" i="7"/>
  <c r="BH7" i="7"/>
  <c r="BP7" i="7"/>
  <c r="BW7" i="7"/>
  <c r="AK7" i="7"/>
  <c r="AS7" i="7"/>
  <c r="BA7" i="7"/>
  <c r="BI7" i="7"/>
  <c r="BQ7" i="7"/>
  <c r="BX7" i="7"/>
  <c r="AD11" i="7"/>
  <c r="AH11" i="7"/>
  <c r="AL11" i="7"/>
  <c r="AP11" i="7"/>
  <c r="AT11" i="7"/>
  <c r="AX11" i="7"/>
  <c r="BB11" i="7"/>
  <c r="BF11" i="7"/>
  <c r="BJ11" i="7"/>
  <c r="BN11" i="7"/>
  <c r="BR11" i="7"/>
  <c r="BV11" i="7"/>
  <c r="BZ11" i="7"/>
  <c r="AE11" i="7"/>
  <c r="AJ11" i="7"/>
  <c r="AO11" i="7"/>
  <c r="AU11" i="7"/>
  <c r="AZ11" i="7"/>
  <c r="BE11" i="7"/>
  <c r="BK11" i="7"/>
  <c r="BP11" i="7"/>
  <c r="BU11" i="7"/>
  <c r="AF11" i="7"/>
  <c r="AK11" i="7"/>
  <c r="AQ11" i="7"/>
  <c r="AV11" i="7"/>
  <c r="BA11" i="7"/>
  <c r="BG11" i="7"/>
  <c r="BL11" i="7"/>
  <c r="BQ11" i="7"/>
  <c r="BW11" i="7"/>
  <c r="AG11" i="7"/>
  <c r="AM11" i="7"/>
  <c r="AR11" i="7"/>
  <c r="AW11" i="7"/>
  <c r="BC11" i="7"/>
  <c r="BH11" i="7"/>
  <c r="BM11" i="7"/>
  <c r="BS11" i="7"/>
  <c r="BX11" i="7"/>
  <c r="AY11" i="7"/>
  <c r="BT11" i="7"/>
  <c r="AI11" i="7"/>
  <c r="BD11" i="7"/>
  <c r="BY11" i="7"/>
  <c r="AN11" i="7"/>
  <c r="BI11" i="7"/>
  <c r="AS11" i="7"/>
  <c r="BO11" i="7"/>
  <c r="AG8" i="7"/>
  <c r="AK8" i="7"/>
  <c r="AO8" i="7"/>
  <c r="AS8" i="7"/>
  <c r="AW8" i="7"/>
  <c r="BA8" i="7"/>
  <c r="BE8" i="7"/>
  <c r="BI8" i="7"/>
  <c r="BM8" i="7"/>
  <c r="BQ8" i="7"/>
  <c r="BU8" i="7"/>
  <c r="BY8" i="7"/>
  <c r="AH8" i="7"/>
  <c r="AM8" i="7"/>
  <c r="AR8" i="7"/>
  <c r="AX8" i="7"/>
  <c r="BC8" i="7"/>
  <c r="BH8" i="7"/>
  <c r="BN8" i="7"/>
  <c r="BS8" i="7"/>
  <c r="BX8" i="7"/>
  <c r="AD8" i="7"/>
  <c r="AI8" i="7"/>
  <c r="AN8" i="7"/>
  <c r="AT8" i="7"/>
  <c r="AY8" i="7"/>
  <c r="BD8" i="7"/>
  <c r="BJ8" i="7"/>
  <c r="BO8" i="7"/>
  <c r="BT8" i="7"/>
  <c r="BZ8" i="7"/>
  <c r="AE8" i="7"/>
  <c r="AJ8" i="7"/>
  <c r="AP8" i="7"/>
  <c r="AU8" i="7"/>
  <c r="AZ8" i="7"/>
  <c r="BF8" i="7"/>
  <c r="BK8" i="7"/>
  <c r="BP8" i="7"/>
  <c r="BV8" i="7"/>
  <c r="AF8" i="7"/>
  <c r="AL8" i="7"/>
  <c r="AQ8" i="7"/>
  <c r="AV8" i="7"/>
  <c r="BB8" i="7"/>
  <c r="BG8" i="7"/>
  <c r="BL8" i="7"/>
  <c r="BR8" i="7"/>
  <c r="BW8" i="7"/>
  <c r="BW6" i="7"/>
  <c r="BS6" i="7"/>
  <c r="BO6" i="7"/>
  <c r="BK6" i="7"/>
  <c r="BG6" i="7"/>
  <c r="BC6" i="7"/>
  <c r="AY6" i="7"/>
  <c r="AU6" i="7"/>
  <c r="AQ6" i="7"/>
  <c r="AM6" i="7"/>
  <c r="AI6" i="7"/>
  <c r="AE6" i="7"/>
  <c r="BZ6" i="7"/>
  <c r="BU6" i="7"/>
  <c r="BP6" i="7"/>
  <c r="BJ6" i="7"/>
  <c r="BE6" i="7"/>
  <c r="AZ6" i="7"/>
  <c r="AT6" i="7"/>
  <c r="AO6" i="7"/>
  <c r="AJ6" i="7"/>
  <c r="AD6" i="7"/>
  <c r="BY6" i="7"/>
  <c r="BT6" i="7"/>
  <c r="BN6" i="7"/>
  <c r="BI6" i="7"/>
  <c r="BD6" i="7"/>
  <c r="AX6" i="7"/>
  <c r="AS6" i="7"/>
  <c r="AN6" i="7"/>
  <c r="AH6" i="7"/>
  <c r="BX6" i="7"/>
  <c r="BR6" i="7"/>
  <c r="BM6" i="7"/>
  <c r="BH6" i="7"/>
  <c r="BB6" i="7"/>
  <c r="AW6" i="7"/>
  <c r="AR6" i="7"/>
  <c r="AL6" i="7"/>
  <c r="AG6" i="7"/>
  <c r="BL6" i="7"/>
  <c r="AP6" i="7"/>
  <c r="BF6" i="7"/>
  <c r="AK6" i="7"/>
  <c r="BV6" i="7"/>
  <c r="BA6" i="7"/>
  <c r="AF6" i="7"/>
  <c r="BQ6" i="7"/>
  <c r="AV6" i="7"/>
  <c r="AF9" i="7"/>
  <c r="AJ9" i="7"/>
  <c r="AN9" i="7"/>
  <c r="AR9" i="7"/>
  <c r="AV9" i="7"/>
  <c r="AZ9" i="7"/>
  <c r="BD9" i="7"/>
  <c r="BH9" i="7"/>
  <c r="BL9" i="7"/>
  <c r="BP9" i="7"/>
  <c r="BT9" i="7"/>
  <c r="BX9" i="7"/>
  <c r="AG9" i="7"/>
  <c r="AL9" i="7"/>
  <c r="AQ9" i="7"/>
  <c r="AW9" i="7"/>
  <c r="BB9" i="7"/>
  <c r="BG9" i="7"/>
  <c r="BM9" i="7"/>
  <c r="BR9" i="7"/>
  <c r="BW9" i="7"/>
  <c r="AH9" i="7"/>
  <c r="AM9" i="7"/>
  <c r="AS9" i="7"/>
  <c r="AX9" i="7"/>
  <c r="BC9" i="7"/>
  <c r="BI9" i="7"/>
  <c r="BN9" i="7"/>
  <c r="BS9" i="7"/>
  <c r="BY9" i="7"/>
  <c r="AD9" i="7"/>
  <c r="AI9" i="7"/>
  <c r="AO9" i="7"/>
  <c r="AT9" i="7"/>
  <c r="AY9" i="7"/>
  <c r="BE9" i="7"/>
  <c r="BJ9" i="7"/>
  <c r="BO9" i="7"/>
  <c r="BU9" i="7"/>
  <c r="BZ9" i="7"/>
  <c r="AP9" i="7"/>
  <c r="BK9" i="7"/>
  <c r="AU9" i="7"/>
  <c r="BQ9" i="7"/>
  <c r="AE9" i="7"/>
  <c r="BA9" i="7"/>
  <c r="BV9" i="7"/>
  <c r="AK9" i="7"/>
  <c r="BF9" i="7"/>
  <c r="AE10" i="7"/>
  <c r="AI10" i="7"/>
  <c r="AM10" i="7"/>
  <c r="AQ10" i="7"/>
  <c r="AU10" i="7"/>
  <c r="AY10" i="7"/>
  <c r="BC10" i="7"/>
  <c r="BG10" i="7"/>
  <c r="BK10" i="7"/>
  <c r="BO10" i="7"/>
  <c r="BS10" i="7"/>
  <c r="BW10" i="7"/>
  <c r="AF10" i="7"/>
  <c r="AK10" i="7"/>
  <c r="AP10" i="7"/>
  <c r="AV10" i="7"/>
  <c r="BA10" i="7"/>
  <c r="BF10" i="7"/>
  <c r="BL10" i="7"/>
  <c r="BQ10" i="7"/>
  <c r="BV10" i="7"/>
  <c r="AG10" i="7"/>
  <c r="AL10" i="7"/>
  <c r="AR10" i="7"/>
  <c r="AW10" i="7"/>
  <c r="BB10" i="7"/>
  <c r="BH10" i="7"/>
  <c r="BM10" i="7"/>
  <c r="BR10" i="7"/>
  <c r="BX10" i="7"/>
  <c r="AH10" i="7"/>
  <c r="AN10" i="7"/>
  <c r="AS10" i="7"/>
  <c r="AX10" i="7"/>
  <c r="BD10" i="7"/>
  <c r="BI10" i="7"/>
  <c r="BN10" i="7"/>
  <c r="BT10" i="7"/>
  <c r="BY10" i="7"/>
  <c r="AJ10" i="7"/>
  <c r="BE10" i="7"/>
  <c r="BZ10" i="7"/>
  <c r="AO10" i="7"/>
  <c r="BJ10" i="7"/>
  <c r="AT10" i="7"/>
  <c r="BP10" i="7"/>
  <c r="AD10" i="7"/>
  <c r="AZ10" i="7"/>
  <c r="BU10" i="7"/>
  <c r="AC7" i="7"/>
  <c r="AC11" i="7"/>
  <c r="AC8" i="7"/>
  <c r="AC6" i="7"/>
  <c r="AC9" i="7"/>
  <c r="AC10" i="7"/>
  <c r="BU15" i="6"/>
  <c r="J25" i="7" l="1"/>
  <c r="J10" i="7" s="1"/>
  <c r="F10" i="6"/>
  <c r="J10" i="6"/>
  <c r="G10" i="6"/>
  <c r="K10" i="6"/>
  <c r="H10" i="6"/>
  <c r="L10" i="6"/>
  <c r="I10" i="6"/>
  <c r="M10" i="6"/>
  <c r="I13" i="6"/>
  <c r="M13" i="6"/>
  <c r="F13" i="6"/>
  <c r="J13" i="6"/>
  <c r="L13" i="6"/>
  <c r="H13" i="6"/>
  <c r="G13" i="6"/>
  <c r="K13" i="6"/>
  <c r="A15" i="6"/>
  <c r="E13" i="6"/>
  <c r="D13" i="6"/>
  <c r="C14" i="6"/>
  <c r="B14" i="6"/>
  <c r="E10" i="6"/>
  <c r="D10" i="6"/>
  <c r="A11" i="6"/>
  <c r="C11" i="6" s="1"/>
  <c r="BU16" i="6"/>
  <c r="B25" i="7" l="1"/>
  <c r="B10" i="7" s="1"/>
  <c r="M22" i="7"/>
  <c r="N13" i="6"/>
  <c r="N10" i="6"/>
  <c r="H14" i="6"/>
  <c r="L14" i="6"/>
  <c r="M14" i="6"/>
  <c r="G14" i="6"/>
  <c r="I14" i="6"/>
  <c r="K14" i="6"/>
  <c r="F14" i="6"/>
  <c r="J14" i="6"/>
  <c r="A16" i="6"/>
  <c r="D14" i="6"/>
  <c r="E14" i="6"/>
  <c r="B15" i="6"/>
  <c r="C15" i="6"/>
  <c r="B11" i="6"/>
  <c r="D22" i="7"/>
  <c r="E22" i="7"/>
  <c r="C22" i="7"/>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5" i="6"/>
  <c r="B56" i="6"/>
  <c r="B57" i="6"/>
  <c r="B58" i="6"/>
  <c r="B59" i="6"/>
  <c r="B60" i="6"/>
  <c r="B54" i="6"/>
  <c r="B53" i="6"/>
  <c r="B52" i="6"/>
  <c r="B51" i="6"/>
  <c r="B50" i="6"/>
  <c r="BU17" i="6"/>
  <c r="K22" i="7" l="1"/>
  <c r="L22" i="7"/>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J30" i="6" s="1"/>
  <c r="I25" i="6"/>
  <c r="G25" i="6"/>
  <c r="J25" i="6"/>
  <c r="L25" i="6"/>
  <c r="M25" i="6"/>
  <c r="K25" i="6"/>
  <c r="F25" i="6"/>
  <c r="H25" i="6"/>
  <c r="N24" i="6"/>
  <c r="C26" i="6"/>
  <c r="B26" i="6"/>
  <c r="E25" i="6"/>
  <c r="D25" i="6"/>
  <c r="BU28" i="6"/>
  <c r="I30" i="6" l="1"/>
  <c r="L30" i="6"/>
  <c r="N30" i="6"/>
  <c r="O30" i="6"/>
  <c r="H30" i="6"/>
  <c r="F30" i="6"/>
  <c r="G30" i="6"/>
  <c r="H26" i="6"/>
  <c r="J26" i="6"/>
  <c r="G26" i="6"/>
  <c r="K26" i="6"/>
  <c r="L26" i="6"/>
  <c r="M26" i="6"/>
  <c r="I26" i="6"/>
  <c r="F26" i="6"/>
  <c r="C31" i="6"/>
  <c r="A32" i="6"/>
  <c r="B31" i="6"/>
  <c r="J31" i="6" s="1"/>
  <c r="E26" i="6"/>
  <c r="D26" i="6"/>
  <c r="N25" i="6"/>
  <c r="E30" i="6"/>
  <c r="D30" i="6"/>
  <c r="L31" i="6" l="1"/>
  <c r="I31" i="6"/>
  <c r="N31" i="6"/>
  <c r="O31" i="6"/>
  <c r="K30" i="6"/>
  <c r="M30" i="6" s="1"/>
  <c r="N26" i="6"/>
  <c r="H31" i="6"/>
  <c r="F31" i="6"/>
  <c r="G31" i="6"/>
  <c r="D31" i="6"/>
  <c r="E31" i="6"/>
  <c r="B32" i="6"/>
  <c r="J32" i="6" s="1"/>
  <c r="C32" i="6"/>
  <c r="A33" i="6"/>
  <c r="L32" i="6" l="1"/>
  <c r="I32" i="6"/>
  <c r="N32" i="6"/>
  <c r="O32" i="6"/>
  <c r="K31" i="6"/>
  <c r="M31" i="6" s="1"/>
  <c r="H32" i="6"/>
  <c r="F32" i="6"/>
  <c r="G32" i="6"/>
  <c r="D32" i="6"/>
  <c r="E32" i="6"/>
  <c r="C33" i="6"/>
  <c r="A34" i="6"/>
  <c r="B33" i="6"/>
  <c r="J33" i="6" s="1"/>
  <c r="L33" i="6" l="1"/>
  <c r="I33" i="6"/>
  <c r="N33" i="6"/>
  <c r="O33" i="6"/>
  <c r="K32" i="6"/>
  <c r="M32" i="6" s="1"/>
  <c r="C34" i="6"/>
  <c r="A35" i="6"/>
  <c r="B34" i="6"/>
  <c r="J34" i="6" s="1"/>
  <c r="D33" i="6"/>
  <c r="E33" i="6"/>
  <c r="F33" i="6"/>
  <c r="H33" i="6"/>
  <c r="G33" i="6"/>
  <c r="L34" i="6" l="1"/>
  <c r="I34" i="6"/>
  <c r="N34" i="6"/>
  <c r="O34" i="6"/>
  <c r="K33" i="6"/>
  <c r="M33" i="6" s="1"/>
  <c r="F34" i="6"/>
  <c r="G34" i="6"/>
  <c r="H34" i="6"/>
  <c r="B35" i="6"/>
  <c r="J35" i="6" s="1"/>
  <c r="A36" i="6"/>
  <c r="C35" i="6"/>
  <c r="E34" i="6"/>
  <c r="D34" i="6"/>
  <c r="L35" i="6" l="1"/>
  <c r="I35" i="6"/>
  <c r="N35" i="6"/>
  <c r="O35" i="6"/>
  <c r="K34" i="6"/>
  <c r="M34" i="6" s="1"/>
  <c r="E35" i="6"/>
  <c r="D35" i="6"/>
  <c r="F35" i="6"/>
  <c r="H35" i="6"/>
  <c r="G35" i="6"/>
  <c r="A37" i="6"/>
  <c r="B36" i="6"/>
  <c r="J36" i="6" s="1"/>
  <c r="C36" i="6"/>
  <c r="L36" i="6" l="1"/>
  <c r="I36" i="6"/>
  <c r="N36" i="6"/>
  <c r="O36" i="6"/>
  <c r="K35" i="6"/>
  <c r="M35" i="6" s="1"/>
  <c r="G36" i="6"/>
  <c r="H36" i="6"/>
  <c r="F36" i="6"/>
  <c r="E36" i="6"/>
  <c r="D36" i="6"/>
  <c r="C37" i="6"/>
  <c r="A38" i="6"/>
  <c r="B37" i="6"/>
  <c r="J37" i="6" s="1"/>
  <c r="L37" i="6" l="1"/>
  <c r="I37" i="6"/>
  <c r="N37" i="6"/>
  <c r="O37" i="6"/>
  <c r="K36" i="6"/>
  <c r="M36" i="6" s="1"/>
  <c r="A39" i="6"/>
  <c r="C38" i="6"/>
  <c r="B38" i="6"/>
  <c r="J38" i="6" s="1"/>
  <c r="F37" i="6"/>
  <c r="G37" i="6"/>
  <c r="H37" i="6"/>
  <c r="E37" i="6"/>
  <c r="D37" i="6"/>
  <c r="L38" i="6" l="1"/>
  <c r="I38" i="6"/>
  <c r="N38" i="6"/>
  <c r="O38" i="6"/>
  <c r="K37" i="6"/>
  <c r="M37" i="6" s="1"/>
  <c r="F38" i="6"/>
  <c r="G38" i="6"/>
  <c r="H38" i="6"/>
  <c r="D38" i="6"/>
  <c r="E38" i="6"/>
  <c r="B39" i="6"/>
  <c r="J39" i="6" s="1"/>
  <c r="C39" i="6"/>
  <c r="A40" i="6"/>
  <c r="L39" i="6" l="1"/>
  <c r="I39" i="6"/>
  <c r="N39" i="6"/>
  <c r="O39" i="6"/>
  <c r="K38" i="6"/>
  <c r="M38" i="6" s="1"/>
  <c r="B40" i="6"/>
  <c r="J40" i="6" s="1"/>
  <c r="C40" i="6"/>
  <c r="A41" i="6"/>
  <c r="D39" i="6"/>
  <c r="E39" i="6"/>
  <c r="H39" i="6"/>
  <c r="G39" i="6"/>
  <c r="F39" i="6"/>
  <c r="L40" i="6" l="1"/>
  <c r="I40" i="6"/>
  <c r="N40" i="6"/>
  <c r="O40" i="6"/>
  <c r="K39" i="6"/>
  <c r="M39" i="6" s="1"/>
  <c r="B41" i="6"/>
  <c r="J41" i="6" s="1"/>
  <c r="C41" i="6"/>
  <c r="A42" i="6"/>
  <c r="E40" i="6"/>
  <c r="D40" i="6"/>
  <c r="F40" i="6"/>
  <c r="G40" i="6"/>
  <c r="H40" i="6"/>
  <c r="L41" i="6" l="1"/>
  <c r="I41" i="6"/>
  <c r="N41" i="6"/>
  <c r="O41" i="6"/>
  <c r="K40" i="6"/>
  <c r="M40" i="6" s="1"/>
  <c r="C42" i="6"/>
  <c r="A43" i="6"/>
  <c r="B42" i="6"/>
  <c r="J42" i="6" s="1"/>
  <c r="D41" i="6"/>
  <c r="E41" i="6"/>
  <c r="F41" i="6"/>
  <c r="G41" i="6"/>
  <c r="H41" i="6"/>
  <c r="L42" i="6" l="1"/>
  <c r="I42" i="6"/>
  <c r="N42" i="6"/>
  <c r="O42" i="6"/>
  <c r="K41" i="6"/>
  <c r="M41" i="6" s="1"/>
  <c r="G42" i="6"/>
  <c r="H42" i="6"/>
  <c r="F42" i="6"/>
  <c r="C43" i="6"/>
  <c r="B43" i="6"/>
  <c r="J43" i="6" s="1"/>
  <c r="A44" i="6"/>
  <c r="D42" i="6"/>
  <c r="E42" i="6"/>
  <c r="L43" i="6" l="1"/>
  <c r="M43" i="6" s="1"/>
  <c r="I43" i="6"/>
  <c r="N43" i="6"/>
  <c r="O43" i="6"/>
  <c r="K42" i="6"/>
  <c r="M42" i="6" s="1"/>
  <c r="E43" i="6"/>
  <c r="D43" i="6"/>
  <c r="C44" i="6"/>
  <c r="B44" i="6"/>
  <c r="J44" i="6" s="1"/>
  <c r="A45" i="6"/>
  <c r="H43" i="6"/>
  <c r="F43" i="6"/>
  <c r="G43" i="6"/>
  <c r="L44" i="6" l="1"/>
  <c r="I44" i="6"/>
  <c r="N44" i="6"/>
  <c r="O44" i="6"/>
  <c r="H44" i="6"/>
  <c r="G44" i="6"/>
  <c r="F44" i="6"/>
  <c r="E44" i="6"/>
  <c r="D44" i="6"/>
  <c r="B45" i="6"/>
  <c r="J45" i="6" s="1"/>
  <c r="C45" i="6"/>
  <c r="A46" i="6"/>
  <c r="L45" i="6" l="1"/>
  <c r="I45" i="6"/>
  <c r="N45" i="6"/>
  <c r="O45" i="6"/>
  <c r="K44" i="6"/>
  <c r="M44" i="6" s="1"/>
  <c r="F45" i="6"/>
  <c r="G45" i="6"/>
  <c r="H45" i="6"/>
  <c r="C46" i="6"/>
  <c r="A47" i="6"/>
  <c r="B46" i="6"/>
  <c r="J46" i="6" s="1"/>
  <c r="D45" i="6"/>
  <c r="E45" i="6"/>
  <c r="L46" i="6" l="1"/>
  <c r="I46" i="6"/>
  <c r="N46" i="6"/>
  <c r="O46" i="6"/>
  <c r="K45" i="6"/>
  <c r="M45" i="6" s="1"/>
  <c r="D46" i="6"/>
  <c r="E46" i="6"/>
  <c r="F46" i="6"/>
  <c r="G46" i="6"/>
  <c r="H46" i="6"/>
  <c r="B47" i="6"/>
  <c r="J47" i="6" s="1"/>
  <c r="C47" i="6"/>
  <c r="L47" i="6" l="1"/>
  <c r="I47" i="6"/>
  <c r="N47" i="6"/>
  <c r="O47" i="6"/>
  <c r="K46" i="6"/>
  <c r="M46" i="6" s="1"/>
  <c r="G47" i="6"/>
  <c r="H47" i="6"/>
  <c r="F47" i="6"/>
  <c r="D47" i="6"/>
  <c r="E47" i="6"/>
  <c r="K47" i="6" l="1"/>
  <c r="M47" i="6" s="1"/>
</calcChain>
</file>

<file path=xl/sharedStrings.xml><?xml version="1.0" encoding="utf-8"?>
<sst xmlns="http://schemas.openxmlformats.org/spreadsheetml/2006/main" count="5507" uniqueCount="3695">
  <si>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</si>
  <si>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</si>
  <si>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</si>
  <si>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</si>
  <si>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</si>
  <si>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</si>
  <si>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</si>
  <si>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</si>
  <si>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</si>
  <si>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</si>
  <si>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</si>
  <si>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</si>
  <si>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</si>
  <si>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</si>
  <si>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</si>
  <si>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</si>
  <si>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</si>
  <si>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</si>
  <si>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</si>
  <si>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</si>
  <si>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</si>
  <si>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</si>
  <si>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</si>
  <si>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</si>
  <si>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</si>
  <si>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</si>
  <si>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</si>
  <si>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</si>
  <si>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</si>
  <si>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</si>
  <si>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</si>
  <si>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</si>
  <si>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</si>
  <si>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</si>
  <si>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</si>
  <si>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</si>
  <si>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</si>
  <si>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</si>
  <si>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</si>
  <si>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</si>
  <si>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</si>
  <si>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</si>
  <si>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</si>
  <si>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</si>
  <si>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</si>
  <si>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</si>
  <si>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</si>
  <si>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</si>
  <si>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</si>
  <si>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</si>
  <si>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</si>
  <si>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</si>
  <si>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</si>
  <si>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</si>
  <si>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</si>
  <si>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</si>
  <si>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</si>
  <si>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</si>
  <si>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</si>
  <si>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</si>
  <si>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</si>
  <si>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</si>
  <si>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</si>
  <si>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</si>
  <si>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</si>
  <si>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</si>
  <si>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</si>
  <si>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</si>
  <si>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</si>
  <si>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</si>
  <si>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</si>
  <si>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</si>
  <si>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</si>
  <si>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</si>
  <si>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</si>
  <si>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</si>
  <si>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</si>
  <si>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</si>
  <si>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</si>
  <si>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</si>
  <si>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</si>
  <si>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</si>
  <si>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</si>
  <si>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</si>
  <si>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</si>
  <si>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</si>
  <si>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</si>
  <si>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</si>
  <si>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</si>
  <si>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</si>
  <si>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</si>
  <si>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</si>
  <si>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</si>
  <si>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</si>
  <si>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</si>
  <si>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</si>
  <si>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</si>
  <si>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</si>
  <si>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</si>
  <si>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</si>
  <si>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</si>
  <si>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</si>
  <si>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</si>
  <si>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</si>
  <si>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</si>
  <si>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</si>
  <si>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</si>
  <si>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</si>
  <si>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</si>
  <si>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</si>
  <si>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</si>
  <si>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</si>
  <si>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</si>
  <si>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</si>
  <si>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</si>
  <si>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</si>
  <si>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</si>
  <si>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</si>
  <si>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</si>
  <si>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</si>
  <si>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</si>
  <si>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</si>
  <si>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</si>
  <si>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</si>
  <si>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</si>
  <si>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</si>
  <si>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</si>
  <si>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</si>
  <si>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</si>
  <si>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</si>
  <si>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</si>
  <si>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</si>
  <si>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</si>
  <si>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</si>
  <si>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</si>
  <si>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</si>
  <si>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</si>
  <si>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</si>
  <si>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</si>
  <si>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</si>
  <si>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</si>
  <si>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</si>
  <si>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</si>
  <si>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</si>
  <si>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</si>
  <si>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</si>
  <si>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</si>
  <si>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</si>
  <si>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</si>
  <si>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</si>
  <si>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</si>
  <si>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</si>
  <si>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</si>
  <si>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</si>
  <si>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</si>
  <si>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</si>
  <si>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</si>
  <si>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</si>
  <si>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</si>
  <si>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</si>
  <si>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</si>
  <si>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</si>
  <si>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</si>
  <si>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</si>
  <si>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</si>
  <si>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</si>
  <si>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</si>
  <si>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</si>
  <si>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</si>
  <si>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</si>
  <si>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</si>
  <si>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</si>
  <si>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</si>
  <si>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</si>
  <si>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</si>
  <si>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</si>
  <si>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</si>
  <si>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</si>
  <si>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</si>
  <si>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</si>
  <si>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</si>
  <si>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</si>
  <si>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</si>
  <si>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</si>
  <si>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</si>
  <si>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</si>
  <si>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</si>
  <si>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</si>
  <si>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</si>
  <si>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</si>
  <si>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</si>
  <si>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</si>
  <si>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</si>
  <si>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</si>
  <si>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</si>
  <si>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</si>
  <si>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</si>
  <si>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</si>
  <si>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</si>
  <si>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</si>
  <si>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</si>
  <si>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</si>
  <si>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</si>
  <si>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</si>
  <si>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</si>
  <si>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</si>
  <si>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</si>
  <si>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</si>
  <si>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</si>
  <si>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</si>
  <si>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</si>
  <si>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</si>
  <si>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</si>
  <si>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</si>
  <si>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</si>
  <si>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</si>
  <si>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</si>
  <si>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</si>
  <si>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</si>
  <si>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</si>
  <si>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</si>
  <si>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</si>
  <si>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</si>
  <si>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</si>
  <si>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</si>
  <si>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</si>
  <si>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</si>
  <si>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</si>
  <si>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</si>
  <si>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</si>
  <si>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</si>
  <si>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</si>
  <si>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</si>
  <si>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</si>
  <si>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</si>
  <si>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</si>
  <si>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</si>
  <si>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</si>
  <si>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</si>
  <si>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</si>
  <si>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</si>
  <si>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</si>
  <si>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</si>
  <si>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</si>
  <si>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</si>
  <si>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</si>
  <si>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</si>
  <si>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</si>
  <si>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</si>
  <si>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</si>
  <si>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</si>
  <si>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</si>
  <si>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</si>
  <si>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</si>
  <si>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</si>
  <si>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</si>
  <si>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</si>
  <si>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</si>
  <si>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</si>
  <si>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</si>
  <si>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</si>
  <si>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</si>
  <si>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</si>
  <si>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</si>
  <si>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</si>
  <si>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</si>
  <si>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</si>
  <si>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</si>
  <si>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</si>
  <si>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</si>
  <si>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</si>
  <si>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</si>
  <si>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</si>
  <si>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</si>
  <si>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</si>
  <si>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</si>
  <si>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</si>
  <si>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</si>
  <si>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</si>
  <si>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</si>
  <si>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</si>
  <si>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</si>
  <si>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</si>
  <si>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</si>
  <si>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</si>
  <si>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</si>
  <si>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</si>
  <si>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</si>
  <si>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</si>
  <si>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</si>
  <si>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</si>
  <si>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</si>
  <si>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</si>
  <si>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</si>
  <si>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</si>
  <si>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</si>
  <si>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</si>
  <si>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</si>
  <si>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</si>
  <si>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</si>
  <si>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</si>
  <si>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</si>
  <si>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</si>
  <si>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</si>
  <si>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</si>
  <si>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</si>
  <si>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</si>
  <si>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</si>
  <si>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</si>
  <si>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</si>
  <si>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</si>
  <si>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</si>
  <si>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</si>
  <si>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</si>
  <si>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</si>
  <si>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</si>
  <si>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</si>
  <si>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</si>
  <si>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</si>
  <si>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</si>
  <si>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</si>
  <si>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</si>
  <si>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</si>
  <si>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</si>
  <si>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</si>
  <si>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</si>
  <si>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</si>
  <si>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</si>
  <si>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</si>
  <si>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</si>
  <si>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</si>
  <si>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</si>
  <si>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</si>
  <si>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</si>
  <si>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</si>
  <si>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</si>
  <si>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</si>
  <si>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</si>
  <si>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</si>
  <si>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</si>
  <si>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</si>
  <si>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</si>
  <si>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</si>
  <si>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</si>
  <si>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</si>
  <si>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</si>
  <si>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</si>
  <si>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</si>
  <si>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</si>
  <si>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</si>
  <si>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</si>
  <si>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</si>
  <si>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</si>
  <si>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</si>
  <si>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</si>
  <si>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</si>
  <si>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</si>
  <si>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</si>
  <si>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</si>
  <si>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</si>
  <si>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</si>
  <si>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</si>
  <si>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</si>
  <si>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</si>
  <si>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</si>
  <si>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</si>
  <si>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</si>
  <si>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</si>
  <si>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</si>
  <si>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</si>
  <si>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</si>
  <si>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</si>
  <si>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</si>
  <si>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</si>
  <si>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</si>
  <si>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</si>
  <si>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</si>
  <si>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</si>
  <si>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</si>
  <si>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</si>
  <si>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</si>
  <si>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</si>
  <si>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</si>
  <si>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</si>
  <si>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</si>
  <si>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</si>
  <si>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</si>
  <si>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</si>
  <si>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</si>
  <si>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</si>
  <si>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</si>
  <si>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</si>
  <si>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</si>
  <si>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</si>
  <si>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</si>
  <si>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</si>
  <si>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</si>
  <si>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</si>
  <si>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</si>
  <si>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</si>
  <si>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</si>
  <si>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</si>
  <si>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</si>
  <si>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</si>
  <si>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</si>
  <si>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</si>
  <si>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</si>
  <si>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</si>
  <si>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</si>
  <si>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</si>
  <si>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</si>
  <si>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</si>
  <si>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</si>
  <si>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</si>
  <si>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</si>
  <si>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</si>
  <si>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</si>
  <si>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</si>
  <si>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</si>
  <si>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</si>
  <si>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</si>
  <si>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</si>
  <si>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</si>
  <si>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</si>
  <si>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</si>
  <si>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</si>
  <si>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 xml:space="preserve">Enter the event key of the event you wish to simulate into cell A2 of this sheet and click the "Update" button. 2017 event keys can be found in the "Event keys" sheet. Matches can be sorted by using the filter buttons on each column. </t>
  </si>
  <si>
    <t>Team nickname</t>
  </si>
  <si>
    <t>Predicted Total Blue</t>
  </si>
  <si>
    <t>Predicted Total Red</t>
  </si>
  <si>
    <t>Win probability</t>
  </si>
  <si>
    <t>kPa ranking point</t>
  </si>
  <si>
    <t>rotor ranking point</t>
  </si>
  <si>
    <t>YES</t>
  </si>
  <si>
    <t>NO</t>
  </si>
  <si>
    <t>Average Ranking Points</t>
  </si>
  <si>
    <t>Predicted Contribution win probability</t>
  </si>
  <si>
    <t>Median Ranking Points</t>
  </si>
  <si>
    <t>Modal Ranking Points</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</si>
  <si>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</si>
  <si>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</si>
  <si>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</si>
  <si>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</si>
  <si>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</si>
  <si>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</si>
  <si>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</si>
  <si>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</si>
  <si>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</si>
  <si>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</si>
  <si>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</si>
  <si>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</si>
  <si>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</si>
  <si>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</si>
  <si>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</si>
  <si>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</si>
  <si>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</si>
  <si>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</si>
  <si>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</si>
  <si>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</si>
  <si>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</si>
  <si>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</si>
  <si>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</si>
  <si>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</si>
  <si>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</si>
  <si>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</si>
  <si>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</si>
  <si>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</si>
  <si>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</si>
  <si>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</si>
  <si>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</si>
  <si>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</si>
  <si>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</si>
  <si>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</si>
  <si>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</si>
  <si>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</si>
  <si>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</si>
  <si>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</si>
  <si>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</si>
  <si>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</si>
  <si>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</si>
  <si>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</si>
  <si>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</si>
  <si>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</si>
  <si>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</si>
  <si>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</si>
  <si>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</si>
  <si>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</si>
  <si>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</si>
  <si>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</si>
  <si>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</si>
  <si>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</si>
  <si>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</si>
  <si>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</si>
  <si>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</si>
  <si>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</si>
  <si>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</si>
  <si>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</si>
  <si>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</si>
  <si>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</si>
  <si>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</si>
  <si>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</si>
  <si>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</si>
  <si>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</si>
  <si>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</si>
  <si>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</si>
  <si>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</si>
  <si>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</si>
  <si>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</si>
  <si>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</si>
  <si>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</si>
  <si>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</si>
  <si>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</si>
  <si>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</si>
  <si>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</si>
  <si>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</si>
  <si>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</si>
  <si>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</si>
  <si>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</si>
  <si>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</si>
  <si>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</si>
  <si>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</si>
  <si>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</si>
  <si>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</si>
  <si>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</si>
  <si>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</si>
  <si>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</si>
  <si>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</si>
  <si>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</si>
  <si>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</si>
  <si>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</si>
  <si>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</si>
  <si>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</si>
  <si>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</si>
  <si>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</si>
  <si>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</si>
  <si>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</si>
  <si>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</si>
  <si>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</si>
  <si>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</si>
  <si>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</si>
  <si>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</si>
  <si>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</si>
  <si>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</si>
  <si>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</si>
  <si>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</si>
  <si>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</si>
  <si>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</si>
  <si>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</si>
  <si>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</si>
  <si>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</si>
  <si>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</si>
  <si>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</si>
  <si>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</si>
  <si>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</si>
  <si>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</si>
  <si>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</si>
  <si>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</si>
  <si>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</si>
  <si>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</si>
  <si>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</si>
  <si>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</si>
  <si>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</si>
  <si>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</si>
  <si>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</si>
  <si>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</si>
  <si>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</si>
  <si>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</si>
  <si>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</si>
  <si>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</si>
  <si>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</si>
  <si>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</si>
  <si>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</si>
  <si>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</si>
  <si>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</si>
  <si>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</si>
  <si>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</si>
  <si>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</si>
  <si>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</si>
  <si>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</si>
  <si>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</si>
  <si>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</si>
  <si>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</si>
  <si>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</si>
  <si>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</si>
  <si>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</si>
  <si>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</si>
  <si>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</si>
  <si>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</si>
  <si>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</si>
  <si>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</si>
  <si>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</si>
  <si>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</si>
  <si>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</si>
  <si>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</si>
  <si>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</si>
  <si>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</si>
  <si>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</si>
  <si>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</si>
  <si>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</si>
  <si>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</si>
  <si>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</si>
  <si>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</si>
  <si>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</si>
  <si>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</si>
  <si>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</si>
  <si>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</si>
  <si>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</si>
  <si>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</si>
  <si>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</si>
  <si>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</si>
  <si>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</si>
  <si>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</si>
  <si>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</si>
  <si>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</si>
  <si>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</si>
  <si>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</si>
  <si>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</si>
  <si>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</si>
  <si>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</si>
  <si>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</si>
  <si>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</si>
  <si>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</si>
  <si>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</si>
  <si>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</si>
  <si>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</si>
  <si>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</si>
  <si>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</si>
  <si>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</si>
  <si>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</si>
  <si>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</si>
  <si>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</si>
  <si>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</si>
  <si>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</si>
  <si>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</si>
  <si>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</si>
  <si>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</si>
  <si>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</si>
  <si>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</si>
  <si>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</si>
  <si>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</si>
  <si>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</si>
  <si>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</si>
  <si>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</si>
  <si>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</si>
  <si>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</si>
  <si>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</si>
  <si>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</si>
  <si>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</si>
  <si>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</si>
  <si>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</si>
  <si>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</si>
  <si>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</si>
  <si>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</si>
  <si>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</si>
  <si>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</si>
  <si>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</si>
  <si>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</si>
  <si>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</si>
  <si>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</si>
  <si>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</si>
  <si>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</si>
  <si>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</si>
  <si>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</si>
  <si>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</si>
  <si>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</si>
  <si>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</si>
  <si>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</si>
  <si>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</si>
  <si>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</si>
  <si>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</si>
  <si>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</si>
  <si>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</si>
  <si>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</si>
  <si>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</si>
  <si>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</si>
  <si>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</si>
  <si>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</si>
  <si>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</si>
  <si>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</si>
  <si>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</si>
  <si>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</si>
  <si>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</si>
  <si>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</si>
  <si>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</si>
  <si>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</si>
  <si>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</si>
  <si>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</si>
  <si>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</si>
  <si>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</si>
  <si>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</si>
  <si>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</si>
  <si>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</si>
  <si>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</si>
  <si>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</si>
  <si>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</si>
  <si>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</si>
  <si>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</si>
  <si>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</si>
  <si>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</si>
  <si>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</si>
  <si>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</si>
  <si>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</si>
  <si>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</si>
  <si>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</si>
  <si>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</si>
  <si>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</si>
  <si>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</si>
  <si>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</si>
  <si>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</si>
  <si>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</si>
  <si>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</si>
  <si>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</si>
  <si>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</si>
  <si>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</si>
  <si>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</si>
  <si>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</si>
  <si>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</si>
  <si>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</si>
  <si>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</si>
  <si>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</si>
  <si>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</si>
  <si>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</si>
  <si>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</si>
  <si>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</si>
  <si>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</si>
  <si>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</si>
  <si>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</si>
  <si>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</si>
  <si>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</si>
  <si>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</si>
  <si>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</si>
  <si>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</si>
  <si>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</si>
  <si>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</si>
  <si>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</si>
  <si>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</si>
  <si>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</si>
  <si>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</si>
  <si>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</si>
  <si>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</si>
  <si>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</si>
  <si>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</si>
  <si>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</si>
  <si>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</si>
  <si>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</si>
  <si>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</si>
  <si>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</si>
  <si>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</si>
  <si>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</si>
  <si>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</si>
  <si>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</si>
  <si>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</si>
  <si>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</si>
  <si>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</si>
  <si>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</si>
  <si>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</si>
  <si>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</si>
  <si>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</si>
  <si>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</si>
  <si>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</si>
  <si>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</si>
  <si>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</si>
  <si>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</si>
  <si>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</si>
  <si>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</si>
  <si>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</si>
  <si>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</si>
  <si>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</si>
  <si>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</si>
  <si>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</si>
  <si>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</si>
  <si>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</si>
  <si>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</si>
  <si>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</si>
  <si>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</si>
  <si>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</si>
  <si>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</si>
  <si>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</si>
  <si>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</si>
  <si>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</si>
  <si>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</si>
  <si>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</si>
  <si>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</si>
  <si>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</si>
  <si>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</si>
  <si>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</si>
  <si>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</si>
  <si>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</si>
  <si>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</si>
  <si>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</si>
  <si>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</si>
  <si>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</si>
  <si>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</si>
  <si>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</si>
  <si>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</si>
  <si>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</si>
  <si>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</si>
  <si>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</si>
  <si>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</si>
  <si>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</si>
  <si>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</si>
  <si>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</si>
  <si>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</si>
  <si>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</si>
  <si>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</si>
  <si>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</si>
  <si>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</si>
  <si>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</si>
  <si>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</si>
  <si>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</si>
  <si>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</si>
  <si>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</si>
  <si>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</si>
  <si>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</si>
  <si>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</si>
  <si>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</si>
  <si>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</si>
  <si>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</si>
  <si>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</si>
  <si>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</si>
  <si>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</si>
  <si>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</si>
  <si>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</si>
  <si>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</si>
  <si>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</si>
  <si>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</si>
  <si>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</si>
  <si>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</si>
  <si>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</si>
  <si>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</si>
  <si>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</si>
  <si>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</si>
  <si>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</si>
  <si>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</si>
  <si>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</si>
  <si>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</si>
  <si>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</si>
  <si>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</si>
  <si>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</si>
  <si>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</si>
  <si>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</si>
  <si>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</si>
  <si>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</si>
  <si>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</si>
  <si>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</si>
  <si>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</si>
  <si>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</si>
  <si>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</si>
  <si>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</si>
  <si>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</si>
  <si>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</si>
  <si>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</si>
  <si>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</si>
  <si>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</si>
  <si>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</si>
  <si>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</si>
  <si>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</si>
  <si>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</si>
  <si>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</si>
  <si>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</si>
  <si>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</si>
  <si>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</si>
  <si>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</si>
  <si>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</si>
  <si>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</si>
  <si>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</si>
  <si>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</si>
  <si>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</si>
  <si>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</si>
  <si>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</si>
  <si>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</si>
  <si>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</si>
  <si>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</si>
  <si>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</si>
  <si>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</si>
  <si>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</si>
  <si>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</si>
  <si>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</si>
  <si>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</si>
  <si>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</si>
  <si>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</si>
  <si>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</si>
  <si>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</si>
  <si>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</si>
  <si>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</si>
  <si>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</si>
  <si>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</si>
  <si>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</si>
  <si>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</si>
  <si>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</si>
  <si>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</si>
  <si>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</si>
  <si>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</si>
  <si>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</si>
  <si>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</si>
  <si>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</si>
  <si>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</si>
  <si>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</si>
  <si>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</si>
  <si>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</si>
  <si>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</si>
  <si>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</si>
  <si>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</si>
  <si>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</si>
  <si>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</si>
  <si>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</si>
  <si>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</si>
  <si>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</si>
  <si>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</si>
  <si>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</si>
  <si>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</si>
  <si>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</si>
  <si>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</si>
  <si>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</si>
  <si>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</si>
  <si>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</si>
  <si>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</si>
  <si>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</si>
  <si>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</si>
  <si>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</si>
  <si>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</si>
  <si>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</si>
  <si>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</si>
  <si>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</si>
  <si>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</si>
  <si>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</si>
  <si>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</si>
  <si>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</si>
  <si>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</si>
  <si>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</si>
  <si>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</si>
  <si>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</si>
  <si>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</si>
  <si>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</si>
  <si>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</si>
  <si>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</si>
  <si>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</si>
  <si>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</si>
  <si>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</si>
  <si>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</si>
  <si>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</si>
  <si>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</si>
  <si>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</si>
  <si>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</si>
  <si>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</si>
  <si>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</si>
  <si>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</si>
  <si>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</si>
  <si>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</si>
  <si>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</si>
  <si>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</si>
  <si>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</si>
  <si>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</si>
  <si>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</si>
  <si>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</si>
  <si>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</si>
  <si>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</si>
  <si>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</si>
  <si>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</si>
  <si>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</si>
  <si>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</si>
  <si>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</si>
  <si>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</si>
  <si>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</si>
  <si>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</si>
  <si>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</si>
  <si>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</si>
  <si>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</si>
  <si>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</si>
  <si>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</si>
  <si>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</si>
  <si>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</si>
  <si>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</si>
  <si>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</si>
  <si>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</si>
  <si>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</si>
  <si>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</si>
  <si>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</si>
  <si>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</si>
  <si>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</si>
  <si>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</si>
  <si>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</si>
  <si>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</si>
  <si>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</si>
  <si>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</si>
  <si>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</si>
  <si>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</si>
  <si>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</si>
  <si>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</si>
  <si>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</si>
  <si>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</si>
  <si>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</si>
  <si>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</si>
  <si>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</si>
  <si>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</si>
  <si>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</si>
  <si>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</si>
  <si>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</si>
  <si>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</si>
  <si>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</si>
  <si>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</si>
  <si>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</si>
  <si>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</si>
  <si>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</si>
  <si>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</si>
  <si>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</si>
  <si>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</si>
  <si>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</si>
  <si>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</si>
  <si>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</si>
  <si>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</si>
  <si>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</si>
  <si>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</si>
  <si>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</si>
  <si>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</si>
  <si>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</si>
  <si>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</si>
  <si>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</si>
  <si>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</si>
  <si>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</si>
  <si>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</si>
  <si>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</si>
  <si>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</si>
  <si>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</si>
  <si>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</si>
  <si>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</si>
  <si>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</si>
  <si>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</si>
  <si>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</si>
  <si>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</si>
  <si>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</si>
  <si>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</si>
  <si>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</si>
  <si>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</si>
  <si>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</si>
  <si>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</si>
  <si>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</si>
  <si>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</si>
  <si>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</si>
  <si>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</si>
  <si>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</si>
  <si>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</si>
  <si>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</si>
  <si>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</si>
  <si>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</si>
  <si>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</si>
  <si>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</si>
  <si>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</si>
  <si>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</si>
  <si>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</si>
  <si>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</si>
  <si>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</si>
  <si>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</si>
  <si>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</si>
  <si>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</si>
  <si>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</si>
  <si>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</si>
  <si>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</si>
  <si>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</si>
  <si>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</si>
  <si>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</si>
  <si>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</si>
  <si>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</si>
  <si>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</si>
  <si>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</si>
  <si>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</si>
  <si>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</si>
  <si>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</si>
  <si>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</si>
  <si>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</si>
  <si>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</si>
  <si>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</si>
  <si>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</si>
  <si>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</si>
  <si>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</si>
  <si>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</si>
  <si>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</si>
  <si>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</si>
  <si>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</si>
  <si>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</si>
  <si>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</si>
  <si>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</si>
  <si>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</si>
  <si>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</si>
  <si>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</si>
  <si>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</si>
  <si>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</si>
  <si>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</si>
  <si>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</si>
  <si>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</si>
  <si>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</si>
  <si>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</si>
  <si>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</si>
  <si>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</si>
  <si>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</si>
  <si>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</si>
  <si>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</si>
  <si>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</si>
  <si>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</si>
  <si>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</si>
  <si>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</si>
  <si>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</si>
  <si>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</si>
  <si>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</si>
  <si>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</si>
  <si>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</si>
  <si>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</si>
  <si>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</si>
  <si>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</si>
  <si>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</si>
  <si>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</si>
  <si>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</si>
  <si>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</si>
  <si>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</si>
  <si>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</si>
  <si>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</si>
  <si>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</si>
  <si>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</si>
  <si>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</si>
  <si>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</si>
  <si>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</si>
  <si>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</si>
  <si>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</si>
  <si>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</si>
  <si>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</si>
  <si>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</si>
  <si>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</si>
  <si>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</si>
  <si>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</si>
  <si>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</si>
  <si>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</si>
  <si>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</si>
  <si>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</si>
  <si>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</si>
  <si>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</si>
  <si>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</si>
  <si>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</si>
  <si>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</si>
  <si>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</si>
  <si>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</si>
  <si>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</si>
  <si>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</si>
  <si>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</si>
  <si>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</si>
  <si>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</si>
  <si>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</si>
  <si>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</si>
  <si>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</si>
  <si>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</si>
  <si>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</si>
  <si>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</si>
  <si>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</si>
  <si>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</si>
  <si>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</si>
  <si>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</si>
  <si>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</si>
  <si>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</si>
  <si>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</si>
  <si>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</si>
  <si>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</si>
  <si>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</si>
  <si>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</si>
  <si>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</si>
  <si>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</si>
  <si>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</si>
  <si>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</si>
  <si>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</si>
  <si>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</si>
  <si>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</si>
  <si>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</si>
  <si>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</si>
  <si>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</si>
  <si>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</si>
  <si>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</si>
  <si>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</si>
  <si>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</si>
  <si>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</si>
  <si>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</si>
  <si>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</si>
  <si>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</si>
  <si>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</si>
  <si>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</si>
  <si>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</si>
  <si>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</si>
  <si>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</si>
  <si>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</si>
  <si>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</si>
  <si>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</si>
  <si>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</si>
  <si>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</si>
  <si>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</si>
  <si>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</si>
  <si>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</si>
  <si>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</si>
  <si>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</si>
  <si>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</si>
  <si>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</si>
  <si>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</si>
  <si>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</si>
  <si>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</si>
  <si>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</si>
  <si>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</si>
  <si>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</si>
  <si>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</si>
  <si>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</si>
  <si>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</si>
  <si>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</si>
  <si>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</si>
  <si>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</si>
  <si>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</si>
  <si>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</si>
  <si>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</si>
  <si>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</si>
  <si>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</si>
  <si>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</si>
  <si>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</si>
  <si>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</si>
  <si>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</si>
  <si>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</si>
  <si>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</si>
  <si>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</si>
  <si>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</si>
  <si>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</si>
  <si>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</si>
  <si>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</si>
  <si>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</si>
  <si>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</si>
  <si>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</si>
  <si>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</si>
  <si>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</si>
  <si>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</si>
  <si>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</si>
  <si>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</si>
  <si>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</si>
  <si>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</si>
  <si>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</si>
  <si>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</si>
  <si>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</si>
  <si>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</si>
  <si>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</si>
  <si>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</si>
  <si>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</si>
  <si>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</si>
  <si>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</si>
  <si>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</si>
  <si>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</si>
  <si>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</si>
  <si>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</si>
  <si>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</si>
  <si>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</si>
  <si>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</si>
  <si>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</si>
  <si>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</si>
  <si>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</si>
  <si>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</si>
  <si>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</si>
  <si>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</si>
  <si>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</si>
  <si>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</si>
  <si>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</si>
  <si>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</si>
  <si>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</si>
  <si>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</si>
  <si>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</si>
  <si>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</si>
  <si>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</si>
  <si>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</si>
  <si>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</si>
  <si>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</si>
  <si>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</si>
  <si>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</si>
  <si>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</si>
  <si>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</si>
  <si>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</si>
  <si>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</si>
  <si>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</si>
  <si>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</si>
  <si>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</si>
  <si>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</si>
  <si>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</si>
  <si>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</si>
  <si>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</si>
  <si>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</si>
  <si>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</si>
  <si>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</si>
  <si>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</si>
  <si>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</si>
  <si>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</si>
  <si>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</si>
  <si>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</si>
  <si>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</si>
  <si>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</si>
  <si>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</si>
  <si>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</si>
  <si>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</si>
  <si>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</si>
  <si>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</si>
  <si>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</si>
  <si>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</si>
  <si>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</si>
  <si>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</si>
  <si>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</si>
  <si>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</si>
  <si>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</si>
  <si>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</si>
  <si>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</si>
  <si>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</si>
  <si>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</si>
  <si>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</si>
  <si>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</si>
  <si>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</si>
  <si>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</si>
  <si>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</si>
  <si>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</si>
  <si>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</si>
  <si>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</si>
  <si>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</si>
  <si>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</si>
  <si>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</si>
  <si>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</si>
  <si>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</si>
  <si>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</si>
  <si>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</si>
  <si>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</si>
  <si>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</si>
  <si>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</si>
  <si>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</si>
  <si>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</si>
  <si>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</si>
  <si>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</si>
  <si>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</si>
  <si>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</si>
  <si>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</si>
  <si>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</si>
  <si>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</si>
  <si>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</si>
  <si>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</si>
  <si>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</si>
  <si>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</si>
  <si>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</si>
  <si>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</si>
  <si>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</si>
  <si>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</si>
  <si>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</si>
  <si>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</si>
  <si>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</si>
  <si>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</si>
  <si>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</si>
  <si>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</si>
  <si>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</si>
  <si>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</si>
  <si>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</si>
  <si>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</si>
  <si>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</si>
  <si>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</si>
  <si>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</si>
  <si>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</si>
  <si>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</si>
  <si>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</si>
  <si>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</si>
  <si>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</si>
  <si>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</si>
  <si>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</si>
  <si>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</si>
  <si>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</si>
  <si>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</si>
  <si>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</si>
  <si>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</si>
  <si>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</si>
  <si>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</si>
  <si>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</si>
  <si>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</si>
  <si>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</si>
  <si>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</si>
  <si>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</si>
  <si>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</si>
  <si>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</si>
  <si>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</si>
  <si>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</si>
  <si>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</si>
  <si>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</si>
  <si>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</si>
  <si>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</si>
  <si>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</si>
  <si>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</si>
  <si>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</si>
  <si>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</si>
  <si>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</si>
  <si>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</si>
  <si>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</si>
  <si>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</si>
  <si>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</si>
  <si>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</si>
  <si>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</si>
  <si>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</si>
  <si>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</si>
  <si>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</si>
  <si>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</si>
  <si>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</si>
  <si>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</si>
  <si>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</si>
  <si>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</si>
  <si>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</si>
  <si>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</si>
  <si>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</si>
  <si>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</si>
  <si>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</si>
  <si>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</si>
  <si>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</si>
  <si>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</si>
  <si>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</si>
  <si>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</si>
  <si>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</si>
  <si>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</si>
  <si>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</si>
  <si>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</si>
  <si>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</si>
  <si>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</si>
  <si>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</si>
  <si>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</si>
  <si>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</si>
  <si>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</si>
  <si>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</si>
  <si>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</si>
  <si>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</si>
  <si>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</si>
  <si>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</si>
  <si>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</si>
  <si>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</si>
  <si>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</si>
  <si>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</si>
  <si>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</si>
  <si>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</si>
  <si>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</si>
  <si>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</si>
  <si>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</si>
  <si>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</si>
  <si>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</si>
  <si>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</si>
  <si>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</si>
  <si>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</si>
  <si>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</si>
  <si>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</si>
  <si>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</si>
  <si>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</si>
  <si>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</si>
  <si>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</si>
  <si>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</si>
  <si>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</si>
  <si>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</si>
  <si>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</si>
  <si>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</si>
  <si>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</si>
  <si>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</si>
  <si>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</si>
  <si>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</si>
  <si>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</si>
  <si>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</si>
  <si>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</si>
  <si>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</si>
  <si>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</si>
  <si>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</si>
  <si>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</si>
  <si>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</si>
  <si>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</si>
  <si>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</si>
  <si>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</si>
  <si>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</si>
  <si>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</si>
  <si>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</si>
  <si>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</si>
  <si>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</si>
  <si>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</si>
  <si>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</si>
  <si>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</si>
  <si>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</si>
  <si>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</si>
  <si>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</si>
  <si>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</si>
  <si>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</si>
  <si>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</si>
  <si>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</si>
  <si>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</si>
  <si>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</si>
  <si>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</si>
  <si>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</si>
  <si>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</si>
  <si>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</si>
  <si>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</si>
  <si>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</si>
  <si>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</si>
  <si>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</si>
  <si>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</si>
  <si>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</si>
  <si>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</si>
  <si>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</si>
  <si>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</si>
  <si>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</si>
  <si>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</si>
  <si>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</si>
  <si>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</si>
  <si>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</si>
  <si>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</si>
  <si>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</si>
  <si>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</si>
  <si>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</si>
  <si>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</si>
  <si>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</si>
  <si>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</si>
  <si>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</si>
  <si>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</si>
  <si>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</si>
  <si>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</si>
  <si>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</si>
  <si>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</si>
  <si>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</si>
  <si>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</si>
  <si>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</si>
  <si>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</si>
  <si>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</si>
  <si>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</si>
  <si>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</si>
  <si>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</si>
  <si>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</si>
  <si>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</si>
  <si>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</si>
  <si>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</si>
  <si>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</si>
  <si>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</si>
  <si>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</si>
  <si>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</si>
  <si>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</si>
  <si>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</si>
  <si>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</si>
  <si>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</si>
  <si>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</si>
  <si>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</si>
  <si>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</si>
  <si>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</si>
  <si>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</si>
  <si>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</si>
  <si>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</si>
  <si>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</si>
  <si>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</si>
  <si>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</si>
  <si>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</si>
  <si>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</si>
  <si>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</si>
  <si>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</si>
  <si>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</si>
  <si>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</si>
  <si>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</si>
  <si>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</si>
  <si>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</si>
  <si>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</si>
  <si>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</si>
  <si>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</si>
  <si>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</si>
  <si>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</si>
  <si>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</si>
  <si>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</si>
  <si>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</si>
  <si>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</si>
  <si>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</si>
  <si>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</si>
  <si>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</si>
  <si>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</si>
  <si>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</si>
  <si>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</si>
  <si>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</si>
  <si>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</si>
  <si>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</si>
  <si>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</si>
  <si>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</si>
  <si>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</si>
  <si>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</si>
  <si>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</si>
  <si>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</si>
  <si>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</si>
  <si>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</si>
  <si>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</si>
  <si>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</si>
  <si>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</si>
  <si>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</si>
  <si>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</si>
  <si>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</si>
  <si>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</si>
  <si>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</si>
  <si>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</si>
  <si>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</si>
  <si>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</si>
  <si>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</si>
  <si>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</si>
  <si>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</si>
  <si>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</si>
  <si>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</si>
  <si>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</si>
  <si>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</si>
  <si>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</si>
  <si>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</si>
  <si>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</si>
  <si>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</si>
  <si>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</si>
  <si>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</si>
  <si>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</si>
  <si>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</si>
  <si>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</si>
  <si>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</si>
  <si>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</si>
  <si>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</si>
  <si>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</si>
  <si>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</si>
  <si>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</si>
  <si>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</si>
  <si>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</si>
  <si>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</si>
  <si>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</si>
  <si>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</si>
  <si>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</si>
  <si>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</si>
  <si>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</si>
  <si>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</si>
  <si>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</si>
  <si>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</si>
  <si>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</si>
  <si>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</si>
  <si>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</si>
  <si>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</si>
  <si>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</si>
  <si>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</si>
  <si>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</si>
  <si>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</si>
  <si>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</si>
  <si>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</si>
  <si>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</si>
  <si>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</si>
  <si>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</si>
  <si>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</si>
  <si>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</si>
  <si>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</si>
  <si>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</si>
  <si>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</si>
  <si>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</si>
  <si>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</si>
  <si>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</si>
  <si>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</si>
  <si>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</si>
  <si>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</si>
  <si>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</si>
  <si>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</si>
  <si>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</si>
  <si>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</si>
  <si>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</si>
  <si>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</si>
  <si>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</si>
  <si>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</si>
  <si>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</si>
  <si>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</si>
  <si>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</si>
  <si>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</si>
  <si>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</si>
  <si>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</si>
  <si>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</si>
  <si>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</si>
  <si>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</si>
  <si>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</si>
  <si>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</si>
  <si>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</si>
  <si>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</si>
  <si>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</si>
  <si>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</si>
  <si>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</si>
  <si>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</si>
  <si>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</si>
  <si>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</si>
  <si>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</si>
  <si>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</si>
  <si>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</si>
  <si>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</si>
  <si>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</si>
  <si>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</si>
  <si>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</si>
  <si>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</si>
  <si>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</si>
  <si>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</si>
  <si>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</si>
  <si>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</si>
  <si>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</si>
  <si>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</si>
  <si>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</si>
  <si>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</si>
  <si>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</si>
  <si>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</si>
  <si>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</si>
  <si>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</si>
  <si>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</si>
  <si>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</si>
  <si>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</si>
  <si>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</si>
  <si>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</si>
  <si>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</si>
  <si>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</si>
  <si>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</si>
  <si>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</si>
  <si>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</si>
  <si>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</si>
  <si>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</si>
  <si>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</si>
  <si>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</si>
  <si>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</si>
  <si>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</si>
  <si>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</si>
  <si>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</si>
  <si>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</si>
  <si>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</si>
  <si>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</si>
  <si>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</si>
  <si>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</si>
  <si>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</si>
  <si>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</si>
  <si>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</si>
  <si>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</si>
  <si>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</si>
  <si>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</si>
  <si>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</si>
  <si>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</si>
  <si>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</si>
  <si>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</si>
  <si>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</si>
  <si>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</si>
  <si>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</si>
  <si>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</si>
  <si>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</si>
  <si>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</si>
  <si>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</si>
  <si>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</si>
  <si>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</si>
  <si>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</si>
  <si>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</si>
  <si>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</si>
  <si>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</si>
  <si>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</si>
  <si>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</si>
  <si>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</si>
  <si>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</si>
  <si>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</si>
  <si>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</si>
  <si>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</si>
  <si>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</si>
  <si>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</si>
  <si>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</si>
  <si>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</si>
  <si>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</si>
  <si>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</si>
  <si>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</si>
  <si>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</si>
  <si>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</si>
  <si>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</si>
  <si>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</si>
  <si>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</si>
  <si>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</si>
  <si>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</si>
  <si>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</si>
  <si>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</si>
  <si>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</si>
  <si>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</si>
  <si>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</si>
  <si>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</si>
  <si>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</si>
  <si>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</si>
  <si>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</si>
  <si>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</si>
  <si>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</si>
  <si>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</si>
  <si>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</si>
  <si>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</si>
  <si>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</si>
  <si>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</si>
  <si>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</si>
  <si>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</si>
  <si>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</si>
  <si>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</si>
  <si>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</si>
  <si>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</si>
  <si>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</si>
  <si>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</si>
  <si>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</si>
  <si>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</si>
  <si>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</si>
  <si>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</si>
  <si>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</si>
  <si>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</si>
  <si>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</si>
  <si>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</si>
  <si>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</si>
  <si>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</si>
  <si>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</si>
  <si>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</si>
  <si>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</si>
  <si>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</si>
  <si>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</si>
  <si>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</si>
  <si>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</si>
  <si>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</si>
  <si>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</si>
  <si>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</si>
  <si>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</si>
  <si>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</si>
  <si>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</si>
  <si>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</si>
  <si>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</si>
  <si>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</si>
  <si>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</si>
  <si>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</si>
  <si>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</si>
  <si>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</si>
  <si>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</si>
  <si>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</si>
  <si>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</si>
  <si>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</si>
  <si>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</si>
  <si>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</si>
  <si>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</si>
  <si>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</si>
  <si>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</si>
  <si>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</si>
  <si>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</si>
  <si>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</si>
  <si>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</si>
  <si>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</si>
  <si>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</si>
  <si>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</si>
  <si>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</si>
  <si>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</si>
  <si>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</si>
  <si>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</si>
  <si>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</si>
  <si>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</si>
  <si>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</si>
  <si>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</si>
  <si>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</si>
  <si>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</si>
  <si>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</si>
  <si>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</si>
  <si>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</si>
  <si>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</si>
  <si>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</si>
  <si>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</si>
  <si>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</si>
  <si>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</si>
  <si>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</si>
  <si>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</si>
  <si>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</si>
  <si>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</si>
  <si>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</si>
  <si>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</si>
  <si>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</si>
  <si>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</si>
  <si>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</si>
  <si>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</si>
  <si>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</si>
  <si>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</si>
  <si>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</si>
  <si>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</si>
  <si>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</si>
  <si>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</si>
  <si>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</si>
  <si>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</si>
  <si>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</si>
  <si>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</si>
  <si>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</si>
  <si>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</si>
  <si>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</si>
  <si>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</si>
  <si>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</si>
  <si>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</si>
  <si>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</si>
  <si>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</si>
  <si>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</si>
  <si>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</si>
  <si>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</si>
  <si>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</si>
  <si>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</si>
  <si>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</si>
  <si>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</si>
  <si>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</si>
  <si>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</si>
  <si>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</si>
  <si>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</si>
  <si>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</si>
  <si>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</si>
  <si>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</si>
  <si>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</si>
  <si>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</si>
  <si>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</si>
  <si>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</si>
  <si>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</si>
  <si>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</si>
  <si>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</si>
  <si>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</si>
  <si>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</si>
  <si>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</si>
  <si>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</si>
  <si>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</si>
  <si>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</si>
  <si>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</si>
  <si>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</si>
  <si>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</si>
  <si>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</si>
  <si>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</si>
  <si>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</si>
  <si>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</si>
  <si>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</si>
  <si>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</si>
  <si>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</si>
  <si>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</si>
  <si>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</si>
  <si>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</si>
  <si>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</si>
  <si>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</si>
  <si>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</si>
  <si>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</si>
  <si>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</si>
  <si>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</si>
  <si>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</si>
  <si>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</si>
  <si>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</si>
  <si>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</si>
  <si>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</si>
  <si>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</si>
  <si>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</si>
  <si>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</si>
  <si>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</si>
  <si>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</si>
  <si>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</si>
  <si>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</si>
  <si>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</si>
  <si>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</si>
  <si>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</si>
  <si>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</si>
  <si>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</si>
  <si>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</si>
  <si>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</si>
  <si>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</si>
  <si>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</si>
  <si>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</si>
  <si>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</si>
  <si>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</si>
  <si>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</si>
  <si>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</si>
  <si>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</si>
  <si>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</si>
  <si>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</si>
  <si>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</si>
  <si>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</si>
  <si>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</si>
  <si>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</si>
  <si>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</si>
  <si>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</si>
  <si>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</si>
  <si>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</si>
  <si>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</si>
  <si>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</si>
  <si>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</si>
  <si>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</si>
  <si>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</si>
  <si>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</si>
  <si>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</si>
  <si>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</si>
  <si>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</si>
  <si>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</si>
  <si>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</si>
  <si>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</si>
  <si>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</si>
  <si>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</si>
  <si>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</si>
  <si>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</si>
  <si>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</si>
  <si>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</si>
  <si>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</si>
  <si>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</si>
  <si>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</si>
  <si>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</si>
  <si>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</si>
  <si>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</si>
  <si>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</si>
  <si>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</si>
  <si>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</si>
  <si>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</si>
  <si>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</si>
  <si>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</si>
  <si>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</si>
  <si>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</si>
  <si>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</si>
  <si>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</si>
  <si>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</si>
  <si>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</si>
  <si>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</si>
  <si>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</si>
  <si>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</si>
  <si>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</si>
  <si>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</si>
  <si>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</si>
  <si>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</si>
  <si>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</si>
  <si>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</si>
  <si>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</si>
  <si>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</si>
  <si>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</si>
  <si>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</si>
  <si>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</si>
  <si>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</si>
  <si>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</si>
  <si>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</si>
  <si>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</si>
  <si>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</si>
  <si>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</si>
  <si>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</si>
  <si>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</si>
  <si>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</si>
  <si>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</si>
  <si>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</si>
  <si>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</si>
  <si>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</si>
  <si>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</si>
  <si>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</si>
  <si>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</si>
  <si>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</si>
  <si>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</si>
  <si>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</si>
  <si>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</si>
  <si>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</si>
  <si>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</si>
  <si>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</si>
  <si>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</si>
  <si>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</si>
  <si>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</si>
  <si>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</si>
  <si>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</si>
  <si>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</si>
  <si>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</si>
  <si>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</si>
  <si>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</si>
  <si>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</si>
  <si>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</si>
  <si>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</si>
  <si>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</si>
  <si>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</si>
  <si>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</si>
  <si>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</si>
  <si>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</si>
  <si>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</si>
  <si>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</si>
  <si>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</si>
  <si>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</si>
  <si>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</si>
  <si>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</si>
  <si>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</si>
  <si>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</si>
  <si>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</si>
  <si>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</si>
  <si>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</si>
  <si>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</si>
  <si>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</si>
  <si>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</si>
  <si>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</si>
  <si>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</si>
  <si>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</si>
  <si>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</si>
  <si>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</si>
  <si>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</si>
  <si>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</si>
  <si>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</si>
  <si>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</si>
  <si>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</si>
  <si>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</si>
  <si>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</si>
  <si>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</si>
  <si>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</si>
  <si>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</si>
  <si>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</si>
  <si>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</si>
  <si>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</si>
  <si>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</si>
  <si>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</si>
  <si>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</si>
  <si>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</si>
  <si>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</si>
  <si>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</si>
  <si>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</si>
  <si>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</si>
  <si>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</si>
  <si>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</si>
  <si>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</si>
  <si>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</si>
  <si>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</si>
  <si>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</si>
  <si>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</si>
  <si>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</si>
  <si>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</si>
  <si>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</si>
  <si>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</si>
  <si>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</si>
  <si>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</si>
  <si>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</si>
  <si>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</si>
  <si>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</si>
  <si>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</si>
  <si>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</si>
  <si>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</si>
  <si>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</si>
  <si>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</si>
  <si>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</si>
  <si>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</si>
  <si>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</si>
  <si>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</si>
  <si>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</si>
  <si>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</si>
  <si>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</si>
  <si>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</si>
  <si>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</si>
  <si>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</si>
  <si>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</si>
  <si>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</si>
  <si>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</si>
  <si>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</si>
  <si>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</si>
  <si>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</si>
  <si>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</si>
  <si>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</si>
  <si>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</si>
  <si>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</si>
  <si>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</si>
  <si>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</si>
  <si>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</si>
  <si>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</si>
  <si>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</si>
  <si>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</si>
  <si>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</si>
  <si>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</si>
  <si>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</si>
  <si>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</si>
  <si>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</si>
  <si>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</si>
  <si>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</si>
  <si>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</si>
  <si>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</si>
  <si>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</si>
  <si>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</si>
  <si>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</si>
  <si>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</si>
  <si>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</si>
  <si>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</si>
  <si>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</si>
  <si>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</si>
  <si>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</si>
  <si>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</si>
  <si>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</si>
  <si>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</si>
  <si>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</si>
  <si>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</si>
  <si>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</si>
  <si>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</si>
  <si>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</si>
  <si>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</si>
  <si>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</si>
  <si>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</si>
  <si>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</si>
  <si>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</si>
  <si>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</si>
  <si>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</si>
  <si>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</si>
  <si>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</si>
  <si>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</si>
  <si>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</si>
  <si>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</si>
  <si>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</si>
  <si>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</si>
  <si>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</si>
  <si>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</si>
  <si>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</si>
  <si>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</si>
  <si>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</si>
  <si>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</si>
  <si>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</si>
  <si>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</si>
  <si>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</si>
  <si>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</si>
  <si>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</si>
  <si>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</si>
  <si>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</si>
  <si>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</si>
  <si>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</si>
  <si>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</si>
  <si>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</si>
  <si>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</si>
  <si>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</si>
  <si>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</si>
  <si>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</si>
  <si>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</si>
  <si>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</si>
  <si>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</si>
  <si>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</si>
  <si>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</si>
  <si>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</si>
  <si>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</si>
  <si>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</si>
  <si>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</si>
  <si>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</si>
  <si>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</si>
  <si>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</si>
  <si>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</si>
  <si>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</si>
  <si>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</si>
  <si>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</si>
  <si>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</si>
  <si>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</si>
  <si>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</si>
  <si>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</si>
  <si>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</si>
  <si>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</si>
  <si>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</si>
  <si>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</si>
  <si>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</si>
  <si>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</si>
  <si>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</si>
  <si>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</si>
  <si>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</si>
  <si>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</si>
  <si>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</si>
  <si>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</si>
  <si>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</si>
  <si>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</si>
  <si>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</si>
  <si>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</si>
  <si>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</si>
  <si>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</si>
  <si>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</si>
  <si>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</si>
  <si>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</si>
  <si>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</si>
  <si>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</si>
  <si>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</si>
  <si>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</si>
  <si>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</si>
  <si>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</si>
  <si>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</si>
  <si>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</si>
  <si>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</si>
  <si>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</si>
  <si>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</si>
  <si>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</si>
  <si>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</si>
  <si>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</si>
  <si>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</si>
  <si>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</si>
  <si>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</si>
  <si>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</si>
  <si>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</si>
  <si>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</si>
  <si>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</si>
  <si>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</si>
  <si>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</si>
  <si>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</si>
  <si>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</si>
  <si>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</si>
  <si>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</si>
  <si>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</si>
  <si>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</si>
  <si>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</si>
  <si>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</si>
  <si>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</si>
  <si>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</si>
  <si>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</si>
  <si>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</si>
  <si>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</si>
  <si>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</si>
  <si>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</si>
  <si>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</si>
  <si>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</si>
  <si>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</si>
  <si>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</si>
  <si>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</si>
  <si>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</si>
  <si>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</si>
  <si>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</si>
  <si>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</si>
  <si>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</si>
  <si>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</si>
  <si>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</si>
  <si>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</si>
  <si>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</si>
  <si>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</si>
  <si>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</si>
  <si>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</si>
  <si>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</si>
  <si>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</si>
  <si>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</si>
  <si>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</si>
  <si>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</si>
  <si>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</si>
  <si>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</si>
  <si>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</si>
  <si>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</si>
  <si>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</si>
  <si>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</si>
  <si>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</si>
  <si>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</si>
  <si>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</si>
  <si>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</si>
  <si>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</si>
  <si>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</si>
  <si>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</si>
  <si>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</si>
  <si>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</si>
  <si>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</si>
  <si>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</si>
  <si>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</si>
  <si>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</si>
  <si>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</si>
  <si>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</si>
  <si>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</si>
  <si>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</si>
  <si>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</si>
  <si>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</si>
  <si>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</si>
  <si>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</si>
  <si>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</si>
  <si>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</si>
  <si>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</si>
  <si>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</si>
  <si>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</si>
  <si>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</si>
  <si>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</si>
  <si>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</si>
  <si>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</si>
  <si>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</si>
  <si>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</si>
  <si>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</si>
  <si>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</si>
  <si>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</si>
  <si>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</si>
  <si>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</si>
  <si>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</si>
  <si>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</si>
  <si>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</si>
  <si>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</si>
  <si>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</si>
  <si>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</si>
  <si>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</si>
  <si>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</si>
  <si>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</si>
  <si>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</si>
  <si>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</si>
  <si>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</si>
  <si>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</si>
  <si>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</si>
  <si>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</si>
  <si>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</si>
  <si>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</si>
  <si>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</si>
  <si>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</si>
  <si>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</si>
  <si>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</si>
  <si>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</si>
  <si>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</si>
  <si>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</si>
  <si>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</si>
  <si>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</si>
  <si>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</si>
  <si>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</si>
  <si>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</si>
  <si>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</si>
  <si>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</si>
  <si>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</si>
  <si>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</si>
  <si>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</si>
  <si>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</si>
  <si>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</si>
  <si>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</si>
  <si>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</si>
  <si>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</si>
  <si>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</si>
  <si>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</si>
  <si>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</si>
  <si>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</si>
  <si>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</si>
  <si>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</si>
  <si>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</si>
  <si>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</si>
  <si>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</si>
  <si>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</si>
  <si>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</si>
  <si>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</si>
  <si>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</si>
  <si>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</si>
  <si>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</si>
  <si>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</si>
  <si>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</si>
  <si>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</si>
  <si>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</si>
  <si>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</si>
  <si>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</si>
  <si>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</si>
  <si>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</si>
  <si>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</si>
  <si>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</si>
  <si>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</si>
  <si>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</si>
  <si>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</si>
  <si>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</si>
  <si>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</si>
  <si>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</si>
  <si>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</si>
  <si>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</si>
  <si>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</si>
  <si>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</si>
  <si>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</si>
  <si>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</si>
  <si>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</si>
  <si>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</si>
  <si>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</si>
  <si>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</si>
  <si>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</si>
  <si>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</si>
  <si>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</si>
  <si>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</si>
  <si>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</si>
  <si>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</si>
  <si>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</si>
  <si>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</si>
  <si>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</si>
  <si>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</si>
  <si>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</si>
  <si>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</si>
  <si>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</si>
  <si>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</si>
  <si>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</si>
  <si>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</si>
  <si>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</si>
  <si>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</si>
  <si>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</si>
  <si>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</si>
  <si>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</si>
  <si>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</si>
  <si>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</si>
  <si>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</si>
  <si>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</si>
  <si>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</si>
  <si>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</si>
  <si>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</si>
  <si>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</si>
  <si>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</si>
  <si>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</si>
  <si>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</si>
  <si>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</si>
  <si>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</si>
  <si>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</si>
  <si>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</si>
  <si>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</si>
  <si>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</si>
  <si>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</si>
  <si>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</si>
  <si>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</si>
  <si>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</si>
  <si>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</si>
  <si>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</si>
  <si>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</si>
  <si>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</si>
  <si>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</si>
  <si>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</si>
  <si>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</si>
  <si>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</si>
  <si>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</si>
  <si>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</si>
  <si>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</si>
  <si>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</si>
  <si>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</si>
  <si>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</si>
  <si>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</si>
  <si>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</si>
  <si>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</si>
  <si>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</si>
  <si>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</si>
  <si>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</si>
  <si>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</si>
  <si>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</si>
  <si>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</si>
  <si>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</si>
  <si>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</si>
  <si>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</si>
  <si>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</si>
  <si>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</si>
  <si>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</si>
  <si>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</si>
  <si>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</si>
  <si>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</si>
  <si>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</si>
  <si>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</si>
  <si>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</si>
  <si>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</si>
  <si>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</si>
  <si>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</si>
  <si>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</si>
  <si>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</si>
  <si>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</si>
  <si>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</si>
  <si>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</si>
  <si>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</si>
  <si>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</si>
  <si>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</si>
  <si>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</si>
  <si>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</si>
  <si>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</si>
  <si>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</si>
  <si>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</si>
  <si>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</si>
  <si>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</si>
  <si>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</si>
  <si>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</si>
  <si>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</si>
  <si>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</si>
  <si>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</si>
  <si>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</si>
  <si>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</si>
  <si>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</si>
  <si>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</si>
  <si>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</si>
  <si>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</si>
  <si>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</si>
  <si>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</si>
  <si>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</si>
  <si>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</si>
  <si>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</si>
  <si>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</si>
  <si>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</si>
  <si>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</si>
  <si>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</si>
  <si>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</si>
  <si>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</si>
  <si>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</si>
  <si>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</si>
  <si>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</si>
  <si>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</si>
  <si>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</si>
  <si>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</si>
  <si>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</si>
  <si>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</si>
  <si>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</si>
  <si>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</si>
  <si>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</si>
  <si>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</si>
  <si>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</si>
  <si>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</si>
  <si>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</si>
  <si>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</si>
  <si>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</si>
  <si>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</si>
  <si>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</si>
  <si>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</si>
  <si>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</si>
  <si>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</si>
  <si>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</si>
  <si>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</si>
  <si>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</si>
  <si>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</si>
  <si>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</si>
  <si>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</si>
  <si>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</si>
  <si>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</si>
  <si>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</si>
  <si>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</si>
  <si>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</si>
  <si>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</si>
  <si>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</si>
  <si>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</si>
  <si>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</si>
  <si>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</si>
  <si>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</si>
  <si>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</si>
  <si>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</si>
  <si>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</si>
  <si>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</si>
  <si>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</si>
  <si>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</si>
  <si>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</si>
  <si>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</si>
  <si>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</si>
  <si>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</si>
  <si>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</si>
  <si>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</si>
  <si>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</si>
  <si>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</si>
  <si>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</si>
  <si>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</si>
  <si>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</si>
  <si>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</si>
  <si>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</si>
  <si>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</si>
  <si>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</si>
  <si>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</si>
  <si>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</si>
  <si>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</si>
  <si>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</si>
  <si>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</si>
  <si>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</si>
  <si>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</si>
  <si>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</si>
  <si>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</si>
  <si>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</si>
  <si>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</si>
  <si>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</si>
  <si>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</si>
  <si>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</si>
  <si>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</si>
  <si>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</si>
  <si>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</si>
  <si>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</si>
  <si>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</si>
  <si>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</si>
  <si>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</si>
  <si>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</si>
  <si>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</si>
  <si>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</si>
  <si>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</si>
  <si>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</si>
  <si>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</si>
  <si>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</si>
  <si>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</si>
  <si>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</si>
  <si>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</si>
  <si>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</si>
  <si>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</si>
  <si>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</si>
  <si>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</si>
  <si>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</si>
  <si>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</si>
  <si>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</si>
  <si>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</si>
  <si>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</si>
  <si>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</si>
  <si>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</si>
  <si>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</si>
  <si>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</si>
  <si>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</si>
  <si>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</si>
  <si>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</si>
  <si>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</si>
  <si>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</si>
  <si>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</si>
  <si>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</si>
  <si>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</si>
  <si>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</si>
  <si>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</si>
  <si>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</si>
  <si>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</si>
  <si>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</si>
  <si>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</si>
  <si>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</si>
  <si>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</si>
  <si>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</si>
  <si>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</si>
  <si>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</si>
  <si>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</si>
  <si>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</si>
  <si>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</si>
  <si>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</si>
  <si>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</si>
  <si>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</si>
  <si>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</si>
  <si>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</si>
  <si>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</si>
  <si>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</si>
  <si>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</si>
  <si>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</si>
  <si>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</si>
  <si>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</si>
  <si>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</si>
  <si>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</si>
  <si>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</si>
  <si>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</si>
  <si>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</si>
  <si>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</si>
  <si>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</si>
  <si>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</si>
  <si>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</si>
  <si>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</si>
  <si>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</si>
  <si>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</si>
  <si>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</si>
  <si>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</si>
  <si>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</si>
  <si>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</si>
  <si>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</si>
  <si>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</si>
  <si>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</si>
  <si>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</si>
  <si>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</si>
  <si>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</si>
  <si>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</si>
  <si>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</si>
  <si>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</si>
  <si>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</si>
  <si>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</si>
  <si>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</si>
  <si>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</si>
  <si>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</si>
  <si>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</si>
  <si>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</si>
  <si>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</si>
  <si>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</si>
  <si>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</si>
  <si>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</si>
  <si>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</si>
  <si>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</si>
  <si>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</si>
  <si>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</si>
  <si>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</si>
  <si>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</si>
  <si>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</si>
  <si>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</si>
  <si>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</si>
  <si>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</si>
  <si>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</si>
  <si>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</si>
  <si>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</si>
  <si>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</si>
  <si>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</si>
  <si>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</si>
  <si>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</si>
  <si>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</si>
  <si>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</si>
  <si>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</si>
  <si>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</si>
  <si>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</si>
  <si>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</si>
  <si>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</si>
  <si>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</si>
  <si>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</si>
  <si>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</si>
  <si>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</si>
  <si>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</si>
  <si>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</si>
  <si>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</si>
  <si>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</si>
  <si>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</si>
  <si>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</si>
  <si>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</si>
  <si>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</si>
  <si>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</si>
  <si>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</si>
  <si>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</si>
  <si>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</si>
  <si>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</si>
  <si>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</si>
  <si>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</si>
  <si>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</si>
  <si>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</si>
  <si>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</si>
  <si>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</si>
  <si>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</si>
  <si>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</si>
  <si>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</si>
  <si>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</si>
  <si>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</si>
  <si>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</si>
  <si>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</si>
  <si>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</si>
  <si>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</si>
  <si>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</si>
  <si>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</si>
  <si>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</si>
  <si>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</si>
  <si>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</si>
  <si>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</si>
  <si>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</si>
  <si>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</si>
  <si>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</si>
  <si>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</si>
  <si>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</si>
  <si>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</si>
  <si>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</si>
  <si>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</si>
  <si>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</si>
  <si>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</si>
  <si>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</si>
  <si>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</si>
  <si>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</si>
  <si>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</si>
  <si>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</si>
  <si>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</si>
  <si>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</si>
  <si>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</si>
  <si>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</si>
  <si>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</si>
  <si>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</si>
  <si>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</si>
  <si>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</si>
  <si>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</si>
  <si>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</si>
  <si>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</si>
  <si>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</si>
  <si>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</si>
  <si>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</si>
  <si>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</si>
  <si>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</si>
  <si>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</si>
  <si>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</si>
  <si>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</si>
  <si>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</si>
  <si>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</si>
  <si>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</si>
  <si>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</si>
  <si>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</si>
  <si>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</si>
  <si>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</si>
  <si>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</si>
  <si>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</si>
  <si>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</si>
  <si>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</si>
  <si>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</si>
  <si>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</si>
  <si>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</si>
  <si>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</si>
  <si>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</si>
  <si>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</si>
  <si>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</si>
  <si>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</si>
  <si>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</si>
  <si>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</si>
  <si>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</si>
  <si>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</si>
  <si>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</si>
  <si>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</si>
  <si>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</si>
  <si>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</si>
  <si>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</si>
  <si>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</si>
  <si>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</si>
  <si>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</si>
  <si>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</si>
  <si>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</si>
  <si>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</si>
  <si>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</si>
  <si>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</si>
  <si>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</si>
  <si>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</si>
  <si>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</si>
  <si>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</si>
  <si>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</si>
  <si>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</si>
  <si>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</si>
  <si>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</si>
  <si>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</si>
  <si>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</si>
  <si>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</si>
  <si>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</si>
  <si>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</si>
  <si>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</si>
  <si>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</si>
  <si>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</si>
  <si>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</si>
  <si>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</si>
  <si>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</si>
  <si>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</si>
  <si>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</si>
  <si>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</si>
  <si>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</si>
  <si>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</si>
  <si>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</si>
  <si>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</si>
  <si>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</si>
  <si>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</si>
  <si>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</si>
  <si>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</si>
  <si>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</si>
  <si>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</si>
  <si>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</si>
  <si>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</si>
  <si>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</si>
  <si>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</si>
  <si>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</si>
  <si>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</si>
  <si>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</si>
  <si>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</si>
  <si>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</si>
  <si>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</si>
  <si>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</si>
  <si>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</si>
  <si>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</si>
  <si>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</si>
  <si>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</si>
  <si>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</si>
  <si>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</si>
  <si>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</si>
  <si>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</si>
  <si>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</si>
  <si>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</si>
  <si>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</si>
  <si>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</si>
  <si>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</si>
  <si>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</si>
  <si>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</si>
  <si>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</si>
  <si>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</si>
  <si>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</si>
  <si>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</si>
  <si>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</si>
  <si>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</si>
  <si>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</si>
  <si>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</si>
  <si>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</si>
  <si>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</si>
  <si>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</si>
  <si>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</si>
  <si>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</si>
  <si>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</si>
  <si>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</si>
  <si>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</si>
  <si>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</si>
  <si>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</si>
  <si>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</si>
  <si>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</si>
  <si>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</si>
  <si>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</si>
  <si>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</si>
  <si>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</si>
  <si>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</si>
  <si>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</si>
  <si>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</si>
  <si>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</si>
  <si>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</si>
  <si>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</si>
  <si>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</si>
  <si>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</si>
  <si>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</si>
  <si>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</si>
  <si>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</si>
  <si>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</si>
  <si>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</si>
  <si>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</si>
  <si>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</si>
  <si>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</si>
  <si>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</si>
  <si>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</si>
  <si>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</si>
  <si>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</si>
  <si>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</si>
  <si>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</si>
  <si>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</si>
  <si>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</si>
  <si>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</si>
  <si>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</si>
  <si>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</si>
  <si>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</si>
  <si>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</si>
  <si>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</si>
  <si>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</si>
  <si>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</si>
  <si>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</si>
  <si>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</si>
  <si>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</si>
  <si>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</si>
  <si>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</si>
  <si>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</si>
  <si>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</si>
  <si>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</si>
  <si>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</si>
  <si>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</si>
  <si>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</si>
  <si>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</si>
  <si>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</si>
  <si>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</si>
  <si>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</si>
  <si>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</si>
  <si>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</si>
  <si>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</si>
  <si>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</si>
  <si>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</si>
  <si>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</si>
  <si>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</si>
  <si>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</si>
  <si>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</si>
  <si>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</si>
  <si>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</si>
  <si>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</si>
  <si>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</si>
  <si>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</si>
  <si>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</si>
  <si>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</si>
  <si>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</si>
  <si>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</si>
  <si>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</si>
  <si>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</si>
  <si>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</si>
  <si>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</si>
  <si>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</si>
  <si>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</si>
  <si>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</si>
  <si>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</si>
  <si>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</si>
  <si>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</si>
  <si>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</si>
  <si>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</si>
  <si>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</si>
  <si>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</si>
  <si>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</si>
  <si>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</si>
  <si>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</si>
  <si>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</si>
  <si>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</si>
  <si>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</si>
  <si>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</si>
  <si>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</si>
  <si>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</si>
  <si>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</si>
  <si>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</si>
  <si>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</si>
  <si>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</si>
  <si>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</si>
  <si>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</si>
  <si>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</si>
  <si>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</si>
  <si>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</si>
  <si>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</si>
  <si>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</si>
  <si>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</si>
  <si>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</si>
  <si>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</si>
  <si>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</si>
  <si>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</si>
  <si>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</si>
  <si>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</si>
  <si>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</si>
  <si>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</si>
  <si>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</si>
  <si>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</si>
  <si>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</si>
  <si>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</si>
  <si>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</si>
  <si>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</si>
  <si>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</si>
  <si>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</si>
  <si>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</si>
  <si>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</si>
  <si>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</si>
  <si>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</si>
  <si>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</si>
  <si>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</si>
  <si>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</si>
  <si>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</si>
  <si>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</si>
  <si>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</si>
  <si>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</si>
  <si>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</si>
  <si>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</si>
  <si>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</si>
  <si>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</si>
  <si>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</si>
  <si>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</si>
  <si>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</si>
  <si>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</si>
  <si>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</si>
  <si>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</si>
  <si>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</si>
  <si>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</si>
  <si>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</si>
  <si>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</si>
  <si>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</si>
  <si>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</si>
  <si>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</si>
  <si>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</si>
  <si>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</si>
  <si>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</si>
  <si>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</si>
  <si>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</si>
  <si>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</si>
  <si>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</si>
  <si>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</si>
  <si>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</si>
  <si>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</si>
  <si>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</si>
  <si>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</si>
  <si>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</si>
  <si>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</si>
  <si>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</si>
  <si>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</si>
  <si>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</si>
  <si>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</si>
  <si>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</si>
  <si>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</si>
  <si>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</si>
  <si>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</si>
  <si>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</si>
  <si>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</si>
  <si>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</si>
  <si>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</si>
  <si>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</si>
  <si>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</si>
  <si>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</si>
  <si>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</si>
  <si>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</si>
  <si>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</si>
  <si>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</si>
  <si>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</si>
  <si>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</si>
  <si>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</si>
  <si>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</si>
  <si>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</si>
  <si>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</si>
  <si>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</si>
  <si>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</si>
  <si>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</si>
  <si>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</si>
  <si>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</si>
  <si>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</si>
  <si>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</si>
  <si>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</si>
  <si>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</si>
  <si>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</si>
  <si>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</si>
  <si>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</si>
  <si>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</si>
  <si>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</si>
  <si>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</si>
  <si>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</si>
  <si>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</si>
  <si>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</si>
  <si>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</si>
  <si>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</si>
  <si>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</si>
  <si>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</si>
  <si>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</si>
  <si>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</si>
  <si>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</si>
  <si>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</si>
  <si>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</si>
  <si>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</si>
  <si>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</si>
  <si>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</si>
  <si>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</si>
  <si>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</si>
  <si>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</si>
  <si>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</si>
  <si>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</si>
  <si>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</si>
  <si>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</si>
  <si>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</si>
  <si>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</si>
  <si>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</si>
  <si>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</si>
  <si>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</si>
  <si>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</si>
  <si>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</si>
  <si>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</si>
  <si>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</si>
  <si>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</si>
  <si>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</si>
  <si>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</si>
  <si>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</si>
  <si>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</si>
  <si>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</si>
  <si>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</si>
  <si>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</si>
  <si>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</si>
  <si>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</si>
  <si>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</si>
  <si>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</si>
  <si>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</si>
  <si>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</si>
  <si>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</si>
  <si>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</si>
  <si>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</si>
  <si>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</si>
  <si>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</si>
  <si>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</si>
  <si>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</si>
  <si>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</si>
  <si>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</si>
  <si>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</si>
  <si>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</si>
  <si>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</si>
  <si>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</si>
  <si>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</si>
  <si>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</si>
  <si>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</si>
  <si>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</si>
  <si>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</si>
  <si>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</si>
  <si>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</si>
  <si>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</si>
  <si>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</si>
  <si>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</si>
  <si>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</si>
  <si>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</si>
  <si>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</si>
  <si>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</si>
  <si>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</si>
  <si>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</si>
  <si>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</si>
  <si>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</si>
  <si>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</si>
  <si>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</si>
  <si>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</si>
  <si>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</si>
  <si>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</si>
  <si>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</si>
  <si>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</si>
  <si>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</si>
  <si>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</si>
  <si>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</si>
  <si>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</si>
  <si>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</si>
  <si>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</si>
  <si>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</si>
  <si>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</si>
  <si>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</si>
  <si>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</si>
  <si>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</si>
  <si>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</si>
  <si>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</si>
  <si>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</si>
  <si>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</si>
  <si>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</si>
  <si>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</si>
  <si>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</si>
  <si>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</si>
  <si>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</si>
  <si>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</si>
  <si>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</si>
  <si>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</si>
  <si>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</si>
  <si>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</si>
  <si>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</si>
  <si>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</si>
  <si>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</si>
  <si>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</si>
  <si>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</si>
  <si>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</si>
  <si>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</si>
  <si>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</si>
  <si>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</si>
  <si>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</si>
  <si>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</si>
  <si>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</si>
  <si>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</si>
  <si>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</si>
  <si>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</si>
  <si>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</si>
  <si>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</si>
  <si>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</si>
  <si>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</si>
  <si>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</si>
  <si>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</si>
  <si>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</si>
  <si>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</si>
  <si>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</si>
  <si>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</si>
  <si>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</si>
  <si>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</si>
  <si>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</si>
  <si>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</si>
  <si>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</si>
  <si>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</si>
  <si>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</si>
  <si>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</si>
  <si>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</si>
  <si>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</si>
  <si>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</si>
  <si>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</si>
  <si>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</si>
  <si>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</si>
  <si>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</si>
  <si>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</si>
  <si>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</si>
  <si>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</si>
  <si>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</si>
  <si>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</si>
  <si>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</si>
  <si>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</si>
  <si>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</si>
  <si>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</si>
  <si>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</si>
  <si>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</si>
  <si>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</si>
  <si>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</si>
  <si>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</si>
  <si>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</si>
  <si>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</si>
  <si>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</si>
  <si>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</si>
  <si>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</si>
  <si>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</si>
  <si>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</si>
  <si>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</si>
  <si>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</si>
  <si>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</si>
  <si>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</si>
  <si>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</si>
  <si>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</si>
  <si>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</si>
  <si>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</si>
  <si>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</si>
  <si>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</si>
  <si>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</si>
  <si>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</si>
  <si>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</si>
  <si>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</si>
  <si>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</si>
  <si>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</si>
  <si>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</si>
  <si>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</si>
  <si>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</si>
  <si>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</si>
  <si>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</si>
  <si>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</si>
  <si>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</si>
  <si>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</si>
  <si>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</si>
  <si>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</si>
  <si>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</si>
  <si>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</si>
  <si>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</si>
  <si>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</si>
  <si>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</si>
  <si>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</si>
  <si>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</si>
  <si>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</si>
  <si>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</si>
  <si>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</si>
  <si>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</si>
  <si>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</si>
  <si>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</si>
  <si>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</si>
  <si>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</si>
  <si>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</si>
  <si>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</si>
  <si>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</si>
  <si>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</si>
  <si>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</si>
  <si>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</si>
  <si>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</si>
  <si>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</si>
  <si>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</si>
  <si>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</si>
  <si>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</si>
  <si>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</si>
  <si>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</si>
  <si>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</si>
  <si>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</si>
  <si>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</si>
  <si>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</si>
  <si>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</si>
  <si>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</si>
  <si>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</si>
  <si>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</si>
  <si>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</si>
  <si>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</si>
  <si>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</si>
  <si>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</si>
  <si>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</si>
  <si>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</si>
  <si>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</si>
  <si>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</si>
  <si>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</si>
  <si>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</si>
  <si>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</si>
  <si>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</si>
  <si>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</si>
  <si>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</si>
  <si>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</si>
  <si>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</si>
  <si>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</si>
  <si>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</si>
  <si>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</si>
  <si>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</si>
  <si>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</si>
  <si>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</si>
  <si>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</si>
  <si>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</si>
  <si>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</si>
  <si>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</si>
  <si>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</si>
  <si>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</si>
  <si>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</si>
  <si>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</si>
  <si>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</si>
  <si>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</si>
  <si>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</si>
  <si>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</si>
  <si>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</si>
  <si>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</si>
  <si>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</si>
  <si>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</si>
  <si>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</si>
  <si>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</si>
  <si>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</si>
  <si>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</si>
  <si>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</si>
  <si>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</si>
  <si>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</si>
  <si>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</si>
  <si>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</si>
  <si>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</si>
  <si>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</si>
  <si>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</si>
  <si>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</si>
  <si>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</si>
  <si>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</si>
  <si>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</si>
  <si>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</si>
  <si>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</si>
  <si>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</si>
  <si>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</si>
  <si>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</si>
  <si>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</si>
  <si>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</si>
  <si>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</si>
  <si>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</si>
  <si>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</si>
  <si>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</si>
  <si>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</si>
  <si>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</si>
  <si>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</si>
  <si>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</si>
  <si>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</si>
  <si>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</si>
  <si>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</si>
  <si>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</si>
  <si>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</si>
  <si>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</si>
  <si>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</si>
  <si>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</si>
  <si>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</si>
  <si>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</si>
  <si>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</si>
  <si>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</si>
  <si>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</si>
  <si>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</si>
  <si>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</si>
  <si>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</si>
  <si>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</si>
  <si>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</si>
  <si>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</si>
  <si>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</si>
  <si>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</si>
  <si>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</si>
  <si>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</si>
  <si>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</si>
  <si>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</si>
  <si>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</si>
  <si>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</si>
  <si>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</si>
  <si>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</si>
  <si>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</si>
  <si>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</si>
  <si>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</si>
  <si>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</si>
  <si>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</si>
  <si>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</si>
  <si>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</si>
  <si>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</si>
  <si>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</si>
  <si>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</si>
  <si>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</si>
  <si>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</si>
  <si>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</si>
  <si>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</si>
  <si>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</si>
  <si>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</si>
  <si>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</si>
  <si>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</si>
  <si>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</si>
  <si>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</si>
  <si>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</si>
  <si>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</si>
  <si>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</si>
  <si>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</si>
  <si>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</si>
  <si>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</si>
  <si>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</si>
  <si>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</si>
  <si>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</si>
  <si>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</si>
  <si>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</si>
  <si>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</si>
  <si>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</si>
  <si>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</si>
  <si>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</si>
  <si>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</si>
  <si>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</si>
  <si>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</si>
  <si>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</si>
  <si>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</si>
  <si>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</si>
  <si>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</si>
  <si>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</si>
  <si>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</si>
  <si>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</si>
  <si>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</si>
  <si>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</si>
  <si>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</si>
  <si>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</si>
  <si>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</si>
  <si>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</si>
  <si>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</si>
  <si>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</si>
  <si>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</si>
  <si>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</si>
  <si>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</si>
  <si>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</si>
  <si>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</si>
  <si>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</si>
  <si>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</si>
  <si>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</si>
  <si>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</si>
  <si>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</si>
  <si>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</si>
  <si>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</si>
  <si>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</si>
  <si>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</si>
  <si>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</si>
  <si>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</si>
  <si>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</si>
  <si>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</si>
  <si>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</si>
  <si>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</si>
  <si>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</si>
  <si>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</si>
  <si>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</si>
  <si>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</si>
  <si>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</si>
  <si>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</si>
  <si>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</si>
  <si>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</si>
  <si>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</si>
  <si>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</si>
  <si>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</si>
  <si>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</si>
  <si>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</si>
  <si>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</si>
  <si>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</si>
  <si>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</si>
  <si>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</si>
  <si>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</si>
  <si>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</si>
  <si>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</si>
  <si>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</si>
  <si>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</si>
  <si>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</si>
  <si>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</si>
  <si>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</si>
  <si>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</si>
  <si>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</si>
  <si>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</si>
  <si>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</si>
  <si>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</si>
  <si>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</si>
  <si>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</si>
  <si>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</si>
  <si>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</si>
  <si>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</si>
  <si>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</si>
  <si>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</si>
  <si>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</si>
  <si>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</si>
  <si>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</si>
  <si>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</si>
  <si>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</si>
  <si>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</si>
  <si>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</si>
  <si>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</si>
  <si>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</si>
  <si>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</si>
  <si>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</si>
  <si>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</si>
  <si>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</si>
  <si>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</si>
  <si>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</si>
  <si>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</si>
  <si>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</si>
  <si>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</si>
  <si>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</si>
  <si>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</si>
  <si>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</si>
  <si>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</si>
  <si>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</si>
  <si>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</si>
  <si>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</si>
  <si>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</si>
  <si>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</si>
  <si>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</si>
  <si>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</si>
  <si>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</si>
  <si>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</si>
  <si>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</si>
  <si>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</si>
  <si>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</si>
  <si>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</si>
  <si>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</si>
  <si>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I plan to release the first update this Friday (3/3), likely in the afternoon. Most future updates will come on Tuesday or Wednesday. </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</si>
  <si>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</si>
  <si>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</si>
  <si>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</si>
  <si>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</si>
  <si>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</si>
  <si>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</si>
  <si>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</si>
  <si>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</si>
  <si>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</si>
  <si>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</si>
  <si>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</si>
  <si>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</si>
  <si>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</si>
  <si>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</si>
  <si>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</si>
  <si>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</si>
  <si>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</si>
  <si>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</si>
  <si>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</si>
  <si>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</si>
  <si>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</si>
  <si>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</si>
  <si>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</si>
  <si>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</si>
  <si>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</si>
  <si>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</si>
  <si>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</si>
  <si>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</si>
  <si>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</si>
  <si>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</si>
  <si>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</si>
  <si>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</si>
  <si>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</si>
  <si>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</si>
  <si>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</si>
  <si>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</si>
  <si>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</si>
  <si>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</si>
  <si>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</si>
  <si>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</si>
  <si>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</si>
  <si>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</si>
  <si>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</si>
  <si>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</si>
  <si>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</si>
  <si>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</si>
  <si>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</si>
  <si>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</si>
  <si>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</si>
  <si>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</si>
  <si>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</si>
  <si>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</si>
  <si>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</si>
  <si>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</si>
  <si>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</si>
  <si>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</si>
  <si>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</si>
  <si>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</si>
  <si>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</si>
  <si>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</si>
  <si>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</si>
  <si>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</si>
  <si>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</si>
  <si>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</si>
  <si>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qm</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</si>
  <si>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</si>
  <si>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</si>
  <si>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</si>
  <si>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</si>
  <si>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</si>
  <si>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</si>
  <si>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</si>
  <si>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</si>
  <si>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Predicted Match Points</t>
  </si>
  <si>
    <t>Current Ranking Score</t>
  </si>
  <si>
    <t>Predicted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</si>
  <si>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</si>
  <si>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</si>
  <si>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 xml:space="preserve">This workbook was created by Caleb Sykes of FRC team 4536. For any questions or comments, email him at calebsyk@gmail.com or Private Message him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</si>
  <si>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Fri, 10 Mar 2017 00:33:08 GMT</t>
  </si>
  <si>
    <t>Predictions</t>
  </si>
  <si>
    <t>Prediction parameters</t>
  </si>
  <si>
    <t>average</t>
  </si>
  <si>
    <t>mean-reversion</t>
  </si>
  <si>
    <t>min</t>
  </si>
  <si>
    <t>max</t>
  </si>
  <si>
    <t>kHi</t>
  </si>
  <si>
    <t>kMid</t>
  </si>
  <si>
    <t>kLo</t>
  </si>
  <si>
    <t>Improved prediction models for all calculated contributions</t>
  </si>
  <si>
    <t>Updated averages for all categories</t>
  </si>
  <si>
    <t>Win Probability</t>
  </si>
  <si>
    <t xml:space="preserve">Updated all seed values. </t>
  </si>
  <si>
    <t>Changes since v2017.3.1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</si>
</sst>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 x14ac:knownFonts="1">
    <font>
      <sz val="11"/>
      <color theme="1"/>
      <name val="Calibri"/>
      <family val="2"/>
      <scheme val="minor"/>
    </font>
    <font>
      <sz val="11"/>
      <color rgb="FF000000"/>
      <name val="Calibri"/>
      <family val="2"/>
    </font>
    <font>
      <u/>
      <sz val="11"/>
      <color theme="1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4">
    <border>
      <left/>
      <right/>
      <top/>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0" fontId="0" fillId="0" borderId="0" xfId="0" applyNumberFormat="1"/>
    <xf numFmtId="14" fontId="0" fillId="0" borderId="0" xfId="0" applyNumberFormat="1"/>
    <xf numFmtId="49" fontId="0" fillId="0" borderId="0" xfId="0" applyNumberFormat="1" applyAlignment="1">
      <alignment wrapText="1"/>
    </xf>
    <xf numFmtId="0" fontId="0" fillId="0" borderId="2" xfId="0" applyNumberFormat="1" applyBorder="1"/>
    <xf numFmtId="0" fontId="0" fillId="0" borderId="2" xfId="0" applyBorder="1"/>
    <xf numFmtId="0" fontId="0" fillId="0" borderId="3" xfId="0" applyBorder="1"/>
    <xf numFmtId="0" fontId="0" fillId="0" borderId="0" xfId="0" applyAlignment="1">
      <alignment textRotation="90"/>
    </xf>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164" fontId="0" fillId="0" borderId="1" xfId="0" applyNumberFormat="1" applyBorder="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cellXfs>
  <cellStyles count="2">
    <cellStyle name="Hyperlink" xfId="1" builtinId="8"/>
    <cellStyle name="Normal" xfId="0" builtinId="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5"/>
  <sheetViews>
    <sheetView tabSelected="1" workbookViewId="0"/>
  </sheetViews>
  <sheetFormatPr defaultRowHeight="15" x14ac:dyDescent="0.25"/>
  <cols>
    <col min="1" max="1" width="90.140625" style="6" customWidth="1"/>
    <col min="2" max="2" width="94" style="6" customWidth="1"/>
  </cols>
  <sheetData>
    <row r="1" spans="1:2" ht="45" x14ac:dyDescent="0.25">
      <c r="A1" s="6" t="s">
        <v>416</v>
      </c>
      <c r="B1" s="6" t="s">
        <v>3601</v>
      </c>
    </row>
    <row r="3" spans="1:2" ht="75" x14ac:dyDescent="0.25">
      <c r="A3" s="6" t="s">
        <v>417</v>
      </c>
      <c r="B3" s="3" t="s">
        <v>3679</v>
      </c>
    </row>
    <row r="4" spans="1:2" x14ac:dyDescent="0.25">
      <c r="B4" s="3"/>
    </row>
    <row r="5" spans="1:2" x14ac:dyDescent="0.25">
      <c r="A5" s="6" t="s">
        <v>3694</v>
      </c>
      <c r="B5" s="3" t="s">
        <v>3690</v>
      </c>
    </row>
    <row r="6" spans="1:2" x14ac:dyDescent="0.25">
      <c r="B6" s="3" t="s">
        <v>3691</v>
      </c>
    </row>
    <row r="7" spans="1:2" x14ac:dyDescent="0.25">
      <c r="B7" s="3" t="s">
        <v>3693</v>
      </c>
    </row>
    <row r="8" spans="1:2" x14ac:dyDescent="0.25">
      <c r="B8" s="3"/>
    </row>
    <row r="9" spans="1:2" x14ac:dyDescent="0.25">
      <c r="B9"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6" t="s">
        <v>3655</v>
      </c>
      <c r="B19" s="6" t="s">
        <v>3603</v>
      </c>
    </row>
    <row r="20" spans="1:2" ht="45" x14ac:dyDescent="0.25">
      <c r="A20" s="6" t="s">
        <v>3656</v>
      </c>
      <c r="B20" s="6" t="s">
        <v>426</v>
      </c>
    </row>
    <row r="21" spans="1:2" ht="45" x14ac:dyDescent="0.25">
      <c r="A21" s="6" t="s">
        <v>3657</v>
      </c>
      <c r="B21" s="6" t="s">
        <v>423</v>
      </c>
    </row>
    <row r="22" spans="1:2" ht="60" x14ac:dyDescent="0.25">
      <c r="A22" s="6" t="s">
        <v>3658</v>
      </c>
      <c r="B22" s="6" t="s">
        <v>439</v>
      </c>
    </row>
    <row r="23" spans="1:2" ht="45" x14ac:dyDescent="0.25">
      <c r="A23" s="6" t="s">
        <v>3659</v>
      </c>
      <c r="B23" s="6" t="s">
        <v>3596</v>
      </c>
    </row>
    <row r="24" spans="1:2" ht="90" x14ac:dyDescent="0.25">
      <c r="A24" s="6" t="s">
        <v>3660</v>
      </c>
      <c r="B24" s="6" t="s">
        <v>421</v>
      </c>
    </row>
    <row r="25" spans="1:2" ht="135" x14ac:dyDescent="0.25">
      <c r="A25" s="6" t="s">
        <v>3661</v>
      </c>
      <c r="B25" s="6" t="s">
        <v>422</v>
      </c>
    </row>
    <row r="26" spans="1:2" x14ac:dyDescent="0.25">
      <c r="A26" s="6" t="s">
        <v>3662</v>
      </c>
      <c r="B26" s="6" t="s">
        <v>3663</v>
      </c>
    </row>
    <row r="29" spans="1:2" x14ac:dyDescent="0.25">
      <c r="A29" s="3" t="s">
        <v>3648</v>
      </c>
    </row>
    <row r="30" spans="1:2" x14ac:dyDescent="0.25">
      <c r="A30" s="3" t="s">
        <v>3602</v>
      </c>
      <c r="B30" s="6" t="s">
        <v>3603</v>
      </c>
    </row>
    <row r="31" spans="1:2" x14ac:dyDescent="0.25">
      <c r="A31" s="3" t="s">
        <v>55</v>
      </c>
      <c r="B31" s="6" t="s">
        <v>3604</v>
      </c>
    </row>
    <row r="32" spans="1:2" x14ac:dyDescent="0.25">
      <c r="A32" s="3" t="s">
        <v>56</v>
      </c>
      <c r="B32" s="6" t="s">
        <v>3605</v>
      </c>
    </row>
    <row r="33" spans="1:2" ht="120" x14ac:dyDescent="0.25">
      <c r="A33" s="3" t="s">
        <v>3585</v>
      </c>
      <c r="B33" s="6" t="s">
        <v>3678</v>
      </c>
    </row>
    <row r="34" spans="1:2" x14ac:dyDescent="0.25">
      <c r="A34" s="3" t="s">
        <v>3</v>
      </c>
      <c r="B34" s="6" t="s">
        <v>3606</v>
      </c>
    </row>
    <row r="35" spans="1:2" x14ac:dyDescent="0.25">
      <c r="A35" s="3" t="s">
        <v>4</v>
      </c>
      <c r="B35" s="6" t="s">
        <v>3607</v>
      </c>
    </row>
    <row r="36" spans="1:2" x14ac:dyDescent="0.25">
      <c r="A36" s="3" t="s">
        <v>5</v>
      </c>
      <c r="B36" s="6" t="s">
        <v>3608</v>
      </c>
    </row>
    <row r="37" spans="1:2" x14ac:dyDescent="0.25">
      <c r="A37" t="s">
        <v>6</v>
      </c>
      <c r="B37" s="6" t="s">
        <v>3609</v>
      </c>
    </row>
    <row r="38" spans="1:2" ht="30" x14ac:dyDescent="0.25">
      <c r="A38" t="s">
        <v>7</v>
      </c>
      <c r="B38" s="6" t="s">
        <v>3610</v>
      </c>
    </row>
    <row r="39" spans="1:2" ht="30" x14ac:dyDescent="0.25">
      <c r="A39" t="s">
        <v>8</v>
      </c>
      <c r="B39" s="6" t="s">
        <v>3611</v>
      </c>
    </row>
    <row r="40" spans="1:2" x14ac:dyDescent="0.25">
      <c r="A40" t="s">
        <v>9</v>
      </c>
      <c r="B40" s="6" t="s">
        <v>3612</v>
      </c>
    </row>
    <row r="41" spans="1:2" ht="30" x14ac:dyDescent="0.25">
      <c r="A41" t="s">
        <v>16</v>
      </c>
      <c r="B41" s="6" t="s">
        <v>3613</v>
      </c>
    </row>
    <row r="42" spans="1:2" x14ac:dyDescent="0.25">
      <c r="A42" t="s">
        <v>17</v>
      </c>
      <c r="B42" s="6" t="s">
        <v>3614</v>
      </c>
    </row>
    <row r="43" spans="1:2" x14ac:dyDescent="0.25">
      <c r="A43" t="s">
        <v>18</v>
      </c>
      <c r="B43" s="6" t="s">
        <v>3614</v>
      </c>
    </row>
    <row r="44" spans="1:2" ht="30" x14ac:dyDescent="0.25">
      <c r="A44" t="s">
        <v>10</v>
      </c>
      <c r="B44" s="6" t="s">
        <v>3615</v>
      </c>
    </row>
    <row r="45" spans="1:2" x14ac:dyDescent="0.25">
      <c r="A45" t="s">
        <v>11</v>
      </c>
      <c r="B45" s="6" t="s">
        <v>3616</v>
      </c>
    </row>
    <row r="46" spans="1:2" x14ac:dyDescent="0.25">
      <c r="A46" t="s">
        <v>13</v>
      </c>
      <c r="B46" s="6" t="s">
        <v>3617</v>
      </c>
    </row>
    <row r="47" spans="1:2" x14ac:dyDescent="0.25">
      <c r="A47" t="s">
        <v>14</v>
      </c>
      <c r="B47" s="6" t="s">
        <v>3618</v>
      </c>
    </row>
    <row r="48" spans="1:2" x14ac:dyDescent="0.25">
      <c r="A48" t="s">
        <v>15</v>
      </c>
      <c r="B48" s="6" t="s">
        <v>3619</v>
      </c>
    </row>
    <row r="49" spans="1:2" ht="30" x14ac:dyDescent="0.25">
      <c r="A49" t="s">
        <v>19</v>
      </c>
      <c r="B49" s="6" t="s">
        <v>3620</v>
      </c>
    </row>
    <row r="50" spans="1:2" ht="30" x14ac:dyDescent="0.25">
      <c r="A50" t="s">
        <v>20</v>
      </c>
      <c r="B50" s="6" t="s">
        <v>3621</v>
      </c>
    </row>
    <row r="51" spans="1:2" ht="30" x14ac:dyDescent="0.25">
      <c r="A51" t="s">
        <v>21</v>
      </c>
      <c r="B51" s="6" t="s">
        <v>3622</v>
      </c>
    </row>
    <row r="52" spans="1:2" ht="30" x14ac:dyDescent="0.25">
      <c r="A52" t="s">
        <v>22</v>
      </c>
      <c r="B52" s="6" t="s">
        <v>3623</v>
      </c>
    </row>
    <row r="53" spans="1:2" x14ac:dyDescent="0.25">
      <c r="A53" t="s">
        <v>23</v>
      </c>
      <c r="B53" s="6" t="s">
        <v>3624</v>
      </c>
    </row>
    <row r="54" spans="1:2" ht="30" x14ac:dyDescent="0.25">
      <c r="A54" t="s">
        <v>24</v>
      </c>
      <c r="B54" s="6" t="s">
        <v>3625</v>
      </c>
    </row>
    <row r="55" spans="1:2" x14ac:dyDescent="0.25">
      <c r="A55" t="s">
        <v>25</v>
      </c>
      <c r="B55" s="6" t="s">
        <v>3614</v>
      </c>
    </row>
    <row r="56" spans="1:2" x14ac:dyDescent="0.25">
      <c r="A56" t="s">
        <v>26</v>
      </c>
      <c r="B56" s="6" t="s">
        <v>3614</v>
      </c>
    </row>
    <row r="57" spans="1:2" x14ac:dyDescent="0.25">
      <c r="A57" t="s">
        <v>27</v>
      </c>
      <c r="B57" s="6" t="s">
        <v>3626</v>
      </c>
    </row>
    <row r="58" spans="1:2" ht="30" x14ac:dyDescent="0.25">
      <c r="A58" t="s">
        <v>29</v>
      </c>
      <c r="B58" s="6" t="s">
        <v>3627</v>
      </c>
    </row>
    <row r="59" spans="1:2" ht="30" x14ac:dyDescent="0.25">
      <c r="A59" t="s">
        <v>30</v>
      </c>
      <c r="B59" s="6" t="s">
        <v>3628</v>
      </c>
    </row>
    <row r="60" spans="1:2" ht="30" x14ac:dyDescent="0.25">
      <c r="A60" t="s">
        <v>31</v>
      </c>
      <c r="B60" s="6" t="s">
        <v>3629</v>
      </c>
    </row>
    <row r="61" spans="1:2" x14ac:dyDescent="0.25">
      <c r="A61" t="s">
        <v>32</v>
      </c>
      <c r="B61" s="6" t="s">
        <v>3630</v>
      </c>
    </row>
    <row r="62" spans="1:2" x14ac:dyDescent="0.25">
      <c r="A62" t="s">
        <v>43</v>
      </c>
      <c r="B62" s="6" t="s">
        <v>3614</v>
      </c>
    </row>
    <row r="63" spans="1:2" x14ac:dyDescent="0.25">
      <c r="A63" t="s">
        <v>44</v>
      </c>
      <c r="B63" s="6" t="s">
        <v>3614</v>
      </c>
    </row>
    <row r="64" spans="1:2" x14ac:dyDescent="0.25">
      <c r="A64" t="s">
        <v>45</v>
      </c>
      <c r="B64" s="6" t="s">
        <v>3614</v>
      </c>
    </row>
    <row r="65" spans="1:2" ht="30" x14ac:dyDescent="0.25">
      <c r="A65" t="s">
        <v>34</v>
      </c>
      <c r="B65" s="6" t="s">
        <v>3631</v>
      </c>
    </row>
    <row r="66" spans="1:2" x14ac:dyDescent="0.25">
      <c r="A66" t="s">
        <v>35</v>
      </c>
      <c r="B66" s="6" t="s">
        <v>3632</v>
      </c>
    </row>
    <row r="67" spans="1:2" ht="30" x14ac:dyDescent="0.25">
      <c r="A67" t="s">
        <v>36</v>
      </c>
      <c r="B67" s="6" t="s">
        <v>3633</v>
      </c>
    </row>
    <row r="68" spans="1:2" ht="30" x14ac:dyDescent="0.25">
      <c r="A68" t="s">
        <v>37</v>
      </c>
      <c r="B68" s="6" t="s">
        <v>3634</v>
      </c>
    </row>
    <row r="69" spans="1:2" ht="30" x14ac:dyDescent="0.25">
      <c r="A69" t="s">
        <v>38</v>
      </c>
      <c r="B69" s="6" t="s">
        <v>3635</v>
      </c>
    </row>
    <row r="70" spans="1:2" ht="30" x14ac:dyDescent="0.25">
      <c r="A70" t="s">
        <v>39</v>
      </c>
      <c r="B70" s="6" t="s">
        <v>3636</v>
      </c>
    </row>
    <row r="71" spans="1:2" ht="30" x14ac:dyDescent="0.25">
      <c r="A71" t="s">
        <v>40</v>
      </c>
      <c r="B71" s="6" t="s">
        <v>3637</v>
      </c>
    </row>
    <row r="72" spans="1:2" ht="30" x14ac:dyDescent="0.25">
      <c r="A72" t="s">
        <v>41</v>
      </c>
      <c r="B72" s="6" t="s">
        <v>3638</v>
      </c>
    </row>
    <row r="73" spans="1:2" ht="30" x14ac:dyDescent="0.25">
      <c r="A73" t="s">
        <v>48</v>
      </c>
      <c r="B73" s="6" t="s">
        <v>3639</v>
      </c>
    </row>
    <row r="74" spans="1:2" ht="30" x14ac:dyDescent="0.25">
      <c r="A74" t="s">
        <v>49</v>
      </c>
      <c r="B74" s="6" t="s">
        <v>3640</v>
      </c>
    </row>
    <row r="75" spans="1:2" ht="60" x14ac:dyDescent="0.25">
      <c r="A75" t="s">
        <v>57</v>
      </c>
      <c r="B75" s="6" t="s">
        <v>3641</v>
      </c>
    </row>
    <row r="76" spans="1:2" x14ac:dyDescent="0.25">
      <c r="A76" t="s">
        <v>58</v>
      </c>
      <c r="B76" s="6" t="s">
        <v>3614</v>
      </c>
    </row>
    <row r="77" spans="1:2" x14ac:dyDescent="0.25">
      <c r="A77" t="s">
        <v>59</v>
      </c>
      <c r="B77" s="6" t="s">
        <v>3614</v>
      </c>
    </row>
    <row r="78" spans="1:2" ht="30" x14ac:dyDescent="0.25">
      <c r="A78" t="s">
        <v>50</v>
      </c>
      <c r="B78" s="6" t="s">
        <v>3642</v>
      </c>
    </row>
    <row r="79" spans="1:2" x14ac:dyDescent="0.25">
      <c r="A79" t="s">
        <v>51</v>
      </c>
      <c r="B79" s="6" t="s">
        <v>3643</v>
      </c>
    </row>
    <row r="80" spans="1:2" ht="45" x14ac:dyDescent="0.25">
      <c r="A80" t="s">
        <v>52</v>
      </c>
      <c r="B80" s="6" t="s">
        <v>3644</v>
      </c>
    </row>
    <row r="81" spans="1:2" ht="30" x14ac:dyDescent="0.25">
      <c r="A81" t="s">
        <v>47</v>
      </c>
      <c r="B81" s="6" t="s">
        <v>3645</v>
      </c>
    </row>
    <row r="82" spans="1:2" x14ac:dyDescent="0.25">
      <c r="A82" t="s">
        <v>54</v>
      </c>
      <c r="B82" s="6" t="s">
        <v>3646</v>
      </c>
    </row>
    <row r="83" spans="1:2" x14ac:dyDescent="0.25">
      <c r="A83" t="s">
        <v>53</v>
      </c>
      <c r="B83" s="6" t="s">
        <v>3647</v>
      </c>
    </row>
    <row r="86" spans="1:2" x14ac:dyDescent="0.25">
      <c r="A86" s="6" t="s">
        <v>418</v>
      </c>
    </row>
    <row r="87" spans="1:2" x14ac:dyDescent="0.25">
      <c r="A87" s="6" t="s">
        <v>419</v>
      </c>
      <c r="B87" s="6" t="s">
        <v>420</v>
      </c>
    </row>
    <row r="88" spans="1:2" ht="30" x14ac:dyDescent="0.25">
      <c r="A88" s="6" t="s">
        <v>443</v>
      </c>
      <c r="B88" s="6" t="s">
        <v>444</v>
      </c>
    </row>
    <row r="89" spans="1:2" ht="30" x14ac:dyDescent="0.25">
      <c r="A89" s="6" t="s">
        <v>445</v>
      </c>
      <c r="B89" s="6" t="s">
        <v>446</v>
      </c>
    </row>
    <row r="90" spans="1:2" ht="30" x14ac:dyDescent="0.25">
      <c r="A90" s="6" t="s">
        <v>3597</v>
      </c>
      <c r="B90" s="6" t="s">
        <v>3598</v>
      </c>
    </row>
    <row r="91" spans="1:2" ht="30" x14ac:dyDescent="0.25">
      <c r="A91" s="6" t="s">
        <v>3599</v>
      </c>
      <c r="B91" s="6" t="s">
        <v>3600</v>
      </c>
    </row>
    <row r="92" spans="1:2" x14ac:dyDescent="0.25">
      <c r="A92" s="3" t="s">
        <v>3649</v>
      </c>
      <c r="B92" s="20" t="s">
        <v>3650</v>
      </c>
    </row>
    <row r="93" spans="1:2" ht="30" x14ac:dyDescent="0.25">
      <c r="A93" s="3" t="s">
        <v>3651</v>
      </c>
      <c r="B93" s="6" t="s">
        <v>3652</v>
      </c>
    </row>
    <row r="94" spans="1:2" ht="45" x14ac:dyDescent="0.25">
      <c r="A94" s="6" t="s">
        <v>3654</v>
      </c>
      <c r="B94" s="6" t="s">
        <v>3653</v>
      </c>
    </row>
    <row r="95" spans="1:2" ht="45" x14ac:dyDescent="0.25">
      <c r="A95" s="6" t="s">
        <v>3666</v>
      </c>
      <c r="B95" s="6" t="s">
        <v>3667</v>
      </c>
    </row>
  </sheetData>
  <hyperlinks>
    <hyperlink ref="B9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B1001"/>
  <sheetViews>
    <sheetView workbookViewId="0">
      <selection activeCell="D167" sqref="D167"/>
    </sheetView>
  </sheetViews>
  <sheetFormatPr defaultRowHeight="15" x14ac:dyDescent="0.25"/>
  <sheetData>
    <row r="1" spans="1:54" x14ac:dyDescent="0.25">
      <c r="B1">
        <v>16</v>
      </c>
      <c r="C1">
        <v>101</v>
      </c>
      <c r="D1">
        <v>111</v>
      </c>
      <c r="E1">
        <v>144</v>
      </c>
      <c r="F1">
        <v>383</v>
      </c>
      <c r="G1">
        <v>1288</v>
      </c>
      <c r="H1">
        <v>1405</v>
      </c>
      <c r="I1">
        <v>1511</v>
      </c>
      <c r="J1">
        <v>1592</v>
      </c>
      <c r="K1">
        <v>1625</v>
      </c>
      <c r="L1">
        <v>1723</v>
      </c>
      <c r="M1">
        <v>1736</v>
      </c>
      <c r="N1">
        <v>1739</v>
      </c>
      <c r="O1">
        <v>1756</v>
      </c>
      <c r="P1">
        <v>1781</v>
      </c>
      <c r="Q1">
        <v>1939</v>
      </c>
      <c r="R1">
        <v>1986</v>
      </c>
      <c r="S1">
        <v>2022</v>
      </c>
      <c r="T1">
        <v>2039</v>
      </c>
      <c r="U1">
        <v>2136</v>
      </c>
      <c r="V1">
        <v>2151</v>
      </c>
      <c r="W1">
        <v>2338</v>
      </c>
      <c r="X1">
        <v>2451</v>
      </c>
      <c r="Y1">
        <v>2526</v>
      </c>
      <c r="Z1">
        <v>2704</v>
      </c>
      <c r="AA1">
        <v>2709</v>
      </c>
      <c r="AB1">
        <v>2725</v>
      </c>
      <c r="AC1">
        <v>2781</v>
      </c>
      <c r="AD1">
        <v>3061</v>
      </c>
      <c r="AE1">
        <v>3067</v>
      </c>
      <c r="AF1">
        <v>3110</v>
      </c>
      <c r="AG1">
        <v>3138</v>
      </c>
      <c r="AH1">
        <v>3352</v>
      </c>
      <c r="AI1">
        <v>3488</v>
      </c>
      <c r="AJ1">
        <v>3620</v>
      </c>
      <c r="AK1">
        <v>3734</v>
      </c>
      <c r="AL1">
        <v>4096</v>
      </c>
      <c r="AM1">
        <v>4213</v>
      </c>
      <c r="AN1">
        <v>4241</v>
      </c>
      <c r="AO1">
        <v>4284</v>
      </c>
      <c r="AP1">
        <v>4292</v>
      </c>
      <c r="AQ1">
        <v>4524</v>
      </c>
      <c r="AR1">
        <v>4645</v>
      </c>
      <c r="AS1">
        <v>4655</v>
      </c>
      <c r="AT1">
        <v>4787</v>
      </c>
      <c r="AU1">
        <v>4979</v>
      </c>
      <c r="AV1">
        <v>5125</v>
      </c>
      <c r="AW1">
        <v>5350</v>
      </c>
      <c r="AX1">
        <v>5811</v>
      </c>
      <c r="AY1">
        <v>5822</v>
      </c>
      <c r="AZ1">
        <v>5847</v>
      </c>
      <c r="BA1">
        <v>5934</v>
      </c>
      <c r="BB1">
        <v>6651</v>
      </c>
    </row>
    <row r="2" spans="1:54" x14ac:dyDescent="0.25">
      <c r="A2">
        <v>1</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1</v>
      </c>
      <c r="AA2">
        <v>0</v>
      </c>
      <c r="AB2">
        <v>0</v>
      </c>
      <c r="AC2">
        <v>0</v>
      </c>
      <c r="AD2">
        <v>0</v>
      </c>
      <c r="AE2">
        <v>1</v>
      </c>
      <c r="AF2">
        <v>0</v>
      </c>
      <c r="AG2">
        <v>1</v>
      </c>
      <c r="AH2">
        <v>0</v>
      </c>
      <c r="AI2">
        <v>0</v>
      </c>
      <c r="AJ2">
        <v>0</v>
      </c>
      <c r="AK2">
        <v>0</v>
      </c>
      <c r="AL2">
        <v>0</v>
      </c>
      <c r="AM2">
        <v>0</v>
      </c>
      <c r="AN2">
        <v>0</v>
      </c>
      <c r="AO2">
        <v>0</v>
      </c>
      <c r="AP2">
        <v>0</v>
      </c>
      <c r="AQ2">
        <v>0</v>
      </c>
      <c r="AR2">
        <v>0</v>
      </c>
      <c r="AS2">
        <v>0</v>
      </c>
      <c r="AT2">
        <v>0</v>
      </c>
      <c r="AU2">
        <v>0</v>
      </c>
      <c r="AV2">
        <v>0</v>
      </c>
      <c r="AW2">
        <v>0</v>
      </c>
      <c r="AX2">
        <v>0</v>
      </c>
      <c r="AY2">
        <v>0</v>
      </c>
      <c r="AZ2">
        <v>0</v>
      </c>
      <c r="BA2">
        <v>0</v>
      </c>
      <c r="BB2">
        <v>0</v>
      </c>
    </row>
    <row r="3" spans="1:54" x14ac:dyDescent="0.25">
      <c r="A3">
        <v>1</v>
      </c>
      <c r="B3">
        <v>0</v>
      </c>
      <c r="C3">
        <v>0</v>
      </c>
      <c r="D3">
        <v>1</v>
      </c>
      <c r="E3">
        <v>0</v>
      </c>
      <c r="F3">
        <v>0</v>
      </c>
      <c r="G3">
        <v>1</v>
      </c>
      <c r="H3">
        <v>0</v>
      </c>
      <c r="I3">
        <v>0</v>
      </c>
      <c r="J3">
        <v>0</v>
      </c>
      <c r="K3">
        <v>0</v>
      </c>
      <c r="L3">
        <v>0</v>
      </c>
      <c r="M3">
        <v>0</v>
      </c>
      <c r="N3">
        <v>0</v>
      </c>
      <c r="O3">
        <v>1</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row>
    <row r="4" spans="1:54" x14ac:dyDescent="0.25">
      <c r="A4">
        <v>2</v>
      </c>
      <c r="B4">
        <v>0</v>
      </c>
      <c r="C4">
        <v>0</v>
      </c>
      <c r="D4">
        <v>0</v>
      </c>
      <c r="E4">
        <v>0</v>
      </c>
      <c r="F4">
        <v>0</v>
      </c>
      <c r="G4">
        <v>0</v>
      </c>
      <c r="H4">
        <v>0</v>
      </c>
      <c r="I4">
        <v>0</v>
      </c>
      <c r="J4">
        <v>0</v>
      </c>
      <c r="K4">
        <v>0</v>
      </c>
      <c r="L4">
        <v>0</v>
      </c>
      <c r="M4">
        <v>0</v>
      </c>
      <c r="N4">
        <v>0</v>
      </c>
      <c r="O4">
        <v>0</v>
      </c>
      <c r="P4">
        <v>0</v>
      </c>
      <c r="Q4">
        <v>0</v>
      </c>
      <c r="R4">
        <v>0</v>
      </c>
      <c r="S4">
        <v>0</v>
      </c>
      <c r="T4">
        <v>0</v>
      </c>
      <c r="U4">
        <v>0</v>
      </c>
      <c r="V4">
        <v>1</v>
      </c>
      <c r="W4">
        <v>0</v>
      </c>
      <c r="X4">
        <v>0</v>
      </c>
      <c r="Y4">
        <v>0</v>
      </c>
      <c r="Z4">
        <v>0</v>
      </c>
      <c r="AA4">
        <v>0</v>
      </c>
      <c r="AB4">
        <v>0</v>
      </c>
      <c r="AC4">
        <v>0</v>
      </c>
      <c r="AD4">
        <v>0</v>
      </c>
      <c r="AE4">
        <v>0</v>
      </c>
      <c r="AF4">
        <v>0</v>
      </c>
      <c r="AG4">
        <v>0</v>
      </c>
      <c r="AH4">
        <v>0</v>
      </c>
      <c r="AI4">
        <v>0</v>
      </c>
      <c r="AJ4">
        <v>0</v>
      </c>
      <c r="AK4">
        <v>1</v>
      </c>
      <c r="AL4">
        <v>0</v>
      </c>
      <c r="AM4">
        <v>0</v>
      </c>
      <c r="AN4">
        <v>0</v>
      </c>
      <c r="AO4">
        <v>0</v>
      </c>
      <c r="AP4">
        <v>0</v>
      </c>
      <c r="AQ4">
        <v>0</v>
      </c>
      <c r="AR4">
        <v>0</v>
      </c>
      <c r="AS4">
        <v>0</v>
      </c>
      <c r="AT4">
        <v>0</v>
      </c>
      <c r="AU4">
        <v>0</v>
      </c>
      <c r="AV4">
        <v>0</v>
      </c>
      <c r="AW4">
        <v>0</v>
      </c>
      <c r="AX4">
        <v>0</v>
      </c>
      <c r="AY4">
        <v>0</v>
      </c>
      <c r="AZ4">
        <v>0</v>
      </c>
      <c r="BA4">
        <v>1</v>
      </c>
      <c r="BB4">
        <v>0</v>
      </c>
    </row>
    <row r="5" spans="1:54" x14ac:dyDescent="0.25">
      <c r="A5">
        <v>2</v>
      </c>
      <c r="B5">
        <v>0</v>
      </c>
      <c r="C5">
        <v>0</v>
      </c>
      <c r="D5">
        <v>0</v>
      </c>
      <c r="E5">
        <v>0</v>
      </c>
      <c r="F5">
        <v>0</v>
      </c>
      <c r="G5">
        <v>0</v>
      </c>
      <c r="H5">
        <v>0</v>
      </c>
      <c r="I5">
        <v>0</v>
      </c>
      <c r="J5">
        <v>0</v>
      </c>
      <c r="K5">
        <v>0</v>
      </c>
      <c r="L5">
        <v>0</v>
      </c>
      <c r="M5">
        <v>0</v>
      </c>
      <c r="N5">
        <v>0</v>
      </c>
      <c r="O5">
        <v>0</v>
      </c>
      <c r="P5">
        <v>0</v>
      </c>
      <c r="Q5">
        <v>0</v>
      </c>
      <c r="R5">
        <v>0</v>
      </c>
      <c r="S5">
        <v>0</v>
      </c>
      <c r="T5">
        <v>0</v>
      </c>
      <c r="U5">
        <v>1</v>
      </c>
      <c r="V5">
        <v>0</v>
      </c>
      <c r="W5">
        <v>1</v>
      </c>
      <c r="X5">
        <v>0</v>
      </c>
      <c r="Y5">
        <v>0</v>
      </c>
      <c r="Z5">
        <v>0</v>
      </c>
      <c r="AA5">
        <v>0</v>
      </c>
      <c r="AB5">
        <v>0</v>
      </c>
      <c r="AC5">
        <v>0</v>
      </c>
      <c r="AD5">
        <v>0</v>
      </c>
      <c r="AE5">
        <v>0</v>
      </c>
      <c r="AF5">
        <v>0</v>
      </c>
      <c r="AG5">
        <v>0</v>
      </c>
      <c r="AH5">
        <v>0</v>
      </c>
      <c r="AI5">
        <v>0</v>
      </c>
      <c r="AJ5">
        <v>0</v>
      </c>
      <c r="AK5">
        <v>0</v>
      </c>
      <c r="AL5">
        <v>1</v>
      </c>
      <c r="AM5">
        <v>0</v>
      </c>
      <c r="AN5">
        <v>0</v>
      </c>
      <c r="AO5">
        <v>0</v>
      </c>
      <c r="AP5">
        <v>0</v>
      </c>
      <c r="AQ5">
        <v>0</v>
      </c>
      <c r="AR5">
        <v>0</v>
      </c>
      <c r="AS5">
        <v>0</v>
      </c>
      <c r="AT5">
        <v>0</v>
      </c>
      <c r="AU5">
        <v>0</v>
      </c>
      <c r="AV5">
        <v>0</v>
      </c>
      <c r="AW5">
        <v>0</v>
      </c>
      <c r="AX5">
        <v>0</v>
      </c>
      <c r="AY5">
        <v>0</v>
      </c>
      <c r="AZ5">
        <v>0</v>
      </c>
      <c r="BA5">
        <v>0</v>
      </c>
      <c r="BB5">
        <v>0</v>
      </c>
    </row>
    <row r="6" spans="1:54" x14ac:dyDescent="0.25">
      <c r="A6">
        <v>3</v>
      </c>
      <c r="B6">
        <v>1</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1</v>
      </c>
      <c r="AD6">
        <v>0</v>
      </c>
      <c r="AE6">
        <v>0</v>
      </c>
      <c r="AF6">
        <v>0</v>
      </c>
      <c r="AG6">
        <v>0</v>
      </c>
      <c r="AH6">
        <v>0</v>
      </c>
      <c r="AI6">
        <v>0</v>
      </c>
      <c r="AJ6">
        <v>0</v>
      </c>
      <c r="AK6">
        <v>0</v>
      </c>
      <c r="AL6">
        <v>0</v>
      </c>
      <c r="AM6">
        <v>0</v>
      </c>
      <c r="AN6">
        <v>0</v>
      </c>
      <c r="AO6">
        <v>0</v>
      </c>
      <c r="AP6">
        <v>0</v>
      </c>
      <c r="AQ6">
        <v>0</v>
      </c>
      <c r="AR6">
        <v>0</v>
      </c>
      <c r="AS6">
        <v>0</v>
      </c>
      <c r="AT6">
        <v>0</v>
      </c>
      <c r="AU6">
        <v>0</v>
      </c>
      <c r="AV6">
        <v>1</v>
      </c>
      <c r="AW6">
        <v>0</v>
      </c>
      <c r="AX6">
        <v>0</v>
      </c>
      <c r="AY6">
        <v>0</v>
      </c>
      <c r="AZ6">
        <v>0</v>
      </c>
      <c r="BA6">
        <v>0</v>
      </c>
      <c r="BB6">
        <v>0</v>
      </c>
    </row>
    <row r="7" spans="1:54" x14ac:dyDescent="0.25">
      <c r="A7">
        <v>3</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1</v>
      </c>
      <c r="AJ7">
        <v>0</v>
      </c>
      <c r="AK7">
        <v>0</v>
      </c>
      <c r="AL7">
        <v>0</v>
      </c>
      <c r="AM7">
        <v>0</v>
      </c>
      <c r="AN7">
        <v>0</v>
      </c>
      <c r="AO7">
        <v>1</v>
      </c>
      <c r="AP7">
        <v>0</v>
      </c>
      <c r="AQ7">
        <v>0</v>
      </c>
      <c r="AR7">
        <v>0</v>
      </c>
      <c r="AS7">
        <v>0</v>
      </c>
      <c r="AT7">
        <v>0</v>
      </c>
      <c r="AU7">
        <v>0</v>
      </c>
      <c r="AV7">
        <v>0</v>
      </c>
      <c r="AW7">
        <v>0</v>
      </c>
      <c r="AX7">
        <v>0</v>
      </c>
      <c r="AY7">
        <v>1</v>
      </c>
      <c r="AZ7">
        <v>0</v>
      </c>
      <c r="BA7">
        <v>0</v>
      </c>
      <c r="BB7">
        <v>0</v>
      </c>
    </row>
    <row r="8" spans="1:54" x14ac:dyDescent="0.25">
      <c r="A8">
        <v>4</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1</v>
      </c>
      <c r="AC8">
        <v>0</v>
      </c>
      <c r="AD8">
        <v>0</v>
      </c>
      <c r="AE8">
        <v>0</v>
      </c>
      <c r="AF8">
        <v>0</v>
      </c>
      <c r="AG8">
        <v>0</v>
      </c>
      <c r="AH8">
        <v>0</v>
      </c>
      <c r="AI8">
        <v>0</v>
      </c>
      <c r="AJ8">
        <v>0</v>
      </c>
      <c r="AK8">
        <v>0</v>
      </c>
      <c r="AL8">
        <v>0</v>
      </c>
      <c r="AM8">
        <v>0</v>
      </c>
      <c r="AN8">
        <v>0</v>
      </c>
      <c r="AO8">
        <v>0</v>
      </c>
      <c r="AP8">
        <v>1</v>
      </c>
      <c r="AQ8">
        <v>0</v>
      </c>
      <c r="AR8">
        <v>0</v>
      </c>
      <c r="AS8">
        <v>0</v>
      </c>
      <c r="AT8">
        <v>0</v>
      </c>
      <c r="AU8">
        <v>0</v>
      </c>
      <c r="AV8">
        <v>0</v>
      </c>
      <c r="AW8">
        <v>0</v>
      </c>
      <c r="AX8">
        <v>0</v>
      </c>
      <c r="AY8">
        <v>0</v>
      </c>
      <c r="AZ8">
        <v>0</v>
      </c>
      <c r="BA8">
        <v>0</v>
      </c>
      <c r="BB8">
        <v>1</v>
      </c>
    </row>
    <row r="9" spans="1:54" x14ac:dyDescent="0.25">
      <c r="A9">
        <v>4</v>
      </c>
      <c r="B9">
        <v>0</v>
      </c>
      <c r="C9">
        <v>0</v>
      </c>
      <c r="D9">
        <v>0</v>
      </c>
      <c r="E9">
        <v>0</v>
      </c>
      <c r="F9">
        <v>0</v>
      </c>
      <c r="G9">
        <v>0</v>
      </c>
      <c r="H9">
        <v>0</v>
      </c>
      <c r="I9">
        <v>1</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1</v>
      </c>
      <c r="AR9">
        <v>0</v>
      </c>
      <c r="AS9">
        <v>0</v>
      </c>
      <c r="AT9">
        <v>0</v>
      </c>
      <c r="AU9">
        <v>1</v>
      </c>
      <c r="AV9">
        <v>0</v>
      </c>
      <c r="AW9">
        <v>0</v>
      </c>
      <c r="AX9">
        <v>0</v>
      </c>
      <c r="AY9">
        <v>0</v>
      </c>
      <c r="AZ9">
        <v>0</v>
      </c>
      <c r="BA9">
        <v>0</v>
      </c>
      <c r="BB9">
        <v>0</v>
      </c>
    </row>
    <row r="10" spans="1:54" x14ac:dyDescent="0.25">
      <c r="A10">
        <v>5</v>
      </c>
      <c r="B10">
        <v>0</v>
      </c>
      <c r="C10">
        <v>0</v>
      </c>
      <c r="D10">
        <v>0</v>
      </c>
      <c r="E10">
        <v>1</v>
      </c>
      <c r="F10">
        <v>0</v>
      </c>
      <c r="G10">
        <v>0</v>
      </c>
      <c r="H10">
        <v>0</v>
      </c>
      <c r="I10">
        <v>0</v>
      </c>
      <c r="J10">
        <v>0</v>
      </c>
      <c r="K10">
        <v>0</v>
      </c>
      <c r="L10">
        <v>0</v>
      </c>
      <c r="M10">
        <v>0</v>
      </c>
      <c r="N10">
        <v>0</v>
      </c>
      <c r="O10">
        <v>0</v>
      </c>
      <c r="P10">
        <v>0</v>
      </c>
      <c r="Q10">
        <v>0</v>
      </c>
      <c r="R10">
        <v>0</v>
      </c>
      <c r="S10">
        <v>1</v>
      </c>
      <c r="T10">
        <v>0</v>
      </c>
      <c r="U10">
        <v>0</v>
      </c>
      <c r="V10">
        <v>0</v>
      </c>
      <c r="W10">
        <v>0</v>
      </c>
      <c r="X10">
        <v>0</v>
      </c>
      <c r="Y10">
        <v>0</v>
      </c>
      <c r="Z10">
        <v>0</v>
      </c>
      <c r="AA10">
        <v>1</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row>
    <row r="11" spans="1:54" x14ac:dyDescent="0.25">
      <c r="A11">
        <v>5</v>
      </c>
      <c r="B11">
        <v>0</v>
      </c>
      <c r="C11">
        <v>0</v>
      </c>
      <c r="D11">
        <v>0</v>
      </c>
      <c r="E11">
        <v>0</v>
      </c>
      <c r="F11">
        <v>1</v>
      </c>
      <c r="G11">
        <v>0</v>
      </c>
      <c r="H11">
        <v>0</v>
      </c>
      <c r="I11">
        <v>0</v>
      </c>
      <c r="J11">
        <v>1</v>
      </c>
      <c r="K11">
        <v>0</v>
      </c>
      <c r="L11">
        <v>0</v>
      </c>
      <c r="M11">
        <v>0</v>
      </c>
      <c r="N11">
        <v>0</v>
      </c>
      <c r="O11">
        <v>0</v>
      </c>
      <c r="P11">
        <v>0</v>
      </c>
      <c r="Q11">
        <v>0</v>
      </c>
      <c r="R11">
        <v>0</v>
      </c>
      <c r="S11">
        <v>0</v>
      </c>
      <c r="T11">
        <v>1</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row>
    <row r="12" spans="1:54" x14ac:dyDescent="0.25">
      <c r="A12">
        <v>6</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1</v>
      </c>
      <c r="Z12">
        <v>0</v>
      </c>
      <c r="AA12">
        <v>0</v>
      </c>
      <c r="AB12">
        <v>0</v>
      </c>
      <c r="AC12">
        <v>0</v>
      </c>
      <c r="AD12">
        <v>0</v>
      </c>
      <c r="AE12">
        <v>0</v>
      </c>
      <c r="AF12">
        <v>1</v>
      </c>
      <c r="AG12">
        <v>0</v>
      </c>
      <c r="AH12">
        <v>0</v>
      </c>
      <c r="AI12">
        <v>0</v>
      </c>
      <c r="AJ12">
        <v>0</v>
      </c>
      <c r="AK12">
        <v>0</v>
      </c>
      <c r="AL12">
        <v>0</v>
      </c>
      <c r="AM12">
        <v>0</v>
      </c>
      <c r="AN12">
        <v>0</v>
      </c>
      <c r="AO12">
        <v>0</v>
      </c>
      <c r="AP12">
        <v>0</v>
      </c>
      <c r="AQ12">
        <v>0</v>
      </c>
      <c r="AR12">
        <v>0</v>
      </c>
      <c r="AS12">
        <v>1</v>
      </c>
      <c r="AT12">
        <v>0</v>
      </c>
      <c r="AU12">
        <v>0</v>
      </c>
      <c r="AV12">
        <v>0</v>
      </c>
      <c r="AW12">
        <v>0</v>
      </c>
      <c r="AX12">
        <v>0</v>
      </c>
      <c r="AY12">
        <v>0</v>
      </c>
      <c r="AZ12">
        <v>0</v>
      </c>
      <c r="BA12">
        <v>0</v>
      </c>
      <c r="BB12">
        <v>0</v>
      </c>
    </row>
    <row r="13" spans="1:54" x14ac:dyDescent="0.25">
      <c r="A13">
        <v>6</v>
      </c>
      <c r="B13">
        <v>0</v>
      </c>
      <c r="C13">
        <v>0</v>
      </c>
      <c r="D13">
        <v>0</v>
      </c>
      <c r="E13">
        <v>0</v>
      </c>
      <c r="F13">
        <v>0</v>
      </c>
      <c r="G13">
        <v>0</v>
      </c>
      <c r="H13">
        <v>0</v>
      </c>
      <c r="I13">
        <v>0</v>
      </c>
      <c r="J13">
        <v>0</v>
      </c>
      <c r="K13">
        <v>1</v>
      </c>
      <c r="L13">
        <v>0</v>
      </c>
      <c r="M13">
        <v>0</v>
      </c>
      <c r="N13">
        <v>1</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1</v>
      </c>
      <c r="AK13">
        <v>0</v>
      </c>
      <c r="AL13">
        <v>0</v>
      </c>
      <c r="AM13">
        <v>0</v>
      </c>
      <c r="AN13">
        <v>0</v>
      </c>
      <c r="AO13">
        <v>0</v>
      </c>
      <c r="AP13">
        <v>0</v>
      </c>
      <c r="AQ13">
        <v>0</v>
      </c>
      <c r="AR13">
        <v>0</v>
      </c>
      <c r="AS13">
        <v>0</v>
      </c>
      <c r="AT13">
        <v>0</v>
      </c>
      <c r="AU13">
        <v>0</v>
      </c>
      <c r="AV13">
        <v>0</v>
      </c>
      <c r="AW13">
        <v>0</v>
      </c>
      <c r="AX13">
        <v>0</v>
      </c>
      <c r="AY13">
        <v>0</v>
      </c>
      <c r="AZ13">
        <v>0</v>
      </c>
      <c r="BA13">
        <v>0</v>
      </c>
      <c r="BB13">
        <v>0</v>
      </c>
    </row>
    <row r="14" spans="1:54" x14ac:dyDescent="0.25">
      <c r="A14">
        <v>7</v>
      </c>
      <c r="B14">
        <v>0</v>
      </c>
      <c r="C14">
        <v>1</v>
      </c>
      <c r="D14">
        <v>0</v>
      </c>
      <c r="E14">
        <v>0</v>
      </c>
      <c r="F14">
        <v>0</v>
      </c>
      <c r="G14">
        <v>0</v>
      </c>
      <c r="H14">
        <v>0</v>
      </c>
      <c r="I14">
        <v>0</v>
      </c>
      <c r="J14">
        <v>0</v>
      </c>
      <c r="K14">
        <v>0</v>
      </c>
      <c r="L14">
        <v>0</v>
      </c>
      <c r="M14">
        <v>0</v>
      </c>
      <c r="N14">
        <v>0</v>
      </c>
      <c r="O14">
        <v>0</v>
      </c>
      <c r="P14">
        <v>0</v>
      </c>
      <c r="Q14">
        <v>0</v>
      </c>
      <c r="R14">
        <v>1</v>
      </c>
      <c r="S14">
        <v>0</v>
      </c>
      <c r="T14">
        <v>0</v>
      </c>
      <c r="U14">
        <v>0</v>
      </c>
      <c r="V14">
        <v>0</v>
      </c>
      <c r="W14">
        <v>0</v>
      </c>
      <c r="X14">
        <v>1</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row>
    <row r="15" spans="1:54" x14ac:dyDescent="0.25">
      <c r="A15">
        <v>7</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1</v>
      </c>
      <c r="AE15">
        <v>0</v>
      </c>
      <c r="AF15">
        <v>0</v>
      </c>
      <c r="AG15">
        <v>0</v>
      </c>
      <c r="AH15">
        <v>1</v>
      </c>
      <c r="AI15">
        <v>0</v>
      </c>
      <c r="AJ15">
        <v>0</v>
      </c>
      <c r="AK15">
        <v>0</v>
      </c>
      <c r="AL15">
        <v>0</v>
      </c>
      <c r="AM15">
        <v>0</v>
      </c>
      <c r="AN15">
        <v>0</v>
      </c>
      <c r="AO15">
        <v>0</v>
      </c>
      <c r="AP15">
        <v>0</v>
      </c>
      <c r="AQ15">
        <v>0</v>
      </c>
      <c r="AR15">
        <v>0</v>
      </c>
      <c r="AS15">
        <v>0</v>
      </c>
      <c r="AT15">
        <v>0</v>
      </c>
      <c r="AU15">
        <v>0</v>
      </c>
      <c r="AV15">
        <v>0</v>
      </c>
      <c r="AW15">
        <v>0</v>
      </c>
      <c r="AX15">
        <v>0</v>
      </c>
      <c r="AY15">
        <v>0</v>
      </c>
      <c r="AZ15">
        <v>1</v>
      </c>
      <c r="BA15">
        <v>0</v>
      </c>
      <c r="BB15">
        <v>0</v>
      </c>
    </row>
    <row r="16" spans="1:54" x14ac:dyDescent="0.25">
      <c r="A16">
        <v>8</v>
      </c>
      <c r="B16">
        <v>0</v>
      </c>
      <c r="C16">
        <v>0</v>
      </c>
      <c r="D16">
        <v>0</v>
      </c>
      <c r="E16">
        <v>0</v>
      </c>
      <c r="F16">
        <v>0</v>
      </c>
      <c r="G16">
        <v>0</v>
      </c>
      <c r="H16">
        <v>0</v>
      </c>
      <c r="I16">
        <v>0</v>
      </c>
      <c r="J16">
        <v>0</v>
      </c>
      <c r="K16">
        <v>0</v>
      </c>
      <c r="L16">
        <v>0</v>
      </c>
      <c r="M16">
        <v>0</v>
      </c>
      <c r="N16">
        <v>0</v>
      </c>
      <c r="O16">
        <v>0</v>
      </c>
      <c r="P16">
        <v>1</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1</v>
      </c>
      <c r="AN16">
        <v>0</v>
      </c>
      <c r="AO16">
        <v>0</v>
      </c>
      <c r="AP16">
        <v>0</v>
      </c>
      <c r="AQ16">
        <v>0</v>
      </c>
      <c r="AR16">
        <v>0</v>
      </c>
      <c r="AS16">
        <v>0</v>
      </c>
      <c r="AT16">
        <v>0</v>
      </c>
      <c r="AU16">
        <v>0</v>
      </c>
      <c r="AV16">
        <v>0</v>
      </c>
      <c r="AW16">
        <v>1</v>
      </c>
      <c r="AX16">
        <v>0</v>
      </c>
      <c r="AY16">
        <v>0</v>
      </c>
      <c r="AZ16">
        <v>0</v>
      </c>
      <c r="BA16">
        <v>0</v>
      </c>
      <c r="BB16">
        <v>0</v>
      </c>
    </row>
    <row r="17" spans="1:54" x14ac:dyDescent="0.25">
      <c r="A17">
        <v>8</v>
      </c>
      <c r="B17">
        <v>0</v>
      </c>
      <c r="C17">
        <v>0</v>
      </c>
      <c r="D17">
        <v>0</v>
      </c>
      <c r="E17">
        <v>0</v>
      </c>
      <c r="F17">
        <v>0</v>
      </c>
      <c r="G17">
        <v>0</v>
      </c>
      <c r="H17">
        <v>1</v>
      </c>
      <c r="I17">
        <v>0</v>
      </c>
      <c r="J17">
        <v>0</v>
      </c>
      <c r="K17">
        <v>0</v>
      </c>
      <c r="L17">
        <v>0</v>
      </c>
      <c r="M17">
        <v>0</v>
      </c>
      <c r="N17">
        <v>0</v>
      </c>
      <c r="O17">
        <v>0</v>
      </c>
      <c r="P17">
        <v>0</v>
      </c>
      <c r="Q17">
        <v>1</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1</v>
      </c>
      <c r="AU17">
        <v>0</v>
      </c>
      <c r="AV17">
        <v>0</v>
      </c>
      <c r="AW17">
        <v>0</v>
      </c>
      <c r="AX17">
        <v>0</v>
      </c>
      <c r="AY17">
        <v>0</v>
      </c>
      <c r="AZ17">
        <v>0</v>
      </c>
      <c r="BA17">
        <v>0</v>
      </c>
      <c r="BB17">
        <v>0</v>
      </c>
    </row>
    <row r="18" spans="1:54" x14ac:dyDescent="0.25">
      <c r="A18">
        <v>9</v>
      </c>
      <c r="B18">
        <v>0</v>
      </c>
      <c r="C18">
        <v>0</v>
      </c>
      <c r="D18">
        <v>0</v>
      </c>
      <c r="E18">
        <v>0</v>
      </c>
      <c r="F18">
        <v>0</v>
      </c>
      <c r="G18">
        <v>0</v>
      </c>
      <c r="H18">
        <v>0</v>
      </c>
      <c r="I18">
        <v>0</v>
      </c>
      <c r="J18">
        <v>0</v>
      </c>
      <c r="K18">
        <v>0</v>
      </c>
      <c r="L18">
        <v>1</v>
      </c>
      <c r="M18">
        <v>0</v>
      </c>
      <c r="N18">
        <v>0</v>
      </c>
      <c r="O18">
        <v>0</v>
      </c>
      <c r="P18">
        <v>0</v>
      </c>
      <c r="Q18">
        <v>0</v>
      </c>
      <c r="R18">
        <v>0</v>
      </c>
      <c r="S18">
        <v>0</v>
      </c>
      <c r="T18">
        <v>0</v>
      </c>
      <c r="U18">
        <v>0</v>
      </c>
      <c r="V18">
        <v>1</v>
      </c>
      <c r="W18">
        <v>0</v>
      </c>
      <c r="X18">
        <v>0</v>
      </c>
      <c r="Y18">
        <v>0</v>
      </c>
      <c r="Z18">
        <v>0</v>
      </c>
      <c r="AA18">
        <v>0</v>
      </c>
      <c r="AB18">
        <v>0</v>
      </c>
      <c r="AC18">
        <v>0</v>
      </c>
      <c r="AD18">
        <v>0</v>
      </c>
      <c r="AE18">
        <v>0</v>
      </c>
      <c r="AF18">
        <v>0</v>
      </c>
      <c r="AG18">
        <v>0</v>
      </c>
      <c r="AH18">
        <v>0</v>
      </c>
      <c r="AI18">
        <v>0</v>
      </c>
      <c r="AJ18">
        <v>0</v>
      </c>
      <c r="AK18">
        <v>0</v>
      </c>
      <c r="AL18">
        <v>0</v>
      </c>
      <c r="AM18">
        <v>0</v>
      </c>
      <c r="AN18">
        <v>1</v>
      </c>
      <c r="AO18">
        <v>0</v>
      </c>
      <c r="AP18">
        <v>0</v>
      </c>
      <c r="AQ18">
        <v>0</v>
      </c>
      <c r="AR18">
        <v>0</v>
      </c>
      <c r="AS18">
        <v>0</v>
      </c>
      <c r="AT18">
        <v>0</v>
      </c>
      <c r="AU18">
        <v>0</v>
      </c>
      <c r="AV18">
        <v>0</v>
      </c>
      <c r="AW18">
        <v>0</v>
      </c>
      <c r="AX18">
        <v>0</v>
      </c>
      <c r="AY18">
        <v>0</v>
      </c>
      <c r="AZ18">
        <v>0</v>
      </c>
      <c r="BA18">
        <v>0</v>
      </c>
      <c r="BB18">
        <v>0</v>
      </c>
    </row>
    <row r="19" spans="1:54" x14ac:dyDescent="0.25">
      <c r="A19">
        <v>9</v>
      </c>
      <c r="B19">
        <v>0</v>
      </c>
      <c r="C19">
        <v>0</v>
      </c>
      <c r="D19">
        <v>0</v>
      </c>
      <c r="E19">
        <v>0</v>
      </c>
      <c r="F19">
        <v>0</v>
      </c>
      <c r="G19">
        <v>0</v>
      </c>
      <c r="H19">
        <v>0</v>
      </c>
      <c r="I19">
        <v>0</v>
      </c>
      <c r="J19">
        <v>0</v>
      </c>
      <c r="K19">
        <v>0</v>
      </c>
      <c r="L19">
        <v>0</v>
      </c>
      <c r="M19">
        <v>1</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1</v>
      </c>
      <c r="AS19">
        <v>0</v>
      </c>
      <c r="AT19">
        <v>0</v>
      </c>
      <c r="AU19">
        <v>0</v>
      </c>
      <c r="AV19">
        <v>0</v>
      </c>
      <c r="AW19">
        <v>0</v>
      </c>
      <c r="AX19">
        <v>1</v>
      </c>
      <c r="AY19">
        <v>0</v>
      </c>
      <c r="AZ19">
        <v>0</v>
      </c>
      <c r="BA19">
        <v>0</v>
      </c>
      <c r="BB19">
        <v>0</v>
      </c>
    </row>
    <row r="20" spans="1:54" x14ac:dyDescent="0.25">
      <c r="A20">
        <v>10</v>
      </c>
      <c r="B20">
        <v>0</v>
      </c>
      <c r="C20">
        <v>0</v>
      </c>
      <c r="D20">
        <v>0</v>
      </c>
      <c r="E20">
        <v>1</v>
      </c>
      <c r="F20">
        <v>0</v>
      </c>
      <c r="G20">
        <v>0</v>
      </c>
      <c r="H20">
        <v>0</v>
      </c>
      <c r="I20">
        <v>0</v>
      </c>
      <c r="J20">
        <v>0</v>
      </c>
      <c r="K20">
        <v>0</v>
      </c>
      <c r="L20">
        <v>0</v>
      </c>
      <c r="M20">
        <v>0</v>
      </c>
      <c r="N20">
        <v>0</v>
      </c>
      <c r="O20">
        <v>0</v>
      </c>
      <c r="P20">
        <v>0</v>
      </c>
      <c r="Q20">
        <v>0</v>
      </c>
      <c r="R20">
        <v>0</v>
      </c>
      <c r="S20">
        <v>0</v>
      </c>
      <c r="T20">
        <v>0</v>
      </c>
      <c r="U20">
        <v>0</v>
      </c>
      <c r="V20">
        <v>0</v>
      </c>
      <c r="W20">
        <v>1</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1</v>
      </c>
      <c r="AZ20">
        <v>0</v>
      </c>
      <c r="BA20">
        <v>0</v>
      </c>
      <c r="BB20">
        <v>0</v>
      </c>
    </row>
    <row r="21" spans="1:54" x14ac:dyDescent="0.25">
      <c r="A21">
        <v>10</v>
      </c>
      <c r="B21">
        <v>0</v>
      </c>
      <c r="C21">
        <v>0</v>
      </c>
      <c r="D21">
        <v>0</v>
      </c>
      <c r="E21">
        <v>0</v>
      </c>
      <c r="F21">
        <v>0</v>
      </c>
      <c r="G21">
        <v>1</v>
      </c>
      <c r="H21">
        <v>0</v>
      </c>
      <c r="I21">
        <v>0</v>
      </c>
      <c r="J21">
        <v>0</v>
      </c>
      <c r="K21">
        <v>0</v>
      </c>
      <c r="L21">
        <v>0</v>
      </c>
      <c r="M21">
        <v>0</v>
      </c>
      <c r="N21">
        <v>0</v>
      </c>
      <c r="O21">
        <v>0</v>
      </c>
      <c r="P21">
        <v>0</v>
      </c>
      <c r="Q21">
        <v>0</v>
      </c>
      <c r="R21">
        <v>0</v>
      </c>
      <c r="S21">
        <v>0</v>
      </c>
      <c r="T21">
        <v>0</v>
      </c>
      <c r="U21">
        <v>0</v>
      </c>
      <c r="V21">
        <v>0</v>
      </c>
      <c r="W21">
        <v>0</v>
      </c>
      <c r="X21">
        <v>0</v>
      </c>
      <c r="Y21">
        <v>0</v>
      </c>
      <c r="Z21">
        <v>0</v>
      </c>
      <c r="AA21">
        <v>0</v>
      </c>
      <c r="AB21">
        <v>1</v>
      </c>
      <c r="AC21">
        <v>0</v>
      </c>
      <c r="AD21">
        <v>0</v>
      </c>
      <c r="AE21">
        <v>0</v>
      </c>
      <c r="AF21">
        <v>0</v>
      </c>
      <c r="AG21">
        <v>0</v>
      </c>
      <c r="AH21">
        <v>0</v>
      </c>
      <c r="AI21">
        <v>0</v>
      </c>
      <c r="AJ21">
        <v>0</v>
      </c>
      <c r="AK21">
        <v>0</v>
      </c>
      <c r="AL21">
        <v>0</v>
      </c>
      <c r="AM21">
        <v>0</v>
      </c>
      <c r="AN21">
        <v>0</v>
      </c>
      <c r="AO21">
        <v>0</v>
      </c>
      <c r="AP21">
        <v>0</v>
      </c>
      <c r="AQ21">
        <v>0</v>
      </c>
      <c r="AR21">
        <v>0</v>
      </c>
      <c r="AS21">
        <v>0</v>
      </c>
      <c r="AT21">
        <v>0</v>
      </c>
      <c r="AU21">
        <v>1</v>
      </c>
      <c r="AV21">
        <v>0</v>
      </c>
      <c r="AW21">
        <v>0</v>
      </c>
      <c r="AX21">
        <v>0</v>
      </c>
      <c r="AY21">
        <v>0</v>
      </c>
      <c r="AZ21">
        <v>0</v>
      </c>
      <c r="BA21">
        <v>0</v>
      </c>
      <c r="BB21">
        <v>0</v>
      </c>
    </row>
    <row r="22" spans="1:54" x14ac:dyDescent="0.25">
      <c r="A22">
        <v>11</v>
      </c>
      <c r="B22">
        <v>0</v>
      </c>
      <c r="C22">
        <v>0</v>
      </c>
      <c r="D22">
        <v>0</v>
      </c>
      <c r="E22">
        <v>0</v>
      </c>
      <c r="F22">
        <v>0</v>
      </c>
      <c r="G22">
        <v>0</v>
      </c>
      <c r="H22">
        <v>0</v>
      </c>
      <c r="I22">
        <v>0</v>
      </c>
      <c r="J22">
        <v>0</v>
      </c>
      <c r="K22">
        <v>0</v>
      </c>
      <c r="L22">
        <v>0</v>
      </c>
      <c r="M22">
        <v>0</v>
      </c>
      <c r="N22">
        <v>0</v>
      </c>
      <c r="O22">
        <v>0</v>
      </c>
      <c r="P22">
        <v>0</v>
      </c>
      <c r="Q22">
        <v>0</v>
      </c>
      <c r="R22">
        <v>0</v>
      </c>
      <c r="S22">
        <v>1</v>
      </c>
      <c r="T22">
        <v>0</v>
      </c>
      <c r="U22">
        <v>0</v>
      </c>
      <c r="V22">
        <v>0</v>
      </c>
      <c r="W22">
        <v>0</v>
      </c>
      <c r="X22">
        <v>0</v>
      </c>
      <c r="Y22">
        <v>0</v>
      </c>
      <c r="Z22">
        <v>0</v>
      </c>
      <c r="AA22">
        <v>0</v>
      </c>
      <c r="AB22">
        <v>0</v>
      </c>
      <c r="AC22">
        <v>0</v>
      </c>
      <c r="AD22">
        <v>0</v>
      </c>
      <c r="AE22">
        <v>0</v>
      </c>
      <c r="AF22">
        <v>0</v>
      </c>
      <c r="AG22">
        <v>0</v>
      </c>
      <c r="AH22">
        <v>0</v>
      </c>
      <c r="AI22">
        <v>0</v>
      </c>
      <c r="AJ22">
        <v>0</v>
      </c>
      <c r="AK22">
        <v>1</v>
      </c>
      <c r="AL22">
        <v>0</v>
      </c>
      <c r="AM22">
        <v>0</v>
      </c>
      <c r="AN22">
        <v>0</v>
      </c>
      <c r="AO22">
        <v>0</v>
      </c>
      <c r="AP22">
        <v>0</v>
      </c>
      <c r="AQ22">
        <v>0</v>
      </c>
      <c r="AR22">
        <v>0</v>
      </c>
      <c r="AS22">
        <v>1</v>
      </c>
      <c r="AT22">
        <v>0</v>
      </c>
      <c r="AU22">
        <v>0</v>
      </c>
      <c r="AV22">
        <v>0</v>
      </c>
      <c r="AW22">
        <v>0</v>
      </c>
      <c r="AX22">
        <v>0</v>
      </c>
      <c r="AY22">
        <v>0</v>
      </c>
      <c r="AZ22">
        <v>0</v>
      </c>
      <c r="BA22">
        <v>0</v>
      </c>
      <c r="BB22">
        <v>0</v>
      </c>
    </row>
    <row r="23" spans="1:54" x14ac:dyDescent="0.25">
      <c r="A23">
        <v>11</v>
      </c>
      <c r="B23">
        <v>0</v>
      </c>
      <c r="C23">
        <v>1</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1</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1</v>
      </c>
      <c r="BB23">
        <v>0</v>
      </c>
    </row>
    <row r="24" spans="1:54" x14ac:dyDescent="0.25">
      <c r="A24">
        <v>12</v>
      </c>
      <c r="B24">
        <v>0</v>
      </c>
      <c r="C24">
        <v>0</v>
      </c>
      <c r="D24">
        <v>0</v>
      </c>
      <c r="E24">
        <v>0</v>
      </c>
      <c r="F24">
        <v>0</v>
      </c>
      <c r="G24">
        <v>0</v>
      </c>
      <c r="H24">
        <v>0</v>
      </c>
      <c r="I24">
        <v>1</v>
      </c>
      <c r="J24">
        <v>0</v>
      </c>
      <c r="K24">
        <v>0</v>
      </c>
      <c r="L24">
        <v>0</v>
      </c>
      <c r="M24">
        <v>0</v>
      </c>
      <c r="N24">
        <v>1</v>
      </c>
      <c r="O24">
        <v>0</v>
      </c>
      <c r="P24">
        <v>0</v>
      </c>
      <c r="Q24">
        <v>0</v>
      </c>
      <c r="R24">
        <v>1</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row>
    <row r="25" spans="1:54" x14ac:dyDescent="0.25">
      <c r="A25">
        <v>12</v>
      </c>
      <c r="B25">
        <v>0</v>
      </c>
      <c r="C25">
        <v>0</v>
      </c>
      <c r="D25">
        <v>0</v>
      </c>
      <c r="E25">
        <v>0</v>
      </c>
      <c r="F25">
        <v>0</v>
      </c>
      <c r="G25">
        <v>0</v>
      </c>
      <c r="H25">
        <v>1</v>
      </c>
      <c r="I25">
        <v>0</v>
      </c>
      <c r="J25">
        <v>0</v>
      </c>
      <c r="K25">
        <v>0</v>
      </c>
      <c r="L25">
        <v>0</v>
      </c>
      <c r="M25">
        <v>0</v>
      </c>
      <c r="N25">
        <v>0</v>
      </c>
      <c r="O25">
        <v>0</v>
      </c>
      <c r="P25">
        <v>0</v>
      </c>
      <c r="Q25">
        <v>0</v>
      </c>
      <c r="R25">
        <v>0</v>
      </c>
      <c r="S25">
        <v>0</v>
      </c>
      <c r="T25">
        <v>1</v>
      </c>
      <c r="U25">
        <v>0</v>
      </c>
      <c r="V25">
        <v>0</v>
      </c>
      <c r="W25">
        <v>0</v>
      </c>
      <c r="X25">
        <v>0</v>
      </c>
      <c r="Y25">
        <v>0</v>
      </c>
      <c r="Z25">
        <v>1</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row>
    <row r="26" spans="1:54" x14ac:dyDescent="0.25">
      <c r="A26">
        <v>13</v>
      </c>
      <c r="B26">
        <v>0</v>
      </c>
      <c r="C26">
        <v>0</v>
      </c>
      <c r="D26">
        <v>0</v>
      </c>
      <c r="E26">
        <v>0</v>
      </c>
      <c r="F26">
        <v>0</v>
      </c>
      <c r="G26">
        <v>0</v>
      </c>
      <c r="H26">
        <v>0</v>
      </c>
      <c r="I26">
        <v>0</v>
      </c>
      <c r="J26">
        <v>1</v>
      </c>
      <c r="K26">
        <v>0</v>
      </c>
      <c r="L26">
        <v>0</v>
      </c>
      <c r="M26">
        <v>1</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1</v>
      </c>
      <c r="AU26">
        <v>0</v>
      </c>
      <c r="AV26">
        <v>0</v>
      </c>
      <c r="AW26">
        <v>0</v>
      </c>
      <c r="AX26">
        <v>0</v>
      </c>
      <c r="AY26">
        <v>0</v>
      </c>
      <c r="AZ26">
        <v>0</v>
      </c>
      <c r="BA26">
        <v>0</v>
      </c>
      <c r="BB26">
        <v>0</v>
      </c>
    </row>
    <row r="27" spans="1:54" x14ac:dyDescent="0.25">
      <c r="A27">
        <v>13</v>
      </c>
      <c r="B27">
        <v>0</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1</v>
      </c>
      <c r="AH27">
        <v>0</v>
      </c>
      <c r="AI27">
        <v>0</v>
      </c>
      <c r="AJ27">
        <v>0</v>
      </c>
      <c r="AK27">
        <v>0</v>
      </c>
      <c r="AL27">
        <v>0</v>
      </c>
      <c r="AM27">
        <v>0</v>
      </c>
      <c r="AN27">
        <v>0</v>
      </c>
      <c r="AO27">
        <v>0</v>
      </c>
      <c r="AP27">
        <v>1</v>
      </c>
      <c r="AQ27">
        <v>0</v>
      </c>
      <c r="AR27">
        <v>0</v>
      </c>
      <c r="AS27">
        <v>0</v>
      </c>
      <c r="AT27">
        <v>0</v>
      </c>
      <c r="AU27">
        <v>0</v>
      </c>
      <c r="AV27">
        <v>0</v>
      </c>
      <c r="AW27">
        <v>0</v>
      </c>
      <c r="AX27">
        <v>1</v>
      </c>
      <c r="AY27">
        <v>0</v>
      </c>
      <c r="AZ27">
        <v>0</v>
      </c>
      <c r="BA27">
        <v>0</v>
      </c>
      <c r="BB27">
        <v>0</v>
      </c>
    </row>
    <row r="28" spans="1:54" x14ac:dyDescent="0.25">
      <c r="A28">
        <v>14</v>
      </c>
      <c r="B28">
        <v>0</v>
      </c>
      <c r="C28">
        <v>0</v>
      </c>
      <c r="D28">
        <v>0</v>
      </c>
      <c r="E28">
        <v>0</v>
      </c>
      <c r="F28">
        <v>0</v>
      </c>
      <c r="G28">
        <v>0</v>
      </c>
      <c r="H28">
        <v>0</v>
      </c>
      <c r="I28">
        <v>0</v>
      </c>
      <c r="J28">
        <v>0</v>
      </c>
      <c r="K28">
        <v>1</v>
      </c>
      <c r="L28">
        <v>1</v>
      </c>
      <c r="M28">
        <v>0</v>
      </c>
      <c r="N28">
        <v>0</v>
      </c>
      <c r="O28">
        <v>0</v>
      </c>
      <c r="P28">
        <v>0</v>
      </c>
      <c r="Q28">
        <v>0</v>
      </c>
      <c r="R28">
        <v>0</v>
      </c>
      <c r="S28">
        <v>0</v>
      </c>
      <c r="T28">
        <v>0</v>
      </c>
      <c r="U28">
        <v>0</v>
      </c>
      <c r="V28">
        <v>0</v>
      </c>
      <c r="W28">
        <v>0</v>
      </c>
      <c r="X28">
        <v>1</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row>
    <row r="29" spans="1:54" x14ac:dyDescent="0.25">
      <c r="A29">
        <v>14</v>
      </c>
      <c r="B29">
        <v>0</v>
      </c>
      <c r="C29">
        <v>0</v>
      </c>
      <c r="D29">
        <v>0</v>
      </c>
      <c r="E29">
        <v>0</v>
      </c>
      <c r="F29">
        <v>0</v>
      </c>
      <c r="G29">
        <v>0</v>
      </c>
      <c r="H29">
        <v>0</v>
      </c>
      <c r="I29">
        <v>0</v>
      </c>
      <c r="J29">
        <v>0</v>
      </c>
      <c r="K29">
        <v>0</v>
      </c>
      <c r="L29">
        <v>0</v>
      </c>
      <c r="M29">
        <v>0</v>
      </c>
      <c r="N29">
        <v>0</v>
      </c>
      <c r="O29">
        <v>1</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1</v>
      </c>
      <c r="AW29">
        <v>0</v>
      </c>
      <c r="AX29">
        <v>0</v>
      </c>
      <c r="AY29">
        <v>0</v>
      </c>
      <c r="AZ29">
        <v>0</v>
      </c>
      <c r="BA29">
        <v>0</v>
      </c>
      <c r="BB29">
        <v>1</v>
      </c>
    </row>
    <row r="30" spans="1:54" x14ac:dyDescent="0.25">
      <c r="A30">
        <v>15</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1</v>
      </c>
      <c r="AG30">
        <v>0</v>
      </c>
      <c r="AH30">
        <v>0</v>
      </c>
      <c r="AI30">
        <v>0</v>
      </c>
      <c r="AJ30">
        <v>0</v>
      </c>
      <c r="AK30">
        <v>0</v>
      </c>
      <c r="AL30">
        <v>1</v>
      </c>
      <c r="AM30">
        <v>0</v>
      </c>
      <c r="AN30">
        <v>0</v>
      </c>
      <c r="AO30">
        <v>0</v>
      </c>
      <c r="AP30">
        <v>0</v>
      </c>
      <c r="AQ30">
        <v>0</v>
      </c>
      <c r="AR30">
        <v>0</v>
      </c>
      <c r="AS30">
        <v>0</v>
      </c>
      <c r="AT30">
        <v>0</v>
      </c>
      <c r="AU30">
        <v>0</v>
      </c>
      <c r="AV30">
        <v>0</v>
      </c>
      <c r="AW30">
        <v>1</v>
      </c>
      <c r="AX30">
        <v>0</v>
      </c>
      <c r="AY30">
        <v>0</v>
      </c>
      <c r="AZ30">
        <v>0</v>
      </c>
      <c r="BA30">
        <v>0</v>
      </c>
      <c r="BB30">
        <v>0</v>
      </c>
    </row>
    <row r="31" spans="1:54" x14ac:dyDescent="0.25">
      <c r="A31">
        <v>15</v>
      </c>
      <c r="B31">
        <v>1</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1</v>
      </c>
      <c r="AN31">
        <v>0</v>
      </c>
      <c r="AO31">
        <v>0</v>
      </c>
      <c r="AP31">
        <v>0</v>
      </c>
      <c r="AQ31">
        <v>0</v>
      </c>
      <c r="AR31">
        <v>1</v>
      </c>
      <c r="AS31">
        <v>0</v>
      </c>
      <c r="AT31">
        <v>0</v>
      </c>
      <c r="AU31">
        <v>0</v>
      </c>
      <c r="AV31">
        <v>0</v>
      </c>
      <c r="AW31">
        <v>0</v>
      </c>
      <c r="AX31">
        <v>0</v>
      </c>
      <c r="AY31">
        <v>0</v>
      </c>
      <c r="AZ31">
        <v>0</v>
      </c>
      <c r="BA31">
        <v>0</v>
      </c>
      <c r="BB31">
        <v>0</v>
      </c>
    </row>
    <row r="32" spans="1:54" x14ac:dyDescent="0.25">
      <c r="A32">
        <v>16</v>
      </c>
      <c r="B32">
        <v>0</v>
      </c>
      <c r="C32">
        <v>0</v>
      </c>
      <c r="D32">
        <v>0</v>
      </c>
      <c r="E32">
        <v>0</v>
      </c>
      <c r="F32">
        <v>1</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1</v>
      </c>
      <c r="AE32">
        <v>1</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row>
    <row r="33" spans="1:54" x14ac:dyDescent="0.25">
      <c r="A33">
        <v>16</v>
      </c>
      <c r="B33">
        <v>0</v>
      </c>
      <c r="C33">
        <v>0</v>
      </c>
      <c r="D33">
        <v>0</v>
      </c>
      <c r="E33">
        <v>0</v>
      </c>
      <c r="F33">
        <v>0</v>
      </c>
      <c r="G33">
        <v>0</v>
      </c>
      <c r="H33">
        <v>0</v>
      </c>
      <c r="I33">
        <v>0</v>
      </c>
      <c r="J33">
        <v>0</v>
      </c>
      <c r="K33">
        <v>0</v>
      </c>
      <c r="L33">
        <v>0</v>
      </c>
      <c r="M33">
        <v>0</v>
      </c>
      <c r="N33">
        <v>0</v>
      </c>
      <c r="O33">
        <v>0</v>
      </c>
      <c r="P33">
        <v>1</v>
      </c>
      <c r="Q33">
        <v>0</v>
      </c>
      <c r="R33">
        <v>0</v>
      </c>
      <c r="S33">
        <v>0</v>
      </c>
      <c r="T33">
        <v>0</v>
      </c>
      <c r="U33">
        <v>0</v>
      </c>
      <c r="V33">
        <v>0</v>
      </c>
      <c r="W33">
        <v>0</v>
      </c>
      <c r="X33">
        <v>0</v>
      </c>
      <c r="Y33">
        <v>0</v>
      </c>
      <c r="Z33">
        <v>0</v>
      </c>
      <c r="AA33">
        <v>0</v>
      </c>
      <c r="AB33">
        <v>0</v>
      </c>
      <c r="AC33">
        <v>0</v>
      </c>
      <c r="AD33">
        <v>0</v>
      </c>
      <c r="AE33">
        <v>0</v>
      </c>
      <c r="AF33">
        <v>0</v>
      </c>
      <c r="AG33">
        <v>0</v>
      </c>
      <c r="AH33">
        <v>0</v>
      </c>
      <c r="AI33">
        <v>0</v>
      </c>
      <c r="AJ33">
        <v>1</v>
      </c>
      <c r="AK33">
        <v>0</v>
      </c>
      <c r="AL33">
        <v>0</v>
      </c>
      <c r="AM33">
        <v>0</v>
      </c>
      <c r="AN33">
        <v>0</v>
      </c>
      <c r="AO33">
        <v>1</v>
      </c>
      <c r="AP33">
        <v>0</v>
      </c>
      <c r="AQ33">
        <v>0</v>
      </c>
      <c r="AR33">
        <v>0</v>
      </c>
      <c r="AS33">
        <v>0</v>
      </c>
      <c r="AT33">
        <v>0</v>
      </c>
      <c r="AU33">
        <v>0</v>
      </c>
      <c r="AV33">
        <v>0</v>
      </c>
      <c r="AW33">
        <v>0</v>
      </c>
      <c r="AX33">
        <v>0</v>
      </c>
      <c r="AY33">
        <v>0</v>
      </c>
      <c r="AZ33">
        <v>0</v>
      </c>
      <c r="BA33">
        <v>0</v>
      </c>
      <c r="BB33">
        <v>0</v>
      </c>
    </row>
    <row r="34" spans="1:54" x14ac:dyDescent="0.25">
      <c r="A34">
        <v>17</v>
      </c>
      <c r="B34">
        <v>0</v>
      </c>
      <c r="C34">
        <v>0</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1</v>
      </c>
      <c r="AJ34">
        <v>0</v>
      </c>
      <c r="AK34">
        <v>0</v>
      </c>
      <c r="AL34">
        <v>0</v>
      </c>
      <c r="AM34">
        <v>0</v>
      </c>
      <c r="AN34">
        <v>0</v>
      </c>
      <c r="AO34">
        <v>0</v>
      </c>
      <c r="AP34">
        <v>0</v>
      </c>
      <c r="AQ34">
        <v>0</v>
      </c>
      <c r="AR34">
        <v>0</v>
      </c>
      <c r="AS34">
        <v>0</v>
      </c>
      <c r="AT34">
        <v>0</v>
      </c>
      <c r="AU34">
        <v>0</v>
      </c>
      <c r="AV34">
        <v>0</v>
      </c>
      <c r="AW34">
        <v>0</v>
      </c>
      <c r="AX34">
        <v>0</v>
      </c>
      <c r="AY34">
        <v>0</v>
      </c>
      <c r="AZ34">
        <v>1</v>
      </c>
      <c r="BA34">
        <v>0</v>
      </c>
      <c r="BB34">
        <v>0</v>
      </c>
    </row>
    <row r="35" spans="1:54" x14ac:dyDescent="0.25">
      <c r="A35">
        <v>17</v>
      </c>
      <c r="B35">
        <v>0</v>
      </c>
      <c r="C35">
        <v>0</v>
      </c>
      <c r="D35">
        <v>0</v>
      </c>
      <c r="E35">
        <v>0</v>
      </c>
      <c r="F35">
        <v>0</v>
      </c>
      <c r="G35">
        <v>0</v>
      </c>
      <c r="H35">
        <v>0</v>
      </c>
      <c r="I35">
        <v>0</v>
      </c>
      <c r="J35">
        <v>0</v>
      </c>
      <c r="K35">
        <v>0</v>
      </c>
      <c r="L35">
        <v>0</v>
      </c>
      <c r="M35">
        <v>0</v>
      </c>
      <c r="N35">
        <v>0</v>
      </c>
      <c r="O35">
        <v>0</v>
      </c>
      <c r="P35">
        <v>0</v>
      </c>
      <c r="Q35">
        <v>1</v>
      </c>
      <c r="R35">
        <v>0</v>
      </c>
      <c r="S35">
        <v>0</v>
      </c>
      <c r="T35">
        <v>0</v>
      </c>
      <c r="U35">
        <v>1</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1</v>
      </c>
      <c r="AR35">
        <v>0</v>
      </c>
      <c r="AS35">
        <v>0</v>
      </c>
      <c r="AT35">
        <v>0</v>
      </c>
      <c r="AU35">
        <v>0</v>
      </c>
      <c r="AV35">
        <v>0</v>
      </c>
      <c r="AW35">
        <v>0</v>
      </c>
      <c r="AX35">
        <v>0</v>
      </c>
      <c r="AY35">
        <v>0</v>
      </c>
      <c r="AZ35">
        <v>0</v>
      </c>
      <c r="BA35">
        <v>0</v>
      </c>
      <c r="BB35">
        <v>0</v>
      </c>
    </row>
    <row r="36" spans="1:54" x14ac:dyDescent="0.25">
      <c r="A36">
        <v>18</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1</v>
      </c>
      <c r="AI36">
        <v>0</v>
      </c>
      <c r="AJ36">
        <v>0</v>
      </c>
      <c r="AK36">
        <v>0</v>
      </c>
      <c r="AL36">
        <v>0</v>
      </c>
      <c r="AM36">
        <v>0</v>
      </c>
      <c r="AN36">
        <v>1</v>
      </c>
      <c r="AO36">
        <v>0</v>
      </c>
      <c r="AP36">
        <v>0</v>
      </c>
      <c r="AQ36">
        <v>0</v>
      </c>
      <c r="AR36">
        <v>0</v>
      </c>
      <c r="AS36">
        <v>0</v>
      </c>
      <c r="AT36">
        <v>0</v>
      </c>
      <c r="AU36">
        <v>0</v>
      </c>
      <c r="AV36">
        <v>1</v>
      </c>
      <c r="AW36">
        <v>0</v>
      </c>
      <c r="AX36">
        <v>0</v>
      </c>
      <c r="AY36">
        <v>0</v>
      </c>
      <c r="AZ36">
        <v>0</v>
      </c>
      <c r="BA36">
        <v>0</v>
      </c>
      <c r="BB36">
        <v>0</v>
      </c>
    </row>
    <row r="37" spans="1:54" x14ac:dyDescent="0.25">
      <c r="A37">
        <v>18</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1</v>
      </c>
      <c r="Z37">
        <v>0</v>
      </c>
      <c r="AA37">
        <v>1</v>
      </c>
      <c r="AB37">
        <v>0</v>
      </c>
      <c r="AC37">
        <v>0</v>
      </c>
      <c r="AD37">
        <v>0</v>
      </c>
      <c r="AE37">
        <v>0</v>
      </c>
      <c r="AF37">
        <v>0</v>
      </c>
      <c r="AG37">
        <v>1</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row>
    <row r="38" spans="1:54" x14ac:dyDescent="0.25">
      <c r="A38">
        <v>19</v>
      </c>
      <c r="B38">
        <v>0</v>
      </c>
      <c r="C38">
        <v>0</v>
      </c>
      <c r="D38">
        <v>0</v>
      </c>
      <c r="E38">
        <v>0</v>
      </c>
      <c r="F38">
        <v>0</v>
      </c>
      <c r="G38">
        <v>1</v>
      </c>
      <c r="H38">
        <v>0</v>
      </c>
      <c r="I38">
        <v>0</v>
      </c>
      <c r="J38">
        <v>0</v>
      </c>
      <c r="K38">
        <v>0</v>
      </c>
      <c r="L38">
        <v>0</v>
      </c>
      <c r="M38">
        <v>0</v>
      </c>
      <c r="N38">
        <v>0</v>
      </c>
      <c r="O38">
        <v>0</v>
      </c>
      <c r="P38">
        <v>0</v>
      </c>
      <c r="Q38">
        <v>0</v>
      </c>
      <c r="R38">
        <v>0</v>
      </c>
      <c r="S38">
        <v>0</v>
      </c>
      <c r="T38">
        <v>1</v>
      </c>
      <c r="U38">
        <v>0</v>
      </c>
      <c r="V38">
        <v>0</v>
      </c>
      <c r="W38">
        <v>0</v>
      </c>
      <c r="X38">
        <v>0</v>
      </c>
      <c r="Y38">
        <v>0</v>
      </c>
      <c r="Z38">
        <v>0</v>
      </c>
      <c r="AA38">
        <v>0</v>
      </c>
      <c r="AB38">
        <v>0</v>
      </c>
      <c r="AC38">
        <v>0</v>
      </c>
      <c r="AD38">
        <v>0</v>
      </c>
      <c r="AE38">
        <v>0</v>
      </c>
      <c r="AF38">
        <v>0</v>
      </c>
      <c r="AG38">
        <v>0</v>
      </c>
      <c r="AH38">
        <v>0</v>
      </c>
      <c r="AI38">
        <v>0</v>
      </c>
      <c r="AJ38">
        <v>0</v>
      </c>
      <c r="AK38">
        <v>1</v>
      </c>
      <c r="AL38">
        <v>0</v>
      </c>
      <c r="AM38">
        <v>0</v>
      </c>
      <c r="AN38">
        <v>0</v>
      </c>
      <c r="AO38">
        <v>0</v>
      </c>
      <c r="AP38">
        <v>0</v>
      </c>
      <c r="AQ38">
        <v>0</v>
      </c>
      <c r="AR38">
        <v>0</v>
      </c>
      <c r="AS38">
        <v>0</v>
      </c>
      <c r="AT38">
        <v>0</v>
      </c>
      <c r="AU38">
        <v>0</v>
      </c>
      <c r="AV38">
        <v>0</v>
      </c>
      <c r="AW38">
        <v>0</v>
      </c>
      <c r="AX38">
        <v>0</v>
      </c>
      <c r="AY38">
        <v>0</v>
      </c>
      <c r="AZ38">
        <v>0</v>
      </c>
      <c r="BA38">
        <v>0</v>
      </c>
      <c r="BB38">
        <v>0</v>
      </c>
    </row>
    <row r="39" spans="1:54" x14ac:dyDescent="0.25">
      <c r="A39">
        <v>19</v>
      </c>
      <c r="B39">
        <v>0</v>
      </c>
      <c r="C39">
        <v>0</v>
      </c>
      <c r="D39">
        <v>0</v>
      </c>
      <c r="E39">
        <v>0</v>
      </c>
      <c r="F39">
        <v>0</v>
      </c>
      <c r="G39">
        <v>0</v>
      </c>
      <c r="H39">
        <v>0</v>
      </c>
      <c r="I39">
        <v>0</v>
      </c>
      <c r="J39">
        <v>0</v>
      </c>
      <c r="K39">
        <v>1</v>
      </c>
      <c r="L39">
        <v>0</v>
      </c>
      <c r="M39">
        <v>1</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1</v>
      </c>
      <c r="AQ39">
        <v>0</v>
      </c>
      <c r="AR39">
        <v>0</v>
      </c>
      <c r="AS39">
        <v>0</v>
      </c>
      <c r="AT39">
        <v>0</v>
      </c>
      <c r="AU39">
        <v>0</v>
      </c>
      <c r="AV39">
        <v>0</v>
      </c>
      <c r="AW39">
        <v>0</v>
      </c>
      <c r="AX39">
        <v>0</v>
      </c>
      <c r="AY39">
        <v>0</v>
      </c>
      <c r="AZ39">
        <v>0</v>
      </c>
      <c r="BA39">
        <v>0</v>
      </c>
      <c r="BB39">
        <v>0</v>
      </c>
    </row>
    <row r="40" spans="1:54" x14ac:dyDescent="0.25">
      <c r="A40">
        <v>20</v>
      </c>
      <c r="B40">
        <v>1</v>
      </c>
      <c r="C40">
        <v>0</v>
      </c>
      <c r="D40">
        <v>0</v>
      </c>
      <c r="E40">
        <v>1</v>
      </c>
      <c r="F40">
        <v>0</v>
      </c>
      <c r="G40">
        <v>0</v>
      </c>
      <c r="H40">
        <v>0</v>
      </c>
      <c r="I40">
        <v>0</v>
      </c>
      <c r="J40">
        <v>0</v>
      </c>
      <c r="K40">
        <v>0</v>
      </c>
      <c r="L40">
        <v>0</v>
      </c>
      <c r="M40">
        <v>0</v>
      </c>
      <c r="N40">
        <v>1</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row>
    <row r="41" spans="1:54" x14ac:dyDescent="0.25">
      <c r="A41">
        <v>20</v>
      </c>
      <c r="B41">
        <v>0</v>
      </c>
      <c r="C41">
        <v>0</v>
      </c>
      <c r="D41">
        <v>0</v>
      </c>
      <c r="E41">
        <v>0</v>
      </c>
      <c r="F41">
        <v>0</v>
      </c>
      <c r="G41">
        <v>0</v>
      </c>
      <c r="H41">
        <v>0</v>
      </c>
      <c r="I41">
        <v>0</v>
      </c>
      <c r="J41">
        <v>0</v>
      </c>
      <c r="K41">
        <v>0</v>
      </c>
      <c r="L41">
        <v>0</v>
      </c>
      <c r="M41">
        <v>0</v>
      </c>
      <c r="N41">
        <v>0</v>
      </c>
      <c r="O41">
        <v>0</v>
      </c>
      <c r="P41">
        <v>0</v>
      </c>
      <c r="Q41">
        <v>0</v>
      </c>
      <c r="R41">
        <v>1</v>
      </c>
      <c r="S41">
        <v>0</v>
      </c>
      <c r="T41">
        <v>0</v>
      </c>
      <c r="U41">
        <v>0</v>
      </c>
      <c r="V41">
        <v>0</v>
      </c>
      <c r="W41">
        <v>1</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1</v>
      </c>
      <c r="AU41">
        <v>0</v>
      </c>
      <c r="AV41">
        <v>0</v>
      </c>
      <c r="AW41">
        <v>0</v>
      </c>
      <c r="AX41">
        <v>0</v>
      </c>
      <c r="AY41">
        <v>0</v>
      </c>
      <c r="AZ41">
        <v>0</v>
      </c>
      <c r="BA41">
        <v>0</v>
      </c>
      <c r="BB41">
        <v>0</v>
      </c>
    </row>
    <row r="42" spans="1:54" x14ac:dyDescent="0.25">
      <c r="A42">
        <v>21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1</v>
      </c>
      <c r="AG42">
        <v>0</v>
      </c>
      <c r="AH42">
        <v>0</v>
      </c>
      <c r="AI42">
        <v>0</v>
      </c>
      <c r="AJ42">
        <v>1</v>
      </c>
      <c r="AK42">
        <v>0</v>
      </c>
      <c r="AL42">
        <v>0</v>
      </c>
      <c r="AM42">
        <v>0</v>
      </c>
      <c r="AN42">
        <v>0</v>
      </c>
      <c r="AO42">
        <v>0</v>
      </c>
      <c r="AP42">
        <v>0</v>
      </c>
      <c r="AQ42">
        <v>0</v>
      </c>
      <c r="AR42">
        <v>0</v>
      </c>
      <c r="AS42">
        <v>0</v>
      </c>
      <c r="AT42">
        <v>0</v>
      </c>
      <c r="AU42">
        <v>0</v>
      </c>
      <c r="AV42">
        <v>0</v>
      </c>
      <c r="AW42">
        <v>0</v>
      </c>
      <c r="AX42">
        <v>1</v>
      </c>
      <c r="AY42">
        <v>0</v>
      </c>
      <c r="AZ42">
        <v>0</v>
      </c>
      <c r="BA42">
        <v>0</v>
      </c>
      <c r="BB42">
        <v>0</v>
      </c>
    </row>
    <row r="43" spans="1:54"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1</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1</v>
      </c>
      <c r="AZ43">
        <v>0</v>
      </c>
      <c r="BA43">
        <v>0</v>
      </c>
      <c r="BB43">
        <v>1</v>
      </c>
    </row>
    <row r="44" spans="1:54" x14ac:dyDescent="0.25">
      <c r="A44">
        <v>22</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1</v>
      </c>
      <c r="AB44">
        <v>0</v>
      </c>
      <c r="AC44">
        <v>0</v>
      </c>
      <c r="AD44">
        <v>0</v>
      </c>
      <c r="AE44">
        <v>0</v>
      </c>
      <c r="AF44">
        <v>0</v>
      </c>
      <c r="AG44">
        <v>0</v>
      </c>
      <c r="AH44">
        <v>0</v>
      </c>
      <c r="AI44">
        <v>0</v>
      </c>
      <c r="AJ44">
        <v>0</v>
      </c>
      <c r="AK44">
        <v>0</v>
      </c>
      <c r="AL44">
        <v>0</v>
      </c>
      <c r="AM44">
        <v>0</v>
      </c>
      <c r="AN44">
        <v>1</v>
      </c>
      <c r="AO44">
        <v>0</v>
      </c>
      <c r="AP44">
        <v>0</v>
      </c>
      <c r="AQ44">
        <v>1</v>
      </c>
      <c r="AR44">
        <v>0</v>
      </c>
      <c r="AS44">
        <v>0</v>
      </c>
      <c r="AT44">
        <v>0</v>
      </c>
      <c r="AU44">
        <v>0</v>
      </c>
      <c r="AV44">
        <v>0</v>
      </c>
      <c r="AW44">
        <v>0</v>
      </c>
      <c r="AX44">
        <v>0</v>
      </c>
      <c r="AY44">
        <v>0</v>
      </c>
      <c r="AZ44">
        <v>0</v>
      </c>
      <c r="BA44">
        <v>0</v>
      </c>
      <c r="BB44">
        <v>0</v>
      </c>
    </row>
    <row r="45" spans="1:54" x14ac:dyDescent="0.25">
      <c r="A45">
        <v>22</v>
      </c>
      <c r="B45">
        <v>0</v>
      </c>
      <c r="C45">
        <v>0</v>
      </c>
      <c r="D45">
        <v>0</v>
      </c>
      <c r="E45">
        <v>0</v>
      </c>
      <c r="F45">
        <v>0</v>
      </c>
      <c r="G45">
        <v>0</v>
      </c>
      <c r="H45">
        <v>0</v>
      </c>
      <c r="I45">
        <v>0</v>
      </c>
      <c r="J45">
        <v>0</v>
      </c>
      <c r="K45">
        <v>0</v>
      </c>
      <c r="L45">
        <v>0</v>
      </c>
      <c r="M45">
        <v>0</v>
      </c>
      <c r="N45">
        <v>0</v>
      </c>
      <c r="O45">
        <v>0</v>
      </c>
      <c r="P45">
        <v>0</v>
      </c>
      <c r="Q45">
        <v>0</v>
      </c>
      <c r="R45">
        <v>0</v>
      </c>
      <c r="S45">
        <v>0</v>
      </c>
      <c r="T45">
        <v>0</v>
      </c>
      <c r="U45">
        <v>0</v>
      </c>
      <c r="V45">
        <v>1</v>
      </c>
      <c r="W45">
        <v>0</v>
      </c>
      <c r="X45">
        <v>1</v>
      </c>
      <c r="Y45">
        <v>0</v>
      </c>
      <c r="Z45">
        <v>0</v>
      </c>
      <c r="AA45">
        <v>0</v>
      </c>
      <c r="AB45">
        <v>0</v>
      </c>
      <c r="AC45">
        <v>0</v>
      </c>
      <c r="AD45">
        <v>0</v>
      </c>
      <c r="AE45">
        <v>1</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row>
    <row r="46" spans="1:54" x14ac:dyDescent="0.25">
      <c r="A46">
        <v>23</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1</v>
      </c>
      <c r="AS46">
        <v>1</v>
      </c>
      <c r="AT46">
        <v>0</v>
      </c>
      <c r="AU46">
        <v>0</v>
      </c>
      <c r="AV46">
        <v>0</v>
      </c>
      <c r="AW46">
        <v>0</v>
      </c>
      <c r="AX46">
        <v>0</v>
      </c>
      <c r="AY46">
        <v>0</v>
      </c>
      <c r="AZ46">
        <v>1</v>
      </c>
      <c r="BA46">
        <v>0</v>
      </c>
      <c r="BB46">
        <v>0</v>
      </c>
    </row>
    <row r="47" spans="1:54" x14ac:dyDescent="0.25">
      <c r="A47">
        <v>23</v>
      </c>
      <c r="B47">
        <v>0</v>
      </c>
      <c r="C47">
        <v>0</v>
      </c>
      <c r="D47">
        <v>0</v>
      </c>
      <c r="E47">
        <v>0</v>
      </c>
      <c r="F47">
        <v>1</v>
      </c>
      <c r="G47">
        <v>0</v>
      </c>
      <c r="H47">
        <v>0</v>
      </c>
      <c r="I47">
        <v>0</v>
      </c>
      <c r="J47">
        <v>0</v>
      </c>
      <c r="K47">
        <v>0</v>
      </c>
      <c r="L47">
        <v>0</v>
      </c>
      <c r="M47">
        <v>0</v>
      </c>
      <c r="N47">
        <v>0</v>
      </c>
      <c r="O47">
        <v>0</v>
      </c>
      <c r="P47">
        <v>1</v>
      </c>
      <c r="Q47">
        <v>0</v>
      </c>
      <c r="R47">
        <v>0</v>
      </c>
      <c r="S47">
        <v>0</v>
      </c>
      <c r="T47">
        <v>0</v>
      </c>
      <c r="U47">
        <v>0</v>
      </c>
      <c r="V47">
        <v>0</v>
      </c>
      <c r="W47">
        <v>0</v>
      </c>
      <c r="X47">
        <v>0</v>
      </c>
      <c r="Y47">
        <v>0</v>
      </c>
      <c r="Z47">
        <v>0</v>
      </c>
      <c r="AA47">
        <v>0</v>
      </c>
      <c r="AB47">
        <v>1</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row>
    <row r="48" spans="1:54" x14ac:dyDescent="0.25">
      <c r="A48">
        <v>24</v>
      </c>
      <c r="B48">
        <v>0</v>
      </c>
      <c r="C48">
        <v>0</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1</v>
      </c>
      <c r="Z48">
        <v>0</v>
      </c>
      <c r="AA48">
        <v>0</v>
      </c>
      <c r="AB48">
        <v>0</v>
      </c>
      <c r="AC48">
        <v>0</v>
      </c>
      <c r="AD48">
        <v>1</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row>
    <row r="49" spans="1:54" x14ac:dyDescent="0.25">
      <c r="A49">
        <v>24</v>
      </c>
      <c r="B49">
        <v>0</v>
      </c>
      <c r="C49">
        <v>0</v>
      </c>
      <c r="D49">
        <v>0</v>
      </c>
      <c r="E49">
        <v>0</v>
      </c>
      <c r="F49">
        <v>0</v>
      </c>
      <c r="G49">
        <v>0</v>
      </c>
      <c r="H49">
        <v>0</v>
      </c>
      <c r="I49">
        <v>0</v>
      </c>
      <c r="J49">
        <v>0</v>
      </c>
      <c r="K49">
        <v>0</v>
      </c>
      <c r="L49">
        <v>0</v>
      </c>
      <c r="M49">
        <v>0</v>
      </c>
      <c r="N49">
        <v>0</v>
      </c>
      <c r="O49">
        <v>1</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1</v>
      </c>
      <c r="AN49">
        <v>0</v>
      </c>
      <c r="AO49">
        <v>0</v>
      </c>
      <c r="AP49">
        <v>0</v>
      </c>
      <c r="AQ49">
        <v>0</v>
      </c>
      <c r="AR49">
        <v>0</v>
      </c>
      <c r="AS49">
        <v>0</v>
      </c>
      <c r="AT49">
        <v>0</v>
      </c>
      <c r="AU49">
        <v>0</v>
      </c>
      <c r="AV49">
        <v>0</v>
      </c>
      <c r="AW49">
        <v>0</v>
      </c>
      <c r="AX49">
        <v>0</v>
      </c>
      <c r="AY49">
        <v>0</v>
      </c>
      <c r="AZ49">
        <v>0</v>
      </c>
      <c r="BA49">
        <v>1</v>
      </c>
      <c r="BB49">
        <v>0</v>
      </c>
    </row>
    <row r="50" spans="1:54" x14ac:dyDescent="0.25">
      <c r="A50">
        <v>25</v>
      </c>
      <c r="B50">
        <v>0</v>
      </c>
      <c r="C50">
        <v>0</v>
      </c>
      <c r="D50">
        <v>0</v>
      </c>
      <c r="E50">
        <v>0</v>
      </c>
      <c r="F50">
        <v>0</v>
      </c>
      <c r="G50">
        <v>0</v>
      </c>
      <c r="H50">
        <v>1</v>
      </c>
      <c r="I50">
        <v>0</v>
      </c>
      <c r="J50">
        <v>1</v>
      </c>
      <c r="K50">
        <v>0</v>
      </c>
      <c r="L50">
        <v>0</v>
      </c>
      <c r="M50">
        <v>0</v>
      </c>
      <c r="N50">
        <v>0</v>
      </c>
      <c r="O50">
        <v>0</v>
      </c>
      <c r="P50">
        <v>0</v>
      </c>
      <c r="Q50">
        <v>0</v>
      </c>
      <c r="R50">
        <v>0</v>
      </c>
      <c r="S50">
        <v>0</v>
      </c>
      <c r="T50">
        <v>0</v>
      </c>
      <c r="U50">
        <v>0</v>
      </c>
      <c r="V50">
        <v>0</v>
      </c>
      <c r="W50">
        <v>0</v>
      </c>
      <c r="X50">
        <v>0</v>
      </c>
      <c r="Y50">
        <v>0</v>
      </c>
      <c r="Z50">
        <v>0</v>
      </c>
      <c r="AA50">
        <v>0</v>
      </c>
      <c r="AB50">
        <v>0</v>
      </c>
      <c r="AC50">
        <v>1</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row>
    <row r="51" spans="1:54" x14ac:dyDescent="0.25">
      <c r="A51">
        <v>25</v>
      </c>
      <c r="B51">
        <v>0</v>
      </c>
      <c r="C51">
        <v>0</v>
      </c>
      <c r="D51">
        <v>0</v>
      </c>
      <c r="E51">
        <v>0</v>
      </c>
      <c r="F51">
        <v>0</v>
      </c>
      <c r="G51">
        <v>0</v>
      </c>
      <c r="H51">
        <v>0</v>
      </c>
      <c r="I51">
        <v>0</v>
      </c>
      <c r="J51">
        <v>0</v>
      </c>
      <c r="K51">
        <v>0</v>
      </c>
      <c r="L51">
        <v>1</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1</v>
      </c>
      <c r="AI51">
        <v>0</v>
      </c>
      <c r="AJ51">
        <v>0</v>
      </c>
      <c r="AK51">
        <v>0</v>
      </c>
      <c r="AL51">
        <v>0</v>
      </c>
      <c r="AM51">
        <v>0</v>
      </c>
      <c r="AN51">
        <v>0</v>
      </c>
      <c r="AO51">
        <v>1</v>
      </c>
      <c r="AP51">
        <v>0</v>
      </c>
      <c r="AQ51">
        <v>0</v>
      </c>
      <c r="AR51">
        <v>0</v>
      </c>
      <c r="AS51">
        <v>0</v>
      </c>
      <c r="AT51">
        <v>0</v>
      </c>
      <c r="AU51">
        <v>0</v>
      </c>
      <c r="AV51">
        <v>0</v>
      </c>
      <c r="AW51">
        <v>0</v>
      </c>
      <c r="AX51">
        <v>0</v>
      </c>
      <c r="AY51">
        <v>0</v>
      </c>
      <c r="AZ51">
        <v>0</v>
      </c>
      <c r="BA51">
        <v>0</v>
      </c>
      <c r="BB51">
        <v>0</v>
      </c>
    </row>
    <row r="52" spans="1:54" x14ac:dyDescent="0.25">
      <c r="A52">
        <v>26</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1</v>
      </c>
      <c r="AJ52">
        <v>0</v>
      </c>
      <c r="AK52">
        <v>0</v>
      </c>
      <c r="AL52">
        <v>1</v>
      </c>
      <c r="AM52">
        <v>0</v>
      </c>
      <c r="AN52">
        <v>0</v>
      </c>
      <c r="AO52">
        <v>0</v>
      </c>
      <c r="AP52">
        <v>0</v>
      </c>
      <c r="AQ52">
        <v>0</v>
      </c>
      <c r="AR52">
        <v>0</v>
      </c>
      <c r="AS52">
        <v>0</v>
      </c>
      <c r="AT52">
        <v>0</v>
      </c>
      <c r="AU52">
        <v>1</v>
      </c>
      <c r="AV52">
        <v>0</v>
      </c>
      <c r="AW52">
        <v>0</v>
      </c>
      <c r="AX52">
        <v>0</v>
      </c>
      <c r="AY52">
        <v>0</v>
      </c>
      <c r="AZ52">
        <v>0</v>
      </c>
      <c r="BA52">
        <v>0</v>
      </c>
      <c r="BB52">
        <v>0</v>
      </c>
    </row>
    <row r="53" spans="1:54" x14ac:dyDescent="0.25">
      <c r="A53">
        <v>26</v>
      </c>
      <c r="B53">
        <v>0</v>
      </c>
      <c r="C53">
        <v>1</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1</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1</v>
      </c>
      <c r="AX53">
        <v>0</v>
      </c>
      <c r="AY53">
        <v>0</v>
      </c>
      <c r="AZ53">
        <v>0</v>
      </c>
      <c r="BA53">
        <v>0</v>
      </c>
      <c r="BB53">
        <v>0</v>
      </c>
    </row>
    <row r="54" spans="1:54" x14ac:dyDescent="0.25">
      <c r="A54">
        <v>27</v>
      </c>
      <c r="B54">
        <v>0</v>
      </c>
      <c r="C54">
        <v>0</v>
      </c>
      <c r="D54">
        <v>0</v>
      </c>
      <c r="E54">
        <v>1</v>
      </c>
      <c r="F54">
        <v>0</v>
      </c>
      <c r="G54">
        <v>0</v>
      </c>
      <c r="H54">
        <v>0</v>
      </c>
      <c r="I54">
        <v>0</v>
      </c>
      <c r="J54">
        <v>0</v>
      </c>
      <c r="K54">
        <v>0</v>
      </c>
      <c r="L54">
        <v>0</v>
      </c>
      <c r="M54">
        <v>0</v>
      </c>
      <c r="N54">
        <v>0</v>
      </c>
      <c r="O54">
        <v>0</v>
      </c>
      <c r="P54">
        <v>0</v>
      </c>
      <c r="Q54">
        <v>1</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1</v>
      </c>
      <c r="AY54">
        <v>0</v>
      </c>
      <c r="AZ54">
        <v>0</v>
      </c>
      <c r="BA54">
        <v>0</v>
      </c>
      <c r="BB54">
        <v>0</v>
      </c>
    </row>
    <row r="55" spans="1:54" x14ac:dyDescent="0.25">
      <c r="A55">
        <v>27</v>
      </c>
      <c r="B55">
        <v>0</v>
      </c>
      <c r="C55">
        <v>0</v>
      </c>
      <c r="D55">
        <v>0</v>
      </c>
      <c r="E55">
        <v>0</v>
      </c>
      <c r="F55">
        <v>0</v>
      </c>
      <c r="G55">
        <v>0</v>
      </c>
      <c r="H55">
        <v>0</v>
      </c>
      <c r="I55">
        <v>1</v>
      </c>
      <c r="J55">
        <v>0</v>
      </c>
      <c r="K55">
        <v>0</v>
      </c>
      <c r="L55">
        <v>0</v>
      </c>
      <c r="M55">
        <v>0</v>
      </c>
      <c r="N55">
        <v>0</v>
      </c>
      <c r="O55">
        <v>0</v>
      </c>
      <c r="P55">
        <v>0</v>
      </c>
      <c r="Q55">
        <v>0</v>
      </c>
      <c r="R55">
        <v>0</v>
      </c>
      <c r="S55">
        <v>1</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1</v>
      </c>
      <c r="AS55">
        <v>0</v>
      </c>
      <c r="AT55">
        <v>0</v>
      </c>
      <c r="AU55">
        <v>0</v>
      </c>
      <c r="AV55">
        <v>0</v>
      </c>
      <c r="AW55">
        <v>0</v>
      </c>
      <c r="AX55">
        <v>0</v>
      </c>
      <c r="AY55">
        <v>0</v>
      </c>
      <c r="AZ55">
        <v>0</v>
      </c>
      <c r="BA55">
        <v>0</v>
      </c>
      <c r="BB55">
        <v>0</v>
      </c>
    </row>
    <row r="56" spans="1:54" x14ac:dyDescent="0.25">
      <c r="A56">
        <v>28</v>
      </c>
      <c r="B56">
        <v>0</v>
      </c>
      <c r="C56">
        <v>0</v>
      </c>
      <c r="D56">
        <v>0</v>
      </c>
      <c r="E56">
        <v>0</v>
      </c>
      <c r="F56">
        <v>0</v>
      </c>
      <c r="G56">
        <v>0</v>
      </c>
      <c r="H56">
        <v>0</v>
      </c>
      <c r="I56">
        <v>0</v>
      </c>
      <c r="J56">
        <v>0</v>
      </c>
      <c r="K56">
        <v>0</v>
      </c>
      <c r="L56">
        <v>0</v>
      </c>
      <c r="M56">
        <v>1</v>
      </c>
      <c r="N56">
        <v>0</v>
      </c>
      <c r="O56">
        <v>0</v>
      </c>
      <c r="P56">
        <v>0</v>
      </c>
      <c r="Q56">
        <v>0</v>
      </c>
      <c r="R56">
        <v>0</v>
      </c>
      <c r="S56">
        <v>0</v>
      </c>
      <c r="T56">
        <v>0</v>
      </c>
      <c r="U56">
        <v>0</v>
      </c>
      <c r="V56">
        <v>0</v>
      </c>
      <c r="W56">
        <v>0</v>
      </c>
      <c r="X56">
        <v>0</v>
      </c>
      <c r="Y56">
        <v>0</v>
      </c>
      <c r="Z56">
        <v>0</v>
      </c>
      <c r="AA56">
        <v>0</v>
      </c>
      <c r="AB56">
        <v>1</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1</v>
      </c>
      <c r="BB56">
        <v>0</v>
      </c>
    </row>
    <row r="57" spans="1:54" x14ac:dyDescent="0.25">
      <c r="A57">
        <v>28</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1</v>
      </c>
      <c r="AF57">
        <v>0</v>
      </c>
      <c r="AG57">
        <v>0</v>
      </c>
      <c r="AH57">
        <v>0</v>
      </c>
      <c r="AI57">
        <v>0</v>
      </c>
      <c r="AJ57">
        <v>0</v>
      </c>
      <c r="AK57">
        <v>0</v>
      </c>
      <c r="AL57">
        <v>0</v>
      </c>
      <c r="AM57">
        <v>1</v>
      </c>
      <c r="AN57">
        <v>0</v>
      </c>
      <c r="AO57">
        <v>0</v>
      </c>
      <c r="AP57">
        <v>0</v>
      </c>
      <c r="AQ57">
        <v>0</v>
      </c>
      <c r="AR57">
        <v>0</v>
      </c>
      <c r="AS57">
        <v>0</v>
      </c>
      <c r="AT57">
        <v>1</v>
      </c>
      <c r="AU57">
        <v>0</v>
      </c>
      <c r="AV57">
        <v>0</v>
      </c>
      <c r="AW57">
        <v>0</v>
      </c>
      <c r="AX57">
        <v>0</v>
      </c>
      <c r="AY57">
        <v>0</v>
      </c>
      <c r="AZ57">
        <v>0</v>
      </c>
      <c r="BA57">
        <v>0</v>
      </c>
      <c r="BB57">
        <v>0</v>
      </c>
    </row>
    <row r="58" spans="1:54" x14ac:dyDescent="0.25">
      <c r="A58">
        <v>29</v>
      </c>
      <c r="B58">
        <v>0</v>
      </c>
      <c r="C58">
        <v>0</v>
      </c>
      <c r="D58">
        <v>0</v>
      </c>
      <c r="E58">
        <v>0</v>
      </c>
      <c r="F58">
        <v>0</v>
      </c>
      <c r="G58">
        <v>0</v>
      </c>
      <c r="H58">
        <v>0</v>
      </c>
      <c r="I58">
        <v>0</v>
      </c>
      <c r="J58">
        <v>0</v>
      </c>
      <c r="K58">
        <v>0</v>
      </c>
      <c r="L58">
        <v>0</v>
      </c>
      <c r="M58">
        <v>0</v>
      </c>
      <c r="N58">
        <v>0</v>
      </c>
      <c r="O58">
        <v>0</v>
      </c>
      <c r="P58">
        <v>0</v>
      </c>
      <c r="Q58">
        <v>0</v>
      </c>
      <c r="R58">
        <v>1</v>
      </c>
      <c r="S58">
        <v>0</v>
      </c>
      <c r="T58">
        <v>0</v>
      </c>
      <c r="U58">
        <v>0</v>
      </c>
      <c r="V58">
        <v>0</v>
      </c>
      <c r="W58">
        <v>0</v>
      </c>
      <c r="X58">
        <v>0</v>
      </c>
      <c r="Y58">
        <v>0</v>
      </c>
      <c r="Z58">
        <v>0</v>
      </c>
      <c r="AA58">
        <v>0</v>
      </c>
      <c r="AB58">
        <v>0</v>
      </c>
      <c r="AC58">
        <v>1</v>
      </c>
      <c r="AD58">
        <v>0</v>
      </c>
      <c r="AE58">
        <v>0</v>
      </c>
      <c r="AF58">
        <v>0</v>
      </c>
      <c r="AG58">
        <v>0</v>
      </c>
      <c r="AH58">
        <v>0</v>
      </c>
      <c r="AI58">
        <v>0</v>
      </c>
      <c r="AJ58">
        <v>0</v>
      </c>
      <c r="AK58">
        <v>0</v>
      </c>
      <c r="AL58">
        <v>0</v>
      </c>
      <c r="AM58">
        <v>0</v>
      </c>
      <c r="AN58">
        <v>0</v>
      </c>
      <c r="AO58">
        <v>1</v>
      </c>
      <c r="AP58">
        <v>0</v>
      </c>
      <c r="AQ58">
        <v>0</v>
      </c>
      <c r="AR58">
        <v>0</v>
      </c>
      <c r="AS58">
        <v>0</v>
      </c>
      <c r="AT58">
        <v>0</v>
      </c>
      <c r="AU58">
        <v>0</v>
      </c>
      <c r="AV58">
        <v>0</v>
      </c>
      <c r="AW58">
        <v>0</v>
      </c>
      <c r="AX58">
        <v>0</v>
      </c>
      <c r="AY58">
        <v>0</v>
      </c>
      <c r="AZ58">
        <v>0</v>
      </c>
      <c r="BA58">
        <v>0</v>
      </c>
      <c r="BB58">
        <v>0</v>
      </c>
    </row>
    <row r="59" spans="1:54" x14ac:dyDescent="0.25">
      <c r="A59">
        <v>29</v>
      </c>
      <c r="B59">
        <v>0</v>
      </c>
      <c r="C59">
        <v>0</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1</v>
      </c>
      <c r="AG59">
        <v>0</v>
      </c>
      <c r="AH59">
        <v>0</v>
      </c>
      <c r="AI59">
        <v>0</v>
      </c>
      <c r="AJ59">
        <v>0</v>
      </c>
      <c r="AK59">
        <v>0</v>
      </c>
      <c r="AL59">
        <v>0</v>
      </c>
      <c r="AM59">
        <v>0</v>
      </c>
      <c r="AN59">
        <v>1</v>
      </c>
      <c r="AO59">
        <v>0</v>
      </c>
      <c r="AP59">
        <v>0</v>
      </c>
      <c r="AQ59">
        <v>0</v>
      </c>
      <c r="AR59">
        <v>0</v>
      </c>
      <c r="AS59">
        <v>0</v>
      </c>
      <c r="AT59">
        <v>0</v>
      </c>
      <c r="AU59">
        <v>0</v>
      </c>
      <c r="AV59">
        <v>0</v>
      </c>
      <c r="AW59">
        <v>0</v>
      </c>
      <c r="AX59">
        <v>0</v>
      </c>
      <c r="AY59">
        <v>0</v>
      </c>
      <c r="AZ59">
        <v>0</v>
      </c>
      <c r="BA59">
        <v>0</v>
      </c>
      <c r="BB59">
        <v>0</v>
      </c>
    </row>
    <row r="60" spans="1:54" x14ac:dyDescent="0.25">
      <c r="A60">
        <v>30</v>
      </c>
      <c r="B60">
        <v>0</v>
      </c>
      <c r="C60">
        <v>1</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1</v>
      </c>
      <c r="AV60">
        <v>0</v>
      </c>
      <c r="AW60">
        <v>0</v>
      </c>
      <c r="AX60">
        <v>0</v>
      </c>
      <c r="AY60">
        <v>0</v>
      </c>
      <c r="AZ60">
        <v>0</v>
      </c>
      <c r="BA60">
        <v>0</v>
      </c>
      <c r="BB60">
        <v>0</v>
      </c>
    </row>
    <row r="61" spans="1:54" x14ac:dyDescent="0.25">
      <c r="A61">
        <v>30</v>
      </c>
      <c r="B61">
        <v>0</v>
      </c>
      <c r="C61">
        <v>0</v>
      </c>
      <c r="D61">
        <v>0</v>
      </c>
      <c r="E61">
        <v>0</v>
      </c>
      <c r="F61">
        <v>0</v>
      </c>
      <c r="G61">
        <v>0</v>
      </c>
      <c r="H61">
        <v>0</v>
      </c>
      <c r="I61">
        <v>0</v>
      </c>
      <c r="J61">
        <v>0</v>
      </c>
      <c r="K61">
        <v>0</v>
      </c>
      <c r="L61">
        <v>1</v>
      </c>
      <c r="M61">
        <v>0</v>
      </c>
      <c r="N61">
        <v>0</v>
      </c>
      <c r="O61">
        <v>0</v>
      </c>
      <c r="P61">
        <v>1</v>
      </c>
      <c r="Q61">
        <v>0</v>
      </c>
      <c r="R61">
        <v>0</v>
      </c>
      <c r="S61">
        <v>0</v>
      </c>
      <c r="T61">
        <v>0</v>
      </c>
      <c r="U61">
        <v>1</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row>
    <row r="62" spans="1:54" x14ac:dyDescent="0.25">
      <c r="A62">
        <v>31</v>
      </c>
      <c r="B62">
        <v>0</v>
      </c>
      <c r="C62">
        <v>0</v>
      </c>
      <c r="D62">
        <v>0</v>
      </c>
      <c r="E62">
        <v>0</v>
      </c>
      <c r="F62">
        <v>0</v>
      </c>
      <c r="G62">
        <v>0</v>
      </c>
      <c r="H62">
        <v>0</v>
      </c>
      <c r="I62">
        <v>0</v>
      </c>
      <c r="J62">
        <v>0</v>
      </c>
      <c r="K62">
        <v>0</v>
      </c>
      <c r="L62">
        <v>0</v>
      </c>
      <c r="M62">
        <v>0</v>
      </c>
      <c r="N62">
        <v>0</v>
      </c>
      <c r="O62">
        <v>0</v>
      </c>
      <c r="P62">
        <v>0</v>
      </c>
      <c r="Q62">
        <v>1</v>
      </c>
      <c r="R62">
        <v>0</v>
      </c>
      <c r="S62">
        <v>0</v>
      </c>
      <c r="T62">
        <v>0</v>
      </c>
      <c r="U62">
        <v>0</v>
      </c>
      <c r="V62">
        <v>0</v>
      </c>
      <c r="W62">
        <v>0</v>
      </c>
      <c r="X62">
        <v>0</v>
      </c>
      <c r="Y62">
        <v>0</v>
      </c>
      <c r="Z62">
        <v>0</v>
      </c>
      <c r="AA62">
        <v>0</v>
      </c>
      <c r="AB62">
        <v>0</v>
      </c>
      <c r="AC62">
        <v>0</v>
      </c>
      <c r="AD62">
        <v>0</v>
      </c>
      <c r="AE62">
        <v>0</v>
      </c>
      <c r="AF62">
        <v>0</v>
      </c>
      <c r="AG62">
        <v>1</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1</v>
      </c>
    </row>
    <row r="63" spans="1:54" x14ac:dyDescent="0.25">
      <c r="A63">
        <v>31</v>
      </c>
      <c r="B63">
        <v>0</v>
      </c>
      <c r="C63">
        <v>0</v>
      </c>
      <c r="D63">
        <v>0</v>
      </c>
      <c r="E63">
        <v>0</v>
      </c>
      <c r="F63">
        <v>0</v>
      </c>
      <c r="G63">
        <v>0</v>
      </c>
      <c r="H63">
        <v>1</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1</v>
      </c>
      <c r="AE63">
        <v>0</v>
      </c>
      <c r="AF63">
        <v>0</v>
      </c>
      <c r="AG63">
        <v>0</v>
      </c>
      <c r="AH63">
        <v>0</v>
      </c>
      <c r="AI63">
        <v>0</v>
      </c>
      <c r="AJ63">
        <v>0</v>
      </c>
      <c r="AK63">
        <v>1</v>
      </c>
      <c r="AL63">
        <v>0</v>
      </c>
      <c r="AM63">
        <v>0</v>
      </c>
      <c r="AN63">
        <v>0</v>
      </c>
      <c r="AO63">
        <v>0</v>
      </c>
      <c r="AP63">
        <v>0</v>
      </c>
      <c r="AQ63">
        <v>0</v>
      </c>
      <c r="AR63">
        <v>0</v>
      </c>
      <c r="AS63">
        <v>0</v>
      </c>
      <c r="AT63">
        <v>0</v>
      </c>
      <c r="AU63">
        <v>0</v>
      </c>
      <c r="AV63">
        <v>0</v>
      </c>
      <c r="AW63">
        <v>0</v>
      </c>
      <c r="AX63">
        <v>0</v>
      </c>
      <c r="AY63">
        <v>0</v>
      </c>
      <c r="AZ63">
        <v>0</v>
      </c>
      <c r="BA63">
        <v>0</v>
      </c>
      <c r="BB63">
        <v>0</v>
      </c>
    </row>
    <row r="64" spans="1:54" x14ac:dyDescent="0.25">
      <c r="A64">
        <v>32</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1</v>
      </c>
      <c r="Y64">
        <v>0</v>
      </c>
      <c r="Z64">
        <v>0</v>
      </c>
      <c r="AA64">
        <v>0</v>
      </c>
      <c r="AB64">
        <v>0</v>
      </c>
      <c r="AC64">
        <v>0</v>
      </c>
      <c r="AD64">
        <v>0</v>
      </c>
      <c r="AE64">
        <v>0</v>
      </c>
      <c r="AF64">
        <v>0</v>
      </c>
      <c r="AG64">
        <v>0</v>
      </c>
      <c r="AH64">
        <v>0</v>
      </c>
      <c r="AI64">
        <v>0</v>
      </c>
      <c r="AJ64">
        <v>0</v>
      </c>
      <c r="AK64">
        <v>0</v>
      </c>
      <c r="AL64">
        <v>1</v>
      </c>
      <c r="AM64">
        <v>0</v>
      </c>
      <c r="AN64">
        <v>0</v>
      </c>
      <c r="AO64">
        <v>0</v>
      </c>
      <c r="AP64">
        <v>1</v>
      </c>
      <c r="AQ64">
        <v>0</v>
      </c>
      <c r="AR64">
        <v>0</v>
      </c>
      <c r="AS64">
        <v>0</v>
      </c>
      <c r="AT64">
        <v>0</v>
      </c>
      <c r="AU64">
        <v>0</v>
      </c>
      <c r="AV64">
        <v>0</v>
      </c>
      <c r="AW64">
        <v>0</v>
      </c>
      <c r="AX64">
        <v>0</v>
      </c>
      <c r="AY64">
        <v>0</v>
      </c>
      <c r="AZ64">
        <v>0</v>
      </c>
      <c r="BA64">
        <v>0</v>
      </c>
      <c r="BB64">
        <v>0</v>
      </c>
    </row>
    <row r="65" spans="1:54" x14ac:dyDescent="0.25">
      <c r="A65">
        <v>32</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1</v>
      </c>
      <c r="Z65">
        <v>0</v>
      </c>
      <c r="AA65">
        <v>0</v>
      </c>
      <c r="AB65">
        <v>0</v>
      </c>
      <c r="AC65">
        <v>0</v>
      </c>
      <c r="AD65">
        <v>0</v>
      </c>
      <c r="AE65">
        <v>0</v>
      </c>
      <c r="AF65">
        <v>0</v>
      </c>
      <c r="AG65">
        <v>0</v>
      </c>
      <c r="AH65">
        <v>0</v>
      </c>
      <c r="AI65">
        <v>1</v>
      </c>
      <c r="AJ65">
        <v>1</v>
      </c>
      <c r="AK65">
        <v>0</v>
      </c>
      <c r="AL65">
        <v>0</v>
      </c>
      <c r="AM65">
        <v>0</v>
      </c>
      <c r="AN65">
        <v>0</v>
      </c>
      <c r="AO65">
        <v>0</v>
      </c>
      <c r="AP65">
        <v>0</v>
      </c>
      <c r="AQ65">
        <v>0</v>
      </c>
      <c r="AR65">
        <v>0</v>
      </c>
      <c r="AS65">
        <v>0</v>
      </c>
      <c r="AT65">
        <v>0</v>
      </c>
      <c r="AU65">
        <v>0</v>
      </c>
      <c r="AV65">
        <v>0</v>
      </c>
      <c r="AW65">
        <v>0</v>
      </c>
      <c r="AX65">
        <v>0</v>
      </c>
      <c r="AY65">
        <v>0</v>
      </c>
      <c r="AZ65">
        <v>0</v>
      </c>
      <c r="BA65">
        <v>0</v>
      </c>
      <c r="BB65">
        <v>0</v>
      </c>
    </row>
    <row r="66" spans="1:54" x14ac:dyDescent="0.25">
      <c r="A66">
        <v>33</v>
      </c>
      <c r="B66">
        <v>1</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1</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1</v>
      </c>
      <c r="AZ66">
        <v>0</v>
      </c>
      <c r="BA66">
        <v>0</v>
      </c>
      <c r="BB66">
        <v>0</v>
      </c>
    </row>
    <row r="67" spans="1:54" x14ac:dyDescent="0.25">
      <c r="A67">
        <v>33</v>
      </c>
      <c r="B67">
        <v>0</v>
      </c>
      <c r="C67">
        <v>0</v>
      </c>
      <c r="D67">
        <v>0</v>
      </c>
      <c r="E67">
        <v>0</v>
      </c>
      <c r="F67">
        <v>0</v>
      </c>
      <c r="G67">
        <v>0</v>
      </c>
      <c r="H67">
        <v>0</v>
      </c>
      <c r="I67">
        <v>0</v>
      </c>
      <c r="J67">
        <v>0</v>
      </c>
      <c r="K67">
        <v>1</v>
      </c>
      <c r="L67">
        <v>0</v>
      </c>
      <c r="M67">
        <v>0</v>
      </c>
      <c r="N67">
        <v>0</v>
      </c>
      <c r="O67">
        <v>0</v>
      </c>
      <c r="P67">
        <v>0</v>
      </c>
      <c r="Q67">
        <v>0</v>
      </c>
      <c r="R67">
        <v>0</v>
      </c>
      <c r="S67">
        <v>0</v>
      </c>
      <c r="T67">
        <v>0</v>
      </c>
      <c r="U67">
        <v>0</v>
      </c>
      <c r="V67">
        <v>0</v>
      </c>
      <c r="W67">
        <v>0</v>
      </c>
      <c r="X67">
        <v>0</v>
      </c>
      <c r="Y67">
        <v>0</v>
      </c>
      <c r="Z67">
        <v>0</v>
      </c>
      <c r="AA67">
        <v>1</v>
      </c>
      <c r="AB67">
        <v>0</v>
      </c>
      <c r="AC67">
        <v>0</v>
      </c>
      <c r="AD67">
        <v>0</v>
      </c>
      <c r="AE67">
        <v>0</v>
      </c>
      <c r="AF67">
        <v>0</v>
      </c>
      <c r="AG67">
        <v>0</v>
      </c>
      <c r="AH67">
        <v>0</v>
      </c>
      <c r="AI67">
        <v>0</v>
      </c>
      <c r="AJ67">
        <v>0</v>
      </c>
      <c r="AK67">
        <v>0</v>
      </c>
      <c r="AL67">
        <v>0</v>
      </c>
      <c r="AM67">
        <v>0</v>
      </c>
      <c r="AN67">
        <v>0</v>
      </c>
      <c r="AO67">
        <v>0</v>
      </c>
      <c r="AP67">
        <v>0</v>
      </c>
      <c r="AQ67">
        <v>0</v>
      </c>
      <c r="AR67">
        <v>0</v>
      </c>
      <c r="AS67">
        <v>1</v>
      </c>
      <c r="AT67">
        <v>0</v>
      </c>
      <c r="AU67">
        <v>0</v>
      </c>
      <c r="AV67">
        <v>0</v>
      </c>
      <c r="AW67">
        <v>0</v>
      </c>
      <c r="AX67">
        <v>0</v>
      </c>
      <c r="AY67">
        <v>0</v>
      </c>
      <c r="AZ67">
        <v>0</v>
      </c>
      <c r="BA67">
        <v>0</v>
      </c>
      <c r="BB67">
        <v>0</v>
      </c>
    </row>
    <row r="68" spans="1:54" x14ac:dyDescent="0.25">
      <c r="A68">
        <v>34</v>
      </c>
      <c r="B68">
        <v>0</v>
      </c>
      <c r="C68">
        <v>0</v>
      </c>
      <c r="D68">
        <v>0</v>
      </c>
      <c r="E68">
        <v>0</v>
      </c>
      <c r="F68">
        <v>1</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1</v>
      </c>
      <c r="AI68">
        <v>0</v>
      </c>
      <c r="AJ68">
        <v>0</v>
      </c>
      <c r="AK68">
        <v>0</v>
      </c>
      <c r="AL68">
        <v>0</v>
      </c>
      <c r="AM68">
        <v>0</v>
      </c>
      <c r="AN68">
        <v>0</v>
      </c>
      <c r="AO68">
        <v>0</v>
      </c>
      <c r="AP68">
        <v>0</v>
      </c>
      <c r="AQ68">
        <v>0</v>
      </c>
      <c r="AR68">
        <v>0</v>
      </c>
      <c r="AS68">
        <v>0</v>
      </c>
      <c r="AT68">
        <v>0</v>
      </c>
      <c r="AU68">
        <v>0</v>
      </c>
      <c r="AV68">
        <v>0</v>
      </c>
      <c r="AW68">
        <v>1</v>
      </c>
      <c r="AX68">
        <v>0</v>
      </c>
      <c r="AY68">
        <v>0</v>
      </c>
      <c r="AZ68">
        <v>0</v>
      </c>
      <c r="BA68">
        <v>0</v>
      </c>
      <c r="BB68">
        <v>0</v>
      </c>
    </row>
    <row r="69" spans="1:54" x14ac:dyDescent="0.25">
      <c r="A69">
        <v>34</v>
      </c>
      <c r="B69">
        <v>0</v>
      </c>
      <c r="C69">
        <v>0</v>
      </c>
      <c r="D69">
        <v>0</v>
      </c>
      <c r="E69">
        <v>0</v>
      </c>
      <c r="F69">
        <v>0</v>
      </c>
      <c r="G69">
        <v>0</v>
      </c>
      <c r="H69">
        <v>0</v>
      </c>
      <c r="I69">
        <v>0</v>
      </c>
      <c r="J69">
        <v>0</v>
      </c>
      <c r="K69">
        <v>0</v>
      </c>
      <c r="L69">
        <v>0</v>
      </c>
      <c r="M69">
        <v>0</v>
      </c>
      <c r="N69">
        <v>1</v>
      </c>
      <c r="O69">
        <v>0</v>
      </c>
      <c r="P69">
        <v>0</v>
      </c>
      <c r="Q69">
        <v>0</v>
      </c>
      <c r="R69">
        <v>0</v>
      </c>
      <c r="S69">
        <v>0</v>
      </c>
      <c r="T69">
        <v>0</v>
      </c>
      <c r="U69">
        <v>0</v>
      </c>
      <c r="V69">
        <v>0</v>
      </c>
      <c r="W69">
        <v>1</v>
      </c>
      <c r="X69">
        <v>0</v>
      </c>
      <c r="Y69">
        <v>0</v>
      </c>
      <c r="Z69">
        <v>0</v>
      </c>
      <c r="AA69">
        <v>0</v>
      </c>
      <c r="AB69">
        <v>0</v>
      </c>
      <c r="AC69">
        <v>0</v>
      </c>
      <c r="AD69">
        <v>0</v>
      </c>
      <c r="AE69">
        <v>0</v>
      </c>
      <c r="AF69">
        <v>0</v>
      </c>
      <c r="AG69">
        <v>0</v>
      </c>
      <c r="AH69">
        <v>0</v>
      </c>
      <c r="AI69">
        <v>0</v>
      </c>
      <c r="AJ69">
        <v>0</v>
      </c>
      <c r="AK69">
        <v>0</v>
      </c>
      <c r="AL69">
        <v>0</v>
      </c>
      <c r="AM69">
        <v>0</v>
      </c>
      <c r="AN69">
        <v>0</v>
      </c>
      <c r="AO69">
        <v>0</v>
      </c>
      <c r="AP69">
        <v>0</v>
      </c>
      <c r="AQ69">
        <v>1</v>
      </c>
      <c r="AR69">
        <v>0</v>
      </c>
      <c r="AS69">
        <v>0</v>
      </c>
      <c r="AT69">
        <v>0</v>
      </c>
      <c r="AU69">
        <v>0</v>
      </c>
      <c r="AV69">
        <v>0</v>
      </c>
      <c r="AW69">
        <v>0</v>
      </c>
      <c r="AX69">
        <v>0</v>
      </c>
      <c r="AY69">
        <v>0</v>
      </c>
      <c r="AZ69">
        <v>0</v>
      </c>
      <c r="BA69">
        <v>0</v>
      </c>
      <c r="BB69">
        <v>0</v>
      </c>
    </row>
    <row r="70" spans="1:54" x14ac:dyDescent="0.25">
      <c r="A70">
        <v>35</v>
      </c>
      <c r="B70">
        <v>0</v>
      </c>
      <c r="C70">
        <v>0</v>
      </c>
      <c r="D70">
        <v>0</v>
      </c>
      <c r="E70">
        <v>0</v>
      </c>
      <c r="F70">
        <v>0</v>
      </c>
      <c r="G70">
        <v>1</v>
      </c>
      <c r="H70">
        <v>0</v>
      </c>
      <c r="I70">
        <v>1</v>
      </c>
      <c r="J70">
        <v>1</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row>
    <row r="71" spans="1:54" x14ac:dyDescent="0.25">
      <c r="A71">
        <v>35</v>
      </c>
      <c r="B71">
        <v>0</v>
      </c>
      <c r="C71">
        <v>0</v>
      </c>
      <c r="D71">
        <v>0</v>
      </c>
      <c r="E71">
        <v>0</v>
      </c>
      <c r="F71">
        <v>0</v>
      </c>
      <c r="G71">
        <v>0</v>
      </c>
      <c r="H71">
        <v>0</v>
      </c>
      <c r="I71">
        <v>0</v>
      </c>
      <c r="J71">
        <v>0</v>
      </c>
      <c r="K71">
        <v>0</v>
      </c>
      <c r="L71">
        <v>0</v>
      </c>
      <c r="M71">
        <v>0</v>
      </c>
      <c r="N71">
        <v>0</v>
      </c>
      <c r="O71">
        <v>1</v>
      </c>
      <c r="P71">
        <v>0</v>
      </c>
      <c r="Q71">
        <v>0</v>
      </c>
      <c r="R71">
        <v>0</v>
      </c>
      <c r="S71">
        <v>0</v>
      </c>
      <c r="T71">
        <v>0</v>
      </c>
      <c r="U71">
        <v>0</v>
      </c>
      <c r="V71">
        <v>1</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1</v>
      </c>
      <c r="BA71">
        <v>0</v>
      </c>
      <c r="BB71">
        <v>0</v>
      </c>
    </row>
    <row r="72" spans="1:54" x14ac:dyDescent="0.25">
      <c r="A72">
        <v>36</v>
      </c>
      <c r="B72">
        <v>0</v>
      </c>
      <c r="C72">
        <v>0</v>
      </c>
      <c r="D72">
        <v>0</v>
      </c>
      <c r="E72">
        <v>0</v>
      </c>
      <c r="F72">
        <v>0</v>
      </c>
      <c r="G72">
        <v>0</v>
      </c>
      <c r="H72">
        <v>0</v>
      </c>
      <c r="I72">
        <v>0</v>
      </c>
      <c r="J72">
        <v>0</v>
      </c>
      <c r="K72">
        <v>0</v>
      </c>
      <c r="L72">
        <v>0</v>
      </c>
      <c r="M72">
        <v>0</v>
      </c>
      <c r="N72">
        <v>0</v>
      </c>
      <c r="O72">
        <v>0</v>
      </c>
      <c r="P72">
        <v>0</v>
      </c>
      <c r="Q72">
        <v>0</v>
      </c>
      <c r="R72">
        <v>0</v>
      </c>
      <c r="S72">
        <v>1</v>
      </c>
      <c r="T72">
        <v>0</v>
      </c>
      <c r="U72">
        <v>1</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1</v>
      </c>
      <c r="AQ72">
        <v>0</v>
      </c>
      <c r="AR72">
        <v>0</v>
      </c>
      <c r="AS72">
        <v>0</v>
      </c>
      <c r="AT72">
        <v>0</v>
      </c>
      <c r="AU72">
        <v>0</v>
      </c>
      <c r="AV72">
        <v>0</v>
      </c>
      <c r="AW72">
        <v>0</v>
      </c>
      <c r="AX72">
        <v>0</v>
      </c>
      <c r="AY72">
        <v>0</v>
      </c>
      <c r="AZ72">
        <v>0</v>
      </c>
      <c r="BA72">
        <v>0</v>
      </c>
      <c r="BB72">
        <v>0</v>
      </c>
    </row>
    <row r="73" spans="1:54" x14ac:dyDescent="0.25">
      <c r="A73">
        <v>36</v>
      </c>
      <c r="B73">
        <v>0</v>
      </c>
      <c r="C73">
        <v>0</v>
      </c>
      <c r="D73">
        <v>0</v>
      </c>
      <c r="E73">
        <v>0</v>
      </c>
      <c r="F73">
        <v>0</v>
      </c>
      <c r="G73">
        <v>0</v>
      </c>
      <c r="H73">
        <v>0</v>
      </c>
      <c r="I73">
        <v>0</v>
      </c>
      <c r="J73">
        <v>0</v>
      </c>
      <c r="K73">
        <v>0</v>
      </c>
      <c r="L73">
        <v>0</v>
      </c>
      <c r="M73">
        <v>0</v>
      </c>
      <c r="N73">
        <v>0</v>
      </c>
      <c r="O73">
        <v>0</v>
      </c>
      <c r="P73">
        <v>0</v>
      </c>
      <c r="Q73">
        <v>0</v>
      </c>
      <c r="R73">
        <v>1</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1</v>
      </c>
      <c r="AN73">
        <v>0</v>
      </c>
      <c r="AO73">
        <v>0</v>
      </c>
      <c r="AP73">
        <v>0</v>
      </c>
      <c r="AQ73">
        <v>0</v>
      </c>
      <c r="AR73">
        <v>0</v>
      </c>
      <c r="AS73">
        <v>0</v>
      </c>
      <c r="AT73">
        <v>0</v>
      </c>
      <c r="AU73">
        <v>0</v>
      </c>
      <c r="AV73">
        <v>1</v>
      </c>
      <c r="AW73">
        <v>0</v>
      </c>
      <c r="AX73">
        <v>0</v>
      </c>
      <c r="AY73">
        <v>0</v>
      </c>
      <c r="AZ73">
        <v>0</v>
      </c>
      <c r="BA73">
        <v>0</v>
      </c>
      <c r="BB73">
        <v>0</v>
      </c>
    </row>
    <row r="74" spans="1:54" x14ac:dyDescent="0.25">
      <c r="A74">
        <v>37</v>
      </c>
      <c r="B74">
        <v>0</v>
      </c>
      <c r="C74">
        <v>0</v>
      </c>
      <c r="D74">
        <v>1</v>
      </c>
      <c r="E74">
        <v>0</v>
      </c>
      <c r="F74">
        <v>0</v>
      </c>
      <c r="G74">
        <v>0</v>
      </c>
      <c r="H74">
        <v>0</v>
      </c>
      <c r="I74">
        <v>0</v>
      </c>
      <c r="J74">
        <v>0</v>
      </c>
      <c r="K74">
        <v>0</v>
      </c>
      <c r="L74">
        <v>0</v>
      </c>
      <c r="M74">
        <v>0</v>
      </c>
      <c r="N74">
        <v>0</v>
      </c>
      <c r="O74">
        <v>0</v>
      </c>
      <c r="P74">
        <v>0</v>
      </c>
      <c r="Q74">
        <v>0</v>
      </c>
      <c r="R74">
        <v>0</v>
      </c>
      <c r="S74">
        <v>0</v>
      </c>
      <c r="T74">
        <v>1</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1</v>
      </c>
    </row>
    <row r="75" spans="1:54" x14ac:dyDescent="0.25">
      <c r="A75">
        <v>37</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1</v>
      </c>
      <c r="AJ75">
        <v>0</v>
      </c>
      <c r="AK75">
        <v>0</v>
      </c>
      <c r="AL75">
        <v>0</v>
      </c>
      <c r="AM75">
        <v>0</v>
      </c>
      <c r="AN75">
        <v>0</v>
      </c>
      <c r="AO75">
        <v>0</v>
      </c>
      <c r="AP75">
        <v>0</v>
      </c>
      <c r="AQ75">
        <v>0</v>
      </c>
      <c r="AR75">
        <v>0</v>
      </c>
      <c r="AS75">
        <v>1</v>
      </c>
      <c r="AT75">
        <v>1</v>
      </c>
      <c r="AU75">
        <v>0</v>
      </c>
      <c r="AV75">
        <v>0</v>
      </c>
      <c r="AW75">
        <v>0</v>
      </c>
      <c r="AX75">
        <v>0</v>
      </c>
      <c r="AY75">
        <v>0</v>
      </c>
      <c r="AZ75">
        <v>0</v>
      </c>
      <c r="BA75">
        <v>0</v>
      </c>
      <c r="BB75">
        <v>0</v>
      </c>
    </row>
    <row r="76" spans="1:54" x14ac:dyDescent="0.25">
      <c r="A76">
        <v>38</v>
      </c>
      <c r="B76">
        <v>0</v>
      </c>
      <c r="C76">
        <v>0</v>
      </c>
      <c r="D76">
        <v>0</v>
      </c>
      <c r="E76">
        <v>0</v>
      </c>
      <c r="F76">
        <v>0</v>
      </c>
      <c r="G76">
        <v>0</v>
      </c>
      <c r="H76">
        <v>0</v>
      </c>
      <c r="I76">
        <v>0</v>
      </c>
      <c r="J76">
        <v>0</v>
      </c>
      <c r="K76">
        <v>0</v>
      </c>
      <c r="L76">
        <v>0</v>
      </c>
      <c r="M76">
        <v>0</v>
      </c>
      <c r="N76">
        <v>0</v>
      </c>
      <c r="O76">
        <v>0</v>
      </c>
      <c r="P76">
        <v>1</v>
      </c>
      <c r="Q76">
        <v>0</v>
      </c>
      <c r="R76">
        <v>0</v>
      </c>
      <c r="S76">
        <v>0</v>
      </c>
      <c r="T76">
        <v>0</v>
      </c>
      <c r="U76">
        <v>0</v>
      </c>
      <c r="V76">
        <v>0</v>
      </c>
      <c r="W76">
        <v>1</v>
      </c>
      <c r="X76">
        <v>0</v>
      </c>
      <c r="Y76">
        <v>0</v>
      </c>
      <c r="Z76">
        <v>1</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row>
    <row r="77" spans="1:54"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1</v>
      </c>
      <c r="Y77">
        <v>0</v>
      </c>
      <c r="Z77">
        <v>0</v>
      </c>
      <c r="AA77">
        <v>0</v>
      </c>
      <c r="AB77">
        <v>0</v>
      </c>
      <c r="AC77">
        <v>1</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1</v>
      </c>
      <c r="AY77">
        <v>0</v>
      </c>
      <c r="AZ77">
        <v>0</v>
      </c>
      <c r="BA77">
        <v>0</v>
      </c>
      <c r="BB77">
        <v>0</v>
      </c>
    </row>
    <row r="78" spans="1:54" x14ac:dyDescent="0.25">
      <c r="A78">
        <v>39</v>
      </c>
      <c r="B78">
        <v>0</v>
      </c>
      <c r="C78">
        <v>0</v>
      </c>
      <c r="D78">
        <v>0</v>
      </c>
      <c r="E78">
        <v>0</v>
      </c>
      <c r="F78">
        <v>0</v>
      </c>
      <c r="G78">
        <v>0</v>
      </c>
      <c r="H78">
        <v>0</v>
      </c>
      <c r="I78">
        <v>0</v>
      </c>
      <c r="J78">
        <v>0</v>
      </c>
      <c r="K78">
        <v>0</v>
      </c>
      <c r="L78">
        <v>1</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1</v>
      </c>
      <c r="AK78">
        <v>0</v>
      </c>
      <c r="AL78">
        <v>0</v>
      </c>
      <c r="AM78">
        <v>0</v>
      </c>
      <c r="AN78">
        <v>0</v>
      </c>
      <c r="AO78">
        <v>0</v>
      </c>
      <c r="AP78">
        <v>0</v>
      </c>
      <c r="AQ78">
        <v>0</v>
      </c>
      <c r="AR78">
        <v>0</v>
      </c>
      <c r="AS78">
        <v>0</v>
      </c>
      <c r="AT78">
        <v>0</v>
      </c>
      <c r="AU78">
        <v>0</v>
      </c>
      <c r="AV78">
        <v>0</v>
      </c>
      <c r="AW78">
        <v>0</v>
      </c>
      <c r="AX78">
        <v>0</v>
      </c>
      <c r="AY78">
        <v>0</v>
      </c>
      <c r="AZ78">
        <v>0</v>
      </c>
      <c r="BA78">
        <v>1</v>
      </c>
      <c r="BB78">
        <v>0</v>
      </c>
    </row>
    <row r="79" spans="1:54" x14ac:dyDescent="0.25">
      <c r="A79">
        <v>39</v>
      </c>
      <c r="B79">
        <v>0</v>
      </c>
      <c r="C79">
        <v>0</v>
      </c>
      <c r="D79">
        <v>0</v>
      </c>
      <c r="E79">
        <v>0</v>
      </c>
      <c r="F79">
        <v>0</v>
      </c>
      <c r="G79">
        <v>1</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1</v>
      </c>
      <c r="AO79">
        <v>0</v>
      </c>
      <c r="AP79">
        <v>0</v>
      </c>
      <c r="AQ79">
        <v>0</v>
      </c>
      <c r="AR79">
        <v>0</v>
      </c>
      <c r="AS79">
        <v>0</v>
      </c>
      <c r="AT79">
        <v>0</v>
      </c>
      <c r="AU79">
        <v>0</v>
      </c>
      <c r="AV79">
        <v>0</v>
      </c>
      <c r="AW79">
        <v>1</v>
      </c>
      <c r="AX79">
        <v>0</v>
      </c>
      <c r="AY79">
        <v>0</v>
      </c>
      <c r="AZ79">
        <v>0</v>
      </c>
      <c r="BA79">
        <v>0</v>
      </c>
      <c r="BB79">
        <v>0</v>
      </c>
    </row>
    <row r="80" spans="1:54" x14ac:dyDescent="0.25">
      <c r="A80">
        <v>40</v>
      </c>
      <c r="B80">
        <v>0</v>
      </c>
      <c r="C80">
        <v>0</v>
      </c>
      <c r="D80">
        <v>0</v>
      </c>
      <c r="E80">
        <v>0</v>
      </c>
      <c r="F80">
        <v>0</v>
      </c>
      <c r="G80">
        <v>0</v>
      </c>
      <c r="H80">
        <v>0</v>
      </c>
      <c r="I80">
        <v>0</v>
      </c>
      <c r="J80">
        <v>0</v>
      </c>
      <c r="K80">
        <v>0</v>
      </c>
      <c r="L80">
        <v>0</v>
      </c>
      <c r="M80">
        <v>0</v>
      </c>
      <c r="N80">
        <v>1</v>
      </c>
      <c r="O80">
        <v>0</v>
      </c>
      <c r="P80">
        <v>0</v>
      </c>
      <c r="Q80">
        <v>1</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1</v>
      </c>
      <c r="AP80">
        <v>0</v>
      </c>
      <c r="AQ80">
        <v>0</v>
      </c>
      <c r="AR80">
        <v>0</v>
      </c>
      <c r="AS80">
        <v>0</v>
      </c>
      <c r="AT80">
        <v>0</v>
      </c>
      <c r="AU80">
        <v>0</v>
      </c>
      <c r="AV80">
        <v>0</v>
      </c>
      <c r="AW80">
        <v>0</v>
      </c>
      <c r="AX80">
        <v>0</v>
      </c>
      <c r="AY80">
        <v>0</v>
      </c>
      <c r="AZ80">
        <v>0</v>
      </c>
      <c r="BA80">
        <v>0</v>
      </c>
      <c r="BB80">
        <v>0</v>
      </c>
    </row>
    <row r="81" spans="1:54" x14ac:dyDescent="0.2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1</v>
      </c>
      <c r="AB81">
        <v>1</v>
      </c>
      <c r="AC81">
        <v>0</v>
      </c>
      <c r="AD81">
        <v>0</v>
      </c>
      <c r="AE81">
        <v>0</v>
      </c>
      <c r="AF81">
        <v>0</v>
      </c>
      <c r="AG81">
        <v>0</v>
      </c>
      <c r="AH81">
        <v>0</v>
      </c>
      <c r="AI81">
        <v>0</v>
      </c>
      <c r="AJ81">
        <v>0</v>
      </c>
      <c r="AK81">
        <v>0</v>
      </c>
      <c r="AL81">
        <v>1</v>
      </c>
      <c r="AM81">
        <v>0</v>
      </c>
      <c r="AN81">
        <v>0</v>
      </c>
      <c r="AO81">
        <v>0</v>
      </c>
      <c r="AP81">
        <v>0</v>
      </c>
      <c r="AQ81">
        <v>0</v>
      </c>
      <c r="AR81">
        <v>0</v>
      </c>
      <c r="AS81">
        <v>0</v>
      </c>
      <c r="AT81">
        <v>0</v>
      </c>
      <c r="AU81">
        <v>0</v>
      </c>
      <c r="AV81">
        <v>0</v>
      </c>
      <c r="AW81">
        <v>0</v>
      </c>
      <c r="AX81">
        <v>0</v>
      </c>
      <c r="AY81">
        <v>0</v>
      </c>
      <c r="AZ81">
        <v>0</v>
      </c>
      <c r="BA81">
        <v>0</v>
      </c>
      <c r="BB81">
        <v>0</v>
      </c>
    </row>
    <row r="82" spans="1:54" x14ac:dyDescent="0.25">
      <c r="A82">
        <v>41</v>
      </c>
      <c r="B82">
        <v>0</v>
      </c>
      <c r="C82">
        <v>0</v>
      </c>
      <c r="D82">
        <v>0</v>
      </c>
      <c r="E82">
        <v>0</v>
      </c>
      <c r="F82">
        <v>1</v>
      </c>
      <c r="G82">
        <v>0</v>
      </c>
      <c r="H82">
        <v>1</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1</v>
      </c>
      <c r="AZ82">
        <v>0</v>
      </c>
      <c r="BA82">
        <v>0</v>
      </c>
      <c r="BB82">
        <v>0</v>
      </c>
    </row>
    <row r="83" spans="1:54" x14ac:dyDescent="0.25">
      <c r="A83">
        <v>41</v>
      </c>
      <c r="B83">
        <v>0</v>
      </c>
      <c r="C83">
        <v>1</v>
      </c>
      <c r="D83">
        <v>0</v>
      </c>
      <c r="E83">
        <v>0</v>
      </c>
      <c r="F83">
        <v>0</v>
      </c>
      <c r="G83">
        <v>0</v>
      </c>
      <c r="H83">
        <v>0</v>
      </c>
      <c r="I83">
        <v>0</v>
      </c>
      <c r="J83">
        <v>0</v>
      </c>
      <c r="K83">
        <v>0</v>
      </c>
      <c r="L83">
        <v>0</v>
      </c>
      <c r="M83">
        <v>0</v>
      </c>
      <c r="N83">
        <v>0</v>
      </c>
      <c r="O83">
        <v>0</v>
      </c>
      <c r="P83">
        <v>0</v>
      </c>
      <c r="Q83">
        <v>0</v>
      </c>
      <c r="R83">
        <v>0</v>
      </c>
      <c r="S83">
        <v>0</v>
      </c>
      <c r="T83">
        <v>0</v>
      </c>
      <c r="U83">
        <v>0</v>
      </c>
      <c r="V83">
        <v>1</v>
      </c>
      <c r="W83">
        <v>0</v>
      </c>
      <c r="X83">
        <v>0</v>
      </c>
      <c r="Y83">
        <v>1</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row>
    <row r="84" spans="1:54" x14ac:dyDescent="0.25">
      <c r="A84">
        <v>42</v>
      </c>
      <c r="B84">
        <v>0</v>
      </c>
      <c r="C84">
        <v>0</v>
      </c>
      <c r="D84">
        <v>0</v>
      </c>
      <c r="E84">
        <v>0</v>
      </c>
      <c r="F84">
        <v>0</v>
      </c>
      <c r="G84">
        <v>0</v>
      </c>
      <c r="H84">
        <v>0</v>
      </c>
      <c r="I84">
        <v>0</v>
      </c>
      <c r="J84">
        <v>0</v>
      </c>
      <c r="K84">
        <v>0</v>
      </c>
      <c r="L84">
        <v>0</v>
      </c>
      <c r="M84">
        <v>1</v>
      </c>
      <c r="N84">
        <v>0</v>
      </c>
      <c r="O84">
        <v>0</v>
      </c>
      <c r="P84">
        <v>0</v>
      </c>
      <c r="Q84">
        <v>0</v>
      </c>
      <c r="R84">
        <v>0</v>
      </c>
      <c r="S84">
        <v>0</v>
      </c>
      <c r="T84">
        <v>0</v>
      </c>
      <c r="U84">
        <v>0</v>
      </c>
      <c r="V84">
        <v>0</v>
      </c>
      <c r="W84">
        <v>0</v>
      </c>
      <c r="X84">
        <v>0</v>
      </c>
      <c r="Y84">
        <v>0</v>
      </c>
      <c r="Z84">
        <v>0</v>
      </c>
      <c r="AA84">
        <v>0</v>
      </c>
      <c r="AB84">
        <v>0</v>
      </c>
      <c r="AC84">
        <v>0</v>
      </c>
      <c r="AD84">
        <v>0</v>
      </c>
      <c r="AE84">
        <v>0</v>
      </c>
      <c r="AF84">
        <v>1</v>
      </c>
      <c r="AG84">
        <v>0</v>
      </c>
      <c r="AH84">
        <v>0</v>
      </c>
      <c r="AI84">
        <v>0</v>
      </c>
      <c r="AJ84">
        <v>0</v>
      </c>
      <c r="AK84">
        <v>0</v>
      </c>
      <c r="AL84">
        <v>0</v>
      </c>
      <c r="AM84">
        <v>0</v>
      </c>
      <c r="AN84">
        <v>0</v>
      </c>
      <c r="AO84">
        <v>0</v>
      </c>
      <c r="AP84">
        <v>0</v>
      </c>
      <c r="AQ84">
        <v>1</v>
      </c>
      <c r="AR84">
        <v>0</v>
      </c>
      <c r="AS84">
        <v>0</v>
      </c>
      <c r="AT84">
        <v>0</v>
      </c>
      <c r="AU84">
        <v>0</v>
      </c>
      <c r="AV84">
        <v>0</v>
      </c>
      <c r="AW84">
        <v>0</v>
      </c>
      <c r="AX84">
        <v>0</v>
      </c>
      <c r="AY84">
        <v>0</v>
      </c>
      <c r="AZ84">
        <v>0</v>
      </c>
      <c r="BA84">
        <v>0</v>
      </c>
      <c r="BB84">
        <v>0</v>
      </c>
    </row>
    <row r="85" spans="1:54" x14ac:dyDescent="0.25">
      <c r="A85">
        <v>42</v>
      </c>
      <c r="B85">
        <v>0</v>
      </c>
      <c r="C85">
        <v>0</v>
      </c>
      <c r="D85">
        <v>0</v>
      </c>
      <c r="E85">
        <v>1</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1</v>
      </c>
      <c r="AE85">
        <v>0</v>
      </c>
      <c r="AF85">
        <v>0</v>
      </c>
      <c r="AG85">
        <v>0</v>
      </c>
      <c r="AH85">
        <v>0</v>
      </c>
      <c r="AI85">
        <v>0</v>
      </c>
      <c r="AJ85">
        <v>0</v>
      </c>
      <c r="AK85">
        <v>0</v>
      </c>
      <c r="AL85">
        <v>0</v>
      </c>
      <c r="AM85">
        <v>0</v>
      </c>
      <c r="AN85">
        <v>0</v>
      </c>
      <c r="AO85">
        <v>0</v>
      </c>
      <c r="AP85">
        <v>0</v>
      </c>
      <c r="AQ85">
        <v>0</v>
      </c>
      <c r="AR85">
        <v>0</v>
      </c>
      <c r="AS85">
        <v>0</v>
      </c>
      <c r="AT85">
        <v>0</v>
      </c>
      <c r="AU85">
        <v>0</v>
      </c>
      <c r="AV85">
        <v>1</v>
      </c>
      <c r="AW85">
        <v>0</v>
      </c>
      <c r="AX85">
        <v>0</v>
      </c>
      <c r="AY85">
        <v>0</v>
      </c>
      <c r="AZ85">
        <v>0</v>
      </c>
      <c r="BA85">
        <v>0</v>
      </c>
      <c r="BB85">
        <v>0</v>
      </c>
    </row>
    <row r="86" spans="1:54" x14ac:dyDescent="0.25">
      <c r="A86">
        <v>43</v>
      </c>
      <c r="B86">
        <v>0</v>
      </c>
      <c r="C86">
        <v>0</v>
      </c>
      <c r="D86">
        <v>0</v>
      </c>
      <c r="E86">
        <v>0</v>
      </c>
      <c r="F86">
        <v>0</v>
      </c>
      <c r="G86">
        <v>0</v>
      </c>
      <c r="H86">
        <v>0</v>
      </c>
      <c r="I86">
        <v>0</v>
      </c>
      <c r="J86">
        <v>0</v>
      </c>
      <c r="K86">
        <v>1</v>
      </c>
      <c r="L86">
        <v>0</v>
      </c>
      <c r="M86">
        <v>0</v>
      </c>
      <c r="N86">
        <v>0</v>
      </c>
      <c r="O86">
        <v>0</v>
      </c>
      <c r="P86">
        <v>0</v>
      </c>
      <c r="Q86">
        <v>0</v>
      </c>
      <c r="R86">
        <v>0</v>
      </c>
      <c r="S86">
        <v>0</v>
      </c>
      <c r="T86">
        <v>0</v>
      </c>
      <c r="U86">
        <v>0</v>
      </c>
      <c r="V86">
        <v>0</v>
      </c>
      <c r="W86">
        <v>0</v>
      </c>
      <c r="X86">
        <v>0</v>
      </c>
      <c r="Y86">
        <v>0</v>
      </c>
      <c r="Z86">
        <v>0</v>
      </c>
      <c r="AA86">
        <v>0</v>
      </c>
      <c r="AB86">
        <v>0</v>
      </c>
      <c r="AC86">
        <v>0</v>
      </c>
      <c r="AD86">
        <v>0</v>
      </c>
      <c r="AE86">
        <v>1</v>
      </c>
      <c r="AF86">
        <v>0</v>
      </c>
      <c r="AG86">
        <v>0</v>
      </c>
      <c r="AH86">
        <v>0</v>
      </c>
      <c r="AI86">
        <v>0</v>
      </c>
      <c r="AJ86">
        <v>0</v>
      </c>
      <c r="AK86">
        <v>0</v>
      </c>
      <c r="AL86">
        <v>0</v>
      </c>
      <c r="AM86">
        <v>0</v>
      </c>
      <c r="AN86">
        <v>0</v>
      </c>
      <c r="AO86">
        <v>0</v>
      </c>
      <c r="AP86">
        <v>0</v>
      </c>
      <c r="AQ86">
        <v>0</v>
      </c>
      <c r="AR86">
        <v>1</v>
      </c>
      <c r="AS86">
        <v>0</v>
      </c>
      <c r="AT86">
        <v>0</v>
      </c>
      <c r="AU86">
        <v>0</v>
      </c>
      <c r="AV86">
        <v>0</v>
      </c>
      <c r="AW86">
        <v>0</v>
      </c>
      <c r="AX86">
        <v>0</v>
      </c>
      <c r="AY86">
        <v>0</v>
      </c>
      <c r="AZ86">
        <v>0</v>
      </c>
      <c r="BA86">
        <v>0</v>
      </c>
      <c r="BB86">
        <v>0</v>
      </c>
    </row>
    <row r="87" spans="1:54" x14ac:dyDescent="0.25">
      <c r="A87">
        <v>43</v>
      </c>
      <c r="B87">
        <v>0</v>
      </c>
      <c r="C87">
        <v>0</v>
      </c>
      <c r="D87">
        <v>0</v>
      </c>
      <c r="E87">
        <v>0</v>
      </c>
      <c r="F87">
        <v>0</v>
      </c>
      <c r="G87">
        <v>0</v>
      </c>
      <c r="H87">
        <v>0</v>
      </c>
      <c r="I87">
        <v>0</v>
      </c>
      <c r="J87">
        <v>1</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1</v>
      </c>
      <c r="AH87">
        <v>0</v>
      </c>
      <c r="AI87">
        <v>0</v>
      </c>
      <c r="AJ87">
        <v>0</v>
      </c>
      <c r="AK87">
        <v>0</v>
      </c>
      <c r="AL87">
        <v>0</v>
      </c>
      <c r="AM87">
        <v>0</v>
      </c>
      <c r="AN87">
        <v>0</v>
      </c>
      <c r="AO87">
        <v>0</v>
      </c>
      <c r="AP87">
        <v>0</v>
      </c>
      <c r="AQ87">
        <v>0</v>
      </c>
      <c r="AR87">
        <v>0</v>
      </c>
      <c r="AS87">
        <v>0</v>
      </c>
      <c r="AT87">
        <v>0</v>
      </c>
      <c r="AU87">
        <v>0</v>
      </c>
      <c r="AV87">
        <v>0</v>
      </c>
      <c r="AW87">
        <v>0</v>
      </c>
      <c r="AX87">
        <v>0</v>
      </c>
      <c r="AY87">
        <v>0</v>
      </c>
      <c r="AZ87">
        <v>1</v>
      </c>
      <c r="BA87">
        <v>0</v>
      </c>
      <c r="BB87">
        <v>0</v>
      </c>
    </row>
    <row r="88" spans="1:54" x14ac:dyDescent="0.25">
      <c r="A88">
        <v>44</v>
      </c>
      <c r="B88">
        <v>0</v>
      </c>
      <c r="C88">
        <v>0</v>
      </c>
      <c r="D88">
        <v>0</v>
      </c>
      <c r="E88">
        <v>0</v>
      </c>
      <c r="F88">
        <v>0</v>
      </c>
      <c r="G88">
        <v>0</v>
      </c>
      <c r="H88">
        <v>0</v>
      </c>
      <c r="I88">
        <v>0</v>
      </c>
      <c r="J88">
        <v>0</v>
      </c>
      <c r="K88">
        <v>0</v>
      </c>
      <c r="L88">
        <v>0</v>
      </c>
      <c r="M88">
        <v>0</v>
      </c>
      <c r="N88">
        <v>0</v>
      </c>
      <c r="O88">
        <v>0</v>
      </c>
      <c r="P88">
        <v>0</v>
      </c>
      <c r="Q88">
        <v>0</v>
      </c>
      <c r="R88">
        <v>0</v>
      </c>
      <c r="S88">
        <v>1</v>
      </c>
      <c r="T88">
        <v>0</v>
      </c>
      <c r="U88">
        <v>0</v>
      </c>
      <c r="V88">
        <v>0</v>
      </c>
      <c r="W88">
        <v>0</v>
      </c>
      <c r="X88">
        <v>0</v>
      </c>
      <c r="Y88">
        <v>0</v>
      </c>
      <c r="Z88">
        <v>0</v>
      </c>
      <c r="AA88">
        <v>0</v>
      </c>
      <c r="AB88">
        <v>0</v>
      </c>
      <c r="AC88">
        <v>0</v>
      </c>
      <c r="AD88">
        <v>0</v>
      </c>
      <c r="AE88">
        <v>0</v>
      </c>
      <c r="AF88">
        <v>0</v>
      </c>
      <c r="AG88">
        <v>0</v>
      </c>
      <c r="AH88">
        <v>1</v>
      </c>
      <c r="AI88">
        <v>0</v>
      </c>
      <c r="AJ88">
        <v>0</v>
      </c>
      <c r="AK88">
        <v>0</v>
      </c>
      <c r="AL88">
        <v>0</v>
      </c>
      <c r="AM88">
        <v>0</v>
      </c>
      <c r="AN88">
        <v>0</v>
      </c>
      <c r="AO88">
        <v>0</v>
      </c>
      <c r="AP88">
        <v>0</v>
      </c>
      <c r="AQ88">
        <v>0</v>
      </c>
      <c r="AR88">
        <v>0</v>
      </c>
      <c r="AS88">
        <v>0</v>
      </c>
      <c r="AT88">
        <v>0</v>
      </c>
      <c r="AU88">
        <v>1</v>
      </c>
      <c r="AV88">
        <v>0</v>
      </c>
      <c r="AW88">
        <v>0</v>
      </c>
      <c r="AX88">
        <v>0</v>
      </c>
      <c r="AY88">
        <v>0</v>
      </c>
      <c r="AZ88">
        <v>0</v>
      </c>
      <c r="BA88">
        <v>0</v>
      </c>
      <c r="BB88">
        <v>0</v>
      </c>
    </row>
    <row r="89" spans="1:54" x14ac:dyDescent="0.25">
      <c r="A89">
        <v>44</v>
      </c>
      <c r="B89">
        <v>1</v>
      </c>
      <c r="C89">
        <v>0</v>
      </c>
      <c r="D89">
        <v>0</v>
      </c>
      <c r="E89">
        <v>0</v>
      </c>
      <c r="F89">
        <v>0</v>
      </c>
      <c r="G89">
        <v>0</v>
      </c>
      <c r="H89">
        <v>0</v>
      </c>
      <c r="I89">
        <v>0</v>
      </c>
      <c r="J89">
        <v>0</v>
      </c>
      <c r="K89">
        <v>0</v>
      </c>
      <c r="L89">
        <v>0</v>
      </c>
      <c r="M89">
        <v>0</v>
      </c>
      <c r="N89">
        <v>0</v>
      </c>
      <c r="O89">
        <v>1</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1</v>
      </c>
      <c r="AL89">
        <v>0</v>
      </c>
      <c r="AM89">
        <v>0</v>
      </c>
      <c r="AN89">
        <v>0</v>
      </c>
      <c r="AO89">
        <v>0</v>
      </c>
      <c r="AP89">
        <v>0</v>
      </c>
      <c r="AQ89">
        <v>0</v>
      </c>
      <c r="AR89">
        <v>0</v>
      </c>
      <c r="AS89">
        <v>0</v>
      </c>
      <c r="AT89">
        <v>0</v>
      </c>
      <c r="AU89">
        <v>0</v>
      </c>
      <c r="AV89">
        <v>0</v>
      </c>
      <c r="AW89">
        <v>0</v>
      </c>
      <c r="AX89">
        <v>0</v>
      </c>
      <c r="AY89">
        <v>0</v>
      </c>
      <c r="AZ89">
        <v>0</v>
      </c>
      <c r="BA89">
        <v>0</v>
      </c>
      <c r="BB89">
        <v>0</v>
      </c>
    </row>
    <row r="90" spans="1:54" x14ac:dyDescent="0.25">
      <c r="A90">
        <v>45</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1</v>
      </c>
      <c r="AM90">
        <v>0</v>
      </c>
      <c r="AN90">
        <v>1</v>
      </c>
      <c r="AO90">
        <v>0</v>
      </c>
      <c r="AP90">
        <v>0</v>
      </c>
      <c r="AQ90">
        <v>0</v>
      </c>
      <c r="AR90">
        <v>0</v>
      </c>
      <c r="AS90">
        <v>0</v>
      </c>
      <c r="AT90">
        <v>1</v>
      </c>
      <c r="AU90">
        <v>0</v>
      </c>
      <c r="AV90">
        <v>0</v>
      </c>
      <c r="AW90">
        <v>0</v>
      </c>
      <c r="AX90">
        <v>0</v>
      </c>
      <c r="AY90">
        <v>0</v>
      </c>
      <c r="AZ90">
        <v>0</v>
      </c>
      <c r="BA90">
        <v>0</v>
      </c>
      <c r="BB90">
        <v>0</v>
      </c>
    </row>
    <row r="91" spans="1:54" x14ac:dyDescent="0.25">
      <c r="A91">
        <v>45</v>
      </c>
      <c r="B91">
        <v>0</v>
      </c>
      <c r="C91">
        <v>0</v>
      </c>
      <c r="D91">
        <v>0</v>
      </c>
      <c r="E91">
        <v>0</v>
      </c>
      <c r="F91">
        <v>1</v>
      </c>
      <c r="G91">
        <v>0</v>
      </c>
      <c r="H91">
        <v>0</v>
      </c>
      <c r="I91">
        <v>1</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0</v>
      </c>
      <c r="AW91">
        <v>0</v>
      </c>
      <c r="AX91">
        <v>0</v>
      </c>
      <c r="AY91">
        <v>0</v>
      </c>
      <c r="AZ91">
        <v>0</v>
      </c>
      <c r="BA91">
        <v>0</v>
      </c>
      <c r="BB91">
        <v>0</v>
      </c>
    </row>
    <row r="92" spans="1:54" x14ac:dyDescent="0.25">
      <c r="A92">
        <v>46</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1</v>
      </c>
      <c r="AD92">
        <v>1</v>
      </c>
      <c r="AE92">
        <v>0</v>
      </c>
      <c r="AF92">
        <v>0</v>
      </c>
      <c r="AG92">
        <v>0</v>
      </c>
      <c r="AH92">
        <v>0</v>
      </c>
      <c r="AI92">
        <v>0</v>
      </c>
      <c r="AJ92">
        <v>0</v>
      </c>
      <c r="AK92">
        <v>0</v>
      </c>
      <c r="AL92">
        <v>0</v>
      </c>
      <c r="AM92">
        <v>0</v>
      </c>
      <c r="AN92">
        <v>0</v>
      </c>
      <c r="AO92">
        <v>0</v>
      </c>
      <c r="AP92">
        <v>0</v>
      </c>
      <c r="AQ92">
        <v>0</v>
      </c>
      <c r="AR92">
        <v>0</v>
      </c>
      <c r="AS92">
        <v>0</v>
      </c>
      <c r="AT92">
        <v>0</v>
      </c>
      <c r="AU92">
        <v>0</v>
      </c>
      <c r="AV92">
        <v>0</v>
      </c>
      <c r="AW92">
        <v>1</v>
      </c>
      <c r="AX92">
        <v>0</v>
      </c>
      <c r="AY92">
        <v>0</v>
      </c>
      <c r="AZ92">
        <v>0</v>
      </c>
      <c r="BA92">
        <v>0</v>
      </c>
      <c r="BB92">
        <v>0</v>
      </c>
    </row>
    <row r="93" spans="1:54" x14ac:dyDescent="0.25">
      <c r="A93">
        <v>46</v>
      </c>
      <c r="B93">
        <v>0</v>
      </c>
      <c r="C93">
        <v>0</v>
      </c>
      <c r="D93">
        <v>0</v>
      </c>
      <c r="E93">
        <v>0</v>
      </c>
      <c r="F93">
        <v>0</v>
      </c>
      <c r="G93">
        <v>0</v>
      </c>
      <c r="H93">
        <v>0</v>
      </c>
      <c r="I93">
        <v>0</v>
      </c>
      <c r="J93">
        <v>0</v>
      </c>
      <c r="K93">
        <v>0</v>
      </c>
      <c r="L93">
        <v>0</v>
      </c>
      <c r="M93">
        <v>0</v>
      </c>
      <c r="N93">
        <v>0</v>
      </c>
      <c r="O93">
        <v>0</v>
      </c>
      <c r="P93">
        <v>0</v>
      </c>
      <c r="Q93">
        <v>0</v>
      </c>
      <c r="R93">
        <v>0</v>
      </c>
      <c r="S93">
        <v>0</v>
      </c>
      <c r="T93">
        <v>1</v>
      </c>
      <c r="U93">
        <v>0</v>
      </c>
      <c r="V93">
        <v>1</v>
      </c>
      <c r="W93">
        <v>0</v>
      </c>
      <c r="X93">
        <v>0</v>
      </c>
      <c r="Y93">
        <v>0</v>
      </c>
      <c r="Z93">
        <v>0</v>
      </c>
      <c r="AA93">
        <v>0</v>
      </c>
      <c r="AB93">
        <v>0</v>
      </c>
      <c r="AC93">
        <v>0</v>
      </c>
      <c r="AD93">
        <v>0</v>
      </c>
      <c r="AE93">
        <v>0</v>
      </c>
      <c r="AF93">
        <v>0</v>
      </c>
      <c r="AG93">
        <v>0</v>
      </c>
      <c r="AH93">
        <v>0</v>
      </c>
      <c r="AI93">
        <v>0</v>
      </c>
      <c r="AJ93">
        <v>0</v>
      </c>
      <c r="AK93">
        <v>0</v>
      </c>
      <c r="AL93">
        <v>0</v>
      </c>
      <c r="AM93">
        <v>0</v>
      </c>
      <c r="AN93">
        <v>0</v>
      </c>
      <c r="AO93">
        <v>0</v>
      </c>
      <c r="AP93">
        <v>1</v>
      </c>
      <c r="AQ93">
        <v>0</v>
      </c>
      <c r="AR93">
        <v>0</v>
      </c>
      <c r="AS93">
        <v>0</v>
      </c>
      <c r="AT93">
        <v>0</v>
      </c>
      <c r="AU93">
        <v>0</v>
      </c>
      <c r="AV93">
        <v>0</v>
      </c>
      <c r="AW93">
        <v>0</v>
      </c>
      <c r="AX93">
        <v>0</v>
      </c>
      <c r="AY93">
        <v>0</v>
      </c>
      <c r="AZ93">
        <v>0</v>
      </c>
      <c r="BA93">
        <v>0</v>
      </c>
      <c r="BB93">
        <v>0</v>
      </c>
    </row>
    <row r="94" spans="1:54" x14ac:dyDescent="0.25">
      <c r="A94">
        <v>47</v>
      </c>
      <c r="B94">
        <v>0</v>
      </c>
      <c r="C94">
        <v>0</v>
      </c>
      <c r="D94">
        <v>0</v>
      </c>
      <c r="E94">
        <v>0</v>
      </c>
      <c r="F94">
        <v>0</v>
      </c>
      <c r="G94">
        <v>0</v>
      </c>
      <c r="H94">
        <v>0</v>
      </c>
      <c r="I94">
        <v>0</v>
      </c>
      <c r="J94">
        <v>0</v>
      </c>
      <c r="K94">
        <v>0</v>
      </c>
      <c r="L94">
        <v>0</v>
      </c>
      <c r="M94">
        <v>0</v>
      </c>
      <c r="N94">
        <v>0</v>
      </c>
      <c r="O94">
        <v>0</v>
      </c>
      <c r="P94">
        <v>0</v>
      </c>
      <c r="Q94">
        <v>0</v>
      </c>
      <c r="R94">
        <v>0</v>
      </c>
      <c r="S94">
        <v>0</v>
      </c>
      <c r="T94">
        <v>0</v>
      </c>
      <c r="U94">
        <v>1</v>
      </c>
      <c r="V94">
        <v>0</v>
      </c>
      <c r="W94">
        <v>0</v>
      </c>
      <c r="X94">
        <v>0</v>
      </c>
      <c r="Y94">
        <v>0</v>
      </c>
      <c r="Z94">
        <v>0</v>
      </c>
      <c r="AA94">
        <v>0</v>
      </c>
      <c r="AB94">
        <v>0</v>
      </c>
      <c r="AC94">
        <v>0</v>
      </c>
      <c r="AD94">
        <v>0</v>
      </c>
      <c r="AE94">
        <v>0</v>
      </c>
      <c r="AF94">
        <v>0</v>
      </c>
      <c r="AG94">
        <v>1</v>
      </c>
      <c r="AH94">
        <v>0</v>
      </c>
      <c r="AI94">
        <v>0</v>
      </c>
      <c r="AJ94">
        <v>0</v>
      </c>
      <c r="AK94">
        <v>0</v>
      </c>
      <c r="AL94">
        <v>0</v>
      </c>
      <c r="AM94">
        <v>1</v>
      </c>
      <c r="AN94">
        <v>0</v>
      </c>
      <c r="AO94">
        <v>0</v>
      </c>
      <c r="AP94">
        <v>0</v>
      </c>
      <c r="AQ94">
        <v>0</v>
      </c>
      <c r="AR94">
        <v>0</v>
      </c>
      <c r="AS94">
        <v>0</v>
      </c>
      <c r="AT94">
        <v>0</v>
      </c>
      <c r="AU94">
        <v>0</v>
      </c>
      <c r="AV94">
        <v>0</v>
      </c>
      <c r="AW94">
        <v>0</v>
      </c>
      <c r="AX94">
        <v>0</v>
      </c>
      <c r="AY94">
        <v>0</v>
      </c>
      <c r="AZ94">
        <v>0</v>
      </c>
      <c r="BA94">
        <v>0</v>
      </c>
      <c r="BB94">
        <v>0</v>
      </c>
    </row>
    <row r="95" spans="1:54" x14ac:dyDescent="0.25">
      <c r="A95">
        <v>47</v>
      </c>
      <c r="B95">
        <v>0</v>
      </c>
      <c r="C95">
        <v>0</v>
      </c>
      <c r="D95">
        <v>0</v>
      </c>
      <c r="E95">
        <v>1</v>
      </c>
      <c r="F95">
        <v>0</v>
      </c>
      <c r="G95">
        <v>0</v>
      </c>
      <c r="H95">
        <v>0</v>
      </c>
      <c r="I95">
        <v>0</v>
      </c>
      <c r="J95">
        <v>1</v>
      </c>
      <c r="K95">
        <v>0</v>
      </c>
      <c r="L95">
        <v>0</v>
      </c>
      <c r="M95">
        <v>0</v>
      </c>
      <c r="N95">
        <v>0</v>
      </c>
      <c r="O95">
        <v>0</v>
      </c>
      <c r="P95">
        <v>0</v>
      </c>
      <c r="Q95">
        <v>0</v>
      </c>
      <c r="R95">
        <v>0</v>
      </c>
      <c r="S95">
        <v>0</v>
      </c>
      <c r="T95">
        <v>0</v>
      </c>
      <c r="U95">
        <v>0</v>
      </c>
      <c r="V95">
        <v>0</v>
      </c>
      <c r="W95">
        <v>0</v>
      </c>
      <c r="X95">
        <v>1</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row>
    <row r="96" spans="1:54" x14ac:dyDescent="0.25">
      <c r="A96">
        <v>48</v>
      </c>
      <c r="B96">
        <v>0</v>
      </c>
      <c r="C96">
        <v>0</v>
      </c>
      <c r="D96">
        <v>0</v>
      </c>
      <c r="E96">
        <v>0</v>
      </c>
      <c r="F96">
        <v>0</v>
      </c>
      <c r="G96">
        <v>0</v>
      </c>
      <c r="H96">
        <v>0</v>
      </c>
      <c r="I96">
        <v>0</v>
      </c>
      <c r="J96">
        <v>0</v>
      </c>
      <c r="K96">
        <v>1</v>
      </c>
      <c r="L96">
        <v>0</v>
      </c>
      <c r="M96">
        <v>0</v>
      </c>
      <c r="N96">
        <v>0</v>
      </c>
      <c r="O96">
        <v>1</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1</v>
      </c>
      <c r="AR96">
        <v>0</v>
      </c>
      <c r="AS96">
        <v>0</v>
      </c>
      <c r="AT96">
        <v>0</v>
      </c>
      <c r="AU96">
        <v>0</v>
      </c>
      <c r="AV96">
        <v>0</v>
      </c>
      <c r="AW96">
        <v>0</v>
      </c>
      <c r="AX96">
        <v>0</v>
      </c>
      <c r="AY96">
        <v>0</v>
      </c>
      <c r="AZ96">
        <v>0</v>
      </c>
      <c r="BA96">
        <v>0</v>
      </c>
      <c r="BB96">
        <v>0</v>
      </c>
    </row>
    <row r="97" spans="1:54" x14ac:dyDescent="0.25">
      <c r="A97">
        <v>48</v>
      </c>
      <c r="B97">
        <v>0</v>
      </c>
      <c r="C97">
        <v>1</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1</v>
      </c>
      <c r="AP97">
        <v>0</v>
      </c>
      <c r="AQ97">
        <v>0</v>
      </c>
      <c r="AR97">
        <v>1</v>
      </c>
      <c r="AS97">
        <v>0</v>
      </c>
      <c r="AT97">
        <v>0</v>
      </c>
      <c r="AU97">
        <v>0</v>
      </c>
      <c r="AV97">
        <v>0</v>
      </c>
      <c r="AW97">
        <v>0</v>
      </c>
      <c r="AX97">
        <v>0</v>
      </c>
      <c r="AY97">
        <v>0</v>
      </c>
      <c r="AZ97">
        <v>0</v>
      </c>
      <c r="BA97">
        <v>0</v>
      </c>
      <c r="BB97">
        <v>0</v>
      </c>
    </row>
    <row r="98" spans="1:54" x14ac:dyDescent="0.25">
      <c r="A98">
        <v>49</v>
      </c>
      <c r="B98">
        <v>0</v>
      </c>
      <c r="C98">
        <v>0</v>
      </c>
      <c r="D98">
        <v>0</v>
      </c>
      <c r="E98">
        <v>0</v>
      </c>
      <c r="F98">
        <v>0</v>
      </c>
      <c r="G98">
        <v>0</v>
      </c>
      <c r="H98">
        <v>0</v>
      </c>
      <c r="I98">
        <v>0</v>
      </c>
      <c r="J98">
        <v>0</v>
      </c>
      <c r="K98">
        <v>0</v>
      </c>
      <c r="L98">
        <v>0</v>
      </c>
      <c r="M98">
        <v>0</v>
      </c>
      <c r="N98">
        <v>0</v>
      </c>
      <c r="O98">
        <v>0</v>
      </c>
      <c r="P98">
        <v>1</v>
      </c>
      <c r="Q98">
        <v>0</v>
      </c>
      <c r="R98">
        <v>0</v>
      </c>
      <c r="S98">
        <v>0</v>
      </c>
      <c r="T98">
        <v>0</v>
      </c>
      <c r="U98">
        <v>0</v>
      </c>
      <c r="V98">
        <v>0</v>
      </c>
      <c r="W98">
        <v>0</v>
      </c>
      <c r="X98">
        <v>0</v>
      </c>
      <c r="Y98">
        <v>0</v>
      </c>
      <c r="Z98">
        <v>0</v>
      </c>
      <c r="AA98">
        <v>0</v>
      </c>
      <c r="AB98">
        <v>0</v>
      </c>
      <c r="AC98">
        <v>0</v>
      </c>
      <c r="AD98">
        <v>0</v>
      </c>
      <c r="AE98">
        <v>0</v>
      </c>
      <c r="AF98">
        <v>0</v>
      </c>
      <c r="AG98">
        <v>0</v>
      </c>
      <c r="AH98">
        <v>0</v>
      </c>
      <c r="AI98">
        <v>1</v>
      </c>
      <c r="AJ98">
        <v>0</v>
      </c>
      <c r="AK98">
        <v>1</v>
      </c>
      <c r="AL98">
        <v>0</v>
      </c>
      <c r="AM98">
        <v>0</v>
      </c>
      <c r="AN98">
        <v>0</v>
      </c>
      <c r="AO98">
        <v>0</v>
      </c>
      <c r="AP98">
        <v>0</v>
      </c>
      <c r="AQ98">
        <v>0</v>
      </c>
      <c r="AR98">
        <v>0</v>
      </c>
      <c r="AS98">
        <v>0</v>
      </c>
      <c r="AT98">
        <v>0</v>
      </c>
      <c r="AU98">
        <v>0</v>
      </c>
      <c r="AV98">
        <v>0</v>
      </c>
      <c r="AW98">
        <v>0</v>
      </c>
      <c r="AX98">
        <v>0</v>
      </c>
      <c r="AY98">
        <v>0</v>
      </c>
      <c r="AZ98">
        <v>0</v>
      </c>
      <c r="BA98">
        <v>0</v>
      </c>
      <c r="BB98">
        <v>0</v>
      </c>
    </row>
    <row r="99" spans="1:54" x14ac:dyDescent="0.25">
      <c r="A99">
        <v>49</v>
      </c>
      <c r="B99">
        <v>0</v>
      </c>
      <c r="C99">
        <v>0</v>
      </c>
      <c r="D99">
        <v>0</v>
      </c>
      <c r="E99">
        <v>0</v>
      </c>
      <c r="F99">
        <v>0</v>
      </c>
      <c r="G99">
        <v>1</v>
      </c>
      <c r="H99">
        <v>0</v>
      </c>
      <c r="I99">
        <v>0</v>
      </c>
      <c r="J99">
        <v>0</v>
      </c>
      <c r="K99">
        <v>0</v>
      </c>
      <c r="L99">
        <v>0</v>
      </c>
      <c r="M99">
        <v>0</v>
      </c>
      <c r="N99">
        <v>0</v>
      </c>
      <c r="O99">
        <v>0</v>
      </c>
      <c r="P99">
        <v>0</v>
      </c>
      <c r="Q99">
        <v>0</v>
      </c>
      <c r="R99">
        <v>1</v>
      </c>
      <c r="S99">
        <v>0</v>
      </c>
      <c r="T99">
        <v>0</v>
      </c>
      <c r="U99">
        <v>0</v>
      </c>
      <c r="V99">
        <v>0</v>
      </c>
      <c r="W99">
        <v>0</v>
      </c>
      <c r="X99">
        <v>0</v>
      </c>
      <c r="Y99">
        <v>0</v>
      </c>
      <c r="Z99">
        <v>0</v>
      </c>
      <c r="AA99">
        <v>1</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row>
    <row r="100" spans="1:54" x14ac:dyDescent="0.25">
      <c r="A100">
        <v>50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1</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1</v>
      </c>
      <c r="BA100">
        <v>0</v>
      </c>
      <c r="BB100">
        <v>1</v>
      </c>
    </row>
    <row r="101" spans="1:54" x14ac:dyDescent="0.25">
      <c r="A101">
        <v>50</v>
      </c>
      <c r="B101">
        <v>1</v>
      </c>
      <c r="C101">
        <v>0</v>
      </c>
      <c r="D101">
        <v>0</v>
      </c>
      <c r="E101">
        <v>0</v>
      </c>
      <c r="F101">
        <v>0</v>
      </c>
      <c r="G101">
        <v>0</v>
      </c>
      <c r="H101">
        <v>0</v>
      </c>
      <c r="I101">
        <v>0</v>
      </c>
      <c r="J101">
        <v>0</v>
      </c>
      <c r="K101">
        <v>0</v>
      </c>
      <c r="L101">
        <v>0</v>
      </c>
      <c r="M101">
        <v>1</v>
      </c>
      <c r="N101">
        <v>0</v>
      </c>
      <c r="O101">
        <v>0</v>
      </c>
      <c r="P101">
        <v>0</v>
      </c>
      <c r="Q101">
        <v>0</v>
      </c>
      <c r="R101">
        <v>0</v>
      </c>
      <c r="S101">
        <v>0</v>
      </c>
      <c r="T101">
        <v>0</v>
      </c>
      <c r="U101">
        <v>0</v>
      </c>
      <c r="V101">
        <v>0</v>
      </c>
      <c r="W101">
        <v>1</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row>
    <row r="102" spans="1:54" x14ac:dyDescent="0.25">
      <c r="A102">
        <v>51</v>
      </c>
      <c r="B102">
        <v>0</v>
      </c>
      <c r="C102">
        <v>0</v>
      </c>
      <c r="D102">
        <v>0</v>
      </c>
      <c r="E102">
        <v>0</v>
      </c>
      <c r="F102">
        <v>0</v>
      </c>
      <c r="G102">
        <v>0</v>
      </c>
      <c r="H102">
        <v>0</v>
      </c>
      <c r="I102">
        <v>0</v>
      </c>
      <c r="J102">
        <v>0</v>
      </c>
      <c r="K102">
        <v>0</v>
      </c>
      <c r="L102">
        <v>1</v>
      </c>
      <c r="M102">
        <v>0</v>
      </c>
      <c r="N102">
        <v>0</v>
      </c>
      <c r="O102">
        <v>0</v>
      </c>
      <c r="P102">
        <v>0</v>
      </c>
      <c r="Q102">
        <v>0</v>
      </c>
      <c r="R102">
        <v>0</v>
      </c>
      <c r="S102">
        <v>0</v>
      </c>
      <c r="T102">
        <v>0</v>
      </c>
      <c r="U102">
        <v>0</v>
      </c>
      <c r="V102">
        <v>0</v>
      </c>
      <c r="W102">
        <v>0</v>
      </c>
      <c r="X102">
        <v>0</v>
      </c>
      <c r="Y102">
        <v>0</v>
      </c>
      <c r="Z102">
        <v>0</v>
      </c>
      <c r="AA102">
        <v>0</v>
      </c>
      <c r="AB102">
        <v>1</v>
      </c>
      <c r="AC102">
        <v>0</v>
      </c>
      <c r="AD102">
        <v>0</v>
      </c>
      <c r="AE102">
        <v>1</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row>
    <row r="103" spans="1:54"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1</v>
      </c>
      <c r="T103">
        <v>0</v>
      </c>
      <c r="U103">
        <v>0</v>
      </c>
      <c r="V103">
        <v>0</v>
      </c>
      <c r="W103">
        <v>0</v>
      </c>
      <c r="X103">
        <v>0</v>
      </c>
      <c r="Y103">
        <v>0</v>
      </c>
      <c r="Z103">
        <v>1</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row>
    <row r="104" spans="1:54" x14ac:dyDescent="0.25">
      <c r="A104">
        <v>52</v>
      </c>
      <c r="B104">
        <v>0</v>
      </c>
      <c r="C104">
        <v>0</v>
      </c>
      <c r="D104">
        <v>1</v>
      </c>
      <c r="E104">
        <v>0</v>
      </c>
      <c r="F104">
        <v>0</v>
      </c>
      <c r="G104">
        <v>0</v>
      </c>
      <c r="H104">
        <v>0</v>
      </c>
      <c r="I104">
        <v>1</v>
      </c>
      <c r="J104">
        <v>0</v>
      </c>
      <c r="K104">
        <v>0</v>
      </c>
      <c r="L104">
        <v>0</v>
      </c>
      <c r="M104">
        <v>0</v>
      </c>
      <c r="N104">
        <v>0</v>
      </c>
      <c r="O104">
        <v>0</v>
      </c>
      <c r="P104">
        <v>0</v>
      </c>
      <c r="Q104">
        <v>1</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row>
    <row r="105" spans="1:54"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1</v>
      </c>
      <c r="AI105">
        <v>0</v>
      </c>
      <c r="AJ105">
        <v>1</v>
      </c>
      <c r="AK105">
        <v>0</v>
      </c>
      <c r="AL105">
        <v>0</v>
      </c>
      <c r="AM105">
        <v>0</v>
      </c>
      <c r="AN105">
        <v>0</v>
      </c>
      <c r="AO105">
        <v>0</v>
      </c>
      <c r="AP105">
        <v>0</v>
      </c>
      <c r="AQ105">
        <v>0</v>
      </c>
      <c r="AR105">
        <v>0</v>
      </c>
      <c r="AS105">
        <v>0</v>
      </c>
      <c r="AT105">
        <v>0</v>
      </c>
      <c r="AU105">
        <v>0</v>
      </c>
      <c r="AV105">
        <v>0</v>
      </c>
      <c r="AW105">
        <v>0</v>
      </c>
      <c r="AX105">
        <v>0</v>
      </c>
      <c r="AY105">
        <v>1</v>
      </c>
      <c r="AZ105">
        <v>0</v>
      </c>
      <c r="BA105">
        <v>0</v>
      </c>
      <c r="BB105">
        <v>0</v>
      </c>
    </row>
    <row r="106" spans="1:54"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1</v>
      </c>
      <c r="AW106">
        <v>0</v>
      </c>
      <c r="AX106">
        <v>1</v>
      </c>
      <c r="AY106">
        <v>0</v>
      </c>
      <c r="AZ106">
        <v>0</v>
      </c>
      <c r="BA106">
        <v>1</v>
      </c>
      <c r="BB106">
        <v>0</v>
      </c>
    </row>
    <row r="107" spans="1:54" x14ac:dyDescent="0.25">
      <c r="A107">
        <v>53</v>
      </c>
      <c r="B107">
        <v>0</v>
      </c>
      <c r="C107">
        <v>0</v>
      </c>
      <c r="D107">
        <v>0</v>
      </c>
      <c r="E107">
        <v>0</v>
      </c>
      <c r="F107">
        <v>0</v>
      </c>
      <c r="G107">
        <v>0</v>
      </c>
      <c r="H107">
        <v>1</v>
      </c>
      <c r="I107">
        <v>0</v>
      </c>
      <c r="J107">
        <v>0</v>
      </c>
      <c r="K107">
        <v>0</v>
      </c>
      <c r="L107">
        <v>0</v>
      </c>
      <c r="M107">
        <v>0</v>
      </c>
      <c r="N107">
        <v>1</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1</v>
      </c>
      <c r="AV107">
        <v>0</v>
      </c>
      <c r="AW107">
        <v>0</v>
      </c>
      <c r="AX107">
        <v>0</v>
      </c>
      <c r="AY107">
        <v>0</v>
      </c>
      <c r="AZ107">
        <v>0</v>
      </c>
      <c r="BA107">
        <v>0</v>
      </c>
      <c r="BB107">
        <v>0</v>
      </c>
    </row>
    <row r="108" spans="1:54" x14ac:dyDescent="0.25">
      <c r="A108">
        <v>54</v>
      </c>
      <c r="B108">
        <v>0</v>
      </c>
      <c r="C108">
        <v>0</v>
      </c>
      <c r="D108">
        <v>0</v>
      </c>
      <c r="E108">
        <v>0</v>
      </c>
      <c r="F108">
        <v>0</v>
      </c>
      <c r="G108">
        <v>0</v>
      </c>
      <c r="H108">
        <v>0</v>
      </c>
      <c r="I108">
        <v>0</v>
      </c>
      <c r="J108">
        <v>0</v>
      </c>
      <c r="K108">
        <v>0</v>
      </c>
      <c r="L108">
        <v>0</v>
      </c>
      <c r="M108">
        <v>0</v>
      </c>
      <c r="N108">
        <v>0</v>
      </c>
      <c r="O108">
        <v>1</v>
      </c>
      <c r="P108">
        <v>0</v>
      </c>
      <c r="Q108">
        <v>0</v>
      </c>
      <c r="R108">
        <v>1</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1</v>
      </c>
      <c r="AX108">
        <v>0</v>
      </c>
      <c r="AY108">
        <v>0</v>
      </c>
      <c r="AZ108">
        <v>0</v>
      </c>
      <c r="BA108">
        <v>0</v>
      </c>
      <c r="BB108">
        <v>0</v>
      </c>
    </row>
    <row r="109" spans="1:54" x14ac:dyDescent="0.25">
      <c r="A109">
        <v>54</v>
      </c>
      <c r="B109">
        <v>0</v>
      </c>
      <c r="C109">
        <v>0</v>
      </c>
      <c r="D109">
        <v>0</v>
      </c>
      <c r="E109">
        <v>0</v>
      </c>
      <c r="F109">
        <v>1</v>
      </c>
      <c r="G109">
        <v>0</v>
      </c>
      <c r="H109">
        <v>0</v>
      </c>
      <c r="I109">
        <v>0</v>
      </c>
      <c r="J109">
        <v>0</v>
      </c>
      <c r="K109">
        <v>0</v>
      </c>
      <c r="L109">
        <v>0</v>
      </c>
      <c r="M109">
        <v>1</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1</v>
      </c>
      <c r="AM109">
        <v>0</v>
      </c>
      <c r="AN109">
        <v>0</v>
      </c>
      <c r="AO109">
        <v>0</v>
      </c>
      <c r="AP109">
        <v>0</v>
      </c>
      <c r="AQ109">
        <v>0</v>
      </c>
      <c r="AR109">
        <v>0</v>
      </c>
      <c r="AS109">
        <v>0</v>
      </c>
      <c r="AT109">
        <v>0</v>
      </c>
      <c r="AU109">
        <v>0</v>
      </c>
      <c r="AV109">
        <v>0</v>
      </c>
      <c r="AW109">
        <v>0</v>
      </c>
      <c r="AX109">
        <v>0</v>
      </c>
      <c r="AY109">
        <v>0</v>
      </c>
      <c r="AZ109">
        <v>0</v>
      </c>
      <c r="BA109">
        <v>0</v>
      </c>
      <c r="BB109">
        <v>0</v>
      </c>
    </row>
    <row r="110" spans="1:54"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1</v>
      </c>
      <c r="W110">
        <v>0</v>
      </c>
      <c r="X110">
        <v>0</v>
      </c>
      <c r="Y110">
        <v>0</v>
      </c>
      <c r="Z110">
        <v>0</v>
      </c>
      <c r="AA110">
        <v>0</v>
      </c>
      <c r="AB110">
        <v>0</v>
      </c>
      <c r="AC110">
        <v>0</v>
      </c>
      <c r="AD110">
        <v>0</v>
      </c>
      <c r="AE110">
        <v>0</v>
      </c>
      <c r="AF110">
        <v>0</v>
      </c>
      <c r="AG110">
        <v>0</v>
      </c>
      <c r="AH110">
        <v>0</v>
      </c>
      <c r="AI110">
        <v>0</v>
      </c>
      <c r="AJ110">
        <v>0</v>
      </c>
      <c r="AK110">
        <v>0</v>
      </c>
      <c r="AL110">
        <v>0</v>
      </c>
      <c r="AM110">
        <v>1</v>
      </c>
      <c r="AN110">
        <v>0</v>
      </c>
      <c r="AO110">
        <v>1</v>
      </c>
      <c r="AP110">
        <v>0</v>
      </c>
      <c r="AQ110">
        <v>0</v>
      </c>
      <c r="AR110">
        <v>0</v>
      </c>
      <c r="AS110">
        <v>0</v>
      </c>
      <c r="AT110">
        <v>0</v>
      </c>
      <c r="AU110">
        <v>0</v>
      </c>
      <c r="AV110">
        <v>0</v>
      </c>
      <c r="AW110">
        <v>0</v>
      </c>
      <c r="AX110">
        <v>0</v>
      </c>
      <c r="AY110">
        <v>0</v>
      </c>
      <c r="AZ110">
        <v>0</v>
      </c>
      <c r="BA110">
        <v>0</v>
      </c>
      <c r="BB110">
        <v>0</v>
      </c>
    </row>
    <row r="111" spans="1:54" x14ac:dyDescent="0.25">
      <c r="A111">
        <v>55</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1</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1</v>
      </c>
      <c r="AT111">
        <v>0</v>
      </c>
      <c r="AU111">
        <v>0</v>
      </c>
      <c r="AV111">
        <v>0</v>
      </c>
      <c r="AW111">
        <v>0</v>
      </c>
      <c r="AX111">
        <v>0</v>
      </c>
      <c r="AY111">
        <v>0</v>
      </c>
      <c r="AZ111">
        <v>0</v>
      </c>
      <c r="BA111">
        <v>0</v>
      </c>
      <c r="BB111">
        <v>1</v>
      </c>
    </row>
    <row r="112" spans="1:54"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1</v>
      </c>
      <c r="AC112">
        <v>1</v>
      </c>
      <c r="AD112">
        <v>0</v>
      </c>
      <c r="AE112">
        <v>0</v>
      </c>
      <c r="AF112">
        <v>0</v>
      </c>
      <c r="AG112">
        <v>0</v>
      </c>
      <c r="AH112">
        <v>0</v>
      </c>
      <c r="AI112">
        <v>0</v>
      </c>
      <c r="AJ112">
        <v>0</v>
      </c>
      <c r="AK112">
        <v>0</v>
      </c>
      <c r="AL112">
        <v>0</v>
      </c>
      <c r="AM112">
        <v>0</v>
      </c>
      <c r="AN112">
        <v>0</v>
      </c>
      <c r="AO112">
        <v>0</v>
      </c>
      <c r="AP112">
        <v>0</v>
      </c>
      <c r="AQ112">
        <v>0</v>
      </c>
      <c r="AR112">
        <v>0</v>
      </c>
      <c r="AS112">
        <v>0</v>
      </c>
      <c r="AT112">
        <v>1</v>
      </c>
      <c r="AU112">
        <v>0</v>
      </c>
      <c r="AV112">
        <v>0</v>
      </c>
      <c r="AW112">
        <v>0</v>
      </c>
      <c r="AX112">
        <v>0</v>
      </c>
      <c r="AY112">
        <v>0</v>
      </c>
      <c r="AZ112">
        <v>0</v>
      </c>
      <c r="BA112">
        <v>0</v>
      </c>
      <c r="BB112">
        <v>0</v>
      </c>
    </row>
    <row r="113" spans="1:54" x14ac:dyDescent="0.25">
      <c r="A113">
        <v>56</v>
      </c>
      <c r="B113">
        <v>0</v>
      </c>
      <c r="C113">
        <v>0</v>
      </c>
      <c r="D113">
        <v>0</v>
      </c>
      <c r="E113">
        <v>0</v>
      </c>
      <c r="F113">
        <v>0</v>
      </c>
      <c r="G113">
        <v>0</v>
      </c>
      <c r="H113">
        <v>0</v>
      </c>
      <c r="I113">
        <v>0</v>
      </c>
      <c r="J113">
        <v>0</v>
      </c>
      <c r="K113">
        <v>1</v>
      </c>
      <c r="L113">
        <v>0</v>
      </c>
      <c r="M113">
        <v>0</v>
      </c>
      <c r="N113">
        <v>0</v>
      </c>
      <c r="O113">
        <v>0</v>
      </c>
      <c r="P113">
        <v>0</v>
      </c>
      <c r="Q113">
        <v>0</v>
      </c>
      <c r="R113">
        <v>0</v>
      </c>
      <c r="S113">
        <v>0</v>
      </c>
      <c r="T113">
        <v>0</v>
      </c>
      <c r="U113">
        <v>1</v>
      </c>
      <c r="V113">
        <v>0</v>
      </c>
      <c r="W113">
        <v>0</v>
      </c>
      <c r="X113">
        <v>0</v>
      </c>
      <c r="Y113">
        <v>1</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row>
    <row r="114" spans="1:54" x14ac:dyDescent="0.25">
      <c r="A114">
        <v>57</v>
      </c>
      <c r="B114">
        <v>0</v>
      </c>
      <c r="C114">
        <v>0</v>
      </c>
      <c r="D114">
        <v>0</v>
      </c>
      <c r="E114">
        <v>0</v>
      </c>
      <c r="F114">
        <v>0</v>
      </c>
      <c r="G114">
        <v>0</v>
      </c>
      <c r="H114">
        <v>0</v>
      </c>
      <c r="I114">
        <v>0</v>
      </c>
      <c r="J114">
        <v>1</v>
      </c>
      <c r="K114">
        <v>0</v>
      </c>
      <c r="L114">
        <v>0</v>
      </c>
      <c r="M114">
        <v>0</v>
      </c>
      <c r="N114">
        <v>0</v>
      </c>
      <c r="O114">
        <v>0</v>
      </c>
      <c r="P114">
        <v>0</v>
      </c>
      <c r="Q114">
        <v>0</v>
      </c>
      <c r="R114">
        <v>0</v>
      </c>
      <c r="S114">
        <v>0</v>
      </c>
      <c r="T114">
        <v>0</v>
      </c>
      <c r="U114">
        <v>0</v>
      </c>
      <c r="V114">
        <v>0</v>
      </c>
      <c r="W114">
        <v>1</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1</v>
      </c>
      <c r="AV114">
        <v>0</v>
      </c>
      <c r="AW114">
        <v>0</v>
      </c>
      <c r="AX114">
        <v>0</v>
      </c>
      <c r="AY114">
        <v>0</v>
      </c>
      <c r="AZ114">
        <v>0</v>
      </c>
      <c r="BA114">
        <v>0</v>
      </c>
      <c r="BB114">
        <v>0</v>
      </c>
    </row>
    <row r="115" spans="1:54" x14ac:dyDescent="0.25">
      <c r="A115">
        <v>57</v>
      </c>
      <c r="B115">
        <v>0</v>
      </c>
      <c r="C115">
        <v>0</v>
      </c>
      <c r="D115">
        <v>0</v>
      </c>
      <c r="E115">
        <v>0</v>
      </c>
      <c r="F115">
        <v>0</v>
      </c>
      <c r="G115">
        <v>0</v>
      </c>
      <c r="H115">
        <v>0</v>
      </c>
      <c r="I115">
        <v>1</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1</v>
      </c>
      <c r="AE115">
        <v>0</v>
      </c>
      <c r="AF115">
        <v>0</v>
      </c>
      <c r="AG115">
        <v>0</v>
      </c>
      <c r="AH115">
        <v>0</v>
      </c>
      <c r="AI115">
        <v>0</v>
      </c>
      <c r="AJ115">
        <v>0</v>
      </c>
      <c r="AK115">
        <v>0</v>
      </c>
      <c r="AL115">
        <v>0</v>
      </c>
      <c r="AM115">
        <v>0</v>
      </c>
      <c r="AN115">
        <v>1</v>
      </c>
      <c r="AO115">
        <v>0</v>
      </c>
      <c r="AP115">
        <v>0</v>
      </c>
      <c r="AQ115">
        <v>0</v>
      </c>
      <c r="AR115">
        <v>0</v>
      </c>
      <c r="AS115">
        <v>0</v>
      </c>
      <c r="AT115">
        <v>0</v>
      </c>
      <c r="AU115">
        <v>0</v>
      </c>
      <c r="AV115">
        <v>0</v>
      </c>
      <c r="AW115">
        <v>0</v>
      </c>
      <c r="AX115">
        <v>0</v>
      </c>
      <c r="AY115">
        <v>0</v>
      </c>
      <c r="AZ115">
        <v>0</v>
      </c>
      <c r="BA115">
        <v>0</v>
      </c>
      <c r="BB115">
        <v>0</v>
      </c>
    </row>
    <row r="116" spans="1:54" x14ac:dyDescent="0.25">
      <c r="A116">
        <v>58</v>
      </c>
      <c r="B116">
        <v>0</v>
      </c>
      <c r="C116">
        <v>0</v>
      </c>
      <c r="D116">
        <v>0</v>
      </c>
      <c r="E116">
        <v>0</v>
      </c>
      <c r="F116">
        <v>0</v>
      </c>
      <c r="G116">
        <v>1</v>
      </c>
      <c r="H116">
        <v>0</v>
      </c>
      <c r="I116">
        <v>0</v>
      </c>
      <c r="J116">
        <v>0</v>
      </c>
      <c r="K116">
        <v>0</v>
      </c>
      <c r="L116">
        <v>0</v>
      </c>
      <c r="M116">
        <v>0</v>
      </c>
      <c r="N116">
        <v>0</v>
      </c>
      <c r="O116">
        <v>0</v>
      </c>
      <c r="P116">
        <v>0</v>
      </c>
      <c r="Q116">
        <v>0</v>
      </c>
      <c r="R116">
        <v>0</v>
      </c>
      <c r="S116">
        <v>0</v>
      </c>
      <c r="T116">
        <v>0</v>
      </c>
      <c r="U116">
        <v>0</v>
      </c>
      <c r="V116">
        <v>0</v>
      </c>
      <c r="W116">
        <v>0</v>
      </c>
      <c r="X116">
        <v>1</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1</v>
      </c>
      <c r="AW116">
        <v>0</v>
      </c>
      <c r="AX116">
        <v>0</v>
      </c>
      <c r="AY116">
        <v>0</v>
      </c>
      <c r="AZ116">
        <v>0</v>
      </c>
      <c r="BA116">
        <v>0</v>
      </c>
      <c r="BB116">
        <v>0</v>
      </c>
    </row>
    <row r="117" spans="1:54" x14ac:dyDescent="0.25">
      <c r="A117">
        <v>58</v>
      </c>
      <c r="B117">
        <v>0</v>
      </c>
      <c r="C117">
        <v>0</v>
      </c>
      <c r="D117">
        <v>0</v>
      </c>
      <c r="E117">
        <v>0</v>
      </c>
      <c r="F117">
        <v>0</v>
      </c>
      <c r="G117">
        <v>0</v>
      </c>
      <c r="H117">
        <v>0</v>
      </c>
      <c r="I117">
        <v>0</v>
      </c>
      <c r="J117">
        <v>0</v>
      </c>
      <c r="K117">
        <v>0</v>
      </c>
      <c r="L117">
        <v>0</v>
      </c>
      <c r="M117">
        <v>0</v>
      </c>
      <c r="N117">
        <v>0</v>
      </c>
      <c r="O117">
        <v>0</v>
      </c>
      <c r="P117">
        <v>0</v>
      </c>
      <c r="Q117">
        <v>1</v>
      </c>
      <c r="R117">
        <v>0</v>
      </c>
      <c r="S117">
        <v>0</v>
      </c>
      <c r="T117">
        <v>1</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1</v>
      </c>
      <c r="AS117">
        <v>0</v>
      </c>
      <c r="AT117">
        <v>0</v>
      </c>
      <c r="AU117">
        <v>0</v>
      </c>
      <c r="AV117">
        <v>0</v>
      </c>
      <c r="AW117">
        <v>0</v>
      </c>
      <c r="AX117">
        <v>0</v>
      </c>
      <c r="AY117">
        <v>0</v>
      </c>
      <c r="AZ117">
        <v>0</v>
      </c>
      <c r="BA117">
        <v>0</v>
      </c>
      <c r="BB117">
        <v>0</v>
      </c>
    </row>
    <row r="118" spans="1:54" x14ac:dyDescent="0.25">
      <c r="A118">
        <v>59</v>
      </c>
      <c r="B118">
        <v>0</v>
      </c>
      <c r="C118">
        <v>0</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1</v>
      </c>
      <c r="AB118">
        <v>0</v>
      </c>
      <c r="AC118">
        <v>0</v>
      </c>
      <c r="AD118">
        <v>0</v>
      </c>
      <c r="AE118">
        <v>0</v>
      </c>
      <c r="AF118">
        <v>0</v>
      </c>
      <c r="AG118">
        <v>0</v>
      </c>
      <c r="AH118">
        <v>0</v>
      </c>
      <c r="AI118">
        <v>0</v>
      </c>
      <c r="AJ118">
        <v>0</v>
      </c>
      <c r="AK118">
        <v>1</v>
      </c>
      <c r="AL118">
        <v>0</v>
      </c>
      <c r="AM118">
        <v>0</v>
      </c>
      <c r="AN118">
        <v>0</v>
      </c>
      <c r="AO118">
        <v>0</v>
      </c>
      <c r="AP118">
        <v>0</v>
      </c>
      <c r="AQ118">
        <v>0</v>
      </c>
      <c r="AR118">
        <v>0</v>
      </c>
      <c r="AS118">
        <v>0</v>
      </c>
      <c r="AT118">
        <v>0</v>
      </c>
      <c r="AU118">
        <v>0</v>
      </c>
      <c r="AV118">
        <v>0</v>
      </c>
      <c r="AW118">
        <v>0</v>
      </c>
      <c r="AX118">
        <v>0</v>
      </c>
      <c r="AY118">
        <v>0</v>
      </c>
      <c r="AZ118">
        <v>0</v>
      </c>
      <c r="BA118">
        <v>0</v>
      </c>
      <c r="BB118">
        <v>0</v>
      </c>
    </row>
    <row r="119" spans="1:54" x14ac:dyDescent="0.25">
      <c r="A119">
        <v>59</v>
      </c>
      <c r="B119">
        <v>0</v>
      </c>
      <c r="C119">
        <v>0</v>
      </c>
      <c r="D119">
        <v>0</v>
      </c>
      <c r="E119">
        <v>0</v>
      </c>
      <c r="F119">
        <v>0</v>
      </c>
      <c r="G119">
        <v>0</v>
      </c>
      <c r="H119">
        <v>0</v>
      </c>
      <c r="I119">
        <v>0</v>
      </c>
      <c r="J119">
        <v>0</v>
      </c>
      <c r="K119">
        <v>0</v>
      </c>
      <c r="L119">
        <v>1</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1</v>
      </c>
      <c r="AY119">
        <v>0</v>
      </c>
      <c r="AZ119">
        <v>1</v>
      </c>
      <c r="BA119">
        <v>0</v>
      </c>
      <c r="BB119">
        <v>0</v>
      </c>
    </row>
    <row r="120" spans="1:54" x14ac:dyDescent="0.2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1</v>
      </c>
      <c r="AH120">
        <v>1</v>
      </c>
      <c r="AI120">
        <v>1</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row>
    <row r="121" spans="1:54" x14ac:dyDescent="0.25">
      <c r="A121">
        <v>60</v>
      </c>
      <c r="B121">
        <v>0</v>
      </c>
      <c r="C121">
        <v>0</v>
      </c>
      <c r="D121">
        <v>0</v>
      </c>
      <c r="E121">
        <v>0</v>
      </c>
      <c r="F121">
        <v>0</v>
      </c>
      <c r="G121">
        <v>0</v>
      </c>
      <c r="H121">
        <v>0</v>
      </c>
      <c r="I121">
        <v>0</v>
      </c>
      <c r="J121">
        <v>0</v>
      </c>
      <c r="K121">
        <v>0</v>
      </c>
      <c r="L121">
        <v>0</v>
      </c>
      <c r="M121">
        <v>0</v>
      </c>
      <c r="N121">
        <v>0</v>
      </c>
      <c r="O121">
        <v>0</v>
      </c>
      <c r="P121">
        <v>1</v>
      </c>
      <c r="Q121">
        <v>0</v>
      </c>
      <c r="R121">
        <v>0</v>
      </c>
      <c r="S121">
        <v>0</v>
      </c>
      <c r="T121">
        <v>0</v>
      </c>
      <c r="U121">
        <v>0</v>
      </c>
      <c r="V121">
        <v>0</v>
      </c>
      <c r="W121">
        <v>0</v>
      </c>
      <c r="X121">
        <v>0</v>
      </c>
      <c r="Y121">
        <v>0</v>
      </c>
      <c r="Z121">
        <v>0</v>
      </c>
      <c r="AA121">
        <v>0</v>
      </c>
      <c r="AB121">
        <v>0</v>
      </c>
      <c r="AC121">
        <v>0</v>
      </c>
      <c r="AD121">
        <v>0</v>
      </c>
      <c r="AE121">
        <v>0</v>
      </c>
      <c r="AF121">
        <v>1</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1</v>
      </c>
      <c r="BB121">
        <v>0</v>
      </c>
    </row>
    <row r="122" spans="1:54" x14ac:dyDescent="0.25">
      <c r="A122">
        <v>61</v>
      </c>
      <c r="B122">
        <v>0</v>
      </c>
      <c r="C122">
        <v>0</v>
      </c>
      <c r="D122">
        <v>0</v>
      </c>
      <c r="E122">
        <v>1</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1</v>
      </c>
      <c r="AK122">
        <v>0</v>
      </c>
      <c r="AL122">
        <v>0</v>
      </c>
      <c r="AM122">
        <v>0</v>
      </c>
      <c r="AN122">
        <v>0</v>
      </c>
      <c r="AO122">
        <v>0</v>
      </c>
      <c r="AP122">
        <v>0</v>
      </c>
      <c r="AQ122">
        <v>1</v>
      </c>
      <c r="AR122">
        <v>0</v>
      </c>
      <c r="AS122">
        <v>0</v>
      </c>
      <c r="AT122">
        <v>0</v>
      </c>
      <c r="AU122">
        <v>0</v>
      </c>
      <c r="AV122">
        <v>0</v>
      </c>
      <c r="AW122">
        <v>0</v>
      </c>
      <c r="AX122">
        <v>0</v>
      </c>
      <c r="AY122">
        <v>0</v>
      </c>
      <c r="AZ122">
        <v>0</v>
      </c>
      <c r="BA122">
        <v>0</v>
      </c>
      <c r="BB122">
        <v>0</v>
      </c>
    </row>
    <row r="123" spans="1:54" x14ac:dyDescent="0.25">
      <c r="A123">
        <v>61</v>
      </c>
      <c r="B123">
        <v>1</v>
      </c>
      <c r="C123">
        <v>0</v>
      </c>
      <c r="D123">
        <v>0</v>
      </c>
      <c r="E123">
        <v>0</v>
      </c>
      <c r="F123">
        <v>0</v>
      </c>
      <c r="G123">
        <v>0</v>
      </c>
      <c r="H123">
        <v>1</v>
      </c>
      <c r="I123">
        <v>0</v>
      </c>
      <c r="J123">
        <v>0</v>
      </c>
      <c r="K123">
        <v>0</v>
      </c>
      <c r="L123">
        <v>0</v>
      </c>
      <c r="M123">
        <v>0</v>
      </c>
      <c r="N123">
        <v>0</v>
      </c>
      <c r="O123">
        <v>0</v>
      </c>
      <c r="P123">
        <v>0</v>
      </c>
      <c r="Q123">
        <v>0</v>
      </c>
      <c r="R123">
        <v>0</v>
      </c>
      <c r="S123">
        <v>1</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row>
    <row r="124" spans="1:54" x14ac:dyDescent="0.25">
      <c r="A124">
        <v>62</v>
      </c>
      <c r="B124">
        <v>0</v>
      </c>
      <c r="C124">
        <v>0</v>
      </c>
      <c r="D124">
        <v>0</v>
      </c>
      <c r="E124">
        <v>0</v>
      </c>
      <c r="F124">
        <v>0</v>
      </c>
      <c r="G124">
        <v>0</v>
      </c>
      <c r="H124">
        <v>0</v>
      </c>
      <c r="I124">
        <v>0</v>
      </c>
      <c r="J124">
        <v>0</v>
      </c>
      <c r="K124">
        <v>0</v>
      </c>
      <c r="L124">
        <v>0</v>
      </c>
      <c r="M124">
        <v>0</v>
      </c>
      <c r="N124">
        <v>1</v>
      </c>
      <c r="O124">
        <v>0</v>
      </c>
      <c r="P124">
        <v>0</v>
      </c>
      <c r="Q124">
        <v>0</v>
      </c>
      <c r="R124">
        <v>0</v>
      </c>
      <c r="S124">
        <v>0</v>
      </c>
      <c r="T124">
        <v>0</v>
      </c>
      <c r="U124">
        <v>0</v>
      </c>
      <c r="V124">
        <v>0</v>
      </c>
      <c r="W124">
        <v>0</v>
      </c>
      <c r="X124">
        <v>0</v>
      </c>
      <c r="Y124">
        <v>0</v>
      </c>
      <c r="Z124">
        <v>0</v>
      </c>
      <c r="AA124">
        <v>0</v>
      </c>
      <c r="AB124">
        <v>0</v>
      </c>
      <c r="AC124">
        <v>0</v>
      </c>
      <c r="AD124">
        <v>0</v>
      </c>
      <c r="AE124">
        <v>1</v>
      </c>
      <c r="AF124">
        <v>0</v>
      </c>
      <c r="AG124">
        <v>0</v>
      </c>
      <c r="AH124">
        <v>0</v>
      </c>
      <c r="AI124">
        <v>0</v>
      </c>
      <c r="AJ124">
        <v>0</v>
      </c>
      <c r="AK124">
        <v>0</v>
      </c>
      <c r="AL124">
        <v>0</v>
      </c>
      <c r="AM124">
        <v>0</v>
      </c>
      <c r="AN124">
        <v>1</v>
      </c>
      <c r="AO124">
        <v>0</v>
      </c>
      <c r="AP124">
        <v>0</v>
      </c>
      <c r="AQ124">
        <v>0</v>
      </c>
      <c r="AR124">
        <v>0</v>
      </c>
      <c r="AS124">
        <v>0</v>
      </c>
      <c r="AT124">
        <v>0</v>
      </c>
      <c r="AU124">
        <v>0</v>
      </c>
      <c r="AV124">
        <v>0</v>
      </c>
      <c r="AW124">
        <v>0</v>
      </c>
      <c r="AX124">
        <v>0</v>
      </c>
      <c r="AY124">
        <v>0</v>
      </c>
      <c r="AZ124">
        <v>0</v>
      </c>
      <c r="BA124">
        <v>0</v>
      </c>
      <c r="BB124">
        <v>0</v>
      </c>
    </row>
    <row r="125" spans="1:54" x14ac:dyDescent="0.25">
      <c r="A125">
        <v>62</v>
      </c>
      <c r="B125">
        <v>0</v>
      </c>
      <c r="C125">
        <v>1</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1</v>
      </c>
      <c r="AQ125">
        <v>0</v>
      </c>
      <c r="AR125">
        <v>0</v>
      </c>
      <c r="AS125">
        <v>0</v>
      </c>
      <c r="AT125">
        <v>0</v>
      </c>
      <c r="AU125">
        <v>0</v>
      </c>
      <c r="AV125">
        <v>0</v>
      </c>
      <c r="AW125">
        <v>0</v>
      </c>
      <c r="AX125">
        <v>0</v>
      </c>
      <c r="AY125">
        <v>1</v>
      </c>
      <c r="AZ125">
        <v>0</v>
      </c>
      <c r="BA125">
        <v>0</v>
      </c>
      <c r="BB125">
        <v>0</v>
      </c>
    </row>
    <row r="126" spans="1:54" x14ac:dyDescent="0.25">
      <c r="A126">
        <v>63</v>
      </c>
      <c r="B126">
        <v>0</v>
      </c>
      <c r="C126">
        <v>0</v>
      </c>
      <c r="D126">
        <v>0</v>
      </c>
      <c r="E126">
        <v>0</v>
      </c>
      <c r="F126">
        <v>0</v>
      </c>
      <c r="G126">
        <v>0</v>
      </c>
      <c r="H126">
        <v>0</v>
      </c>
      <c r="I126">
        <v>0</v>
      </c>
      <c r="J126">
        <v>0</v>
      </c>
      <c r="K126">
        <v>0</v>
      </c>
      <c r="L126">
        <v>0</v>
      </c>
      <c r="M126">
        <v>1</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1</v>
      </c>
      <c r="AN126">
        <v>0</v>
      </c>
      <c r="AO126">
        <v>0</v>
      </c>
      <c r="AP126">
        <v>0</v>
      </c>
      <c r="AQ126">
        <v>0</v>
      </c>
      <c r="AR126">
        <v>0</v>
      </c>
      <c r="AS126">
        <v>0</v>
      </c>
      <c r="AT126">
        <v>0</v>
      </c>
      <c r="AU126">
        <v>1</v>
      </c>
      <c r="AV126">
        <v>0</v>
      </c>
      <c r="AW126">
        <v>0</v>
      </c>
      <c r="AX126">
        <v>0</v>
      </c>
      <c r="AY126">
        <v>0</v>
      </c>
      <c r="AZ126">
        <v>0</v>
      </c>
      <c r="BA126">
        <v>0</v>
      </c>
      <c r="BB126">
        <v>0</v>
      </c>
    </row>
    <row r="127" spans="1:54" x14ac:dyDescent="0.25">
      <c r="A127">
        <v>63</v>
      </c>
      <c r="B127">
        <v>0</v>
      </c>
      <c r="C127">
        <v>0</v>
      </c>
      <c r="D127">
        <v>0</v>
      </c>
      <c r="E127">
        <v>0</v>
      </c>
      <c r="F127">
        <v>0</v>
      </c>
      <c r="G127">
        <v>0</v>
      </c>
      <c r="H127">
        <v>0</v>
      </c>
      <c r="I127">
        <v>1</v>
      </c>
      <c r="J127">
        <v>0</v>
      </c>
      <c r="K127">
        <v>0</v>
      </c>
      <c r="L127">
        <v>0</v>
      </c>
      <c r="M127">
        <v>0</v>
      </c>
      <c r="N127">
        <v>0</v>
      </c>
      <c r="O127">
        <v>0</v>
      </c>
      <c r="P127">
        <v>0</v>
      </c>
      <c r="Q127">
        <v>0</v>
      </c>
      <c r="R127">
        <v>0</v>
      </c>
      <c r="S127">
        <v>0</v>
      </c>
      <c r="T127">
        <v>0</v>
      </c>
      <c r="U127">
        <v>0</v>
      </c>
      <c r="V127">
        <v>0</v>
      </c>
      <c r="W127">
        <v>0</v>
      </c>
      <c r="X127">
        <v>0</v>
      </c>
      <c r="Y127">
        <v>0</v>
      </c>
      <c r="Z127">
        <v>0</v>
      </c>
      <c r="AA127">
        <v>1</v>
      </c>
      <c r="AB127">
        <v>0</v>
      </c>
      <c r="AC127">
        <v>1</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row>
    <row r="128" spans="1:54" x14ac:dyDescent="0.25">
      <c r="A128">
        <v>64</v>
      </c>
      <c r="B128">
        <v>0</v>
      </c>
      <c r="C128">
        <v>0</v>
      </c>
      <c r="D128">
        <v>0</v>
      </c>
      <c r="E128">
        <v>0</v>
      </c>
      <c r="F128">
        <v>0</v>
      </c>
      <c r="G128">
        <v>0</v>
      </c>
      <c r="H128">
        <v>0</v>
      </c>
      <c r="I128">
        <v>0</v>
      </c>
      <c r="J128">
        <v>0</v>
      </c>
      <c r="K128">
        <v>1</v>
      </c>
      <c r="L128">
        <v>0</v>
      </c>
      <c r="M128">
        <v>0</v>
      </c>
      <c r="N128">
        <v>0</v>
      </c>
      <c r="O128">
        <v>0</v>
      </c>
      <c r="P128">
        <v>0</v>
      </c>
      <c r="Q128">
        <v>0</v>
      </c>
      <c r="R128">
        <v>0</v>
      </c>
      <c r="S128">
        <v>0</v>
      </c>
      <c r="T128">
        <v>1</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1</v>
      </c>
      <c r="BA128">
        <v>0</v>
      </c>
      <c r="BB128">
        <v>0</v>
      </c>
    </row>
    <row r="129" spans="1:54"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1</v>
      </c>
      <c r="AI129">
        <v>0</v>
      </c>
      <c r="AJ129">
        <v>0</v>
      </c>
      <c r="AK129">
        <v>0</v>
      </c>
      <c r="AL129">
        <v>1</v>
      </c>
      <c r="AM129">
        <v>0</v>
      </c>
      <c r="AN129">
        <v>0</v>
      </c>
      <c r="AO129">
        <v>0</v>
      </c>
      <c r="AP129">
        <v>0</v>
      </c>
      <c r="AQ129">
        <v>0</v>
      </c>
      <c r="AR129">
        <v>0</v>
      </c>
      <c r="AS129">
        <v>0</v>
      </c>
      <c r="AT129">
        <v>0</v>
      </c>
      <c r="AU129">
        <v>0</v>
      </c>
      <c r="AV129">
        <v>0</v>
      </c>
      <c r="AW129">
        <v>0</v>
      </c>
      <c r="AX129">
        <v>1</v>
      </c>
      <c r="AY129">
        <v>0</v>
      </c>
      <c r="AZ129">
        <v>0</v>
      </c>
      <c r="BA129">
        <v>0</v>
      </c>
      <c r="BB129">
        <v>0</v>
      </c>
    </row>
    <row r="130" spans="1:54"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1</v>
      </c>
      <c r="AP130">
        <v>0</v>
      </c>
      <c r="AQ130">
        <v>1</v>
      </c>
      <c r="AR130">
        <v>0</v>
      </c>
      <c r="AS130">
        <v>1</v>
      </c>
      <c r="AT130">
        <v>0</v>
      </c>
      <c r="AU130">
        <v>0</v>
      </c>
      <c r="AV130">
        <v>0</v>
      </c>
      <c r="AW130">
        <v>0</v>
      </c>
      <c r="AX130">
        <v>0</v>
      </c>
      <c r="AY130">
        <v>0</v>
      </c>
      <c r="AZ130">
        <v>0</v>
      </c>
      <c r="BA130">
        <v>0</v>
      </c>
      <c r="BB130">
        <v>0</v>
      </c>
    </row>
    <row r="131" spans="1:54" x14ac:dyDescent="0.25">
      <c r="A131">
        <v>65</v>
      </c>
      <c r="B131">
        <v>0</v>
      </c>
      <c r="C131">
        <v>0</v>
      </c>
      <c r="D131">
        <v>0</v>
      </c>
      <c r="E131">
        <v>0</v>
      </c>
      <c r="F131">
        <v>0</v>
      </c>
      <c r="G131">
        <v>0</v>
      </c>
      <c r="H131">
        <v>0</v>
      </c>
      <c r="I131">
        <v>0</v>
      </c>
      <c r="J131">
        <v>0</v>
      </c>
      <c r="K131">
        <v>0</v>
      </c>
      <c r="L131">
        <v>1</v>
      </c>
      <c r="M131">
        <v>0</v>
      </c>
      <c r="N131">
        <v>0</v>
      </c>
      <c r="O131">
        <v>0</v>
      </c>
      <c r="P131">
        <v>0</v>
      </c>
      <c r="Q131">
        <v>0</v>
      </c>
      <c r="R131">
        <v>0</v>
      </c>
      <c r="S131">
        <v>0</v>
      </c>
      <c r="T131">
        <v>0</v>
      </c>
      <c r="U131">
        <v>0</v>
      </c>
      <c r="V131">
        <v>0</v>
      </c>
      <c r="W131">
        <v>1</v>
      </c>
      <c r="X131">
        <v>0</v>
      </c>
      <c r="Y131">
        <v>0</v>
      </c>
      <c r="Z131">
        <v>0</v>
      </c>
      <c r="AA131">
        <v>0</v>
      </c>
      <c r="AB131">
        <v>0</v>
      </c>
      <c r="AC131">
        <v>0</v>
      </c>
      <c r="AD131">
        <v>0</v>
      </c>
      <c r="AE131">
        <v>0</v>
      </c>
      <c r="AF131">
        <v>0</v>
      </c>
      <c r="AG131">
        <v>1</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row>
    <row r="132" spans="1:54" x14ac:dyDescent="0.25">
      <c r="A132">
        <v>66</v>
      </c>
      <c r="B132">
        <v>0</v>
      </c>
      <c r="C132">
        <v>0</v>
      </c>
      <c r="D132">
        <v>0</v>
      </c>
      <c r="E132">
        <v>0</v>
      </c>
      <c r="F132">
        <v>0</v>
      </c>
      <c r="G132">
        <v>0</v>
      </c>
      <c r="H132">
        <v>0</v>
      </c>
      <c r="I132">
        <v>0</v>
      </c>
      <c r="J132">
        <v>0</v>
      </c>
      <c r="K132">
        <v>0</v>
      </c>
      <c r="L132">
        <v>0</v>
      </c>
      <c r="M132">
        <v>0</v>
      </c>
      <c r="N132">
        <v>0</v>
      </c>
      <c r="O132">
        <v>0</v>
      </c>
      <c r="P132">
        <v>0</v>
      </c>
      <c r="Q132">
        <v>0</v>
      </c>
      <c r="R132">
        <v>1</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1</v>
      </c>
      <c r="AZ132">
        <v>0</v>
      </c>
      <c r="BA132">
        <v>1</v>
      </c>
      <c r="BB132">
        <v>0</v>
      </c>
    </row>
    <row r="133" spans="1:54" x14ac:dyDescent="0.25">
      <c r="A133">
        <v>66</v>
      </c>
      <c r="B133">
        <v>0</v>
      </c>
      <c r="C133">
        <v>0</v>
      </c>
      <c r="D133">
        <v>0</v>
      </c>
      <c r="E133">
        <v>0</v>
      </c>
      <c r="F133">
        <v>0</v>
      </c>
      <c r="G133">
        <v>0</v>
      </c>
      <c r="H133">
        <v>0</v>
      </c>
      <c r="I133">
        <v>0</v>
      </c>
      <c r="J133">
        <v>1</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1</v>
      </c>
      <c r="AS133">
        <v>0</v>
      </c>
      <c r="AT133">
        <v>0</v>
      </c>
      <c r="AU133">
        <v>0</v>
      </c>
      <c r="AV133">
        <v>0</v>
      </c>
      <c r="AW133">
        <v>0</v>
      </c>
      <c r="AX133">
        <v>0</v>
      </c>
      <c r="AY133">
        <v>0</v>
      </c>
      <c r="AZ133">
        <v>0</v>
      </c>
      <c r="BA133">
        <v>0</v>
      </c>
      <c r="BB133">
        <v>1</v>
      </c>
    </row>
    <row r="134" spans="1:54" x14ac:dyDescent="0.25">
      <c r="A134">
        <v>67</v>
      </c>
      <c r="B134">
        <v>0</v>
      </c>
      <c r="C134">
        <v>0</v>
      </c>
      <c r="D134">
        <v>0</v>
      </c>
      <c r="E134">
        <v>0</v>
      </c>
      <c r="F134">
        <v>0</v>
      </c>
      <c r="G134">
        <v>0</v>
      </c>
      <c r="H134">
        <v>0</v>
      </c>
      <c r="I134">
        <v>0</v>
      </c>
      <c r="J134">
        <v>0</v>
      </c>
      <c r="K134">
        <v>0</v>
      </c>
      <c r="L134">
        <v>0</v>
      </c>
      <c r="M134">
        <v>0</v>
      </c>
      <c r="N134">
        <v>0</v>
      </c>
      <c r="O134">
        <v>1</v>
      </c>
      <c r="P134">
        <v>0</v>
      </c>
      <c r="Q134">
        <v>0</v>
      </c>
      <c r="R134">
        <v>0</v>
      </c>
      <c r="S134">
        <v>0</v>
      </c>
      <c r="T134">
        <v>0</v>
      </c>
      <c r="U134">
        <v>0</v>
      </c>
      <c r="V134">
        <v>0</v>
      </c>
      <c r="W134">
        <v>0</v>
      </c>
      <c r="X134">
        <v>0</v>
      </c>
      <c r="Y134">
        <v>0</v>
      </c>
      <c r="Z134">
        <v>0</v>
      </c>
      <c r="AA134">
        <v>0</v>
      </c>
      <c r="AB134">
        <v>0</v>
      </c>
      <c r="AC134">
        <v>0</v>
      </c>
      <c r="AD134">
        <v>1</v>
      </c>
      <c r="AE134">
        <v>0</v>
      </c>
      <c r="AF134">
        <v>0</v>
      </c>
      <c r="AG134">
        <v>0</v>
      </c>
      <c r="AH134">
        <v>0</v>
      </c>
      <c r="AI134">
        <v>0</v>
      </c>
      <c r="AJ134">
        <v>1</v>
      </c>
      <c r="AK134">
        <v>0</v>
      </c>
      <c r="AL134">
        <v>0</v>
      </c>
      <c r="AM134">
        <v>0</v>
      </c>
      <c r="AN134">
        <v>0</v>
      </c>
      <c r="AO134">
        <v>0</v>
      </c>
      <c r="AP134">
        <v>0</v>
      </c>
      <c r="AQ134">
        <v>0</v>
      </c>
      <c r="AR134">
        <v>0</v>
      </c>
      <c r="AS134">
        <v>0</v>
      </c>
      <c r="AT134">
        <v>0</v>
      </c>
      <c r="AU134">
        <v>0</v>
      </c>
      <c r="AV134">
        <v>0</v>
      </c>
      <c r="AW134">
        <v>0</v>
      </c>
      <c r="AX134">
        <v>0</v>
      </c>
      <c r="AY134">
        <v>0</v>
      </c>
      <c r="AZ134">
        <v>0</v>
      </c>
      <c r="BA134">
        <v>0</v>
      </c>
      <c r="BB134">
        <v>0</v>
      </c>
    </row>
    <row r="135" spans="1:54" x14ac:dyDescent="0.25">
      <c r="A135">
        <v>67</v>
      </c>
      <c r="B135">
        <v>0</v>
      </c>
      <c r="C135">
        <v>0</v>
      </c>
      <c r="D135">
        <v>0</v>
      </c>
      <c r="E135">
        <v>0</v>
      </c>
      <c r="F135">
        <v>0</v>
      </c>
      <c r="G135">
        <v>0</v>
      </c>
      <c r="H135">
        <v>0</v>
      </c>
      <c r="I135">
        <v>0</v>
      </c>
      <c r="J135">
        <v>0</v>
      </c>
      <c r="K135">
        <v>0</v>
      </c>
      <c r="L135">
        <v>0</v>
      </c>
      <c r="M135">
        <v>0</v>
      </c>
      <c r="N135">
        <v>1</v>
      </c>
      <c r="O135">
        <v>0</v>
      </c>
      <c r="P135">
        <v>0</v>
      </c>
      <c r="Q135">
        <v>0</v>
      </c>
      <c r="R135">
        <v>0</v>
      </c>
      <c r="S135">
        <v>0</v>
      </c>
      <c r="T135">
        <v>0</v>
      </c>
      <c r="U135">
        <v>0</v>
      </c>
      <c r="V135">
        <v>0</v>
      </c>
      <c r="W135">
        <v>0</v>
      </c>
      <c r="X135">
        <v>0</v>
      </c>
      <c r="Y135">
        <v>0</v>
      </c>
      <c r="Z135">
        <v>0</v>
      </c>
      <c r="AA135">
        <v>0</v>
      </c>
      <c r="AB135">
        <v>1</v>
      </c>
      <c r="AC135">
        <v>0</v>
      </c>
      <c r="AD135">
        <v>0</v>
      </c>
      <c r="AE135">
        <v>0</v>
      </c>
      <c r="AF135">
        <v>0</v>
      </c>
      <c r="AG135">
        <v>0</v>
      </c>
      <c r="AH135">
        <v>0</v>
      </c>
      <c r="AI135">
        <v>1</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row>
    <row r="136" spans="1:54" x14ac:dyDescent="0.25">
      <c r="A136">
        <v>68</v>
      </c>
      <c r="B136">
        <v>0</v>
      </c>
      <c r="C136">
        <v>1</v>
      </c>
      <c r="D136">
        <v>0</v>
      </c>
      <c r="E136">
        <v>0</v>
      </c>
      <c r="F136">
        <v>0</v>
      </c>
      <c r="G136">
        <v>1</v>
      </c>
      <c r="H136">
        <v>1</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row>
    <row r="137" spans="1:54" x14ac:dyDescent="0.25">
      <c r="A137">
        <v>68</v>
      </c>
      <c r="B137">
        <v>0</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1</v>
      </c>
      <c r="Y137">
        <v>0</v>
      </c>
      <c r="Z137">
        <v>0</v>
      </c>
      <c r="AA137">
        <v>0</v>
      </c>
      <c r="AB137">
        <v>0</v>
      </c>
      <c r="AC137">
        <v>0</v>
      </c>
      <c r="AD137">
        <v>0</v>
      </c>
      <c r="AE137">
        <v>0</v>
      </c>
      <c r="AF137">
        <v>1</v>
      </c>
      <c r="AG137">
        <v>0</v>
      </c>
      <c r="AH137">
        <v>0</v>
      </c>
      <c r="AI137">
        <v>0</v>
      </c>
      <c r="AJ137">
        <v>0</v>
      </c>
      <c r="AK137">
        <v>0</v>
      </c>
      <c r="AL137">
        <v>0</v>
      </c>
      <c r="AM137">
        <v>0</v>
      </c>
      <c r="AN137">
        <v>0</v>
      </c>
      <c r="AO137">
        <v>0</v>
      </c>
      <c r="AP137">
        <v>0</v>
      </c>
      <c r="AQ137">
        <v>0</v>
      </c>
      <c r="AR137">
        <v>0</v>
      </c>
      <c r="AS137">
        <v>0</v>
      </c>
      <c r="AT137">
        <v>1</v>
      </c>
      <c r="AU137">
        <v>0</v>
      </c>
      <c r="AV137">
        <v>0</v>
      </c>
      <c r="AW137">
        <v>0</v>
      </c>
      <c r="AX137">
        <v>0</v>
      </c>
      <c r="AY137">
        <v>0</v>
      </c>
      <c r="AZ137">
        <v>0</v>
      </c>
      <c r="BA137">
        <v>0</v>
      </c>
      <c r="BB137">
        <v>0</v>
      </c>
    </row>
    <row r="138" spans="1:54" x14ac:dyDescent="0.25">
      <c r="A138">
        <v>69</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1</v>
      </c>
      <c r="Z138">
        <v>0</v>
      </c>
      <c r="AA138">
        <v>0</v>
      </c>
      <c r="AB138">
        <v>0</v>
      </c>
      <c r="AC138">
        <v>0</v>
      </c>
      <c r="AD138">
        <v>0</v>
      </c>
      <c r="AE138">
        <v>1</v>
      </c>
      <c r="AF138">
        <v>0</v>
      </c>
      <c r="AG138">
        <v>0</v>
      </c>
      <c r="AH138">
        <v>0</v>
      </c>
      <c r="AI138">
        <v>0</v>
      </c>
      <c r="AJ138">
        <v>0</v>
      </c>
      <c r="AK138">
        <v>0</v>
      </c>
      <c r="AL138">
        <v>0</v>
      </c>
      <c r="AM138">
        <v>0</v>
      </c>
      <c r="AN138">
        <v>0</v>
      </c>
      <c r="AO138">
        <v>0</v>
      </c>
      <c r="AP138">
        <v>0</v>
      </c>
      <c r="AQ138">
        <v>0</v>
      </c>
      <c r="AR138">
        <v>0</v>
      </c>
      <c r="AS138">
        <v>0</v>
      </c>
      <c r="AT138">
        <v>0</v>
      </c>
      <c r="AU138">
        <v>0</v>
      </c>
      <c r="AV138">
        <v>1</v>
      </c>
      <c r="AW138">
        <v>0</v>
      </c>
      <c r="AX138">
        <v>0</v>
      </c>
      <c r="AY138">
        <v>0</v>
      </c>
      <c r="AZ138">
        <v>0</v>
      </c>
      <c r="BA138">
        <v>0</v>
      </c>
      <c r="BB138">
        <v>0</v>
      </c>
    </row>
    <row r="139" spans="1:54" x14ac:dyDescent="0.25">
      <c r="A139">
        <v>69</v>
      </c>
      <c r="B139">
        <v>0</v>
      </c>
      <c r="C139">
        <v>0</v>
      </c>
      <c r="D139">
        <v>0</v>
      </c>
      <c r="E139">
        <v>1</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1</v>
      </c>
      <c r="AL139">
        <v>0</v>
      </c>
      <c r="AM139">
        <v>0</v>
      </c>
      <c r="AN139">
        <v>0</v>
      </c>
      <c r="AO139">
        <v>0</v>
      </c>
      <c r="AP139">
        <v>0</v>
      </c>
      <c r="AQ139">
        <v>0</v>
      </c>
      <c r="AR139">
        <v>0</v>
      </c>
      <c r="AS139">
        <v>0</v>
      </c>
      <c r="AT139">
        <v>0</v>
      </c>
      <c r="AU139">
        <v>0</v>
      </c>
      <c r="AV139">
        <v>0</v>
      </c>
      <c r="AW139">
        <v>1</v>
      </c>
      <c r="AX139">
        <v>0</v>
      </c>
      <c r="AY139">
        <v>0</v>
      </c>
      <c r="AZ139">
        <v>0</v>
      </c>
      <c r="BA139">
        <v>0</v>
      </c>
      <c r="BB139">
        <v>0</v>
      </c>
    </row>
    <row r="140" spans="1:54" x14ac:dyDescent="0.25">
      <c r="A140">
        <v>70</v>
      </c>
      <c r="B140">
        <v>0</v>
      </c>
      <c r="C140">
        <v>0</v>
      </c>
      <c r="D140">
        <v>0</v>
      </c>
      <c r="E140">
        <v>0</v>
      </c>
      <c r="F140">
        <v>1</v>
      </c>
      <c r="G140">
        <v>0</v>
      </c>
      <c r="H140">
        <v>0</v>
      </c>
      <c r="I140">
        <v>0</v>
      </c>
      <c r="J140">
        <v>0</v>
      </c>
      <c r="K140">
        <v>0</v>
      </c>
      <c r="L140">
        <v>0</v>
      </c>
      <c r="M140">
        <v>0</v>
      </c>
      <c r="N140">
        <v>0</v>
      </c>
      <c r="O140">
        <v>0</v>
      </c>
      <c r="P140">
        <v>0</v>
      </c>
      <c r="Q140">
        <v>0</v>
      </c>
      <c r="R140">
        <v>0</v>
      </c>
      <c r="S140">
        <v>0</v>
      </c>
      <c r="T140">
        <v>0</v>
      </c>
      <c r="U140">
        <v>1</v>
      </c>
      <c r="V140">
        <v>0</v>
      </c>
      <c r="W140">
        <v>0</v>
      </c>
      <c r="X140">
        <v>0</v>
      </c>
      <c r="Y140">
        <v>0</v>
      </c>
      <c r="Z140">
        <v>1</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row>
    <row r="141" spans="1:54" x14ac:dyDescent="0.25">
      <c r="A141">
        <v>70</v>
      </c>
      <c r="B141">
        <v>1</v>
      </c>
      <c r="C141">
        <v>0</v>
      </c>
      <c r="D141">
        <v>0</v>
      </c>
      <c r="E141">
        <v>0</v>
      </c>
      <c r="F141">
        <v>0</v>
      </c>
      <c r="G141">
        <v>0</v>
      </c>
      <c r="H141">
        <v>0</v>
      </c>
      <c r="I141">
        <v>0</v>
      </c>
      <c r="J141">
        <v>0</v>
      </c>
      <c r="K141">
        <v>0</v>
      </c>
      <c r="L141">
        <v>0</v>
      </c>
      <c r="M141">
        <v>0</v>
      </c>
      <c r="N141">
        <v>0</v>
      </c>
      <c r="O141">
        <v>0</v>
      </c>
      <c r="P141">
        <v>0</v>
      </c>
      <c r="Q141">
        <v>1</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1</v>
      </c>
      <c r="AQ141">
        <v>0</v>
      </c>
      <c r="AR141">
        <v>0</v>
      </c>
      <c r="AS141">
        <v>0</v>
      </c>
      <c r="AT141">
        <v>0</v>
      </c>
      <c r="AU141">
        <v>0</v>
      </c>
      <c r="AV141">
        <v>0</v>
      </c>
      <c r="AW141">
        <v>0</v>
      </c>
      <c r="AX141">
        <v>0</v>
      </c>
      <c r="AY141">
        <v>0</v>
      </c>
      <c r="AZ141">
        <v>0</v>
      </c>
      <c r="BA141">
        <v>0</v>
      </c>
      <c r="BB141">
        <v>0</v>
      </c>
    </row>
    <row r="142" spans="1:54" x14ac:dyDescent="0.25">
      <c r="A142">
        <v>71</v>
      </c>
      <c r="B142">
        <v>0</v>
      </c>
      <c r="C142">
        <v>0</v>
      </c>
      <c r="D142">
        <v>1</v>
      </c>
      <c r="E142">
        <v>0</v>
      </c>
      <c r="F142">
        <v>0</v>
      </c>
      <c r="G142">
        <v>0</v>
      </c>
      <c r="H142">
        <v>0</v>
      </c>
      <c r="I142">
        <v>0</v>
      </c>
      <c r="J142">
        <v>0</v>
      </c>
      <c r="K142">
        <v>1</v>
      </c>
      <c r="L142">
        <v>0</v>
      </c>
      <c r="M142">
        <v>0</v>
      </c>
      <c r="N142">
        <v>0</v>
      </c>
      <c r="O142">
        <v>0</v>
      </c>
      <c r="P142">
        <v>1</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row>
    <row r="143" spans="1:54" x14ac:dyDescent="0.25">
      <c r="A143">
        <v>71</v>
      </c>
      <c r="B143">
        <v>0</v>
      </c>
      <c r="C143">
        <v>0</v>
      </c>
      <c r="D143">
        <v>0</v>
      </c>
      <c r="E143">
        <v>0</v>
      </c>
      <c r="F143">
        <v>0</v>
      </c>
      <c r="G143">
        <v>0</v>
      </c>
      <c r="H143">
        <v>0</v>
      </c>
      <c r="I143">
        <v>0</v>
      </c>
      <c r="J143">
        <v>0</v>
      </c>
      <c r="K143">
        <v>0</v>
      </c>
      <c r="L143">
        <v>0</v>
      </c>
      <c r="M143">
        <v>0</v>
      </c>
      <c r="N143">
        <v>1</v>
      </c>
      <c r="O143">
        <v>0</v>
      </c>
      <c r="P143">
        <v>0</v>
      </c>
      <c r="Q143">
        <v>0</v>
      </c>
      <c r="R143">
        <v>0</v>
      </c>
      <c r="S143">
        <v>1</v>
      </c>
      <c r="T143">
        <v>0</v>
      </c>
      <c r="U143">
        <v>0</v>
      </c>
      <c r="V143">
        <v>1</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row>
    <row r="144" spans="1:54" x14ac:dyDescent="0.25">
      <c r="A144">
        <v>72</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1</v>
      </c>
      <c r="AK144">
        <v>0</v>
      </c>
      <c r="AL144">
        <v>0</v>
      </c>
      <c r="AM144">
        <v>0</v>
      </c>
      <c r="AN144">
        <v>0</v>
      </c>
      <c r="AO144">
        <v>0</v>
      </c>
      <c r="AP144">
        <v>0</v>
      </c>
      <c r="AQ144">
        <v>0</v>
      </c>
      <c r="AR144">
        <v>1</v>
      </c>
      <c r="AS144">
        <v>0</v>
      </c>
      <c r="AT144">
        <v>1</v>
      </c>
      <c r="AU144">
        <v>0</v>
      </c>
      <c r="AV144">
        <v>0</v>
      </c>
      <c r="AW144">
        <v>0</v>
      </c>
      <c r="AX144">
        <v>0</v>
      </c>
      <c r="AY144">
        <v>0</v>
      </c>
      <c r="AZ144">
        <v>0</v>
      </c>
      <c r="BA144">
        <v>0</v>
      </c>
      <c r="BB144">
        <v>0</v>
      </c>
    </row>
    <row r="145" spans="1:54" x14ac:dyDescent="0.25">
      <c r="A145">
        <v>72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1</v>
      </c>
      <c r="X145">
        <v>0</v>
      </c>
      <c r="Y145">
        <v>0</v>
      </c>
      <c r="Z145">
        <v>0</v>
      </c>
      <c r="AA145">
        <v>1</v>
      </c>
      <c r="AB145">
        <v>0</v>
      </c>
      <c r="AC145">
        <v>0</v>
      </c>
      <c r="AD145">
        <v>1</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row>
    <row r="146" spans="1:54"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1</v>
      </c>
      <c r="AR146">
        <v>0</v>
      </c>
      <c r="AS146">
        <v>0</v>
      </c>
      <c r="AT146">
        <v>0</v>
      </c>
      <c r="AU146">
        <v>0</v>
      </c>
      <c r="AV146">
        <v>0</v>
      </c>
      <c r="AW146">
        <v>0</v>
      </c>
      <c r="AX146">
        <v>1</v>
      </c>
      <c r="AY146">
        <v>0</v>
      </c>
      <c r="AZ146">
        <v>0</v>
      </c>
      <c r="BA146">
        <v>0</v>
      </c>
      <c r="BB146">
        <v>1</v>
      </c>
    </row>
    <row r="147" spans="1:54" x14ac:dyDescent="0.25">
      <c r="A147">
        <v>73</v>
      </c>
      <c r="B147">
        <v>0</v>
      </c>
      <c r="C147">
        <v>0</v>
      </c>
      <c r="D147">
        <v>0</v>
      </c>
      <c r="E147">
        <v>0</v>
      </c>
      <c r="F147">
        <v>0</v>
      </c>
      <c r="G147">
        <v>1</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1</v>
      </c>
      <c r="AD147">
        <v>0</v>
      </c>
      <c r="AE147">
        <v>0</v>
      </c>
      <c r="AF147">
        <v>0</v>
      </c>
      <c r="AG147">
        <v>0</v>
      </c>
      <c r="AH147">
        <v>0</v>
      </c>
      <c r="AI147">
        <v>0</v>
      </c>
      <c r="AJ147">
        <v>0</v>
      </c>
      <c r="AK147">
        <v>0</v>
      </c>
      <c r="AL147">
        <v>1</v>
      </c>
      <c r="AM147">
        <v>0</v>
      </c>
      <c r="AN147">
        <v>0</v>
      </c>
      <c r="AO147">
        <v>0</v>
      </c>
      <c r="AP147">
        <v>0</v>
      </c>
      <c r="AQ147">
        <v>0</v>
      </c>
      <c r="AR147">
        <v>0</v>
      </c>
      <c r="AS147">
        <v>0</v>
      </c>
      <c r="AT147">
        <v>0</v>
      </c>
      <c r="AU147">
        <v>0</v>
      </c>
      <c r="AV147">
        <v>0</v>
      </c>
      <c r="AW147">
        <v>0</v>
      </c>
      <c r="AX147">
        <v>0</v>
      </c>
      <c r="AY147">
        <v>0</v>
      </c>
      <c r="AZ147">
        <v>0</v>
      </c>
      <c r="BA147">
        <v>0</v>
      </c>
      <c r="BB147">
        <v>0</v>
      </c>
    </row>
    <row r="148" spans="1:54" x14ac:dyDescent="0.25">
      <c r="A148">
        <v>74</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1</v>
      </c>
      <c r="AA148">
        <v>0</v>
      </c>
      <c r="AB148">
        <v>0</v>
      </c>
      <c r="AC148">
        <v>0</v>
      </c>
      <c r="AD148">
        <v>0</v>
      </c>
      <c r="AE148">
        <v>0</v>
      </c>
      <c r="AF148">
        <v>0</v>
      </c>
      <c r="AG148">
        <v>0</v>
      </c>
      <c r="AH148">
        <v>0</v>
      </c>
      <c r="AI148">
        <v>0</v>
      </c>
      <c r="AJ148">
        <v>0</v>
      </c>
      <c r="AK148">
        <v>0</v>
      </c>
      <c r="AL148">
        <v>0</v>
      </c>
      <c r="AM148">
        <v>0</v>
      </c>
      <c r="AN148">
        <v>0</v>
      </c>
      <c r="AO148">
        <v>1</v>
      </c>
      <c r="AP148">
        <v>1</v>
      </c>
      <c r="AQ148">
        <v>0</v>
      </c>
      <c r="AR148">
        <v>0</v>
      </c>
      <c r="AS148">
        <v>0</v>
      </c>
      <c r="AT148">
        <v>0</v>
      </c>
      <c r="AU148">
        <v>0</v>
      </c>
      <c r="AV148">
        <v>0</v>
      </c>
      <c r="AW148">
        <v>0</v>
      </c>
      <c r="AX148">
        <v>0</v>
      </c>
      <c r="AY148">
        <v>0</v>
      </c>
      <c r="AZ148">
        <v>0</v>
      </c>
      <c r="BA148">
        <v>0</v>
      </c>
      <c r="BB148">
        <v>0</v>
      </c>
    </row>
    <row r="149" spans="1:54" x14ac:dyDescent="0.25">
      <c r="A149">
        <v>74</v>
      </c>
      <c r="B149">
        <v>0</v>
      </c>
      <c r="C149">
        <v>0</v>
      </c>
      <c r="D149">
        <v>0</v>
      </c>
      <c r="E149">
        <v>1</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1</v>
      </c>
      <c r="BA149">
        <v>1</v>
      </c>
      <c r="BB149">
        <v>0</v>
      </c>
    </row>
    <row r="150" spans="1:54"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1</v>
      </c>
      <c r="U150">
        <v>0</v>
      </c>
      <c r="V150">
        <v>0</v>
      </c>
      <c r="W150">
        <v>0</v>
      </c>
      <c r="X150">
        <v>0</v>
      </c>
      <c r="Y150">
        <v>0</v>
      </c>
      <c r="Z150">
        <v>0</v>
      </c>
      <c r="AA150">
        <v>0</v>
      </c>
      <c r="AB150">
        <v>0</v>
      </c>
      <c r="AC150">
        <v>0</v>
      </c>
      <c r="AD150">
        <v>0</v>
      </c>
      <c r="AE150">
        <v>0</v>
      </c>
      <c r="AF150">
        <v>0</v>
      </c>
      <c r="AG150">
        <v>0</v>
      </c>
      <c r="AH150">
        <v>0</v>
      </c>
      <c r="AI150">
        <v>1</v>
      </c>
      <c r="AJ150">
        <v>0</v>
      </c>
      <c r="AK150">
        <v>0</v>
      </c>
      <c r="AL150">
        <v>0</v>
      </c>
      <c r="AM150">
        <v>1</v>
      </c>
      <c r="AN150">
        <v>0</v>
      </c>
      <c r="AO150">
        <v>0</v>
      </c>
      <c r="AP150">
        <v>0</v>
      </c>
      <c r="AQ150">
        <v>0</v>
      </c>
      <c r="AR150">
        <v>0</v>
      </c>
      <c r="AS150">
        <v>0</v>
      </c>
      <c r="AT150">
        <v>0</v>
      </c>
      <c r="AU150">
        <v>0</v>
      </c>
      <c r="AV150">
        <v>0</v>
      </c>
      <c r="AW150">
        <v>0</v>
      </c>
      <c r="AX150">
        <v>0</v>
      </c>
      <c r="AY150">
        <v>0</v>
      </c>
      <c r="AZ150">
        <v>0</v>
      </c>
      <c r="BA150">
        <v>0</v>
      </c>
      <c r="BB150">
        <v>0</v>
      </c>
    </row>
    <row r="151" spans="1:54" x14ac:dyDescent="0.25">
      <c r="A151">
        <v>75</v>
      </c>
      <c r="B151">
        <v>0</v>
      </c>
      <c r="C151">
        <v>0</v>
      </c>
      <c r="D151">
        <v>0</v>
      </c>
      <c r="E151">
        <v>0</v>
      </c>
      <c r="F151">
        <v>1</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1</v>
      </c>
      <c r="AL151">
        <v>0</v>
      </c>
      <c r="AM151">
        <v>0</v>
      </c>
      <c r="AN151">
        <v>1</v>
      </c>
      <c r="AO151">
        <v>0</v>
      </c>
      <c r="AP151">
        <v>0</v>
      </c>
      <c r="AQ151">
        <v>0</v>
      </c>
      <c r="AR151">
        <v>0</v>
      </c>
      <c r="AS151">
        <v>0</v>
      </c>
      <c r="AT151">
        <v>0</v>
      </c>
      <c r="AU151">
        <v>0</v>
      </c>
      <c r="AV151">
        <v>0</v>
      </c>
      <c r="AW151">
        <v>0</v>
      </c>
      <c r="AX151">
        <v>0</v>
      </c>
      <c r="AY151">
        <v>0</v>
      </c>
      <c r="AZ151">
        <v>0</v>
      </c>
      <c r="BA151">
        <v>0</v>
      </c>
      <c r="BB151">
        <v>0</v>
      </c>
    </row>
    <row r="152" spans="1:54" x14ac:dyDescent="0.25">
      <c r="A152">
        <v>76</v>
      </c>
      <c r="B152">
        <v>0</v>
      </c>
      <c r="C152">
        <v>0</v>
      </c>
      <c r="D152">
        <v>0</v>
      </c>
      <c r="E152">
        <v>0</v>
      </c>
      <c r="F152">
        <v>0</v>
      </c>
      <c r="G152">
        <v>0</v>
      </c>
      <c r="H152">
        <v>0</v>
      </c>
      <c r="I152">
        <v>0</v>
      </c>
      <c r="J152">
        <v>0</v>
      </c>
      <c r="K152">
        <v>0</v>
      </c>
      <c r="L152">
        <v>0</v>
      </c>
      <c r="M152">
        <v>0</v>
      </c>
      <c r="N152">
        <v>0</v>
      </c>
      <c r="O152">
        <v>0</v>
      </c>
      <c r="P152">
        <v>0</v>
      </c>
      <c r="Q152">
        <v>1</v>
      </c>
      <c r="R152">
        <v>1</v>
      </c>
      <c r="S152">
        <v>0</v>
      </c>
      <c r="T152">
        <v>0</v>
      </c>
      <c r="U152">
        <v>0</v>
      </c>
      <c r="V152">
        <v>1</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row>
    <row r="153" spans="1:54" x14ac:dyDescent="0.25">
      <c r="A153">
        <v>76</v>
      </c>
      <c r="B153">
        <v>0</v>
      </c>
      <c r="C153">
        <v>0</v>
      </c>
      <c r="D153">
        <v>0</v>
      </c>
      <c r="E153">
        <v>0</v>
      </c>
      <c r="F153">
        <v>0</v>
      </c>
      <c r="G153">
        <v>0</v>
      </c>
      <c r="H153">
        <v>0</v>
      </c>
      <c r="I153">
        <v>0</v>
      </c>
      <c r="J153">
        <v>0</v>
      </c>
      <c r="K153">
        <v>0</v>
      </c>
      <c r="L153">
        <v>1</v>
      </c>
      <c r="M153">
        <v>0</v>
      </c>
      <c r="N153">
        <v>0</v>
      </c>
      <c r="O153">
        <v>0</v>
      </c>
      <c r="P153">
        <v>0</v>
      </c>
      <c r="Q153">
        <v>0</v>
      </c>
      <c r="R153">
        <v>0</v>
      </c>
      <c r="S153">
        <v>0</v>
      </c>
      <c r="T153">
        <v>0</v>
      </c>
      <c r="U153">
        <v>0</v>
      </c>
      <c r="V153">
        <v>0</v>
      </c>
      <c r="W153">
        <v>0</v>
      </c>
      <c r="X153">
        <v>0</v>
      </c>
      <c r="Y153">
        <v>1</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1</v>
      </c>
      <c r="AV153">
        <v>0</v>
      </c>
      <c r="AW153">
        <v>0</v>
      </c>
      <c r="AX153">
        <v>0</v>
      </c>
      <c r="AY153">
        <v>0</v>
      </c>
      <c r="AZ153">
        <v>0</v>
      </c>
      <c r="BA153">
        <v>0</v>
      </c>
      <c r="BB153">
        <v>0</v>
      </c>
    </row>
    <row r="154" spans="1:54" x14ac:dyDescent="0.25">
      <c r="A154">
        <v>77</v>
      </c>
      <c r="B154">
        <v>1</v>
      </c>
      <c r="C154">
        <v>1</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1</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row>
    <row r="155" spans="1:54" x14ac:dyDescent="0.25">
      <c r="A155">
        <v>77</v>
      </c>
      <c r="B155">
        <v>0</v>
      </c>
      <c r="C155">
        <v>0</v>
      </c>
      <c r="D155">
        <v>1</v>
      </c>
      <c r="E155">
        <v>0</v>
      </c>
      <c r="F155">
        <v>0</v>
      </c>
      <c r="G155">
        <v>0</v>
      </c>
      <c r="H155">
        <v>0</v>
      </c>
      <c r="I155">
        <v>0</v>
      </c>
      <c r="J155">
        <v>1</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1</v>
      </c>
      <c r="AW155">
        <v>0</v>
      </c>
      <c r="AX155">
        <v>0</v>
      </c>
      <c r="AY155">
        <v>0</v>
      </c>
      <c r="AZ155">
        <v>0</v>
      </c>
      <c r="BA155">
        <v>0</v>
      </c>
      <c r="BB155">
        <v>0</v>
      </c>
    </row>
    <row r="156" spans="1:54"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1</v>
      </c>
      <c r="T156">
        <v>0</v>
      </c>
      <c r="U156">
        <v>0</v>
      </c>
      <c r="V156">
        <v>0</v>
      </c>
      <c r="W156">
        <v>0</v>
      </c>
      <c r="X156">
        <v>1</v>
      </c>
      <c r="Y156">
        <v>0</v>
      </c>
      <c r="Z156">
        <v>0</v>
      </c>
      <c r="AA156">
        <v>0</v>
      </c>
      <c r="AB156">
        <v>0</v>
      </c>
      <c r="AC156">
        <v>0</v>
      </c>
      <c r="AD156">
        <v>0</v>
      </c>
      <c r="AE156">
        <v>0</v>
      </c>
      <c r="AF156">
        <v>0</v>
      </c>
      <c r="AG156">
        <v>1</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row>
    <row r="157" spans="1:54" x14ac:dyDescent="0.25">
      <c r="A157">
        <v>78</v>
      </c>
      <c r="B157">
        <v>0</v>
      </c>
      <c r="C157">
        <v>0</v>
      </c>
      <c r="D157">
        <v>0</v>
      </c>
      <c r="E157">
        <v>0</v>
      </c>
      <c r="F157">
        <v>0</v>
      </c>
      <c r="G157">
        <v>0</v>
      </c>
      <c r="H157">
        <v>0</v>
      </c>
      <c r="I157">
        <v>1</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1</v>
      </c>
      <c r="AX157">
        <v>0</v>
      </c>
      <c r="AY157">
        <v>1</v>
      </c>
      <c r="AZ157">
        <v>0</v>
      </c>
      <c r="BA157">
        <v>0</v>
      </c>
      <c r="BB157">
        <v>0</v>
      </c>
    </row>
    <row r="158" spans="1:54" x14ac:dyDescent="0.25">
      <c r="A158">
        <v>79</v>
      </c>
      <c r="B158">
        <v>0</v>
      </c>
      <c r="C158">
        <v>0</v>
      </c>
      <c r="D158">
        <v>0</v>
      </c>
      <c r="E158">
        <v>0</v>
      </c>
      <c r="F158">
        <v>0</v>
      </c>
      <c r="G158">
        <v>0</v>
      </c>
      <c r="H158">
        <v>1</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1</v>
      </c>
      <c r="AI158">
        <v>0</v>
      </c>
      <c r="AJ158">
        <v>0</v>
      </c>
      <c r="AK158">
        <v>0</v>
      </c>
      <c r="AL158">
        <v>0</v>
      </c>
      <c r="AM158">
        <v>0</v>
      </c>
      <c r="AN158">
        <v>0</v>
      </c>
      <c r="AO158">
        <v>0</v>
      </c>
      <c r="AP158">
        <v>0</v>
      </c>
      <c r="AQ158">
        <v>0</v>
      </c>
      <c r="AR158">
        <v>0</v>
      </c>
      <c r="AS158">
        <v>1</v>
      </c>
      <c r="AT158">
        <v>0</v>
      </c>
      <c r="AU158">
        <v>0</v>
      </c>
      <c r="AV158">
        <v>0</v>
      </c>
      <c r="AW158">
        <v>0</v>
      </c>
      <c r="AX158">
        <v>0</v>
      </c>
      <c r="AY158">
        <v>0</v>
      </c>
      <c r="AZ158">
        <v>0</v>
      </c>
      <c r="BA158">
        <v>0</v>
      </c>
      <c r="BB158">
        <v>0</v>
      </c>
    </row>
    <row r="159" spans="1:54" x14ac:dyDescent="0.25">
      <c r="A159">
        <v>79</v>
      </c>
      <c r="B159">
        <v>0</v>
      </c>
      <c r="C159">
        <v>0</v>
      </c>
      <c r="D159">
        <v>0</v>
      </c>
      <c r="E159">
        <v>0</v>
      </c>
      <c r="F159">
        <v>0</v>
      </c>
      <c r="G159">
        <v>0</v>
      </c>
      <c r="H159">
        <v>0</v>
      </c>
      <c r="I159">
        <v>0</v>
      </c>
      <c r="J159">
        <v>0</v>
      </c>
      <c r="K159">
        <v>0</v>
      </c>
      <c r="L159">
        <v>0</v>
      </c>
      <c r="M159">
        <v>1</v>
      </c>
      <c r="N159">
        <v>0</v>
      </c>
      <c r="O159">
        <v>0</v>
      </c>
      <c r="P159">
        <v>0</v>
      </c>
      <c r="Q159">
        <v>0</v>
      </c>
      <c r="R159">
        <v>0</v>
      </c>
      <c r="S159">
        <v>0</v>
      </c>
      <c r="T159">
        <v>0</v>
      </c>
      <c r="U159">
        <v>1</v>
      </c>
      <c r="V159">
        <v>0</v>
      </c>
      <c r="W159">
        <v>0</v>
      </c>
      <c r="X159">
        <v>0</v>
      </c>
      <c r="Y159">
        <v>0</v>
      </c>
      <c r="Z159">
        <v>0</v>
      </c>
      <c r="AA159">
        <v>0</v>
      </c>
      <c r="AB159">
        <v>0</v>
      </c>
      <c r="AC159">
        <v>0</v>
      </c>
      <c r="AD159">
        <v>0</v>
      </c>
      <c r="AE159">
        <v>1</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row>
    <row r="160" spans="1:54"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1</v>
      </c>
      <c r="X160">
        <v>0</v>
      </c>
      <c r="Y160">
        <v>0</v>
      </c>
      <c r="Z160">
        <v>0</v>
      </c>
      <c r="AA160">
        <v>0</v>
      </c>
      <c r="AB160">
        <v>0</v>
      </c>
      <c r="AC160">
        <v>0</v>
      </c>
      <c r="AD160">
        <v>0</v>
      </c>
      <c r="AE160">
        <v>0</v>
      </c>
      <c r="AF160">
        <v>1</v>
      </c>
      <c r="AG160">
        <v>0</v>
      </c>
      <c r="AH160">
        <v>0</v>
      </c>
      <c r="AI160">
        <v>0</v>
      </c>
      <c r="AJ160">
        <v>0</v>
      </c>
      <c r="AK160">
        <v>0</v>
      </c>
      <c r="AL160">
        <v>0</v>
      </c>
      <c r="AM160">
        <v>0</v>
      </c>
      <c r="AN160">
        <v>0</v>
      </c>
      <c r="AO160">
        <v>0</v>
      </c>
      <c r="AP160">
        <v>1</v>
      </c>
      <c r="AQ160">
        <v>0</v>
      </c>
      <c r="AR160">
        <v>0</v>
      </c>
      <c r="AS160">
        <v>0</v>
      </c>
      <c r="AT160">
        <v>0</v>
      </c>
      <c r="AU160">
        <v>0</v>
      </c>
      <c r="AV160">
        <v>0</v>
      </c>
      <c r="AW160">
        <v>0</v>
      </c>
      <c r="AX160">
        <v>0</v>
      </c>
      <c r="AY160">
        <v>0</v>
      </c>
      <c r="AZ160">
        <v>0</v>
      </c>
      <c r="BA160">
        <v>0</v>
      </c>
      <c r="BB160">
        <v>0</v>
      </c>
    </row>
    <row r="161" spans="1:54" x14ac:dyDescent="0.25">
      <c r="A161">
        <v>80</v>
      </c>
      <c r="B161">
        <v>0</v>
      </c>
      <c r="C161">
        <v>0</v>
      </c>
      <c r="D161">
        <v>0</v>
      </c>
      <c r="E161">
        <v>0</v>
      </c>
      <c r="F161">
        <v>0</v>
      </c>
      <c r="G161">
        <v>0</v>
      </c>
      <c r="H161">
        <v>0</v>
      </c>
      <c r="I161">
        <v>0</v>
      </c>
      <c r="J161">
        <v>0</v>
      </c>
      <c r="K161">
        <v>0</v>
      </c>
      <c r="L161">
        <v>0</v>
      </c>
      <c r="M161">
        <v>0</v>
      </c>
      <c r="N161">
        <v>0</v>
      </c>
      <c r="O161">
        <v>1</v>
      </c>
      <c r="P161">
        <v>1</v>
      </c>
      <c r="Q161">
        <v>0</v>
      </c>
      <c r="R161">
        <v>0</v>
      </c>
      <c r="S161">
        <v>0</v>
      </c>
      <c r="T161">
        <v>1</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row>
    <row r="1001" spans="2:2" x14ac:dyDescent="0.25">
      <c r="B1001">
        <f>MATCH(1,B2:B16,0)</f>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5">
        <v>42795</v>
      </c>
      <c r="B2" t="s">
        <v>98</v>
      </c>
      <c r="C2" t="s">
        <v>99</v>
      </c>
    </row>
    <row r="3" spans="1:3" x14ac:dyDescent="0.25">
      <c r="A3" s="5">
        <v>42795</v>
      </c>
      <c r="B3" t="s">
        <v>100</v>
      </c>
      <c r="C3" t="s">
        <v>101</v>
      </c>
    </row>
    <row r="4" spans="1:3" x14ac:dyDescent="0.25">
      <c r="A4" s="5">
        <v>42795</v>
      </c>
      <c r="B4" t="s">
        <v>102</v>
      </c>
      <c r="C4" t="s">
        <v>103</v>
      </c>
    </row>
    <row r="5" spans="1:3" x14ac:dyDescent="0.25">
      <c r="A5" s="5">
        <v>42795</v>
      </c>
      <c r="B5" t="s">
        <v>104</v>
      </c>
      <c r="C5" t="s">
        <v>105</v>
      </c>
    </row>
    <row r="6" spans="1:3" x14ac:dyDescent="0.25">
      <c r="A6" s="5">
        <v>42795</v>
      </c>
      <c r="B6" t="s">
        <v>106</v>
      </c>
      <c r="C6" t="s">
        <v>107</v>
      </c>
    </row>
    <row r="7" spans="1:3" x14ac:dyDescent="0.25">
      <c r="A7" s="5">
        <v>42795</v>
      </c>
      <c r="B7" t="s">
        <v>108</v>
      </c>
      <c r="C7" t="s">
        <v>109</v>
      </c>
    </row>
    <row r="8" spans="1:3" x14ac:dyDescent="0.25">
      <c r="A8" s="5">
        <v>42796</v>
      </c>
      <c r="B8" t="s">
        <v>110</v>
      </c>
      <c r="C8" t="s">
        <v>111</v>
      </c>
    </row>
    <row r="9" spans="1:3" x14ac:dyDescent="0.25">
      <c r="A9" s="5">
        <v>42796</v>
      </c>
      <c r="B9" t="s">
        <v>112</v>
      </c>
      <c r="C9" t="s">
        <v>113</v>
      </c>
    </row>
    <row r="10" spans="1:3" x14ac:dyDescent="0.25">
      <c r="A10" s="5">
        <v>42796</v>
      </c>
      <c r="B10" t="s">
        <v>114</v>
      </c>
      <c r="C10" t="s">
        <v>115</v>
      </c>
    </row>
    <row r="11" spans="1:3" x14ac:dyDescent="0.25">
      <c r="A11" s="5">
        <v>42796</v>
      </c>
      <c r="B11" t="s">
        <v>116</v>
      </c>
      <c r="C11" t="s">
        <v>117</v>
      </c>
    </row>
    <row r="12" spans="1:3" x14ac:dyDescent="0.25">
      <c r="A12" s="5">
        <v>42797</v>
      </c>
      <c r="B12" t="s">
        <v>118</v>
      </c>
      <c r="C12" t="s">
        <v>119</v>
      </c>
    </row>
    <row r="13" spans="1:3" x14ac:dyDescent="0.25">
      <c r="A13" s="5">
        <v>42797</v>
      </c>
      <c r="B13" t="s">
        <v>120</v>
      </c>
      <c r="C13" t="s">
        <v>121</v>
      </c>
    </row>
    <row r="14" spans="1:3" x14ac:dyDescent="0.25">
      <c r="A14" s="5">
        <v>42797</v>
      </c>
      <c r="B14" t="s">
        <v>122</v>
      </c>
      <c r="C14" t="s">
        <v>123</v>
      </c>
    </row>
    <row r="15" spans="1:3" x14ac:dyDescent="0.25">
      <c r="A15" s="5">
        <v>42797</v>
      </c>
      <c r="B15" t="s">
        <v>124</v>
      </c>
      <c r="C15" t="s">
        <v>125</v>
      </c>
    </row>
    <row r="16" spans="1:3" x14ac:dyDescent="0.25">
      <c r="A16" s="5">
        <v>42797</v>
      </c>
      <c r="B16" t="s">
        <v>126</v>
      </c>
      <c r="C16" t="s">
        <v>127</v>
      </c>
    </row>
    <row r="17" spans="1:3" x14ac:dyDescent="0.25">
      <c r="A17" s="5">
        <v>42797</v>
      </c>
      <c r="B17" t="s">
        <v>128</v>
      </c>
      <c r="C17" t="s">
        <v>129</v>
      </c>
    </row>
    <row r="18" spans="1:3" x14ac:dyDescent="0.25">
      <c r="A18" s="5">
        <v>42797</v>
      </c>
      <c r="B18" t="s">
        <v>130</v>
      </c>
      <c r="C18" t="s">
        <v>131</v>
      </c>
    </row>
    <row r="19" spans="1:3" x14ac:dyDescent="0.25">
      <c r="A19" s="5">
        <v>42797</v>
      </c>
      <c r="B19" t="s">
        <v>132</v>
      </c>
      <c r="C19" t="s">
        <v>133</v>
      </c>
    </row>
    <row r="20" spans="1:3" x14ac:dyDescent="0.25">
      <c r="A20" s="5">
        <v>42797</v>
      </c>
      <c r="B20" t="s">
        <v>134</v>
      </c>
      <c r="C20" t="s">
        <v>135</v>
      </c>
    </row>
    <row r="21" spans="1:3" x14ac:dyDescent="0.25">
      <c r="A21" s="5">
        <v>42797</v>
      </c>
      <c r="B21" t="s">
        <v>136</v>
      </c>
      <c r="C21" t="s">
        <v>137</v>
      </c>
    </row>
    <row r="22" spans="1:3" x14ac:dyDescent="0.25">
      <c r="A22" s="5">
        <v>42800</v>
      </c>
      <c r="B22" t="s">
        <v>138</v>
      </c>
      <c r="C22" t="s">
        <v>139</v>
      </c>
    </row>
    <row r="23" spans="1:3" x14ac:dyDescent="0.25">
      <c r="A23" s="5">
        <v>42802</v>
      </c>
      <c r="B23" t="s">
        <v>140</v>
      </c>
      <c r="C23" t="s">
        <v>141</v>
      </c>
    </row>
    <row r="24" spans="1:3" x14ac:dyDescent="0.25">
      <c r="A24" s="5">
        <v>42802</v>
      </c>
      <c r="B24" t="s">
        <v>142</v>
      </c>
      <c r="C24" t="s">
        <v>143</v>
      </c>
    </row>
    <row r="25" spans="1:3" x14ac:dyDescent="0.25">
      <c r="A25" s="5">
        <v>42802</v>
      </c>
      <c r="B25" t="s">
        <v>144</v>
      </c>
      <c r="C25" t="s">
        <v>145</v>
      </c>
    </row>
    <row r="26" spans="1:3" x14ac:dyDescent="0.25">
      <c r="A26" s="5">
        <v>42802</v>
      </c>
      <c r="B26" t="s">
        <v>146</v>
      </c>
      <c r="C26" t="s">
        <v>147</v>
      </c>
    </row>
    <row r="27" spans="1:3" x14ac:dyDescent="0.25">
      <c r="A27" s="5">
        <v>42802</v>
      </c>
      <c r="B27" t="s">
        <v>148</v>
      </c>
      <c r="C27" t="s">
        <v>149</v>
      </c>
    </row>
    <row r="28" spans="1:3" x14ac:dyDescent="0.25">
      <c r="A28" s="5">
        <v>42802</v>
      </c>
      <c r="B28" t="s">
        <v>150</v>
      </c>
      <c r="C28" t="s">
        <v>151</v>
      </c>
    </row>
    <row r="29" spans="1:3" x14ac:dyDescent="0.25">
      <c r="A29" s="5">
        <v>42802</v>
      </c>
      <c r="B29" t="s">
        <v>152</v>
      </c>
      <c r="C29" t="s">
        <v>153</v>
      </c>
    </row>
    <row r="30" spans="1:3" x14ac:dyDescent="0.25">
      <c r="A30" s="5">
        <v>42802</v>
      </c>
      <c r="B30" t="s">
        <v>154</v>
      </c>
      <c r="C30" t="s">
        <v>155</v>
      </c>
    </row>
    <row r="31" spans="1:3" x14ac:dyDescent="0.25">
      <c r="A31" s="5">
        <v>42802</v>
      </c>
      <c r="B31" t="s">
        <v>156</v>
      </c>
      <c r="C31" t="s">
        <v>157</v>
      </c>
    </row>
    <row r="32" spans="1:3" x14ac:dyDescent="0.25">
      <c r="A32" s="5">
        <v>42802</v>
      </c>
      <c r="B32" t="s">
        <v>158</v>
      </c>
      <c r="C32" t="s">
        <v>159</v>
      </c>
    </row>
    <row r="33" spans="1:3" x14ac:dyDescent="0.25">
      <c r="A33" s="5">
        <v>42802</v>
      </c>
      <c r="B33" t="s">
        <v>160</v>
      </c>
      <c r="C33" t="s">
        <v>161</v>
      </c>
    </row>
    <row r="34" spans="1:3" x14ac:dyDescent="0.25">
      <c r="A34" s="5">
        <v>42803</v>
      </c>
      <c r="B34" t="s">
        <v>162</v>
      </c>
      <c r="C34" t="s">
        <v>163</v>
      </c>
    </row>
    <row r="35" spans="1:3" x14ac:dyDescent="0.25">
      <c r="A35" s="5">
        <v>42803</v>
      </c>
      <c r="B35" t="s">
        <v>164</v>
      </c>
      <c r="C35" t="s">
        <v>165</v>
      </c>
    </row>
    <row r="36" spans="1:3" x14ac:dyDescent="0.25">
      <c r="A36" s="5">
        <v>42803</v>
      </c>
      <c r="B36" t="s">
        <v>166</v>
      </c>
      <c r="C36" t="s">
        <v>167</v>
      </c>
    </row>
    <row r="37" spans="1:3" x14ac:dyDescent="0.25">
      <c r="A37" s="5">
        <v>42803</v>
      </c>
      <c r="B37" t="s">
        <v>168</v>
      </c>
      <c r="C37" t="s">
        <v>169</v>
      </c>
    </row>
    <row r="38" spans="1:3" x14ac:dyDescent="0.25">
      <c r="A38" s="5">
        <v>42803</v>
      </c>
      <c r="B38" t="s">
        <v>170</v>
      </c>
      <c r="C38" t="s">
        <v>171</v>
      </c>
    </row>
    <row r="39" spans="1:3" x14ac:dyDescent="0.25">
      <c r="A39" s="5">
        <v>42803</v>
      </c>
      <c r="B39" t="s">
        <v>172</v>
      </c>
      <c r="C39" t="s">
        <v>173</v>
      </c>
    </row>
    <row r="40" spans="1:3" x14ac:dyDescent="0.25">
      <c r="A40" s="5">
        <v>42803</v>
      </c>
      <c r="B40" t="s">
        <v>174</v>
      </c>
      <c r="C40" t="s">
        <v>175</v>
      </c>
    </row>
    <row r="41" spans="1:3" x14ac:dyDescent="0.25">
      <c r="A41" s="5">
        <v>42803</v>
      </c>
      <c r="B41" t="s">
        <v>176</v>
      </c>
      <c r="C41" t="s">
        <v>177</v>
      </c>
    </row>
    <row r="42" spans="1:3" x14ac:dyDescent="0.25">
      <c r="A42" s="5">
        <v>42804</v>
      </c>
      <c r="B42" t="s">
        <v>178</v>
      </c>
      <c r="C42" t="s">
        <v>179</v>
      </c>
    </row>
    <row r="43" spans="1:3" x14ac:dyDescent="0.25">
      <c r="A43" s="5">
        <v>42804</v>
      </c>
      <c r="B43" t="s">
        <v>180</v>
      </c>
      <c r="C43" t="s">
        <v>181</v>
      </c>
    </row>
    <row r="44" spans="1:3" x14ac:dyDescent="0.25">
      <c r="A44" s="5">
        <v>42804</v>
      </c>
      <c r="B44" t="s">
        <v>182</v>
      </c>
      <c r="C44" t="s">
        <v>183</v>
      </c>
    </row>
    <row r="45" spans="1:3" x14ac:dyDescent="0.25">
      <c r="A45" s="5">
        <v>42804</v>
      </c>
      <c r="B45" t="s">
        <v>184</v>
      </c>
      <c r="C45" t="s">
        <v>185</v>
      </c>
    </row>
    <row r="46" spans="1:3" x14ac:dyDescent="0.25">
      <c r="A46" s="5">
        <v>42804</v>
      </c>
      <c r="B46" t="s">
        <v>186</v>
      </c>
      <c r="C46" t="s">
        <v>187</v>
      </c>
    </row>
    <row r="47" spans="1:3" x14ac:dyDescent="0.25">
      <c r="A47" s="5">
        <v>42804</v>
      </c>
      <c r="B47" t="s">
        <v>188</v>
      </c>
      <c r="C47" t="s">
        <v>189</v>
      </c>
    </row>
    <row r="48" spans="1:3" x14ac:dyDescent="0.25">
      <c r="A48" s="5">
        <v>42807</v>
      </c>
      <c r="B48" t="s">
        <v>190</v>
      </c>
      <c r="C48" t="s">
        <v>191</v>
      </c>
    </row>
    <row r="49" spans="1:3" x14ac:dyDescent="0.25">
      <c r="A49" s="5">
        <v>42807</v>
      </c>
      <c r="B49" t="s">
        <v>192</v>
      </c>
      <c r="C49" t="s">
        <v>193</v>
      </c>
    </row>
    <row r="50" spans="1:3" x14ac:dyDescent="0.25">
      <c r="A50" s="5">
        <v>42809</v>
      </c>
      <c r="B50" t="s">
        <v>194</v>
      </c>
      <c r="C50" t="s">
        <v>195</v>
      </c>
    </row>
    <row r="51" spans="1:3" x14ac:dyDescent="0.25">
      <c r="A51" s="5">
        <v>42809</v>
      </c>
      <c r="B51" t="s">
        <v>196</v>
      </c>
      <c r="C51" t="s">
        <v>197</v>
      </c>
    </row>
    <row r="52" spans="1:3" x14ac:dyDescent="0.25">
      <c r="A52" s="5">
        <v>42809</v>
      </c>
      <c r="B52" t="s">
        <v>198</v>
      </c>
      <c r="C52" t="s">
        <v>199</v>
      </c>
    </row>
    <row r="53" spans="1:3" x14ac:dyDescent="0.25">
      <c r="A53" s="5">
        <v>42809</v>
      </c>
      <c r="B53" t="s">
        <v>200</v>
      </c>
      <c r="C53" t="s">
        <v>201</v>
      </c>
    </row>
    <row r="54" spans="1:3" x14ac:dyDescent="0.25">
      <c r="A54" s="5">
        <v>42809</v>
      </c>
      <c r="B54" t="s">
        <v>202</v>
      </c>
      <c r="C54" t="s">
        <v>203</v>
      </c>
    </row>
    <row r="55" spans="1:3" x14ac:dyDescent="0.25">
      <c r="A55" s="5">
        <v>42809</v>
      </c>
      <c r="B55" t="s">
        <v>204</v>
      </c>
      <c r="C55" t="s">
        <v>205</v>
      </c>
    </row>
    <row r="56" spans="1:3" x14ac:dyDescent="0.25">
      <c r="A56" s="5">
        <v>42809</v>
      </c>
      <c r="B56" t="s">
        <v>206</v>
      </c>
      <c r="C56" t="s">
        <v>207</v>
      </c>
    </row>
    <row r="57" spans="1:3" x14ac:dyDescent="0.25">
      <c r="A57" s="5">
        <v>42809</v>
      </c>
      <c r="B57" t="s">
        <v>208</v>
      </c>
      <c r="C57" t="s">
        <v>209</v>
      </c>
    </row>
    <row r="58" spans="1:3" x14ac:dyDescent="0.25">
      <c r="A58" s="5">
        <v>42810</v>
      </c>
      <c r="B58" t="s">
        <v>210</v>
      </c>
      <c r="C58" t="s">
        <v>211</v>
      </c>
    </row>
    <row r="59" spans="1:3" x14ac:dyDescent="0.25">
      <c r="A59" s="5">
        <v>42810</v>
      </c>
      <c r="B59" t="s">
        <v>212</v>
      </c>
      <c r="C59" t="s">
        <v>213</v>
      </c>
    </row>
    <row r="60" spans="1:3" x14ac:dyDescent="0.25">
      <c r="A60" s="5">
        <v>42810</v>
      </c>
      <c r="B60" t="s">
        <v>214</v>
      </c>
      <c r="C60" t="s">
        <v>215</v>
      </c>
    </row>
    <row r="61" spans="1:3" x14ac:dyDescent="0.25">
      <c r="A61" s="5">
        <v>42810</v>
      </c>
      <c r="B61" t="s">
        <v>216</v>
      </c>
      <c r="C61" t="s">
        <v>217</v>
      </c>
    </row>
    <row r="62" spans="1:3" x14ac:dyDescent="0.25">
      <c r="A62" s="5">
        <v>42810</v>
      </c>
      <c r="B62" t="s">
        <v>218</v>
      </c>
      <c r="C62" t="s">
        <v>219</v>
      </c>
    </row>
    <row r="63" spans="1:3" x14ac:dyDescent="0.25">
      <c r="A63" s="5">
        <v>42810</v>
      </c>
      <c r="B63" t="s">
        <v>220</v>
      </c>
      <c r="C63" t="s">
        <v>221</v>
      </c>
    </row>
    <row r="64" spans="1:3" x14ac:dyDescent="0.25">
      <c r="A64" s="5">
        <v>42810</v>
      </c>
      <c r="B64" t="s">
        <v>222</v>
      </c>
      <c r="C64" t="s">
        <v>223</v>
      </c>
    </row>
    <row r="65" spans="1:3" x14ac:dyDescent="0.25">
      <c r="A65" s="5">
        <v>42810</v>
      </c>
      <c r="B65" t="s">
        <v>224</v>
      </c>
      <c r="C65" t="s">
        <v>225</v>
      </c>
    </row>
    <row r="66" spans="1:3" x14ac:dyDescent="0.25">
      <c r="A66" s="5">
        <v>42811</v>
      </c>
      <c r="B66" t="s">
        <v>226</v>
      </c>
      <c r="C66" t="s">
        <v>227</v>
      </c>
    </row>
    <row r="67" spans="1:3" x14ac:dyDescent="0.25">
      <c r="A67" s="5">
        <v>42811</v>
      </c>
      <c r="B67" t="s">
        <v>228</v>
      </c>
      <c r="C67" t="s">
        <v>229</v>
      </c>
    </row>
    <row r="68" spans="1:3" x14ac:dyDescent="0.25">
      <c r="A68" s="5">
        <v>42811</v>
      </c>
      <c r="B68" t="s">
        <v>230</v>
      </c>
      <c r="C68" t="s">
        <v>231</v>
      </c>
    </row>
    <row r="69" spans="1:3" x14ac:dyDescent="0.25">
      <c r="A69" s="5">
        <v>42811</v>
      </c>
      <c r="B69" t="s">
        <v>232</v>
      </c>
      <c r="C69" t="s">
        <v>233</v>
      </c>
    </row>
    <row r="70" spans="1:3" x14ac:dyDescent="0.25">
      <c r="A70" s="5">
        <v>42811</v>
      </c>
      <c r="B70" t="s">
        <v>234</v>
      </c>
      <c r="C70" t="s">
        <v>235</v>
      </c>
    </row>
    <row r="71" spans="1:3" x14ac:dyDescent="0.25">
      <c r="A71" s="5">
        <v>42811</v>
      </c>
      <c r="B71" t="s">
        <v>236</v>
      </c>
      <c r="C71" t="s">
        <v>237</v>
      </c>
    </row>
    <row r="72" spans="1:3" x14ac:dyDescent="0.25">
      <c r="A72" s="5">
        <v>42811</v>
      </c>
      <c r="B72" t="s">
        <v>238</v>
      </c>
      <c r="C72" t="s">
        <v>239</v>
      </c>
    </row>
    <row r="73" spans="1:3" x14ac:dyDescent="0.25">
      <c r="A73" s="5">
        <v>42811</v>
      </c>
      <c r="B73" t="s">
        <v>240</v>
      </c>
      <c r="C73" t="s">
        <v>241</v>
      </c>
    </row>
    <row r="74" spans="1:3" x14ac:dyDescent="0.25">
      <c r="A74" s="5">
        <v>42811</v>
      </c>
      <c r="B74" t="s">
        <v>242</v>
      </c>
      <c r="C74" t="s">
        <v>243</v>
      </c>
    </row>
    <row r="75" spans="1:3" x14ac:dyDescent="0.25">
      <c r="A75" s="5">
        <v>42816</v>
      </c>
      <c r="B75" t="s">
        <v>244</v>
      </c>
      <c r="C75" t="s">
        <v>245</v>
      </c>
    </row>
    <row r="76" spans="1:3" x14ac:dyDescent="0.25">
      <c r="A76" s="5">
        <v>42816</v>
      </c>
      <c r="B76" t="s">
        <v>246</v>
      </c>
      <c r="C76" t="s">
        <v>247</v>
      </c>
    </row>
    <row r="77" spans="1:3" x14ac:dyDescent="0.25">
      <c r="A77" s="5">
        <v>42816</v>
      </c>
      <c r="B77" t="s">
        <v>248</v>
      </c>
      <c r="C77" t="s">
        <v>249</v>
      </c>
    </row>
    <row r="78" spans="1:3" x14ac:dyDescent="0.25">
      <c r="A78" s="5">
        <v>42816</v>
      </c>
      <c r="B78" t="s">
        <v>250</v>
      </c>
      <c r="C78" t="s">
        <v>251</v>
      </c>
    </row>
    <row r="79" spans="1:3" x14ac:dyDescent="0.25">
      <c r="A79" s="5">
        <v>42816</v>
      </c>
      <c r="B79" t="s">
        <v>252</v>
      </c>
      <c r="C79" t="s">
        <v>253</v>
      </c>
    </row>
    <row r="80" spans="1:3" x14ac:dyDescent="0.25">
      <c r="A80" s="5">
        <v>42816</v>
      </c>
      <c r="B80" t="s">
        <v>254</v>
      </c>
      <c r="C80" t="s">
        <v>255</v>
      </c>
    </row>
    <row r="81" spans="1:3" x14ac:dyDescent="0.25">
      <c r="A81" s="5">
        <v>42816</v>
      </c>
      <c r="B81" t="s">
        <v>256</v>
      </c>
      <c r="C81" t="s">
        <v>257</v>
      </c>
    </row>
    <row r="82" spans="1:3" x14ac:dyDescent="0.25">
      <c r="A82" s="5">
        <v>42816</v>
      </c>
      <c r="B82" t="s">
        <v>258</v>
      </c>
      <c r="C82" t="s">
        <v>259</v>
      </c>
    </row>
    <row r="83" spans="1:3" x14ac:dyDescent="0.25">
      <c r="A83" s="5">
        <v>42816</v>
      </c>
      <c r="B83" t="s">
        <v>260</v>
      </c>
      <c r="C83" t="s">
        <v>261</v>
      </c>
    </row>
    <row r="84" spans="1:3" x14ac:dyDescent="0.25">
      <c r="A84" s="5">
        <v>42817</v>
      </c>
      <c r="B84" t="s">
        <v>262</v>
      </c>
      <c r="C84" t="s">
        <v>263</v>
      </c>
    </row>
    <row r="85" spans="1:3" x14ac:dyDescent="0.25">
      <c r="A85" s="5">
        <v>42817</v>
      </c>
      <c r="B85" t="s">
        <v>264</v>
      </c>
      <c r="C85" t="s">
        <v>265</v>
      </c>
    </row>
    <row r="86" spans="1:3" x14ac:dyDescent="0.25">
      <c r="A86" s="5">
        <v>42817</v>
      </c>
      <c r="B86" t="s">
        <v>266</v>
      </c>
      <c r="C86" t="s">
        <v>267</v>
      </c>
    </row>
    <row r="87" spans="1:3" x14ac:dyDescent="0.25">
      <c r="A87" s="5">
        <v>42817</v>
      </c>
      <c r="B87" t="s">
        <v>268</v>
      </c>
      <c r="C87" t="s">
        <v>269</v>
      </c>
    </row>
    <row r="88" spans="1:3" x14ac:dyDescent="0.25">
      <c r="A88" s="5">
        <v>42817</v>
      </c>
      <c r="B88" t="s">
        <v>270</v>
      </c>
      <c r="C88" t="s">
        <v>271</v>
      </c>
    </row>
    <row r="89" spans="1:3" x14ac:dyDescent="0.25">
      <c r="A89" s="5">
        <v>42817</v>
      </c>
      <c r="B89" t="s">
        <v>272</v>
      </c>
      <c r="C89" t="s">
        <v>273</v>
      </c>
    </row>
    <row r="90" spans="1:3" x14ac:dyDescent="0.25">
      <c r="A90" s="5">
        <v>42817</v>
      </c>
      <c r="B90" t="s">
        <v>274</v>
      </c>
      <c r="C90" t="s">
        <v>275</v>
      </c>
    </row>
    <row r="91" spans="1:3" x14ac:dyDescent="0.25">
      <c r="A91" s="5">
        <v>42817</v>
      </c>
      <c r="B91" t="s">
        <v>276</v>
      </c>
      <c r="C91" t="s">
        <v>277</v>
      </c>
    </row>
    <row r="92" spans="1:3" x14ac:dyDescent="0.25">
      <c r="A92" s="5">
        <v>42817</v>
      </c>
      <c r="B92" t="s">
        <v>278</v>
      </c>
      <c r="C92" t="s">
        <v>279</v>
      </c>
    </row>
    <row r="93" spans="1:3" x14ac:dyDescent="0.25">
      <c r="A93" s="5">
        <v>42817</v>
      </c>
      <c r="B93" t="s">
        <v>280</v>
      </c>
      <c r="C93" t="s">
        <v>281</v>
      </c>
    </row>
    <row r="94" spans="1:3" x14ac:dyDescent="0.25">
      <c r="A94" s="5">
        <v>42817</v>
      </c>
      <c r="B94" t="s">
        <v>282</v>
      </c>
      <c r="C94" t="s">
        <v>283</v>
      </c>
    </row>
    <row r="95" spans="1:3" x14ac:dyDescent="0.25">
      <c r="A95" s="5">
        <v>42818</v>
      </c>
      <c r="B95" t="s">
        <v>284</v>
      </c>
      <c r="C95" t="s">
        <v>285</v>
      </c>
    </row>
    <row r="96" spans="1:3" x14ac:dyDescent="0.25">
      <c r="A96" s="5">
        <v>42818</v>
      </c>
      <c r="B96" t="s">
        <v>286</v>
      </c>
      <c r="C96" t="s">
        <v>287</v>
      </c>
    </row>
    <row r="97" spans="1:3" x14ac:dyDescent="0.25">
      <c r="A97" s="5">
        <v>42818</v>
      </c>
      <c r="B97" t="s">
        <v>288</v>
      </c>
      <c r="C97" t="s">
        <v>289</v>
      </c>
    </row>
    <row r="98" spans="1:3" x14ac:dyDescent="0.25">
      <c r="A98" s="5">
        <v>42818</v>
      </c>
      <c r="B98" t="s">
        <v>290</v>
      </c>
      <c r="C98" t="s">
        <v>291</v>
      </c>
    </row>
    <row r="99" spans="1:3" x14ac:dyDescent="0.25">
      <c r="A99" s="5">
        <v>42818</v>
      </c>
      <c r="B99" t="s">
        <v>292</v>
      </c>
      <c r="C99" t="s">
        <v>293</v>
      </c>
    </row>
    <row r="100" spans="1:3" x14ac:dyDescent="0.25">
      <c r="A100" s="5">
        <v>42818</v>
      </c>
      <c r="B100" t="s">
        <v>294</v>
      </c>
      <c r="C100" t="s">
        <v>295</v>
      </c>
    </row>
    <row r="101" spans="1:3" x14ac:dyDescent="0.25">
      <c r="A101" s="5">
        <v>42818</v>
      </c>
      <c r="B101" t="s">
        <v>296</v>
      </c>
      <c r="C101" t="s">
        <v>297</v>
      </c>
    </row>
    <row r="102" spans="1:3" x14ac:dyDescent="0.25">
      <c r="A102" s="5">
        <v>42822</v>
      </c>
      <c r="B102" t="s">
        <v>298</v>
      </c>
      <c r="C102" t="s">
        <v>299</v>
      </c>
    </row>
    <row r="103" spans="1:3" x14ac:dyDescent="0.25">
      <c r="A103" s="5">
        <v>42823</v>
      </c>
      <c r="B103" t="s">
        <v>300</v>
      </c>
      <c r="C103" t="s">
        <v>301</v>
      </c>
    </row>
    <row r="104" spans="1:3" x14ac:dyDescent="0.25">
      <c r="A104" s="5">
        <v>42823</v>
      </c>
      <c r="B104" t="s">
        <v>302</v>
      </c>
      <c r="C104" t="s">
        <v>303</v>
      </c>
    </row>
    <row r="105" spans="1:3" x14ac:dyDescent="0.25">
      <c r="A105" s="5">
        <v>42823</v>
      </c>
      <c r="B105" t="s">
        <v>304</v>
      </c>
      <c r="C105" t="s">
        <v>305</v>
      </c>
    </row>
    <row r="106" spans="1:3" x14ac:dyDescent="0.25">
      <c r="A106" s="5">
        <v>42823</v>
      </c>
      <c r="B106" t="s">
        <v>306</v>
      </c>
      <c r="C106" t="s">
        <v>307</v>
      </c>
    </row>
    <row r="107" spans="1:3" x14ac:dyDescent="0.25">
      <c r="A107" s="5">
        <v>42823</v>
      </c>
      <c r="B107" t="s">
        <v>308</v>
      </c>
      <c r="C107" t="s">
        <v>309</v>
      </c>
    </row>
    <row r="108" spans="1:3" x14ac:dyDescent="0.25">
      <c r="A108" s="5">
        <v>42823</v>
      </c>
      <c r="B108" t="s">
        <v>310</v>
      </c>
      <c r="C108" t="s">
        <v>311</v>
      </c>
    </row>
    <row r="109" spans="1:3" x14ac:dyDescent="0.25">
      <c r="A109" s="5">
        <v>42823</v>
      </c>
      <c r="B109" t="s">
        <v>312</v>
      </c>
      <c r="C109" t="s">
        <v>313</v>
      </c>
    </row>
    <row r="110" spans="1:3" x14ac:dyDescent="0.25">
      <c r="A110" s="5">
        <v>42823</v>
      </c>
      <c r="B110" t="s">
        <v>314</v>
      </c>
      <c r="C110" t="s">
        <v>315</v>
      </c>
    </row>
    <row r="111" spans="1:3" x14ac:dyDescent="0.25">
      <c r="A111" s="5">
        <v>42824</v>
      </c>
      <c r="B111" t="s">
        <v>316</v>
      </c>
      <c r="C111" t="s">
        <v>317</v>
      </c>
    </row>
    <row r="112" spans="1:3" x14ac:dyDescent="0.25">
      <c r="A112" s="5">
        <v>42824</v>
      </c>
      <c r="B112" t="s">
        <v>318</v>
      </c>
      <c r="C112" t="s">
        <v>319</v>
      </c>
    </row>
    <row r="113" spans="1:3" x14ac:dyDescent="0.25">
      <c r="A113" s="5">
        <v>42824</v>
      </c>
      <c r="B113" t="s">
        <v>320</v>
      </c>
      <c r="C113" t="s">
        <v>321</v>
      </c>
    </row>
    <row r="114" spans="1:3" x14ac:dyDescent="0.25">
      <c r="A114" s="5">
        <v>42824</v>
      </c>
      <c r="B114" t="s">
        <v>322</v>
      </c>
      <c r="C114" t="s">
        <v>323</v>
      </c>
    </row>
    <row r="115" spans="1:3" x14ac:dyDescent="0.25">
      <c r="A115" s="5">
        <v>42824</v>
      </c>
      <c r="B115" t="s">
        <v>324</v>
      </c>
      <c r="C115" t="s">
        <v>325</v>
      </c>
    </row>
    <row r="116" spans="1:3" x14ac:dyDescent="0.25">
      <c r="A116" s="5">
        <v>42824</v>
      </c>
      <c r="B116" t="s">
        <v>326</v>
      </c>
      <c r="C116" t="s">
        <v>327</v>
      </c>
    </row>
    <row r="117" spans="1:3" x14ac:dyDescent="0.25">
      <c r="A117" s="5">
        <v>42824</v>
      </c>
      <c r="B117" t="s">
        <v>328</v>
      </c>
      <c r="C117" t="s">
        <v>329</v>
      </c>
    </row>
    <row r="118" spans="1:3" x14ac:dyDescent="0.25">
      <c r="A118" s="5">
        <v>42824</v>
      </c>
      <c r="B118" t="s">
        <v>330</v>
      </c>
      <c r="C118" t="s">
        <v>331</v>
      </c>
    </row>
    <row r="119" spans="1:3" x14ac:dyDescent="0.25">
      <c r="A119" s="5">
        <v>42824</v>
      </c>
      <c r="B119" t="s">
        <v>332</v>
      </c>
      <c r="C119" t="s">
        <v>333</v>
      </c>
    </row>
    <row r="120" spans="1:3" x14ac:dyDescent="0.25">
      <c r="A120" s="5">
        <v>42825</v>
      </c>
      <c r="B120" t="s">
        <v>334</v>
      </c>
      <c r="C120" t="s">
        <v>335</v>
      </c>
    </row>
    <row r="121" spans="1:3" x14ac:dyDescent="0.25">
      <c r="A121" s="5">
        <v>42825</v>
      </c>
      <c r="B121" t="s">
        <v>336</v>
      </c>
      <c r="C121" t="s">
        <v>337</v>
      </c>
    </row>
    <row r="122" spans="1:3" x14ac:dyDescent="0.25">
      <c r="A122" s="5">
        <v>42825</v>
      </c>
      <c r="B122" t="s">
        <v>338</v>
      </c>
      <c r="C122" t="s">
        <v>339</v>
      </c>
    </row>
    <row r="123" spans="1:3" x14ac:dyDescent="0.25">
      <c r="A123" s="5">
        <v>42825</v>
      </c>
      <c r="B123" t="s">
        <v>340</v>
      </c>
      <c r="C123" t="s">
        <v>341</v>
      </c>
    </row>
    <row r="124" spans="1:3" x14ac:dyDescent="0.25">
      <c r="A124" s="5">
        <v>42825</v>
      </c>
      <c r="B124" t="s">
        <v>342</v>
      </c>
      <c r="C124" t="s">
        <v>343</v>
      </c>
    </row>
    <row r="125" spans="1:3" x14ac:dyDescent="0.25">
      <c r="A125" s="5">
        <v>42830</v>
      </c>
      <c r="B125" t="s">
        <v>344</v>
      </c>
      <c r="C125" t="s">
        <v>345</v>
      </c>
    </row>
    <row r="126" spans="1:3" x14ac:dyDescent="0.25">
      <c r="A126" s="5">
        <v>42830</v>
      </c>
      <c r="B126" t="s">
        <v>346</v>
      </c>
      <c r="C126" t="s">
        <v>347</v>
      </c>
    </row>
    <row r="127" spans="1:3" x14ac:dyDescent="0.25">
      <c r="A127" s="5">
        <v>42830</v>
      </c>
      <c r="B127" t="s">
        <v>348</v>
      </c>
      <c r="C127" t="s">
        <v>349</v>
      </c>
    </row>
    <row r="128" spans="1:3" x14ac:dyDescent="0.25">
      <c r="A128" s="5">
        <v>42830</v>
      </c>
      <c r="B128" t="s">
        <v>350</v>
      </c>
      <c r="C128" t="s">
        <v>351</v>
      </c>
    </row>
    <row r="129" spans="1:3" x14ac:dyDescent="0.25">
      <c r="A129" s="5">
        <v>42830</v>
      </c>
      <c r="B129" t="s">
        <v>352</v>
      </c>
      <c r="C129" t="s">
        <v>353</v>
      </c>
    </row>
    <row r="130" spans="1:3" x14ac:dyDescent="0.25">
      <c r="A130" s="5">
        <v>42830</v>
      </c>
      <c r="B130" t="s">
        <v>354</v>
      </c>
      <c r="C130" t="s">
        <v>355</v>
      </c>
    </row>
    <row r="131" spans="1:3" x14ac:dyDescent="0.25">
      <c r="A131" s="5">
        <v>42830</v>
      </c>
      <c r="B131" t="s">
        <v>356</v>
      </c>
      <c r="C131" t="s">
        <v>357</v>
      </c>
    </row>
    <row r="132" spans="1:3" x14ac:dyDescent="0.25">
      <c r="A132" s="5">
        <v>42830</v>
      </c>
      <c r="B132" t="s">
        <v>358</v>
      </c>
      <c r="C132" t="s">
        <v>359</v>
      </c>
    </row>
    <row r="133" spans="1:3" x14ac:dyDescent="0.25">
      <c r="A133" s="5">
        <v>42830</v>
      </c>
      <c r="B133" t="s">
        <v>360</v>
      </c>
      <c r="C133" t="s">
        <v>361</v>
      </c>
    </row>
    <row r="134" spans="1:3" x14ac:dyDescent="0.25">
      <c r="A134" s="5">
        <v>42830</v>
      </c>
      <c r="B134" t="s">
        <v>362</v>
      </c>
      <c r="C134" t="s">
        <v>363</v>
      </c>
    </row>
    <row r="135" spans="1:3" x14ac:dyDescent="0.25">
      <c r="A135" s="5">
        <v>42830</v>
      </c>
      <c r="B135" t="s">
        <v>364</v>
      </c>
      <c r="C135" t="s">
        <v>365</v>
      </c>
    </row>
    <row r="136" spans="1:3" x14ac:dyDescent="0.25">
      <c r="A136" s="5">
        <v>42831</v>
      </c>
      <c r="B136" t="s">
        <v>366</v>
      </c>
      <c r="C136" t="s">
        <v>367</v>
      </c>
    </row>
    <row r="137" spans="1:3" x14ac:dyDescent="0.25">
      <c r="A137" s="5">
        <v>42831</v>
      </c>
      <c r="B137" t="s">
        <v>368</v>
      </c>
      <c r="C137" t="s">
        <v>369</v>
      </c>
    </row>
    <row r="138" spans="1:3" x14ac:dyDescent="0.25">
      <c r="A138" s="5">
        <v>42831</v>
      </c>
      <c r="B138" t="s">
        <v>370</v>
      </c>
      <c r="C138" t="s">
        <v>371</v>
      </c>
    </row>
    <row r="139" spans="1:3" x14ac:dyDescent="0.25">
      <c r="A139" s="5">
        <v>42831</v>
      </c>
      <c r="B139" t="s">
        <v>372</v>
      </c>
      <c r="C139" t="s">
        <v>373</v>
      </c>
    </row>
    <row r="140" spans="1:3" x14ac:dyDescent="0.25">
      <c r="A140" s="5">
        <v>42831</v>
      </c>
      <c r="B140" t="s">
        <v>374</v>
      </c>
      <c r="C140" t="s">
        <v>375</v>
      </c>
    </row>
    <row r="141" spans="1:3" x14ac:dyDescent="0.25">
      <c r="A141" s="5">
        <v>42831</v>
      </c>
      <c r="B141" t="s">
        <v>376</v>
      </c>
      <c r="C141" t="s">
        <v>377</v>
      </c>
    </row>
    <row r="142" spans="1:3" x14ac:dyDescent="0.25">
      <c r="A142" s="5">
        <v>42831</v>
      </c>
      <c r="B142" t="s">
        <v>378</v>
      </c>
      <c r="C142" t="s">
        <v>379</v>
      </c>
    </row>
    <row r="143" spans="1:3" x14ac:dyDescent="0.25">
      <c r="A143" s="5">
        <v>42832</v>
      </c>
      <c r="B143" t="s">
        <v>380</v>
      </c>
      <c r="C143" t="s">
        <v>381</v>
      </c>
    </row>
    <row r="144" spans="1:3" x14ac:dyDescent="0.25">
      <c r="A144" s="5">
        <v>42837</v>
      </c>
      <c r="B144" t="s">
        <v>382</v>
      </c>
      <c r="C144" t="s">
        <v>383</v>
      </c>
    </row>
    <row r="145" spans="1:3" x14ac:dyDescent="0.25">
      <c r="A145" s="5">
        <v>42837</v>
      </c>
      <c r="B145" t="s">
        <v>384</v>
      </c>
      <c r="C145" t="s">
        <v>385</v>
      </c>
    </row>
    <row r="146" spans="1:3" x14ac:dyDescent="0.25">
      <c r="A146" s="5">
        <v>42837</v>
      </c>
      <c r="B146" t="s">
        <v>386</v>
      </c>
      <c r="C146" t="s">
        <v>387</v>
      </c>
    </row>
    <row r="147" spans="1:3" x14ac:dyDescent="0.25">
      <c r="A147" s="5">
        <v>42844</v>
      </c>
      <c r="B147" t="s">
        <v>388</v>
      </c>
      <c r="C147" t="s">
        <v>389</v>
      </c>
    </row>
    <row r="148" spans="1:3" x14ac:dyDescent="0.25">
      <c r="A148" s="5">
        <v>42844</v>
      </c>
      <c r="B148" t="s">
        <v>390</v>
      </c>
      <c r="C148" t="s">
        <v>391</v>
      </c>
    </row>
    <row r="149" spans="1:3" x14ac:dyDescent="0.25">
      <c r="A149" s="5">
        <v>42844</v>
      </c>
      <c r="B149" t="s">
        <v>392</v>
      </c>
      <c r="C149" t="s">
        <v>393</v>
      </c>
    </row>
    <row r="150" spans="1:3" x14ac:dyDescent="0.25">
      <c r="A150" s="5">
        <v>42844</v>
      </c>
      <c r="B150" t="s">
        <v>394</v>
      </c>
      <c r="C150" t="s">
        <v>395</v>
      </c>
    </row>
    <row r="151" spans="1:3" x14ac:dyDescent="0.25">
      <c r="A151" s="5">
        <v>42844</v>
      </c>
      <c r="B151" t="s">
        <v>396</v>
      </c>
      <c r="C151" t="s">
        <v>397</v>
      </c>
    </row>
    <row r="152" spans="1:3" x14ac:dyDescent="0.25">
      <c r="A152" s="5">
        <v>42844</v>
      </c>
      <c r="B152" t="s">
        <v>398</v>
      </c>
      <c r="C152" t="s">
        <v>399</v>
      </c>
    </row>
    <row r="153" spans="1:3" x14ac:dyDescent="0.25">
      <c r="A153" s="5">
        <v>42847</v>
      </c>
      <c r="B153" t="s">
        <v>400</v>
      </c>
      <c r="C153" t="s">
        <v>401</v>
      </c>
    </row>
    <row r="154" spans="1:3" x14ac:dyDescent="0.25">
      <c r="A154" s="5">
        <v>42851</v>
      </c>
      <c r="B154" t="s">
        <v>402</v>
      </c>
      <c r="C154" t="s">
        <v>403</v>
      </c>
    </row>
    <row r="155" spans="1:3" x14ac:dyDescent="0.25">
      <c r="A155" s="5">
        <v>42851</v>
      </c>
      <c r="B155" t="s">
        <v>404</v>
      </c>
      <c r="C155" t="s">
        <v>405</v>
      </c>
    </row>
    <row r="156" spans="1:3" x14ac:dyDescent="0.25">
      <c r="A156" s="5">
        <v>42851</v>
      </c>
      <c r="B156" t="s">
        <v>406</v>
      </c>
      <c r="C156" t="s">
        <v>407</v>
      </c>
    </row>
    <row r="157" spans="1:3" x14ac:dyDescent="0.25">
      <c r="A157" s="5">
        <v>42851</v>
      </c>
      <c r="B157" t="s">
        <v>408</v>
      </c>
      <c r="C157" t="s">
        <v>409</v>
      </c>
    </row>
    <row r="158" spans="1:3" x14ac:dyDescent="0.25">
      <c r="A158" s="5">
        <v>42851</v>
      </c>
      <c r="B158" t="s">
        <v>410</v>
      </c>
      <c r="C158" t="s">
        <v>411</v>
      </c>
    </row>
    <row r="159" spans="1:3" x14ac:dyDescent="0.25">
      <c r="A159" s="5">
        <v>42851</v>
      </c>
      <c r="B159" t="s">
        <v>412</v>
      </c>
      <c r="C159" t="s">
        <v>413</v>
      </c>
    </row>
    <row r="160" spans="1:3" x14ac:dyDescent="0.25">
      <c r="A160" s="5">
        <v>42854</v>
      </c>
      <c r="B160" t="s">
        <v>414</v>
      </c>
      <c r="C160"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85"/>
  <sheetViews>
    <sheetView topLeftCell="GY1" zoomScaleNormal="100" workbookViewId="0">
      <selection activeCell="HG6" sqref="HG6"/>
    </sheetView>
  </sheetViews>
  <sheetFormatPr defaultRowHeight="15" x14ac:dyDescent="0.25"/>
  <cols>
    <col min="1" max="1" width="10.28515625" customWidth="1"/>
    <col min="213" max="213" width="17.140625" customWidth="1"/>
  </cols>
  <sheetData>
    <row r="1" spans="1:263" x14ac:dyDescent="0.25">
      <c r="A1" s="11" t="s">
        <v>3593</v>
      </c>
    </row>
    <row r="2" spans="1:263" x14ac:dyDescent="0.25">
      <c r="A2" s="12"/>
      <c r="DG2" t="s">
        <v>3681</v>
      </c>
    </row>
    <row r="3" spans="1:263" x14ac:dyDescent="0.25">
      <c r="A3" s="11" t="s">
        <v>3677</v>
      </c>
      <c r="I3" t="s">
        <v>87</v>
      </c>
      <c r="BH3" t="s">
        <v>88</v>
      </c>
      <c r="DG3" t="s">
        <v>87</v>
      </c>
      <c r="FF3" t="s">
        <v>88</v>
      </c>
      <c r="HF3" t="s">
        <v>3682</v>
      </c>
    </row>
    <row r="4" spans="1:263" x14ac:dyDescent="0.25">
      <c r="A4">
        <v>6</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3664</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3665</v>
      </c>
      <c r="B6">
        <v>1</v>
      </c>
      <c r="C6">
        <v>2704</v>
      </c>
      <c r="D6">
        <v>3067</v>
      </c>
      <c r="E6">
        <v>3138</v>
      </c>
      <c r="F6">
        <v>1756</v>
      </c>
      <c r="G6">
        <v>111</v>
      </c>
      <c r="H6">
        <v>1288</v>
      </c>
      <c r="I6">
        <v>15</v>
      </c>
      <c r="J6">
        <v>0</v>
      </c>
      <c r="K6">
        <v>0</v>
      </c>
      <c r="L6">
        <v>0</v>
      </c>
      <c r="M6">
        <v>0</v>
      </c>
      <c r="N6">
        <v>0</v>
      </c>
      <c r="O6">
        <v>0</v>
      </c>
      <c r="P6">
        <v>0</v>
      </c>
      <c r="Q6">
        <v>-3</v>
      </c>
      <c r="R6">
        <v>-3</v>
      </c>
      <c r="S6">
        <v>0</v>
      </c>
      <c r="T6">
        <v>15</v>
      </c>
      <c r="U6">
        <v>0</v>
      </c>
      <c r="V6">
        <v>0</v>
      </c>
      <c r="W6">
        <v>0</v>
      </c>
      <c r="X6">
        <v>1</v>
      </c>
      <c r="Y6">
        <v>1</v>
      </c>
      <c r="Z6">
        <v>0</v>
      </c>
      <c r="AA6">
        <v>0</v>
      </c>
      <c r="AB6">
        <v>80</v>
      </c>
      <c r="AC6">
        <v>2</v>
      </c>
      <c r="AD6">
        <v>-3</v>
      </c>
      <c r="AE6">
        <v>-3</v>
      </c>
      <c r="AF6">
        <v>130</v>
      </c>
      <c r="AG6">
        <v>0</v>
      </c>
      <c r="AH6">
        <v>0</v>
      </c>
      <c r="AI6">
        <v>1</v>
      </c>
      <c r="AJ6">
        <v>50</v>
      </c>
      <c r="AK6">
        <v>-3</v>
      </c>
      <c r="AL6">
        <v>-3</v>
      </c>
      <c r="AM6">
        <v>-3</v>
      </c>
      <c r="AN6">
        <v>0</v>
      </c>
      <c r="AO6">
        <v>0</v>
      </c>
      <c r="AP6">
        <v>0</v>
      </c>
      <c r="AQ6">
        <v>0</v>
      </c>
      <c r="AR6">
        <v>0</v>
      </c>
      <c r="AS6">
        <v>2</v>
      </c>
      <c r="AT6">
        <v>0</v>
      </c>
      <c r="AU6">
        <v>50</v>
      </c>
      <c r="AV6">
        <v>80</v>
      </c>
      <c r="AW6">
        <v>2</v>
      </c>
      <c r="AX6">
        <v>2</v>
      </c>
      <c r="AY6">
        <v>-3</v>
      </c>
      <c r="AZ6">
        <v>-3</v>
      </c>
      <c r="BA6">
        <v>0</v>
      </c>
      <c r="BB6">
        <v>195</v>
      </c>
      <c r="BC6">
        <v>195</v>
      </c>
      <c r="BD6">
        <v>0</v>
      </c>
      <c r="BE6">
        <v>-110</v>
      </c>
      <c r="BH6">
        <v>15</v>
      </c>
      <c r="BI6">
        <v>0</v>
      </c>
      <c r="BJ6">
        <v>0</v>
      </c>
      <c r="BK6">
        <v>0</v>
      </c>
      <c r="BL6">
        <v>1</v>
      </c>
      <c r="BM6">
        <v>0</v>
      </c>
      <c r="BN6">
        <v>60</v>
      </c>
      <c r="BO6">
        <v>1</v>
      </c>
      <c r="BP6">
        <v>-3</v>
      </c>
      <c r="BQ6">
        <v>-3</v>
      </c>
      <c r="BR6">
        <v>20</v>
      </c>
      <c r="BS6">
        <v>75</v>
      </c>
      <c r="BT6">
        <v>0</v>
      </c>
      <c r="BU6">
        <v>0</v>
      </c>
      <c r="BV6">
        <v>0</v>
      </c>
      <c r="BW6">
        <v>1</v>
      </c>
      <c r="BX6">
        <v>1</v>
      </c>
      <c r="BY6">
        <v>1</v>
      </c>
      <c r="BZ6">
        <v>0</v>
      </c>
      <c r="CA6">
        <v>80</v>
      </c>
      <c r="CB6">
        <v>5</v>
      </c>
      <c r="CC6">
        <v>-3</v>
      </c>
      <c r="CD6">
        <v>-3</v>
      </c>
      <c r="CE6">
        <v>230</v>
      </c>
      <c r="CF6">
        <v>1</v>
      </c>
      <c r="CG6">
        <v>1</v>
      </c>
      <c r="CH6">
        <v>1</v>
      </c>
      <c r="CI6">
        <v>150</v>
      </c>
      <c r="CJ6">
        <v>-3</v>
      </c>
      <c r="CK6">
        <v>-3</v>
      </c>
      <c r="CL6">
        <v>-3</v>
      </c>
      <c r="CM6">
        <v>0</v>
      </c>
      <c r="CN6">
        <v>0</v>
      </c>
      <c r="CO6">
        <v>0</v>
      </c>
      <c r="CP6">
        <v>0</v>
      </c>
      <c r="CQ6">
        <v>2</v>
      </c>
      <c r="CR6">
        <v>0</v>
      </c>
      <c r="CS6">
        <v>50</v>
      </c>
      <c r="CT6">
        <v>0</v>
      </c>
      <c r="CU6">
        <v>140</v>
      </c>
      <c r="CV6">
        <v>3</v>
      </c>
      <c r="CW6">
        <v>6</v>
      </c>
      <c r="CX6">
        <v>-3</v>
      </c>
      <c r="CY6">
        <v>-3</v>
      </c>
      <c r="CZ6">
        <v>0</v>
      </c>
      <c r="DA6">
        <v>305</v>
      </c>
      <c r="DB6">
        <v>305</v>
      </c>
      <c r="DC6">
        <v>1</v>
      </c>
      <c r="DD6">
        <v>110</v>
      </c>
      <c r="DG6">
        <v>13.389665784039162</v>
      </c>
      <c r="DH6">
        <v>0.25531541379919931</v>
      </c>
      <c r="DI6">
        <v>5.5880237440661451E-2</v>
      </c>
      <c r="DJ6">
        <v>0.10728429574607878</v>
      </c>
      <c r="DK6">
        <v>0.32303377718300458</v>
      </c>
      <c r="DL6">
        <v>2.8901734104046245E-4</v>
      </c>
      <c r="DM6">
        <v>19.390697151211487</v>
      </c>
      <c r="DN6">
        <v>0.32317828585352476</v>
      </c>
      <c r="DO6">
        <v>0</v>
      </c>
      <c r="DP6">
        <v>0</v>
      </c>
      <c r="DQ6">
        <v>6.4635657170704963</v>
      </c>
      <c r="DR6">
        <v>33.843229315382104</v>
      </c>
      <c r="DS6">
        <v>0.54035856689999051</v>
      </c>
      <c r="DT6">
        <v>2.5729325035412551</v>
      </c>
      <c r="DU6">
        <v>0.89469844571789758</v>
      </c>
      <c r="DV6">
        <v>0.99855491329479773</v>
      </c>
      <c r="DW6">
        <v>0.97615606936416177</v>
      </c>
      <c r="DX6">
        <v>0.37191757439253686</v>
      </c>
      <c r="DY6">
        <v>1.4739884393063583E-2</v>
      </c>
      <c r="DZ6">
        <v>82.008829224721751</v>
      </c>
      <c r="EA6">
        <v>3.5983963693592314</v>
      </c>
      <c r="EB6">
        <v>0</v>
      </c>
      <c r="EC6">
        <v>0</v>
      </c>
      <c r="ED6">
        <v>159.77067908187422</v>
      </c>
      <c r="EE6">
        <v>0.40602807275697678</v>
      </c>
      <c r="EF6">
        <v>0.36301923621944565</v>
      </c>
      <c r="EG6">
        <v>0.56595594543291639</v>
      </c>
      <c r="EH6">
        <v>74.268733296095448</v>
      </c>
      <c r="EI6">
        <v>0</v>
      </c>
      <c r="EJ6">
        <v>0</v>
      </c>
      <c r="EK6">
        <v>0</v>
      </c>
      <c r="EL6">
        <v>0</v>
      </c>
      <c r="EM6">
        <v>2.9978276942019266E-2</v>
      </c>
      <c r="EN6">
        <v>0.22543352601156069</v>
      </c>
      <c r="EO6">
        <v>0.22543352601156069</v>
      </c>
      <c r="EP6">
        <v>0.28526011560693643</v>
      </c>
      <c r="EQ6">
        <v>0.28526011560693643</v>
      </c>
      <c r="ER6">
        <v>8.2586705202312132</v>
      </c>
      <c r="ES6">
        <v>8.2586705202312132</v>
      </c>
      <c r="ET6">
        <v>92.570062184770421</v>
      </c>
      <c r="EU6">
        <v>2.3659411560138439</v>
      </c>
      <c r="EV6">
        <v>3.9601008287779185</v>
      </c>
      <c r="EW6">
        <v>0</v>
      </c>
      <c r="EX6">
        <v>0</v>
      </c>
      <c r="EY6">
        <v>1.3613265768624798</v>
      </c>
      <c r="EZ6">
        <v>207.93080567516853</v>
      </c>
      <c r="FA6">
        <v>222.79655616166642</v>
      </c>
      <c r="FB6">
        <v>0.27654805538323224</v>
      </c>
      <c r="FC6">
        <v>-12.195608363312019</v>
      </c>
      <c r="FF6">
        <v>13.960982658959537</v>
      </c>
      <c r="FG6">
        <v>0.37984259849495877</v>
      </c>
      <c r="FH6">
        <v>0</v>
      </c>
      <c r="FI6">
        <v>0</v>
      </c>
      <c r="FJ6">
        <v>0.510826006755985</v>
      </c>
      <c r="FK6">
        <v>2.8901734104046245E-4</v>
      </c>
      <c r="FL6">
        <v>30.65823092559031</v>
      </c>
      <c r="FM6">
        <v>0.51097051542650518</v>
      </c>
      <c r="FN6">
        <v>0</v>
      </c>
      <c r="FO6">
        <v>0</v>
      </c>
      <c r="FP6">
        <v>10.219410308530104</v>
      </c>
      <c r="FQ6">
        <v>48.13628744046386</v>
      </c>
      <c r="FR6">
        <v>0.23338429287708498</v>
      </c>
      <c r="FS6">
        <v>0</v>
      </c>
      <c r="FT6">
        <v>0</v>
      </c>
      <c r="FU6">
        <v>0.99855491329479773</v>
      </c>
      <c r="FV6">
        <v>0.97615606936416177</v>
      </c>
      <c r="FW6">
        <v>0.8699323699018956</v>
      </c>
      <c r="FX6">
        <v>1.6495247013853399E-2</v>
      </c>
      <c r="FY6">
        <v>84.754514089689309</v>
      </c>
      <c r="FZ6">
        <v>4.8326669785590397</v>
      </c>
      <c r="GA6">
        <v>0</v>
      </c>
      <c r="GB6">
        <v>0</v>
      </c>
      <c r="GC6">
        <v>202.97632934735151</v>
      </c>
      <c r="GD6">
        <v>0.65162905405696847</v>
      </c>
      <c r="GE6">
        <v>0.57948773907346474</v>
      </c>
      <c r="GF6">
        <v>0.65539628528919835</v>
      </c>
      <c r="GG6">
        <v>110.5176864391902</v>
      </c>
      <c r="GH6">
        <v>0</v>
      </c>
      <c r="GI6">
        <v>0</v>
      </c>
      <c r="GJ6">
        <v>0</v>
      </c>
      <c r="GK6">
        <v>0</v>
      </c>
      <c r="GL6">
        <v>6.8944954409617565E-2</v>
      </c>
      <c r="GM6">
        <v>0.22543352601156069</v>
      </c>
      <c r="GN6">
        <v>0.22543352601156069</v>
      </c>
      <c r="GO6">
        <v>0.28526011560693643</v>
      </c>
      <c r="GP6">
        <v>0.28526011560693643</v>
      </c>
      <c r="GQ6">
        <v>8.2586705202312132</v>
      </c>
      <c r="GR6">
        <v>8.2586705202312132</v>
      </c>
      <c r="GS6">
        <v>106.28143381182005</v>
      </c>
      <c r="GT6">
        <v>2.7804678286328599</v>
      </c>
      <c r="GU6">
        <v>5.4781085230779798</v>
      </c>
      <c r="GV6">
        <v>0</v>
      </c>
      <c r="GW6">
        <v>0</v>
      </c>
      <c r="GX6">
        <v>0</v>
      </c>
      <c r="GY6">
        <v>241.3419320258667</v>
      </c>
      <c r="GZ6">
        <v>262.55125631187462</v>
      </c>
      <c r="HA6">
        <v>0.72345194461676776</v>
      </c>
      <c r="HB6">
        <v>31.283124838512428</v>
      </c>
      <c r="HE6" t="s">
        <v>3683</v>
      </c>
      <c r="HF6">
        <v>12.921965317919074</v>
      </c>
      <c r="HG6">
        <v>0.2130057803468208</v>
      </c>
      <c r="HH6">
        <v>0.95346820809248556</v>
      </c>
      <c r="HI6">
        <v>1.0138728323699422</v>
      </c>
      <c r="HJ6">
        <v>0.45144508670520234</v>
      </c>
      <c r="HK6">
        <v>2.8901734104046245E-4</v>
      </c>
      <c r="HL6">
        <v>27.104046242774565</v>
      </c>
      <c r="HM6">
        <v>0.45173410404624276</v>
      </c>
      <c r="HN6">
        <v>-3</v>
      </c>
      <c r="HO6">
        <v>-3</v>
      </c>
      <c r="HP6">
        <v>9.0346820809248563</v>
      </c>
      <c r="HQ6">
        <v>41.039884393063581</v>
      </c>
      <c r="HR6">
        <v>1.1251445086705203</v>
      </c>
      <c r="HS6">
        <v>3.4378612716763004</v>
      </c>
      <c r="HT6">
        <v>1.1728323699421965</v>
      </c>
      <c r="HU6">
        <v>0.99855491329479773</v>
      </c>
      <c r="HV6">
        <v>0.95231213872832365</v>
      </c>
      <c r="HW6">
        <v>0.53381502890173416</v>
      </c>
      <c r="HX6">
        <v>2.9479768786127167E-2</v>
      </c>
      <c r="HY6">
        <v>82.497109826589593</v>
      </c>
      <c r="HZ6">
        <v>3.7696531791907515</v>
      </c>
      <c r="IA6">
        <v>-3</v>
      </c>
      <c r="IB6">
        <v>-3</v>
      </c>
      <c r="IC6">
        <v>163.82890173410405</v>
      </c>
      <c r="ID6">
        <v>0.53005780346820808</v>
      </c>
      <c r="IE6">
        <v>0.51705202312138732</v>
      </c>
      <c r="IF6">
        <v>0.55606936416184971</v>
      </c>
      <c r="IG6">
        <v>80.158959537572258</v>
      </c>
      <c r="IH6">
        <v>-3</v>
      </c>
      <c r="II6">
        <v>-3</v>
      </c>
      <c r="IJ6">
        <v>-3</v>
      </c>
      <c r="IK6">
        <v>1.300578034682081E-2</v>
      </c>
      <c r="IL6">
        <v>2.9479768786127167E-2</v>
      </c>
      <c r="IM6">
        <v>0.22543352601156069</v>
      </c>
      <c r="IN6">
        <v>0.22543352601156069</v>
      </c>
      <c r="IO6">
        <v>0.28526011560693643</v>
      </c>
      <c r="IP6">
        <v>0.28526011560693643</v>
      </c>
      <c r="IQ6">
        <v>8.2586705202312132</v>
      </c>
      <c r="IR6">
        <v>8.2586705202312132</v>
      </c>
      <c r="IS6">
        <v>109.60115606936417</v>
      </c>
      <c r="IT6">
        <v>2.5141618497109826</v>
      </c>
      <c r="IU6">
        <v>4.2213872832369939</v>
      </c>
      <c r="IV6">
        <v>-3</v>
      </c>
      <c r="IW6">
        <v>-3</v>
      </c>
      <c r="IX6">
        <v>2.1867052023121389</v>
      </c>
      <c r="IY6">
        <v>213.12745664739884</v>
      </c>
      <c r="IZ6">
        <v>216.33554913294799</v>
      </c>
      <c r="JA6">
        <v>0.5</v>
      </c>
      <c r="JB6">
        <v>0</v>
      </c>
    </row>
    <row r="7" spans="1:263" x14ac:dyDescent="0.25">
      <c r="A7" t="s">
        <v>3665</v>
      </c>
      <c r="B7">
        <v>2</v>
      </c>
      <c r="C7">
        <v>2151</v>
      </c>
      <c r="D7">
        <v>5934</v>
      </c>
      <c r="E7">
        <v>3734</v>
      </c>
      <c r="F7">
        <v>4096</v>
      </c>
      <c r="G7">
        <v>2136</v>
      </c>
      <c r="H7">
        <v>2338</v>
      </c>
      <c r="I7">
        <v>15</v>
      </c>
      <c r="J7">
        <v>0</v>
      </c>
      <c r="K7">
        <v>0</v>
      </c>
      <c r="L7">
        <v>0</v>
      </c>
      <c r="M7">
        <v>0</v>
      </c>
      <c r="N7">
        <v>0</v>
      </c>
      <c r="O7">
        <v>0</v>
      </c>
      <c r="P7">
        <v>0</v>
      </c>
      <c r="Q7">
        <v>-3</v>
      </c>
      <c r="R7">
        <v>-3</v>
      </c>
      <c r="S7">
        <v>0</v>
      </c>
      <c r="T7">
        <v>15</v>
      </c>
      <c r="U7">
        <v>0</v>
      </c>
      <c r="V7">
        <v>0</v>
      </c>
      <c r="W7">
        <v>0</v>
      </c>
      <c r="X7">
        <v>1</v>
      </c>
      <c r="Y7">
        <v>1</v>
      </c>
      <c r="Z7">
        <v>0</v>
      </c>
      <c r="AA7">
        <v>0</v>
      </c>
      <c r="AB7">
        <v>80</v>
      </c>
      <c r="AC7">
        <v>2</v>
      </c>
      <c r="AD7">
        <v>-3</v>
      </c>
      <c r="AE7">
        <v>-3</v>
      </c>
      <c r="AF7">
        <v>130</v>
      </c>
      <c r="AG7">
        <v>0</v>
      </c>
      <c r="AH7">
        <v>1</v>
      </c>
      <c r="AI7">
        <v>0</v>
      </c>
      <c r="AJ7">
        <v>50</v>
      </c>
      <c r="AK7">
        <v>-3</v>
      </c>
      <c r="AL7">
        <v>-3</v>
      </c>
      <c r="AM7">
        <v>-3</v>
      </c>
      <c r="AN7">
        <v>0</v>
      </c>
      <c r="AO7">
        <v>0</v>
      </c>
      <c r="AP7">
        <v>1</v>
      </c>
      <c r="AQ7">
        <v>0</v>
      </c>
      <c r="AR7">
        <v>1</v>
      </c>
      <c r="AS7">
        <v>0</v>
      </c>
      <c r="AT7">
        <v>30</v>
      </c>
      <c r="AU7">
        <v>0</v>
      </c>
      <c r="AV7">
        <v>80</v>
      </c>
      <c r="AW7">
        <v>2</v>
      </c>
      <c r="AX7">
        <v>2</v>
      </c>
      <c r="AY7">
        <v>-3</v>
      </c>
      <c r="AZ7">
        <v>-3</v>
      </c>
      <c r="BA7">
        <v>0</v>
      </c>
      <c r="BB7">
        <v>145</v>
      </c>
      <c r="BC7">
        <v>145</v>
      </c>
      <c r="BD7">
        <v>0</v>
      </c>
      <c r="BE7">
        <v>-121</v>
      </c>
      <c r="BH7">
        <v>15</v>
      </c>
      <c r="BI7">
        <v>0</v>
      </c>
      <c r="BJ7">
        <v>1</v>
      </c>
      <c r="BK7">
        <v>1</v>
      </c>
      <c r="BL7">
        <v>0</v>
      </c>
      <c r="BM7">
        <v>0</v>
      </c>
      <c r="BN7">
        <v>0</v>
      </c>
      <c r="BO7">
        <v>0</v>
      </c>
      <c r="BP7">
        <v>-3</v>
      </c>
      <c r="BQ7">
        <v>-3</v>
      </c>
      <c r="BR7">
        <v>0</v>
      </c>
      <c r="BS7">
        <v>16</v>
      </c>
      <c r="BT7">
        <v>0</v>
      </c>
      <c r="BU7">
        <v>0</v>
      </c>
      <c r="BV7">
        <v>0</v>
      </c>
      <c r="BW7">
        <v>1</v>
      </c>
      <c r="BX7">
        <v>1</v>
      </c>
      <c r="BY7">
        <v>1</v>
      </c>
      <c r="BZ7">
        <v>0</v>
      </c>
      <c r="CA7">
        <v>120</v>
      </c>
      <c r="CB7">
        <v>6</v>
      </c>
      <c r="CC7">
        <v>-3</v>
      </c>
      <c r="CD7">
        <v>-3</v>
      </c>
      <c r="CE7">
        <v>220</v>
      </c>
      <c r="CF7">
        <v>1</v>
      </c>
      <c r="CG7">
        <v>0</v>
      </c>
      <c r="CH7">
        <v>1</v>
      </c>
      <c r="CI7">
        <v>100</v>
      </c>
      <c r="CJ7">
        <v>-3</v>
      </c>
      <c r="CK7">
        <v>-3</v>
      </c>
      <c r="CL7">
        <v>-3</v>
      </c>
      <c r="CM7">
        <v>0</v>
      </c>
      <c r="CN7">
        <v>0</v>
      </c>
      <c r="CO7">
        <v>0</v>
      </c>
      <c r="CP7">
        <v>1</v>
      </c>
      <c r="CQ7">
        <v>0</v>
      </c>
      <c r="CR7">
        <v>1</v>
      </c>
      <c r="CS7">
        <v>0</v>
      </c>
      <c r="CT7">
        <v>30</v>
      </c>
      <c r="CU7">
        <v>120</v>
      </c>
      <c r="CV7">
        <v>3</v>
      </c>
      <c r="CW7">
        <v>6</v>
      </c>
      <c r="CX7">
        <v>-3</v>
      </c>
      <c r="CY7">
        <v>-3</v>
      </c>
      <c r="CZ7">
        <v>1</v>
      </c>
      <c r="DA7">
        <v>266</v>
      </c>
      <c r="DB7">
        <v>266</v>
      </c>
      <c r="DC7">
        <v>1</v>
      </c>
      <c r="DD7">
        <v>121</v>
      </c>
      <c r="DG7">
        <v>13.570186696116378</v>
      </c>
      <c r="DH7">
        <v>0</v>
      </c>
      <c r="DI7">
        <v>0</v>
      </c>
      <c r="DJ7">
        <v>0</v>
      </c>
      <c r="DK7">
        <v>0.2748884774283421</v>
      </c>
      <c r="DL7">
        <v>2.8901734104046245E-4</v>
      </c>
      <c r="DM7">
        <v>16.50197916593174</v>
      </c>
      <c r="DN7">
        <v>0.27503298609886234</v>
      </c>
      <c r="DO7">
        <v>0</v>
      </c>
      <c r="DP7">
        <v>0</v>
      </c>
      <c r="DQ7">
        <v>5.5006597219772475</v>
      </c>
      <c r="DR7">
        <v>28.989386848955981</v>
      </c>
      <c r="DS7">
        <v>0.3541090476068427</v>
      </c>
      <c r="DT7">
        <v>0.26924517170091461</v>
      </c>
      <c r="DU7">
        <v>0.10403836376816213</v>
      </c>
      <c r="DV7">
        <v>0.99855491329479773</v>
      </c>
      <c r="DW7">
        <v>0.97615606936416177</v>
      </c>
      <c r="DX7">
        <v>2.9693113955037178E-2</v>
      </c>
      <c r="DY7">
        <v>1.4739884393063583E-2</v>
      </c>
      <c r="DZ7">
        <v>77.460005715659094</v>
      </c>
      <c r="EA7">
        <v>2.9687162945365073</v>
      </c>
      <c r="EB7">
        <v>0</v>
      </c>
      <c r="EC7">
        <v>0</v>
      </c>
      <c r="ED7">
        <v>148.78894763195331</v>
      </c>
      <c r="EE7">
        <v>0.32957751841618466</v>
      </c>
      <c r="EF7">
        <v>0.53522945038489755</v>
      </c>
      <c r="EG7">
        <v>0.31140880699292739</v>
      </c>
      <c r="EH7">
        <v>66.188255534219337</v>
      </c>
      <c r="EI7">
        <v>0</v>
      </c>
      <c r="EJ7">
        <v>0</v>
      </c>
      <c r="EK7">
        <v>0</v>
      </c>
      <c r="EL7">
        <v>0</v>
      </c>
      <c r="EM7">
        <v>2.0950322525360554E-2</v>
      </c>
      <c r="EN7">
        <v>0.22543352601156069</v>
      </c>
      <c r="EO7">
        <v>0.22543352601156069</v>
      </c>
      <c r="EP7">
        <v>0.28526011560693643</v>
      </c>
      <c r="EQ7">
        <v>0.28526011560693643</v>
      </c>
      <c r="ER7">
        <v>8.2586705202312132</v>
      </c>
      <c r="ES7">
        <v>8.2586705202312132</v>
      </c>
      <c r="ET7">
        <v>87.028585555861881</v>
      </c>
      <c r="EU7">
        <v>2.2457854201971656</v>
      </c>
      <c r="EV7">
        <v>3.3215439381332788</v>
      </c>
      <c r="EW7">
        <v>0</v>
      </c>
      <c r="EX7">
        <v>0</v>
      </c>
      <c r="EY7">
        <v>0</v>
      </c>
      <c r="EZ7">
        <v>182.81819936357613</v>
      </c>
      <c r="FA7">
        <v>194.97938404639353</v>
      </c>
      <c r="FB7">
        <v>0.26095064115848532</v>
      </c>
      <c r="FC7">
        <v>-24.742247121030079</v>
      </c>
      <c r="FF7">
        <v>13.960982658959537</v>
      </c>
      <c r="FG7">
        <v>0.26586336655039644</v>
      </c>
      <c r="FH7">
        <v>0.6685568214901989</v>
      </c>
      <c r="FI7">
        <v>0.64561623448771666</v>
      </c>
      <c r="FJ7">
        <v>0.24152989002131828</v>
      </c>
      <c r="FK7">
        <v>2.8901734104046245E-4</v>
      </c>
      <c r="FL7">
        <v>14.500463921510311</v>
      </c>
      <c r="FM7">
        <v>0.24167439869183849</v>
      </c>
      <c r="FN7">
        <v>0</v>
      </c>
      <c r="FO7">
        <v>0</v>
      </c>
      <c r="FP7">
        <v>4.8334879738367702</v>
      </c>
      <c r="FQ7">
        <v>28.583217324166935</v>
      </c>
      <c r="FR7">
        <v>0.18741020398122202</v>
      </c>
      <c r="FS7">
        <v>3.4329490422094362</v>
      </c>
      <c r="FT7">
        <v>1.1109906407494716</v>
      </c>
      <c r="FU7">
        <v>0.99855491329479773</v>
      </c>
      <c r="FV7">
        <v>0.9480360745073777</v>
      </c>
      <c r="FW7">
        <v>0.43613959857914847</v>
      </c>
      <c r="FX7">
        <v>1.4739884393063583E-2</v>
      </c>
      <c r="FY7">
        <v>86.17614406188703</v>
      </c>
      <c r="FZ7">
        <v>3.9314713607186116</v>
      </c>
      <c r="GA7">
        <v>0</v>
      </c>
      <c r="GB7">
        <v>0</v>
      </c>
      <c r="GC7">
        <v>188.42610956275195</v>
      </c>
      <c r="GD7">
        <v>0.65279292901597386</v>
      </c>
      <c r="GE7">
        <v>0.4634530425064855</v>
      </c>
      <c r="GF7">
        <v>0.59607108892761596</v>
      </c>
      <c r="GG7">
        <v>100.85352494854789</v>
      </c>
      <c r="GH7">
        <v>0</v>
      </c>
      <c r="GI7">
        <v>0</v>
      </c>
      <c r="GJ7">
        <v>0</v>
      </c>
      <c r="GK7">
        <v>0</v>
      </c>
      <c r="GL7">
        <v>3.4774576759295517E-2</v>
      </c>
      <c r="GM7">
        <v>0.22543352601156069</v>
      </c>
      <c r="GN7">
        <v>0.22543352601156069</v>
      </c>
      <c r="GO7">
        <v>0.28526011560693643</v>
      </c>
      <c r="GP7">
        <v>0.28526011560693643</v>
      </c>
      <c r="GQ7">
        <v>8.2586705202312132</v>
      </c>
      <c r="GR7">
        <v>8.2586705202312132</v>
      </c>
      <c r="GS7">
        <v>90.776464699986661</v>
      </c>
      <c r="GT7">
        <v>2.4122560874561798</v>
      </c>
      <c r="GU7">
        <v>4.2265324022439898</v>
      </c>
      <c r="GV7">
        <v>0</v>
      </c>
      <c r="GW7">
        <v>0</v>
      </c>
      <c r="GX7">
        <v>1.7792285311612257</v>
      </c>
      <c r="GY7">
        <v>218.98740546772615</v>
      </c>
      <c r="GZ7">
        <v>234.82392506416994</v>
      </c>
      <c r="HA7">
        <v>0.73904935884151468</v>
      </c>
      <c r="HB7">
        <v>16.664757265838581</v>
      </c>
      <c r="HE7" t="s">
        <v>3684</v>
      </c>
      <c r="HF7">
        <v>0.5</v>
      </c>
      <c r="HG7">
        <v>0</v>
      </c>
      <c r="HH7">
        <v>0</v>
      </c>
      <c r="HI7">
        <v>0</v>
      </c>
      <c r="HJ7">
        <v>0.5</v>
      </c>
      <c r="HK7">
        <v>1</v>
      </c>
      <c r="HL7">
        <v>0.5</v>
      </c>
      <c r="HM7">
        <v>0.5</v>
      </c>
      <c r="HN7">
        <v>0</v>
      </c>
      <c r="HO7">
        <v>0</v>
      </c>
      <c r="HP7">
        <v>0.5</v>
      </c>
      <c r="HQ7">
        <v>0.5</v>
      </c>
      <c r="HR7">
        <v>0</v>
      </c>
      <c r="HS7">
        <v>0</v>
      </c>
      <c r="HT7">
        <v>0</v>
      </c>
      <c r="HU7">
        <v>1</v>
      </c>
      <c r="HV7">
        <v>0.5</v>
      </c>
      <c r="HW7">
        <v>0</v>
      </c>
      <c r="HX7">
        <v>0.5</v>
      </c>
      <c r="HY7">
        <v>0.5</v>
      </c>
      <c r="HZ7">
        <v>0.5</v>
      </c>
      <c r="IA7">
        <v>0</v>
      </c>
      <c r="IB7">
        <v>0</v>
      </c>
      <c r="IC7">
        <v>0.5</v>
      </c>
      <c r="ID7">
        <v>0.5</v>
      </c>
      <c r="IE7">
        <v>0.5</v>
      </c>
      <c r="IF7">
        <v>0.5</v>
      </c>
      <c r="IG7">
        <v>0.5</v>
      </c>
      <c r="IH7">
        <v>0</v>
      </c>
      <c r="II7">
        <v>0</v>
      </c>
      <c r="IJ7">
        <v>0</v>
      </c>
      <c r="IK7">
        <v>0</v>
      </c>
      <c r="IL7">
        <v>0</v>
      </c>
      <c r="IM7">
        <v>1</v>
      </c>
      <c r="IN7">
        <v>1</v>
      </c>
      <c r="IO7">
        <v>1</v>
      </c>
      <c r="IP7">
        <v>1</v>
      </c>
      <c r="IQ7">
        <v>1</v>
      </c>
      <c r="IR7">
        <v>1</v>
      </c>
      <c r="IS7">
        <v>0.5</v>
      </c>
      <c r="IT7">
        <v>0.5</v>
      </c>
      <c r="IU7">
        <v>0.5</v>
      </c>
      <c r="IV7">
        <v>0</v>
      </c>
      <c r="IW7">
        <v>0</v>
      </c>
      <c r="IX7">
        <v>0</v>
      </c>
      <c r="IY7">
        <v>0.5</v>
      </c>
      <c r="IZ7">
        <v>0.5</v>
      </c>
      <c r="JA7">
        <v>0</v>
      </c>
      <c r="JB7">
        <v>0.5</v>
      </c>
      <c r="JC7">
        <v>0.5</v>
      </c>
    </row>
    <row r="8" spans="1:263" x14ac:dyDescent="0.25">
      <c r="A8" t="s">
        <v>3665</v>
      </c>
      <c r="B8">
        <v>3</v>
      </c>
      <c r="C8">
        <v>2781</v>
      </c>
      <c r="D8">
        <v>5125</v>
      </c>
      <c r="E8">
        <v>16</v>
      </c>
      <c r="F8">
        <v>5822</v>
      </c>
      <c r="G8">
        <v>3488</v>
      </c>
      <c r="H8">
        <v>4284</v>
      </c>
      <c r="I8">
        <v>10</v>
      </c>
      <c r="J8">
        <v>0</v>
      </c>
      <c r="K8">
        <v>17</v>
      </c>
      <c r="L8">
        <v>17</v>
      </c>
      <c r="M8">
        <v>0</v>
      </c>
      <c r="N8">
        <v>0</v>
      </c>
      <c r="O8">
        <v>0</v>
      </c>
      <c r="P8">
        <v>0</v>
      </c>
      <c r="Q8">
        <v>-3</v>
      </c>
      <c r="R8">
        <v>-3</v>
      </c>
      <c r="S8">
        <v>0</v>
      </c>
      <c r="T8">
        <v>27</v>
      </c>
      <c r="U8">
        <v>0</v>
      </c>
      <c r="V8">
        <v>12</v>
      </c>
      <c r="W8">
        <v>4</v>
      </c>
      <c r="X8">
        <v>1</v>
      </c>
      <c r="Y8">
        <v>1</v>
      </c>
      <c r="Z8">
        <v>0</v>
      </c>
      <c r="AA8">
        <v>0</v>
      </c>
      <c r="AB8">
        <v>80</v>
      </c>
      <c r="AC8">
        <v>2</v>
      </c>
      <c r="AD8">
        <v>-3</v>
      </c>
      <c r="AE8">
        <v>-3</v>
      </c>
      <c r="AF8">
        <v>134</v>
      </c>
      <c r="AG8">
        <v>1</v>
      </c>
      <c r="AH8">
        <v>0</v>
      </c>
      <c r="AI8">
        <v>0</v>
      </c>
      <c r="AJ8">
        <v>50</v>
      </c>
      <c r="AK8">
        <v>-3</v>
      </c>
      <c r="AL8">
        <v>-3</v>
      </c>
      <c r="AM8">
        <v>-3</v>
      </c>
      <c r="AN8">
        <v>0</v>
      </c>
      <c r="AO8">
        <v>0</v>
      </c>
      <c r="AP8">
        <v>0</v>
      </c>
      <c r="AQ8">
        <v>0</v>
      </c>
      <c r="AR8">
        <v>0</v>
      </c>
      <c r="AS8">
        <v>0</v>
      </c>
      <c r="AT8">
        <v>0</v>
      </c>
      <c r="AU8">
        <v>0</v>
      </c>
      <c r="AV8">
        <v>80</v>
      </c>
      <c r="AW8">
        <v>2</v>
      </c>
      <c r="AX8">
        <v>2</v>
      </c>
      <c r="AY8">
        <v>-3</v>
      </c>
      <c r="AZ8">
        <v>-3</v>
      </c>
      <c r="BA8">
        <v>21</v>
      </c>
      <c r="BB8">
        <v>161</v>
      </c>
      <c r="BC8">
        <v>161</v>
      </c>
      <c r="BD8">
        <v>0</v>
      </c>
      <c r="BE8">
        <v>-69</v>
      </c>
      <c r="BH8">
        <v>10</v>
      </c>
      <c r="BI8">
        <v>0</v>
      </c>
      <c r="BJ8">
        <v>0</v>
      </c>
      <c r="BK8">
        <v>0</v>
      </c>
      <c r="BL8">
        <v>0</v>
      </c>
      <c r="BM8">
        <v>0</v>
      </c>
      <c r="BN8">
        <v>0</v>
      </c>
      <c r="BO8">
        <v>0</v>
      </c>
      <c r="BP8">
        <v>-3</v>
      </c>
      <c r="BQ8">
        <v>-3</v>
      </c>
      <c r="BR8">
        <v>0</v>
      </c>
      <c r="BS8">
        <v>10</v>
      </c>
      <c r="BT8">
        <v>0</v>
      </c>
      <c r="BU8">
        <v>0</v>
      </c>
      <c r="BV8">
        <v>0</v>
      </c>
      <c r="BW8">
        <v>1</v>
      </c>
      <c r="BX8">
        <v>1</v>
      </c>
      <c r="BY8">
        <v>1</v>
      </c>
      <c r="BZ8">
        <v>0</v>
      </c>
      <c r="CA8">
        <v>120</v>
      </c>
      <c r="CB8">
        <v>6</v>
      </c>
      <c r="CC8">
        <v>-3</v>
      </c>
      <c r="CD8">
        <v>-3</v>
      </c>
      <c r="CE8">
        <v>220</v>
      </c>
      <c r="CF8">
        <v>1</v>
      </c>
      <c r="CG8">
        <v>0</v>
      </c>
      <c r="CH8">
        <v>1</v>
      </c>
      <c r="CI8">
        <v>100</v>
      </c>
      <c r="CJ8">
        <v>-3</v>
      </c>
      <c r="CK8">
        <v>-3</v>
      </c>
      <c r="CL8">
        <v>-3</v>
      </c>
      <c r="CM8">
        <v>0</v>
      </c>
      <c r="CN8">
        <v>0</v>
      </c>
      <c r="CO8">
        <v>0</v>
      </c>
      <c r="CP8">
        <v>0</v>
      </c>
      <c r="CQ8">
        <v>0</v>
      </c>
      <c r="CR8">
        <v>0</v>
      </c>
      <c r="CS8">
        <v>0</v>
      </c>
      <c r="CT8">
        <v>0</v>
      </c>
      <c r="CU8">
        <v>120</v>
      </c>
      <c r="CV8">
        <v>3</v>
      </c>
      <c r="CW8">
        <v>6</v>
      </c>
      <c r="CX8">
        <v>-3</v>
      </c>
      <c r="CY8">
        <v>-3</v>
      </c>
      <c r="CZ8">
        <v>0</v>
      </c>
      <c r="DA8">
        <v>230</v>
      </c>
      <c r="DB8">
        <v>230</v>
      </c>
      <c r="DC8">
        <v>1</v>
      </c>
      <c r="DD8">
        <v>69</v>
      </c>
      <c r="DG8">
        <v>11.850851918329056</v>
      </c>
      <c r="DH8">
        <v>0</v>
      </c>
      <c r="DI8">
        <v>9.3602355166127413</v>
      </c>
      <c r="DJ8">
        <v>9.3622238916083962</v>
      </c>
      <c r="DK8">
        <v>0.35423913433842491</v>
      </c>
      <c r="DL8">
        <v>2.8901734104046245E-4</v>
      </c>
      <c r="DM8">
        <v>21.263018580536709</v>
      </c>
      <c r="DN8">
        <v>0.35438364300894509</v>
      </c>
      <c r="DO8">
        <v>0</v>
      </c>
      <c r="DP8">
        <v>0</v>
      </c>
      <c r="DQ8">
        <v>7.0876728601789019</v>
      </c>
      <c r="DR8">
        <v>40.179977726759645</v>
      </c>
      <c r="DS8">
        <v>0.35031805022025703</v>
      </c>
      <c r="DT8">
        <v>4.8029444911891046</v>
      </c>
      <c r="DU8">
        <v>1.5277984060342316</v>
      </c>
      <c r="DV8">
        <v>0.99855491329479773</v>
      </c>
      <c r="DW8">
        <v>0.97615606936416177</v>
      </c>
      <c r="DX8">
        <v>0.35867506901278284</v>
      </c>
      <c r="DY8">
        <v>1.4739884393063583E-2</v>
      </c>
      <c r="DZ8">
        <v>79.073262107250955</v>
      </c>
      <c r="EA8">
        <v>3.4288469473348648</v>
      </c>
      <c r="EB8">
        <v>0</v>
      </c>
      <c r="EC8">
        <v>0</v>
      </c>
      <c r="ED8">
        <v>172.60880459997242</v>
      </c>
      <c r="EE8">
        <v>0.60798275653919642</v>
      </c>
      <c r="EF8">
        <v>0.40107435873343883</v>
      </c>
      <c r="EG8">
        <v>0.45747218416691771</v>
      </c>
      <c r="EH8">
        <v>88.677005817749588</v>
      </c>
      <c r="EI8">
        <v>0</v>
      </c>
      <c r="EJ8">
        <v>0</v>
      </c>
      <c r="EK8">
        <v>0</v>
      </c>
      <c r="EL8">
        <v>0</v>
      </c>
      <c r="EM8">
        <v>2.2337349226513425E-2</v>
      </c>
      <c r="EN8">
        <v>0.22543352601156069</v>
      </c>
      <c r="EO8">
        <v>0.22543352601156069</v>
      </c>
      <c r="EP8">
        <v>0.28526011560693643</v>
      </c>
      <c r="EQ8">
        <v>0.28526011560693643</v>
      </c>
      <c r="ER8">
        <v>8.2586705202312132</v>
      </c>
      <c r="ES8">
        <v>8.2586705202312132</v>
      </c>
      <c r="ET8">
        <v>86.669495136530571</v>
      </c>
      <c r="EU8">
        <v>2.336261280776081</v>
      </c>
      <c r="EV8">
        <v>3.4353704390806574</v>
      </c>
      <c r="EW8">
        <v>0</v>
      </c>
      <c r="EX8">
        <v>0</v>
      </c>
      <c r="EY8">
        <v>10.65246376110507</v>
      </c>
      <c r="EZ8">
        <v>218.72835642975025</v>
      </c>
      <c r="FA8">
        <v>226.48253375594734</v>
      </c>
      <c r="FB8">
        <v>0.52807267029578786</v>
      </c>
      <c r="FC8">
        <v>7.71146327468999</v>
      </c>
      <c r="FF8">
        <v>13.675252155625548</v>
      </c>
      <c r="FG8">
        <v>0.42891394443135339</v>
      </c>
      <c r="FH8">
        <v>0.9751140307607884</v>
      </c>
      <c r="FI8">
        <v>1.0566881461844462</v>
      </c>
      <c r="FJ8">
        <v>0.3336055247078098</v>
      </c>
      <c r="FK8">
        <v>2.8901734104046245E-4</v>
      </c>
      <c r="FL8">
        <v>20.025002002699797</v>
      </c>
      <c r="FM8">
        <v>0.33375003337832998</v>
      </c>
      <c r="FN8">
        <v>0</v>
      </c>
      <c r="FO8">
        <v>0</v>
      </c>
      <c r="FP8">
        <v>6.6750006675665983</v>
      </c>
      <c r="FQ8">
        <v>33.027985128700131</v>
      </c>
      <c r="FR8">
        <v>0.74856671400392605</v>
      </c>
      <c r="FS8">
        <v>3.9761328556622617</v>
      </c>
      <c r="FT8">
        <v>1.3318165170805794</v>
      </c>
      <c r="FU8">
        <v>0.99855491329479773</v>
      </c>
      <c r="FV8">
        <v>0.97615606936416177</v>
      </c>
      <c r="FW8">
        <v>0.65840021674817562</v>
      </c>
      <c r="FX8">
        <v>1.4739884393063583E-2</v>
      </c>
      <c r="FY8">
        <v>92.282011485890649</v>
      </c>
      <c r="FZ8">
        <v>4.6760495478527204</v>
      </c>
      <c r="GA8">
        <v>0</v>
      </c>
      <c r="GB8">
        <v>0</v>
      </c>
      <c r="GC8">
        <v>183.38888674696429</v>
      </c>
      <c r="GD8">
        <v>0.61626109555356068</v>
      </c>
      <c r="GE8">
        <v>0.35797031858575323</v>
      </c>
      <c r="GF8">
        <v>0.5615148974310824</v>
      </c>
      <c r="GG8">
        <v>87.696014311124429</v>
      </c>
      <c r="GH8">
        <v>0</v>
      </c>
      <c r="GI8">
        <v>0</v>
      </c>
      <c r="GJ8">
        <v>0</v>
      </c>
      <c r="GK8">
        <v>0</v>
      </c>
      <c r="GL8">
        <v>6.0044070181255016E-2</v>
      </c>
      <c r="GM8">
        <v>0.22543352601156069</v>
      </c>
      <c r="GN8">
        <v>0.22543352601156069</v>
      </c>
      <c r="GO8">
        <v>0.28526011560693643</v>
      </c>
      <c r="GP8">
        <v>0.28526011560693643</v>
      </c>
      <c r="GQ8">
        <v>8.2586705202312132</v>
      </c>
      <c r="GR8">
        <v>8.2586705202312132</v>
      </c>
      <c r="GS8">
        <v>99.121034984051676</v>
      </c>
      <c r="GT8">
        <v>2.6495486198514544</v>
      </c>
      <c r="GU8">
        <v>5.2214505275217178</v>
      </c>
      <c r="GV8">
        <v>0</v>
      </c>
      <c r="GW8">
        <v>0</v>
      </c>
      <c r="GX8">
        <v>1.7469344527745068</v>
      </c>
      <c r="GY8">
        <v>214.82287136524133</v>
      </c>
      <c r="GZ8">
        <v>228.92826960985991</v>
      </c>
      <c r="HA8">
        <v>0.47192732970421214</v>
      </c>
      <c r="HB8">
        <v>17.422261734835601</v>
      </c>
      <c r="HE8" t="s">
        <v>3685</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-100000</v>
      </c>
      <c r="JA8">
        <v>0</v>
      </c>
      <c r="JB8">
        <v>-100000</v>
      </c>
      <c r="JC8">
        <v>-100000</v>
      </c>
    </row>
    <row r="9" spans="1:263" x14ac:dyDescent="0.25">
      <c r="A9" t="s">
        <v>3665</v>
      </c>
      <c r="B9">
        <v>4</v>
      </c>
      <c r="C9">
        <v>6651</v>
      </c>
      <c r="D9">
        <v>4292</v>
      </c>
      <c r="E9">
        <v>2725</v>
      </c>
      <c r="F9">
        <v>4979</v>
      </c>
      <c r="G9">
        <v>1511</v>
      </c>
      <c r="H9">
        <v>4524</v>
      </c>
      <c r="I9">
        <v>0</v>
      </c>
      <c r="J9">
        <v>0</v>
      </c>
      <c r="K9">
        <v>0</v>
      </c>
      <c r="L9">
        <v>0</v>
      </c>
      <c r="M9">
        <v>0</v>
      </c>
      <c r="N9">
        <v>0</v>
      </c>
      <c r="O9">
        <v>0</v>
      </c>
      <c r="P9">
        <v>0</v>
      </c>
      <c r="Q9">
        <v>-3</v>
      </c>
      <c r="R9">
        <v>-3</v>
      </c>
      <c r="S9">
        <v>0</v>
      </c>
      <c r="T9">
        <v>0</v>
      </c>
      <c r="U9">
        <v>0</v>
      </c>
      <c r="V9">
        <v>0</v>
      </c>
      <c r="W9">
        <v>0</v>
      </c>
      <c r="X9">
        <v>1</v>
      </c>
      <c r="Y9">
        <v>1</v>
      </c>
      <c r="Z9">
        <v>0</v>
      </c>
      <c r="AA9">
        <v>0</v>
      </c>
      <c r="AB9">
        <v>80</v>
      </c>
      <c r="AC9">
        <v>2</v>
      </c>
      <c r="AD9">
        <v>-3</v>
      </c>
      <c r="AE9">
        <v>-3</v>
      </c>
      <c r="AF9">
        <v>80</v>
      </c>
      <c r="AG9">
        <v>0</v>
      </c>
      <c r="AH9">
        <v>0</v>
      </c>
      <c r="AI9">
        <v>0</v>
      </c>
      <c r="AJ9">
        <v>0</v>
      </c>
      <c r="AK9">
        <v>-3</v>
      </c>
      <c r="AL9">
        <v>-3</v>
      </c>
      <c r="AM9">
        <v>-3</v>
      </c>
      <c r="AN9">
        <v>0</v>
      </c>
      <c r="AO9">
        <v>0</v>
      </c>
      <c r="AP9">
        <v>0</v>
      </c>
      <c r="AQ9">
        <v>0</v>
      </c>
      <c r="AR9">
        <v>7</v>
      </c>
      <c r="AS9">
        <v>0</v>
      </c>
      <c r="AT9">
        <v>175</v>
      </c>
      <c r="AU9">
        <v>0</v>
      </c>
      <c r="AV9">
        <v>80</v>
      </c>
      <c r="AW9">
        <v>2</v>
      </c>
      <c r="AX9">
        <v>2</v>
      </c>
      <c r="AY9">
        <v>-3</v>
      </c>
      <c r="AZ9">
        <v>-3</v>
      </c>
      <c r="BA9">
        <v>0</v>
      </c>
      <c r="BB9">
        <v>80</v>
      </c>
      <c r="BC9">
        <v>80</v>
      </c>
      <c r="BD9">
        <v>0</v>
      </c>
      <c r="BE9">
        <v>-345</v>
      </c>
      <c r="BH9">
        <v>10</v>
      </c>
      <c r="BI9">
        <v>0</v>
      </c>
      <c r="BJ9">
        <v>0</v>
      </c>
      <c r="BK9">
        <v>0</v>
      </c>
      <c r="BL9">
        <v>1</v>
      </c>
      <c r="BM9">
        <v>0</v>
      </c>
      <c r="BN9">
        <v>60</v>
      </c>
      <c r="BO9">
        <v>1</v>
      </c>
      <c r="BP9">
        <v>-3</v>
      </c>
      <c r="BQ9">
        <v>-3</v>
      </c>
      <c r="BR9">
        <v>20</v>
      </c>
      <c r="BS9">
        <v>70</v>
      </c>
      <c r="BT9">
        <v>0</v>
      </c>
      <c r="BU9">
        <v>0</v>
      </c>
      <c r="BV9">
        <v>0</v>
      </c>
      <c r="BW9">
        <v>1</v>
      </c>
      <c r="BX9">
        <v>1</v>
      </c>
      <c r="BY9">
        <v>1</v>
      </c>
      <c r="BZ9">
        <v>0</v>
      </c>
      <c r="CA9">
        <v>80</v>
      </c>
      <c r="CB9">
        <v>5</v>
      </c>
      <c r="CC9">
        <v>-3</v>
      </c>
      <c r="CD9">
        <v>-3</v>
      </c>
      <c r="CE9">
        <v>180</v>
      </c>
      <c r="CF9">
        <v>1</v>
      </c>
      <c r="CG9">
        <v>1</v>
      </c>
      <c r="CH9">
        <v>0</v>
      </c>
      <c r="CI9">
        <v>100</v>
      </c>
      <c r="CJ9">
        <v>-3</v>
      </c>
      <c r="CK9">
        <v>-3</v>
      </c>
      <c r="CL9">
        <v>-3</v>
      </c>
      <c r="CM9">
        <v>0</v>
      </c>
      <c r="CN9">
        <v>0</v>
      </c>
      <c r="CO9">
        <v>0</v>
      </c>
      <c r="CP9">
        <v>0</v>
      </c>
      <c r="CQ9">
        <v>0</v>
      </c>
      <c r="CR9">
        <v>7</v>
      </c>
      <c r="CS9">
        <v>0</v>
      </c>
      <c r="CT9">
        <v>175</v>
      </c>
      <c r="CU9">
        <v>140</v>
      </c>
      <c r="CV9">
        <v>3</v>
      </c>
      <c r="CW9">
        <v>6</v>
      </c>
      <c r="CX9">
        <v>-3</v>
      </c>
      <c r="CY9">
        <v>-3</v>
      </c>
      <c r="CZ9">
        <v>0</v>
      </c>
      <c r="DA9">
        <v>425</v>
      </c>
      <c r="DB9">
        <v>425</v>
      </c>
      <c r="DC9">
        <v>1</v>
      </c>
      <c r="DD9">
        <v>345</v>
      </c>
      <c r="DG9">
        <v>8.7178052372271644</v>
      </c>
      <c r="DH9">
        <v>3.5754700070380202E-3</v>
      </c>
      <c r="DI9">
        <v>0</v>
      </c>
      <c r="DJ9">
        <v>0</v>
      </c>
      <c r="DK9">
        <v>0.27733847853780558</v>
      </c>
      <c r="DL9">
        <v>2.8901734104046245E-4</v>
      </c>
      <c r="DM9">
        <v>16.648979232499549</v>
      </c>
      <c r="DN9">
        <v>0.27748298720832576</v>
      </c>
      <c r="DO9">
        <v>0</v>
      </c>
      <c r="DP9">
        <v>0</v>
      </c>
      <c r="DQ9">
        <v>5.549659744166517</v>
      </c>
      <c r="DR9">
        <v>26.296948898355261</v>
      </c>
      <c r="DS9">
        <v>0.35285317725399484</v>
      </c>
      <c r="DT9">
        <v>1.1417045145846583</v>
      </c>
      <c r="DU9">
        <v>0.38931979369433928</v>
      </c>
      <c r="DV9">
        <v>0.99855491329479773</v>
      </c>
      <c r="DW9">
        <v>0.91254113670134518</v>
      </c>
      <c r="DX9">
        <v>0</v>
      </c>
      <c r="DY9">
        <v>1.4739884393063583E-2</v>
      </c>
      <c r="DZ9">
        <v>74.387441196999077</v>
      </c>
      <c r="EA9">
        <v>2.7344688052348474</v>
      </c>
      <c r="EB9">
        <v>0</v>
      </c>
      <c r="EC9">
        <v>0</v>
      </c>
      <c r="ED9">
        <v>125.48482168136101</v>
      </c>
      <c r="EE9">
        <v>0.28390789206664496</v>
      </c>
      <c r="EF9">
        <v>0.30722506616638862</v>
      </c>
      <c r="EG9">
        <v>0.27803468208092486</v>
      </c>
      <c r="EH9">
        <v>48.000051725541361</v>
      </c>
      <c r="EI9">
        <v>0</v>
      </c>
      <c r="EJ9">
        <v>0</v>
      </c>
      <c r="EK9">
        <v>0</v>
      </c>
      <c r="EL9">
        <v>0</v>
      </c>
      <c r="EM9">
        <v>1.7926997571695025E-2</v>
      </c>
      <c r="EN9">
        <v>0.22543352601156069</v>
      </c>
      <c r="EO9">
        <v>0.22543352601156069</v>
      </c>
      <c r="EP9">
        <v>0.28526011560693643</v>
      </c>
      <c r="EQ9">
        <v>0.28526011560693643</v>
      </c>
      <c r="ER9">
        <v>8.2586705202312132</v>
      </c>
      <c r="ES9">
        <v>8.2586705202312132</v>
      </c>
      <c r="ET9">
        <v>84.376340998501348</v>
      </c>
      <c r="EU9">
        <v>2.1519000392547896</v>
      </c>
      <c r="EV9">
        <v>3.0454551494961222</v>
      </c>
      <c r="EW9">
        <v>0</v>
      </c>
      <c r="EX9">
        <v>0</v>
      </c>
      <c r="EY9">
        <v>0.34081675073578949</v>
      </c>
      <c r="EZ9">
        <v>155.03860698264603</v>
      </c>
      <c r="FA9">
        <v>161.33540178826323</v>
      </c>
      <c r="FB9">
        <v>6.7965888570003671E-2</v>
      </c>
      <c r="FC9">
        <v>-86.310563999502165</v>
      </c>
      <c r="FF9">
        <v>12.611196964730604</v>
      </c>
      <c r="FG9">
        <v>0.24347804421090324</v>
      </c>
      <c r="FH9">
        <v>0</v>
      </c>
      <c r="FI9">
        <v>9.3716515234060105E-2</v>
      </c>
      <c r="FJ9">
        <v>0.59128182758137138</v>
      </c>
      <c r="FK9">
        <v>2.8901734104046245E-4</v>
      </c>
      <c r="FL9">
        <v>35.48558017511349</v>
      </c>
      <c r="FM9">
        <v>0.59142633625189167</v>
      </c>
      <c r="FN9">
        <v>0</v>
      </c>
      <c r="FO9">
        <v>0</v>
      </c>
      <c r="FP9">
        <v>11.828526725037825</v>
      </c>
      <c r="FQ9">
        <v>47.769966766098733</v>
      </c>
      <c r="FR9">
        <v>0.37858516932915665</v>
      </c>
      <c r="FS9">
        <v>0.9636730957723374</v>
      </c>
      <c r="FT9">
        <v>0.30837284771896983</v>
      </c>
      <c r="FU9">
        <v>0.99855491329479773</v>
      </c>
      <c r="FV9">
        <v>0.97615606936416177</v>
      </c>
      <c r="FW9">
        <v>0.7257864714847081</v>
      </c>
      <c r="FX9">
        <v>1.4739884393063583E-2</v>
      </c>
      <c r="FY9">
        <v>80.418119930762174</v>
      </c>
      <c r="FZ9">
        <v>4.2609403597101529</v>
      </c>
      <c r="GA9">
        <v>0</v>
      </c>
      <c r="GB9">
        <v>0</v>
      </c>
      <c r="GC9">
        <v>157.06054188957097</v>
      </c>
      <c r="GD9">
        <v>0.40722835750798658</v>
      </c>
      <c r="GE9">
        <v>0.48839643040325759</v>
      </c>
      <c r="GF9">
        <v>0.34145083843858809</v>
      </c>
      <c r="GG9">
        <v>69.170968433170316</v>
      </c>
      <c r="GH9">
        <v>0</v>
      </c>
      <c r="GI9">
        <v>0</v>
      </c>
      <c r="GJ9">
        <v>0</v>
      </c>
      <c r="GK9">
        <v>0</v>
      </c>
      <c r="GL9">
        <v>4.2496488159828538E-2</v>
      </c>
      <c r="GM9">
        <v>0.22543352601156069</v>
      </c>
      <c r="GN9">
        <v>0.22543352601156069</v>
      </c>
      <c r="GO9">
        <v>0.28526011560693643</v>
      </c>
      <c r="GP9">
        <v>0.28526011560693643</v>
      </c>
      <c r="GQ9">
        <v>8.2586705202312132</v>
      </c>
      <c r="GR9">
        <v>8.2586705202312132</v>
      </c>
      <c r="GS9">
        <v>95.102952994543614</v>
      </c>
      <c r="GT9">
        <v>2.5111319522825579</v>
      </c>
      <c r="GU9">
        <v>4.5888506665641433</v>
      </c>
      <c r="GV9">
        <v>0</v>
      </c>
      <c r="GW9">
        <v>0</v>
      </c>
      <c r="GX9">
        <v>0</v>
      </c>
      <c r="GY9">
        <v>246.00987163965911</v>
      </c>
      <c r="GZ9">
        <v>266.53599049784077</v>
      </c>
      <c r="HA9">
        <v>0.93203411142999637</v>
      </c>
      <c r="HB9">
        <v>51.946016713825252</v>
      </c>
      <c r="HE9" t="s">
        <v>3686</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3665</v>
      </c>
      <c r="B10">
        <v>5</v>
      </c>
      <c r="C10">
        <v>144</v>
      </c>
      <c r="D10">
        <v>2022</v>
      </c>
      <c r="E10">
        <v>2709</v>
      </c>
      <c r="F10">
        <v>2039</v>
      </c>
      <c r="G10">
        <v>1592</v>
      </c>
      <c r="H10">
        <v>383</v>
      </c>
      <c r="I10">
        <v>15</v>
      </c>
      <c r="J10">
        <v>0</v>
      </c>
      <c r="K10">
        <v>2</v>
      </c>
      <c r="L10">
        <v>2</v>
      </c>
      <c r="M10">
        <v>1</v>
      </c>
      <c r="N10">
        <v>0</v>
      </c>
      <c r="O10">
        <v>60</v>
      </c>
      <c r="P10">
        <v>1</v>
      </c>
      <c r="Q10">
        <v>-3</v>
      </c>
      <c r="R10">
        <v>-3</v>
      </c>
      <c r="S10">
        <v>20</v>
      </c>
      <c r="T10">
        <v>77</v>
      </c>
      <c r="U10">
        <v>0</v>
      </c>
      <c r="V10">
        <v>29</v>
      </c>
      <c r="W10">
        <v>9</v>
      </c>
      <c r="X10">
        <v>1</v>
      </c>
      <c r="Y10">
        <v>1</v>
      </c>
      <c r="Z10">
        <v>1</v>
      </c>
      <c r="AA10">
        <v>0</v>
      </c>
      <c r="AB10">
        <v>80</v>
      </c>
      <c r="AC10">
        <v>5</v>
      </c>
      <c r="AD10">
        <v>-3</v>
      </c>
      <c r="AE10">
        <v>-3</v>
      </c>
      <c r="AF10">
        <v>189</v>
      </c>
      <c r="AG10">
        <v>0</v>
      </c>
      <c r="AH10">
        <v>1</v>
      </c>
      <c r="AI10">
        <v>1</v>
      </c>
      <c r="AJ10">
        <v>100</v>
      </c>
      <c r="AK10">
        <v>-3</v>
      </c>
      <c r="AL10">
        <v>-3</v>
      </c>
      <c r="AM10">
        <v>-3</v>
      </c>
      <c r="AN10">
        <v>0</v>
      </c>
      <c r="AO10">
        <v>0</v>
      </c>
      <c r="AP10">
        <v>0</v>
      </c>
      <c r="AQ10">
        <v>0</v>
      </c>
      <c r="AR10">
        <v>0</v>
      </c>
      <c r="AS10">
        <v>2</v>
      </c>
      <c r="AT10">
        <v>0</v>
      </c>
      <c r="AU10">
        <v>50</v>
      </c>
      <c r="AV10">
        <v>140</v>
      </c>
      <c r="AW10">
        <v>3</v>
      </c>
      <c r="AX10">
        <v>6</v>
      </c>
      <c r="AY10">
        <v>-3</v>
      </c>
      <c r="AZ10">
        <v>-3</v>
      </c>
      <c r="BA10">
        <v>11</v>
      </c>
      <c r="BB10">
        <v>316</v>
      </c>
      <c r="BC10">
        <v>316</v>
      </c>
      <c r="BD10">
        <v>1</v>
      </c>
      <c r="BE10">
        <v>8</v>
      </c>
      <c r="BH10">
        <v>15</v>
      </c>
      <c r="BI10">
        <v>0</v>
      </c>
      <c r="BJ10">
        <v>3</v>
      </c>
      <c r="BK10">
        <v>3</v>
      </c>
      <c r="BL10">
        <v>1</v>
      </c>
      <c r="BM10">
        <v>0</v>
      </c>
      <c r="BN10">
        <v>60</v>
      </c>
      <c r="BO10">
        <v>1</v>
      </c>
      <c r="BP10">
        <v>-3</v>
      </c>
      <c r="BQ10">
        <v>-3</v>
      </c>
      <c r="BR10">
        <v>20</v>
      </c>
      <c r="BS10">
        <v>78</v>
      </c>
      <c r="BT10">
        <v>0</v>
      </c>
      <c r="BU10">
        <v>0</v>
      </c>
      <c r="BV10">
        <v>0</v>
      </c>
      <c r="BW10">
        <v>1</v>
      </c>
      <c r="BX10">
        <v>1</v>
      </c>
      <c r="BY10">
        <v>1</v>
      </c>
      <c r="BZ10">
        <v>0</v>
      </c>
      <c r="CA10">
        <v>80</v>
      </c>
      <c r="CB10">
        <v>5</v>
      </c>
      <c r="CC10">
        <v>-3</v>
      </c>
      <c r="CD10">
        <v>-3</v>
      </c>
      <c r="CE10">
        <v>230</v>
      </c>
      <c r="CF10">
        <v>1</v>
      </c>
      <c r="CG10">
        <v>1</v>
      </c>
      <c r="CH10">
        <v>1</v>
      </c>
      <c r="CI10">
        <v>150</v>
      </c>
      <c r="CJ10">
        <v>-3</v>
      </c>
      <c r="CK10">
        <v>-3</v>
      </c>
      <c r="CL10">
        <v>-3</v>
      </c>
      <c r="CM10">
        <v>0</v>
      </c>
      <c r="CN10">
        <v>0</v>
      </c>
      <c r="CO10">
        <v>0</v>
      </c>
      <c r="CP10">
        <v>0</v>
      </c>
      <c r="CQ10">
        <v>2</v>
      </c>
      <c r="CR10">
        <v>0</v>
      </c>
      <c r="CS10">
        <v>50</v>
      </c>
      <c r="CT10">
        <v>0</v>
      </c>
      <c r="CU10">
        <v>140</v>
      </c>
      <c r="CV10">
        <v>3</v>
      </c>
      <c r="CW10">
        <v>6</v>
      </c>
      <c r="CX10">
        <v>-3</v>
      </c>
      <c r="CY10">
        <v>-3</v>
      </c>
      <c r="CZ10">
        <v>3</v>
      </c>
      <c r="DA10">
        <v>308</v>
      </c>
      <c r="DB10">
        <v>308</v>
      </c>
      <c r="DC10">
        <v>0</v>
      </c>
      <c r="DD10">
        <v>-8</v>
      </c>
      <c r="DG10">
        <v>13.182351016804242</v>
      </c>
      <c r="DH10">
        <v>9.8346484704884385E-2</v>
      </c>
      <c r="DI10">
        <v>1.1732894742340765</v>
      </c>
      <c r="DJ10">
        <v>1.25159970715581</v>
      </c>
      <c r="DK10">
        <v>0.64612420050159336</v>
      </c>
      <c r="DL10">
        <v>2.8901734104046245E-4</v>
      </c>
      <c r="DM10">
        <v>38.776122550326804</v>
      </c>
      <c r="DN10">
        <v>0.64626870917211354</v>
      </c>
      <c r="DO10">
        <v>0</v>
      </c>
      <c r="DP10">
        <v>0</v>
      </c>
      <c r="DQ10">
        <v>12.925374183442273</v>
      </c>
      <c r="DR10">
        <v>57.298962706900156</v>
      </c>
      <c r="DS10">
        <v>8.0814217712654207E-2</v>
      </c>
      <c r="DT10">
        <v>9.1585828734177515</v>
      </c>
      <c r="DU10">
        <v>2.6986134174228145</v>
      </c>
      <c r="DV10">
        <v>0.99855491329479773</v>
      </c>
      <c r="DW10">
        <v>0.97615606936416177</v>
      </c>
      <c r="DX10">
        <v>0.64452581981124613</v>
      </c>
      <c r="DY10">
        <v>1.4739884393063583E-2</v>
      </c>
      <c r="DZ10">
        <v>75.854216893197901</v>
      </c>
      <c r="EA10">
        <v>4.1118404761721834</v>
      </c>
      <c r="EB10">
        <v>0</v>
      </c>
      <c r="EC10">
        <v>0</v>
      </c>
      <c r="ED10">
        <v>167.00223323997437</v>
      </c>
      <c r="EE10">
        <v>0.31516695995157146</v>
      </c>
      <c r="EF10">
        <v>0.61933995869365477</v>
      </c>
      <c r="EG10">
        <v>0.60931416328843135</v>
      </c>
      <c r="EH10">
        <v>89.874693609258017</v>
      </c>
      <c r="EI10">
        <v>0</v>
      </c>
      <c r="EJ10">
        <v>0</v>
      </c>
      <c r="EK10">
        <v>0</v>
      </c>
      <c r="EL10">
        <v>0</v>
      </c>
      <c r="EM10">
        <v>5.1488530075221473E-2</v>
      </c>
      <c r="EN10">
        <v>0.22543352601156069</v>
      </c>
      <c r="EO10">
        <v>0.22543352601156069</v>
      </c>
      <c r="EP10">
        <v>0.28526011560693643</v>
      </c>
      <c r="EQ10">
        <v>0.28526011560693643</v>
      </c>
      <c r="ER10">
        <v>8.2586705202312132</v>
      </c>
      <c r="ES10">
        <v>8.2586705202312132</v>
      </c>
      <c r="ET10">
        <v>103.74843582475299</v>
      </c>
      <c r="EU10">
        <v>2.6290432678405979</v>
      </c>
      <c r="EV10">
        <v>4.9386716261006169</v>
      </c>
      <c r="EW10">
        <v>0</v>
      </c>
      <c r="EX10">
        <v>0</v>
      </c>
      <c r="EY10">
        <v>5.4550455285506967</v>
      </c>
      <c r="EZ10">
        <v>242.2563193808721</v>
      </c>
      <c r="FA10">
        <v>255.12263862567659</v>
      </c>
      <c r="FB10">
        <v>0.5806472356813045</v>
      </c>
      <c r="FC10">
        <v>-10.547389738004094</v>
      </c>
      <c r="FF10">
        <v>13.950065329665319</v>
      </c>
      <c r="FG10">
        <v>0.18626729791383725</v>
      </c>
      <c r="FH10">
        <v>1.0338947147789839</v>
      </c>
      <c r="FI10">
        <v>1.0350235771447727</v>
      </c>
      <c r="FJ10">
        <v>0.5908926637572991</v>
      </c>
      <c r="FK10">
        <v>2.8901734104046245E-4</v>
      </c>
      <c r="FL10">
        <v>35.462230345669184</v>
      </c>
      <c r="FM10">
        <v>0.59103717242781939</v>
      </c>
      <c r="FN10">
        <v>0</v>
      </c>
      <c r="FO10">
        <v>0</v>
      </c>
      <c r="FP10">
        <v>11.82074344855639</v>
      </c>
      <c r="FQ10">
        <v>51.634921117227918</v>
      </c>
      <c r="FR10">
        <v>2.138348725980193</v>
      </c>
      <c r="FS10">
        <v>3.1225387617369935</v>
      </c>
      <c r="FT10">
        <v>0.716555792998126</v>
      </c>
      <c r="FU10">
        <v>0.99855491329479773</v>
      </c>
      <c r="FV10">
        <v>0.97615606936416177</v>
      </c>
      <c r="FW10">
        <v>0.80279681827714411</v>
      </c>
      <c r="FX10">
        <v>1.7450784566007155E-2</v>
      </c>
      <c r="FY10">
        <v>83.504403009598775</v>
      </c>
      <c r="FZ10">
        <v>4.8731564026109346</v>
      </c>
      <c r="GA10">
        <v>0</v>
      </c>
      <c r="GB10">
        <v>0</v>
      </c>
      <c r="GC10">
        <v>189.33816356959727</v>
      </c>
      <c r="GD10">
        <v>0.50484259744404425</v>
      </c>
      <c r="GE10">
        <v>0.59868860755652664</v>
      </c>
      <c r="GF10">
        <v>0.58791048268245172</v>
      </c>
      <c r="GG10">
        <v>98.699201808149212</v>
      </c>
      <c r="GH10">
        <v>0</v>
      </c>
      <c r="GI10">
        <v>0</v>
      </c>
      <c r="GJ10">
        <v>0</v>
      </c>
      <c r="GK10">
        <v>0</v>
      </c>
      <c r="GL10">
        <v>6.3906644429627124E-2</v>
      </c>
      <c r="GM10">
        <v>0.22543352601156069</v>
      </c>
      <c r="GN10">
        <v>0.22543352601156069</v>
      </c>
      <c r="GO10">
        <v>0.28526011560693643</v>
      </c>
      <c r="GP10">
        <v>0.28526011560693643</v>
      </c>
      <c r="GQ10">
        <v>8.2586705202312132</v>
      </c>
      <c r="GR10">
        <v>8.2586705202312132</v>
      </c>
      <c r="GS10">
        <v>102.16924971143061</v>
      </c>
      <c r="GT10">
        <v>2.6708504276403078</v>
      </c>
      <c r="GU10">
        <v>5.3369074074760263</v>
      </c>
      <c r="GV10">
        <v>0</v>
      </c>
      <c r="GW10">
        <v>0</v>
      </c>
      <c r="GX10">
        <v>1.374248454956684</v>
      </c>
      <c r="GY10">
        <v>230.94969117008247</v>
      </c>
      <c r="GZ10">
        <v>250.85485553208366</v>
      </c>
      <c r="HA10">
        <v>0.4193527643186955</v>
      </c>
      <c r="HB10">
        <v>-7.0667327910729103</v>
      </c>
      <c r="HE10" t="s">
        <v>3687</v>
      </c>
      <c r="HF10">
        <v>1</v>
      </c>
      <c r="HG10">
        <v>1</v>
      </c>
      <c r="HH10">
        <v>1</v>
      </c>
      <c r="HI10">
        <v>1</v>
      </c>
      <c r="HJ10">
        <v>1.5</v>
      </c>
      <c r="HK10">
        <v>0</v>
      </c>
      <c r="HL10">
        <v>1.5</v>
      </c>
      <c r="HM10">
        <v>1.5</v>
      </c>
      <c r="HN10">
        <v>1</v>
      </c>
      <c r="HO10">
        <v>1</v>
      </c>
      <c r="HP10">
        <v>1.5</v>
      </c>
      <c r="HQ10">
        <v>1.5</v>
      </c>
      <c r="HR10">
        <v>0.5</v>
      </c>
      <c r="HS10">
        <v>1</v>
      </c>
      <c r="HT10">
        <v>1</v>
      </c>
      <c r="HU10">
        <v>1</v>
      </c>
      <c r="HV10">
        <v>2</v>
      </c>
      <c r="HW10">
        <v>1.5</v>
      </c>
      <c r="HX10">
        <v>0.5</v>
      </c>
      <c r="HY10">
        <v>1</v>
      </c>
      <c r="HZ10">
        <v>1.5</v>
      </c>
      <c r="IA10">
        <v>1</v>
      </c>
      <c r="IB10">
        <v>1</v>
      </c>
      <c r="IC10">
        <v>1.5</v>
      </c>
      <c r="ID10">
        <v>1</v>
      </c>
      <c r="IE10">
        <v>1</v>
      </c>
      <c r="IF10">
        <v>1</v>
      </c>
      <c r="IG10">
        <v>1.5</v>
      </c>
      <c r="IH10">
        <v>1</v>
      </c>
      <c r="II10">
        <v>1</v>
      </c>
      <c r="IJ10">
        <v>1</v>
      </c>
      <c r="IK10">
        <v>1</v>
      </c>
      <c r="IL10">
        <v>0.5</v>
      </c>
      <c r="IM10">
        <v>1</v>
      </c>
      <c r="IN10">
        <v>1</v>
      </c>
      <c r="IO10">
        <v>1</v>
      </c>
      <c r="IP10">
        <v>1</v>
      </c>
      <c r="IQ10">
        <v>1</v>
      </c>
      <c r="IR10">
        <v>1</v>
      </c>
      <c r="IS10">
        <v>0.5</v>
      </c>
      <c r="IT10">
        <v>1</v>
      </c>
      <c r="IU10">
        <v>1</v>
      </c>
      <c r="IV10">
        <v>1</v>
      </c>
      <c r="IW10">
        <v>1</v>
      </c>
      <c r="IX10">
        <v>1</v>
      </c>
      <c r="IY10">
        <v>1.5</v>
      </c>
      <c r="IZ10">
        <v>1.5</v>
      </c>
      <c r="JA10">
        <v>1</v>
      </c>
      <c r="JB10">
        <v>1</v>
      </c>
      <c r="JC10">
        <v>1</v>
      </c>
    </row>
    <row r="11" spans="1:263" x14ac:dyDescent="0.25">
      <c r="A11" t="s">
        <v>3665</v>
      </c>
      <c r="B11">
        <v>6</v>
      </c>
      <c r="C11">
        <v>2526</v>
      </c>
      <c r="D11">
        <v>3110</v>
      </c>
      <c r="E11">
        <v>4655</v>
      </c>
      <c r="F11">
        <v>1739</v>
      </c>
      <c r="G11">
        <v>3620</v>
      </c>
      <c r="H11">
        <v>1625</v>
      </c>
      <c r="I11">
        <v>15</v>
      </c>
      <c r="J11">
        <v>0</v>
      </c>
      <c r="K11">
        <v>0</v>
      </c>
      <c r="L11">
        <v>0</v>
      </c>
      <c r="M11">
        <v>0</v>
      </c>
      <c r="N11">
        <v>0</v>
      </c>
      <c r="O11">
        <v>0</v>
      </c>
      <c r="P11">
        <v>0</v>
      </c>
      <c r="Q11">
        <v>-3</v>
      </c>
      <c r="R11">
        <v>-3</v>
      </c>
      <c r="S11">
        <v>0</v>
      </c>
      <c r="T11">
        <v>15</v>
      </c>
      <c r="U11">
        <v>0</v>
      </c>
      <c r="V11">
        <v>0</v>
      </c>
      <c r="W11">
        <v>0</v>
      </c>
      <c r="X11">
        <v>1</v>
      </c>
      <c r="Y11">
        <v>1</v>
      </c>
      <c r="Z11">
        <v>1</v>
      </c>
      <c r="AA11">
        <v>0</v>
      </c>
      <c r="AB11">
        <v>120</v>
      </c>
      <c r="AC11">
        <v>6</v>
      </c>
      <c r="AD11">
        <v>-3</v>
      </c>
      <c r="AE11">
        <v>-3</v>
      </c>
      <c r="AF11">
        <v>170</v>
      </c>
      <c r="AG11">
        <v>1</v>
      </c>
      <c r="AH11">
        <v>0</v>
      </c>
      <c r="AI11">
        <v>0</v>
      </c>
      <c r="AJ11">
        <v>50</v>
      </c>
      <c r="AK11">
        <v>-3</v>
      </c>
      <c r="AL11">
        <v>-3</v>
      </c>
      <c r="AM11">
        <v>-3</v>
      </c>
      <c r="AN11">
        <v>0</v>
      </c>
      <c r="AO11">
        <v>0</v>
      </c>
      <c r="AP11">
        <v>0</v>
      </c>
      <c r="AQ11">
        <v>0</v>
      </c>
      <c r="AR11">
        <v>0</v>
      </c>
      <c r="AS11">
        <v>0</v>
      </c>
      <c r="AT11">
        <v>0</v>
      </c>
      <c r="AU11">
        <v>0</v>
      </c>
      <c r="AV11">
        <v>120</v>
      </c>
      <c r="AW11">
        <v>3</v>
      </c>
      <c r="AX11">
        <v>6</v>
      </c>
      <c r="AY11">
        <v>-3</v>
      </c>
      <c r="AZ11">
        <v>-3</v>
      </c>
      <c r="BA11">
        <v>0</v>
      </c>
      <c r="BB11">
        <v>185</v>
      </c>
      <c r="BC11">
        <v>185</v>
      </c>
      <c r="BD11">
        <v>0</v>
      </c>
      <c r="BE11">
        <v>-115</v>
      </c>
      <c r="BH11">
        <v>10</v>
      </c>
      <c r="BI11">
        <v>0</v>
      </c>
      <c r="BJ11">
        <v>0</v>
      </c>
      <c r="BK11">
        <v>0</v>
      </c>
      <c r="BL11">
        <v>1</v>
      </c>
      <c r="BM11">
        <v>0</v>
      </c>
      <c r="BN11">
        <v>60</v>
      </c>
      <c r="BO11">
        <v>1</v>
      </c>
      <c r="BP11">
        <v>-3</v>
      </c>
      <c r="BQ11">
        <v>-3</v>
      </c>
      <c r="BR11">
        <v>20</v>
      </c>
      <c r="BS11">
        <v>70</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0</v>
      </c>
      <c r="DA11">
        <v>300</v>
      </c>
      <c r="DB11">
        <v>300</v>
      </c>
      <c r="DC11">
        <v>1</v>
      </c>
      <c r="DD11">
        <v>115</v>
      </c>
      <c r="DG11">
        <v>12.907737607157475</v>
      </c>
      <c r="DH11">
        <v>0.2383492919467699</v>
      </c>
      <c r="DI11">
        <v>0</v>
      </c>
      <c r="DJ11">
        <v>0</v>
      </c>
      <c r="DK11">
        <v>0.37101963269128879</v>
      </c>
      <c r="DL11">
        <v>2.8901734104046245E-4</v>
      </c>
      <c r="DM11">
        <v>22.269848481708543</v>
      </c>
      <c r="DN11">
        <v>0.37116414136180897</v>
      </c>
      <c r="DO11">
        <v>0</v>
      </c>
      <c r="DP11">
        <v>0</v>
      </c>
      <c r="DQ11">
        <v>7.4232828272361822</v>
      </c>
      <c r="DR11">
        <v>35.011914970954265</v>
      </c>
      <c r="DS11">
        <v>3.7121713157481055</v>
      </c>
      <c r="DT11">
        <v>0</v>
      </c>
      <c r="DU11">
        <v>0.32711282072930886</v>
      </c>
      <c r="DV11">
        <v>0.99855491329479773</v>
      </c>
      <c r="DW11">
        <v>0.97615606936416177</v>
      </c>
      <c r="DX11">
        <v>0.79895305398040017</v>
      </c>
      <c r="DY11">
        <v>1.4739884393063583E-2</v>
      </c>
      <c r="DZ11">
        <v>89.352647395210965</v>
      </c>
      <c r="EA11">
        <v>4.6494544406335114</v>
      </c>
      <c r="EB11">
        <v>0</v>
      </c>
      <c r="EC11">
        <v>0</v>
      </c>
      <c r="ED11">
        <v>171.04304674233941</v>
      </c>
      <c r="EE11">
        <v>0.75268214604811678</v>
      </c>
      <c r="EF11">
        <v>0.32780847996399748</v>
      </c>
      <c r="EG11">
        <v>0.36262237559951543</v>
      </c>
      <c r="EH11">
        <v>86.703576083385229</v>
      </c>
      <c r="EI11">
        <v>0</v>
      </c>
      <c r="EJ11">
        <v>0</v>
      </c>
      <c r="EK11">
        <v>0</v>
      </c>
      <c r="EL11">
        <v>0</v>
      </c>
      <c r="EM11">
        <v>5.0215396148496461E-2</v>
      </c>
      <c r="EN11">
        <v>0.22543352601156069</v>
      </c>
      <c r="EO11">
        <v>0.22543352601156069</v>
      </c>
      <c r="EP11">
        <v>0.28526011560693643</v>
      </c>
      <c r="EQ11">
        <v>0.28526011560693643</v>
      </c>
      <c r="ER11">
        <v>8.2586705202312132</v>
      </c>
      <c r="ES11">
        <v>8.2586705202312132</v>
      </c>
      <c r="ET11">
        <v>95.994581456568</v>
      </c>
      <c r="EU11">
        <v>2.676152828711206</v>
      </c>
      <c r="EV11">
        <v>4.8928470714366359</v>
      </c>
      <c r="EW11">
        <v>0</v>
      </c>
      <c r="EX11">
        <v>0</v>
      </c>
      <c r="EY11">
        <v>0</v>
      </c>
      <c r="EZ11">
        <v>213.43244549733879</v>
      </c>
      <c r="FA11">
        <v>218.68591196999489</v>
      </c>
      <c r="FB11">
        <v>0.26853542982805617</v>
      </c>
      <c r="FC11">
        <v>-24.670080149239038</v>
      </c>
      <c r="FF11">
        <v>13.077880310517301</v>
      </c>
      <c r="FG11">
        <v>4.9847377071098729</v>
      </c>
      <c r="FH11">
        <v>0.93606087995704534</v>
      </c>
      <c r="FI11">
        <v>2.160939914239302</v>
      </c>
      <c r="FJ11">
        <v>0.54712570190183019</v>
      </c>
      <c r="FK11">
        <v>2.8901734104046245E-4</v>
      </c>
      <c r="FL11">
        <v>32.836212634341045</v>
      </c>
      <c r="FM11">
        <v>0.54727021057235037</v>
      </c>
      <c r="FN11">
        <v>0</v>
      </c>
      <c r="FO11">
        <v>0</v>
      </c>
      <c r="FP11">
        <v>10.945404211447013</v>
      </c>
      <c r="FQ11">
        <v>50.40231329740979</v>
      </c>
      <c r="FR11">
        <v>1.996598470671525</v>
      </c>
      <c r="FS11">
        <v>1.0571186176605174</v>
      </c>
      <c r="FT11">
        <v>0.8207151964072904</v>
      </c>
      <c r="FU11">
        <v>0.99855491329479773</v>
      </c>
      <c r="FV11">
        <v>0.97615606936416177</v>
      </c>
      <c r="FW11">
        <v>0.84749712610861638</v>
      </c>
      <c r="FX11">
        <v>1.5346237770258495E-2</v>
      </c>
      <c r="FY11">
        <v>82.257949264744269</v>
      </c>
      <c r="FZ11">
        <v>5.0369462063911996</v>
      </c>
      <c r="GA11">
        <v>0</v>
      </c>
      <c r="GB11">
        <v>0</v>
      </c>
      <c r="GC11">
        <v>188.63948953049407</v>
      </c>
      <c r="GD11">
        <v>0.62161742253042673</v>
      </c>
      <c r="GE11">
        <v>0.51893357660286021</v>
      </c>
      <c r="GF11">
        <v>0.6157467129484987</v>
      </c>
      <c r="GG11">
        <v>103.90095723340862</v>
      </c>
      <c r="GH11">
        <v>0</v>
      </c>
      <c r="GI11">
        <v>0</v>
      </c>
      <c r="GJ11">
        <v>0</v>
      </c>
      <c r="GK11">
        <v>2.7762732994977134E-2</v>
      </c>
      <c r="GL11">
        <v>6.2755781142011635E-2</v>
      </c>
      <c r="GM11">
        <v>0.22543352601156069</v>
      </c>
      <c r="GN11">
        <v>0.22543352601156069</v>
      </c>
      <c r="GO11">
        <v>0.28526011560693643</v>
      </c>
      <c r="GP11">
        <v>0.28526011560693643</v>
      </c>
      <c r="GQ11">
        <v>8.2586705202312132</v>
      </c>
      <c r="GR11">
        <v>8.2586705202312132</v>
      </c>
      <c r="GS11">
        <v>102.64366913974212</v>
      </c>
      <c r="GT11">
        <v>2.7449983856047968</v>
      </c>
      <c r="GU11">
        <v>5.3032038779271709</v>
      </c>
      <c r="GV11">
        <v>0</v>
      </c>
      <c r="GW11">
        <v>0</v>
      </c>
      <c r="GX11">
        <v>3.2365549822766941</v>
      </c>
      <c r="GY11">
        <v>248.24778163192823</v>
      </c>
      <c r="GZ11">
        <v>266.95237388406389</v>
      </c>
      <c r="HA11">
        <v>0.73146457017194377</v>
      </c>
      <c r="HB11">
        <v>19.144136716127882</v>
      </c>
      <c r="HE11" t="s">
        <v>3688</v>
      </c>
      <c r="HF11">
        <v>1</v>
      </c>
      <c r="HG11">
        <v>0</v>
      </c>
      <c r="HH11">
        <v>0.5</v>
      </c>
      <c r="HI11">
        <v>0.5</v>
      </c>
      <c r="HJ11">
        <v>0.5</v>
      </c>
      <c r="HK11">
        <v>0</v>
      </c>
      <c r="HL11">
        <v>0.5</v>
      </c>
      <c r="HM11">
        <v>0.5</v>
      </c>
      <c r="HN11">
        <v>1</v>
      </c>
      <c r="HO11">
        <v>1</v>
      </c>
      <c r="HP11">
        <v>0.5</v>
      </c>
      <c r="HQ11">
        <v>1</v>
      </c>
      <c r="HR11">
        <v>0</v>
      </c>
      <c r="HS11">
        <v>0</v>
      </c>
      <c r="HT11">
        <v>0</v>
      </c>
      <c r="HU11">
        <v>1</v>
      </c>
      <c r="HV11">
        <v>1</v>
      </c>
      <c r="HW11">
        <v>0.5</v>
      </c>
      <c r="HX11">
        <v>1</v>
      </c>
      <c r="HY11">
        <v>1</v>
      </c>
      <c r="HZ11">
        <v>1</v>
      </c>
      <c r="IA11">
        <v>1</v>
      </c>
      <c r="IB11">
        <v>1</v>
      </c>
      <c r="IC11">
        <v>0.5</v>
      </c>
      <c r="ID11">
        <v>1</v>
      </c>
      <c r="IE11">
        <v>1</v>
      </c>
      <c r="IF11">
        <v>1</v>
      </c>
      <c r="IG11">
        <v>1</v>
      </c>
      <c r="IH11">
        <v>1</v>
      </c>
      <c r="II11">
        <v>1</v>
      </c>
      <c r="IJ11">
        <v>1</v>
      </c>
      <c r="IK11">
        <v>0</v>
      </c>
      <c r="IL11">
        <v>1</v>
      </c>
      <c r="IM11">
        <v>1</v>
      </c>
      <c r="IN11">
        <v>1</v>
      </c>
      <c r="IO11">
        <v>1</v>
      </c>
      <c r="IP11">
        <v>1</v>
      </c>
      <c r="IQ11">
        <v>1</v>
      </c>
      <c r="IR11">
        <v>1</v>
      </c>
      <c r="IS11">
        <v>1</v>
      </c>
      <c r="IT11">
        <v>1.5</v>
      </c>
      <c r="IU11">
        <v>1.5</v>
      </c>
      <c r="IV11">
        <v>1</v>
      </c>
      <c r="IW11">
        <v>1</v>
      </c>
      <c r="IX11">
        <v>0.5</v>
      </c>
      <c r="IY11">
        <v>1</v>
      </c>
      <c r="IZ11">
        <v>1</v>
      </c>
      <c r="JA11">
        <v>1</v>
      </c>
      <c r="JB11">
        <v>0.5</v>
      </c>
      <c r="JC11">
        <v>1</v>
      </c>
    </row>
    <row r="12" spans="1:263" x14ac:dyDescent="0.25">
      <c r="A12" t="s">
        <v>3665</v>
      </c>
      <c r="B12">
        <v>7</v>
      </c>
      <c r="C12">
        <v>101</v>
      </c>
      <c r="D12">
        <v>2451</v>
      </c>
      <c r="E12">
        <v>1986</v>
      </c>
      <c r="F12">
        <v>3061</v>
      </c>
      <c r="G12">
        <v>5847</v>
      </c>
      <c r="H12">
        <v>3352</v>
      </c>
      <c r="BB12">
        <v>-1</v>
      </c>
      <c r="DA12">
        <v>-1</v>
      </c>
      <c r="DG12">
        <v>13.960982658959537</v>
      </c>
      <c r="DH12">
        <v>0.14658603610660137</v>
      </c>
      <c r="DI12">
        <v>28.158728704871088</v>
      </c>
      <c r="DJ12">
        <v>28.192608690325027</v>
      </c>
      <c r="DK12">
        <v>0.37349619300823783</v>
      </c>
      <c r="DL12">
        <v>2.8901734104046245E-4</v>
      </c>
      <c r="DM12">
        <v>22.418442100725478</v>
      </c>
      <c r="DN12">
        <v>0.37364070167875807</v>
      </c>
      <c r="DO12">
        <v>0</v>
      </c>
      <c r="DP12">
        <v>0</v>
      </c>
      <c r="DQ12">
        <v>7.4728140335751583</v>
      </c>
      <c r="DR12">
        <v>50.939932302361065</v>
      </c>
      <c r="DS12">
        <v>0.65774824396790943</v>
      </c>
      <c r="DT12">
        <v>50.960873246155543</v>
      </c>
      <c r="DU12">
        <v>16.564622990172829</v>
      </c>
      <c r="DV12">
        <v>0.99855491329479773</v>
      </c>
      <c r="DW12">
        <v>0.97615606936416177</v>
      </c>
      <c r="DX12">
        <v>0.46675346634081449</v>
      </c>
      <c r="DY12">
        <v>1.4739884393063583E-2</v>
      </c>
      <c r="DZ12">
        <v>86.300886179602841</v>
      </c>
      <c r="EA12">
        <v>3.9076029653509341</v>
      </c>
      <c r="EB12">
        <v>0</v>
      </c>
      <c r="EC12">
        <v>0</v>
      </c>
      <c r="ED12">
        <v>201.28049839335443</v>
      </c>
      <c r="EE12">
        <v>0.76522135688703119</v>
      </c>
      <c r="EF12">
        <v>0.37337071492731233</v>
      </c>
      <c r="EG12">
        <v>0.60089480629494374</v>
      </c>
      <c r="EH12">
        <v>99.342048093667643</v>
      </c>
      <c r="EI12">
        <v>0</v>
      </c>
      <c r="EJ12">
        <v>0</v>
      </c>
      <c r="EK12">
        <v>0</v>
      </c>
      <c r="EL12">
        <v>0.77675452760884645</v>
      </c>
      <c r="EM12">
        <v>3.60922513697568E-2</v>
      </c>
      <c r="EN12">
        <v>0.22543352601156069</v>
      </c>
      <c r="EO12">
        <v>0.22543352601156069</v>
      </c>
      <c r="EP12">
        <v>0.28526011560693643</v>
      </c>
      <c r="EQ12">
        <v>0.28526011560693643</v>
      </c>
      <c r="ER12">
        <v>8.2586705202312132</v>
      </c>
      <c r="ES12">
        <v>8.2586705202312132</v>
      </c>
      <c r="ET12">
        <v>93.464992765411921</v>
      </c>
      <c r="EU12">
        <v>2.4789110144442352</v>
      </c>
      <c r="EV12">
        <v>4.2935140077438083</v>
      </c>
      <c r="EW12">
        <v>0</v>
      </c>
      <c r="EX12">
        <v>0</v>
      </c>
      <c r="EY12">
        <v>44.423597144840997</v>
      </c>
      <c r="EZ12">
        <v>254.77865109056461</v>
      </c>
      <c r="FA12">
        <v>282.0424905879932</v>
      </c>
      <c r="FB12">
        <v>0.73667445697863065</v>
      </c>
      <c r="FC12">
        <v>53.138568196234814</v>
      </c>
      <c r="FF12">
        <v>12.103597317355998</v>
      </c>
      <c r="FG12">
        <v>2.8997580690273445E-2</v>
      </c>
      <c r="FH12">
        <v>1.2903726131380495</v>
      </c>
      <c r="FI12">
        <v>1.2249770540349854</v>
      </c>
      <c r="FJ12">
        <v>0.36133803459597774</v>
      </c>
      <c r="FK12">
        <v>2.8901734104046245E-4</v>
      </c>
      <c r="FL12">
        <v>21.688952595989889</v>
      </c>
      <c r="FM12">
        <v>0.36148254326649798</v>
      </c>
      <c r="FN12">
        <v>0</v>
      </c>
      <c r="FO12">
        <v>0</v>
      </c>
      <c r="FP12">
        <v>7.22965086532996</v>
      </c>
      <c r="FQ12">
        <v>36.793301145489011</v>
      </c>
      <c r="FR12">
        <v>1.3650681027767522</v>
      </c>
      <c r="FS12">
        <v>1.3002842361944464</v>
      </c>
      <c r="FT12">
        <v>0.47022365609706346</v>
      </c>
      <c r="FU12">
        <v>0.99855491329479773</v>
      </c>
      <c r="FV12">
        <v>0.97615606936416177</v>
      </c>
      <c r="FW12">
        <v>3.2597299470247643E-2</v>
      </c>
      <c r="FX12">
        <v>1.598830784659527E-2</v>
      </c>
      <c r="FY12">
        <v>76.16816739102029</v>
      </c>
      <c r="FZ12">
        <v>2.8858323766357064</v>
      </c>
      <c r="GA12">
        <v>0</v>
      </c>
      <c r="GB12">
        <v>0</v>
      </c>
      <c r="GC12">
        <v>175.47699597564394</v>
      </c>
      <c r="GD12">
        <v>0.50890252462371155</v>
      </c>
      <c r="GE12">
        <v>0.37208224074820917</v>
      </c>
      <c r="GF12">
        <v>0.84429035576631861</v>
      </c>
      <c r="GG12">
        <v>99.073757800715185</v>
      </c>
      <c r="GH12">
        <v>0</v>
      </c>
      <c r="GI12">
        <v>0</v>
      </c>
      <c r="GJ12">
        <v>0</v>
      </c>
      <c r="GK12">
        <v>2.1332240174118559E-2</v>
      </c>
      <c r="GL12">
        <v>1.7397269684034988E-2</v>
      </c>
      <c r="GM12">
        <v>0.22543352601156069</v>
      </c>
      <c r="GN12">
        <v>0.22543352601156069</v>
      </c>
      <c r="GO12">
        <v>0.28526011560693643</v>
      </c>
      <c r="GP12">
        <v>0.28526011560693643</v>
      </c>
      <c r="GQ12">
        <v>8.2586705202312132</v>
      </c>
      <c r="GR12">
        <v>8.2586705202312132</v>
      </c>
      <c r="GS12">
        <v>84.49534695812531</v>
      </c>
      <c r="GT12">
        <v>2.2679762920625763</v>
      </c>
      <c r="GU12">
        <v>2.9924125167461999</v>
      </c>
      <c r="GV12">
        <v>0</v>
      </c>
      <c r="GW12">
        <v>0</v>
      </c>
      <c r="GX12">
        <v>1.8522697239832011</v>
      </c>
      <c r="GY12">
        <v>219.03604123489163</v>
      </c>
      <c r="GZ12">
        <v>229.23162654791156</v>
      </c>
      <c r="HA12">
        <v>0.26332554302136935</v>
      </c>
      <c r="HB12">
        <v>-4.610024508906843</v>
      </c>
      <c r="HE12" t="s">
        <v>3689</v>
      </c>
      <c r="HF12">
        <v>1.5</v>
      </c>
      <c r="HG12">
        <v>0.5</v>
      </c>
      <c r="HH12">
        <v>0.5</v>
      </c>
      <c r="HI12">
        <v>0.5</v>
      </c>
      <c r="HJ12">
        <v>0</v>
      </c>
      <c r="HK12">
        <v>0</v>
      </c>
      <c r="HL12">
        <v>0</v>
      </c>
      <c r="HM12">
        <v>0</v>
      </c>
      <c r="HN12">
        <v>1</v>
      </c>
      <c r="HO12">
        <v>1</v>
      </c>
      <c r="HP12">
        <v>0</v>
      </c>
      <c r="HQ12">
        <v>0</v>
      </c>
      <c r="HR12">
        <v>0</v>
      </c>
      <c r="HS12">
        <v>0</v>
      </c>
      <c r="HT12">
        <v>0</v>
      </c>
      <c r="HU12">
        <v>1</v>
      </c>
      <c r="HV12">
        <v>0</v>
      </c>
      <c r="HW12">
        <v>0.5</v>
      </c>
      <c r="HX12">
        <v>1</v>
      </c>
      <c r="HY12">
        <v>1</v>
      </c>
      <c r="HZ12">
        <v>1</v>
      </c>
      <c r="IA12">
        <v>1</v>
      </c>
      <c r="IB12">
        <v>1</v>
      </c>
      <c r="IC12">
        <v>1.5</v>
      </c>
      <c r="ID12">
        <v>0.5</v>
      </c>
      <c r="IE12">
        <v>0.5</v>
      </c>
      <c r="IF12">
        <v>0.5</v>
      </c>
      <c r="IG12">
        <v>1</v>
      </c>
      <c r="IH12">
        <v>1</v>
      </c>
      <c r="II12">
        <v>1</v>
      </c>
      <c r="IJ12">
        <v>1</v>
      </c>
      <c r="IK12">
        <v>1</v>
      </c>
      <c r="IL12">
        <v>1</v>
      </c>
      <c r="IM12">
        <v>1</v>
      </c>
      <c r="IN12">
        <v>1</v>
      </c>
      <c r="IO12">
        <v>1</v>
      </c>
      <c r="IP12">
        <v>1</v>
      </c>
      <c r="IQ12">
        <v>1</v>
      </c>
      <c r="IR12">
        <v>1</v>
      </c>
      <c r="IS12">
        <v>1</v>
      </c>
      <c r="IT12">
        <v>0.5</v>
      </c>
      <c r="IU12">
        <v>1.5</v>
      </c>
      <c r="IV12">
        <v>1</v>
      </c>
      <c r="IW12">
        <v>1</v>
      </c>
      <c r="IX12">
        <v>0</v>
      </c>
      <c r="IY12">
        <v>0.5</v>
      </c>
      <c r="IZ12">
        <v>1</v>
      </c>
      <c r="JA12">
        <v>0.5</v>
      </c>
      <c r="JB12">
        <v>1</v>
      </c>
      <c r="JC12">
        <v>1</v>
      </c>
    </row>
    <row r="13" spans="1:263" x14ac:dyDescent="0.25">
      <c r="A13" t="s">
        <v>3665</v>
      </c>
      <c r="B13">
        <v>8</v>
      </c>
      <c r="C13">
        <v>1781</v>
      </c>
      <c r="D13">
        <v>5350</v>
      </c>
      <c r="E13">
        <v>4213</v>
      </c>
      <c r="F13">
        <v>1405</v>
      </c>
      <c r="G13">
        <v>1939</v>
      </c>
      <c r="H13">
        <v>4787</v>
      </c>
      <c r="BB13">
        <v>-1</v>
      </c>
      <c r="DA13">
        <v>-1</v>
      </c>
      <c r="DG13">
        <v>12.284925546888953</v>
      </c>
      <c r="DH13">
        <v>6.967620556477077</v>
      </c>
      <c r="DI13">
        <v>0.23072043909494877</v>
      </c>
      <c r="DJ13">
        <v>2.4807013310513399</v>
      </c>
      <c r="DK13">
        <v>0.44216422679522349</v>
      </c>
      <c r="DL13">
        <v>2.8901734104046245E-4</v>
      </c>
      <c r="DM13">
        <v>26.538524127944626</v>
      </c>
      <c r="DN13">
        <v>0.44230873546574367</v>
      </c>
      <c r="DO13">
        <v>0</v>
      </c>
      <c r="DP13">
        <v>0</v>
      </c>
      <c r="DQ13">
        <v>8.8461747093148748</v>
      </c>
      <c r="DR13">
        <v>39.98415411595299</v>
      </c>
      <c r="DS13">
        <v>1.0603099773429414</v>
      </c>
      <c r="DT13">
        <v>6.7458275162839527</v>
      </c>
      <c r="DU13">
        <v>2.5058098655635757</v>
      </c>
      <c r="DV13">
        <v>0.99855491329479773</v>
      </c>
      <c r="DW13">
        <v>0.9503226644142484</v>
      </c>
      <c r="DX13">
        <v>0.32906778253774055</v>
      </c>
      <c r="DY13">
        <v>1.4739884393063583E-2</v>
      </c>
      <c r="DZ13">
        <v>72.782018256926776</v>
      </c>
      <c r="EA13">
        <v>3.0658238357367629</v>
      </c>
      <c r="EB13">
        <v>0</v>
      </c>
      <c r="EC13">
        <v>0</v>
      </c>
      <c r="ED13">
        <v>166.00396369821357</v>
      </c>
      <c r="EE13">
        <v>0.44923683792130931</v>
      </c>
      <c r="EF13">
        <v>0.67773638203956987</v>
      </c>
      <c r="EG13">
        <v>0.43579525946680464</v>
      </c>
      <c r="EH13">
        <v>91.489636422857458</v>
      </c>
      <c r="EI13">
        <v>0</v>
      </c>
      <c r="EJ13">
        <v>0</v>
      </c>
      <c r="EK13">
        <v>0</v>
      </c>
      <c r="EL13">
        <v>2.0009644892937075E-2</v>
      </c>
      <c r="EM13">
        <v>2.0804961050151283E-2</v>
      </c>
      <c r="EN13">
        <v>0.22543352601156069</v>
      </c>
      <c r="EO13">
        <v>0.22543352601156069</v>
      </c>
      <c r="EP13">
        <v>0.28526011560693643</v>
      </c>
      <c r="EQ13">
        <v>0.28526011560693643</v>
      </c>
      <c r="ER13">
        <v>8.2586705202312132</v>
      </c>
      <c r="ES13">
        <v>8.2586705202312132</v>
      </c>
      <c r="ET13">
        <v>86.740717581075259</v>
      </c>
      <c r="EU13">
        <v>2.28251566962608</v>
      </c>
      <c r="EV13">
        <v>3.309190810384611</v>
      </c>
      <c r="EW13">
        <v>0</v>
      </c>
      <c r="EX13">
        <v>0</v>
      </c>
      <c r="EY13">
        <v>5.7503651124484643</v>
      </c>
      <c r="EZ13">
        <v>211.24593585702854</v>
      </c>
      <c r="FA13">
        <v>217.0914201535669</v>
      </c>
      <c r="FB13">
        <v>0.36674102100598355</v>
      </c>
      <c r="FC13">
        <v>-29.230528774524618</v>
      </c>
      <c r="FF13">
        <v>13.625127077138295</v>
      </c>
      <c r="FG13">
        <v>8.4160700093080271E-2</v>
      </c>
      <c r="FH13">
        <v>0</v>
      </c>
      <c r="FI13">
        <v>0</v>
      </c>
      <c r="FJ13">
        <v>0.6158767768374962</v>
      </c>
      <c r="FK13">
        <v>2.8901734104046245E-4</v>
      </c>
      <c r="FL13">
        <v>36.961277130481008</v>
      </c>
      <c r="FM13">
        <v>0.61602128550801649</v>
      </c>
      <c r="FN13">
        <v>0</v>
      </c>
      <c r="FO13">
        <v>0</v>
      </c>
      <c r="FP13">
        <v>12.320425710160332</v>
      </c>
      <c r="FQ13">
        <v>50.191635391236133</v>
      </c>
      <c r="FR13">
        <v>0.97290341843389716</v>
      </c>
      <c r="FS13">
        <v>2.1959600348897612</v>
      </c>
      <c r="FT13">
        <v>0.55605415901085109</v>
      </c>
      <c r="FU13">
        <v>0.99855491329479773</v>
      </c>
      <c r="FV13">
        <v>0.97615606936416177</v>
      </c>
      <c r="FW13">
        <v>0.75608060761850271</v>
      </c>
      <c r="FX13">
        <v>2.2007107154729623E-2</v>
      </c>
      <c r="FY13">
        <v>83.397114280086782</v>
      </c>
      <c r="FZ13">
        <v>4.5380899222264546</v>
      </c>
      <c r="GA13">
        <v>0</v>
      </c>
      <c r="GB13">
        <v>0</v>
      </c>
      <c r="GC13">
        <v>166.82035065101871</v>
      </c>
      <c r="GD13">
        <v>0.5677232381464955</v>
      </c>
      <c r="GE13">
        <v>0.43114151907223919</v>
      </c>
      <c r="GF13">
        <v>0.43958441017888861</v>
      </c>
      <c r="GG13">
        <v>82.704648290226032</v>
      </c>
      <c r="GH13">
        <v>0</v>
      </c>
      <c r="GI13">
        <v>0</v>
      </c>
      <c r="GJ13">
        <v>0</v>
      </c>
      <c r="GK13">
        <v>2.4747376063142508E-3</v>
      </c>
      <c r="GL13">
        <v>4.8899408116353626E-2</v>
      </c>
      <c r="GM13">
        <v>0.22543352601156069</v>
      </c>
      <c r="GN13">
        <v>0.22543352601156069</v>
      </c>
      <c r="GO13">
        <v>0.28526011560693643</v>
      </c>
      <c r="GP13">
        <v>0.28526011560693643</v>
      </c>
      <c r="GQ13">
        <v>8.2586705202312132</v>
      </c>
      <c r="GR13">
        <v>8.2586705202312132</v>
      </c>
      <c r="GS13">
        <v>102.49884940505626</v>
      </c>
      <c r="GT13">
        <v>2.6935624991069589</v>
      </c>
      <c r="GU13">
        <v>4.844308601865615</v>
      </c>
      <c r="GV13">
        <v>0</v>
      </c>
      <c r="GW13">
        <v>0</v>
      </c>
      <c r="GX13">
        <v>0.44125080081598173</v>
      </c>
      <c r="GY13">
        <v>230.223685189143</v>
      </c>
      <c r="GZ13">
        <v>244.38641052038298</v>
      </c>
      <c r="HA13">
        <v>0.6332589789940164</v>
      </c>
      <c r="HB13">
        <v>28.664076776638403</v>
      </c>
    </row>
    <row r="14" spans="1:263" x14ac:dyDescent="0.25">
      <c r="A14" t="s">
        <v>3665</v>
      </c>
      <c r="B14">
        <v>9</v>
      </c>
      <c r="C14">
        <v>2151</v>
      </c>
      <c r="D14">
        <v>1723</v>
      </c>
      <c r="E14">
        <v>4241</v>
      </c>
      <c r="F14">
        <v>4645</v>
      </c>
      <c r="G14">
        <v>1736</v>
      </c>
      <c r="H14">
        <v>5811</v>
      </c>
      <c r="BB14">
        <v>-1</v>
      </c>
      <c r="DA14">
        <v>-1</v>
      </c>
      <c r="DG14">
        <v>13.27906139914797</v>
      </c>
      <c r="DH14">
        <v>0</v>
      </c>
      <c r="DI14">
        <v>0.61511677217400851</v>
      </c>
      <c r="DJ14">
        <v>0.42932486068615178</v>
      </c>
      <c r="DK14">
        <v>0.22572254335260117</v>
      </c>
      <c r="DL14">
        <v>2.8901734104046245E-4</v>
      </c>
      <c r="DM14">
        <v>13.552023121387283</v>
      </c>
      <c r="DN14">
        <v>0.22586705202312138</v>
      </c>
      <c r="DO14">
        <v>0</v>
      </c>
      <c r="DP14">
        <v>0</v>
      </c>
      <c r="DQ14">
        <v>4.5173410404624281</v>
      </c>
      <c r="DR14">
        <v>24.249290349586978</v>
      </c>
      <c r="DS14">
        <v>0</v>
      </c>
      <c r="DT14">
        <v>6.7345700458597451</v>
      </c>
      <c r="DU14">
        <v>2.2216458471461618</v>
      </c>
      <c r="DV14">
        <v>0.99855491329479773</v>
      </c>
      <c r="DW14">
        <v>0.97615606936416177</v>
      </c>
      <c r="DX14">
        <v>0.25937033613234706</v>
      </c>
      <c r="DY14">
        <v>1.4739884393063583E-2</v>
      </c>
      <c r="DZ14">
        <v>80.269356794186621</v>
      </c>
      <c r="EA14">
        <v>3.2950441734817106</v>
      </c>
      <c r="EB14">
        <v>0</v>
      </c>
      <c r="EC14">
        <v>0</v>
      </c>
      <c r="ED14">
        <v>159.22711298059363</v>
      </c>
      <c r="EE14">
        <v>0.37481188189865261</v>
      </c>
      <c r="EF14">
        <v>0.46463215056891871</v>
      </c>
      <c r="EG14">
        <v>0.36217463779362929</v>
      </c>
      <c r="EH14">
        <v>66.962384261495046</v>
      </c>
      <c r="EI14">
        <v>0</v>
      </c>
      <c r="EJ14">
        <v>0</v>
      </c>
      <c r="EK14">
        <v>0</v>
      </c>
      <c r="EL14">
        <v>5.2211750395802489E-2</v>
      </c>
      <c r="EM14">
        <v>1.9681101146563962E-2</v>
      </c>
      <c r="EN14">
        <v>0.22543352601156069</v>
      </c>
      <c r="EO14">
        <v>0.22543352601156069</v>
      </c>
      <c r="EP14">
        <v>0.28526011560693643</v>
      </c>
      <c r="EQ14">
        <v>0.28526011560693643</v>
      </c>
      <c r="ER14">
        <v>8.2586705202312132</v>
      </c>
      <c r="ES14">
        <v>8.2586705202312132</v>
      </c>
      <c r="ET14">
        <v>84.318431419255916</v>
      </c>
      <c r="EU14">
        <v>2.2634257084103568</v>
      </c>
      <c r="EV14">
        <v>3.210728072568954</v>
      </c>
      <c r="EW14">
        <v>0</v>
      </c>
      <c r="EX14">
        <v>0</v>
      </c>
      <c r="EY14">
        <v>2.4581934339107798</v>
      </c>
      <c r="EZ14">
        <v>182.88947162952513</v>
      </c>
      <c r="FA14">
        <v>191.61746718163539</v>
      </c>
      <c r="FB14">
        <v>0.4633019980910778</v>
      </c>
      <c r="FC14">
        <v>-45.958307725644019</v>
      </c>
      <c r="FF14">
        <v>13.597690906032897</v>
      </c>
      <c r="FG14">
        <v>0.62826626938038055</v>
      </c>
      <c r="FH14">
        <v>0</v>
      </c>
      <c r="FI14">
        <v>0.25858857663197998</v>
      </c>
      <c r="FJ14">
        <v>0.3202051337716102</v>
      </c>
      <c r="FK14">
        <v>2.8901734104046245E-4</v>
      </c>
      <c r="FL14">
        <v>19.220978546527821</v>
      </c>
      <c r="FM14">
        <v>0.32034964244213043</v>
      </c>
      <c r="FN14">
        <v>0</v>
      </c>
      <c r="FO14">
        <v>0</v>
      </c>
      <c r="FP14">
        <v>6.4069928488426076</v>
      </c>
      <c r="FQ14">
        <v>31.624812482024236</v>
      </c>
      <c r="FR14">
        <v>0</v>
      </c>
      <c r="FS14">
        <v>1.278209791560815</v>
      </c>
      <c r="FT14">
        <v>0.41886858969715302</v>
      </c>
      <c r="FU14">
        <v>0.99855491329479773</v>
      </c>
      <c r="FV14">
        <v>0.97615606936416177</v>
      </c>
      <c r="FW14">
        <v>0.2100595438650241</v>
      </c>
      <c r="FX14">
        <v>1.4739884393063583E-2</v>
      </c>
      <c r="FY14">
        <v>81.518292780605606</v>
      </c>
      <c r="FZ14">
        <v>3.3771726356249525</v>
      </c>
      <c r="GA14">
        <v>0</v>
      </c>
      <c r="GB14">
        <v>0</v>
      </c>
      <c r="GC14">
        <v>163.79255549934908</v>
      </c>
      <c r="GD14">
        <v>0.32159916294461438</v>
      </c>
      <c r="GE14">
        <v>0.47285829922332512</v>
      </c>
      <c r="GF14">
        <v>0.59705584869413064</v>
      </c>
      <c r="GG14">
        <v>75.13868155603879</v>
      </c>
      <c r="GH14">
        <v>0</v>
      </c>
      <c r="GI14">
        <v>0</v>
      </c>
      <c r="GJ14">
        <v>0</v>
      </c>
      <c r="GK14">
        <v>5.5904678569170391E-2</v>
      </c>
      <c r="GL14">
        <v>2.5921758956670704E-2</v>
      </c>
      <c r="GM14">
        <v>0.22543352601156069</v>
      </c>
      <c r="GN14">
        <v>0.22543352601156069</v>
      </c>
      <c r="GO14">
        <v>0.28526011560693643</v>
      </c>
      <c r="GP14">
        <v>0.28526011560693643</v>
      </c>
      <c r="GQ14">
        <v>8.2586705202312132</v>
      </c>
      <c r="GR14">
        <v>8.2586705202312132</v>
      </c>
      <c r="GS14">
        <v>89.411498201094929</v>
      </c>
      <c r="GT14">
        <v>2.3714567913258779</v>
      </c>
      <c r="GU14">
        <v>3.7002825026546877</v>
      </c>
      <c r="GV14">
        <v>0</v>
      </c>
      <c r="GW14">
        <v>0</v>
      </c>
      <c r="GX14">
        <v>0.7272263003850471</v>
      </c>
      <c r="GY14">
        <v>187.99873604900205</v>
      </c>
      <c r="GZ14">
        <v>201.79946135867721</v>
      </c>
      <c r="HA14">
        <v>0.53669800190892225</v>
      </c>
      <c r="HB14">
        <v>-32.756063393850575</v>
      </c>
    </row>
    <row r="15" spans="1:263" x14ac:dyDescent="0.25">
      <c r="A15" t="s">
        <v>3665</v>
      </c>
      <c r="B15">
        <v>10</v>
      </c>
      <c r="C15">
        <v>5822</v>
      </c>
      <c r="D15">
        <v>2338</v>
      </c>
      <c r="E15">
        <v>144</v>
      </c>
      <c r="F15">
        <v>4979</v>
      </c>
      <c r="G15">
        <v>2725</v>
      </c>
      <c r="H15">
        <v>1288</v>
      </c>
      <c r="BB15">
        <v>-1</v>
      </c>
      <c r="DA15">
        <v>-1</v>
      </c>
      <c r="DG15">
        <v>13.960982658959537</v>
      </c>
      <c r="DH15">
        <v>0.48783765098897391</v>
      </c>
      <c r="DI15">
        <v>1.5483606620994208</v>
      </c>
      <c r="DJ15">
        <v>1.7656867892752959</v>
      </c>
      <c r="DK15">
        <v>0.59479552188630169</v>
      </c>
      <c r="DL15">
        <v>2.8901734104046245E-4</v>
      </c>
      <c r="DM15">
        <v>35.696401833409297</v>
      </c>
      <c r="DN15">
        <v>0.59494003055682187</v>
      </c>
      <c r="DO15">
        <v>0</v>
      </c>
      <c r="DP15">
        <v>0</v>
      </c>
      <c r="DQ15">
        <v>11.898800611136437</v>
      </c>
      <c r="DR15">
        <v>51.565554901951451</v>
      </c>
      <c r="DS15">
        <v>0</v>
      </c>
      <c r="DT15">
        <v>9.1585828734177515</v>
      </c>
      <c r="DU15">
        <v>2.6986134174228145</v>
      </c>
      <c r="DV15">
        <v>0.99855491329479773</v>
      </c>
      <c r="DW15">
        <v>0.97615606936416177</v>
      </c>
      <c r="DX15">
        <v>0.65583615256805994</v>
      </c>
      <c r="DY15">
        <v>1.4739884393063583E-2</v>
      </c>
      <c r="DZ15">
        <v>85.038193032732039</v>
      </c>
      <c r="EA15">
        <v>4.4811815709559646</v>
      </c>
      <c r="EB15">
        <v>0</v>
      </c>
      <c r="EC15">
        <v>0</v>
      </c>
      <c r="ED15">
        <v>195.77713706969359</v>
      </c>
      <c r="EE15">
        <v>0.54144263266144665</v>
      </c>
      <c r="EF15">
        <v>0.53281511780475277</v>
      </c>
      <c r="EG15">
        <v>0.71492573985320274</v>
      </c>
      <c r="EH15">
        <v>102.72501106699637</v>
      </c>
      <c r="EI15">
        <v>0</v>
      </c>
      <c r="EJ15">
        <v>0</v>
      </c>
      <c r="EK15">
        <v>0</v>
      </c>
      <c r="EL15">
        <v>0</v>
      </c>
      <c r="EM15">
        <v>5.9233589624394622E-2</v>
      </c>
      <c r="EN15">
        <v>0.22543352601156069</v>
      </c>
      <c r="EO15">
        <v>0.22543352601156069</v>
      </c>
      <c r="EP15">
        <v>0.28526011560693643</v>
      </c>
      <c r="EQ15">
        <v>0.28526011560693643</v>
      </c>
      <c r="ER15">
        <v>8.2586705202312132</v>
      </c>
      <c r="ES15">
        <v>8.2586705202312132</v>
      </c>
      <c r="ET15">
        <v>101.26289429508992</v>
      </c>
      <c r="EU15">
        <v>2.6401887245693327</v>
      </c>
      <c r="EV15">
        <v>5.1963449978451788</v>
      </c>
      <c r="EW15">
        <v>0</v>
      </c>
      <c r="EX15">
        <v>0</v>
      </c>
      <c r="EY15">
        <v>4.2962562893351786</v>
      </c>
      <c r="EZ15">
        <v>241.3223957435502</v>
      </c>
      <c r="FA15">
        <v>257.87817307163419</v>
      </c>
      <c r="FB15">
        <v>0.67696177667896862</v>
      </c>
      <c r="FC15">
        <v>3.4264542043424129</v>
      </c>
      <c r="FF15">
        <v>10.86905816179042</v>
      </c>
      <c r="FG15">
        <v>0</v>
      </c>
      <c r="FH15">
        <v>1.5018411762453665E-2</v>
      </c>
      <c r="FI15">
        <v>2.3217983837031664E-2</v>
      </c>
      <c r="FJ15">
        <v>0.47983815348454056</v>
      </c>
      <c r="FK15">
        <v>2.8901734104046245E-4</v>
      </c>
      <c r="FL15">
        <v>28.798959729303647</v>
      </c>
      <c r="FM15">
        <v>0.4799826621550608</v>
      </c>
      <c r="FN15">
        <v>0</v>
      </c>
      <c r="FO15">
        <v>0</v>
      </c>
      <c r="FP15">
        <v>9.5996532431012156</v>
      </c>
      <c r="FQ15">
        <v>43.534293620575077</v>
      </c>
      <c r="FR15">
        <v>0.23338429287708498</v>
      </c>
      <c r="FS15">
        <v>0</v>
      </c>
      <c r="FT15">
        <v>0</v>
      </c>
      <c r="FU15">
        <v>0.99855491329479773</v>
      </c>
      <c r="FV15">
        <v>0.97615606936416177</v>
      </c>
      <c r="FW15">
        <v>0.45166457180082314</v>
      </c>
      <c r="FX15">
        <v>1.4739884393063583E-2</v>
      </c>
      <c r="FY15">
        <v>74.582436822514921</v>
      </c>
      <c r="FZ15">
        <v>3.5913807282805257</v>
      </c>
      <c r="GA15">
        <v>0</v>
      </c>
      <c r="GB15">
        <v>0</v>
      </c>
      <c r="GC15">
        <v>145.37747080545665</v>
      </c>
      <c r="GD15">
        <v>0.40795149308067158</v>
      </c>
      <c r="GE15">
        <v>0.41921523894038654</v>
      </c>
      <c r="GF15">
        <v>0.2804390094862908</v>
      </c>
      <c r="GG15">
        <v>67.013603570979029</v>
      </c>
      <c r="GH15">
        <v>0</v>
      </c>
      <c r="GI15">
        <v>0</v>
      </c>
      <c r="GJ15">
        <v>0</v>
      </c>
      <c r="GK15">
        <v>1.1990109632855774E-2</v>
      </c>
      <c r="GL15">
        <v>2.8344614836269488E-2</v>
      </c>
      <c r="GM15">
        <v>0.22543352601156069</v>
      </c>
      <c r="GN15">
        <v>0.22543352601156069</v>
      </c>
      <c r="GO15">
        <v>0.28526011560693643</v>
      </c>
      <c r="GP15">
        <v>0.28526011560693643</v>
      </c>
      <c r="GQ15">
        <v>8.2586705202312132</v>
      </c>
      <c r="GR15">
        <v>8.2586705202312132</v>
      </c>
      <c r="GS15">
        <v>91.480666123352947</v>
      </c>
      <c r="GT15">
        <v>2.3797957629551387</v>
      </c>
      <c r="GU15">
        <v>3.8598331917075113</v>
      </c>
      <c r="GV15">
        <v>0</v>
      </c>
      <c r="GW15">
        <v>0</v>
      </c>
      <c r="GX15">
        <v>0.37801055773448844</v>
      </c>
      <c r="GY15">
        <v>215.61757696263444</v>
      </c>
      <c r="GZ15">
        <v>222.33060126465207</v>
      </c>
      <c r="HA15">
        <v>0.32303822332103138</v>
      </c>
      <c r="HB15">
        <v>-14.835488248160605</v>
      </c>
    </row>
    <row r="16" spans="1:263" x14ac:dyDescent="0.25">
      <c r="A16" t="s">
        <v>3665</v>
      </c>
      <c r="B16">
        <v>11</v>
      </c>
      <c r="C16">
        <v>2022</v>
      </c>
      <c r="D16">
        <v>4655</v>
      </c>
      <c r="E16">
        <v>3734</v>
      </c>
      <c r="F16">
        <v>2781</v>
      </c>
      <c r="G16">
        <v>5934</v>
      </c>
      <c r="H16">
        <v>101</v>
      </c>
      <c r="BB16">
        <v>-1</v>
      </c>
      <c r="DA16">
        <v>-1</v>
      </c>
      <c r="DG16">
        <v>13.960982658959537</v>
      </c>
      <c r="DH16">
        <v>0.19919813991363333</v>
      </c>
      <c r="DI16">
        <v>0</v>
      </c>
      <c r="DJ16">
        <v>0</v>
      </c>
      <c r="DK16">
        <v>0.46859641239640348</v>
      </c>
      <c r="DL16">
        <v>2.8901734104046245E-4</v>
      </c>
      <c r="DM16">
        <v>28.124455264015424</v>
      </c>
      <c r="DN16">
        <v>0.46874092106692367</v>
      </c>
      <c r="DO16">
        <v>0</v>
      </c>
      <c r="DP16">
        <v>0</v>
      </c>
      <c r="DQ16">
        <v>9.3748184213384782</v>
      </c>
      <c r="DR16">
        <v>43.399125857403959</v>
      </c>
      <c r="DS16">
        <v>3.7121713157481055</v>
      </c>
      <c r="DT16">
        <v>1.2457834744766538</v>
      </c>
      <c r="DU16">
        <v>0.44792188660570437</v>
      </c>
      <c r="DV16">
        <v>0.99855491329479773</v>
      </c>
      <c r="DW16">
        <v>0.97615606936416177</v>
      </c>
      <c r="DX16">
        <v>0.88604027972290722</v>
      </c>
      <c r="DY16">
        <v>1.5997285797195407E-2</v>
      </c>
      <c r="DZ16">
        <v>89.133406031954664</v>
      </c>
      <c r="EA16">
        <v>4.8793746541138105</v>
      </c>
      <c r="EB16">
        <v>0</v>
      </c>
      <c r="EC16">
        <v>0</v>
      </c>
      <c r="ED16">
        <v>191.17125075387148</v>
      </c>
      <c r="EE16">
        <v>0.60971656835040799</v>
      </c>
      <c r="EF16">
        <v>0.63760601363349623</v>
      </c>
      <c r="EG16">
        <v>0.43184342950073551</v>
      </c>
      <c r="EH16">
        <v>98.017966533232126</v>
      </c>
      <c r="EI16">
        <v>0</v>
      </c>
      <c r="EJ16">
        <v>0</v>
      </c>
      <c r="EK16">
        <v>0</v>
      </c>
      <c r="EL16">
        <v>0</v>
      </c>
      <c r="EM16">
        <v>6.7972053520923836E-2</v>
      </c>
      <c r="EN16">
        <v>0.22543352601156069</v>
      </c>
      <c r="EO16">
        <v>0.22543352601156069</v>
      </c>
      <c r="EP16">
        <v>0.28526011560693643</v>
      </c>
      <c r="EQ16">
        <v>0.28526011560693643</v>
      </c>
      <c r="ER16">
        <v>8.2586705202312132</v>
      </c>
      <c r="ES16">
        <v>8.2586705202312132</v>
      </c>
      <c r="ET16">
        <v>103.89229790635633</v>
      </c>
      <c r="EU16">
        <v>2.7400963956525102</v>
      </c>
      <c r="EV16">
        <v>5.4516058240333702</v>
      </c>
      <c r="EW16">
        <v>0</v>
      </c>
      <c r="EX16">
        <v>0</v>
      </c>
      <c r="EY16">
        <v>0</v>
      </c>
      <c r="EZ16">
        <v>228.63051982137006</v>
      </c>
      <c r="FA16">
        <v>240.89709347600177</v>
      </c>
      <c r="FB16">
        <v>0.72945105709564528</v>
      </c>
      <c r="FC16">
        <v>-1.9076949946613659</v>
      </c>
      <c r="FF16">
        <v>13.960982658959537</v>
      </c>
      <c r="FG16">
        <v>0.1036788669985953</v>
      </c>
      <c r="FH16">
        <v>2.4400654063432312</v>
      </c>
      <c r="FI16">
        <v>2.436716913216153</v>
      </c>
      <c r="FJ16">
        <v>0.38517232749427854</v>
      </c>
      <c r="FK16">
        <v>2.8901734104046245E-4</v>
      </c>
      <c r="FL16">
        <v>23.119010169887925</v>
      </c>
      <c r="FM16">
        <v>0.38531683616479873</v>
      </c>
      <c r="FN16">
        <v>0</v>
      </c>
      <c r="FO16">
        <v>0</v>
      </c>
      <c r="FP16">
        <v>7.7063367232959727</v>
      </c>
      <c r="FQ16">
        <v>37.296634540174182</v>
      </c>
      <c r="FR16">
        <v>0.65774824396790943</v>
      </c>
      <c r="FS16">
        <v>3.5860895966451438</v>
      </c>
      <c r="FT16">
        <v>1.1897391874015282</v>
      </c>
      <c r="FU16">
        <v>0.99855491329479773</v>
      </c>
      <c r="FV16">
        <v>0.97561807835150038</v>
      </c>
      <c r="FW16">
        <v>0.2813816012696666</v>
      </c>
      <c r="FX16">
        <v>1.8423388494625992E-2</v>
      </c>
      <c r="FY16">
        <v>79.866910220099697</v>
      </c>
      <c r="FZ16">
        <v>3.3986982063557694</v>
      </c>
      <c r="GA16">
        <v>0</v>
      </c>
      <c r="GB16">
        <v>0</v>
      </c>
      <c r="GC16">
        <v>159.34438392330009</v>
      </c>
      <c r="GD16">
        <v>0.47716184297332753</v>
      </c>
      <c r="GE16">
        <v>0.49123267103171186</v>
      </c>
      <c r="GF16">
        <v>0.42950558764873836</v>
      </c>
      <c r="GG16">
        <v>75.16869514337364</v>
      </c>
      <c r="GH16">
        <v>0</v>
      </c>
      <c r="GI16">
        <v>0</v>
      </c>
      <c r="GJ16">
        <v>0</v>
      </c>
      <c r="GK16">
        <v>3.5993319002761356E-3</v>
      </c>
      <c r="GL16">
        <v>2.7003550277802435E-2</v>
      </c>
      <c r="GM16">
        <v>0.22543352601156069</v>
      </c>
      <c r="GN16">
        <v>0.22543352601156069</v>
      </c>
      <c r="GO16">
        <v>0.28526011560693643</v>
      </c>
      <c r="GP16">
        <v>0.28526011560693643</v>
      </c>
      <c r="GQ16">
        <v>8.2586705202312132</v>
      </c>
      <c r="GR16">
        <v>8.2586705202312132</v>
      </c>
      <c r="GS16">
        <v>90.681152063107106</v>
      </c>
      <c r="GT16">
        <v>2.3205868779167416</v>
      </c>
      <c r="GU16">
        <v>3.7732384437653659</v>
      </c>
      <c r="GV16">
        <v>0</v>
      </c>
      <c r="GW16">
        <v>0</v>
      </c>
      <c r="GX16">
        <v>4.083823442988745</v>
      </c>
      <c r="GY16">
        <v>194.17049449308834</v>
      </c>
      <c r="GZ16">
        <v>206.25728090427907</v>
      </c>
      <c r="HA16">
        <v>0.27054894290435472</v>
      </c>
      <c r="HB16">
        <v>-3.7103240560888047</v>
      </c>
    </row>
    <row r="17" spans="1:210" x14ac:dyDescent="0.25">
      <c r="A17" t="s">
        <v>3665</v>
      </c>
      <c r="B17">
        <v>12</v>
      </c>
      <c r="C17">
        <v>1511</v>
      </c>
      <c r="D17">
        <v>1739</v>
      </c>
      <c r="E17">
        <v>1986</v>
      </c>
      <c r="F17">
        <v>2039</v>
      </c>
      <c r="G17">
        <v>2704</v>
      </c>
      <c r="H17">
        <v>1405</v>
      </c>
      <c r="BB17">
        <v>-1</v>
      </c>
      <c r="DA17">
        <v>-1</v>
      </c>
      <c r="DG17">
        <v>13.510404443223148</v>
      </c>
      <c r="DH17">
        <v>0</v>
      </c>
      <c r="DI17">
        <v>26.149744897458064</v>
      </c>
      <c r="DJ17">
        <v>26.008825119884591</v>
      </c>
      <c r="DK17">
        <v>0.58379655271346254</v>
      </c>
      <c r="DL17">
        <v>2.8901734104046245E-4</v>
      </c>
      <c r="DM17">
        <v>35.03646368303896</v>
      </c>
      <c r="DN17">
        <v>0.58394106138398283</v>
      </c>
      <c r="DO17">
        <v>0</v>
      </c>
      <c r="DP17">
        <v>0</v>
      </c>
      <c r="DQ17">
        <v>11.678821227679649</v>
      </c>
      <c r="DR17">
        <v>57.784510265078794</v>
      </c>
      <c r="DS17">
        <v>0.37858516932915665</v>
      </c>
      <c r="DT17">
        <v>50.960873246155543</v>
      </c>
      <c r="DU17">
        <v>16.564622990172829</v>
      </c>
      <c r="DV17">
        <v>0.99855491329479773</v>
      </c>
      <c r="DW17">
        <v>0.97615606936416177</v>
      </c>
      <c r="DX17">
        <v>0.68857447396385107</v>
      </c>
      <c r="DY17">
        <v>1.4739884393063583E-2</v>
      </c>
      <c r="DZ17">
        <v>77.481321428905375</v>
      </c>
      <c r="EA17">
        <v>3.9181386302176948</v>
      </c>
      <c r="EB17">
        <v>0</v>
      </c>
      <c r="EC17">
        <v>0</v>
      </c>
      <c r="ED17">
        <v>183.53605760249917</v>
      </c>
      <c r="EE17">
        <v>0.54538662499671697</v>
      </c>
      <c r="EF17">
        <v>0.43249072462498328</v>
      </c>
      <c r="EG17">
        <v>0.47927223003555652</v>
      </c>
      <c r="EH17">
        <v>86.925544418252855</v>
      </c>
      <c r="EI17">
        <v>0</v>
      </c>
      <c r="EJ17">
        <v>0</v>
      </c>
      <c r="EK17">
        <v>0</v>
      </c>
      <c r="EL17">
        <v>0.76632251873197621</v>
      </c>
      <c r="EM17">
        <v>3.2258367051200221E-2</v>
      </c>
      <c r="EN17">
        <v>0.22543352601156069</v>
      </c>
      <c r="EO17">
        <v>0.22543352601156069</v>
      </c>
      <c r="EP17">
        <v>0.28526011560693643</v>
      </c>
      <c r="EQ17">
        <v>0.28526011560693643</v>
      </c>
      <c r="ER17">
        <v>8.2586705202312132</v>
      </c>
      <c r="ES17">
        <v>8.2586705202312132</v>
      </c>
      <c r="ET17">
        <v>92.830527556531166</v>
      </c>
      <c r="EU17">
        <v>2.4538071282073943</v>
      </c>
      <c r="EV17">
        <v>4.0915318163955527</v>
      </c>
      <c r="EW17">
        <v>0</v>
      </c>
      <c r="EX17">
        <v>0</v>
      </c>
      <c r="EY17">
        <v>43.192719054964854</v>
      </c>
      <c r="EZ17">
        <v>263.98300044238323</v>
      </c>
      <c r="FA17">
        <v>283.55279790241906</v>
      </c>
      <c r="FB17">
        <v>0.7471102844582449</v>
      </c>
      <c r="FC17">
        <v>38.781607245966008</v>
      </c>
      <c r="FF17">
        <v>13.604254741817996</v>
      </c>
      <c r="FG17">
        <v>0.24817531972642876</v>
      </c>
      <c r="FH17">
        <v>0.13364385970946885</v>
      </c>
      <c r="FI17">
        <v>0.23448123172579338</v>
      </c>
      <c r="FJ17">
        <v>0.32406238857779635</v>
      </c>
      <c r="FK17">
        <v>2.8901734104046245E-4</v>
      </c>
      <c r="FL17">
        <v>19.452413834898998</v>
      </c>
      <c r="FM17">
        <v>0.32420689724831658</v>
      </c>
      <c r="FN17">
        <v>0</v>
      </c>
      <c r="FO17">
        <v>0</v>
      </c>
      <c r="FP17">
        <v>6.4841379449663332</v>
      </c>
      <c r="FQ17">
        <v>32.830360423575868</v>
      </c>
      <c r="FR17">
        <v>2.138348725980193</v>
      </c>
      <c r="FS17">
        <v>0.52274030243101233</v>
      </c>
      <c r="FT17">
        <v>0.23788703404047687</v>
      </c>
      <c r="FU17">
        <v>0.99855491329479773</v>
      </c>
      <c r="FV17">
        <v>0.97615606936416177</v>
      </c>
      <c r="FW17">
        <v>0.84466347949310561</v>
      </c>
      <c r="FX17">
        <v>1.4739884393063583E-2</v>
      </c>
      <c r="FY17">
        <v>91.995982543943825</v>
      </c>
      <c r="FZ17">
        <v>4.8823309856118247</v>
      </c>
      <c r="GA17">
        <v>0</v>
      </c>
      <c r="GB17">
        <v>0</v>
      </c>
      <c r="GC17">
        <v>187.60519510877128</v>
      </c>
      <c r="GD17">
        <v>0.54501611766889568</v>
      </c>
      <c r="GE17">
        <v>0.34922916894549128</v>
      </c>
      <c r="GF17">
        <v>0.56711698701938629</v>
      </c>
      <c r="GG17">
        <v>84.561880250050663</v>
      </c>
      <c r="GH17">
        <v>0</v>
      </c>
      <c r="GI17">
        <v>0</v>
      </c>
      <c r="GJ17">
        <v>0</v>
      </c>
      <c r="GK17">
        <v>0</v>
      </c>
      <c r="GL17">
        <v>5.4772758265688948E-2</v>
      </c>
      <c r="GM17">
        <v>0.22543352601156069</v>
      </c>
      <c r="GN17">
        <v>0.22543352601156069</v>
      </c>
      <c r="GO17">
        <v>0.28526011560693643</v>
      </c>
      <c r="GP17">
        <v>0.28526011560693643</v>
      </c>
      <c r="GQ17">
        <v>8.2586705202312132</v>
      </c>
      <c r="GR17">
        <v>8.2586705202312132</v>
      </c>
      <c r="GS17">
        <v>98.743187964556199</v>
      </c>
      <c r="GT17">
        <v>2.6566881775040727</v>
      </c>
      <c r="GU17">
        <v>5.0521135287758447</v>
      </c>
      <c r="GV17">
        <v>0</v>
      </c>
      <c r="GW17">
        <v>0</v>
      </c>
      <c r="GX17">
        <v>0.93397565990798237</v>
      </c>
      <c r="GY17">
        <v>226.34671669229715</v>
      </c>
      <c r="GZ17">
        <v>240.3515595616841</v>
      </c>
      <c r="HA17">
        <v>0.2528897155417551</v>
      </c>
      <c r="HB17">
        <v>5.8062553142151518</v>
      </c>
    </row>
    <row r="18" spans="1:210" x14ac:dyDescent="0.25">
      <c r="A18" t="s">
        <v>3665</v>
      </c>
      <c r="B18">
        <v>13</v>
      </c>
      <c r="C18">
        <v>4787</v>
      </c>
      <c r="D18">
        <v>1592</v>
      </c>
      <c r="E18">
        <v>1736</v>
      </c>
      <c r="F18">
        <v>5811</v>
      </c>
      <c r="G18">
        <v>4292</v>
      </c>
      <c r="H18">
        <v>3138</v>
      </c>
      <c r="BB18">
        <v>-1</v>
      </c>
      <c r="DA18">
        <v>-1</v>
      </c>
      <c r="DG18">
        <v>13.960982658959537</v>
      </c>
      <c r="DH18">
        <v>0.52762097309160083</v>
      </c>
      <c r="DI18">
        <v>0</v>
      </c>
      <c r="DJ18">
        <v>8.3325674354432722E-2</v>
      </c>
      <c r="DK18">
        <v>0.56516425182305352</v>
      </c>
      <c r="DL18">
        <v>2.8901734104046245E-4</v>
      </c>
      <c r="DM18">
        <v>33.918525629614443</v>
      </c>
      <c r="DN18">
        <v>0.5653087604935737</v>
      </c>
      <c r="DO18">
        <v>0</v>
      </c>
      <c r="DP18">
        <v>0</v>
      </c>
      <c r="DQ18">
        <v>11.306175209871475</v>
      </c>
      <c r="DR18">
        <v>48.037251155807866</v>
      </c>
      <c r="DS18">
        <v>0</v>
      </c>
      <c r="DT18">
        <v>3.1225387617369935</v>
      </c>
      <c r="DU18">
        <v>0.716555792998126</v>
      </c>
      <c r="DV18">
        <v>0.99855491329479773</v>
      </c>
      <c r="DW18">
        <v>0.97615606936416177</v>
      </c>
      <c r="DX18">
        <v>0.64644361937016048</v>
      </c>
      <c r="DY18">
        <v>4.3446701486027944E-2</v>
      </c>
      <c r="DZ18">
        <v>82.240449429643689</v>
      </c>
      <c r="EA18">
        <v>4.5599362710677962</v>
      </c>
      <c r="EB18">
        <v>0</v>
      </c>
      <c r="EC18">
        <v>0</v>
      </c>
      <c r="ED18">
        <v>165.10747879519465</v>
      </c>
      <c r="EE18">
        <v>0.36612741728812304</v>
      </c>
      <c r="EF18">
        <v>0.52018986542930146</v>
      </c>
      <c r="EG18">
        <v>0.53109665210954049</v>
      </c>
      <c r="EH18">
        <v>81.984146387271977</v>
      </c>
      <c r="EI18">
        <v>0</v>
      </c>
      <c r="EJ18">
        <v>0</v>
      </c>
      <c r="EK18">
        <v>0</v>
      </c>
      <c r="EL18">
        <v>4.8949709044099572E-2</v>
      </c>
      <c r="EM18">
        <v>4.7905960143985959E-2</v>
      </c>
      <c r="EN18">
        <v>0.22543352601156069</v>
      </c>
      <c r="EO18">
        <v>0.22543352601156069</v>
      </c>
      <c r="EP18">
        <v>0.28526011560693643</v>
      </c>
      <c r="EQ18">
        <v>0.28526011560693643</v>
      </c>
      <c r="ER18">
        <v>8.2586705202312132</v>
      </c>
      <c r="ES18">
        <v>8.2586705202312132</v>
      </c>
      <c r="ET18">
        <v>98.50879430903791</v>
      </c>
      <c r="EU18">
        <v>2.6211792490894723</v>
      </c>
      <c r="EV18">
        <v>4.806838809474689</v>
      </c>
      <c r="EW18">
        <v>0</v>
      </c>
      <c r="EX18">
        <v>0</v>
      </c>
      <c r="EY18">
        <v>1.0341466895128935</v>
      </c>
      <c r="EZ18">
        <v>214.4959037808656</v>
      </c>
      <c r="FA18">
        <v>235.96868519565777</v>
      </c>
      <c r="FB18">
        <v>0.68691099243024378</v>
      </c>
      <c r="FC18">
        <v>-16.930485294558022</v>
      </c>
      <c r="FF18">
        <v>10.891026096422181</v>
      </c>
      <c r="FG18">
        <v>3.3099036467763063E-2</v>
      </c>
      <c r="FH18">
        <v>0</v>
      </c>
      <c r="FI18">
        <v>0</v>
      </c>
      <c r="FJ18">
        <v>0.27183467030367164</v>
      </c>
      <c r="FK18">
        <v>2.8901734104046245E-4</v>
      </c>
      <c r="FL18">
        <v>16.318750738451513</v>
      </c>
      <c r="FM18">
        <v>0.27197917897419183</v>
      </c>
      <c r="FN18">
        <v>0</v>
      </c>
      <c r="FO18">
        <v>0</v>
      </c>
      <c r="FP18">
        <v>5.4395835794838376</v>
      </c>
      <c r="FQ18">
        <v>26.79983829805694</v>
      </c>
      <c r="FR18">
        <v>1.371172607138409E-2</v>
      </c>
      <c r="FS18">
        <v>0.22467776381548149</v>
      </c>
      <c r="FT18">
        <v>7.3099775215550347E-2</v>
      </c>
      <c r="FU18">
        <v>0.99855491329479773</v>
      </c>
      <c r="FV18">
        <v>0.95740879805300638</v>
      </c>
      <c r="FW18">
        <v>0.39676836896213091</v>
      </c>
      <c r="FX18">
        <v>1.4739884393063583E-2</v>
      </c>
      <c r="FY18">
        <v>82.270313583849571</v>
      </c>
      <c r="FZ18">
        <v>3.5809930233346381</v>
      </c>
      <c r="GA18">
        <v>0</v>
      </c>
      <c r="GB18">
        <v>0</v>
      </c>
      <c r="GC18">
        <v>146.65656756409385</v>
      </c>
      <c r="GD18">
        <v>0.33333901673901672</v>
      </c>
      <c r="GE18">
        <v>0.44339450752438148</v>
      </c>
      <c r="GF18">
        <v>0.27830263753146595</v>
      </c>
      <c r="GG18">
        <v>57.638314073396003</v>
      </c>
      <c r="GH18">
        <v>0</v>
      </c>
      <c r="GI18">
        <v>0</v>
      </c>
      <c r="GJ18">
        <v>0</v>
      </c>
      <c r="GK18">
        <v>5.5286253017083732E-3</v>
      </c>
      <c r="GL18">
        <v>2.8756147879308025E-2</v>
      </c>
      <c r="GM18">
        <v>0.22543352601156069</v>
      </c>
      <c r="GN18">
        <v>0.22543352601156069</v>
      </c>
      <c r="GO18">
        <v>0.28526011560693643</v>
      </c>
      <c r="GP18">
        <v>0.28526011560693643</v>
      </c>
      <c r="GQ18">
        <v>8.2586705202312132</v>
      </c>
      <c r="GR18">
        <v>8.2586705202312132</v>
      </c>
      <c r="GS18">
        <v>91.06238459842686</v>
      </c>
      <c r="GT18">
        <v>2.3942066570353862</v>
      </c>
      <c r="GU18">
        <v>3.8856097021648188</v>
      </c>
      <c r="GV18">
        <v>0</v>
      </c>
      <c r="GW18">
        <v>0</v>
      </c>
      <c r="GX18">
        <v>0.20874783685042023</v>
      </c>
      <c r="GY18">
        <v>187.19729207384893</v>
      </c>
      <c r="GZ18">
        <v>195.65113344434712</v>
      </c>
      <c r="HA18">
        <v>0.31308900756975622</v>
      </c>
      <c r="HB18">
        <v>-38.709493323788145</v>
      </c>
    </row>
    <row r="19" spans="1:210" x14ac:dyDescent="0.25">
      <c r="A19" t="s">
        <v>3665</v>
      </c>
      <c r="B19">
        <v>14</v>
      </c>
      <c r="C19">
        <v>1625</v>
      </c>
      <c r="D19">
        <v>2451</v>
      </c>
      <c r="E19">
        <v>1723</v>
      </c>
      <c r="F19">
        <v>6651</v>
      </c>
      <c r="G19">
        <v>1756</v>
      </c>
      <c r="H19">
        <v>5125</v>
      </c>
      <c r="BB19">
        <v>-1</v>
      </c>
      <c r="DA19">
        <v>-1</v>
      </c>
      <c r="DG19">
        <v>13.39557102492067</v>
      </c>
      <c r="DH19">
        <v>5.6793497521950584</v>
      </c>
      <c r="DI19">
        <v>2.3819433975500686</v>
      </c>
      <c r="DJ19">
        <v>3.3418463938271006</v>
      </c>
      <c r="DK19">
        <v>0.42395137967035273</v>
      </c>
      <c r="DL19">
        <v>2.8901734104046245E-4</v>
      </c>
      <c r="DM19">
        <v>25.445753300452402</v>
      </c>
      <c r="DN19">
        <v>0.42409588834087297</v>
      </c>
      <c r="DO19">
        <v>0</v>
      </c>
      <c r="DP19">
        <v>0</v>
      </c>
      <c r="DQ19">
        <v>8.4819177668174603</v>
      </c>
      <c r="DR19">
        <v>41.423809999555758</v>
      </c>
      <c r="DS19">
        <v>1.996598470671525</v>
      </c>
      <c r="DT19">
        <v>6.7345700458597451</v>
      </c>
      <c r="DU19">
        <v>2.2216458471461618</v>
      </c>
      <c r="DV19">
        <v>0.99855491329479773</v>
      </c>
      <c r="DW19">
        <v>0.97615606936416177</v>
      </c>
      <c r="DX19">
        <v>0.67564098837938336</v>
      </c>
      <c r="DY19">
        <v>1.4739884393063583E-2</v>
      </c>
      <c r="DZ19">
        <v>90.735769751510276</v>
      </c>
      <c r="EA19">
        <v>4.5093158883307574</v>
      </c>
      <c r="EB19">
        <v>0</v>
      </c>
      <c r="EC19">
        <v>0</v>
      </c>
      <c r="ED19">
        <v>199.59210759506621</v>
      </c>
      <c r="EE19">
        <v>0.73846235795865356</v>
      </c>
      <c r="EF19">
        <v>0.51811205077506983</v>
      </c>
      <c r="EG19">
        <v>0.49810798986370058</v>
      </c>
      <c r="EH19">
        <v>100.93709784669221</v>
      </c>
      <c r="EI19">
        <v>0</v>
      </c>
      <c r="EJ19">
        <v>0</v>
      </c>
      <c r="EK19">
        <v>0</v>
      </c>
      <c r="EL19">
        <v>3.8194741871847404E-2</v>
      </c>
      <c r="EM19">
        <v>6.1263667824310142E-2</v>
      </c>
      <c r="EN19">
        <v>0.22543352601156069</v>
      </c>
      <c r="EO19">
        <v>0.22543352601156069</v>
      </c>
      <c r="EP19">
        <v>0.28526011560693643</v>
      </c>
      <c r="EQ19">
        <v>0.28526011560693643</v>
      </c>
      <c r="ER19">
        <v>8.2586705202312132</v>
      </c>
      <c r="ES19">
        <v>8.2586705202312132</v>
      </c>
      <c r="ET19">
        <v>102.78163220801164</v>
      </c>
      <c r="EU19">
        <v>2.6453221322056071</v>
      </c>
      <c r="EV19">
        <v>5.2586374696961204</v>
      </c>
      <c r="EW19">
        <v>0</v>
      </c>
      <c r="EX19">
        <v>0</v>
      </c>
      <c r="EY19">
        <v>4.1182161236219237</v>
      </c>
      <c r="EZ19">
        <v>233.16118428319061</v>
      </c>
      <c r="FA19">
        <v>247.12496021030387</v>
      </c>
      <c r="FB19">
        <v>0.76097568032618301</v>
      </c>
      <c r="FC19">
        <v>7.4332179194700458</v>
      </c>
      <c r="FF19">
        <v>11.385758185410815</v>
      </c>
      <c r="FG19">
        <v>0</v>
      </c>
      <c r="FH19">
        <v>1.3093576304434951</v>
      </c>
      <c r="FI19">
        <v>1.1815496739023064</v>
      </c>
      <c r="FJ19">
        <v>0.41829422143014472</v>
      </c>
      <c r="FK19">
        <v>2.8901734104046245E-4</v>
      </c>
      <c r="FL19">
        <v>25.106323806039882</v>
      </c>
      <c r="FM19">
        <v>0.4184387301006649</v>
      </c>
      <c r="FN19">
        <v>0</v>
      </c>
      <c r="FO19">
        <v>0</v>
      </c>
      <c r="FP19">
        <v>8.3687746020133016</v>
      </c>
      <c r="FQ19">
        <v>37.073370243712688</v>
      </c>
      <c r="FR19">
        <v>0.35285317725399484</v>
      </c>
      <c r="FS19">
        <v>1.1417045145846583</v>
      </c>
      <c r="FT19">
        <v>0.38931979369433928</v>
      </c>
      <c r="FU19">
        <v>0.99855491329479773</v>
      </c>
      <c r="FV19">
        <v>0.93129737207746777</v>
      </c>
      <c r="FW19">
        <v>0</v>
      </c>
      <c r="FX19">
        <v>1.4739884393063583E-2</v>
      </c>
      <c r="FY19">
        <v>70.231551557538438</v>
      </c>
      <c r="FZ19">
        <v>2.5607290016409268</v>
      </c>
      <c r="GA19">
        <v>0</v>
      </c>
      <c r="GB19">
        <v>0</v>
      </c>
      <c r="GC19">
        <v>150.82892098488034</v>
      </c>
      <c r="GD19">
        <v>0.50939354817932314</v>
      </c>
      <c r="GE19">
        <v>0.25852601156069366</v>
      </c>
      <c r="GF19">
        <v>0.52560040042572831</v>
      </c>
      <c r="GG19">
        <v>79.013183250582756</v>
      </c>
      <c r="GH19">
        <v>0</v>
      </c>
      <c r="GI19">
        <v>0</v>
      </c>
      <c r="GJ19">
        <v>0</v>
      </c>
      <c r="GK19">
        <v>0</v>
      </c>
      <c r="GL19">
        <v>1.6468571069530591E-2</v>
      </c>
      <c r="GM19">
        <v>0.22543352601156069</v>
      </c>
      <c r="GN19">
        <v>0.22543352601156069</v>
      </c>
      <c r="GO19">
        <v>0.28526011560693643</v>
      </c>
      <c r="GP19">
        <v>0.28526011560693643</v>
      </c>
      <c r="GQ19">
        <v>8.2586705202312132</v>
      </c>
      <c r="GR19">
        <v>8.2586705202312132</v>
      </c>
      <c r="GS19">
        <v>83.853140510666634</v>
      </c>
      <c r="GT19">
        <v>2.1764001348207809</v>
      </c>
      <c r="GU19">
        <v>2.8954707035400409</v>
      </c>
      <c r="GV19">
        <v>0</v>
      </c>
      <c r="GW19">
        <v>0</v>
      </c>
      <c r="GX19">
        <v>1.4931600965821155</v>
      </c>
      <c r="GY19">
        <v>192.92688933735883</v>
      </c>
      <c r="GZ19">
        <v>200.84904067736545</v>
      </c>
      <c r="HA19">
        <v>0.23902431967381699</v>
      </c>
      <c r="HB19">
        <v>-27.390591167007344</v>
      </c>
    </row>
    <row r="20" spans="1:210" x14ac:dyDescent="0.25">
      <c r="A20" t="s">
        <v>3665</v>
      </c>
      <c r="B20">
        <v>15</v>
      </c>
      <c r="C20">
        <v>5350</v>
      </c>
      <c r="D20">
        <v>4096</v>
      </c>
      <c r="E20">
        <v>3110</v>
      </c>
      <c r="F20">
        <v>4645</v>
      </c>
      <c r="G20">
        <v>4213</v>
      </c>
      <c r="H20">
        <v>16</v>
      </c>
      <c r="BB20">
        <v>-1</v>
      </c>
      <c r="DA20">
        <v>-1</v>
      </c>
      <c r="DG20">
        <v>12.318210439932068</v>
      </c>
      <c r="DH20">
        <v>0</v>
      </c>
      <c r="DI20">
        <v>0.35499154960881429</v>
      </c>
      <c r="DJ20">
        <v>0.2599258846646556</v>
      </c>
      <c r="DK20">
        <v>0.22572254335260117</v>
      </c>
      <c r="DL20">
        <v>2.8901734104046245E-4</v>
      </c>
      <c r="DM20">
        <v>13.552023121387283</v>
      </c>
      <c r="DN20">
        <v>0.22586705202312138</v>
      </c>
      <c r="DO20">
        <v>0</v>
      </c>
      <c r="DP20">
        <v>0</v>
      </c>
      <c r="DQ20">
        <v>4.5173410404624281</v>
      </c>
      <c r="DR20">
        <v>24.790916028031823</v>
      </c>
      <c r="DS20">
        <v>0.18741020398122202</v>
      </c>
      <c r="DT20">
        <v>3.4329490422094362</v>
      </c>
      <c r="DU20">
        <v>1.1109906407494716</v>
      </c>
      <c r="DV20">
        <v>0.99855491329479773</v>
      </c>
      <c r="DW20">
        <v>0.88496037707241082</v>
      </c>
      <c r="DX20">
        <v>0</v>
      </c>
      <c r="DY20">
        <v>1.4739884393063583E-2</v>
      </c>
      <c r="DZ20">
        <v>70.376241471979455</v>
      </c>
      <c r="EA20">
        <v>2.4442405962240121</v>
      </c>
      <c r="EB20">
        <v>0</v>
      </c>
      <c r="EC20">
        <v>0</v>
      </c>
      <c r="ED20">
        <v>156.23251173970954</v>
      </c>
      <c r="EE20">
        <v>0.45784029625672373</v>
      </c>
      <c r="EF20">
        <v>0.32114333045336235</v>
      </c>
      <c r="EG20">
        <v>0.32254313927445422</v>
      </c>
      <c r="EH20">
        <v>78.24478991614923</v>
      </c>
      <c r="EI20">
        <v>0</v>
      </c>
      <c r="EJ20">
        <v>0</v>
      </c>
      <c r="EK20">
        <v>0</v>
      </c>
      <c r="EL20">
        <v>0</v>
      </c>
      <c r="EM20">
        <v>1.4220128353017336E-2</v>
      </c>
      <c r="EN20">
        <v>0.22543352601156069</v>
      </c>
      <c r="EO20">
        <v>0.22543352601156069</v>
      </c>
      <c r="EP20">
        <v>0.28526011560693643</v>
      </c>
      <c r="EQ20">
        <v>0.28526011560693643</v>
      </c>
      <c r="ER20">
        <v>8.2586705202312132</v>
      </c>
      <c r="ES20">
        <v>8.2586705202312132</v>
      </c>
      <c r="ET20">
        <v>79.424909164693446</v>
      </c>
      <c r="EU20">
        <v>2.0547995812197337</v>
      </c>
      <c r="EV20">
        <v>2.6364942809698464</v>
      </c>
      <c r="EW20">
        <v>0</v>
      </c>
      <c r="EX20">
        <v>0</v>
      </c>
      <c r="EY20">
        <v>1.4253795626260266</v>
      </c>
      <c r="EZ20">
        <v>190.2927707351586</v>
      </c>
      <c r="FA20">
        <v>195.57645105745451</v>
      </c>
      <c r="FB20">
        <v>0.18185223570312137</v>
      </c>
      <c r="FC20">
        <v>-34.029286234043873</v>
      </c>
      <c r="FF20">
        <v>12.993695256437427</v>
      </c>
      <c r="FG20">
        <v>0.56217451919796524</v>
      </c>
      <c r="FH20">
        <v>7.3820408664434041</v>
      </c>
      <c r="FI20">
        <v>7.4893589327123689</v>
      </c>
      <c r="FJ20">
        <v>0.48534270119589407</v>
      </c>
      <c r="FK20">
        <v>2.8901734104046245E-4</v>
      </c>
      <c r="FL20">
        <v>29.129232591984859</v>
      </c>
      <c r="FM20">
        <v>0.48548720986641425</v>
      </c>
      <c r="FN20">
        <v>0</v>
      </c>
      <c r="FO20">
        <v>0</v>
      </c>
      <c r="FP20">
        <v>9.7097441973282841</v>
      </c>
      <c r="FQ20">
        <v>46.571379370406177</v>
      </c>
      <c r="FR20">
        <v>0</v>
      </c>
      <c r="FS20">
        <v>4.8029444911891046</v>
      </c>
      <c r="FT20">
        <v>1.5277984060342316</v>
      </c>
      <c r="FU20">
        <v>0.99855491329479773</v>
      </c>
      <c r="FV20">
        <v>0.97265448108260455</v>
      </c>
      <c r="FW20">
        <v>0.51367805487785378</v>
      </c>
      <c r="FX20">
        <v>1.5179979089751322E-2</v>
      </c>
      <c r="FY20">
        <v>81.371026271937353</v>
      </c>
      <c r="FZ20">
        <v>3.9386704615846826</v>
      </c>
      <c r="GA20">
        <v>0</v>
      </c>
      <c r="GB20">
        <v>0</v>
      </c>
      <c r="GC20">
        <v>203.71865106358055</v>
      </c>
      <c r="GD20">
        <v>0.55783564477351855</v>
      </c>
      <c r="GE20">
        <v>0.64663283095957991</v>
      </c>
      <c r="GF20">
        <v>0.76964691463987234</v>
      </c>
      <c r="GG20">
        <v>115.07947976878613</v>
      </c>
      <c r="GH20">
        <v>0</v>
      </c>
      <c r="GI20">
        <v>0</v>
      </c>
      <c r="GJ20">
        <v>0</v>
      </c>
      <c r="GK20">
        <v>3.7571500440040095E-2</v>
      </c>
      <c r="GL20">
        <v>3.7629600769629845E-2</v>
      </c>
      <c r="GM20">
        <v>0.22543352601156069</v>
      </c>
      <c r="GN20">
        <v>0.22543352601156069</v>
      </c>
      <c r="GO20">
        <v>0.28526011560693643</v>
      </c>
      <c r="GP20">
        <v>0.28526011560693643</v>
      </c>
      <c r="GQ20">
        <v>8.2586705202312132</v>
      </c>
      <c r="GR20">
        <v>8.2586705202312132</v>
      </c>
      <c r="GS20">
        <v>95.496719162420419</v>
      </c>
      <c r="GT20">
        <v>2.5145904829334578</v>
      </c>
      <c r="GU20">
        <v>4.3687494171249384</v>
      </c>
      <c r="GV20">
        <v>0</v>
      </c>
      <c r="GW20">
        <v>0</v>
      </c>
      <c r="GX20">
        <v>9.3705815340447369</v>
      </c>
      <c r="GY20">
        <v>242.54181899805027</v>
      </c>
      <c r="GZ20">
        <v>257.50345772169374</v>
      </c>
      <c r="HA20">
        <v>0.81814776429687863</v>
      </c>
      <c r="HB20">
        <v>16.165574256186623</v>
      </c>
    </row>
    <row r="21" spans="1:210" x14ac:dyDescent="0.25">
      <c r="A21" t="s">
        <v>3665</v>
      </c>
      <c r="B21">
        <v>16</v>
      </c>
      <c r="C21">
        <v>383</v>
      </c>
      <c r="D21">
        <v>3061</v>
      </c>
      <c r="E21">
        <v>3067</v>
      </c>
      <c r="F21">
        <v>4284</v>
      </c>
      <c r="G21">
        <v>3620</v>
      </c>
      <c r="H21">
        <v>1781</v>
      </c>
      <c r="BB21">
        <v>-1</v>
      </c>
      <c r="DA21">
        <v>-1</v>
      </c>
      <c r="DG21">
        <v>13.960982658959537</v>
      </c>
      <c r="DH21">
        <v>0.27734455806578828</v>
      </c>
      <c r="DI21">
        <v>1.0484759770090499</v>
      </c>
      <c r="DJ21">
        <v>1.0749897743960199</v>
      </c>
      <c r="DK21">
        <v>0.41964019259901131</v>
      </c>
      <c r="DL21">
        <v>2.8901734104046245E-4</v>
      </c>
      <c r="DM21">
        <v>25.187082076171894</v>
      </c>
      <c r="DN21">
        <v>0.41978470126953149</v>
      </c>
      <c r="DO21">
        <v>0</v>
      </c>
      <c r="DP21">
        <v>0</v>
      </c>
      <c r="DQ21">
        <v>8.3956940253906343</v>
      </c>
      <c r="DR21">
        <v>40.823331547177133</v>
      </c>
      <c r="DS21">
        <v>0.54035856689999051</v>
      </c>
      <c r="DT21">
        <v>2.5729325035412551</v>
      </c>
      <c r="DU21">
        <v>0.89469844571789758</v>
      </c>
      <c r="DV21">
        <v>0.99855491329479773</v>
      </c>
      <c r="DW21">
        <v>0.97615606936416177</v>
      </c>
      <c r="DX21">
        <v>0.24423321520992078</v>
      </c>
      <c r="DY21">
        <v>1.4739884393063583E-2</v>
      </c>
      <c r="DZ21">
        <v>79.202752102022401</v>
      </c>
      <c r="EA21">
        <v>3.4478585589109865</v>
      </c>
      <c r="EB21">
        <v>0</v>
      </c>
      <c r="EC21">
        <v>0</v>
      </c>
      <c r="ED21">
        <v>176.77446186362693</v>
      </c>
      <c r="EE21">
        <v>0.44739063161567016</v>
      </c>
      <c r="EF21">
        <v>0.44161223211524314</v>
      </c>
      <c r="EG21">
        <v>0.76945433217328585</v>
      </c>
      <c r="EH21">
        <v>94.400826535928729</v>
      </c>
      <c r="EI21">
        <v>0</v>
      </c>
      <c r="EJ21">
        <v>0</v>
      </c>
      <c r="EK21">
        <v>0</v>
      </c>
      <c r="EL21">
        <v>7.6655388341480982E-3</v>
      </c>
      <c r="EM21">
        <v>3.1083228527273188E-2</v>
      </c>
      <c r="EN21">
        <v>0.22543352601156069</v>
      </c>
      <c r="EO21">
        <v>0.22543352601156069</v>
      </c>
      <c r="EP21">
        <v>0.28526011560693643</v>
      </c>
      <c r="EQ21">
        <v>0.28526011560693643</v>
      </c>
      <c r="ER21">
        <v>8.2586705202312132</v>
      </c>
      <c r="ES21">
        <v>8.2586705202312132</v>
      </c>
      <c r="ET21">
        <v>95.071591343804883</v>
      </c>
      <c r="EU21">
        <v>2.4040356036949628</v>
      </c>
      <c r="EV21">
        <v>4.0249585920785993</v>
      </c>
      <c r="EW21">
        <v>0</v>
      </c>
      <c r="EX21">
        <v>0</v>
      </c>
      <c r="EY21">
        <v>1.8338522163976538</v>
      </c>
      <c r="EZ21">
        <v>219.76996916597653</v>
      </c>
      <c r="FA21">
        <v>237.20482075160635</v>
      </c>
      <c r="FB21">
        <v>0.35532200758649607</v>
      </c>
      <c r="FC21">
        <v>-21.264573078280659</v>
      </c>
      <c r="FF21">
        <v>13.960982658959537</v>
      </c>
      <c r="FG21">
        <v>6.546124671660408</v>
      </c>
      <c r="FH21">
        <v>0.98383296720770952</v>
      </c>
      <c r="FI21">
        <v>2.8449930507778127</v>
      </c>
      <c r="FJ21">
        <v>0.4768177675618368</v>
      </c>
      <c r="FK21">
        <v>2.8901734104046245E-4</v>
      </c>
      <c r="FL21">
        <v>28.617736573941432</v>
      </c>
      <c r="FM21">
        <v>0.47696227623235699</v>
      </c>
      <c r="FN21">
        <v>0</v>
      </c>
      <c r="FO21">
        <v>0</v>
      </c>
      <c r="FP21">
        <v>9.5392455246471428</v>
      </c>
      <c r="FQ21">
        <v>42.309424089786646</v>
      </c>
      <c r="FR21">
        <v>1.0603099773429414</v>
      </c>
      <c r="FS21">
        <v>6.7458275162839527</v>
      </c>
      <c r="FT21">
        <v>2.5058098655635757</v>
      </c>
      <c r="FU21">
        <v>0.99855491329479773</v>
      </c>
      <c r="FV21">
        <v>0.97615606936416177</v>
      </c>
      <c r="FW21">
        <v>0.78677127217162512</v>
      </c>
      <c r="FX21">
        <v>2.4453843060433172E-2</v>
      </c>
      <c r="FY21">
        <v>89.642891999042718</v>
      </c>
      <c r="FZ21">
        <v>5.0850374585000102</v>
      </c>
      <c r="GA21">
        <v>0</v>
      </c>
      <c r="GB21">
        <v>0</v>
      </c>
      <c r="GC21">
        <v>192.83287829519861</v>
      </c>
      <c r="GD21">
        <v>0.59201779450050607</v>
      </c>
      <c r="GE21">
        <v>0.53656454908470974</v>
      </c>
      <c r="GF21">
        <v>0.55948634138984743</v>
      </c>
      <c r="GG21">
        <v>98.202829011812341</v>
      </c>
      <c r="GH21">
        <v>0</v>
      </c>
      <c r="GI21">
        <v>0</v>
      </c>
      <c r="GJ21">
        <v>0</v>
      </c>
      <c r="GK21">
        <v>0</v>
      </c>
      <c r="GL21">
        <v>5.4756445980211788E-2</v>
      </c>
      <c r="GM21">
        <v>0.22543352601156069</v>
      </c>
      <c r="GN21">
        <v>0.22543352601156069</v>
      </c>
      <c r="GO21">
        <v>0.28526011560693643</v>
      </c>
      <c r="GP21">
        <v>0.28526011560693643</v>
      </c>
      <c r="GQ21">
        <v>8.2586705202312132</v>
      </c>
      <c r="GR21">
        <v>8.2586705202312132</v>
      </c>
      <c r="GS21">
        <v>97.005450918134812</v>
      </c>
      <c r="GT21">
        <v>2.6328595038289748</v>
      </c>
      <c r="GU21">
        <v>5.0515661106100458</v>
      </c>
      <c r="GV21">
        <v>0</v>
      </c>
      <c r="GW21">
        <v>0</v>
      </c>
      <c r="GX21">
        <v>5.3184825459059732</v>
      </c>
      <c r="GY21">
        <v>240.467628172433</v>
      </c>
      <c r="GZ21">
        <v>262.52818218035236</v>
      </c>
      <c r="HA21">
        <v>0.64467799241350399</v>
      </c>
      <c r="HB21">
        <v>18.051606639196116</v>
      </c>
    </row>
    <row r="22" spans="1:210" x14ac:dyDescent="0.25">
      <c r="A22" t="s">
        <v>3665</v>
      </c>
      <c r="B22">
        <v>17</v>
      </c>
      <c r="C22">
        <v>3488</v>
      </c>
      <c r="D22">
        <v>5847</v>
      </c>
      <c r="E22">
        <v>111</v>
      </c>
      <c r="F22">
        <v>2136</v>
      </c>
      <c r="G22">
        <v>1939</v>
      </c>
      <c r="H22">
        <v>4524</v>
      </c>
      <c r="BB22">
        <v>-1</v>
      </c>
      <c r="DA22">
        <v>-1</v>
      </c>
      <c r="DG22">
        <v>12.682552728553528</v>
      </c>
      <c r="DH22">
        <v>0.46021448215803923</v>
      </c>
      <c r="DI22">
        <v>0.62664334996662008</v>
      </c>
      <c r="DJ22">
        <v>0.6580453586589694</v>
      </c>
      <c r="DK22">
        <v>0.36956620066069334</v>
      </c>
      <c r="DL22">
        <v>2.8901734104046245E-4</v>
      </c>
      <c r="DM22">
        <v>22.182642559872825</v>
      </c>
      <c r="DN22">
        <v>0.36971070933121358</v>
      </c>
      <c r="DO22">
        <v>0</v>
      </c>
      <c r="DP22">
        <v>0</v>
      </c>
      <c r="DQ22">
        <v>7.3942141866242732</v>
      </c>
      <c r="DR22">
        <v>36.22531908101206</v>
      </c>
      <c r="DS22">
        <v>0.74856671400392605</v>
      </c>
      <c r="DT22">
        <v>3.9761328556622617</v>
      </c>
      <c r="DU22">
        <v>1.3318165170805794</v>
      </c>
      <c r="DV22">
        <v>0.99855491329479773</v>
      </c>
      <c r="DW22">
        <v>0.97615606936416177</v>
      </c>
      <c r="DX22">
        <v>0.86184832134633849</v>
      </c>
      <c r="DY22">
        <v>2.3217998900661948E-2</v>
      </c>
      <c r="DZ22">
        <v>89.860241931572403</v>
      </c>
      <c r="EA22">
        <v>4.8763595475088604</v>
      </c>
      <c r="EB22">
        <v>0</v>
      </c>
      <c r="EC22">
        <v>0</v>
      </c>
      <c r="ED22">
        <v>213.93314426694877</v>
      </c>
      <c r="EE22">
        <v>0.66590383587039925</v>
      </c>
      <c r="EF22">
        <v>0.5703430744247886</v>
      </c>
      <c r="EG22">
        <v>0.76173120959497154</v>
      </c>
      <c r="EH22">
        <v>115.07947976878613</v>
      </c>
      <c r="EI22">
        <v>0</v>
      </c>
      <c r="EJ22">
        <v>0</v>
      </c>
      <c r="EK22">
        <v>0</v>
      </c>
      <c r="EL22">
        <v>0</v>
      </c>
      <c r="EM22">
        <v>6.1826692348167067E-2</v>
      </c>
      <c r="EN22">
        <v>0.22543352601156069</v>
      </c>
      <c r="EO22">
        <v>0.22543352601156069</v>
      </c>
      <c r="EP22">
        <v>0.28526011560693643</v>
      </c>
      <c r="EQ22">
        <v>0.28526011560693643</v>
      </c>
      <c r="ER22">
        <v>8.2586705202312132</v>
      </c>
      <c r="ES22">
        <v>8.2586705202312132</v>
      </c>
      <c r="ET22">
        <v>100.69322817041925</v>
      </c>
      <c r="EU22">
        <v>2.6985636380136695</v>
      </c>
      <c r="EV22">
        <v>5.2755717616076083</v>
      </c>
      <c r="EW22">
        <v>0</v>
      </c>
      <c r="EX22">
        <v>0</v>
      </c>
      <c r="EY22">
        <v>2.2585649874637292</v>
      </c>
      <c r="EZ22">
        <v>243.66829523911639</v>
      </c>
      <c r="FA22">
        <v>265.35461294770505</v>
      </c>
      <c r="FB22">
        <v>0.66374523462705326</v>
      </c>
      <c r="FC22">
        <v>55.599219700589316</v>
      </c>
      <c r="FF22">
        <v>13.960982658959537</v>
      </c>
      <c r="FG22">
        <v>0.26415612047826148</v>
      </c>
      <c r="FH22">
        <v>0.24921335486117072</v>
      </c>
      <c r="FI22">
        <v>0.33957760026362083</v>
      </c>
      <c r="FJ22">
        <v>0.5992028286442691</v>
      </c>
      <c r="FK22">
        <v>2.8901734104046245E-4</v>
      </c>
      <c r="FL22">
        <v>35.960840238887378</v>
      </c>
      <c r="FM22">
        <v>0.59934733731478929</v>
      </c>
      <c r="FN22">
        <v>0</v>
      </c>
      <c r="FO22">
        <v>0</v>
      </c>
      <c r="FP22">
        <v>11.986946746295789</v>
      </c>
      <c r="FQ22">
        <v>48.831694039562151</v>
      </c>
      <c r="FR22">
        <v>0.97290341843389716</v>
      </c>
      <c r="FS22">
        <v>0</v>
      </c>
      <c r="FT22">
        <v>0</v>
      </c>
      <c r="FU22">
        <v>0.99855491329479773</v>
      </c>
      <c r="FV22">
        <v>0.97615606936416177</v>
      </c>
      <c r="FW22">
        <v>0.47870132200905968</v>
      </c>
      <c r="FX22">
        <v>1.8319221195075456E-2</v>
      </c>
      <c r="FY22">
        <v>80.602011770580305</v>
      </c>
      <c r="FZ22">
        <v>4.0367260916870293</v>
      </c>
      <c r="GA22">
        <v>0</v>
      </c>
      <c r="GB22">
        <v>0</v>
      </c>
      <c r="GC22">
        <v>164.09564706032216</v>
      </c>
      <c r="GD22">
        <v>0.44014477492917226</v>
      </c>
      <c r="GE22">
        <v>0.49693212152212846</v>
      </c>
      <c r="GF22">
        <v>0.439791400628323</v>
      </c>
      <c r="GG22">
        <v>79.675929626104562</v>
      </c>
      <c r="GH22">
        <v>0</v>
      </c>
      <c r="GI22">
        <v>0</v>
      </c>
      <c r="GJ22">
        <v>0</v>
      </c>
      <c r="GK22">
        <v>3.672174312250736E-3</v>
      </c>
      <c r="GL22">
        <v>4.5965276290315771E-2</v>
      </c>
      <c r="GM22">
        <v>0.22543352601156069</v>
      </c>
      <c r="GN22">
        <v>0.22543352601156069</v>
      </c>
      <c r="GO22">
        <v>0.28526011560693643</v>
      </c>
      <c r="GP22">
        <v>0.28526011560693643</v>
      </c>
      <c r="GQ22">
        <v>8.2586705202312132</v>
      </c>
      <c r="GR22">
        <v>8.2586705202312132</v>
      </c>
      <c r="GS22">
        <v>96.460753182071898</v>
      </c>
      <c r="GT22">
        <v>2.5326693988423781</v>
      </c>
      <c r="GU22">
        <v>4.7314627722556715</v>
      </c>
      <c r="GV22">
        <v>0</v>
      </c>
      <c r="GW22">
        <v>0</v>
      </c>
      <c r="GX22">
        <v>0</v>
      </c>
      <c r="GY22">
        <v>220.04165778015297</v>
      </c>
      <c r="GZ22">
        <v>237.44834658190689</v>
      </c>
      <c r="HA22">
        <v>0.33625476537294674</v>
      </c>
      <c r="HB22">
        <v>33.587659094687183</v>
      </c>
    </row>
    <row r="23" spans="1:210" x14ac:dyDescent="0.25">
      <c r="A23" t="s">
        <v>3665</v>
      </c>
      <c r="B23">
        <v>18</v>
      </c>
      <c r="C23">
        <v>4241</v>
      </c>
      <c r="D23">
        <v>3352</v>
      </c>
      <c r="E23">
        <v>5125</v>
      </c>
      <c r="F23">
        <v>2526</v>
      </c>
      <c r="G23">
        <v>2709</v>
      </c>
      <c r="H23">
        <v>3138</v>
      </c>
      <c r="BB23">
        <v>-1</v>
      </c>
      <c r="DA23">
        <v>-1</v>
      </c>
      <c r="DG23">
        <v>10.739776850886207</v>
      </c>
      <c r="DH23">
        <v>0</v>
      </c>
      <c r="DI23">
        <v>2.232618465756846</v>
      </c>
      <c r="DJ23">
        <v>2.1168410486362066</v>
      </c>
      <c r="DK23">
        <v>0.22572254335260117</v>
      </c>
      <c r="DL23">
        <v>2.8901734104046245E-4</v>
      </c>
      <c r="DM23">
        <v>13.552023121387283</v>
      </c>
      <c r="DN23">
        <v>0.22586705202312138</v>
      </c>
      <c r="DO23">
        <v>0</v>
      </c>
      <c r="DP23">
        <v>0</v>
      </c>
      <c r="DQ23">
        <v>4.5173410404624281</v>
      </c>
      <c r="DR23">
        <v>20.952902735570497</v>
      </c>
      <c r="DS23">
        <v>1.3650681027767522</v>
      </c>
      <c r="DT23">
        <v>2.0575933373581927</v>
      </c>
      <c r="DU23">
        <v>0.5604137467243312</v>
      </c>
      <c r="DV23">
        <v>0.99855491329479773</v>
      </c>
      <c r="DW23">
        <v>0.84490209424405149</v>
      </c>
      <c r="DX23">
        <v>0</v>
      </c>
      <c r="DY23">
        <v>1.4739884393063583E-2</v>
      </c>
      <c r="DZ23">
        <v>69.364521731207873</v>
      </c>
      <c r="EA23">
        <v>1.8848265895953757</v>
      </c>
      <c r="EB23">
        <v>0</v>
      </c>
      <c r="EC23">
        <v>0</v>
      </c>
      <c r="ED23">
        <v>130.73812565076875</v>
      </c>
      <c r="EE23">
        <v>0.3787022704858482</v>
      </c>
      <c r="EF23">
        <v>0.25852601156069366</v>
      </c>
      <c r="EG23">
        <v>0.3887215463811497</v>
      </c>
      <c r="EH23">
        <v>57.060146713439579</v>
      </c>
      <c r="EI23">
        <v>0</v>
      </c>
      <c r="EJ23">
        <v>0</v>
      </c>
      <c r="EK23">
        <v>0</v>
      </c>
      <c r="EL23">
        <v>4.1541625518808523E-2</v>
      </c>
      <c r="EM23">
        <v>1.0545549550526445E-2</v>
      </c>
      <c r="EN23">
        <v>0.22543352601156069</v>
      </c>
      <c r="EO23">
        <v>0.22543352601156069</v>
      </c>
      <c r="EP23">
        <v>0.28526011560693643</v>
      </c>
      <c r="EQ23">
        <v>0.28526011560693643</v>
      </c>
      <c r="ER23">
        <v>8.2586705202312132</v>
      </c>
      <c r="ES23">
        <v>8.2586705202312132</v>
      </c>
      <c r="ET23">
        <v>73.452040320747585</v>
      </c>
      <c r="EU23">
        <v>1.9041131322254243</v>
      </c>
      <c r="EV23">
        <v>2.1106936416184969</v>
      </c>
      <c r="EW23">
        <v>0</v>
      </c>
      <c r="EX23">
        <v>0</v>
      </c>
      <c r="EY23">
        <v>1.973254071821364</v>
      </c>
      <c r="EZ23">
        <v>149.97577310535576</v>
      </c>
      <c r="FA23">
        <v>158.86022482739298</v>
      </c>
      <c r="FB23">
        <v>0.19206600128860687</v>
      </c>
      <c r="FC23">
        <v>-52.274840837946243</v>
      </c>
      <c r="FF23">
        <v>9.82154238319659</v>
      </c>
      <c r="FG23">
        <v>6.436598956342604E-2</v>
      </c>
      <c r="FH23">
        <v>1.3187900593067048</v>
      </c>
      <c r="FI23">
        <v>1.1442886943099846</v>
      </c>
      <c r="FJ23">
        <v>0.31620827031146193</v>
      </c>
      <c r="FK23">
        <v>2.8901734104046245E-4</v>
      </c>
      <c r="FL23">
        <v>18.98116673891893</v>
      </c>
      <c r="FM23">
        <v>0.31635277898198216</v>
      </c>
      <c r="FN23">
        <v>0</v>
      </c>
      <c r="FO23">
        <v>0</v>
      </c>
      <c r="FP23">
        <v>6.3270555796396453</v>
      </c>
      <c r="FQ23">
        <v>30.058321860388176</v>
      </c>
      <c r="FR23">
        <v>5.1524057726785658E-3</v>
      </c>
      <c r="FS23">
        <v>5.4096368648885438</v>
      </c>
      <c r="FT23">
        <v>1.6374333485551631</v>
      </c>
      <c r="FU23">
        <v>0.99855491329479773</v>
      </c>
      <c r="FV23">
        <v>0.97615606936416177</v>
      </c>
      <c r="FW23">
        <v>0.51351170365005716</v>
      </c>
      <c r="FX23">
        <v>1.4739884393063583E-2</v>
      </c>
      <c r="FY23">
        <v>87.696454597740001</v>
      </c>
      <c r="FZ23">
        <v>4.255563487754352</v>
      </c>
      <c r="GA23">
        <v>0</v>
      </c>
      <c r="GB23">
        <v>0</v>
      </c>
      <c r="GC23">
        <v>161.47114277235306</v>
      </c>
      <c r="GD23">
        <v>0.52724120095059224</v>
      </c>
      <c r="GE23">
        <v>0.32105324310407035</v>
      </c>
      <c r="GF23">
        <v>0.39412736074104776</v>
      </c>
      <c r="GG23">
        <v>65.24542114607479</v>
      </c>
      <c r="GH23">
        <v>0</v>
      </c>
      <c r="GI23">
        <v>0</v>
      </c>
      <c r="GJ23">
        <v>0</v>
      </c>
      <c r="GK23">
        <v>5.8145950044949865E-2</v>
      </c>
      <c r="GL23">
        <v>4.443405696273961E-2</v>
      </c>
      <c r="GM23">
        <v>0.22543352601156069</v>
      </c>
      <c r="GN23">
        <v>0.22543352601156069</v>
      </c>
      <c r="GO23">
        <v>0.28526011560693643</v>
      </c>
      <c r="GP23">
        <v>0.28526011560693643</v>
      </c>
      <c r="GQ23">
        <v>8.2586705202312132</v>
      </c>
      <c r="GR23">
        <v>8.2586705202312132</v>
      </c>
      <c r="GS23">
        <v>96.115651355098123</v>
      </c>
      <c r="GT23">
        <v>2.5467702066741857</v>
      </c>
      <c r="GU23">
        <v>4.6698212184463159</v>
      </c>
      <c r="GV23">
        <v>0</v>
      </c>
      <c r="GW23">
        <v>0</v>
      </c>
      <c r="GX23">
        <v>2.6896649383194373</v>
      </c>
      <c r="GY23">
        <v>199.88980425666668</v>
      </c>
      <c r="GZ23">
        <v>214.29741337547634</v>
      </c>
      <c r="HA23">
        <v>0.80793399871139315</v>
      </c>
      <c r="HB23">
        <v>-8.3062295183661981</v>
      </c>
    </row>
    <row r="24" spans="1:210" x14ac:dyDescent="0.25">
      <c r="A24" t="s">
        <v>3665</v>
      </c>
      <c r="B24">
        <v>19</v>
      </c>
      <c r="C24">
        <v>2039</v>
      </c>
      <c r="D24">
        <v>1288</v>
      </c>
      <c r="E24">
        <v>3734</v>
      </c>
      <c r="F24">
        <v>4292</v>
      </c>
      <c r="G24">
        <v>1625</v>
      </c>
      <c r="H24">
        <v>1736</v>
      </c>
      <c r="BB24">
        <v>-1</v>
      </c>
      <c r="DA24">
        <v>-1</v>
      </c>
      <c r="DG24">
        <v>13.960982658959537</v>
      </c>
      <c r="DH24">
        <v>0.24304697890199223</v>
      </c>
      <c r="DI24">
        <v>0.82446668670228918</v>
      </c>
      <c r="DJ24">
        <v>0.87681087171411332</v>
      </c>
      <c r="DK24">
        <v>0.46330318337522247</v>
      </c>
      <c r="DL24">
        <v>2.8901734104046245E-4</v>
      </c>
      <c r="DM24">
        <v>27.806861522744562</v>
      </c>
      <c r="DN24">
        <v>0.46344769204574265</v>
      </c>
      <c r="DO24">
        <v>0</v>
      </c>
      <c r="DP24">
        <v>0</v>
      </c>
      <c r="DQ24">
        <v>9.2689538409148522</v>
      </c>
      <c r="DR24">
        <v>41.677811487500058</v>
      </c>
      <c r="DS24">
        <v>2.138348725980193</v>
      </c>
      <c r="DT24">
        <v>0.26924517170091461</v>
      </c>
      <c r="DU24">
        <v>0.15058807505423136</v>
      </c>
      <c r="DV24">
        <v>0.99855491329479773</v>
      </c>
      <c r="DW24">
        <v>0.97615606936416177</v>
      </c>
      <c r="DX24">
        <v>0.6046256668254727</v>
      </c>
      <c r="DY24">
        <v>1.4739884393063583E-2</v>
      </c>
      <c r="DZ24">
        <v>87.424439542168031</v>
      </c>
      <c r="EA24">
        <v>4.2967883052377145</v>
      </c>
      <c r="EB24">
        <v>0</v>
      </c>
      <c r="EC24">
        <v>0</v>
      </c>
      <c r="ED24">
        <v>165.29181187497767</v>
      </c>
      <c r="EE24">
        <v>0.38756743566019636</v>
      </c>
      <c r="EF24">
        <v>0.4679119898796178</v>
      </c>
      <c r="EG24">
        <v>0.47763444040408304</v>
      </c>
      <c r="EH24">
        <v>71.573490011257661</v>
      </c>
      <c r="EI24">
        <v>0</v>
      </c>
      <c r="EJ24">
        <v>0</v>
      </c>
      <c r="EK24">
        <v>0</v>
      </c>
      <c r="EL24">
        <v>1.8365167169878439E-2</v>
      </c>
      <c r="EM24">
        <v>4.6944013212417035E-2</v>
      </c>
      <c r="EN24">
        <v>0.22543352601156069</v>
      </c>
      <c r="EO24">
        <v>0.22543352601156069</v>
      </c>
      <c r="EP24">
        <v>0.28526011560693643</v>
      </c>
      <c r="EQ24">
        <v>0.28526011560693643</v>
      </c>
      <c r="ER24">
        <v>8.2586705202312132</v>
      </c>
      <c r="ES24">
        <v>8.2586705202312132</v>
      </c>
      <c r="ET24">
        <v>97.773492120634842</v>
      </c>
      <c r="EU24">
        <v>2.5874176090200782</v>
      </c>
      <c r="EV24">
        <v>4.7698472024007579</v>
      </c>
      <c r="EW24">
        <v>0</v>
      </c>
      <c r="EX24">
        <v>0</v>
      </c>
      <c r="EY24">
        <v>0.9721784808834617</v>
      </c>
      <c r="EZ24">
        <v>203.29428582779161</v>
      </c>
      <c r="FA24">
        <v>216.38619652142199</v>
      </c>
      <c r="FB24">
        <v>0.4106799647806782</v>
      </c>
      <c r="FC24">
        <v>-6.1630646859655123</v>
      </c>
      <c r="FF24">
        <v>12.025342393846014</v>
      </c>
      <c r="FG24">
        <v>5.6898157564569178</v>
      </c>
      <c r="FH24">
        <v>0.75598820605455397</v>
      </c>
      <c r="FI24">
        <v>2.592449461615876</v>
      </c>
      <c r="FJ24">
        <v>0.4502956245159101</v>
      </c>
      <c r="FK24">
        <v>2.8901734104046245E-4</v>
      </c>
      <c r="FL24">
        <v>27.026407991185842</v>
      </c>
      <c r="FM24">
        <v>0.45044013318643034</v>
      </c>
      <c r="FN24">
        <v>0</v>
      </c>
      <c r="FO24">
        <v>0</v>
      </c>
      <c r="FP24">
        <v>9.0088026637286092</v>
      </c>
      <c r="FQ24">
        <v>43.279301317324581</v>
      </c>
      <c r="FR24">
        <v>1.996598470671525</v>
      </c>
      <c r="FS24">
        <v>1.278209791560815</v>
      </c>
      <c r="FT24">
        <v>0.8207151964072904</v>
      </c>
      <c r="FU24">
        <v>0.99855491329479773</v>
      </c>
      <c r="FV24">
        <v>0.95708420107570702</v>
      </c>
      <c r="FW24">
        <v>0.4900806461025331</v>
      </c>
      <c r="FX24">
        <v>1.4739884393063583E-2</v>
      </c>
      <c r="FY24">
        <v>77.524062076028983</v>
      </c>
      <c r="FZ24">
        <v>3.640060763905328</v>
      </c>
      <c r="GA24">
        <v>0</v>
      </c>
      <c r="GB24">
        <v>0</v>
      </c>
      <c r="GC24">
        <v>167.01818688466739</v>
      </c>
      <c r="GD24">
        <v>0.45617359442589667</v>
      </c>
      <c r="GE24">
        <v>0.4829992987076569</v>
      </c>
      <c r="GF24">
        <v>0.51879431237369422</v>
      </c>
      <c r="GG24">
        <v>84.891521376574204</v>
      </c>
      <c r="GH24">
        <v>0</v>
      </c>
      <c r="GI24">
        <v>0</v>
      </c>
      <c r="GJ24">
        <v>0</v>
      </c>
      <c r="GK24">
        <v>5.3457928015105134E-2</v>
      </c>
      <c r="GL24">
        <v>3.3966891631370011E-2</v>
      </c>
      <c r="GM24">
        <v>0.22543352601156069</v>
      </c>
      <c r="GN24">
        <v>0.22543352601156069</v>
      </c>
      <c r="GO24">
        <v>0.28526011560693643</v>
      </c>
      <c r="GP24">
        <v>0.28526011560693643</v>
      </c>
      <c r="GQ24">
        <v>8.2586705202312132</v>
      </c>
      <c r="GR24">
        <v>8.2586705202312132</v>
      </c>
      <c r="GS24">
        <v>94.992947438238332</v>
      </c>
      <c r="GT24">
        <v>2.4602799536911233</v>
      </c>
      <c r="GU24">
        <v>4.1842551785050102</v>
      </c>
      <c r="GV24">
        <v>0</v>
      </c>
      <c r="GW24">
        <v>0</v>
      </c>
      <c r="GX24">
        <v>3.5945041248386138</v>
      </c>
      <c r="GY24">
        <v>215.8421010300512</v>
      </c>
      <c r="GZ24">
        <v>226.03227981556938</v>
      </c>
      <c r="HA24">
        <v>0.58932003521932175</v>
      </c>
      <c r="HB24">
        <v>-17.154898711622394</v>
      </c>
    </row>
    <row r="25" spans="1:210" x14ac:dyDescent="0.25">
      <c r="A25" t="s">
        <v>3665</v>
      </c>
      <c r="B25">
        <v>20</v>
      </c>
      <c r="C25">
        <v>16</v>
      </c>
      <c r="D25">
        <v>1739</v>
      </c>
      <c r="E25">
        <v>144</v>
      </c>
      <c r="F25">
        <v>2338</v>
      </c>
      <c r="G25">
        <v>4787</v>
      </c>
      <c r="H25">
        <v>1986</v>
      </c>
      <c r="BB25">
        <v>-1</v>
      </c>
      <c r="DA25">
        <v>-1</v>
      </c>
      <c r="DG25">
        <v>13.228736081793544</v>
      </c>
      <c r="DH25">
        <v>0</v>
      </c>
      <c r="DI25">
        <v>7.7105639620760904</v>
      </c>
      <c r="DJ25">
        <v>7.6294160807606533</v>
      </c>
      <c r="DK25">
        <v>0.61688441306906228</v>
      </c>
      <c r="DL25">
        <v>2.8901734104046245E-4</v>
      </c>
      <c r="DM25">
        <v>37.021735304374943</v>
      </c>
      <c r="DN25">
        <v>0.61702892173958257</v>
      </c>
      <c r="DO25">
        <v>0</v>
      </c>
      <c r="DP25">
        <v>0</v>
      </c>
      <c r="DQ25">
        <v>12.340578434791651</v>
      </c>
      <c r="DR25">
        <v>56.809809086957671</v>
      </c>
      <c r="DS25">
        <v>0</v>
      </c>
      <c r="DT25">
        <v>9.1585828734177515</v>
      </c>
      <c r="DU25">
        <v>2.6986134174228145</v>
      </c>
      <c r="DV25">
        <v>0.99855491329479773</v>
      </c>
      <c r="DW25">
        <v>0.97615606936416177</v>
      </c>
      <c r="DX25">
        <v>0.5482803974295386</v>
      </c>
      <c r="DY25">
        <v>1.4739884393063583E-2</v>
      </c>
      <c r="DZ25">
        <v>74.795942165800057</v>
      </c>
      <c r="EA25">
        <v>3.8027446086708592</v>
      </c>
      <c r="EB25">
        <v>0</v>
      </c>
      <c r="EC25">
        <v>0</v>
      </c>
      <c r="ED25">
        <v>193.67148337979035</v>
      </c>
      <c r="EE25">
        <v>0.50066828316720358</v>
      </c>
      <c r="EF25">
        <v>0.61559261485908723</v>
      </c>
      <c r="EG25">
        <v>0.76320377151001761</v>
      </c>
      <c r="EH25">
        <v>113.03443418969084</v>
      </c>
      <c r="EI25">
        <v>0</v>
      </c>
      <c r="EJ25">
        <v>0</v>
      </c>
      <c r="EK25">
        <v>0</v>
      </c>
      <c r="EL25">
        <v>0</v>
      </c>
      <c r="EM25">
        <v>3.9465254381989889E-2</v>
      </c>
      <c r="EN25">
        <v>0.22543352601156069</v>
      </c>
      <c r="EO25">
        <v>0.22543352601156069</v>
      </c>
      <c r="EP25">
        <v>0.28526011560693643</v>
      </c>
      <c r="EQ25">
        <v>0.28526011560693643</v>
      </c>
      <c r="ER25">
        <v>8.2586705202312132</v>
      </c>
      <c r="ES25">
        <v>8.2586705202312132</v>
      </c>
      <c r="ET25">
        <v>99.407818822979038</v>
      </c>
      <c r="EU25">
        <v>2.5796944777495296</v>
      </c>
      <c r="EV25">
        <v>4.4548073087479452</v>
      </c>
      <c r="EW25">
        <v>0</v>
      </c>
      <c r="EX25">
        <v>0</v>
      </c>
      <c r="EY25">
        <v>10.948341256263252</v>
      </c>
      <c r="EZ25">
        <v>254.75478562895009</v>
      </c>
      <c r="FA25">
        <v>263.21517775042054</v>
      </c>
      <c r="FB25">
        <v>0.55936629661068171</v>
      </c>
      <c r="FC25">
        <v>28.006338442797883</v>
      </c>
      <c r="FF25">
        <v>13.960982658959537</v>
      </c>
      <c r="FG25">
        <v>0.32996697849947376</v>
      </c>
      <c r="FH25">
        <v>26.575720103384175</v>
      </c>
      <c r="FI25">
        <v>26.651277832778494</v>
      </c>
      <c r="FJ25">
        <v>0.22572254335260117</v>
      </c>
      <c r="FK25">
        <v>2.8901734104046245E-4</v>
      </c>
      <c r="FL25">
        <v>13.552023121387283</v>
      </c>
      <c r="FM25">
        <v>0.22586705202312138</v>
      </c>
      <c r="FN25">
        <v>0</v>
      </c>
      <c r="FO25">
        <v>0</v>
      </c>
      <c r="FP25">
        <v>4.5173410404624281</v>
      </c>
      <c r="FQ25">
        <v>45.714237805913505</v>
      </c>
      <c r="FR25">
        <v>0</v>
      </c>
      <c r="FS25">
        <v>50.960873246155543</v>
      </c>
      <c r="FT25">
        <v>16.564622990172829</v>
      </c>
      <c r="FU25">
        <v>0.99855491329479773</v>
      </c>
      <c r="FV25">
        <v>0.94232901326938712</v>
      </c>
      <c r="FW25">
        <v>0.28118325214395379</v>
      </c>
      <c r="FX25">
        <v>1.4739884393063583E-2</v>
      </c>
      <c r="FY25">
        <v>82.459653961653629</v>
      </c>
      <c r="FZ25">
        <v>3.3525094488891733</v>
      </c>
      <c r="GA25">
        <v>0</v>
      </c>
      <c r="GB25">
        <v>0</v>
      </c>
      <c r="GC25">
        <v>176.34890701139523</v>
      </c>
      <c r="GD25">
        <v>0.65298600096839343</v>
      </c>
      <c r="GE25">
        <v>0.34013647868050217</v>
      </c>
      <c r="GF25">
        <v>0.5746943444445971</v>
      </c>
      <c r="GG25">
        <v>90.137460041222653</v>
      </c>
      <c r="GH25">
        <v>0</v>
      </c>
      <c r="GI25">
        <v>0</v>
      </c>
      <c r="GJ25">
        <v>0</v>
      </c>
      <c r="GK25">
        <v>0.74545012521577958</v>
      </c>
      <c r="GL25">
        <v>2.2244031533944719E-2</v>
      </c>
      <c r="GM25">
        <v>0.22543352601156069</v>
      </c>
      <c r="GN25">
        <v>0.22543352601156069</v>
      </c>
      <c r="GO25">
        <v>0.28526011560693643</v>
      </c>
      <c r="GP25">
        <v>0.28526011560693643</v>
      </c>
      <c r="GQ25">
        <v>8.2586705202312132</v>
      </c>
      <c r="GR25">
        <v>8.2586705202312132</v>
      </c>
      <c r="GS25">
        <v>85.44426319581423</v>
      </c>
      <c r="GT25">
        <v>2.2322294478683147</v>
      </c>
      <c r="GU25">
        <v>3.4279321056115943</v>
      </c>
      <c r="GV25">
        <v>0</v>
      </c>
      <c r="GW25">
        <v>0</v>
      </c>
      <c r="GX25">
        <v>43.655097738831223</v>
      </c>
      <c r="GY25">
        <v>246.46529900774675</v>
      </c>
      <c r="GZ25">
        <v>269.67862780539019</v>
      </c>
      <c r="HA25">
        <v>0.44063370338931829</v>
      </c>
      <c r="HB25">
        <v>33.460312544858802</v>
      </c>
    </row>
    <row r="26" spans="1:210" x14ac:dyDescent="0.25">
      <c r="A26" t="s">
        <v>3665</v>
      </c>
      <c r="B26">
        <v>21</v>
      </c>
      <c r="C26">
        <v>5811</v>
      </c>
      <c r="D26">
        <v>3110</v>
      </c>
      <c r="E26">
        <v>3620</v>
      </c>
      <c r="F26">
        <v>2136</v>
      </c>
      <c r="G26">
        <v>6651</v>
      </c>
      <c r="H26">
        <v>5822</v>
      </c>
      <c r="BB26">
        <v>-1</v>
      </c>
      <c r="DA26">
        <v>-1</v>
      </c>
      <c r="DG26">
        <v>12.945983687400167</v>
      </c>
      <c r="DH26">
        <v>0</v>
      </c>
      <c r="DI26">
        <v>0.63375816644210814</v>
      </c>
      <c r="DJ26">
        <v>0.2461273777576036</v>
      </c>
      <c r="DK26">
        <v>0.48313971295145713</v>
      </c>
      <c r="DL26">
        <v>2.8901734104046245E-4</v>
      </c>
      <c r="DM26">
        <v>28.997053297318651</v>
      </c>
      <c r="DN26">
        <v>0.48328422162197737</v>
      </c>
      <c r="DO26">
        <v>0</v>
      </c>
      <c r="DP26">
        <v>0</v>
      </c>
      <c r="DQ26">
        <v>9.6656844324395479</v>
      </c>
      <c r="DR26">
        <v>41.356192209161861</v>
      </c>
      <c r="DS26">
        <v>0</v>
      </c>
      <c r="DT26">
        <v>0</v>
      </c>
      <c r="DU26">
        <v>0</v>
      </c>
      <c r="DV26">
        <v>0.99855491329479773</v>
      </c>
      <c r="DW26">
        <v>0.97615606936416177</v>
      </c>
      <c r="DX26">
        <v>0.73128169146732658</v>
      </c>
      <c r="DY26">
        <v>2.7598055503621349E-2</v>
      </c>
      <c r="DZ26">
        <v>86.123905358919728</v>
      </c>
      <c r="EA26">
        <v>4.9162412736053049</v>
      </c>
      <c r="EB26">
        <v>0</v>
      </c>
      <c r="EC26">
        <v>0</v>
      </c>
      <c r="ED26">
        <v>166.60730245995282</v>
      </c>
      <c r="EE26">
        <v>0.42553686672878671</v>
      </c>
      <c r="EF26">
        <v>0.45024175797815169</v>
      </c>
      <c r="EG26">
        <v>0.3981644241139366</v>
      </c>
      <c r="EH26">
        <v>79.526702667104971</v>
      </c>
      <c r="EI26">
        <v>0</v>
      </c>
      <c r="EJ26">
        <v>0</v>
      </c>
      <c r="EK26">
        <v>0</v>
      </c>
      <c r="EL26">
        <v>0</v>
      </c>
      <c r="EM26">
        <v>4.8040822075472334E-2</v>
      </c>
      <c r="EN26">
        <v>0.22543352601156069</v>
      </c>
      <c r="EO26">
        <v>0.22543352601156069</v>
      </c>
      <c r="EP26">
        <v>0.28526011560693643</v>
      </c>
      <c r="EQ26">
        <v>0.28526011560693643</v>
      </c>
      <c r="ER26">
        <v>8.2586705202312132</v>
      </c>
      <c r="ES26">
        <v>8.2586705202312132</v>
      </c>
      <c r="ET26">
        <v>94.424685377232507</v>
      </c>
      <c r="EU26">
        <v>2.626726453139836</v>
      </c>
      <c r="EV26">
        <v>4.8119684206244031</v>
      </c>
      <c r="EW26">
        <v>0</v>
      </c>
      <c r="EX26">
        <v>0</v>
      </c>
      <c r="EY26">
        <v>0</v>
      </c>
      <c r="EZ26">
        <v>221.86413139499422</v>
      </c>
      <c r="FA26">
        <v>237.15458230012035</v>
      </c>
      <c r="FB26">
        <v>0.65278638141354806</v>
      </c>
      <c r="FC26">
        <v>-28.243387578143519</v>
      </c>
      <c r="FF26">
        <v>11.341958557298099</v>
      </c>
      <c r="FG26">
        <v>1.6084044361268687E-2</v>
      </c>
      <c r="FH26">
        <v>0.93856436135587529</v>
      </c>
      <c r="FI26">
        <v>0.9617387548078612</v>
      </c>
      <c r="FJ26">
        <v>0.28062416448156807</v>
      </c>
      <c r="FK26">
        <v>2.8901734104046245E-4</v>
      </c>
      <c r="FL26">
        <v>16.846120389125296</v>
      </c>
      <c r="FM26">
        <v>0.28076867315208831</v>
      </c>
      <c r="FN26">
        <v>0</v>
      </c>
      <c r="FO26">
        <v>0</v>
      </c>
      <c r="FP26">
        <v>5.6153734630417667</v>
      </c>
      <c r="FQ26">
        <v>29.784289220884403</v>
      </c>
      <c r="FR26">
        <v>0.35285317725399484</v>
      </c>
      <c r="FS26">
        <v>1.1417045145846583</v>
      </c>
      <c r="FT26">
        <v>0.38931979369433928</v>
      </c>
      <c r="FU26">
        <v>0.99855491329479773</v>
      </c>
      <c r="FV26">
        <v>0.97192813295377256</v>
      </c>
      <c r="FW26">
        <v>0.57210376158817555</v>
      </c>
      <c r="FX26">
        <v>1.4739884393063583E-2</v>
      </c>
      <c r="FY26">
        <v>87.747624030479912</v>
      </c>
      <c r="FZ26">
        <v>4.3310377220657061</v>
      </c>
      <c r="GA26">
        <v>0</v>
      </c>
      <c r="GB26">
        <v>0</v>
      </c>
      <c r="GC26">
        <v>163.18953537784915</v>
      </c>
      <c r="GD26">
        <v>0.49095854336535555</v>
      </c>
      <c r="GE26">
        <v>0.29449270342432998</v>
      </c>
      <c r="GF26">
        <v>0.39833862781306179</v>
      </c>
      <c r="GG26">
        <v>67.961473571644035</v>
      </c>
      <c r="GH26">
        <v>0</v>
      </c>
      <c r="GI26">
        <v>0</v>
      </c>
      <c r="GJ26">
        <v>0</v>
      </c>
      <c r="GK26">
        <v>0</v>
      </c>
      <c r="GL26">
        <v>4.6041798148940938E-2</v>
      </c>
      <c r="GM26">
        <v>0.22543352601156069</v>
      </c>
      <c r="GN26">
        <v>0.22543352601156069</v>
      </c>
      <c r="GO26">
        <v>0.28526011560693643</v>
      </c>
      <c r="GP26">
        <v>0.28526011560693643</v>
      </c>
      <c r="GQ26">
        <v>8.2586705202312132</v>
      </c>
      <c r="GR26">
        <v>8.2586705202312132</v>
      </c>
      <c r="GS26">
        <v>96.028461617997152</v>
      </c>
      <c r="GT26">
        <v>2.5655612810190176</v>
      </c>
      <c r="GU26">
        <v>4.734491720954547</v>
      </c>
      <c r="GV26">
        <v>0</v>
      </c>
      <c r="GW26">
        <v>0</v>
      </c>
      <c r="GX26">
        <v>0.48223828602022645</v>
      </c>
      <c r="GY26">
        <v>199.93018463257869</v>
      </c>
      <c r="GZ26">
        <v>209.4170157845885</v>
      </c>
      <c r="HA26">
        <v>0.34721361858645194</v>
      </c>
      <c r="HB26">
        <v>-21.464134453492584</v>
      </c>
    </row>
    <row r="27" spans="1:210" x14ac:dyDescent="0.25">
      <c r="A27" t="s">
        <v>3665</v>
      </c>
      <c r="B27">
        <v>22</v>
      </c>
      <c r="C27">
        <v>4241</v>
      </c>
      <c r="D27">
        <v>4524</v>
      </c>
      <c r="E27">
        <v>2709</v>
      </c>
      <c r="F27">
        <v>2151</v>
      </c>
      <c r="G27">
        <v>2451</v>
      </c>
      <c r="H27">
        <v>3067</v>
      </c>
      <c r="BB27">
        <v>-1</v>
      </c>
      <c r="DA27">
        <v>-1</v>
      </c>
      <c r="DG27">
        <v>12.824378395742947</v>
      </c>
      <c r="DH27">
        <v>0</v>
      </c>
      <c r="DI27">
        <v>1.834101984750163</v>
      </c>
      <c r="DJ27">
        <v>1.5568759505154974</v>
      </c>
      <c r="DK27">
        <v>0.28536949033223424</v>
      </c>
      <c r="DL27">
        <v>2.8901734104046245E-4</v>
      </c>
      <c r="DM27">
        <v>17.130839940165263</v>
      </c>
      <c r="DN27">
        <v>0.28551399900275443</v>
      </c>
      <c r="DO27">
        <v>0</v>
      </c>
      <c r="DP27">
        <v>0</v>
      </c>
      <c r="DQ27">
        <v>5.7102799800550894</v>
      </c>
      <c r="DR27">
        <v>28.173643568114514</v>
      </c>
      <c r="DS27">
        <v>0.28939227556876274</v>
      </c>
      <c r="DT27">
        <v>5.4096368648885438</v>
      </c>
      <c r="DU27">
        <v>1.6374333485551631</v>
      </c>
      <c r="DV27">
        <v>0.99855491329479773</v>
      </c>
      <c r="DW27">
        <v>0.85106216739673979</v>
      </c>
      <c r="DX27">
        <v>0.17354318681030936</v>
      </c>
      <c r="DY27">
        <v>1.8603728923467563E-2</v>
      </c>
      <c r="DZ27">
        <v>77.766597193753256</v>
      </c>
      <c r="EA27">
        <v>3.0890050459157234</v>
      </c>
      <c r="EB27">
        <v>0</v>
      </c>
      <c r="EC27">
        <v>0</v>
      </c>
      <c r="ED27">
        <v>144.04229227423698</v>
      </c>
      <c r="EE27">
        <v>0.26502890173410404</v>
      </c>
      <c r="EF27">
        <v>0.44779674699396754</v>
      </c>
      <c r="EG27">
        <v>0.48412388215817614</v>
      </c>
      <c r="EH27">
        <v>58.802987064520742</v>
      </c>
      <c r="EI27">
        <v>0</v>
      </c>
      <c r="EJ27">
        <v>0</v>
      </c>
      <c r="EK27">
        <v>0</v>
      </c>
      <c r="EL27">
        <v>5.8123220597317247E-2</v>
      </c>
      <c r="EM27">
        <v>1.9841530459378864E-2</v>
      </c>
      <c r="EN27">
        <v>0.22543352601156069</v>
      </c>
      <c r="EO27">
        <v>0.22543352601156069</v>
      </c>
      <c r="EP27">
        <v>0.28526011560693643</v>
      </c>
      <c r="EQ27">
        <v>0.28526011560693643</v>
      </c>
      <c r="ER27">
        <v>8.2586705202312132</v>
      </c>
      <c r="ES27">
        <v>8.2586705202312132</v>
      </c>
      <c r="ET27">
        <v>82.712966492816264</v>
      </c>
      <c r="EU27">
        <v>2.1939077315315116</v>
      </c>
      <c r="EV27">
        <v>3.2251154841577545</v>
      </c>
      <c r="EW27">
        <v>0</v>
      </c>
      <c r="EX27">
        <v>0</v>
      </c>
      <c r="EY27">
        <v>3.2799107396905116</v>
      </c>
      <c r="EZ27">
        <v>193.26991356751535</v>
      </c>
      <c r="FA27">
        <v>203.729707179473</v>
      </c>
      <c r="FB27">
        <v>0.42498722996356419</v>
      </c>
      <c r="FC27">
        <v>-23.642315788680754</v>
      </c>
      <c r="FF27">
        <v>13.960982658959537</v>
      </c>
      <c r="FG27">
        <v>0.26804319890604217</v>
      </c>
      <c r="FH27">
        <v>2.5068034769830541</v>
      </c>
      <c r="FI27">
        <v>2.5735698064011068</v>
      </c>
      <c r="FJ27">
        <v>0.28880906454538224</v>
      </c>
      <c r="FK27">
        <v>2.8901734104046245E-4</v>
      </c>
      <c r="FL27">
        <v>17.337214392954145</v>
      </c>
      <c r="FM27">
        <v>0.28895357321590243</v>
      </c>
      <c r="FN27">
        <v>0</v>
      </c>
      <c r="FO27">
        <v>0</v>
      </c>
      <c r="FP27">
        <v>5.7790714643180472</v>
      </c>
      <c r="FQ27">
        <v>32.102719789855001</v>
      </c>
      <c r="FR27">
        <v>0.54035856689999051</v>
      </c>
      <c r="FS27">
        <v>2.5729325035412551</v>
      </c>
      <c r="FT27">
        <v>0.89469844571789758</v>
      </c>
      <c r="FU27">
        <v>0.99855491329479773</v>
      </c>
      <c r="FV27">
        <v>0.97615606936416177</v>
      </c>
      <c r="FW27">
        <v>0.33722807294690343</v>
      </c>
      <c r="FX27">
        <v>1.4739884393063583E-2</v>
      </c>
      <c r="FY27">
        <v>82.613333328769187</v>
      </c>
      <c r="FZ27">
        <v>3.5533234520631156</v>
      </c>
      <c r="GA27">
        <v>0</v>
      </c>
      <c r="GB27">
        <v>0</v>
      </c>
      <c r="GC27">
        <v>165.68145676442168</v>
      </c>
      <c r="GD27">
        <v>0.50827081135233687</v>
      </c>
      <c r="GE27">
        <v>0.36926265812217318</v>
      </c>
      <c r="GF27">
        <v>0.52420678056213288</v>
      </c>
      <c r="GG27">
        <v>76.562370900728055</v>
      </c>
      <c r="GH27">
        <v>0</v>
      </c>
      <c r="GI27">
        <v>0</v>
      </c>
      <c r="GJ27">
        <v>0</v>
      </c>
      <c r="GK27">
        <v>7.3994873025694102E-3</v>
      </c>
      <c r="GL27">
        <v>2.6725859218505787E-2</v>
      </c>
      <c r="GM27">
        <v>0.22543352601156069</v>
      </c>
      <c r="GN27">
        <v>0.22543352601156069</v>
      </c>
      <c r="GO27">
        <v>0.28526011560693643</v>
      </c>
      <c r="GP27">
        <v>0.28526011560693643</v>
      </c>
      <c r="GQ27">
        <v>8.2586705202312132</v>
      </c>
      <c r="GR27">
        <v>8.2586705202312132</v>
      </c>
      <c r="GS27">
        <v>89.748548875003763</v>
      </c>
      <c r="GT27">
        <v>2.3758223167297223</v>
      </c>
      <c r="GU27">
        <v>3.7547859670273311</v>
      </c>
      <c r="GV27">
        <v>0</v>
      </c>
      <c r="GW27">
        <v>0</v>
      </c>
      <c r="GX27">
        <v>2.5349140529906689</v>
      </c>
      <c r="GY27">
        <v>203.77404230182233</v>
      </c>
      <c r="GZ27">
        <v>214.99294247999507</v>
      </c>
      <c r="HA27">
        <v>0.57501277003643581</v>
      </c>
      <c r="HB27">
        <v>-3.8926079800878366</v>
      </c>
    </row>
    <row r="28" spans="1:210" x14ac:dyDescent="0.25">
      <c r="A28" t="s">
        <v>3665</v>
      </c>
      <c r="B28">
        <v>23</v>
      </c>
      <c r="C28">
        <v>4645</v>
      </c>
      <c r="D28">
        <v>5847</v>
      </c>
      <c r="E28">
        <v>4655</v>
      </c>
      <c r="F28">
        <v>383</v>
      </c>
      <c r="G28">
        <v>2725</v>
      </c>
      <c r="H28">
        <v>1781</v>
      </c>
      <c r="BB28">
        <v>-1</v>
      </c>
      <c r="DA28">
        <v>-1</v>
      </c>
      <c r="DG28">
        <v>13.960982658959537</v>
      </c>
      <c r="DH28">
        <v>0.36404773304427079</v>
      </c>
      <c r="DI28">
        <v>0.53863697993432236</v>
      </c>
      <c r="DJ28">
        <v>0.51866390706861931</v>
      </c>
      <c r="DK28">
        <v>0.39334264729419444</v>
      </c>
      <c r="DL28">
        <v>2.8901734104046245E-4</v>
      </c>
      <c r="DM28">
        <v>23.609229357882882</v>
      </c>
      <c r="DN28">
        <v>0.39348715596471462</v>
      </c>
      <c r="DO28">
        <v>0</v>
      </c>
      <c r="DP28">
        <v>0</v>
      </c>
      <c r="DQ28">
        <v>7.8697431192942968</v>
      </c>
      <c r="DR28">
        <v>38.832066163009529</v>
      </c>
      <c r="DS28">
        <v>3.7121713157481055</v>
      </c>
      <c r="DT28">
        <v>1.3002842361944464</v>
      </c>
      <c r="DU28">
        <v>0.47022365609706346</v>
      </c>
      <c r="DV28">
        <v>0.99855491329479773</v>
      </c>
      <c r="DW28">
        <v>0.92949947313813741</v>
      </c>
      <c r="DX28">
        <v>0.68113096915184324</v>
      </c>
      <c r="DY28">
        <v>1.9038011825433555E-2</v>
      </c>
      <c r="DZ28">
        <v>82.152033090298914</v>
      </c>
      <c r="EA28">
        <v>4.0612141962720862</v>
      </c>
      <c r="EB28">
        <v>0</v>
      </c>
      <c r="EC28">
        <v>0</v>
      </c>
      <c r="ED28">
        <v>196.99548096235293</v>
      </c>
      <c r="EE28">
        <v>0.66413912312958512</v>
      </c>
      <c r="EF28">
        <v>0.47853766937672892</v>
      </c>
      <c r="EG28">
        <v>0.77737913353722976</v>
      </c>
      <c r="EH28">
        <v>109.39024107647609</v>
      </c>
      <c r="EI28">
        <v>0</v>
      </c>
      <c r="EJ28">
        <v>0</v>
      </c>
      <c r="EK28">
        <v>0</v>
      </c>
      <c r="EL28">
        <v>0</v>
      </c>
      <c r="EM28">
        <v>3.2031312188734229E-2</v>
      </c>
      <c r="EN28">
        <v>0.22543352601156069</v>
      </c>
      <c r="EO28">
        <v>0.22543352601156069</v>
      </c>
      <c r="EP28">
        <v>0.28526011560693643</v>
      </c>
      <c r="EQ28">
        <v>0.28526011560693643</v>
      </c>
      <c r="ER28">
        <v>8.2586705202312132</v>
      </c>
      <c r="ES28">
        <v>8.2586705202312132</v>
      </c>
      <c r="ET28">
        <v>91.186393563630844</v>
      </c>
      <c r="EU28">
        <v>2.4177052953372691</v>
      </c>
      <c r="EV28">
        <v>4.0788536857135806</v>
      </c>
      <c r="EW28">
        <v>0</v>
      </c>
      <c r="EX28">
        <v>0</v>
      </c>
      <c r="EY28">
        <v>1.2996078826121551</v>
      </c>
      <c r="EZ28">
        <v>231.66111515392981</v>
      </c>
      <c r="FA28">
        <v>246.44531112313689</v>
      </c>
      <c r="FB28">
        <v>0.65105731115633925</v>
      </c>
      <c r="FC28">
        <v>19.803746883584697</v>
      </c>
      <c r="FF28">
        <v>11.650974022022307</v>
      </c>
      <c r="FG28">
        <v>7.0368274337279137</v>
      </c>
      <c r="FH28">
        <v>0.64656314194869924</v>
      </c>
      <c r="FI28">
        <v>2.7150409514238705</v>
      </c>
      <c r="FJ28">
        <v>0.39106842418472687</v>
      </c>
      <c r="FK28">
        <v>2.8901734104046245E-4</v>
      </c>
      <c r="FL28">
        <v>23.472775971314832</v>
      </c>
      <c r="FM28">
        <v>0.39121293285524711</v>
      </c>
      <c r="FN28">
        <v>0</v>
      </c>
      <c r="FO28">
        <v>0</v>
      </c>
      <c r="FP28">
        <v>7.8242586571049468</v>
      </c>
      <c r="FQ28">
        <v>37.974549304779103</v>
      </c>
      <c r="FR28">
        <v>1.0603099773429414</v>
      </c>
      <c r="FS28">
        <v>6.7458275162839527</v>
      </c>
      <c r="FT28">
        <v>2.5058098655635757</v>
      </c>
      <c r="FU28">
        <v>0.99855491329479773</v>
      </c>
      <c r="FV28">
        <v>0.94738289841628021</v>
      </c>
      <c r="FW28">
        <v>0.17381440091703618</v>
      </c>
      <c r="FX28">
        <v>1.4739884393063583E-2</v>
      </c>
      <c r="FY28">
        <v>74.08441436209128</v>
      </c>
      <c r="FZ28">
        <v>2.8360803938576273</v>
      </c>
      <c r="GA28">
        <v>0</v>
      </c>
      <c r="GB28">
        <v>0</v>
      </c>
      <c r="GC28">
        <v>162.41827448221602</v>
      </c>
      <c r="GD28">
        <v>0.51818849013588975</v>
      </c>
      <c r="GE28">
        <v>0.56456882054471635</v>
      </c>
      <c r="GF28">
        <v>0.41031107596148841</v>
      </c>
      <c r="GG28">
        <v>89.180597118745112</v>
      </c>
      <c r="GH28">
        <v>0</v>
      </c>
      <c r="GI28">
        <v>0</v>
      </c>
      <c r="GJ28">
        <v>0</v>
      </c>
      <c r="GK28">
        <v>0</v>
      </c>
      <c r="GL28">
        <v>1.9945761041748278E-2</v>
      </c>
      <c r="GM28">
        <v>0.22543352601156069</v>
      </c>
      <c r="GN28">
        <v>0.22543352601156069</v>
      </c>
      <c r="GO28">
        <v>0.28526011560693643</v>
      </c>
      <c r="GP28">
        <v>0.28526011560693643</v>
      </c>
      <c r="GQ28">
        <v>8.2586705202312132</v>
      </c>
      <c r="GR28">
        <v>8.2586705202312132</v>
      </c>
      <c r="GS28">
        <v>86.673495473112851</v>
      </c>
      <c r="GT28">
        <v>2.2384503305791195</v>
      </c>
      <c r="GU28">
        <v>3.2344020011071857</v>
      </c>
      <c r="GV28">
        <v>0</v>
      </c>
      <c r="GW28">
        <v>0</v>
      </c>
      <c r="GX28">
        <v>5.7536135345301256</v>
      </c>
      <c r="GY28">
        <v>209.99190579678373</v>
      </c>
      <c r="GZ28">
        <v>212.25336718987302</v>
      </c>
      <c r="HA28">
        <v>0.34894268884366075</v>
      </c>
      <c r="HB28">
        <v>-44.446794776040292</v>
      </c>
    </row>
    <row r="29" spans="1:210" x14ac:dyDescent="0.25">
      <c r="A29" t="s">
        <v>3665</v>
      </c>
      <c r="B29">
        <v>24</v>
      </c>
      <c r="C29">
        <v>111</v>
      </c>
      <c r="D29">
        <v>2526</v>
      </c>
      <c r="E29">
        <v>3061</v>
      </c>
      <c r="F29">
        <v>1756</v>
      </c>
      <c r="G29">
        <v>4213</v>
      </c>
      <c r="H29">
        <v>5934</v>
      </c>
      <c r="BB29">
        <v>-1</v>
      </c>
      <c r="DA29">
        <v>-1</v>
      </c>
      <c r="DG29">
        <v>13.138579139705616</v>
      </c>
      <c r="DH29">
        <v>0.63648432463433857</v>
      </c>
      <c r="DI29">
        <v>0</v>
      </c>
      <c r="DJ29">
        <v>0</v>
      </c>
      <c r="DK29">
        <v>0.32466420135834589</v>
      </c>
      <c r="DL29">
        <v>2.8901734104046245E-4</v>
      </c>
      <c r="DM29">
        <v>19.488522601731962</v>
      </c>
      <c r="DN29">
        <v>0.32480871002886613</v>
      </c>
      <c r="DO29">
        <v>0</v>
      </c>
      <c r="DP29">
        <v>0</v>
      </c>
      <c r="DQ29">
        <v>6.49617420057732</v>
      </c>
      <c r="DR29">
        <v>33.649805602127913</v>
      </c>
      <c r="DS29">
        <v>0</v>
      </c>
      <c r="DT29">
        <v>0</v>
      </c>
      <c r="DU29">
        <v>0</v>
      </c>
      <c r="DV29">
        <v>0.99855491329479773</v>
      </c>
      <c r="DW29">
        <v>0.97615606936416177</v>
      </c>
      <c r="DX29">
        <v>0.85611858613673486</v>
      </c>
      <c r="DY29">
        <v>2.0453048127846693E-2</v>
      </c>
      <c r="DZ29">
        <v>96.891625957334966</v>
      </c>
      <c r="EA29">
        <v>5.1696163307740228</v>
      </c>
      <c r="EB29">
        <v>0</v>
      </c>
      <c r="EC29">
        <v>0</v>
      </c>
      <c r="ED29">
        <v>207.59368796586199</v>
      </c>
      <c r="EE29">
        <v>0.72666863307414631</v>
      </c>
      <c r="EF29">
        <v>0.42670049871339921</v>
      </c>
      <c r="EG29">
        <v>0.66334479551361936</v>
      </c>
      <c r="EH29">
        <v>101.89065420178952</v>
      </c>
      <c r="EI29">
        <v>0</v>
      </c>
      <c r="EJ29">
        <v>0</v>
      </c>
      <c r="EK29">
        <v>0</v>
      </c>
      <c r="EL29">
        <v>0</v>
      </c>
      <c r="EM29">
        <v>7.6106583029165842E-2</v>
      </c>
      <c r="EN29">
        <v>0.22543352601156069</v>
      </c>
      <c r="EO29">
        <v>0.22543352601156069</v>
      </c>
      <c r="EP29">
        <v>0.28526011560693643</v>
      </c>
      <c r="EQ29">
        <v>0.28526011560693643</v>
      </c>
      <c r="ER29">
        <v>8.2586705202312132</v>
      </c>
      <c r="ES29">
        <v>8.2586705202312132</v>
      </c>
      <c r="ET29">
        <v>105.78293186593098</v>
      </c>
      <c r="EU29">
        <v>2.7935207404160796</v>
      </c>
      <c r="EV29">
        <v>5.6632014045833499</v>
      </c>
      <c r="EW29">
        <v>0</v>
      </c>
      <c r="EX29">
        <v>0</v>
      </c>
      <c r="EY29">
        <v>0</v>
      </c>
      <c r="EZ29">
        <v>233.92208123398615</v>
      </c>
      <c r="FA29">
        <v>253.93227181014703</v>
      </c>
      <c r="FB29">
        <v>0.58075245524817409</v>
      </c>
      <c r="FC29">
        <v>8.4422010287582481</v>
      </c>
      <c r="FF29">
        <v>13.960982658959537</v>
      </c>
      <c r="FG29">
        <v>0</v>
      </c>
      <c r="FH29">
        <v>0</v>
      </c>
      <c r="FI29">
        <v>0</v>
      </c>
      <c r="FJ29">
        <v>0.5091438289959922</v>
      </c>
      <c r="FK29">
        <v>2.8901734104046245E-4</v>
      </c>
      <c r="FL29">
        <v>30.557300259990747</v>
      </c>
      <c r="FM29">
        <v>0.50928833766651249</v>
      </c>
      <c r="FN29">
        <v>0</v>
      </c>
      <c r="FO29">
        <v>0</v>
      </c>
      <c r="FP29">
        <v>10.185766753330251</v>
      </c>
      <c r="FQ29">
        <v>46.827939270398076</v>
      </c>
      <c r="FR29">
        <v>0</v>
      </c>
      <c r="FS29">
        <v>2.9519366428149385</v>
      </c>
      <c r="FT29">
        <v>0.80317741759729433</v>
      </c>
      <c r="FU29">
        <v>0.99855491329479773</v>
      </c>
      <c r="FV29">
        <v>0.92471327644035872</v>
      </c>
      <c r="FW29">
        <v>0.38746519695574166</v>
      </c>
      <c r="FX29">
        <v>1.4739884393063583E-2</v>
      </c>
      <c r="FY29">
        <v>72.023259680817745</v>
      </c>
      <c r="FZ29">
        <v>3.3386923687879078</v>
      </c>
      <c r="GA29">
        <v>0</v>
      </c>
      <c r="GB29">
        <v>0</v>
      </c>
      <c r="GC29">
        <v>178.55423987602563</v>
      </c>
      <c r="GD29">
        <v>0.51968072225972639</v>
      </c>
      <c r="GE29">
        <v>0.61699674436594054</v>
      </c>
      <c r="GF29">
        <v>0.68390467897185658</v>
      </c>
      <c r="GG29">
        <v>106.02655949436742</v>
      </c>
      <c r="GH29">
        <v>0</v>
      </c>
      <c r="GI29">
        <v>0</v>
      </c>
      <c r="GJ29">
        <v>0</v>
      </c>
      <c r="GK29">
        <v>2.6742149298818747E-2</v>
      </c>
      <c r="GL29">
        <v>2.9520116980375044E-2</v>
      </c>
      <c r="GM29">
        <v>0.22543352601156069</v>
      </c>
      <c r="GN29">
        <v>0.22543352601156069</v>
      </c>
      <c r="GO29">
        <v>0.28526011560693643</v>
      </c>
      <c r="GP29">
        <v>0.28526011560693643</v>
      </c>
      <c r="GQ29">
        <v>8.2586705202312132</v>
      </c>
      <c r="GR29">
        <v>8.2586705202312132</v>
      </c>
      <c r="GS29">
        <v>94.233872755502745</v>
      </c>
      <c r="GT29">
        <v>2.3399896798595519</v>
      </c>
      <c r="GU29">
        <v>3.9325261471085922</v>
      </c>
      <c r="GV29">
        <v>0</v>
      </c>
      <c r="GW29">
        <v>0</v>
      </c>
      <c r="GX29">
        <v>0.72853997083479149</v>
      </c>
      <c r="GY29">
        <v>222.60043910390664</v>
      </c>
      <c r="GZ29">
        <v>238.3474033538123</v>
      </c>
      <c r="HA29">
        <v>0.41924754475182591</v>
      </c>
      <c r="HB29">
        <v>-5.2005692890774302</v>
      </c>
    </row>
    <row r="30" spans="1:210" x14ac:dyDescent="0.25">
      <c r="A30" t="s">
        <v>3665</v>
      </c>
      <c r="B30">
        <v>25</v>
      </c>
      <c r="C30">
        <v>1405</v>
      </c>
      <c r="D30">
        <v>1592</v>
      </c>
      <c r="E30">
        <v>2781</v>
      </c>
      <c r="F30">
        <v>3352</v>
      </c>
      <c r="G30">
        <v>4284</v>
      </c>
      <c r="H30">
        <v>1723</v>
      </c>
      <c r="BB30">
        <v>-1</v>
      </c>
      <c r="DA30">
        <v>-1</v>
      </c>
      <c r="DG30">
        <v>13.089342313080941</v>
      </c>
      <c r="DH30">
        <v>6.0830227968628386E-2</v>
      </c>
      <c r="DI30">
        <v>2.3265730736969523</v>
      </c>
      <c r="DJ30">
        <v>2.3204097848011891</v>
      </c>
      <c r="DK30">
        <v>0.5541976757398186</v>
      </c>
      <c r="DL30">
        <v>2.8901734104046245E-4</v>
      </c>
      <c r="DM30">
        <v>33.260531064620352</v>
      </c>
      <c r="DN30">
        <v>0.55434218441033878</v>
      </c>
      <c r="DO30">
        <v>0</v>
      </c>
      <c r="DP30">
        <v>0</v>
      </c>
      <c r="DQ30">
        <v>11.086843688206777</v>
      </c>
      <c r="DR30">
        <v>47.196423494997866</v>
      </c>
      <c r="DS30">
        <v>0.35031805022025703</v>
      </c>
      <c r="DT30">
        <v>3.5860895966451438</v>
      </c>
      <c r="DU30">
        <v>1.1897391874015282</v>
      </c>
      <c r="DV30">
        <v>0.99855491329479773</v>
      </c>
      <c r="DW30">
        <v>0.97615606936416177</v>
      </c>
      <c r="DX30">
        <v>0.9483511865177886</v>
      </c>
      <c r="DY30">
        <v>4.957973868874032E-2</v>
      </c>
      <c r="DZ30">
        <v>92.657210685790375</v>
      </c>
      <c r="EA30">
        <v>5.5054054049460603</v>
      </c>
      <c r="EB30">
        <v>0</v>
      </c>
      <c r="EC30">
        <v>0</v>
      </c>
      <c r="ED30">
        <v>186.68238203113941</v>
      </c>
      <c r="EE30">
        <v>0.57579861411578581</v>
      </c>
      <c r="EF30">
        <v>0.55535796135959803</v>
      </c>
      <c r="EG30">
        <v>0.53212912561256176</v>
      </c>
      <c r="EH30">
        <v>95.582491896805394</v>
      </c>
      <c r="EI30">
        <v>0</v>
      </c>
      <c r="EJ30">
        <v>0</v>
      </c>
      <c r="EK30">
        <v>0</v>
      </c>
      <c r="EL30">
        <v>6.8687340606011209E-3</v>
      </c>
      <c r="EM30">
        <v>9.9152758525799856E-2</v>
      </c>
      <c r="EN30">
        <v>0.22543352601156069</v>
      </c>
      <c r="EO30">
        <v>0.22543352601156069</v>
      </c>
      <c r="EP30">
        <v>0.28526011560693643</v>
      </c>
      <c r="EQ30">
        <v>0.28526011560693643</v>
      </c>
      <c r="ER30">
        <v>8.2586705202312132</v>
      </c>
      <c r="ES30">
        <v>8.2586705202312132</v>
      </c>
      <c r="ET30">
        <v>107.27927260227887</v>
      </c>
      <c r="EU30">
        <v>2.9341760481228141</v>
      </c>
      <c r="EV30">
        <v>6.1666145927672282</v>
      </c>
      <c r="EW30">
        <v>0</v>
      </c>
      <c r="EX30">
        <v>0</v>
      </c>
      <c r="EY30">
        <v>3.7457779915947005</v>
      </c>
      <c r="EZ30">
        <v>236.97661284025935</v>
      </c>
      <c r="FA30">
        <v>257.60090874580715</v>
      </c>
      <c r="FB30">
        <v>0.80751650872532488</v>
      </c>
      <c r="FC30">
        <v>2.1405444603159829</v>
      </c>
      <c r="FF30">
        <v>10.881424042940356</v>
      </c>
      <c r="FG30">
        <v>0.23586909649591056</v>
      </c>
      <c r="FH30">
        <v>0.27454200395306938</v>
      </c>
      <c r="FI30">
        <v>0.37786279152083085</v>
      </c>
      <c r="FJ30">
        <v>0.22572254335260117</v>
      </c>
      <c r="FK30">
        <v>2.8901734104046245E-4</v>
      </c>
      <c r="FL30">
        <v>13.552023121387283</v>
      </c>
      <c r="FM30">
        <v>0.22586705202312138</v>
      </c>
      <c r="FN30">
        <v>0</v>
      </c>
      <c r="FO30">
        <v>0</v>
      </c>
      <c r="FP30">
        <v>4.5173410404624281</v>
      </c>
      <c r="FQ30">
        <v>24.358249997169601</v>
      </c>
      <c r="FR30">
        <v>1.3650681027767522</v>
      </c>
      <c r="FS30">
        <v>6.7345700458597451</v>
      </c>
      <c r="FT30">
        <v>2.2216458471461618</v>
      </c>
      <c r="FU30">
        <v>0.99855491329479773</v>
      </c>
      <c r="FV30">
        <v>0.97615606936416177</v>
      </c>
      <c r="FW30">
        <v>0.33169532082843922</v>
      </c>
      <c r="FX30">
        <v>1.4739884393063583E-2</v>
      </c>
      <c r="FY30">
        <v>83.780496528980365</v>
      </c>
      <c r="FZ30">
        <v>3.5119660104431039</v>
      </c>
      <c r="GA30">
        <v>0</v>
      </c>
      <c r="GB30">
        <v>0</v>
      </c>
      <c r="GC30">
        <v>172.44266265916158</v>
      </c>
      <c r="GD30">
        <v>0.53034395195151984</v>
      </c>
      <c r="GE30">
        <v>0.47108445429968615</v>
      </c>
      <c r="GF30">
        <v>0.36588437658691941</v>
      </c>
      <c r="GG30">
        <v>77.365680606802812</v>
      </c>
      <c r="GH30">
        <v>0</v>
      </c>
      <c r="GI30">
        <v>0</v>
      </c>
      <c r="GJ30">
        <v>0</v>
      </c>
      <c r="GK30">
        <v>4.2070583037993964E-2</v>
      </c>
      <c r="GL30">
        <v>2.2628736761392432E-2</v>
      </c>
      <c r="GM30">
        <v>0.22543352601156069</v>
      </c>
      <c r="GN30">
        <v>0.22543352601156069</v>
      </c>
      <c r="GO30">
        <v>0.28526011560693643</v>
      </c>
      <c r="GP30">
        <v>0.28526011560693643</v>
      </c>
      <c r="GQ30">
        <v>8.2586705202312132</v>
      </c>
      <c r="GR30">
        <v>8.2586705202312132</v>
      </c>
      <c r="GS30">
        <v>84.561056958302004</v>
      </c>
      <c r="GT30">
        <v>2.3570173329423367</v>
      </c>
      <c r="GU30">
        <v>3.4584029785319026</v>
      </c>
      <c r="GV30">
        <v>0</v>
      </c>
      <c r="GW30">
        <v>0</v>
      </c>
      <c r="GX30">
        <v>2.3248698272560611</v>
      </c>
      <c r="GY30">
        <v>187.15597904723995</v>
      </c>
      <c r="GZ30">
        <v>195.63214441359216</v>
      </c>
      <c r="HA30">
        <v>0.19248349127467512</v>
      </c>
      <c r="HB30">
        <v>-20.287552706922064</v>
      </c>
    </row>
    <row r="31" spans="1:210" x14ac:dyDescent="0.25">
      <c r="A31" t="s">
        <v>3665</v>
      </c>
      <c r="B31">
        <v>26</v>
      </c>
      <c r="C31">
        <v>4979</v>
      </c>
      <c r="D31">
        <v>4096</v>
      </c>
      <c r="E31">
        <v>3488</v>
      </c>
      <c r="F31">
        <v>2704</v>
      </c>
      <c r="G31">
        <v>101</v>
      </c>
      <c r="H31">
        <v>5350</v>
      </c>
      <c r="BB31">
        <v>-1</v>
      </c>
      <c r="DA31">
        <v>-1</v>
      </c>
      <c r="DG31">
        <v>13.019837063860342</v>
      </c>
      <c r="DH31">
        <v>0.2693750450839556</v>
      </c>
      <c r="DI31">
        <v>1.1124873665071024</v>
      </c>
      <c r="DJ31">
        <v>1.0666804711187463</v>
      </c>
      <c r="DK31">
        <v>0.34850769041922425</v>
      </c>
      <c r="DL31">
        <v>2.8901734104046245E-4</v>
      </c>
      <c r="DM31">
        <v>20.919131945384663</v>
      </c>
      <c r="DN31">
        <v>0.34865219908974443</v>
      </c>
      <c r="DO31">
        <v>0</v>
      </c>
      <c r="DP31">
        <v>0</v>
      </c>
      <c r="DQ31">
        <v>6.9730439817948877</v>
      </c>
      <c r="DR31">
        <v>33.92680539380946</v>
      </c>
      <c r="DS31">
        <v>0.74856671400392605</v>
      </c>
      <c r="DT31">
        <v>3.9761328556622617</v>
      </c>
      <c r="DU31">
        <v>1.3318165170805794</v>
      </c>
      <c r="DV31">
        <v>0.99855491329479773</v>
      </c>
      <c r="DW31">
        <v>0.97615606936416177</v>
      </c>
      <c r="DX31">
        <v>0.39928152012399315</v>
      </c>
      <c r="DY31">
        <v>1.7854240844003409E-2</v>
      </c>
      <c r="DZ31">
        <v>80.331813643188781</v>
      </c>
      <c r="EA31">
        <v>3.6846819804507271</v>
      </c>
      <c r="EB31">
        <v>0</v>
      </c>
      <c r="EC31">
        <v>0</v>
      </c>
      <c r="ED31">
        <v>186.27745328547502</v>
      </c>
      <c r="EE31">
        <v>0.71201781247588525</v>
      </c>
      <c r="EF31">
        <v>0.52141298095403443</v>
      </c>
      <c r="EG31">
        <v>0.57613701858640598</v>
      </c>
      <c r="EH31">
        <v>106.11381131016607</v>
      </c>
      <c r="EI31">
        <v>0</v>
      </c>
      <c r="EJ31">
        <v>0</v>
      </c>
      <c r="EK31">
        <v>0</v>
      </c>
      <c r="EL31">
        <v>4.5716364560866463E-4</v>
      </c>
      <c r="EM31">
        <v>2.8585122172790522E-2</v>
      </c>
      <c r="EN31">
        <v>0.22543352601156069</v>
      </c>
      <c r="EO31">
        <v>0.22543352601156069</v>
      </c>
      <c r="EP31">
        <v>0.28526011560693643</v>
      </c>
      <c r="EQ31">
        <v>0.28526011560693643</v>
      </c>
      <c r="ER31">
        <v>8.2586705202312132</v>
      </c>
      <c r="ES31">
        <v>8.2586705202312132</v>
      </c>
      <c r="ET31">
        <v>91.434971265594356</v>
      </c>
      <c r="EU31">
        <v>2.3644662271473216</v>
      </c>
      <c r="EV31">
        <v>3.8749412081944792</v>
      </c>
      <c r="EW31">
        <v>0</v>
      </c>
      <c r="EX31">
        <v>0</v>
      </c>
      <c r="EY31">
        <v>2.6779544853808108</v>
      </c>
      <c r="EZ31">
        <v>235.22757818112839</v>
      </c>
      <c r="FA31">
        <v>257.10965896024993</v>
      </c>
      <c r="FB31">
        <v>0.73362341265127229</v>
      </c>
      <c r="FC31">
        <v>46.889664776562142</v>
      </c>
      <c r="FF31">
        <v>13.087922709313586</v>
      </c>
      <c r="FG31">
        <v>0</v>
      </c>
      <c r="FH31">
        <v>0</v>
      </c>
      <c r="FI31">
        <v>0</v>
      </c>
      <c r="FJ31">
        <v>0.39447046879913239</v>
      </c>
      <c r="FK31">
        <v>2.8901734104046245E-4</v>
      </c>
      <c r="FL31">
        <v>23.676898648179154</v>
      </c>
      <c r="FM31">
        <v>0.39461497746965257</v>
      </c>
      <c r="FN31">
        <v>0</v>
      </c>
      <c r="FO31">
        <v>0</v>
      </c>
      <c r="FP31">
        <v>7.8922995493930497</v>
      </c>
      <c r="FQ31">
        <v>37.728366124257803</v>
      </c>
      <c r="FR31">
        <v>0.65774824396790943</v>
      </c>
      <c r="FS31">
        <v>3.2607281598362983</v>
      </c>
      <c r="FT31">
        <v>1.0681056745513628</v>
      </c>
      <c r="FU31">
        <v>0.99855491329479773</v>
      </c>
      <c r="FV31">
        <v>0.97615606936416177</v>
      </c>
      <c r="FW31">
        <v>0.21240616023738296</v>
      </c>
      <c r="FX31">
        <v>1.4739884393063583E-2</v>
      </c>
      <c r="FY31">
        <v>73.890226969460201</v>
      </c>
      <c r="FZ31">
        <v>3.0765659311635138</v>
      </c>
      <c r="GA31">
        <v>0</v>
      </c>
      <c r="GB31">
        <v>0</v>
      </c>
      <c r="GC31">
        <v>150.04268585439885</v>
      </c>
      <c r="GD31">
        <v>0.44065068652715061</v>
      </c>
      <c r="GE31">
        <v>0.39994949795084678</v>
      </c>
      <c r="GF31">
        <v>0.49190273601031853</v>
      </c>
      <c r="GG31">
        <v>74.455104419594818</v>
      </c>
      <c r="GH31">
        <v>0</v>
      </c>
      <c r="GI31">
        <v>0</v>
      </c>
      <c r="GJ31">
        <v>0</v>
      </c>
      <c r="GK31">
        <v>0</v>
      </c>
      <c r="GL31">
        <v>2.1338337807257357E-2</v>
      </c>
      <c r="GM31">
        <v>0.22543352601156069</v>
      </c>
      <c r="GN31">
        <v>0.22543352601156069</v>
      </c>
      <c r="GO31">
        <v>0.28526011560693643</v>
      </c>
      <c r="GP31">
        <v>0.28526011560693643</v>
      </c>
      <c r="GQ31">
        <v>8.2586705202312132</v>
      </c>
      <c r="GR31">
        <v>8.2586705202312132</v>
      </c>
      <c r="GS31">
        <v>87.762502912438066</v>
      </c>
      <c r="GT31">
        <v>2.2953196432327942</v>
      </c>
      <c r="GU31">
        <v>3.3541120417497954</v>
      </c>
      <c r="GV31">
        <v>0</v>
      </c>
      <c r="GW31">
        <v>0</v>
      </c>
      <c r="GX31">
        <v>0.4476766383376688</v>
      </c>
      <c r="GY31">
        <v>200.02940761097256</v>
      </c>
      <c r="GZ31">
        <v>207.97175547200908</v>
      </c>
      <c r="HA31">
        <v>0.26637658734872771</v>
      </c>
      <c r="HB31">
        <v>-7.1125044085593707</v>
      </c>
    </row>
    <row r="32" spans="1:210" x14ac:dyDescent="0.25">
      <c r="A32" t="s">
        <v>3665</v>
      </c>
      <c r="B32">
        <v>27</v>
      </c>
      <c r="C32">
        <v>1939</v>
      </c>
      <c r="D32">
        <v>5811</v>
      </c>
      <c r="E32">
        <v>144</v>
      </c>
      <c r="F32">
        <v>1511</v>
      </c>
      <c r="G32">
        <v>2022</v>
      </c>
      <c r="H32">
        <v>4645</v>
      </c>
      <c r="BB32">
        <v>-1</v>
      </c>
      <c r="DA32">
        <v>-1</v>
      </c>
      <c r="DG32">
        <v>13.960982658959537</v>
      </c>
      <c r="DH32">
        <v>0.42503718034855387</v>
      </c>
      <c r="DI32">
        <v>1.0493607544975072</v>
      </c>
      <c r="DJ32">
        <v>1.1947038127591927</v>
      </c>
      <c r="DK32">
        <v>0.71345093634953183</v>
      </c>
      <c r="DL32">
        <v>2.8901734104046245E-4</v>
      </c>
      <c r="DM32">
        <v>42.81572670120314</v>
      </c>
      <c r="DN32">
        <v>0.71359544502005212</v>
      </c>
      <c r="DO32">
        <v>0</v>
      </c>
      <c r="DP32">
        <v>0</v>
      </c>
      <c r="DQ32">
        <v>14.271908900401042</v>
      </c>
      <c r="DR32">
        <v>64.263824781069943</v>
      </c>
      <c r="DS32">
        <v>0.97290341843389716</v>
      </c>
      <c r="DT32">
        <v>9.1585828734177515</v>
      </c>
      <c r="DU32">
        <v>2.6986134174228145</v>
      </c>
      <c r="DV32">
        <v>0.99855491329479773</v>
      </c>
      <c r="DW32">
        <v>0.97615606936416177</v>
      </c>
      <c r="DX32">
        <v>0.45091933557057962</v>
      </c>
      <c r="DY32">
        <v>1.4739884393063583E-2</v>
      </c>
      <c r="DZ32">
        <v>73.673659470316124</v>
      </c>
      <c r="EA32">
        <v>3.7104212762381872</v>
      </c>
      <c r="EB32">
        <v>0</v>
      </c>
      <c r="EC32">
        <v>0</v>
      </c>
      <c r="ED32">
        <v>175.45110569934539</v>
      </c>
      <c r="EE32">
        <v>0.41678691612656782</v>
      </c>
      <c r="EF32">
        <v>0.64996893727033178</v>
      </c>
      <c r="EG32">
        <v>0.57404015225343108</v>
      </c>
      <c r="EH32">
        <v>95.764649337354882</v>
      </c>
      <c r="EI32">
        <v>0</v>
      </c>
      <c r="EJ32">
        <v>0</v>
      </c>
      <c r="EK32">
        <v>0</v>
      </c>
      <c r="EL32">
        <v>2.9442375391801699E-3</v>
      </c>
      <c r="EM32">
        <v>4.678314931011418E-2</v>
      </c>
      <c r="EN32">
        <v>0.22543352601156069</v>
      </c>
      <c r="EO32">
        <v>0.22543352601156069</v>
      </c>
      <c r="EP32">
        <v>0.28526011560693643</v>
      </c>
      <c r="EQ32">
        <v>0.28526011560693643</v>
      </c>
      <c r="ER32">
        <v>8.2586705202312132</v>
      </c>
      <c r="ES32">
        <v>8.2586705202312132</v>
      </c>
      <c r="ET32">
        <v>105.24589139949205</v>
      </c>
      <c r="EU32">
        <v>2.6028293096287678</v>
      </c>
      <c r="EV32">
        <v>4.7635909714694602</v>
      </c>
      <c r="EW32">
        <v>0</v>
      </c>
      <c r="EX32">
        <v>0</v>
      </c>
      <c r="EY32">
        <v>3.9368762206007952</v>
      </c>
      <c r="EZ32">
        <v>243.19138239929939</v>
      </c>
      <c r="FA32">
        <v>258.07963994170746</v>
      </c>
      <c r="FB32">
        <v>0.52694733246188874</v>
      </c>
      <c r="FC32">
        <v>4.4122618161963416</v>
      </c>
      <c r="FF32">
        <v>13.960982658959537</v>
      </c>
      <c r="FG32">
        <v>0.57133117877518391</v>
      </c>
      <c r="FH32">
        <v>0</v>
      </c>
      <c r="FI32">
        <v>0</v>
      </c>
      <c r="FJ32">
        <v>0.62770834048524871</v>
      </c>
      <c r="FK32">
        <v>2.8901734104046245E-4</v>
      </c>
      <c r="FL32">
        <v>37.671170949346127</v>
      </c>
      <c r="FM32">
        <v>0.62785284915576889</v>
      </c>
      <c r="FN32">
        <v>0</v>
      </c>
      <c r="FO32">
        <v>0</v>
      </c>
      <c r="FP32">
        <v>12.55705698311537</v>
      </c>
      <c r="FQ32">
        <v>52.604554305938123</v>
      </c>
      <c r="FR32">
        <v>0.37858516932915665</v>
      </c>
      <c r="FS32">
        <v>1.2457834744766538</v>
      </c>
      <c r="FT32">
        <v>0.44792188660570437</v>
      </c>
      <c r="FU32">
        <v>0.99855491329479773</v>
      </c>
      <c r="FV32">
        <v>0.97615606936416177</v>
      </c>
      <c r="FW32">
        <v>0.78014503526850365</v>
      </c>
      <c r="FX32">
        <v>1.5316603128734629E-2</v>
      </c>
      <c r="FY32">
        <v>83.82449249746054</v>
      </c>
      <c r="FZ32">
        <v>4.5703251929053312</v>
      </c>
      <c r="GA32">
        <v>0</v>
      </c>
      <c r="GB32">
        <v>0</v>
      </c>
      <c r="GC32">
        <v>172.29750880059106</v>
      </c>
      <c r="GD32">
        <v>0.41250822941085519</v>
      </c>
      <c r="GE32">
        <v>0.47586793889876633</v>
      </c>
      <c r="GF32">
        <v>0.56677263299863123</v>
      </c>
      <c r="GG32">
        <v>81.849117693584873</v>
      </c>
      <c r="GH32">
        <v>0</v>
      </c>
      <c r="GI32">
        <v>0</v>
      </c>
      <c r="GJ32">
        <v>0</v>
      </c>
      <c r="GK32">
        <v>0</v>
      </c>
      <c r="GL32">
        <v>5.8065551525381842E-2</v>
      </c>
      <c r="GM32">
        <v>0.22543352601156069</v>
      </c>
      <c r="GN32">
        <v>0.22543352601156069</v>
      </c>
      <c r="GO32">
        <v>0.28526011560693643</v>
      </c>
      <c r="GP32">
        <v>0.28526011560693643</v>
      </c>
      <c r="GQ32">
        <v>8.2586705202312132</v>
      </c>
      <c r="GR32">
        <v>8.2586705202312132</v>
      </c>
      <c r="GS32">
        <v>102.63943248957393</v>
      </c>
      <c r="GT32">
        <v>2.7636217801165044</v>
      </c>
      <c r="GU32">
        <v>5.1595915009434457</v>
      </c>
      <c r="GV32">
        <v>0</v>
      </c>
      <c r="GW32">
        <v>0</v>
      </c>
      <c r="GX32">
        <v>0</v>
      </c>
      <c r="GY32">
        <v>239.44276523612703</v>
      </c>
      <c r="GZ32">
        <v>253.53688758410408</v>
      </c>
      <c r="HA32">
        <v>0.47305266753811126</v>
      </c>
      <c r="HB32">
        <v>24.328754104637863</v>
      </c>
    </row>
    <row r="33" spans="1:210" x14ac:dyDescent="0.25">
      <c r="A33" t="s">
        <v>3665</v>
      </c>
      <c r="B33">
        <v>28</v>
      </c>
      <c r="C33">
        <v>2725</v>
      </c>
      <c r="D33">
        <v>1736</v>
      </c>
      <c r="E33">
        <v>5934</v>
      </c>
      <c r="F33">
        <v>3067</v>
      </c>
      <c r="G33">
        <v>4213</v>
      </c>
      <c r="H33">
        <v>4787</v>
      </c>
      <c r="BB33">
        <v>-1</v>
      </c>
      <c r="DA33">
        <v>-1</v>
      </c>
      <c r="DG33">
        <v>11.189320944225006</v>
      </c>
      <c r="DH33">
        <v>0.52530616713725453</v>
      </c>
      <c r="DI33">
        <v>0</v>
      </c>
      <c r="DJ33">
        <v>0</v>
      </c>
      <c r="DK33">
        <v>0.32828519129741346</v>
      </c>
      <c r="DL33">
        <v>2.8901734104046245E-4</v>
      </c>
      <c r="DM33">
        <v>19.70578199807602</v>
      </c>
      <c r="DN33">
        <v>0.3284296999679337</v>
      </c>
      <c r="DO33">
        <v>0</v>
      </c>
      <c r="DP33">
        <v>0</v>
      </c>
      <c r="DQ33">
        <v>6.5685939993586739</v>
      </c>
      <c r="DR33">
        <v>32.72565361701156</v>
      </c>
      <c r="DS33">
        <v>0</v>
      </c>
      <c r="DT33">
        <v>1.278209791560815</v>
      </c>
      <c r="DU33">
        <v>0.41886858969715302</v>
      </c>
      <c r="DV33">
        <v>0.99855491329479773</v>
      </c>
      <c r="DW33">
        <v>0.94289099062247228</v>
      </c>
      <c r="DX33">
        <v>0.19130052077341206</v>
      </c>
      <c r="DY33">
        <v>1.4739884393063583E-2</v>
      </c>
      <c r="DZ33">
        <v>76.574405401611727</v>
      </c>
      <c r="EA33">
        <v>3.2217071166075586</v>
      </c>
      <c r="EB33">
        <v>0</v>
      </c>
      <c r="EC33">
        <v>0</v>
      </c>
      <c r="ED33">
        <v>140.03014620591441</v>
      </c>
      <c r="EE33">
        <v>0.26502890173410404</v>
      </c>
      <c r="EF33">
        <v>0.41890793008296928</v>
      </c>
      <c r="EG33">
        <v>0.41342523408951543</v>
      </c>
      <c r="EH33">
        <v>62.201160236506084</v>
      </c>
      <c r="EI33">
        <v>0</v>
      </c>
      <c r="EJ33">
        <v>0</v>
      </c>
      <c r="EK33">
        <v>0</v>
      </c>
      <c r="EL33">
        <v>5.0263594816303672E-2</v>
      </c>
      <c r="EM33">
        <v>2.3783010648672609E-2</v>
      </c>
      <c r="EN33">
        <v>0.22543352601156069</v>
      </c>
      <c r="EO33">
        <v>0.22543352601156069</v>
      </c>
      <c r="EP33">
        <v>0.28526011560693643</v>
      </c>
      <c r="EQ33">
        <v>0.28526011560693643</v>
      </c>
      <c r="ER33">
        <v>8.2586705202312132</v>
      </c>
      <c r="ES33">
        <v>8.2586705202312132</v>
      </c>
      <c r="ET33">
        <v>87.996465740601735</v>
      </c>
      <c r="EU33">
        <v>2.2922322306324237</v>
      </c>
      <c r="EV33">
        <v>3.5468818751973528</v>
      </c>
      <c r="EW33">
        <v>0</v>
      </c>
      <c r="EX33">
        <v>0</v>
      </c>
      <c r="EY33">
        <v>0.58067312287364903</v>
      </c>
      <c r="EZ33">
        <v>176.74233447593846</v>
      </c>
      <c r="FA33">
        <v>183.84194172008162</v>
      </c>
      <c r="FB33">
        <v>0.28092551794870524</v>
      </c>
      <c r="FC33">
        <v>-56.59921372380574</v>
      </c>
      <c r="FF33">
        <v>13.960982658959537</v>
      </c>
      <c r="FG33">
        <v>0.25143712541727248</v>
      </c>
      <c r="FH33">
        <v>0.44871402161135643</v>
      </c>
      <c r="FI33">
        <v>0.50934414907354131</v>
      </c>
      <c r="FJ33">
        <v>0.46742472276022673</v>
      </c>
      <c r="FK33">
        <v>2.8901734104046245E-4</v>
      </c>
      <c r="FL33">
        <v>28.054153885844819</v>
      </c>
      <c r="FM33">
        <v>0.46756923143074691</v>
      </c>
      <c r="FN33">
        <v>0</v>
      </c>
      <c r="FO33">
        <v>0</v>
      </c>
      <c r="FP33">
        <v>9.3513846286149391</v>
      </c>
      <c r="FQ33">
        <v>41.86298318377564</v>
      </c>
      <c r="FR33">
        <v>0.54035856689999051</v>
      </c>
      <c r="FS33">
        <v>2.9519366428149385</v>
      </c>
      <c r="FT33">
        <v>0.89469844571789758</v>
      </c>
      <c r="FU33">
        <v>0.99855491329479773</v>
      </c>
      <c r="FV33">
        <v>0.97615606936416177</v>
      </c>
      <c r="FW33">
        <v>0.33524716281264072</v>
      </c>
      <c r="FX33">
        <v>1.6966220565073416E-2</v>
      </c>
      <c r="FY33">
        <v>76.994950955586205</v>
      </c>
      <c r="FZ33">
        <v>3.3340583266612258</v>
      </c>
      <c r="GA33">
        <v>0</v>
      </c>
      <c r="GB33">
        <v>0</v>
      </c>
      <c r="GC33">
        <v>155.65272648864646</v>
      </c>
      <c r="GD33">
        <v>0.39013416606906948</v>
      </c>
      <c r="GE33">
        <v>0.5135386926627763</v>
      </c>
      <c r="GF33">
        <v>0.53668123231748754</v>
      </c>
      <c r="GG33">
        <v>82.266168342130584</v>
      </c>
      <c r="GH33">
        <v>0</v>
      </c>
      <c r="GI33">
        <v>0</v>
      </c>
      <c r="GJ33">
        <v>0</v>
      </c>
      <c r="GK33">
        <v>2.9503413708923676E-2</v>
      </c>
      <c r="GL33">
        <v>2.6284942625582897E-2</v>
      </c>
      <c r="GM33">
        <v>0.22543352601156069</v>
      </c>
      <c r="GN33">
        <v>0.22543352601156069</v>
      </c>
      <c r="GO33">
        <v>0.28526011560693643</v>
      </c>
      <c r="GP33">
        <v>0.28526011560693643</v>
      </c>
      <c r="GQ33">
        <v>8.2586705202312132</v>
      </c>
      <c r="GR33">
        <v>8.2586705202312132</v>
      </c>
      <c r="GS33">
        <v>90.986148596238507</v>
      </c>
      <c r="GT33">
        <v>2.345039109095282</v>
      </c>
      <c r="GU33">
        <v>3.7251005898579868</v>
      </c>
      <c r="GV33">
        <v>0</v>
      </c>
      <c r="GW33">
        <v>0</v>
      </c>
      <c r="GX33">
        <v>1.8306037943159923</v>
      </c>
      <c r="GY33">
        <v>209.39694942562994</v>
      </c>
      <c r="GZ33">
        <v>223.01974090031575</v>
      </c>
      <c r="HA33">
        <v>0.71907448205129476</v>
      </c>
      <c r="HB33">
        <v>-14.164877838882393</v>
      </c>
    </row>
    <row r="34" spans="1:210" x14ac:dyDescent="0.25">
      <c r="A34" t="s">
        <v>3665</v>
      </c>
      <c r="B34">
        <v>29</v>
      </c>
      <c r="C34">
        <v>2781</v>
      </c>
      <c r="D34">
        <v>1986</v>
      </c>
      <c r="E34">
        <v>4284</v>
      </c>
      <c r="F34">
        <v>111</v>
      </c>
      <c r="G34">
        <v>4241</v>
      </c>
      <c r="H34">
        <v>3110</v>
      </c>
      <c r="BB34">
        <v>-1</v>
      </c>
      <c r="DA34">
        <v>-1</v>
      </c>
      <c r="DG34">
        <v>13.960982658959537</v>
      </c>
      <c r="DH34">
        <v>0.14588408831666971</v>
      </c>
      <c r="DI34">
        <v>27.950586652262697</v>
      </c>
      <c r="DJ34">
        <v>27.998130267223488</v>
      </c>
      <c r="DK34">
        <v>0.26714946785414379</v>
      </c>
      <c r="DL34">
        <v>2.8901734104046245E-4</v>
      </c>
      <c r="DM34">
        <v>16.03763859147984</v>
      </c>
      <c r="DN34">
        <v>0.26729397652466402</v>
      </c>
      <c r="DO34">
        <v>0</v>
      </c>
      <c r="DP34">
        <v>0</v>
      </c>
      <c r="DQ34">
        <v>5.3458795304932796</v>
      </c>
      <c r="DR34">
        <v>48.310261891673179</v>
      </c>
      <c r="DS34">
        <v>0.35031805022025703</v>
      </c>
      <c r="DT34">
        <v>50.960873246155543</v>
      </c>
      <c r="DU34">
        <v>16.564622990172829</v>
      </c>
      <c r="DV34">
        <v>0.99855491329479773</v>
      </c>
      <c r="DW34">
        <v>0.92764210075369935</v>
      </c>
      <c r="DX34">
        <v>0.2575047225590732</v>
      </c>
      <c r="DY34">
        <v>1.4739884393063583E-2</v>
      </c>
      <c r="DZ34">
        <v>81.551028584006048</v>
      </c>
      <c r="EA34">
        <v>3.3047174522599474</v>
      </c>
      <c r="EB34">
        <v>0</v>
      </c>
      <c r="EC34">
        <v>0</v>
      </c>
      <c r="ED34">
        <v>183.04037558693472</v>
      </c>
      <c r="EE34">
        <v>0.6630530560950304</v>
      </c>
      <c r="EF34">
        <v>0.30818140365571156</v>
      </c>
      <c r="EG34">
        <v>0.47817235252692197</v>
      </c>
      <c r="EH34">
        <v>83.836337024140505</v>
      </c>
      <c r="EI34">
        <v>0</v>
      </c>
      <c r="EJ34">
        <v>0</v>
      </c>
      <c r="EK34">
        <v>0</v>
      </c>
      <c r="EL34">
        <v>0.78168603945883441</v>
      </c>
      <c r="EM34">
        <v>2.3893469483422414E-2</v>
      </c>
      <c r="EN34">
        <v>0.22543352601156069</v>
      </c>
      <c r="EO34">
        <v>0.22543352601156069</v>
      </c>
      <c r="EP34">
        <v>0.28526011560693643</v>
      </c>
      <c r="EQ34">
        <v>0.28526011560693643</v>
      </c>
      <c r="ER34">
        <v>8.2586705202312132</v>
      </c>
      <c r="ES34">
        <v>8.2586705202312132</v>
      </c>
      <c r="ET34">
        <v>86.771145587821408</v>
      </c>
      <c r="EU34">
        <v>2.2519465414541822</v>
      </c>
      <c r="EV34">
        <v>3.5551279930787958</v>
      </c>
      <c r="EW34">
        <v>0</v>
      </c>
      <c r="EX34">
        <v>0</v>
      </c>
      <c r="EY34">
        <v>45.255700797098591</v>
      </c>
      <c r="EZ34">
        <v>238.08208445158911</v>
      </c>
      <c r="FA34">
        <v>260.53058018910411</v>
      </c>
      <c r="FB34">
        <v>0.76569802219022332</v>
      </c>
      <c r="FC34">
        <v>25.636342697579696</v>
      </c>
      <c r="FF34">
        <v>13.099653273252747</v>
      </c>
      <c r="FG34">
        <v>0.27648440285789477</v>
      </c>
      <c r="FH34">
        <v>8.7607209611199721E-2</v>
      </c>
      <c r="FI34">
        <v>0</v>
      </c>
      <c r="FJ34">
        <v>0.28648068107152591</v>
      </c>
      <c r="FK34">
        <v>2.8901734104046245E-4</v>
      </c>
      <c r="FL34">
        <v>17.197511384522759</v>
      </c>
      <c r="FM34">
        <v>0.28662518974204615</v>
      </c>
      <c r="FN34">
        <v>0</v>
      </c>
      <c r="FO34">
        <v>0</v>
      </c>
      <c r="FP34">
        <v>5.7325037948409214</v>
      </c>
      <c r="FQ34">
        <v>28.015348717761217</v>
      </c>
      <c r="FR34">
        <v>0</v>
      </c>
      <c r="FS34">
        <v>2.0575933373581927</v>
      </c>
      <c r="FT34">
        <v>0.5604137467243312</v>
      </c>
      <c r="FU34">
        <v>0.99855491329479773</v>
      </c>
      <c r="FV34">
        <v>0.92461069826742004</v>
      </c>
      <c r="FW34">
        <v>0.61806976826701954</v>
      </c>
      <c r="FX34">
        <v>1.4739884393063583E-2</v>
      </c>
      <c r="FY34">
        <v>81.483068703565863</v>
      </c>
      <c r="FZ34">
        <v>3.8974129918023994</v>
      </c>
      <c r="GA34">
        <v>0</v>
      </c>
      <c r="GB34">
        <v>0</v>
      </c>
      <c r="GC34">
        <v>165.07462400063196</v>
      </c>
      <c r="GD34">
        <v>0.37763241475213971</v>
      </c>
      <c r="GE34">
        <v>0.38365436147542414</v>
      </c>
      <c r="GF34">
        <v>0.41802681543404985</v>
      </c>
      <c r="GG34">
        <v>76.264962598649248</v>
      </c>
      <c r="GH34">
        <v>0</v>
      </c>
      <c r="GI34">
        <v>0</v>
      </c>
      <c r="GJ34">
        <v>0</v>
      </c>
      <c r="GK34">
        <v>9.6745814165226929E-3</v>
      </c>
      <c r="GL34">
        <v>2.4423352316222724E-2</v>
      </c>
      <c r="GM34">
        <v>0.22543352601156069</v>
      </c>
      <c r="GN34">
        <v>0.22543352601156069</v>
      </c>
      <c r="GO34">
        <v>0.28526011560693643</v>
      </c>
      <c r="GP34">
        <v>0.28526011560693643</v>
      </c>
      <c r="GQ34">
        <v>8.2586705202312132</v>
      </c>
      <c r="GR34">
        <v>8.2586705202312132</v>
      </c>
      <c r="GS34">
        <v>84.457032173405651</v>
      </c>
      <c r="GT34">
        <v>2.3055071436003947</v>
      </c>
      <c r="GU34">
        <v>3.5941755131411934</v>
      </c>
      <c r="GV34">
        <v>0</v>
      </c>
      <c r="GW34">
        <v>0</v>
      </c>
      <c r="GX34">
        <v>0.73257106147290896</v>
      </c>
      <c r="GY34">
        <v>196.93955879638003</v>
      </c>
      <c r="GZ34">
        <v>202.83642547462648</v>
      </c>
      <c r="HA34">
        <v>0.23430197780977668</v>
      </c>
      <c r="HB34">
        <v>-28.000215530522745</v>
      </c>
    </row>
    <row r="35" spans="1:210" x14ac:dyDescent="0.25">
      <c r="A35" t="s">
        <v>3665</v>
      </c>
      <c r="B35">
        <v>30</v>
      </c>
      <c r="C35">
        <v>4979</v>
      </c>
      <c r="D35">
        <v>101</v>
      </c>
      <c r="E35">
        <v>2039</v>
      </c>
      <c r="F35">
        <v>1781</v>
      </c>
      <c r="G35">
        <v>1723</v>
      </c>
      <c r="H35">
        <v>2136</v>
      </c>
      <c r="BB35">
        <v>-1</v>
      </c>
      <c r="DA35">
        <v>-1</v>
      </c>
      <c r="DG35">
        <v>12.736624141324519</v>
      </c>
      <c r="DH35">
        <v>0.21978824243409517</v>
      </c>
      <c r="DI35">
        <v>0.75783676600411098</v>
      </c>
      <c r="DJ35">
        <v>0.827921782389202</v>
      </c>
      <c r="DK35">
        <v>0.39857650334008954</v>
      </c>
      <c r="DL35">
        <v>2.8901734104046245E-4</v>
      </c>
      <c r="DM35">
        <v>23.923260720636584</v>
      </c>
      <c r="DN35">
        <v>0.39872101201060972</v>
      </c>
      <c r="DO35">
        <v>0</v>
      </c>
      <c r="DP35">
        <v>0</v>
      </c>
      <c r="DQ35">
        <v>7.9744202402121935</v>
      </c>
      <c r="DR35">
        <v>37.503099822022136</v>
      </c>
      <c r="DS35">
        <v>2.138348725980193</v>
      </c>
      <c r="DT35">
        <v>3.2607281598362983</v>
      </c>
      <c r="DU35">
        <v>1.0681056745513628</v>
      </c>
      <c r="DV35">
        <v>0.99855491329479773</v>
      </c>
      <c r="DW35">
        <v>0.95473477446382993</v>
      </c>
      <c r="DX35">
        <v>0.42311405723239576</v>
      </c>
      <c r="DY35">
        <v>1.4739884393063583E-2</v>
      </c>
      <c r="DZ35">
        <v>80.237565363251775</v>
      </c>
      <c r="EA35">
        <v>3.7068449434313377</v>
      </c>
      <c r="EB35">
        <v>0</v>
      </c>
      <c r="EC35">
        <v>0</v>
      </c>
      <c r="ED35">
        <v>162.49687362457277</v>
      </c>
      <c r="EE35">
        <v>0.49337939709657819</v>
      </c>
      <c r="EF35">
        <v>0.42634939938108396</v>
      </c>
      <c r="EG35">
        <v>0.49351832718745015</v>
      </c>
      <c r="EH35">
        <v>76.326163337053515</v>
      </c>
      <c r="EI35">
        <v>0</v>
      </c>
      <c r="EJ35">
        <v>0</v>
      </c>
      <c r="EK35">
        <v>0</v>
      </c>
      <c r="EL35">
        <v>0</v>
      </c>
      <c r="EM35">
        <v>3.4465275995236411E-2</v>
      </c>
      <c r="EN35">
        <v>0.22543352601156069</v>
      </c>
      <c r="EO35">
        <v>0.22543352601156069</v>
      </c>
      <c r="EP35">
        <v>0.28526011560693643</v>
      </c>
      <c r="EQ35">
        <v>0.28526011560693643</v>
      </c>
      <c r="ER35">
        <v>8.2586705202312132</v>
      </c>
      <c r="ES35">
        <v>8.2586705202312132</v>
      </c>
      <c r="ET35">
        <v>94.054928983324714</v>
      </c>
      <c r="EU35">
        <v>2.435670641658306</v>
      </c>
      <c r="EV35">
        <v>4.2104554539840091</v>
      </c>
      <c r="EW35">
        <v>0</v>
      </c>
      <c r="EX35">
        <v>0</v>
      </c>
      <c r="EY35">
        <v>1.527649563620737</v>
      </c>
      <c r="EZ35">
        <v>217.57188358749519</v>
      </c>
      <c r="FA35">
        <v>231.22175327728331</v>
      </c>
      <c r="FB35">
        <v>0.53506137190820713</v>
      </c>
      <c r="FC35">
        <v>27.962082234828095</v>
      </c>
      <c r="FF35">
        <v>12.944198215710177</v>
      </c>
      <c r="FG35">
        <v>7.0933412604698765</v>
      </c>
      <c r="FH35">
        <v>0.27195517382671197</v>
      </c>
      <c r="FI35">
        <v>2.5498365247244799</v>
      </c>
      <c r="FJ35">
        <v>0.23950481096200282</v>
      </c>
      <c r="FK35">
        <v>2.8901734104046245E-4</v>
      </c>
      <c r="FL35">
        <v>14.378959177951383</v>
      </c>
      <c r="FM35">
        <v>0.23964931963252303</v>
      </c>
      <c r="FN35">
        <v>0</v>
      </c>
      <c r="FO35">
        <v>0</v>
      </c>
      <c r="FP35">
        <v>4.7929863926504614</v>
      </c>
      <c r="FQ35">
        <v>27.769832616713948</v>
      </c>
      <c r="FR35">
        <v>1.0603099773429414</v>
      </c>
      <c r="FS35">
        <v>6.7458275162839527</v>
      </c>
      <c r="FT35">
        <v>2.5058098655635757</v>
      </c>
      <c r="FU35">
        <v>0.99855491329479773</v>
      </c>
      <c r="FV35">
        <v>0.97615606936416177</v>
      </c>
      <c r="FW35">
        <v>0.47960015562161129</v>
      </c>
      <c r="FX35">
        <v>1.4739884393063583E-2</v>
      </c>
      <c r="FY35">
        <v>88.812020725191104</v>
      </c>
      <c r="FZ35">
        <v>4.1109556266827356</v>
      </c>
      <c r="GA35">
        <v>0</v>
      </c>
      <c r="GB35">
        <v>0</v>
      </c>
      <c r="GC35">
        <v>182.9392210430662</v>
      </c>
      <c r="GD35">
        <v>0.55947078686299689</v>
      </c>
      <c r="GE35">
        <v>0.58422760172045329</v>
      </c>
      <c r="GF35">
        <v>0.37760919390749537</v>
      </c>
      <c r="GG35">
        <v>88.354481781589016</v>
      </c>
      <c r="GH35">
        <v>0</v>
      </c>
      <c r="GI35">
        <v>0</v>
      </c>
      <c r="GJ35">
        <v>0</v>
      </c>
      <c r="GK35">
        <v>3.5570982315645712E-2</v>
      </c>
      <c r="GL35">
        <v>4.0299537149792064E-2</v>
      </c>
      <c r="GM35">
        <v>0.22543352601156069</v>
      </c>
      <c r="GN35">
        <v>0.22543352601156069</v>
      </c>
      <c r="GO35">
        <v>0.28526011560693643</v>
      </c>
      <c r="GP35">
        <v>0.28526011560693643</v>
      </c>
      <c r="GQ35">
        <v>8.2586705202312132</v>
      </c>
      <c r="GR35">
        <v>8.2586705202312132</v>
      </c>
      <c r="GS35">
        <v>95.148071558115589</v>
      </c>
      <c r="GT35">
        <v>2.544785889311493</v>
      </c>
      <c r="GU35">
        <v>4.4926574157263497</v>
      </c>
      <c r="GV35">
        <v>0</v>
      </c>
      <c r="GW35">
        <v>0</v>
      </c>
      <c r="GX35">
        <v>6.1989225312178764</v>
      </c>
      <c r="GY35">
        <v>212.69124607054715</v>
      </c>
      <c r="GZ35">
        <v>225.5151870191321</v>
      </c>
      <c r="HA35">
        <v>0.46493862809179287</v>
      </c>
      <c r="HB35">
        <v>-9.9555871115393195</v>
      </c>
    </row>
    <row r="36" spans="1:210" x14ac:dyDescent="0.25">
      <c r="A36" t="s">
        <v>3665</v>
      </c>
      <c r="B36">
        <v>31</v>
      </c>
      <c r="C36">
        <v>1939</v>
      </c>
      <c r="D36">
        <v>3138</v>
      </c>
      <c r="E36">
        <v>6651</v>
      </c>
      <c r="F36">
        <v>1405</v>
      </c>
      <c r="G36">
        <v>3061</v>
      </c>
      <c r="H36">
        <v>3734</v>
      </c>
      <c r="BB36">
        <v>-1</v>
      </c>
      <c r="DA36">
        <v>-1</v>
      </c>
      <c r="DG36">
        <v>11.027883948711205</v>
      </c>
      <c r="DH36">
        <v>0</v>
      </c>
      <c r="DI36">
        <v>0</v>
      </c>
      <c r="DJ36">
        <v>0</v>
      </c>
      <c r="DK36">
        <v>0.60482694625263977</v>
      </c>
      <c r="DL36">
        <v>2.8901734104046245E-4</v>
      </c>
      <c r="DM36">
        <v>36.298287295389613</v>
      </c>
      <c r="DN36">
        <v>0.60497145492315996</v>
      </c>
      <c r="DO36">
        <v>0</v>
      </c>
      <c r="DP36">
        <v>0</v>
      </c>
      <c r="DQ36">
        <v>12.099429098463203</v>
      </c>
      <c r="DR36">
        <v>47.869553934893261</v>
      </c>
      <c r="DS36">
        <v>0.97290341843389716</v>
      </c>
      <c r="DT36">
        <v>1.1417045145846583</v>
      </c>
      <c r="DU36">
        <v>0.38931979369433928</v>
      </c>
      <c r="DV36">
        <v>0.99855491329479773</v>
      </c>
      <c r="DW36">
        <v>0.97615606936416177</v>
      </c>
      <c r="DX36">
        <v>0.43893546357537055</v>
      </c>
      <c r="DY36">
        <v>1.4739884393063583E-2</v>
      </c>
      <c r="DZ36">
        <v>78.46500829357305</v>
      </c>
      <c r="EA36">
        <v>3.7159862223199918</v>
      </c>
      <c r="EB36">
        <v>0</v>
      </c>
      <c r="EC36">
        <v>0</v>
      </c>
      <c r="ED36">
        <v>152.4185396425043</v>
      </c>
      <c r="EE36">
        <v>0.4226739650528899</v>
      </c>
      <c r="EF36">
        <v>0.4344578990359988</v>
      </c>
      <c r="EG36">
        <v>0.39180831851653364</v>
      </c>
      <c r="EH36">
        <v>71.699211885521493</v>
      </c>
      <c r="EI36">
        <v>0</v>
      </c>
      <c r="EJ36">
        <v>0</v>
      </c>
      <c r="EK36">
        <v>0</v>
      </c>
      <c r="EL36">
        <v>1.4398136016585562E-3</v>
      </c>
      <c r="EM36">
        <v>3.7820540233457378E-2</v>
      </c>
      <c r="EN36">
        <v>0.22543352601156069</v>
      </c>
      <c r="EO36">
        <v>0.22543352601156069</v>
      </c>
      <c r="EP36">
        <v>0.28526011560693643</v>
      </c>
      <c r="EQ36">
        <v>0.28526011560693643</v>
      </c>
      <c r="ER36">
        <v>8.2586705202312132</v>
      </c>
      <c r="ES36">
        <v>8.2586705202312132</v>
      </c>
      <c r="ET36">
        <v>96.337790347842599</v>
      </c>
      <c r="EU36">
        <v>2.5010023707049025</v>
      </c>
      <c r="EV36">
        <v>4.3778865862238616</v>
      </c>
      <c r="EW36">
        <v>0</v>
      </c>
      <c r="EX36">
        <v>0</v>
      </c>
      <c r="EY36">
        <v>0.25258201235750682</v>
      </c>
      <c r="EZ36">
        <v>203.8159003753135</v>
      </c>
      <c r="FA36">
        <v>213.02728410386177</v>
      </c>
      <c r="FB36">
        <v>0.33648872359608367</v>
      </c>
      <c r="FC36">
        <v>-12.74787813718671</v>
      </c>
      <c r="FF36">
        <v>13.960982658959537</v>
      </c>
      <c r="FG36">
        <v>0.11760990895678336</v>
      </c>
      <c r="FH36">
        <v>0</v>
      </c>
      <c r="FI36">
        <v>0</v>
      </c>
      <c r="FJ36">
        <v>0.31412055065554817</v>
      </c>
      <c r="FK36">
        <v>2.8901734104046245E-4</v>
      </c>
      <c r="FL36">
        <v>18.855903559564105</v>
      </c>
      <c r="FM36">
        <v>0.31426505932606835</v>
      </c>
      <c r="FN36">
        <v>0</v>
      </c>
      <c r="FO36">
        <v>0</v>
      </c>
      <c r="FP36">
        <v>6.2853011865213659</v>
      </c>
      <c r="FQ36">
        <v>33.40294733198499</v>
      </c>
      <c r="FR36">
        <v>0.3541090476068427</v>
      </c>
      <c r="FS36">
        <v>0.52274030243101233</v>
      </c>
      <c r="FT36">
        <v>0.23788703404047687</v>
      </c>
      <c r="FU36">
        <v>0.99855491329479773</v>
      </c>
      <c r="FV36">
        <v>0.97615606936416177</v>
      </c>
      <c r="FW36">
        <v>0.79164298514790599</v>
      </c>
      <c r="FX36">
        <v>1.8956295464207507E-2</v>
      </c>
      <c r="FY36">
        <v>93.571142009820434</v>
      </c>
      <c r="FZ36">
        <v>4.8434352878190987</v>
      </c>
      <c r="GA36">
        <v>0</v>
      </c>
      <c r="GB36">
        <v>0</v>
      </c>
      <c r="GC36">
        <v>187.31065244295911</v>
      </c>
      <c r="GD36">
        <v>0.48035622294228575</v>
      </c>
      <c r="GE36">
        <v>0.43417297925547971</v>
      </c>
      <c r="GF36">
        <v>0.68564685410780091</v>
      </c>
      <c r="GG36">
        <v>87.551027327496087</v>
      </c>
      <c r="GH36">
        <v>0</v>
      </c>
      <c r="GI36">
        <v>0</v>
      </c>
      <c r="GJ36">
        <v>0</v>
      </c>
      <c r="GK36">
        <v>6.7574135029102068E-3</v>
      </c>
      <c r="GL36">
        <v>5.3205549572131972E-2</v>
      </c>
      <c r="GM36">
        <v>0.22543352601156069</v>
      </c>
      <c r="GN36">
        <v>0.22543352601156069</v>
      </c>
      <c r="GO36">
        <v>0.28526011560693643</v>
      </c>
      <c r="GP36">
        <v>0.28526011560693643</v>
      </c>
      <c r="GQ36">
        <v>8.2586705202312132</v>
      </c>
      <c r="GR36">
        <v>8.2586705202312132</v>
      </c>
      <c r="GS36">
        <v>100.38464787973719</v>
      </c>
      <c r="GT36">
        <v>2.7029544096387923</v>
      </c>
      <c r="GU36">
        <v>4.9988049191999462</v>
      </c>
      <c r="GV36">
        <v>0</v>
      </c>
      <c r="GW36">
        <v>0</v>
      </c>
      <c r="GX36">
        <v>0.21941849953272435</v>
      </c>
      <c r="GY36">
        <v>227.40612384589062</v>
      </c>
      <c r="GZ36">
        <v>242.12918567403642</v>
      </c>
      <c r="HA36">
        <v>0.66351127640391638</v>
      </c>
      <c r="HB36">
        <v>-5.3239509785034009</v>
      </c>
    </row>
    <row r="37" spans="1:210" x14ac:dyDescent="0.25">
      <c r="A37" t="s">
        <v>3665</v>
      </c>
      <c r="B37">
        <v>32</v>
      </c>
      <c r="C37">
        <v>4292</v>
      </c>
      <c r="D37">
        <v>4096</v>
      </c>
      <c r="E37">
        <v>2451</v>
      </c>
      <c r="F37">
        <v>3488</v>
      </c>
      <c r="G37">
        <v>3620</v>
      </c>
      <c r="H37">
        <v>2526</v>
      </c>
      <c r="BB37">
        <v>-1</v>
      </c>
      <c r="DA37">
        <v>-1</v>
      </c>
      <c r="DG37">
        <v>12.907650704418032</v>
      </c>
      <c r="DH37">
        <v>0</v>
      </c>
      <c r="DI37">
        <v>2.7142653567631663</v>
      </c>
      <c r="DJ37">
        <v>2.7200660653254318</v>
      </c>
      <c r="DK37">
        <v>0.27301064036033962</v>
      </c>
      <c r="DL37">
        <v>2.8901734104046245E-4</v>
      </c>
      <c r="DM37">
        <v>16.389308941851588</v>
      </c>
      <c r="DN37">
        <v>0.2731551490308598</v>
      </c>
      <c r="DO37">
        <v>0</v>
      </c>
      <c r="DP37">
        <v>0</v>
      </c>
      <c r="DQ37">
        <v>5.4631029806171973</v>
      </c>
      <c r="DR37">
        <v>30.337063857631115</v>
      </c>
      <c r="DS37">
        <v>0.18741020398122202</v>
      </c>
      <c r="DT37">
        <v>3.4329490422094362</v>
      </c>
      <c r="DU37">
        <v>1.1109906407494716</v>
      </c>
      <c r="DV37">
        <v>0.99855491329479773</v>
      </c>
      <c r="DW37">
        <v>0.97615606936416177</v>
      </c>
      <c r="DX37">
        <v>0.31957760824815445</v>
      </c>
      <c r="DY37">
        <v>1.4739884393063583E-2</v>
      </c>
      <c r="DZ37">
        <v>81.564584676737525</v>
      </c>
      <c r="EA37">
        <v>3.4458745577334482</v>
      </c>
      <c r="EB37">
        <v>0</v>
      </c>
      <c r="EC37">
        <v>0</v>
      </c>
      <c r="ED37">
        <v>176.12234634852919</v>
      </c>
      <c r="EE37">
        <v>0.72137801059665962</v>
      </c>
      <c r="EF37">
        <v>0.43065886955246213</v>
      </c>
      <c r="EG37">
        <v>0.50631843027682377</v>
      </c>
      <c r="EH37">
        <v>95.514819716898685</v>
      </c>
      <c r="EI37">
        <v>0</v>
      </c>
      <c r="EJ37">
        <v>0</v>
      </c>
      <c r="EK37">
        <v>0</v>
      </c>
      <c r="EL37">
        <v>6.3258303802360199E-4</v>
      </c>
      <c r="EM37">
        <v>2.4645805569825097E-2</v>
      </c>
      <c r="EN37">
        <v>0.22543352601156069</v>
      </c>
      <c r="EO37">
        <v>0.22543352601156069</v>
      </c>
      <c r="EP37">
        <v>0.28526011560693643</v>
      </c>
      <c r="EQ37">
        <v>0.28526011560693643</v>
      </c>
      <c r="ER37">
        <v>8.2586705202312132</v>
      </c>
      <c r="ES37">
        <v>8.2586705202312132</v>
      </c>
      <c r="ET37">
        <v>89.341469580637707</v>
      </c>
      <c r="EU37">
        <v>2.3397027561618091</v>
      </c>
      <c r="EV37">
        <v>3.6103226482473691</v>
      </c>
      <c r="EW37">
        <v>0</v>
      </c>
      <c r="EX37">
        <v>0</v>
      </c>
      <c r="EY37">
        <v>2.8246342562453721</v>
      </c>
      <c r="EZ37">
        <v>216.64146602487341</v>
      </c>
      <c r="FA37">
        <v>226.02091478329027</v>
      </c>
      <c r="FB37">
        <v>0.30318814363682656</v>
      </c>
      <c r="FC37">
        <v>-11.002428195665903</v>
      </c>
      <c r="FF37">
        <v>12.313724935971074</v>
      </c>
      <c r="FG37">
        <v>0</v>
      </c>
      <c r="FH37">
        <v>1.1978764039130687</v>
      </c>
      <c r="FI37">
        <v>0.90226748712802496</v>
      </c>
      <c r="FJ37">
        <v>0.51361770204083679</v>
      </c>
      <c r="FK37">
        <v>2.8901734104046245E-4</v>
      </c>
      <c r="FL37">
        <v>30.82573264268143</v>
      </c>
      <c r="FM37">
        <v>0.51376221071135697</v>
      </c>
      <c r="FN37">
        <v>0</v>
      </c>
      <c r="FO37">
        <v>0</v>
      </c>
      <c r="FP37">
        <v>10.275244214227142</v>
      </c>
      <c r="FQ37">
        <v>44.590224267707733</v>
      </c>
      <c r="FR37">
        <v>0.74856671400392605</v>
      </c>
      <c r="FS37">
        <v>3.9761328556622617</v>
      </c>
      <c r="FT37">
        <v>1.3318165170805794</v>
      </c>
      <c r="FU37">
        <v>0.99855491329479773</v>
      </c>
      <c r="FV37">
        <v>0.97615606936416177</v>
      </c>
      <c r="FW37">
        <v>0.95128990963641236</v>
      </c>
      <c r="FX37">
        <v>7.1963152991764895E-2</v>
      </c>
      <c r="FY37">
        <v>99.853033228573921</v>
      </c>
      <c r="FZ37">
        <v>6.0667507606150481</v>
      </c>
      <c r="GA37">
        <v>0</v>
      </c>
      <c r="GB37">
        <v>0</v>
      </c>
      <c r="GC37">
        <v>208.250440853702</v>
      </c>
      <c r="GD37">
        <v>0.77061010216427506</v>
      </c>
      <c r="GE37">
        <v>0.39789399553039384</v>
      </c>
      <c r="GF37">
        <v>0.69575544462320071</v>
      </c>
      <c r="GG37">
        <v>102.84055303571886</v>
      </c>
      <c r="GH37">
        <v>0</v>
      </c>
      <c r="GI37">
        <v>0</v>
      </c>
      <c r="GJ37">
        <v>0</v>
      </c>
      <c r="GK37">
        <v>5.3531214660081788E-3</v>
      </c>
      <c r="GL37">
        <v>0.12422737682536944</v>
      </c>
      <c r="GM37">
        <v>0.22543352601156069</v>
      </c>
      <c r="GN37">
        <v>0.22543352601156069</v>
      </c>
      <c r="GO37">
        <v>0.28526011560693643</v>
      </c>
      <c r="GP37">
        <v>0.28526011560693643</v>
      </c>
      <c r="GQ37">
        <v>8.2586705202312132</v>
      </c>
      <c r="GR37">
        <v>8.2586705202312132</v>
      </c>
      <c r="GS37">
        <v>110.16866331298071</v>
      </c>
      <c r="GT37">
        <v>2.9190222504542769</v>
      </c>
      <c r="GU37">
        <v>6.6073037994276902</v>
      </c>
      <c r="GV37">
        <v>0</v>
      </c>
      <c r="GW37">
        <v>0</v>
      </c>
      <c r="GX37">
        <v>1.6144250537882556</v>
      </c>
      <c r="GY37">
        <v>245.55373144233405</v>
      </c>
      <c r="GZ37">
        <v>277.37621399257802</v>
      </c>
      <c r="HA37">
        <v>0.69681185636317344</v>
      </c>
      <c r="HB37">
        <v>42.561374193293283</v>
      </c>
    </row>
    <row r="38" spans="1:210" x14ac:dyDescent="0.25">
      <c r="A38" t="s">
        <v>3665</v>
      </c>
      <c r="B38">
        <v>33</v>
      </c>
      <c r="C38">
        <v>2704</v>
      </c>
      <c r="D38">
        <v>16</v>
      </c>
      <c r="E38">
        <v>5822</v>
      </c>
      <c r="F38">
        <v>1625</v>
      </c>
      <c r="G38">
        <v>2709</v>
      </c>
      <c r="H38">
        <v>4655</v>
      </c>
      <c r="BB38">
        <v>-1</v>
      </c>
      <c r="DA38">
        <v>-1</v>
      </c>
      <c r="DG38">
        <v>13.619227101709093</v>
      </c>
      <c r="DH38">
        <v>9.4403983014580098E-2</v>
      </c>
      <c r="DI38">
        <v>7.4402820110638963</v>
      </c>
      <c r="DJ38">
        <v>7.4773720335213643</v>
      </c>
      <c r="DK38">
        <v>0.36353727564327876</v>
      </c>
      <c r="DL38">
        <v>2.8901734104046245E-4</v>
      </c>
      <c r="DM38">
        <v>21.820907058827938</v>
      </c>
      <c r="DN38">
        <v>0.36368178431379894</v>
      </c>
      <c r="DO38">
        <v>0</v>
      </c>
      <c r="DP38">
        <v>0</v>
      </c>
      <c r="DQ38">
        <v>7.2736356862759788</v>
      </c>
      <c r="DR38">
        <v>40.611709310843267</v>
      </c>
      <c r="DS38">
        <v>0</v>
      </c>
      <c r="DT38">
        <v>4.8029444911891046</v>
      </c>
      <c r="DU38">
        <v>1.5277984060342316</v>
      </c>
      <c r="DV38">
        <v>0.99855491329479773</v>
      </c>
      <c r="DW38">
        <v>0.97615606936416177</v>
      </c>
      <c r="DX38">
        <v>0.58232649552980253</v>
      </c>
      <c r="DY38">
        <v>1.5368115298523792E-2</v>
      </c>
      <c r="DZ38">
        <v>87.452143052228209</v>
      </c>
      <c r="EA38">
        <v>4.4091690703525686</v>
      </c>
      <c r="EB38">
        <v>0</v>
      </c>
      <c r="EC38">
        <v>0</v>
      </c>
      <c r="ED38">
        <v>204.22222546847379</v>
      </c>
      <c r="EE38">
        <v>0.67849859266881651</v>
      </c>
      <c r="EF38">
        <v>0.48097825966020147</v>
      </c>
      <c r="EG38">
        <v>0.64877229701753558</v>
      </c>
      <c r="EH38">
        <v>110.45699865804794</v>
      </c>
      <c r="EI38">
        <v>0</v>
      </c>
      <c r="EJ38">
        <v>0</v>
      </c>
      <c r="EK38">
        <v>0</v>
      </c>
      <c r="EL38">
        <v>0</v>
      </c>
      <c r="EM38">
        <v>5.2749468147384571E-2</v>
      </c>
      <c r="EN38">
        <v>0.22543352601156069</v>
      </c>
      <c r="EO38">
        <v>0.22543352601156069</v>
      </c>
      <c r="EP38">
        <v>0.28526011560693643</v>
      </c>
      <c r="EQ38">
        <v>0.28526011560693643</v>
      </c>
      <c r="ER38">
        <v>8.2586705202312132</v>
      </c>
      <c r="ES38">
        <v>8.2586705202312132</v>
      </c>
      <c r="ET38">
        <v>100.7758095862317</v>
      </c>
      <c r="EU38">
        <v>2.6549678932791396</v>
      </c>
      <c r="EV38">
        <v>4.9830129095083526</v>
      </c>
      <c r="EW38">
        <v>0</v>
      </c>
      <c r="EX38">
        <v>0</v>
      </c>
      <c r="EY38">
        <v>9.0712083664884986</v>
      </c>
      <c r="EZ38">
        <v>246.79878329753384</v>
      </c>
      <c r="FA38">
        <v>265.84279660838769</v>
      </c>
      <c r="FB38">
        <v>0.56030563512492826</v>
      </c>
      <c r="FC38">
        <v>20.420857425036338</v>
      </c>
      <c r="FF38">
        <v>12.864344132932462</v>
      </c>
      <c r="FG38">
        <v>5.2783219639789625</v>
      </c>
      <c r="FH38">
        <v>1.1803882909086596</v>
      </c>
      <c r="FI38">
        <v>2.5186835731054451</v>
      </c>
      <c r="FJ38">
        <v>0.46226542991677905</v>
      </c>
      <c r="FK38">
        <v>2.8901734104046245E-4</v>
      </c>
      <c r="FL38">
        <v>27.744596315237981</v>
      </c>
      <c r="FM38">
        <v>0.46240993858729929</v>
      </c>
      <c r="FN38">
        <v>0</v>
      </c>
      <c r="FO38">
        <v>0</v>
      </c>
      <c r="FP38">
        <v>9.2481987717459901</v>
      </c>
      <c r="FQ38">
        <v>44.923891357245168</v>
      </c>
      <c r="FR38">
        <v>3.7121713157481055</v>
      </c>
      <c r="FS38">
        <v>5.4096368648885438</v>
      </c>
      <c r="FT38">
        <v>1.6374333485551631</v>
      </c>
      <c r="FU38">
        <v>0.99855491329479773</v>
      </c>
      <c r="FV38">
        <v>0.94276685649224623</v>
      </c>
      <c r="FW38">
        <v>0.89108139102955353</v>
      </c>
      <c r="FX38">
        <v>1.4739884393063583E-2</v>
      </c>
      <c r="FY38">
        <v>84.480402847864568</v>
      </c>
      <c r="FZ38">
        <v>4.6459467097646856</v>
      </c>
      <c r="GA38">
        <v>0</v>
      </c>
      <c r="GB38">
        <v>0</v>
      </c>
      <c r="GC38">
        <v>184.46893266406335</v>
      </c>
      <c r="GD38">
        <v>0.64720114811952356</v>
      </c>
      <c r="GE38">
        <v>0.60759803783120669</v>
      </c>
      <c r="GF38">
        <v>0.49599827668039936</v>
      </c>
      <c r="GG38">
        <v>99.358064879661669</v>
      </c>
      <c r="GH38">
        <v>0</v>
      </c>
      <c r="GI38">
        <v>0</v>
      </c>
      <c r="GJ38">
        <v>0</v>
      </c>
      <c r="GK38">
        <v>0</v>
      </c>
      <c r="GL38">
        <v>5.7863549919866863E-2</v>
      </c>
      <c r="GM38">
        <v>0.22543352601156069</v>
      </c>
      <c r="GN38">
        <v>0.22543352601156069</v>
      </c>
      <c r="GO38">
        <v>0.28526011560693643</v>
      </c>
      <c r="GP38">
        <v>0.28526011560693643</v>
      </c>
      <c r="GQ38">
        <v>8.2586705202312132</v>
      </c>
      <c r="GR38">
        <v>8.2586705202312132</v>
      </c>
      <c r="GS38">
        <v>101.39608339394249</v>
      </c>
      <c r="GT38">
        <v>2.6494283474027593</v>
      </c>
      <c r="GU38">
        <v>5.153165070398674</v>
      </c>
      <c r="GV38">
        <v>0</v>
      </c>
      <c r="GW38">
        <v>0</v>
      </c>
      <c r="GX38">
        <v>4.5278536204784636</v>
      </c>
      <c r="GY38">
        <v>238.3768560530996</v>
      </c>
      <c r="GZ38">
        <v>249.90076107455786</v>
      </c>
      <c r="HA38">
        <v>0.43969436487507174</v>
      </c>
      <c r="HB38">
        <v>-2.5773052604685596</v>
      </c>
    </row>
    <row r="39" spans="1:210" x14ac:dyDescent="0.25">
      <c r="A39" t="s">
        <v>3665</v>
      </c>
      <c r="B39">
        <v>34</v>
      </c>
      <c r="C39">
        <v>3352</v>
      </c>
      <c r="D39">
        <v>383</v>
      </c>
      <c r="E39">
        <v>5350</v>
      </c>
      <c r="F39">
        <v>4524</v>
      </c>
      <c r="G39">
        <v>2338</v>
      </c>
      <c r="H39">
        <v>1739</v>
      </c>
      <c r="BB39">
        <v>-1</v>
      </c>
      <c r="DA39">
        <v>-1</v>
      </c>
      <c r="DG39">
        <v>10.173290712303995</v>
      </c>
      <c r="DH39">
        <v>4.4937482947169677E-2</v>
      </c>
      <c r="DI39">
        <v>0.84438256893527119</v>
      </c>
      <c r="DJ39">
        <v>0.85934427216156239</v>
      </c>
      <c r="DK39">
        <v>0.37375253703424349</v>
      </c>
      <c r="DL39">
        <v>2.8901734104046245E-4</v>
      </c>
      <c r="DM39">
        <v>22.433822742285827</v>
      </c>
      <c r="DN39">
        <v>0.37389704570476373</v>
      </c>
      <c r="DO39">
        <v>0</v>
      </c>
      <c r="DP39">
        <v>0</v>
      </c>
      <c r="DQ39">
        <v>7.4779409140952797</v>
      </c>
      <c r="DR39">
        <v>33.688266832986415</v>
      </c>
      <c r="DS39">
        <v>1.3650681027767522</v>
      </c>
      <c r="DT39">
        <v>0.63025323430473101</v>
      </c>
      <c r="DU39">
        <v>0.21944164234693803</v>
      </c>
      <c r="DV39">
        <v>0.99855491329479773</v>
      </c>
      <c r="DW39">
        <v>0.85475568860250006</v>
      </c>
      <c r="DX39">
        <v>4.2856342596732072E-2</v>
      </c>
      <c r="DY39">
        <v>1.4739884393063583E-2</v>
      </c>
      <c r="DZ39">
        <v>67.070349968796023</v>
      </c>
      <c r="EA39">
        <v>2.2890648807178775</v>
      </c>
      <c r="EB39">
        <v>0</v>
      </c>
      <c r="EC39">
        <v>0</v>
      </c>
      <c r="ED39">
        <v>150.53596568250146</v>
      </c>
      <c r="EE39">
        <v>0.48455434169817935</v>
      </c>
      <c r="EF39">
        <v>0.44852419409054939</v>
      </c>
      <c r="EG39">
        <v>0.39103053311391156</v>
      </c>
      <c r="EH39">
        <v>79.03900055668997</v>
      </c>
      <c r="EI39">
        <v>0</v>
      </c>
      <c r="EJ39">
        <v>0</v>
      </c>
      <c r="EK39">
        <v>0</v>
      </c>
      <c r="EL39">
        <v>0</v>
      </c>
      <c r="EM39">
        <v>1.227506781970289E-2</v>
      </c>
      <c r="EN39">
        <v>0.22543352601156069</v>
      </c>
      <c r="EO39">
        <v>0.22543352601156069</v>
      </c>
      <c r="EP39">
        <v>0.28526011560693643</v>
      </c>
      <c r="EQ39">
        <v>0.28526011560693643</v>
      </c>
      <c r="ER39">
        <v>8.2586705202312132</v>
      </c>
      <c r="ES39">
        <v>8.2586705202312132</v>
      </c>
      <c r="ET39">
        <v>78.287377247666555</v>
      </c>
      <c r="EU39">
        <v>2.0389749867983049</v>
      </c>
      <c r="EV39">
        <v>2.3775515355863885</v>
      </c>
      <c r="EW39">
        <v>0</v>
      </c>
      <c r="EX39">
        <v>0</v>
      </c>
      <c r="EY39">
        <v>1.4342518338805585</v>
      </c>
      <c r="EZ39">
        <v>188.16148956595228</v>
      </c>
      <c r="FA39">
        <v>194.83179680178915</v>
      </c>
      <c r="FB39">
        <v>0.38617504936463343</v>
      </c>
      <c r="FC39">
        <v>-28.469940526016842</v>
      </c>
      <c r="FF39">
        <v>13.696142136510437</v>
      </c>
      <c r="FG39">
        <v>0</v>
      </c>
      <c r="FH39">
        <v>0</v>
      </c>
      <c r="FI39">
        <v>0</v>
      </c>
      <c r="FJ39">
        <v>0.27597147840120334</v>
      </c>
      <c r="FK39">
        <v>2.8901734104046245E-4</v>
      </c>
      <c r="FL39">
        <v>16.566959224303421</v>
      </c>
      <c r="FM39">
        <v>0.27611598707172358</v>
      </c>
      <c r="FN39">
        <v>0</v>
      </c>
      <c r="FO39">
        <v>0</v>
      </c>
      <c r="FP39">
        <v>5.5223197414344716</v>
      </c>
      <c r="FQ39">
        <v>26.77747903143549</v>
      </c>
      <c r="FR39">
        <v>0.28939227556876274</v>
      </c>
      <c r="FS39">
        <v>0</v>
      </c>
      <c r="FT39">
        <v>0</v>
      </c>
      <c r="FU39">
        <v>0.99855491329479773</v>
      </c>
      <c r="FV39">
        <v>0.79689549721256703</v>
      </c>
      <c r="FW39">
        <v>0.36958785093569141</v>
      </c>
      <c r="FX39">
        <v>1.4739884393063583E-2</v>
      </c>
      <c r="FY39">
        <v>80.505981864348399</v>
      </c>
      <c r="FZ39">
        <v>3.4814942196445564</v>
      </c>
      <c r="GA39">
        <v>0</v>
      </c>
      <c r="GB39">
        <v>0</v>
      </c>
      <c r="GC39">
        <v>172.73617861751251</v>
      </c>
      <c r="GD39">
        <v>0.41393603289434477</v>
      </c>
      <c r="GE39">
        <v>0.49921535213770951</v>
      </c>
      <c r="GF39">
        <v>0.53129328758478478</v>
      </c>
      <c r="GG39">
        <v>86.466382240486666</v>
      </c>
      <c r="GH39">
        <v>0</v>
      </c>
      <c r="GI39">
        <v>0</v>
      </c>
      <c r="GJ39">
        <v>0</v>
      </c>
      <c r="GK39">
        <v>0</v>
      </c>
      <c r="GL39">
        <v>2.5633394883270211E-2</v>
      </c>
      <c r="GM39">
        <v>0.22543352601156069</v>
      </c>
      <c r="GN39">
        <v>0.22543352601156069</v>
      </c>
      <c r="GO39">
        <v>0.28526011560693643</v>
      </c>
      <c r="GP39">
        <v>0.28526011560693643</v>
      </c>
      <c r="GQ39">
        <v>8.2586705202312132</v>
      </c>
      <c r="GR39">
        <v>8.2586705202312132</v>
      </c>
      <c r="GS39">
        <v>85.986018494259156</v>
      </c>
      <c r="GT39">
        <v>2.2569074727932881</v>
      </c>
      <c r="GU39">
        <v>3.6803349484443308</v>
      </c>
      <c r="GV39">
        <v>0</v>
      </c>
      <c r="GW39">
        <v>0</v>
      </c>
      <c r="GX39">
        <v>0</v>
      </c>
      <c r="GY39">
        <v>204.26231571285308</v>
      </c>
      <c r="GZ39">
        <v>213.56227095984175</v>
      </c>
      <c r="HA39">
        <v>0.61382495063536657</v>
      </c>
      <c r="HB39">
        <v>-1.1522852690374332</v>
      </c>
    </row>
    <row r="40" spans="1:210" x14ac:dyDescent="0.25">
      <c r="A40" t="s">
        <v>3665</v>
      </c>
      <c r="B40">
        <v>35</v>
      </c>
      <c r="C40">
        <v>1592</v>
      </c>
      <c r="D40">
        <v>1288</v>
      </c>
      <c r="E40">
        <v>1511</v>
      </c>
      <c r="F40">
        <v>2151</v>
      </c>
      <c r="G40">
        <v>1756</v>
      </c>
      <c r="H40">
        <v>5847</v>
      </c>
      <c r="BB40">
        <v>-1</v>
      </c>
      <c r="DA40">
        <v>-1</v>
      </c>
      <c r="DG40">
        <v>13.801592815076784</v>
      </c>
      <c r="DH40">
        <v>0</v>
      </c>
      <c r="DI40">
        <v>0</v>
      </c>
      <c r="DJ40">
        <v>0</v>
      </c>
      <c r="DK40">
        <v>0.66388755542775502</v>
      </c>
      <c r="DL40">
        <v>2.8901734104046245E-4</v>
      </c>
      <c r="DM40">
        <v>39.841923845896517</v>
      </c>
      <c r="DN40">
        <v>0.6640320640982752</v>
      </c>
      <c r="DO40">
        <v>0</v>
      </c>
      <c r="DP40">
        <v>0</v>
      </c>
      <c r="DQ40">
        <v>13.280641281965496</v>
      </c>
      <c r="DR40">
        <v>56.793031198154452</v>
      </c>
      <c r="DS40">
        <v>0.37858516932915665</v>
      </c>
      <c r="DT40">
        <v>3.1225387617369935</v>
      </c>
      <c r="DU40">
        <v>0.716555792998126</v>
      </c>
      <c r="DV40">
        <v>0.99855491329479773</v>
      </c>
      <c r="DW40">
        <v>0.97615606936416177</v>
      </c>
      <c r="DX40">
        <v>1</v>
      </c>
      <c r="DY40">
        <v>3.8147965971663186E-2</v>
      </c>
      <c r="DZ40">
        <v>88.429161320155572</v>
      </c>
      <c r="EA40">
        <v>5.8260591615902912</v>
      </c>
      <c r="EB40">
        <v>0</v>
      </c>
      <c r="EC40">
        <v>0</v>
      </c>
      <c r="ED40">
        <v>185.0913268101167</v>
      </c>
      <c r="EE40">
        <v>0.4073032986190146</v>
      </c>
      <c r="EF40">
        <v>0.62384041222050302</v>
      </c>
      <c r="EG40">
        <v>0.49953713000468919</v>
      </c>
      <c r="EH40">
        <v>90.327181388223238</v>
      </c>
      <c r="EI40">
        <v>0</v>
      </c>
      <c r="EJ40">
        <v>0</v>
      </c>
      <c r="EK40">
        <v>0</v>
      </c>
      <c r="EL40">
        <v>1.5550617856633177E-2</v>
      </c>
      <c r="EM40">
        <v>0.16173658577957173</v>
      </c>
      <c r="EN40">
        <v>0.22543352601156069</v>
      </c>
      <c r="EO40">
        <v>0.22543352601156069</v>
      </c>
      <c r="EP40">
        <v>0.28526011560693643</v>
      </c>
      <c r="EQ40">
        <v>0.28526011560693643</v>
      </c>
      <c r="ER40">
        <v>8.2586705202312132</v>
      </c>
      <c r="ES40">
        <v>8.2586705202312132</v>
      </c>
      <c r="ET40">
        <v>121.97454469028511</v>
      </c>
      <c r="EU40">
        <v>3.0484589579096077</v>
      </c>
      <c r="EV40">
        <v>7.1417110364477576</v>
      </c>
      <c r="EW40">
        <v>0</v>
      </c>
      <c r="EX40">
        <v>0</v>
      </c>
      <c r="EY40">
        <v>0.60070233424481156</v>
      </c>
      <c r="EZ40">
        <v>251.67848209894038</v>
      </c>
      <c r="FA40">
        <v>278.89034984142933</v>
      </c>
      <c r="FB40">
        <v>0.66732922703340891</v>
      </c>
      <c r="FC40">
        <v>25.107344790346787</v>
      </c>
      <c r="FF40">
        <v>13.892045754496323</v>
      </c>
      <c r="FG40">
        <v>0</v>
      </c>
      <c r="FH40">
        <v>0.8494725327283501</v>
      </c>
      <c r="FI40">
        <v>0.67707861874295128</v>
      </c>
      <c r="FJ40">
        <v>0.44660498736480397</v>
      </c>
      <c r="FK40">
        <v>2.8901734104046245E-4</v>
      </c>
      <c r="FL40">
        <v>26.804969762119441</v>
      </c>
      <c r="FM40">
        <v>0.44674949603532421</v>
      </c>
      <c r="FN40">
        <v>0</v>
      </c>
      <c r="FO40">
        <v>0</v>
      </c>
      <c r="FP40">
        <v>8.9349899207064869</v>
      </c>
      <c r="FQ40">
        <v>42.316628264518783</v>
      </c>
      <c r="FR40">
        <v>6.0741360647940223E-2</v>
      </c>
      <c r="FS40">
        <v>1.3002842361944464</v>
      </c>
      <c r="FT40">
        <v>0.47022365609706346</v>
      </c>
      <c r="FU40">
        <v>0.99855491329479773</v>
      </c>
      <c r="FV40">
        <v>0.9116605867080636</v>
      </c>
      <c r="FW40">
        <v>3.516217205445335E-2</v>
      </c>
      <c r="FX40">
        <v>1.4739884393063583E-2</v>
      </c>
      <c r="FY40">
        <v>69.097637300572345</v>
      </c>
      <c r="FZ40">
        <v>2.6836289034673202</v>
      </c>
      <c r="GA40">
        <v>0</v>
      </c>
      <c r="GB40">
        <v>0</v>
      </c>
      <c r="GC40">
        <v>171.13234613157874</v>
      </c>
      <c r="GD40">
        <v>0.59853907516516336</v>
      </c>
      <c r="GE40">
        <v>0.38736709133597874</v>
      </c>
      <c r="GF40">
        <v>0.79061604054755374</v>
      </c>
      <c r="GG40">
        <v>103.28035044276564</v>
      </c>
      <c r="GH40">
        <v>0</v>
      </c>
      <c r="GI40">
        <v>0</v>
      </c>
      <c r="GJ40">
        <v>0</v>
      </c>
      <c r="GK40">
        <v>1.4288299867417678E-2</v>
      </c>
      <c r="GL40">
        <v>2.022250364749556E-2</v>
      </c>
      <c r="GM40">
        <v>0.22543352601156069</v>
      </c>
      <c r="GN40">
        <v>0.22543352601156069</v>
      </c>
      <c r="GO40">
        <v>0.28526011560693643</v>
      </c>
      <c r="GP40">
        <v>0.28526011560693643</v>
      </c>
      <c r="GQ40">
        <v>8.2586705202312132</v>
      </c>
      <c r="GR40">
        <v>8.2586705202312132</v>
      </c>
      <c r="GS40">
        <v>88.183498507025774</v>
      </c>
      <c r="GT40">
        <v>2.2032295780867819</v>
      </c>
      <c r="GU40">
        <v>3.2588298484572085</v>
      </c>
      <c r="GV40">
        <v>0</v>
      </c>
      <c r="GW40">
        <v>0</v>
      </c>
      <c r="GX40">
        <v>1.2996926395922603</v>
      </c>
      <c r="GY40">
        <v>227.49244219603324</v>
      </c>
      <c r="GZ40">
        <v>240.57162584165252</v>
      </c>
      <c r="HA40">
        <v>0.33267077296659109</v>
      </c>
      <c r="HB40">
        <v>18.947000189064838</v>
      </c>
    </row>
    <row r="41" spans="1:210" x14ac:dyDescent="0.25">
      <c r="A41" t="s">
        <v>3665</v>
      </c>
      <c r="B41">
        <v>36</v>
      </c>
      <c r="C41">
        <v>2022</v>
      </c>
      <c r="D41">
        <v>4292</v>
      </c>
      <c r="E41">
        <v>2136</v>
      </c>
      <c r="F41">
        <v>5125</v>
      </c>
      <c r="G41">
        <v>1986</v>
      </c>
      <c r="H41">
        <v>4213</v>
      </c>
      <c r="BB41">
        <v>-1</v>
      </c>
      <c r="DA41">
        <v>-1</v>
      </c>
      <c r="DG41">
        <v>12.346801361720088</v>
      </c>
      <c r="DH41">
        <v>0.19661747971309451</v>
      </c>
      <c r="DI41">
        <v>0</v>
      </c>
      <c r="DJ41">
        <v>0</v>
      </c>
      <c r="DK41">
        <v>0.4393652781224936</v>
      </c>
      <c r="DL41">
        <v>2.8901734104046245E-4</v>
      </c>
      <c r="DM41">
        <v>26.370587207580833</v>
      </c>
      <c r="DN41">
        <v>0.43950978679301378</v>
      </c>
      <c r="DO41">
        <v>0</v>
      </c>
      <c r="DP41">
        <v>0</v>
      </c>
      <c r="DQ41">
        <v>8.79019573586028</v>
      </c>
      <c r="DR41">
        <v>38.537886361505173</v>
      </c>
      <c r="DS41">
        <v>8.0814217712654207E-2</v>
      </c>
      <c r="DT41">
        <v>1.2457834744766538</v>
      </c>
      <c r="DU41">
        <v>0.44792188660570437</v>
      </c>
      <c r="DV41">
        <v>0.99855491329479773</v>
      </c>
      <c r="DW41">
        <v>0.95965154372324468</v>
      </c>
      <c r="DX41">
        <v>0.59331702898403371</v>
      </c>
      <c r="DY41">
        <v>1.4739884393063583E-2</v>
      </c>
      <c r="DZ41">
        <v>81.426226843527374</v>
      </c>
      <c r="EA41">
        <v>4.1261322202711899</v>
      </c>
      <c r="EB41">
        <v>0</v>
      </c>
      <c r="EC41">
        <v>0</v>
      </c>
      <c r="ED41">
        <v>160.00280511933082</v>
      </c>
      <c r="EE41">
        <v>0.42132338432147459</v>
      </c>
      <c r="EF41">
        <v>0.42661771342445037</v>
      </c>
      <c r="EG41">
        <v>0.38350538668452727</v>
      </c>
      <c r="EH41">
        <v>71.677692426706528</v>
      </c>
      <c r="EI41">
        <v>0</v>
      </c>
      <c r="EJ41">
        <v>0</v>
      </c>
      <c r="EK41">
        <v>0</v>
      </c>
      <c r="EL41">
        <v>0</v>
      </c>
      <c r="EM41">
        <v>4.3562059366057171E-2</v>
      </c>
      <c r="EN41">
        <v>0.22543352601156069</v>
      </c>
      <c r="EO41">
        <v>0.22543352601156069</v>
      </c>
      <c r="EP41">
        <v>0.28526011560693643</v>
      </c>
      <c r="EQ41">
        <v>0.28526011560693643</v>
      </c>
      <c r="ER41">
        <v>8.2586705202312132</v>
      </c>
      <c r="ES41">
        <v>8.2586705202312132</v>
      </c>
      <c r="ET41">
        <v>96.655614629078485</v>
      </c>
      <c r="EU41">
        <v>2.5625851971413978</v>
      </c>
      <c r="EV41">
        <v>4.6338064274512565</v>
      </c>
      <c r="EW41">
        <v>0</v>
      </c>
      <c r="EX41">
        <v>0</v>
      </c>
      <c r="EY41">
        <v>8.2397904022524601E-2</v>
      </c>
      <c r="EZ41">
        <v>209.04831000452117</v>
      </c>
      <c r="FA41">
        <v>219.57783827091504</v>
      </c>
      <c r="FB41">
        <v>0.24646260786051322</v>
      </c>
      <c r="FC41">
        <v>-15.526010610208228</v>
      </c>
      <c r="FF41">
        <v>13.023543179920852</v>
      </c>
      <c r="FG41">
        <v>0</v>
      </c>
      <c r="FH41">
        <v>27.711122110237294</v>
      </c>
      <c r="FI41">
        <v>27.732372841503455</v>
      </c>
      <c r="FJ41">
        <v>0.43639756283720887</v>
      </c>
      <c r="FK41">
        <v>2.8901734104046245E-4</v>
      </c>
      <c r="FL41">
        <v>26.192524290463751</v>
      </c>
      <c r="FM41">
        <v>0.43654207150772906</v>
      </c>
      <c r="FN41">
        <v>0</v>
      </c>
      <c r="FO41">
        <v>0</v>
      </c>
      <c r="FP41">
        <v>8.730841430154582</v>
      </c>
      <c r="FQ41">
        <v>54.088496054685834</v>
      </c>
      <c r="FR41">
        <v>0</v>
      </c>
      <c r="FS41">
        <v>50.960873246155543</v>
      </c>
      <c r="FT41">
        <v>16.564622990172829</v>
      </c>
      <c r="FU41">
        <v>0.99855491329479773</v>
      </c>
      <c r="FV41">
        <v>0.86080055694902713</v>
      </c>
      <c r="FW41">
        <v>0.31801885165035848</v>
      </c>
      <c r="FX41">
        <v>1.4739884393063583E-2</v>
      </c>
      <c r="FY41">
        <v>73.404796860956012</v>
      </c>
      <c r="FZ41">
        <v>3.0709980698162047</v>
      </c>
      <c r="GA41">
        <v>0</v>
      </c>
      <c r="GB41">
        <v>0</v>
      </c>
      <c r="GC41">
        <v>174.52100117143777</v>
      </c>
      <c r="GD41">
        <v>0.59218459412518598</v>
      </c>
      <c r="GE41">
        <v>0.48804836673823582</v>
      </c>
      <c r="GF41">
        <v>0.4926815052888347</v>
      </c>
      <c r="GG41">
        <v>92.481606107011842</v>
      </c>
      <c r="GH41">
        <v>0</v>
      </c>
      <c r="GI41">
        <v>0</v>
      </c>
      <c r="GJ41">
        <v>0</v>
      </c>
      <c r="GK41">
        <v>0.76265905328069628</v>
      </c>
      <c r="GL41">
        <v>2.0100611621257092E-2</v>
      </c>
      <c r="GM41">
        <v>0.22543352601156069</v>
      </c>
      <c r="GN41">
        <v>0.22543352601156069</v>
      </c>
      <c r="GO41">
        <v>0.28526011560693643</v>
      </c>
      <c r="GP41">
        <v>0.28526011560693643</v>
      </c>
      <c r="GQ41">
        <v>8.2586705202312132</v>
      </c>
      <c r="GR41">
        <v>8.2586705202312132</v>
      </c>
      <c r="GS41">
        <v>84.520183262449407</v>
      </c>
      <c r="GT41">
        <v>2.2401190387955952</v>
      </c>
      <c r="GU41">
        <v>3.2481111429409015</v>
      </c>
      <c r="GV41">
        <v>0</v>
      </c>
      <c r="GW41">
        <v>0</v>
      </c>
      <c r="GX41">
        <v>44.179906307762963</v>
      </c>
      <c r="GY41">
        <v>247.8766114684116</v>
      </c>
      <c r="GZ41">
        <v>266.49080929709669</v>
      </c>
      <c r="HA41">
        <v>0.75353739213948678</v>
      </c>
      <c r="HB41">
        <v>8.6395545327896635</v>
      </c>
    </row>
    <row r="42" spans="1:210" x14ac:dyDescent="0.25">
      <c r="A42" t="s">
        <v>3665</v>
      </c>
      <c r="B42">
        <v>37</v>
      </c>
      <c r="C42">
        <v>6651</v>
      </c>
      <c r="D42">
        <v>2039</v>
      </c>
      <c r="E42">
        <v>111</v>
      </c>
      <c r="F42">
        <v>4655</v>
      </c>
      <c r="G42">
        <v>4787</v>
      </c>
      <c r="H42">
        <v>3488</v>
      </c>
      <c r="BB42">
        <v>-1</v>
      </c>
      <c r="DA42">
        <v>-1</v>
      </c>
      <c r="DG42">
        <v>11.27854181123946</v>
      </c>
      <c r="DH42">
        <v>0.62852766864950693</v>
      </c>
      <c r="DI42">
        <v>1.137812810260419E-2</v>
      </c>
      <c r="DJ42">
        <v>0.17405400517124892</v>
      </c>
      <c r="DK42">
        <v>0.31133170971900004</v>
      </c>
      <c r="DL42">
        <v>2.8901734104046245E-4</v>
      </c>
      <c r="DM42">
        <v>18.688573103371212</v>
      </c>
      <c r="DN42">
        <v>0.31147621838952028</v>
      </c>
      <c r="DO42">
        <v>0</v>
      </c>
      <c r="DP42">
        <v>0</v>
      </c>
      <c r="DQ42">
        <v>6.229524367790404</v>
      </c>
      <c r="DR42">
        <v>28.85450029477547</v>
      </c>
      <c r="DS42">
        <v>2.138348725980193</v>
      </c>
      <c r="DT42">
        <v>1.1417045145846583</v>
      </c>
      <c r="DU42">
        <v>0.38931979369433928</v>
      </c>
      <c r="DV42">
        <v>0.99855491329479773</v>
      </c>
      <c r="DW42">
        <v>0.94665575130270585</v>
      </c>
      <c r="DX42">
        <v>0.82877487647768866</v>
      </c>
      <c r="DY42">
        <v>1.4739884393063583E-2</v>
      </c>
      <c r="DZ42">
        <v>91.49809797246877</v>
      </c>
      <c r="EA42">
        <v>4.7334878926322848</v>
      </c>
      <c r="EB42">
        <v>0</v>
      </c>
      <c r="EC42">
        <v>0</v>
      </c>
      <c r="ED42">
        <v>181.28569416786388</v>
      </c>
      <c r="EE42">
        <v>0.4980884480414155</v>
      </c>
      <c r="EF42">
        <v>0.47498982830602743</v>
      </c>
      <c r="EG42">
        <v>0.48037936859640629</v>
      </c>
      <c r="EH42">
        <v>83.437536769269542</v>
      </c>
      <c r="EI42">
        <v>0</v>
      </c>
      <c r="EJ42">
        <v>0</v>
      </c>
      <c r="EK42">
        <v>0</v>
      </c>
      <c r="EL42">
        <v>0</v>
      </c>
      <c r="EM42">
        <v>5.049364135603529E-2</v>
      </c>
      <c r="EN42">
        <v>0.22543352601156069</v>
      </c>
      <c r="EO42">
        <v>0.22543352601156069</v>
      </c>
      <c r="EP42">
        <v>0.28526011560693643</v>
      </c>
      <c r="EQ42">
        <v>0.28526011560693643</v>
      </c>
      <c r="ER42">
        <v>8.2586705202312132</v>
      </c>
      <c r="ES42">
        <v>8.2586705202312132</v>
      </c>
      <c r="ET42">
        <v>96.109801827513934</v>
      </c>
      <c r="EU42">
        <v>2.6066089287201208</v>
      </c>
      <c r="EV42">
        <v>4.9029552542839259</v>
      </c>
      <c r="EW42">
        <v>0</v>
      </c>
      <c r="EX42">
        <v>0</v>
      </c>
      <c r="EY42">
        <v>0.93626781781064339</v>
      </c>
      <c r="EZ42">
        <v>212.41634868529758</v>
      </c>
      <c r="FA42">
        <v>220.48755295566946</v>
      </c>
      <c r="FB42">
        <v>0.42078129032005945</v>
      </c>
      <c r="FC42">
        <v>-10.425103453261858</v>
      </c>
      <c r="FF42">
        <v>13.960982658959537</v>
      </c>
      <c r="FG42">
        <v>0.33347865703303292</v>
      </c>
      <c r="FH42">
        <v>0</v>
      </c>
      <c r="FI42">
        <v>0</v>
      </c>
      <c r="FJ42">
        <v>0.38659253906359664</v>
      </c>
      <c r="FK42">
        <v>2.8901734104046245E-4</v>
      </c>
      <c r="FL42">
        <v>23.204222864047011</v>
      </c>
      <c r="FM42">
        <v>0.38673704773411688</v>
      </c>
      <c r="FN42">
        <v>0</v>
      </c>
      <c r="FO42">
        <v>0</v>
      </c>
      <c r="FP42">
        <v>7.7347409546823389</v>
      </c>
      <c r="FQ42">
        <v>37.325729600450998</v>
      </c>
      <c r="FR42">
        <v>3.7121713157481055</v>
      </c>
      <c r="FS42">
        <v>3.9761328556622617</v>
      </c>
      <c r="FT42">
        <v>1.3318165170805794</v>
      </c>
      <c r="FU42">
        <v>0.99855491329479773</v>
      </c>
      <c r="FV42">
        <v>0.97615606936416177</v>
      </c>
      <c r="FW42">
        <v>0.79525605534270416</v>
      </c>
      <c r="FX42">
        <v>2.121618679128897E-2</v>
      </c>
      <c r="FY42">
        <v>90.688992964575931</v>
      </c>
      <c r="FZ42">
        <v>4.664058099639659</v>
      </c>
      <c r="GA42">
        <v>0</v>
      </c>
      <c r="GB42">
        <v>0</v>
      </c>
      <c r="GC42">
        <v>175.19797816952104</v>
      </c>
      <c r="GD42">
        <v>0.66805673282386446</v>
      </c>
      <c r="GE42">
        <v>0.46993320847302195</v>
      </c>
      <c r="GF42">
        <v>0.52894606938662747</v>
      </c>
      <c r="GG42">
        <v>92.245017816220766</v>
      </c>
      <c r="GH42">
        <v>0</v>
      </c>
      <c r="GI42">
        <v>0</v>
      </c>
      <c r="GJ42">
        <v>0</v>
      </c>
      <c r="GK42">
        <v>0</v>
      </c>
      <c r="GL42">
        <v>5.1877618576075535E-2</v>
      </c>
      <c r="GM42">
        <v>0.22543352601156069</v>
      </c>
      <c r="GN42">
        <v>0.22543352601156069</v>
      </c>
      <c r="GO42">
        <v>0.28526011560693643</v>
      </c>
      <c r="GP42">
        <v>0.28526011560693643</v>
      </c>
      <c r="GQ42">
        <v>8.2586705202312132</v>
      </c>
      <c r="GR42">
        <v>8.2586705202312132</v>
      </c>
      <c r="GS42">
        <v>98.280519832264758</v>
      </c>
      <c r="GT42">
        <v>2.6705948169760489</v>
      </c>
      <c r="GU42">
        <v>4.9524625322364955</v>
      </c>
      <c r="GV42">
        <v>0</v>
      </c>
      <c r="GW42">
        <v>0</v>
      </c>
      <c r="GX42">
        <v>1.7275867891237149</v>
      </c>
      <c r="GY42">
        <v>223.51924154701044</v>
      </c>
      <c r="GZ42">
        <v>235.65391925818665</v>
      </c>
      <c r="HA42">
        <v>0.5792187096799406</v>
      </c>
      <c r="HB42">
        <v>17.904757728164633</v>
      </c>
    </row>
    <row r="43" spans="1:210" x14ac:dyDescent="0.25">
      <c r="A43" t="s">
        <v>3665</v>
      </c>
      <c r="B43">
        <v>38</v>
      </c>
      <c r="C43">
        <v>2704</v>
      </c>
      <c r="D43">
        <v>1781</v>
      </c>
      <c r="E43">
        <v>2338</v>
      </c>
      <c r="F43">
        <v>2451</v>
      </c>
      <c r="G43">
        <v>2781</v>
      </c>
      <c r="H43">
        <v>5811</v>
      </c>
      <c r="BB43">
        <v>-1</v>
      </c>
      <c r="DA43">
        <v>-1</v>
      </c>
      <c r="DG43">
        <v>13.960982658959537</v>
      </c>
      <c r="DH43">
        <v>7.1010502614948514</v>
      </c>
      <c r="DI43">
        <v>0</v>
      </c>
      <c r="DJ43">
        <v>2.1602296364863642</v>
      </c>
      <c r="DK43">
        <v>0.29777328121800134</v>
      </c>
      <c r="DL43">
        <v>2.8901734104046245E-4</v>
      </c>
      <c r="DM43">
        <v>17.875067393311294</v>
      </c>
      <c r="DN43">
        <v>0.29791778988852152</v>
      </c>
      <c r="DO43">
        <v>0</v>
      </c>
      <c r="DP43">
        <v>0</v>
      </c>
      <c r="DQ43">
        <v>5.958355797770432</v>
      </c>
      <c r="DR43">
        <v>31.964400247559464</v>
      </c>
      <c r="DS43">
        <v>1.0603099773429414</v>
      </c>
      <c r="DT43">
        <v>6.7458275162839527</v>
      </c>
      <c r="DU43">
        <v>2.5058098655635757</v>
      </c>
      <c r="DV43">
        <v>0.99855491329479773</v>
      </c>
      <c r="DW43">
        <v>0.97615606936416177</v>
      </c>
      <c r="DX43">
        <v>0.30464306977837075</v>
      </c>
      <c r="DY43">
        <v>1.4739884393063583E-2</v>
      </c>
      <c r="DZ43">
        <v>82.612933333239454</v>
      </c>
      <c r="EA43">
        <v>3.4350159733333565</v>
      </c>
      <c r="EB43">
        <v>0</v>
      </c>
      <c r="EC43">
        <v>0</v>
      </c>
      <c r="ED43">
        <v>188.87315206758359</v>
      </c>
      <c r="EE43">
        <v>0.56849232423574758</v>
      </c>
      <c r="EF43">
        <v>0.57435979269564386</v>
      </c>
      <c r="EG43">
        <v>0.58743697725724542</v>
      </c>
      <c r="EH43">
        <v>102.27878060159446</v>
      </c>
      <c r="EI43">
        <v>0</v>
      </c>
      <c r="EJ43">
        <v>0</v>
      </c>
      <c r="EK43">
        <v>0</v>
      </c>
      <c r="EL43">
        <v>0</v>
      </c>
      <c r="EM43">
        <v>2.5270768257437459E-2</v>
      </c>
      <c r="EN43">
        <v>0.22543352601156069</v>
      </c>
      <c r="EO43">
        <v>0.22543352601156069</v>
      </c>
      <c r="EP43">
        <v>0.28526011560693643</v>
      </c>
      <c r="EQ43">
        <v>0.28526011560693643</v>
      </c>
      <c r="ER43">
        <v>8.2586705202312132</v>
      </c>
      <c r="ES43">
        <v>8.2586705202312132</v>
      </c>
      <c r="ET43">
        <v>89.369410366914948</v>
      </c>
      <c r="EU43">
        <v>2.3131626557975045</v>
      </c>
      <c r="EV43">
        <v>3.654937818168476</v>
      </c>
      <c r="EW43">
        <v>0</v>
      </c>
      <c r="EX43">
        <v>0</v>
      </c>
      <c r="EY43">
        <v>4.6411597943642775</v>
      </c>
      <c r="EZ43">
        <v>217.61425583532815</v>
      </c>
      <c r="FA43">
        <v>231.80465194849646</v>
      </c>
      <c r="FB43">
        <v>0.63293863776181114</v>
      </c>
      <c r="FC43">
        <v>-15.797296687770389</v>
      </c>
      <c r="FF43">
        <v>13.960982658959537</v>
      </c>
      <c r="FG43">
        <v>9.1863925434692364E-2</v>
      </c>
      <c r="FH43">
        <v>3.5071002363616488</v>
      </c>
      <c r="FI43">
        <v>3.5219637124250225</v>
      </c>
      <c r="FJ43">
        <v>0.28079029590091242</v>
      </c>
      <c r="FK43">
        <v>2.8901734104046245E-4</v>
      </c>
      <c r="FL43">
        <v>16.856088274285959</v>
      </c>
      <c r="FM43">
        <v>0.28093480457143266</v>
      </c>
      <c r="FN43">
        <v>0</v>
      </c>
      <c r="FO43">
        <v>0</v>
      </c>
      <c r="FP43">
        <v>5.618696091428653</v>
      </c>
      <c r="FQ43">
        <v>32.337465267183532</v>
      </c>
      <c r="FR43">
        <v>0.35031805022025703</v>
      </c>
      <c r="FS43">
        <v>3.5860895966451438</v>
      </c>
      <c r="FT43">
        <v>1.1897391874015282</v>
      </c>
      <c r="FU43">
        <v>0.99855491329479773</v>
      </c>
      <c r="FV43">
        <v>0.97615606936416177</v>
      </c>
      <c r="FW43">
        <v>0.40158010221434298</v>
      </c>
      <c r="FX43">
        <v>1.4739884393063583E-2</v>
      </c>
      <c r="FY43">
        <v>86.823909353877696</v>
      </c>
      <c r="FZ43">
        <v>3.7833339897034417</v>
      </c>
      <c r="GA43">
        <v>0</v>
      </c>
      <c r="GB43">
        <v>0</v>
      </c>
      <c r="GC43">
        <v>168.10613571823578</v>
      </c>
      <c r="GD43">
        <v>0.60234237292240345</v>
      </c>
      <c r="GE43">
        <v>0.41325999424550985</v>
      </c>
      <c r="GF43">
        <v>0.37299854279323524</v>
      </c>
      <c r="GG43">
        <v>74.712213823018729</v>
      </c>
      <c r="GH43">
        <v>0</v>
      </c>
      <c r="GI43">
        <v>0</v>
      </c>
      <c r="GJ43">
        <v>0</v>
      </c>
      <c r="GK43">
        <v>3.3854878755141256E-3</v>
      </c>
      <c r="GL43">
        <v>3.1969512658201804E-2</v>
      </c>
      <c r="GM43">
        <v>0.22543352601156069</v>
      </c>
      <c r="GN43">
        <v>0.22543352601156069</v>
      </c>
      <c r="GO43">
        <v>0.28526011560693643</v>
      </c>
      <c r="GP43">
        <v>0.28526011560693643</v>
      </c>
      <c r="GQ43">
        <v>8.2586705202312132</v>
      </c>
      <c r="GR43">
        <v>8.2586705202312132</v>
      </c>
      <c r="GS43">
        <v>92.81230240950913</v>
      </c>
      <c r="GT43">
        <v>2.4533009095366984</v>
      </c>
      <c r="GU43">
        <v>4.0753879227101217</v>
      </c>
      <c r="GV43">
        <v>0</v>
      </c>
      <c r="GW43">
        <v>0</v>
      </c>
      <c r="GX43">
        <v>4.4536530413777946</v>
      </c>
      <c r="GY43">
        <v>198.6844209571023</v>
      </c>
      <c r="GZ43">
        <v>207.41170347282957</v>
      </c>
      <c r="HA43">
        <v>0.36706136223818886</v>
      </c>
      <c r="HB43">
        <v>-13.582102322361267</v>
      </c>
    </row>
    <row r="44" spans="1:210" x14ac:dyDescent="0.25">
      <c r="A44" t="s">
        <v>3665</v>
      </c>
      <c r="B44">
        <v>39</v>
      </c>
      <c r="C44">
        <v>3620</v>
      </c>
      <c r="D44">
        <v>1723</v>
      </c>
      <c r="E44">
        <v>5934</v>
      </c>
      <c r="F44">
        <v>5350</v>
      </c>
      <c r="G44">
        <v>1288</v>
      </c>
      <c r="H44">
        <v>4241</v>
      </c>
      <c r="BB44">
        <v>-1</v>
      </c>
      <c r="DA44">
        <v>-1</v>
      </c>
      <c r="DG44">
        <v>12.932712327420516</v>
      </c>
      <c r="DH44">
        <v>0</v>
      </c>
      <c r="DI44">
        <v>0.53677750695728266</v>
      </c>
      <c r="DJ44">
        <v>0.1907819453031252</v>
      </c>
      <c r="DK44">
        <v>0.4912197704772604</v>
      </c>
      <c r="DL44">
        <v>2.8901734104046245E-4</v>
      </c>
      <c r="DM44">
        <v>29.481856748866846</v>
      </c>
      <c r="DN44">
        <v>0.49136427914778058</v>
      </c>
      <c r="DO44">
        <v>0</v>
      </c>
      <c r="DP44">
        <v>0</v>
      </c>
      <c r="DQ44">
        <v>9.8272855829556143</v>
      </c>
      <c r="DR44">
        <v>42.457033344149181</v>
      </c>
      <c r="DS44">
        <v>0</v>
      </c>
      <c r="DT44">
        <v>6.7345700458597451</v>
      </c>
      <c r="DU44">
        <v>2.2216458471461618</v>
      </c>
      <c r="DV44">
        <v>0.99855491329479773</v>
      </c>
      <c r="DW44">
        <v>0.97615606936416177</v>
      </c>
      <c r="DX44">
        <v>0.83290009587499447</v>
      </c>
      <c r="DY44">
        <v>4.1190631790360352E-2</v>
      </c>
      <c r="DZ44">
        <v>91.868950930907644</v>
      </c>
      <c r="EA44">
        <v>5.4184640998216409</v>
      </c>
      <c r="EB44">
        <v>0</v>
      </c>
      <c r="EC44">
        <v>0</v>
      </c>
      <c r="ED44">
        <v>192.40032983546746</v>
      </c>
      <c r="EE44">
        <v>0.55208927610325298</v>
      </c>
      <c r="EF44">
        <v>0.57124129599774587</v>
      </c>
      <c r="EG44">
        <v>0.49330775365504942</v>
      </c>
      <c r="EH44">
        <v>94.698863273458613</v>
      </c>
      <c r="EI44">
        <v>0</v>
      </c>
      <c r="EJ44">
        <v>0</v>
      </c>
      <c r="EK44">
        <v>0</v>
      </c>
      <c r="EL44">
        <v>2.7263818607351564E-2</v>
      </c>
      <c r="EM44">
        <v>7.5039939254009425E-2</v>
      </c>
      <c r="EN44">
        <v>0.22543352601156069</v>
      </c>
      <c r="EO44">
        <v>0.22543352601156069</v>
      </c>
      <c r="EP44">
        <v>0.28526011560693643</v>
      </c>
      <c r="EQ44">
        <v>0.28526011560693643</v>
      </c>
      <c r="ER44">
        <v>8.2586705202312132</v>
      </c>
      <c r="ES44">
        <v>8.2586705202312132</v>
      </c>
      <c r="ET44">
        <v>102.66035245102618</v>
      </c>
      <c r="EU44">
        <v>2.8006189192316775</v>
      </c>
      <c r="EV44">
        <v>5.6366779730003245</v>
      </c>
      <c r="EW44">
        <v>0</v>
      </c>
      <c r="EX44">
        <v>0</v>
      </c>
      <c r="EY44">
        <v>1.9053422834507268</v>
      </c>
      <c r="EZ44">
        <v>234.59621812883159</v>
      </c>
      <c r="FA44">
        <v>260.24487271122626</v>
      </c>
      <c r="FB44">
        <v>0.80060566532654132</v>
      </c>
      <c r="FC44">
        <v>-2.1110459214295112</v>
      </c>
      <c r="FF44">
        <v>13.188628944179401</v>
      </c>
      <c r="FG44">
        <v>0</v>
      </c>
      <c r="FH44">
        <v>0.70725747662051563</v>
      </c>
      <c r="FI44">
        <v>0.48743527410103715</v>
      </c>
      <c r="FJ44">
        <v>0.43423465268268069</v>
      </c>
      <c r="FK44">
        <v>2.8901734104046245E-4</v>
      </c>
      <c r="FL44">
        <v>26.062749681192052</v>
      </c>
      <c r="FM44">
        <v>0.43437916135320087</v>
      </c>
      <c r="FN44">
        <v>0</v>
      </c>
      <c r="FO44">
        <v>0</v>
      </c>
      <c r="FP44">
        <v>8.6875832270640156</v>
      </c>
      <c r="FQ44">
        <v>39.374809542169487</v>
      </c>
      <c r="FR44">
        <v>0.23338429287708498</v>
      </c>
      <c r="FS44">
        <v>2.0575933373581927</v>
      </c>
      <c r="FT44">
        <v>0.5604137467243312</v>
      </c>
      <c r="FU44">
        <v>0.99855491329479773</v>
      </c>
      <c r="FV44">
        <v>0.97615606936416177</v>
      </c>
      <c r="FW44">
        <v>0.36612321303891626</v>
      </c>
      <c r="FX44">
        <v>1.4739884393063583E-2</v>
      </c>
      <c r="FY44">
        <v>73.760172477326591</v>
      </c>
      <c r="FZ44">
        <v>3.2636780713192088</v>
      </c>
      <c r="GA44">
        <v>0</v>
      </c>
      <c r="GB44">
        <v>0</v>
      </c>
      <c r="GC44">
        <v>143.83104009062882</v>
      </c>
      <c r="GD44">
        <v>0.27529118149538206</v>
      </c>
      <c r="GE44">
        <v>0.3033940527477097</v>
      </c>
      <c r="GF44">
        <v>0.4380061109631681</v>
      </c>
      <c r="GG44">
        <v>59.258183534818443</v>
      </c>
      <c r="GH44">
        <v>0</v>
      </c>
      <c r="GI44">
        <v>0</v>
      </c>
      <c r="GJ44">
        <v>0</v>
      </c>
      <c r="GK44">
        <v>4.0981398508720346E-2</v>
      </c>
      <c r="GL44">
        <v>1.981618333294044E-2</v>
      </c>
      <c r="GM44">
        <v>0.22543352601156069</v>
      </c>
      <c r="GN44">
        <v>0.22543352601156069</v>
      </c>
      <c r="GO44">
        <v>0.28526011560693643</v>
      </c>
      <c r="GP44">
        <v>0.28526011560693643</v>
      </c>
      <c r="GQ44">
        <v>8.2586705202312132</v>
      </c>
      <c r="GR44">
        <v>8.2586705202312132</v>
      </c>
      <c r="GS44">
        <v>84.779160644504628</v>
      </c>
      <c r="GT44">
        <v>2.2481963384977481</v>
      </c>
      <c r="GU44">
        <v>3.2228499349428787</v>
      </c>
      <c r="GV44">
        <v>0</v>
      </c>
      <c r="GW44">
        <v>0</v>
      </c>
      <c r="GX44">
        <v>1.3588324520406481</v>
      </c>
      <c r="GY44">
        <v>186.29975058517962</v>
      </c>
      <c r="GZ44">
        <v>195.43764641468965</v>
      </c>
      <c r="HA44">
        <v>0.19939433467345868</v>
      </c>
      <c r="HB44">
        <v>-27.557382145214518</v>
      </c>
    </row>
    <row r="45" spans="1:210" x14ac:dyDescent="0.25">
      <c r="A45" t="s">
        <v>3665</v>
      </c>
      <c r="B45">
        <v>40</v>
      </c>
      <c r="C45">
        <v>4284</v>
      </c>
      <c r="D45">
        <v>1739</v>
      </c>
      <c r="E45">
        <v>1939</v>
      </c>
      <c r="F45">
        <v>4096</v>
      </c>
      <c r="G45">
        <v>2725</v>
      </c>
      <c r="H45">
        <v>2709</v>
      </c>
      <c r="BB45">
        <v>-1</v>
      </c>
      <c r="DA45">
        <v>-1</v>
      </c>
      <c r="DG45">
        <v>13.496266692350533</v>
      </c>
      <c r="DH45">
        <v>0</v>
      </c>
      <c r="DI45">
        <v>0</v>
      </c>
      <c r="DJ45">
        <v>0</v>
      </c>
      <c r="DK45">
        <v>0.61809414353911674</v>
      </c>
      <c r="DL45">
        <v>2.8901734104046245E-4</v>
      </c>
      <c r="DM45">
        <v>37.094319132578235</v>
      </c>
      <c r="DN45">
        <v>0.61823865220963692</v>
      </c>
      <c r="DO45">
        <v>0</v>
      </c>
      <c r="DP45">
        <v>0</v>
      </c>
      <c r="DQ45">
        <v>12.364773044192741</v>
      </c>
      <c r="DR45">
        <v>50.369878867453195</v>
      </c>
      <c r="DS45">
        <v>0.97290341843389716</v>
      </c>
      <c r="DT45">
        <v>0</v>
      </c>
      <c r="DU45">
        <v>0</v>
      </c>
      <c r="DV45">
        <v>0.99855491329479773</v>
      </c>
      <c r="DW45">
        <v>0.97615606936416177</v>
      </c>
      <c r="DX45">
        <v>0.29588193953612807</v>
      </c>
      <c r="DY45">
        <v>1.4739884393063583E-2</v>
      </c>
      <c r="DZ45">
        <v>71.217499728938549</v>
      </c>
      <c r="EA45">
        <v>3.2315832805420821</v>
      </c>
      <c r="EB45">
        <v>0</v>
      </c>
      <c r="EC45">
        <v>0</v>
      </c>
      <c r="ED45">
        <v>158.44861592920847</v>
      </c>
      <c r="EE45">
        <v>0.48231572606521256</v>
      </c>
      <c r="EF45">
        <v>0.48570542345034412</v>
      </c>
      <c r="EG45">
        <v>0.41807227857823426</v>
      </c>
      <c r="EH45">
        <v>82.503532771353349</v>
      </c>
      <c r="EI45">
        <v>0</v>
      </c>
      <c r="EJ45">
        <v>0</v>
      </c>
      <c r="EK45">
        <v>0</v>
      </c>
      <c r="EL45">
        <v>0</v>
      </c>
      <c r="EM45">
        <v>2.8185759180651138E-2</v>
      </c>
      <c r="EN45">
        <v>0.22543352601156069</v>
      </c>
      <c r="EO45">
        <v>0.22543352601156069</v>
      </c>
      <c r="EP45">
        <v>0.28526011560693643</v>
      </c>
      <c r="EQ45">
        <v>0.28526011560693643</v>
      </c>
      <c r="ER45">
        <v>8.2586705202312132</v>
      </c>
      <c r="ES45">
        <v>8.2586705202312132</v>
      </c>
      <c r="ET45">
        <v>92.689275549178319</v>
      </c>
      <c r="EU45">
        <v>2.3875450329826311</v>
      </c>
      <c r="EV45">
        <v>3.8497859125337186</v>
      </c>
      <c r="EW45">
        <v>0</v>
      </c>
      <c r="EX45">
        <v>0</v>
      </c>
      <c r="EY45">
        <v>0</v>
      </c>
      <c r="EZ45">
        <v>201.83251775341614</v>
      </c>
      <c r="FA45">
        <v>211.18836596703323</v>
      </c>
      <c r="FB45">
        <v>0.50946655565476984</v>
      </c>
      <c r="FC45">
        <v>12.278146436694575</v>
      </c>
      <c r="FF45">
        <v>10.615202553185497</v>
      </c>
      <c r="FG45">
        <v>0</v>
      </c>
      <c r="FH45">
        <v>1.2099474882539796</v>
      </c>
      <c r="FI45">
        <v>0.95730399917496456</v>
      </c>
      <c r="FJ45">
        <v>0.3049141064720533</v>
      </c>
      <c r="FK45">
        <v>2.8901734104046245E-4</v>
      </c>
      <c r="FL45">
        <v>18.30351690855441</v>
      </c>
      <c r="FM45">
        <v>0.30505861514257349</v>
      </c>
      <c r="FN45">
        <v>0</v>
      </c>
      <c r="FO45">
        <v>0</v>
      </c>
      <c r="FP45">
        <v>6.1011723028514719</v>
      </c>
      <c r="FQ45">
        <v>30.633592783599134</v>
      </c>
      <c r="FR45">
        <v>0.18741020398122202</v>
      </c>
      <c r="FS45">
        <v>5.4096368648885438</v>
      </c>
      <c r="FT45">
        <v>1.6374333485551631</v>
      </c>
      <c r="FU45">
        <v>0.99855491329479773</v>
      </c>
      <c r="FV45">
        <v>0.92421222266507708</v>
      </c>
      <c r="FW45">
        <v>7.4700761862897369E-2</v>
      </c>
      <c r="FX45">
        <v>1.4739884393063583E-2</v>
      </c>
      <c r="FY45">
        <v>75.006082476205691</v>
      </c>
      <c r="FZ45">
        <v>2.8611032263490719</v>
      </c>
      <c r="GA45">
        <v>0</v>
      </c>
      <c r="GB45">
        <v>0</v>
      </c>
      <c r="GC45">
        <v>160.89385025994375</v>
      </c>
      <c r="GD45">
        <v>0.40922223056102547</v>
      </c>
      <c r="GE45">
        <v>0.47505276004871355</v>
      </c>
      <c r="GF45">
        <v>0.43651328453644672</v>
      </c>
      <c r="GG45">
        <v>81.492203302394898</v>
      </c>
      <c r="GH45">
        <v>0</v>
      </c>
      <c r="GI45">
        <v>0</v>
      </c>
      <c r="GJ45">
        <v>0</v>
      </c>
      <c r="GK45">
        <v>4.3738848787200198E-2</v>
      </c>
      <c r="GL45">
        <v>1.957633315134466E-2</v>
      </c>
      <c r="GM45">
        <v>0.22543352601156069</v>
      </c>
      <c r="GN45">
        <v>0.22543352601156069</v>
      </c>
      <c r="GO45">
        <v>0.28526011560693643</v>
      </c>
      <c r="GP45">
        <v>0.28526011560693643</v>
      </c>
      <c r="GQ45">
        <v>8.2586705202312132</v>
      </c>
      <c r="GR45">
        <v>8.2586705202312132</v>
      </c>
      <c r="GS45">
        <v>85.423509017858294</v>
      </c>
      <c r="GT45">
        <v>2.198974645220753</v>
      </c>
      <c r="GU45">
        <v>3.2012702437602778</v>
      </c>
      <c r="GV45">
        <v>0</v>
      </c>
      <c r="GW45">
        <v>0</v>
      </c>
      <c r="GX45">
        <v>3.6263149902670704</v>
      </c>
      <c r="GY45">
        <v>200.51675319815928</v>
      </c>
      <c r="GZ45">
        <v>207.37950297708193</v>
      </c>
      <c r="HA45">
        <v>0.49053344434523016</v>
      </c>
      <c r="HB45">
        <v>-40.278406496983983</v>
      </c>
    </row>
    <row r="46" spans="1:210" x14ac:dyDescent="0.25">
      <c r="A46" t="s">
        <v>3665</v>
      </c>
      <c r="B46">
        <v>41</v>
      </c>
      <c r="C46">
        <v>5822</v>
      </c>
      <c r="D46">
        <v>1405</v>
      </c>
      <c r="E46">
        <v>383</v>
      </c>
      <c r="F46">
        <v>101</v>
      </c>
      <c r="G46">
        <v>2526</v>
      </c>
      <c r="H46">
        <v>2151</v>
      </c>
      <c r="BB46">
        <v>-1</v>
      </c>
      <c r="DA46">
        <v>-1</v>
      </c>
      <c r="DG46">
        <v>12.831919852615377</v>
      </c>
      <c r="DH46">
        <v>0.11006813274159613</v>
      </c>
      <c r="DI46">
        <v>1.364042839135267</v>
      </c>
      <c r="DJ46">
        <v>1.4121691687056162</v>
      </c>
      <c r="DK46">
        <v>0.41735753154452193</v>
      </c>
      <c r="DL46">
        <v>2.8901734104046245E-4</v>
      </c>
      <c r="DM46">
        <v>25.050122412902532</v>
      </c>
      <c r="DN46">
        <v>0.41750204021504217</v>
      </c>
      <c r="DO46">
        <v>0</v>
      </c>
      <c r="DP46">
        <v>0</v>
      </c>
      <c r="DQ46">
        <v>8.3500408043008481</v>
      </c>
      <c r="DR46">
        <v>39.317520374226071</v>
      </c>
      <c r="DS46">
        <v>0.11415992438918912</v>
      </c>
      <c r="DT46">
        <v>0.52274030243101233</v>
      </c>
      <c r="DU46">
        <v>0.23788703404047687</v>
      </c>
      <c r="DV46">
        <v>0.99855491329479773</v>
      </c>
      <c r="DW46">
        <v>0.97615606936416177</v>
      </c>
      <c r="DX46">
        <v>0.95153457212458348</v>
      </c>
      <c r="DY46">
        <v>1.4739884393063583E-2</v>
      </c>
      <c r="DZ46">
        <v>90.542516886448254</v>
      </c>
      <c r="EA46">
        <v>5.14185034208551</v>
      </c>
      <c r="EB46">
        <v>0</v>
      </c>
      <c r="EC46">
        <v>0</v>
      </c>
      <c r="ED46">
        <v>199.31803411257869</v>
      </c>
      <c r="EE46">
        <v>0.65559163872003112</v>
      </c>
      <c r="EF46">
        <v>0.46711497189127416</v>
      </c>
      <c r="EG46">
        <v>0.50526061540797162</v>
      </c>
      <c r="EH46">
        <v>98.849313551286372</v>
      </c>
      <c r="EI46">
        <v>0</v>
      </c>
      <c r="EJ46">
        <v>0</v>
      </c>
      <c r="EK46">
        <v>0</v>
      </c>
      <c r="EL46">
        <v>0</v>
      </c>
      <c r="EM46">
        <v>7.4225740687854369E-2</v>
      </c>
      <c r="EN46">
        <v>0.22543352601156069</v>
      </c>
      <c r="EO46">
        <v>0.22543352601156069</v>
      </c>
      <c r="EP46">
        <v>0.28526011560693643</v>
      </c>
      <c r="EQ46">
        <v>0.28526011560693643</v>
      </c>
      <c r="ER46">
        <v>8.2586705202312132</v>
      </c>
      <c r="ES46">
        <v>8.2586705202312132</v>
      </c>
      <c r="ET46">
        <v>104.37921270634921</v>
      </c>
      <c r="EU46">
        <v>2.7772184235841308</v>
      </c>
      <c r="EV46">
        <v>5.6161977551045918</v>
      </c>
      <c r="EW46">
        <v>0</v>
      </c>
      <c r="EX46">
        <v>0</v>
      </c>
      <c r="EY46">
        <v>1.1472336890614754</v>
      </c>
      <c r="EZ46">
        <v>236.32724323555817</v>
      </c>
      <c r="FA46">
        <v>256.26220302301783</v>
      </c>
      <c r="FB46">
        <v>0.71672092534278031</v>
      </c>
      <c r="FC46">
        <v>14.12124005071205</v>
      </c>
      <c r="FF46">
        <v>12.556101428157557</v>
      </c>
      <c r="FG46">
        <v>0.37502794193796485</v>
      </c>
      <c r="FH46">
        <v>0.35406904030116609</v>
      </c>
      <c r="FI46">
        <v>0.42517051733236721</v>
      </c>
      <c r="FJ46">
        <v>0.3838117825174574</v>
      </c>
      <c r="FK46">
        <v>2.8901734104046245E-4</v>
      </c>
      <c r="FL46">
        <v>23.037377471278656</v>
      </c>
      <c r="FM46">
        <v>0.38395629118797758</v>
      </c>
      <c r="FN46">
        <v>0</v>
      </c>
      <c r="FO46">
        <v>0</v>
      </c>
      <c r="FP46">
        <v>7.6791258237595503</v>
      </c>
      <c r="FQ46">
        <v>35.228294035890215</v>
      </c>
      <c r="FR46">
        <v>0.65774824396790943</v>
      </c>
      <c r="FS46">
        <v>3.2607281598362983</v>
      </c>
      <c r="FT46">
        <v>1.0681056745513628</v>
      </c>
      <c r="FU46">
        <v>0.99855491329479773</v>
      </c>
      <c r="FV46">
        <v>0.97615606936416177</v>
      </c>
      <c r="FW46">
        <v>0.40172144344946209</v>
      </c>
      <c r="FX46">
        <v>2.0054441546841204E-2</v>
      </c>
      <c r="FY46">
        <v>85.111108185556418</v>
      </c>
      <c r="FZ46">
        <v>3.9794771784526271</v>
      </c>
      <c r="GA46">
        <v>0</v>
      </c>
      <c r="GB46">
        <v>0</v>
      </c>
      <c r="GC46">
        <v>166.18581390165207</v>
      </c>
      <c r="GD46">
        <v>0.63900437126766485</v>
      </c>
      <c r="GE46">
        <v>0.40613584374266443</v>
      </c>
      <c r="GF46">
        <v>0.43783346062566775</v>
      </c>
      <c r="GG46">
        <v>77.429999219716365</v>
      </c>
      <c r="GH46">
        <v>0</v>
      </c>
      <c r="GI46">
        <v>0</v>
      </c>
      <c r="GJ46">
        <v>0</v>
      </c>
      <c r="GK46">
        <v>1.1803024595506315E-2</v>
      </c>
      <c r="GL46">
        <v>3.5597987587109192E-2</v>
      </c>
      <c r="GM46">
        <v>0.22543352601156069</v>
      </c>
      <c r="GN46">
        <v>0.22543352601156069</v>
      </c>
      <c r="GO46">
        <v>0.28526011560693643</v>
      </c>
      <c r="GP46">
        <v>0.28526011560693643</v>
      </c>
      <c r="GQ46">
        <v>8.2586705202312132</v>
      </c>
      <c r="GR46">
        <v>8.2586705202312132</v>
      </c>
      <c r="GS46">
        <v>93.99051920625584</v>
      </c>
      <c r="GT46">
        <v>2.5066409183281557</v>
      </c>
      <c r="GU46">
        <v>4.2686693573507766</v>
      </c>
      <c r="GV46">
        <v>0</v>
      </c>
      <c r="GW46">
        <v>0</v>
      </c>
      <c r="GX46">
        <v>1.0350758581536708</v>
      </c>
      <c r="GY46">
        <v>204.076396101179</v>
      </c>
      <c r="GZ46">
        <v>217.57130897898966</v>
      </c>
      <c r="HA46">
        <v>0.28327907465721969</v>
      </c>
      <c r="HB46">
        <v>6.8903232729272528</v>
      </c>
    </row>
    <row r="47" spans="1:210" x14ac:dyDescent="0.25">
      <c r="A47" t="s">
        <v>3665</v>
      </c>
      <c r="B47">
        <v>42</v>
      </c>
      <c r="C47">
        <v>1736</v>
      </c>
      <c r="D47">
        <v>4524</v>
      </c>
      <c r="E47">
        <v>3110</v>
      </c>
      <c r="F47">
        <v>5125</v>
      </c>
      <c r="G47">
        <v>3061</v>
      </c>
      <c r="H47">
        <v>144</v>
      </c>
      <c r="BB47">
        <v>-1</v>
      </c>
      <c r="DA47">
        <v>-1</v>
      </c>
      <c r="DG47">
        <v>13.355620564581987</v>
      </c>
      <c r="DH47">
        <v>0.43087886871362752</v>
      </c>
      <c r="DI47">
        <v>0.27878609343658478</v>
      </c>
      <c r="DJ47">
        <v>0.46149491122164743</v>
      </c>
      <c r="DK47">
        <v>0.29403287272281831</v>
      </c>
      <c r="DL47">
        <v>2.8901734104046245E-4</v>
      </c>
      <c r="DM47">
        <v>17.650642883600312</v>
      </c>
      <c r="DN47">
        <v>0.29417738139333854</v>
      </c>
      <c r="DO47">
        <v>0</v>
      </c>
      <c r="DP47">
        <v>0</v>
      </c>
      <c r="DQ47">
        <v>5.883547627866772</v>
      </c>
      <c r="DR47">
        <v>29.183371995709901</v>
      </c>
      <c r="DS47">
        <v>0.28939227556876274</v>
      </c>
      <c r="DT47">
        <v>1.278209791560815</v>
      </c>
      <c r="DU47">
        <v>0.41886858969715302</v>
      </c>
      <c r="DV47">
        <v>0.99855491329479773</v>
      </c>
      <c r="DW47">
        <v>0.87984909488034968</v>
      </c>
      <c r="DX47">
        <v>0.2474472292343815</v>
      </c>
      <c r="DY47">
        <v>1.4739884393063583E-2</v>
      </c>
      <c r="DZ47">
        <v>79.234143838509482</v>
      </c>
      <c r="EA47">
        <v>3.3970241962754693</v>
      </c>
      <c r="EB47">
        <v>0</v>
      </c>
      <c r="EC47">
        <v>0</v>
      </c>
      <c r="ED47">
        <v>140.22883832653307</v>
      </c>
      <c r="EE47">
        <v>0.26502890173410404</v>
      </c>
      <c r="EF47">
        <v>0.39996736648795417</v>
      </c>
      <c r="EG47">
        <v>0.42805960633316542</v>
      </c>
      <c r="EH47">
        <v>62.029015652789653</v>
      </c>
      <c r="EI47">
        <v>0</v>
      </c>
      <c r="EJ47">
        <v>0</v>
      </c>
      <c r="EK47">
        <v>0</v>
      </c>
      <c r="EL47">
        <v>5.6047891598218033E-2</v>
      </c>
      <c r="EM47">
        <v>2.5330850736802413E-2</v>
      </c>
      <c r="EN47">
        <v>0.22543352601156069</v>
      </c>
      <c r="EO47">
        <v>0.22543352601156069</v>
      </c>
      <c r="EP47">
        <v>0.28526011560693643</v>
      </c>
      <c r="EQ47">
        <v>0.28526011560693643</v>
      </c>
      <c r="ER47">
        <v>8.2586705202312132</v>
      </c>
      <c r="ES47">
        <v>8.2586705202312132</v>
      </c>
      <c r="ET47">
        <v>84.668044326219672</v>
      </c>
      <c r="EU47">
        <v>2.2742780770558624</v>
      </c>
      <c r="EV47">
        <v>3.6591702242089976</v>
      </c>
      <c r="EW47">
        <v>0</v>
      </c>
      <c r="EX47">
        <v>0</v>
      </c>
      <c r="EY47">
        <v>0.52719480219156534</v>
      </c>
      <c r="EZ47">
        <v>191.45235759668256</v>
      </c>
      <c r="FA47">
        <v>198.42842113656155</v>
      </c>
      <c r="FB47">
        <v>0.24295635547082867</v>
      </c>
      <c r="FC47">
        <v>-36.268535643315936</v>
      </c>
      <c r="FF47">
        <v>13.960982658959537</v>
      </c>
      <c r="FG47">
        <v>0.26737030570538006</v>
      </c>
      <c r="FH47">
        <v>2.0710320342166919</v>
      </c>
      <c r="FI47">
        <v>2.1097689302371112</v>
      </c>
      <c r="FJ47">
        <v>0.60227770708267614</v>
      </c>
      <c r="FK47">
        <v>2.8901734104046245E-4</v>
      </c>
      <c r="FL47">
        <v>36.145332945191768</v>
      </c>
      <c r="FM47">
        <v>0.60242221575319643</v>
      </c>
      <c r="FN47">
        <v>0</v>
      </c>
      <c r="FO47">
        <v>0</v>
      </c>
      <c r="FP47">
        <v>12.048444315063929</v>
      </c>
      <c r="FQ47">
        <v>53.071366074902514</v>
      </c>
      <c r="FR47">
        <v>0</v>
      </c>
      <c r="FS47">
        <v>9.1585828734177515</v>
      </c>
      <c r="FT47">
        <v>2.6986134174228145</v>
      </c>
      <c r="FU47">
        <v>0.99855491329479773</v>
      </c>
      <c r="FV47">
        <v>0.97615606936416177</v>
      </c>
      <c r="FW47">
        <v>0.29375463313944816</v>
      </c>
      <c r="FX47">
        <v>1.4739884393063583E-2</v>
      </c>
      <c r="FY47">
        <v>74.431838083088607</v>
      </c>
      <c r="FZ47">
        <v>3.2580013532802461</v>
      </c>
      <c r="GA47">
        <v>0</v>
      </c>
      <c r="GB47">
        <v>0</v>
      </c>
      <c r="GC47">
        <v>156.23413582283007</v>
      </c>
      <c r="GD47">
        <v>0.32158120884022451</v>
      </c>
      <c r="GE47">
        <v>0.37286012009687086</v>
      </c>
      <c r="GF47">
        <v>0.75544674749348606</v>
      </c>
      <c r="GG47">
        <v>85.211916965192103</v>
      </c>
      <c r="GH47">
        <v>0</v>
      </c>
      <c r="GI47">
        <v>0</v>
      </c>
      <c r="GJ47">
        <v>0</v>
      </c>
      <c r="GK47">
        <v>0</v>
      </c>
      <c r="GL47">
        <v>2.6862750351552944E-2</v>
      </c>
      <c r="GM47">
        <v>0.22543352601156069</v>
      </c>
      <c r="GN47">
        <v>0.22543352601156069</v>
      </c>
      <c r="GO47">
        <v>0.28526011560693643</v>
      </c>
      <c r="GP47">
        <v>0.28526011560693643</v>
      </c>
      <c r="GQ47">
        <v>8.2586705202312132</v>
      </c>
      <c r="GR47">
        <v>8.2586705202312132</v>
      </c>
      <c r="GS47">
        <v>93.461097416527394</v>
      </c>
      <c r="GT47">
        <v>2.499944313584002</v>
      </c>
      <c r="GU47">
        <v>3.7639055169522422</v>
      </c>
      <c r="GV47">
        <v>0</v>
      </c>
      <c r="GW47">
        <v>0</v>
      </c>
      <c r="GX47">
        <v>4.8017171946161232</v>
      </c>
      <c r="GY47">
        <v>230.93976988771999</v>
      </c>
      <c r="GZ47">
        <v>237.86184816387765</v>
      </c>
      <c r="HA47">
        <v>0.75704364452917128</v>
      </c>
      <c r="HB47">
        <v>-21.002162393248202</v>
      </c>
    </row>
    <row r="48" spans="1:210" x14ac:dyDescent="0.25">
      <c r="A48" t="s">
        <v>3665</v>
      </c>
      <c r="B48">
        <v>43</v>
      </c>
      <c r="C48">
        <v>1625</v>
      </c>
      <c r="D48">
        <v>4645</v>
      </c>
      <c r="E48">
        <v>3067</v>
      </c>
      <c r="F48">
        <v>1592</v>
      </c>
      <c r="G48">
        <v>3138</v>
      </c>
      <c r="H48">
        <v>5847</v>
      </c>
      <c r="BB48">
        <v>-1</v>
      </c>
      <c r="DA48">
        <v>-1</v>
      </c>
      <c r="DG48">
        <v>13.960982658959537</v>
      </c>
      <c r="DH48">
        <v>5.8009239451226362</v>
      </c>
      <c r="DI48">
        <v>0.83502678917879425</v>
      </c>
      <c r="DJ48">
        <v>2.6638199503107698</v>
      </c>
      <c r="DK48">
        <v>0.43830043703788335</v>
      </c>
      <c r="DL48">
        <v>2.8901734104046245E-4</v>
      </c>
      <c r="DM48">
        <v>26.30669674250424</v>
      </c>
      <c r="DN48">
        <v>0.43844494570840359</v>
      </c>
      <c r="DO48">
        <v>0</v>
      </c>
      <c r="DP48">
        <v>0</v>
      </c>
      <c r="DQ48">
        <v>8.7688989141680747</v>
      </c>
      <c r="DR48">
        <v>42.281976671628897</v>
      </c>
      <c r="DS48">
        <v>1.996598470671525</v>
      </c>
      <c r="DT48">
        <v>2.5729325035412551</v>
      </c>
      <c r="DU48">
        <v>0.89469844571789758</v>
      </c>
      <c r="DV48">
        <v>0.99855491329479773</v>
      </c>
      <c r="DW48">
        <v>0.96061945609027211</v>
      </c>
      <c r="DX48">
        <v>0.41309985681218719</v>
      </c>
      <c r="DY48">
        <v>1.4739884393063583E-2</v>
      </c>
      <c r="DZ48">
        <v>79.825372824449886</v>
      </c>
      <c r="EA48">
        <v>3.4767258369930003</v>
      </c>
      <c r="EB48">
        <v>0</v>
      </c>
      <c r="EC48">
        <v>0</v>
      </c>
      <c r="ED48">
        <v>182.90848150869303</v>
      </c>
      <c r="EE48">
        <v>0.52184132151262141</v>
      </c>
      <c r="EF48">
        <v>0.43654912721003364</v>
      </c>
      <c r="EG48">
        <v>0.70647096520695984</v>
      </c>
      <c r="EH48">
        <v>96.535457742597487</v>
      </c>
      <c r="EI48">
        <v>0</v>
      </c>
      <c r="EJ48">
        <v>0</v>
      </c>
      <c r="EK48">
        <v>0</v>
      </c>
      <c r="EL48">
        <v>5.0087409567965022E-2</v>
      </c>
      <c r="EM48">
        <v>2.6814646382248064E-2</v>
      </c>
      <c r="EN48">
        <v>0.22543352601156069</v>
      </c>
      <c r="EO48">
        <v>0.22543352601156069</v>
      </c>
      <c r="EP48">
        <v>0.28526011560693643</v>
      </c>
      <c r="EQ48">
        <v>0.28526011560693643</v>
      </c>
      <c r="ER48">
        <v>8.2586705202312132</v>
      </c>
      <c r="ES48">
        <v>8.2586705202312132</v>
      </c>
      <c r="ET48">
        <v>89.938996069669713</v>
      </c>
      <c r="EU48">
        <v>2.3673219967515347</v>
      </c>
      <c r="EV48">
        <v>3.7607060395328404</v>
      </c>
      <c r="EW48">
        <v>0</v>
      </c>
      <c r="EX48">
        <v>0</v>
      </c>
      <c r="EY48">
        <v>3.863684439749985</v>
      </c>
      <c r="EZ48">
        <v>228.91024675744069</v>
      </c>
      <c r="FA48">
        <v>242.86767493553157</v>
      </c>
      <c r="FB48">
        <v>0.43610005804132479</v>
      </c>
      <c r="FC48">
        <v>11.565859856124664</v>
      </c>
      <c r="FF48">
        <v>12.045772762205475</v>
      </c>
      <c r="FG48">
        <v>0</v>
      </c>
      <c r="FH48">
        <v>0.88712664830290333</v>
      </c>
      <c r="FI48">
        <v>0.74441459862235426</v>
      </c>
      <c r="FJ48">
        <v>0.57145861108962137</v>
      </c>
      <c r="FK48">
        <v>2.8901734104046245E-4</v>
      </c>
      <c r="FL48">
        <v>34.296187185608517</v>
      </c>
      <c r="FM48">
        <v>0.57160311976014155</v>
      </c>
      <c r="FN48">
        <v>0</v>
      </c>
      <c r="FO48">
        <v>0</v>
      </c>
      <c r="FP48">
        <v>11.432062395202832</v>
      </c>
      <c r="FQ48">
        <v>48.948234182769163</v>
      </c>
      <c r="FR48">
        <v>6.0741360647940223E-2</v>
      </c>
      <c r="FS48">
        <v>3.1225387617369935</v>
      </c>
      <c r="FT48">
        <v>0.716555792998126</v>
      </c>
      <c r="FU48">
        <v>0.99855491329479773</v>
      </c>
      <c r="FV48">
        <v>0.97615606936416177</v>
      </c>
      <c r="FW48">
        <v>0.76822857802220157</v>
      </c>
      <c r="FX48">
        <v>3.048761005397501E-2</v>
      </c>
      <c r="FY48">
        <v>83.220994026626343</v>
      </c>
      <c r="FZ48">
        <v>4.8007105897901017</v>
      </c>
      <c r="GA48">
        <v>0</v>
      </c>
      <c r="GB48">
        <v>0</v>
      </c>
      <c r="GC48">
        <v>185.05068720034743</v>
      </c>
      <c r="GD48">
        <v>0.50251991274412067</v>
      </c>
      <c r="GE48">
        <v>0.52568845096151728</v>
      </c>
      <c r="GF48">
        <v>0.69195193835683499</v>
      </c>
      <c r="GG48">
        <v>99.090383128169037</v>
      </c>
      <c r="GH48">
        <v>0</v>
      </c>
      <c r="GI48">
        <v>0</v>
      </c>
      <c r="GJ48">
        <v>0</v>
      </c>
      <c r="GK48">
        <v>2.1443560731809475E-2</v>
      </c>
      <c r="GL48">
        <v>5.8950434505912308E-2</v>
      </c>
      <c r="GM48">
        <v>0.22543352601156069</v>
      </c>
      <c r="GN48">
        <v>0.22543352601156069</v>
      </c>
      <c r="GO48">
        <v>0.28526011560693643</v>
      </c>
      <c r="GP48">
        <v>0.28526011560693643</v>
      </c>
      <c r="GQ48">
        <v>8.2586705202312132</v>
      </c>
      <c r="GR48">
        <v>8.2586705202312132</v>
      </c>
      <c r="GS48">
        <v>100.24081900027831</v>
      </c>
      <c r="GT48">
        <v>2.6542489146873396</v>
      </c>
      <c r="GU48">
        <v>5.1874980479438921</v>
      </c>
      <c r="GV48">
        <v>0</v>
      </c>
      <c r="GW48">
        <v>0</v>
      </c>
      <c r="GX48">
        <v>1.6065282717400013</v>
      </c>
      <c r="GY48">
        <v>237.83951919045404</v>
      </c>
      <c r="GZ48">
        <v>260.51446378756492</v>
      </c>
      <c r="HA48">
        <v>0.56389994195867521</v>
      </c>
      <c r="HB48">
        <v>21.455092729108479</v>
      </c>
    </row>
    <row r="49" spans="1:210" x14ac:dyDescent="0.25">
      <c r="A49" t="s">
        <v>3665</v>
      </c>
      <c r="B49">
        <v>44</v>
      </c>
      <c r="C49">
        <v>3352</v>
      </c>
      <c r="D49">
        <v>4979</v>
      </c>
      <c r="E49">
        <v>2022</v>
      </c>
      <c r="F49">
        <v>16</v>
      </c>
      <c r="G49">
        <v>3734</v>
      </c>
      <c r="H49">
        <v>1756</v>
      </c>
      <c r="BB49">
        <v>-1</v>
      </c>
      <c r="DA49">
        <v>-1</v>
      </c>
      <c r="DG49">
        <v>10.980416936221296</v>
      </c>
      <c r="DH49">
        <v>0.17593940344573628</v>
      </c>
      <c r="DI49">
        <v>0</v>
      </c>
      <c r="DJ49">
        <v>0.10527647980654353</v>
      </c>
      <c r="DK49">
        <v>0.45536267248182888</v>
      </c>
      <c r="DL49">
        <v>2.8901734104046245E-4</v>
      </c>
      <c r="DM49">
        <v>27.330430869140947</v>
      </c>
      <c r="DN49">
        <v>0.45550718115234912</v>
      </c>
      <c r="DO49">
        <v>0</v>
      </c>
      <c r="DP49">
        <v>0</v>
      </c>
      <c r="DQ49">
        <v>9.1101436230469854</v>
      </c>
      <c r="DR49">
        <v>41.120173438521334</v>
      </c>
      <c r="DS49">
        <v>1.3650681027767522</v>
      </c>
      <c r="DT49">
        <v>1.2457834744766538</v>
      </c>
      <c r="DU49">
        <v>0.44792188660570437</v>
      </c>
      <c r="DV49">
        <v>0.99855491329479773</v>
      </c>
      <c r="DW49">
        <v>0.94146421091152432</v>
      </c>
      <c r="DX49">
        <v>0.39568810421031692</v>
      </c>
      <c r="DY49">
        <v>1.4739884393063583E-2</v>
      </c>
      <c r="DZ49">
        <v>73.287860925042366</v>
      </c>
      <c r="EA49">
        <v>3.2847148796774746</v>
      </c>
      <c r="EB49">
        <v>0</v>
      </c>
      <c r="EC49">
        <v>0</v>
      </c>
      <c r="ED49">
        <v>167.45002432004003</v>
      </c>
      <c r="EE49">
        <v>0.51613879779848149</v>
      </c>
      <c r="EF49">
        <v>0.52230836844494055</v>
      </c>
      <c r="EG49">
        <v>0.36537770002358172</v>
      </c>
      <c r="EH49">
        <v>83.790369989680187</v>
      </c>
      <c r="EI49">
        <v>0</v>
      </c>
      <c r="EJ49">
        <v>0</v>
      </c>
      <c r="EK49">
        <v>0</v>
      </c>
      <c r="EL49">
        <v>0</v>
      </c>
      <c r="EM49">
        <v>2.0893156362516874E-2</v>
      </c>
      <c r="EN49">
        <v>0.22543352601156069</v>
      </c>
      <c r="EO49">
        <v>0.22543352601156069</v>
      </c>
      <c r="EP49">
        <v>0.28526011560693643</v>
      </c>
      <c r="EQ49">
        <v>0.28526011560693643</v>
      </c>
      <c r="ER49">
        <v>8.2586705202312132</v>
      </c>
      <c r="ES49">
        <v>8.2586705202312132</v>
      </c>
      <c r="ET49">
        <v>86.28594491400888</v>
      </c>
      <c r="EU49">
        <v>2.3100561750340942</v>
      </c>
      <c r="EV49">
        <v>3.3166958733726206</v>
      </c>
      <c r="EW49">
        <v>0</v>
      </c>
      <c r="EX49">
        <v>0</v>
      </c>
      <c r="EY49">
        <v>0.99972996875791187</v>
      </c>
      <c r="EZ49">
        <v>222.2821960015163</v>
      </c>
      <c r="FA49">
        <v>231.86479342987542</v>
      </c>
      <c r="FB49">
        <v>0.33290295826286792</v>
      </c>
      <c r="FC49">
        <v>6.7200747950534137</v>
      </c>
      <c r="FF49">
        <v>13.803946015917882</v>
      </c>
      <c r="FG49">
        <v>0</v>
      </c>
      <c r="FH49">
        <v>7.255584234620942</v>
      </c>
      <c r="FI49">
        <v>7.1772781081348311</v>
      </c>
      <c r="FJ49">
        <v>0.44623341905587671</v>
      </c>
      <c r="FK49">
        <v>2.8901734104046245E-4</v>
      </c>
      <c r="FL49">
        <v>26.782675663583802</v>
      </c>
      <c r="FM49">
        <v>0.44637792772639695</v>
      </c>
      <c r="FN49">
        <v>0</v>
      </c>
      <c r="FO49">
        <v>0</v>
      </c>
      <c r="FP49">
        <v>8.9275585545279412</v>
      </c>
      <c r="FQ49">
        <v>45.116716778492346</v>
      </c>
      <c r="FR49">
        <v>0.3541090476068427</v>
      </c>
      <c r="FS49">
        <v>4.8029444911891046</v>
      </c>
      <c r="FT49">
        <v>1.5277984060342316</v>
      </c>
      <c r="FU49">
        <v>0.99855491329479773</v>
      </c>
      <c r="FV49">
        <v>0.97615606936416177</v>
      </c>
      <c r="FW49">
        <v>0.45625972377203766</v>
      </c>
      <c r="FX49">
        <v>1.9277697000414061E-2</v>
      </c>
      <c r="FY49">
        <v>80.413443962862942</v>
      </c>
      <c r="FZ49">
        <v>3.7832450395473818</v>
      </c>
      <c r="GA49">
        <v>0</v>
      </c>
      <c r="GB49">
        <v>0</v>
      </c>
      <c r="GC49">
        <v>198.81683120991946</v>
      </c>
      <c r="GD49">
        <v>0.68328809881233554</v>
      </c>
      <c r="GE49">
        <v>0.54021009637481754</v>
      </c>
      <c r="GF49">
        <v>0.79032406579480652</v>
      </c>
      <c r="GG49">
        <v>115.07947976878613</v>
      </c>
      <c r="GH49">
        <v>0</v>
      </c>
      <c r="GI49">
        <v>0</v>
      </c>
      <c r="GJ49">
        <v>0</v>
      </c>
      <c r="GK49">
        <v>0</v>
      </c>
      <c r="GL49">
        <v>3.3474709631556077E-2</v>
      </c>
      <c r="GM49">
        <v>0.22543352601156069</v>
      </c>
      <c r="GN49">
        <v>0.22543352601156069</v>
      </c>
      <c r="GO49">
        <v>0.28526011560693643</v>
      </c>
      <c r="GP49">
        <v>0.28526011560693643</v>
      </c>
      <c r="GQ49">
        <v>8.2586705202312132</v>
      </c>
      <c r="GR49">
        <v>8.2586705202312132</v>
      </c>
      <c r="GS49">
        <v>95.349157969957901</v>
      </c>
      <c r="GT49">
        <v>2.4396518655723938</v>
      </c>
      <c r="GU49">
        <v>4.1580143845310644</v>
      </c>
      <c r="GV49">
        <v>0</v>
      </c>
      <c r="GW49">
        <v>0</v>
      </c>
      <c r="GX49">
        <v>8.8727251195717649</v>
      </c>
      <c r="GY49">
        <v>246.43190482839344</v>
      </c>
      <c r="GZ49">
        <v>260.49706406007425</v>
      </c>
      <c r="HA49">
        <v>0.66709704173713202</v>
      </c>
      <c r="HB49">
        <v>33.216083518751539</v>
      </c>
    </row>
    <row r="50" spans="1:210" x14ac:dyDescent="0.25">
      <c r="A50" t="s">
        <v>3665</v>
      </c>
      <c r="B50">
        <v>45</v>
      </c>
      <c r="C50">
        <v>4096</v>
      </c>
      <c r="D50">
        <v>4241</v>
      </c>
      <c r="E50">
        <v>4787</v>
      </c>
      <c r="F50">
        <v>1511</v>
      </c>
      <c r="G50">
        <v>4655</v>
      </c>
      <c r="H50">
        <v>383</v>
      </c>
      <c r="BB50">
        <v>-1</v>
      </c>
      <c r="DA50">
        <v>-1</v>
      </c>
      <c r="DG50">
        <v>13.960982658959537</v>
      </c>
      <c r="DH50">
        <v>0</v>
      </c>
      <c r="DI50">
        <v>1.1939110244939708</v>
      </c>
      <c r="DJ50">
        <v>0.98359807629277851</v>
      </c>
      <c r="DK50">
        <v>0.23893174893720567</v>
      </c>
      <c r="DL50">
        <v>2.8901734104046245E-4</v>
      </c>
      <c r="DM50">
        <v>14.344575456463554</v>
      </c>
      <c r="DN50">
        <v>0.23907625760772588</v>
      </c>
      <c r="DO50">
        <v>0</v>
      </c>
      <c r="DP50">
        <v>0</v>
      </c>
      <c r="DQ50">
        <v>4.7815251521545177</v>
      </c>
      <c r="DR50">
        <v>28.516500466773167</v>
      </c>
      <c r="DS50">
        <v>0.18741020398122202</v>
      </c>
      <c r="DT50">
        <v>3.4329490422094362</v>
      </c>
      <c r="DU50">
        <v>1.1109906407494716</v>
      </c>
      <c r="DV50">
        <v>0.99855491329479773</v>
      </c>
      <c r="DW50">
        <v>0.97615606936416177</v>
      </c>
      <c r="DX50">
        <v>0</v>
      </c>
      <c r="DY50">
        <v>1.5554799676943471E-2</v>
      </c>
      <c r="DZ50">
        <v>75.702058564638293</v>
      </c>
      <c r="EA50">
        <v>2.4870001475190584</v>
      </c>
      <c r="EB50">
        <v>0</v>
      </c>
      <c r="EC50">
        <v>0</v>
      </c>
      <c r="ED50">
        <v>159.26554771183933</v>
      </c>
      <c r="EE50">
        <v>0.53132126353374121</v>
      </c>
      <c r="EF50">
        <v>0.31534165397959141</v>
      </c>
      <c r="EG50">
        <v>0.50757066797128125</v>
      </c>
      <c r="EH50">
        <v>79.82871307327332</v>
      </c>
      <c r="EI50">
        <v>0</v>
      </c>
      <c r="EJ50">
        <v>0</v>
      </c>
      <c r="EK50">
        <v>0</v>
      </c>
      <c r="EL50">
        <v>5.047516732470695E-2</v>
      </c>
      <c r="EM50">
        <v>1.4325529147776073E-2</v>
      </c>
      <c r="EN50">
        <v>0.22543352601156069</v>
      </c>
      <c r="EO50">
        <v>0.22543352601156069</v>
      </c>
      <c r="EP50">
        <v>0.28526011560693643</v>
      </c>
      <c r="EQ50">
        <v>0.28526011560693643</v>
      </c>
      <c r="ER50">
        <v>8.2586705202312132</v>
      </c>
      <c r="ES50">
        <v>8.2586705202312132</v>
      </c>
      <c r="ET50">
        <v>81.900992977047054</v>
      </c>
      <c r="EU50">
        <v>2.1351240593918148</v>
      </c>
      <c r="EV50">
        <v>2.6495086569991266</v>
      </c>
      <c r="EW50">
        <v>0</v>
      </c>
      <c r="EX50">
        <v>0</v>
      </c>
      <c r="EY50">
        <v>2.4958242653601959</v>
      </c>
      <c r="EZ50">
        <v>201.47572407306291</v>
      </c>
      <c r="FA50">
        <v>210.70009742605225</v>
      </c>
      <c r="FB50">
        <v>0.20692674874891828</v>
      </c>
      <c r="FC50">
        <v>-9.5076170409004099</v>
      </c>
      <c r="FF50">
        <v>13.960982658959537</v>
      </c>
      <c r="FG50">
        <v>5.1290665554141864E-2</v>
      </c>
      <c r="FH50">
        <v>4.1468981255101234E-2</v>
      </c>
      <c r="FI50">
        <v>3.325000864730121E-2</v>
      </c>
      <c r="FJ50">
        <v>0.61827417402932272</v>
      </c>
      <c r="FK50">
        <v>2.8901734104046245E-4</v>
      </c>
      <c r="FL50">
        <v>37.105120961990579</v>
      </c>
      <c r="FM50">
        <v>0.61841868269984301</v>
      </c>
      <c r="FN50">
        <v>0</v>
      </c>
      <c r="FO50">
        <v>0</v>
      </c>
      <c r="FP50">
        <v>12.368373653996853</v>
      </c>
      <c r="FQ50">
        <v>52.001999106480824</v>
      </c>
      <c r="FR50">
        <v>3.7121713157481055</v>
      </c>
      <c r="FS50">
        <v>0.9636730957723374</v>
      </c>
      <c r="FT50">
        <v>0.32711282072930886</v>
      </c>
      <c r="FU50">
        <v>0.99855491329479773</v>
      </c>
      <c r="FV50">
        <v>0.97615606936416177</v>
      </c>
      <c r="FW50">
        <v>0.98987541762653641</v>
      </c>
      <c r="FX50">
        <v>1.4739884393063583E-2</v>
      </c>
      <c r="FY50">
        <v>85.388424945734101</v>
      </c>
      <c r="FZ50">
        <v>5.0371415694289476</v>
      </c>
      <c r="GA50">
        <v>0</v>
      </c>
      <c r="GB50">
        <v>0</v>
      </c>
      <c r="GC50">
        <v>189.55525695233263</v>
      </c>
      <c r="GD50">
        <v>0.64877356133784914</v>
      </c>
      <c r="GE50">
        <v>0.60408350826451818</v>
      </c>
      <c r="GF50">
        <v>0.45052038763521196</v>
      </c>
      <c r="GG50">
        <v>98.461853107999389</v>
      </c>
      <c r="GH50">
        <v>0</v>
      </c>
      <c r="GI50">
        <v>0</v>
      </c>
      <c r="GJ50">
        <v>0</v>
      </c>
      <c r="GK50">
        <v>0</v>
      </c>
      <c r="GL50">
        <v>8.7951167134687203E-2</v>
      </c>
      <c r="GM50">
        <v>0.22543352601156069</v>
      </c>
      <c r="GN50">
        <v>0.22543352601156069</v>
      </c>
      <c r="GO50">
        <v>0.28526011560693643</v>
      </c>
      <c r="GP50">
        <v>0.28526011560693643</v>
      </c>
      <c r="GQ50">
        <v>8.2586705202312132</v>
      </c>
      <c r="GR50">
        <v>8.2586705202312132</v>
      </c>
      <c r="GS50">
        <v>109.11150759138954</v>
      </c>
      <c r="GT50">
        <v>2.8638373009744704</v>
      </c>
      <c r="GU50">
        <v>5.9368940604434695</v>
      </c>
      <c r="GV50">
        <v>0</v>
      </c>
      <c r="GW50">
        <v>0</v>
      </c>
      <c r="GX50">
        <v>0.71215862611368796</v>
      </c>
      <c r="GY50">
        <v>248.15545752285368</v>
      </c>
      <c r="GZ50">
        <v>266.95571731397683</v>
      </c>
      <c r="HA50">
        <v>0.79307325125108175</v>
      </c>
      <c r="HB50">
        <v>29.307249655569997</v>
      </c>
    </row>
    <row r="51" spans="1:210" x14ac:dyDescent="0.25">
      <c r="A51" t="s">
        <v>3665</v>
      </c>
      <c r="B51">
        <v>46</v>
      </c>
      <c r="C51">
        <v>3061</v>
      </c>
      <c r="D51">
        <v>5350</v>
      </c>
      <c r="E51">
        <v>2781</v>
      </c>
      <c r="F51">
        <v>4292</v>
      </c>
      <c r="G51">
        <v>2151</v>
      </c>
      <c r="H51">
        <v>2039</v>
      </c>
      <c r="BB51">
        <v>-1</v>
      </c>
      <c r="DA51">
        <v>-1</v>
      </c>
      <c r="DG51">
        <v>13.356022997434625</v>
      </c>
      <c r="DH51">
        <v>0</v>
      </c>
      <c r="DI51">
        <v>2.0784130934784435</v>
      </c>
      <c r="DJ51">
        <v>2.0750834069396276</v>
      </c>
      <c r="DK51">
        <v>0.31041901637926639</v>
      </c>
      <c r="DL51">
        <v>2.8901734104046245E-4</v>
      </c>
      <c r="DM51">
        <v>18.6338115029872</v>
      </c>
      <c r="DN51">
        <v>0.31056352504978663</v>
      </c>
      <c r="DO51">
        <v>0</v>
      </c>
      <c r="DP51">
        <v>0</v>
      </c>
      <c r="DQ51">
        <v>6.211270500995731</v>
      </c>
      <c r="DR51">
        <v>34.572313208676917</v>
      </c>
      <c r="DS51">
        <v>0.35031805022025703</v>
      </c>
      <c r="DT51">
        <v>3.5860895966451438</v>
      </c>
      <c r="DU51">
        <v>1.1897391874015282</v>
      </c>
      <c r="DV51">
        <v>0.99855491329479773</v>
      </c>
      <c r="DW51">
        <v>0.97615606936416177</v>
      </c>
      <c r="DX51">
        <v>6.3051083788370155E-2</v>
      </c>
      <c r="DY51">
        <v>1.4739884393063583E-2</v>
      </c>
      <c r="DZ51">
        <v>76.9074042848397</v>
      </c>
      <c r="EA51">
        <v>3.0369168877697668</v>
      </c>
      <c r="EB51">
        <v>0</v>
      </c>
      <c r="EC51">
        <v>0</v>
      </c>
      <c r="ED51">
        <v>151.5609481216411</v>
      </c>
      <c r="EE51">
        <v>0.37307100963568984</v>
      </c>
      <c r="EF51">
        <v>0.26179327298621152</v>
      </c>
      <c r="EG51">
        <v>0.55104386883485523</v>
      </c>
      <c r="EH51">
        <v>68.058311624794086</v>
      </c>
      <c r="EI51">
        <v>0</v>
      </c>
      <c r="EJ51">
        <v>0</v>
      </c>
      <c r="EK51">
        <v>0</v>
      </c>
      <c r="EL51">
        <v>0</v>
      </c>
      <c r="EM51">
        <v>2.0067163882803496E-2</v>
      </c>
      <c r="EN51">
        <v>0.22543352601156069</v>
      </c>
      <c r="EO51">
        <v>0.22543352601156069</v>
      </c>
      <c r="EP51">
        <v>0.28526011560693643</v>
      </c>
      <c r="EQ51">
        <v>0.28526011560693643</v>
      </c>
      <c r="ER51">
        <v>8.2586705202312132</v>
      </c>
      <c r="ES51">
        <v>8.2586705202312132</v>
      </c>
      <c r="ET51">
        <v>86.56322600691702</v>
      </c>
      <c r="EU51">
        <v>2.298913648347269</v>
      </c>
      <c r="EV51">
        <v>3.2451587478434316</v>
      </c>
      <c r="EW51">
        <v>0</v>
      </c>
      <c r="EX51">
        <v>0</v>
      </c>
      <c r="EY51">
        <v>2.8515431396309574</v>
      </c>
      <c r="EZ51">
        <v>189.90367088240441</v>
      </c>
      <c r="FA51">
        <v>198.26135674752891</v>
      </c>
      <c r="FB51">
        <v>0.60595982368516976</v>
      </c>
      <c r="FC51">
        <v>-42.70767657961796</v>
      </c>
      <c r="FF51">
        <v>11.740021684010765</v>
      </c>
      <c r="FG51">
        <v>0.22620384352705886</v>
      </c>
      <c r="FH51">
        <v>0.59767719796503771</v>
      </c>
      <c r="FI51">
        <v>0.70340093975769202</v>
      </c>
      <c r="FJ51">
        <v>0.26461964334590915</v>
      </c>
      <c r="FK51">
        <v>2.8901734104046245E-4</v>
      </c>
      <c r="FL51">
        <v>15.885849120985764</v>
      </c>
      <c r="FM51">
        <v>0.26476415201642933</v>
      </c>
      <c r="FN51">
        <v>0</v>
      </c>
      <c r="FO51">
        <v>0</v>
      </c>
      <c r="FP51">
        <v>5.295283040328588</v>
      </c>
      <c r="FQ51">
        <v>26.674529011846683</v>
      </c>
      <c r="FR51">
        <v>2.138348725980193</v>
      </c>
      <c r="FS51">
        <v>0.22467776381548149</v>
      </c>
      <c r="FT51">
        <v>0.15058807505423136</v>
      </c>
      <c r="FU51">
        <v>0.99855491329479773</v>
      </c>
      <c r="FV51">
        <v>0.90980424606231103</v>
      </c>
      <c r="FW51">
        <v>0.28719877020682621</v>
      </c>
      <c r="FX51">
        <v>1.4739884393063583E-2</v>
      </c>
      <c r="FY51">
        <v>78.414100367149743</v>
      </c>
      <c r="FZ51">
        <v>3.2735515509889312</v>
      </c>
      <c r="GA51">
        <v>0</v>
      </c>
      <c r="GB51">
        <v>0</v>
      </c>
      <c r="GC51">
        <v>145.57185131788822</v>
      </c>
      <c r="GD51">
        <v>0.32214828067152207</v>
      </c>
      <c r="GE51">
        <v>0.36381519169933463</v>
      </c>
      <c r="GF51">
        <v>0.36733905930736288</v>
      </c>
      <c r="GG51">
        <v>57.000836577224</v>
      </c>
      <c r="GH51">
        <v>0</v>
      </c>
      <c r="GI51">
        <v>0</v>
      </c>
      <c r="GJ51">
        <v>0</v>
      </c>
      <c r="GK51">
        <v>0</v>
      </c>
      <c r="GL51">
        <v>2.192138845554148E-2</v>
      </c>
      <c r="GM51">
        <v>0.22543352601156069</v>
      </c>
      <c r="GN51">
        <v>0.22543352601156069</v>
      </c>
      <c r="GO51">
        <v>0.28526011560693643</v>
      </c>
      <c r="GP51">
        <v>0.28526011560693643</v>
      </c>
      <c r="GQ51">
        <v>8.2586705202312132</v>
      </c>
      <c r="GR51">
        <v>8.2586705202312132</v>
      </c>
      <c r="GS51">
        <v>86.716749325232314</v>
      </c>
      <c r="GT51">
        <v>2.2502449292469904</v>
      </c>
      <c r="GU51">
        <v>3.4019771842708204</v>
      </c>
      <c r="GV51">
        <v>0</v>
      </c>
      <c r="GW51">
        <v>0</v>
      </c>
      <c r="GX51">
        <v>0.9143507300571001</v>
      </c>
      <c r="GY51">
        <v>174.95140481622599</v>
      </c>
      <c r="GZ51">
        <v>184.67059870337835</v>
      </c>
      <c r="HA51">
        <v>0.39404017631483024</v>
      </c>
      <c r="HB51">
        <v>-41.042519452902859</v>
      </c>
    </row>
    <row r="52" spans="1:210" x14ac:dyDescent="0.25">
      <c r="A52" t="s">
        <v>3665</v>
      </c>
      <c r="B52">
        <v>47</v>
      </c>
      <c r="C52">
        <v>2136</v>
      </c>
      <c r="D52">
        <v>4213</v>
      </c>
      <c r="E52">
        <v>3138</v>
      </c>
      <c r="F52">
        <v>2451</v>
      </c>
      <c r="G52">
        <v>144</v>
      </c>
      <c r="H52">
        <v>1592</v>
      </c>
      <c r="BB52">
        <v>-1</v>
      </c>
      <c r="DA52">
        <v>-1</v>
      </c>
      <c r="DG52">
        <v>11.766088286183017</v>
      </c>
      <c r="DH52">
        <v>0</v>
      </c>
      <c r="DI52">
        <v>0.14626959827459146</v>
      </c>
      <c r="DJ52">
        <v>0.14653633942741309</v>
      </c>
      <c r="DK52">
        <v>0.45189969533602814</v>
      </c>
      <c r="DL52">
        <v>2.8901734104046245E-4</v>
      </c>
      <c r="DM52">
        <v>27.122652240392906</v>
      </c>
      <c r="DN52">
        <v>0.45204420400654832</v>
      </c>
      <c r="DO52">
        <v>0</v>
      </c>
      <c r="DP52">
        <v>0</v>
      </c>
      <c r="DQ52">
        <v>9.0408840801309669</v>
      </c>
      <c r="DR52">
        <v>39.490172940295409</v>
      </c>
      <c r="DS52">
        <v>5.1524057726785658E-3</v>
      </c>
      <c r="DT52">
        <v>2.9519366428149385</v>
      </c>
      <c r="DU52">
        <v>0.80317741759729433</v>
      </c>
      <c r="DV52">
        <v>0.99855491329479773</v>
      </c>
      <c r="DW52">
        <v>0.90333349649655981</v>
      </c>
      <c r="DX52">
        <v>0.60320264800247614</v>
      </c>
      <c r="DY52">
        <v>1.4739884393063583E-2</v>
      </c>
      <c r="DZ52">
        <v>84.243577847639486</v>
      </c>
      <c r="EA52">
        <v>4.2868980998781776</v>
      </c>
      <c r="EB52">
        <v>0</v>
      </c>
      <c r="EC52">
        <v>0</v>
      </c>
      <c r="ED52">
        <v>169.18814206426322</v>
      </c>
      <c r="EE52">
        <v>0.39427333688643951</v>
      </c>
      <c r="EF52">
        <v>0.4626677278273067</v>
      </c>
      <c r="EG52">
        <v>0.45441784359132259</v>
      </c>
      <c r="EH52">
        <v>78.202091071958392</v>
      </c>
      <c r="EI52">
        <v>0</v>
      </c>
      <c r="EJ52">
        <v>0</v>
      </c>
      <c r="EK52">
        <v>0</v>
      </c>
      <c r="EL52">
        <v>4.0228115447815065E-2</v>
      </c>
      <c r="EM52">
        <v>5.4694224353637355E-2</v>
      </c>
      <c r="EN52">
        <v>0.22543352601156069</v>
      </c>
      <c r="EO52">
        <v>0.22543352601156069</v>
      </c>
      <c r="EP52">
        <v>0.28526011560693643</v>
      </c>
      <c r="EQ52">
        <v>0.28526011560693643</v>
      </c>
      <c r="ER52">
        <v>8.2586705202312132</v>
      </c>
      <c r="ES52">
        <v>8.2586705202312132</v>
      </c>
      <c r="ET52">
        <v>99.563056429098822</v>
      </c>
      <c r="EU52">
        <v>2.5342077140944372</v>
      </c>
      <c r="EV52">
        <v>5.0494766256054984</v>
      </c>
      <c r="EW52">
        <v>0</v>
      </c>
      <c r="EX52">
        <v>0</v>
      </c>
      <c r="EY52">
        <v>0.9708327950008796</v>
      </c>
      <c r="EZ52">
        <v>206.92907323506552</v>
      </c>
      <c r="FA52">
        <v>221.6362180389057</v>
      </c>
      <c r="FB52">
        <v>0.20834593300273663</v>
      </c>
      <c r="FC52">
        <v>-2.7927701900263351</v>
      </c>
      <c r="FF52">
        <v>13.960982658959537</v>
      </c>
      <c r="FG52">
        <v>0.36907189146620156</v>
      </c>
      <c r="FH52">
        <v>2.789617506919869</v>
      </c>
      <c r="FI52">
        <v>2.8636670933655908</v>
      </c>
      <c r="FJ52">
        <v>0.68230341544409967</v>
      </c>
      <c r="FK52">
        <v>2.8901734104046245E-4</v>
      </c>
      <c r="FL52">
        <v>40.946875446877186</v>
      </c>
      <c r="FM52">
        <v>0.68244792411461985</v>
      </c>
      <c r="FN52">
        <v>0</v>
      </c>
      <c r="FO52">
        <v>0</v>
      </c>
      <c r="FP52">
        <v>13.648958482292398</v>
      </c>
      <c r="FQ52">
        <v>61.487439599116485</v>
      </c>
      <c r="FR52">
        <v>5.1413869660947437E-2</v>
      </c>
      <c r="FS52">
        <v>9.1585828734177515</v>
      </c>
      <c r="FT52">
        <v>2.6986134174228145</v>
      </c>
      <c r="FU52">
        <v>0.99855491329479773</v>
      </c>
      <c r="FV52">
        <v>0.97615606936416177</v>
      </c>
      <c r="FW52">
        <v>0.8554261740508613</v>
      </c>
      <c r="FX52">
        <v>1.9201150880794202E-2</v>
      </c>
      <c r="FY52">
        <v>84.70641914301865</v>
      </c>
      <c r="FZ52">
        <v>5.1557105353968211</v>
      </c>
      <c r="GA52">
        <v>0</v>
      </c>
      <c r="GB52">
        <v>0</v>
      </c>
      <c r="GC52">
        <v>202.61996149683341</v>
      </c>
      <c r="GD52">
        <v>0.55060323311542858</v>
      </c>
      <c r="GE52">
        <v>0.63138580070701067</v>
      </c>
      <c r="GF52">
        <v>0.71437886914753657</v>
      </c>
      <c r="GG52">
        <v>107.8754881245525</v>
      </c>
      <c r="GH52">
        <v>0</v>
      </c>
      <c r="GI52">
        <v>0</v>
      </c>
      <c r="GJ52">
        <v>0</v>
      </c>
      <c r="GK52">
        <v>1.6994717306750536E-4</v>
      </c>
      <c r="GL52">
        <v>8.8906764714325015E-2</v>
      </c>
      <c r="GM52">
        <v>0.22543352601156069</v>
      </c>
      <c r="GN52">
        <v>0.22543352601156069</v>
      </c>
      <c r="GO52">
        <v>0.28526011560693643</v>
      </c>
      <c r="GP52">
        <v>0.28526011560693643</v>
      </c>
      <c r="GQ52">
        <v>8.2586705202312132</v>
      </c>
      <c r="GR52">
        <v>8.2586705202312132</v>
      </c>
      <c r="GS52">
        <v>111.19953556028048</v>
      </c>
      <c r="GT52">
        <v>2.8018688658397028</v>
      </c>
      <c r="GU52">
        <v>5.9574879384978168</v>
      </c>
      <c r="GV52">
        <v>0</v>
      </c>
      <c r="GW52">
        <v>0</v>
      </c>
      <c r="GX52">
        <v>5.0454080316941567</v>
      </c>
      <c r="GY52">
        <v>253.30910683160451</v>
      </c>
      <c r="GZ52">
        <v>275.26057454397875</v>
      </c>
      <c r="HA52">
        <v>0.79165406699726337</v>
      </c>
      <c r="HB52">
        <v>10.715011008705286</v>
      </c>
    </row>
    <row r="53" spans="1:210" x14ac:dyDescent="0.25">
      <c r="A53" t="s">
        <v>3665</v>
      </c>
      <c r="B53">
        <v>48</v>
      </c>
      <c r="C53">
        <v>4524</v>
      </c>
      <c r="D53">
        <v>1625</v>
      </c>
      <c r="E53">
        <v>1756</v>
      </c>
      <c r="F53">
        <v>101</v>
      </c>
      <c r="G53">
        <v>4284</v>
      </c>
      <c r="H53">
        <v>4645</v>
      </c>
      <c r="BB53">
        <v>-1</v>
      </c>
      <c r="DA53">
        <v>-1</v>
      </c>
      <c r="DG53">
        <v>13.960982658959537</v>
      </c>
      <c r="DH53">
        <v>5.3812139016151201</v>
      </c>
      <c r="DI53">
        <v>0.72113559301048435</v>
      </c>
      <c r="DJ53">
        <v>2.4060048543579318</v>
      </c>
      <c r="DK53">
        <v>0.48001954327364887</v>
      </c>
      <c r="DL53">
        <v>2.8901734104046245E-4</v>
      </c>
      <c r="DM53">
        <v>28.809843116650168</v>
      </c>
      <c r="DN53">
        <v>0.48016405194416911</v>
      </c>
      <c r="DO53">
        <v>0</v>
      </c>
      <c r="DP53">
        <v>0</v>
      </c>
      <c r="DQ53">
        <v>9.6032810388833862</v>
      </c>
      <c r="DR53">
        <v>47.246932758251333</v>
      </c>
      <c r="DS53">
        <v>1.996598470671525</v>
      </c>
      <c r="DT53">
        <v>1.0571186176605174</v>
      </c>
      <c r="DU53">
        <v>0.8207151964072904</v>
      </c>
      <c r="DV53">
        <v>0.99855491329479773</v>
      </c>
      <c r="DW53">
        <v>0.94339269762125477</v>
      </c>
      <c r="DX53">
        <v>0.51374156859619002</v>
      </c>
      <c r="DY53">
        <v>1.4739884393063583E-2</v>
      </c>
      <c r="DZ53">
        <v>77.884268323339086</v>
      </c>
      <c r="EA53">
        <v>3.6789101357304741</v>
      </c>
      <c r="EB53">
        <v>0</v>
      </c>
      <c r="EC53">
        <v>0</v>
      </c>
      <c r="ED53">
        <v>186.53777970650032</v>
      </c>
      <c r="EE53">
        <v>0.65133454762372067</v>
      </c>
      <c r="EF53">
        <v>0.49734424704268154</v>
      </c>
      <c r="EG53">
        <v>0.71003190821054996</v>
      </c>
      <c r="EH53">
        <v>107.07009054749035</v>
      </c>
      <c r="EI53">
        <v>0</v>
      </c>
      <c r="EJ53">
        <v>0</v>
      </c>
      <c r="EK53">
        <v>0</v>
      </c>
      <c r="EL53">
        <v>3.0271544939490705E-2</v>
      </c>
      <c r="EM53">
        <v>3.3980041754132828E-2</v>
      </c>
      <c r="EN53">
        <v>0.22543352601156069</v>
      </c>
      <c r="EO53">
        <v>0.22543352601156069</v>
      </c>
      <c r="EP53">
        <v>0.28526011560693643</v>
      </c>
      <c r="EQ53">
        <v>0.28526011560693643</v>
      </c>
      <c r="ER53">
        <v>8.2586705202312132</v>
      </c>
      <c r="ES53">
        <v>8.2586705202312132</v>
      </c>
      <c r="ET53">
        <v>92.947423101922794</v>
      </c>
      <c r="EU53">
        <v>2.3713914473076425</v>
      </c>
      <c r="EV53">
        <v>4.1849512361293284</v>
      </c>
      <c r="EW53">
        <v>0</v>
      </c>
      <c r="EX53">
        <v>0</v>
      </c>
      <c r="EY53">
        <v>2.9033891865175008</v>
      </c>
      <c r="EZ53">
        <v>243.39665708466708</v>
      </c>
      <c r="FA53">
        <v>262.6173087134606</v>
      </c>
      <c r="FB53">
        <v>0.80526261304371749</v>
      </c>
      <c r="FC53">
        <v>36.169510843447057</v>
      </c>
      <c r="FF53">
        <v>13.960982658959537</v>
      </c>
      <c r="FG53">
        <v>0.57091924884990786</v>
      </c>
      <c r="FH53">
        <v>0</v>
      </c>
      <c r="FI53">
        <v>6.4198275636473456E-2</v>
      </c>
      <c r="FJ53">
        <v>0.35985536496146919</v>
      </c>
      <c r="FK53">
        <v>2.8901734104046245E-4</v>
      </c>
      <c r="FL53">
        <v>21.59999241791936</v>
      </c>
      <c r="FM53">
        <v>0.35999987363198938</v>
      </c>
      <c r="FN53">
        <v>0</v>
      </c>
      <c r="FO53">
        <v>0</v>
      </c>
      <c r="FP53">
        <v>7.1999974726397857</v>
      </c>
      <c r="FQ53">
        <v>33.455267317015029</v>
      </c>
      <c r="FR53">
        <v>0.65774824396790943</v>
      </c>
      <c r="FS53">
        <v>3.2607281598362983</v>
      </c>
      <c r="FT53">
        <v>1.0681056745513628</v>
      </c>
      <c r="FU53">
        <v>0.99855491329479773</v>
      </c>
      <c r="FV53">
        <v>0.95555700310203351</v>
      </c>
      <c r="FW53">
        <v>0.29917403290089584</v>
      </c>
      <c r="FX53">
        <v>1.4739884393063583E-2</v>
      </c>
      <c r="FY53">
        <v>82.045281070280737</v>
      </c>
      <c r="FZ53">
        <v>3.471893742089466</v>
      </c>
      <c r="GA53">
        <v>0</v>
      </c>
      <c r="GB53">
        <v>0</v>
      </c>
      <c r="GC53">
        <v>166.0366228846637</v>
      </c>
      <c r="GD53">
        <v>0.46915513427836203</v>
      </c>
      <c r="GE53">
        <v>0.34865669271257527</v>
      </c>
      <c r="GF53">
        <v>0.63204522612714276</v>
      </c>
      <c r="GG53">
        <v>79.309924133176011</v>
      </c>
      <c r="GH53">
        <v>0</v>
      </c>
      <c r="GI53">
        <v>0</v>
      </c>
      <c r="GJ53">
        <v>0</v>
      </c>
      <c r="GK53">
        <v>1.0782469735609654E-2</v>
      </c>
      <c r="GL53">
        <v>2.6899348487845476E-2</v>
      </c>
      <c r="GM53">
        <v>0.22543352601156069</v>
      </c>
      <c r="GN53">
        <v>0.22543352601156069</v>
      </c>
      <c r="GO53">
        <v>0.28526011560693643</v>
      </c>
      <c r="GP53">
        <v>0.28526011560693643</v>
      </c>
      <c r="GQ53">
        <v>8.2586705202312132</v>
      </c>
      <c r="GR53">
        <v>8.2586705202312132</v>
      </c>
      <c r="GS53">
        <v>88.298921107321689</v>
      </c>
      <c r="GT53">
        <v>2.3407732155478111</v>
      </c>
      <c r="GU53">
        <v>3.7663359921222099</v>
      </c>
      <c r="GV53">
        <v>0</v>
      </c>
      <c r="GW53">
        <v>0</v>
      </c>
      <c r="GX53">
        <v>1.0349911011735655</v>
      </c>
      <c r="GY53">
        <v>194.0776012608456</v>
      </c>
      <c r="GZ53">
        <v>207.84051843065839</v>
      </c>
      <c r="HA53">
        <v>0.19473738695628251</v>
      </c>
      <c r="HB53">
        <v>11.774961618917029</v>
      </c>
    </row>
    <row r="54" spans="1:210" x14ac:dyDescent="0.25">
      <c r="A54" t="s">
        <v>3665</v>
      </c>
      <c r="B54">
        <v>49</v>
      </c>
      <c r="C54">
        <v>3734</v>
      </c>
      <c r="D54">
        <v>1781</v>
      </c>
      <c r="E54">
        <v>3488</v>
      </c>
      <c r="F54">
        <v>1986</v>
      </c>
      <c r="G54">
        <v>2709</v>
      </c>
      <c r="H54">
        <v>1288</v>
      </c>
      <c r="BB54">
        <v>-1</v>
      </c>
      <c r="DA54">
        <v>-1</v>
      </c>
      <c r="DG54">
        <v>13.927229100406439</v>
      </c>
      <c r="DH54">
        <v>7.0959219206704152</v>
      </c>
      <c r="DI54">
        <v>0.7050843395636196</v>
      </c>
      <c r="DJ54">
        <v>2.960877542693356</v>
      </c>
      <c r="DK54">
        <v>0.3319727203099061</v>
      </c>
      <c r="DL54">
        <v>2.8901734104046245E-4</v>
      </c>
      <c r="DM54">
        <v>19.927033738825578</v>
      </c>
      <c r="DN54">
        <v>0.33211722898042634</v>
      </c>
      <c r="DO54">
        <v>0</v>
      </c>
      <c r="DP54">
        <v>0</v>
      </c>
      <c r="DQ54">
        <v>6.6423445796085252</v>
      </c>
      <c r="DR54">
        <v>32.07032326073444</v>
      </c>
      <c r="DS54">
        <v>1.0603099773429414</v>
      </c>
      <c r="DT54">
        <v>6.7458275162839527</v>
      </c>
      <c r="DU54">
        <v>2.5058098655635757</v>
      </c>
      <c r="DV54">
        <v>0.99855491329479773</v>
      </c>
      <c r="DW54">
        <v>0.97615606936416177</v>
      </c>
      <c r="DX54">
        <v>0.43620803833758509</v>
      </c>
      <c r="DY54">
        <v>1.4739884393063583E-2</v>
      </c>
      <c r="DZ54">
        <v>87.471896989655846</v>
      </c>
      <c r="EA54">
        <v>3.8819501642622023</v>
      </c>
      <c r="EB54">
        <v>0</v>
      </c>
      <c r="EC54">
        <v>0</v>
      </c>
      <c r="ED54">
        <v>184.84185777931069</v>
      </c>
      <c r="EE54">
        <v>0.57461874453050732</v>
      </c>
      <c r="EF54">
        <v>0.62109853711813467</v>
      </c>
      <c r="EG54">
        <v>0.54693710717872235</v>
      </c>
      <c r="EH54">
        <v>96.606988337945452</v>
      </c>
      <c r="EI54">
        <v>0</v>
      </c>
      <c r="EJ54">
        <v>0</v>
      </c>
      <c r="EK54">
        <v>0</v>
      </c>
      <c r="EL54">
        <v>3.2175190649907457E-3</v>
      </c>
      <c r="EM54">
        <v>3.0888647054409968E-2</v>
      </c>
      <c r="EN54">
        <v>0.22543352601156069</v>
      </c>
      <c r="EO54">
        <v>0.22543352601156069</v>
      </c>
      <c r="EP54">
        <v>0.28526011560693643</v>
      </c>
      <c r="EQ54">
        <v>0.28526011560693643</v>
      </c>
      <c r="ER54">
        <v>8.2586705202312132</v>
      </c>
      <c r="ES54">
        <v>8.2586705202312132</v>
      </c>
      <c r="ET54">
        <v>91.996250806937411</v>
      </c>
      <c r="EU54">
        <v>2.4298107468192973</v>
      </c>
      <c r="EV54">
        <v>4.0137008201017608</v>
      </c>
      <c r="EW54">
        <v>0</v>
      </c>
      <c r="EX54">
        <v>0</v>
      </c>
      <c r="EY54">
        <v>6.0534639163866411</v>
      </c>
      <c r="EZ54">
        <v>217.26804690320034</v>
      </c>
      <c r="FA54">
        <v>229.76353133904058</v>
      </c>
      <c r="FB54">
        <v>0.25632000474729366</v>
      </c>
      <c r="FC54">
        <v>7.4276318505865184</v>
      </c>
      <c r="FF54">
        <v>13.156560231172715</v>
      </c>
      <c r="FG54">
        <v>0</v>
      </c>
      <c r="FH54">
        <v>27.723839161153961</v>
      </c>
      <c r="FI54">
        <v>27.650025813833185</v>
      </c>
      <c r="FJ54">
        <v>0.47480143927250623</v>
      </c>
      <c r="FK54">
        <v>2.8901734104046245E-4</v>
      </c>
      <c r="FL54">
        <v>28.496756876581586</v>
      </c>
      <c r="FM54">
        <v>0.47494594794302647</v>
      </c>
      <c r="FN54">
        <v>0</v>
      </c>
      <c r="FO54">
        <v>0</v>
      </c>
      <c r="FP54">
        <v>9.4989189588605285</v>
      </c>
      <c r="FQ54">
        <v>54.960728168063014</v>
      </c>
      <c r="FR54">
        <v>0.23338429287708498</v>
      </c>
      <c r="FS54">
        <v>50.960873246155543</v>
      </c>
      <c r="FT54">
        <v>16.564622990172829</v>
      </c>
      <c r="FU54">
        <v>0.99855491329479773</v>
      </c>
      <c r="FV54">
        <v>0.97615606936416177</v>
      </c>
      <c r="FW54">
        <v>0.5442086291404582</v>
      </c>
      <c r="FX54">
        <v>1.4739884393063583E-2</v>
      </c>
      <c r="FY54">
        <v>80.110761640505501</v>
      </c>
      <c r="FZ54">
        <v>3.8908109134106219</v>
      </c>
      <c r="GA54">
        <v>0</v>
      </c>
      <c r="GB54">
        <v>0</v>
      </c>
      <c r="GC54">
        <v>181.88507515806486</v>
      </c>
      <c r="GD54">
        <v>0.51933585890056988</v>
      </c>
      <c r="GE54">
        <v>0.48006605684439108</v>
      </c>
      <c r="GF54">
        <v>0.51540729267053564</v>
      </c>
      <c r="GG54">
        <v>86.605348901168213</v>
      </c>
      <c r="GH54">
        <v>0</v>
      </c>
      <c r="GI54">
        <v>0</v>
      </c>
      <c r="GJ54">
        <v>0</v>
      </c>
      <c r="GK54">
        <v>0.79744979718819198</v>
      </c>
      <c r="GL54">
        <v>3.4525020279817742E-2</v>
      </c>
      <c r="GM54">
        <v>0.22543352601156069</v>
      </c>
      <c r="GN54">
        <v>0.22543352601156069</v>
      </c>
      <c r="GO54">
        <v>0.28526011560693643</v>
      </c>
      <c r="GP54">
        <v>0.28526011560693643</v>
      </c>
      <c r="GQ54">
        <v>8.2586705202312132</v>
      </c>
      <c r="GR54">
        <v>8.2586705202312132</v>
      </c>
      <c r="GS54">
        <v>92.729773367814119</v>
      </c>
      <c r="GT54">
        <v>2.4292672352729792</v>
      </c>
      <c r="GU54">
        <v>4.213571675325591</v>
      </c>
      <c r="GV54">
        <v>0</v>
      </c>
      <c r="GW54">
        <v>0</v>
      </c>
      <c r="GX54">
        <v>44.833234641697537</v>
      </c>
      <c r="GY54">
        <v>254.27633464865448</v>
      </c>
      <c r="GZ54">
        <v>279.21340875484725</v>
      </c>
      <c r="HA54">
        <v>0.74367999525270634</v>
      </c>
      <c r="HB54">
        <v>13.804217638071439</v>
      </c>
    </row>
    <row r="55" spans="1:210" x14ac:dyDescent="0.25">
      <c r="A55" t="s">
        <v>3665</v>
      </c>
      <c r="B55">
        <v>50</v>
      </c>
      <c r="C55">
        <v>2526</v>
      </c>
      <c r="D55">
        <v>6651</v>
      </c>
      <c r="E55">
        <v>5847</v>
      </c>
      <c r="F55">
        <v>16</v>
      </c>
      <c r="G55">
        <v>1736</v>
      </c>
      <c r="H55">
        <v>2338</v>
      </c>
      <c r="BB55">
        <v>-1</v>
      </c>
      <c r="DA55">
        <v>-1</v>
      </c>
      <c r="DG55">
        <v>10.706757373848497</v>
      </c>
      <c r="DH55">
        <v>0.24762981086266433</v>
      </c>
      <c r="DI55">
        <v>1.0727416573341666</v>
      </c>
      <c r="DJ55">
        <v>1.0164582975502174</v>
      </c>
      <c r="DK55">
        <v>0.35399329428838555</v>
      </c>
      <c r="DL55">
        <v>2.8901734104046245E-4</v>
      </c>
      <c r="DM55">
        <v>21.248268177534353</v>
      </c>
      <c r="DN55">
        <v>0.35413780295890573</v>
      </c>
      <c r="DO55">
        <v>0</v>
      </c>
      <c r="DP55">
        <v>0</v>
      </c>
      <c r="DQ55">
        <v>7.0827560591781165</v>
      </c>
      <c r="DR55">
        <v>33.911504451515334</v>
      </c>
      <c r="DS55">
        <v>0.35285317725399484</v>
      </c>
      <c r="DT55">
        <v>1.3002842361944464</v>
      </c>
      <c r="DU55">
        <v>0.47022365609706346</v>
      </c>
      <c r="DV55">
        <v>0.99855491329479773</v>
      </c>
      <c r="DW55">
        <v>0.97615606936416177</v>
      </c>
      <c r="DX55">
        <v>0.3741472475125468</v>
      </c>
      <c r="DY55">
        <v>2.1462366891125451E-2</v>
      </c>
      <c r="DZ55">
        <v>83.031880823163078</v>
      </c>
      <c r="EA55">
        <v>3.8155132634872064</v>
      </c>
      <c r="EB55">
        <v>0</v>
      </c>
      <c r="EC55">
        <v>0</v>
      </c>
      <c r="ED55">
        <v>169.29443802510224</v>
      </c>
      <c r="EE55">
        <v>0.71103814125581144</v>
      </c>
      <c r="EF55">
        <v>0.30003108864979278</v>
      </c>
      <c r="EG55">
        <v>0.59972544715406195</v>
      </c>
      <c r="EH55">
        <v>89.87209417920522</v>
      </c>
      <c r="EI55">
        <v>0</v>
      </c>
      <c r="EJ55">
        <v>0</v>
      </c>
      <c r="EK55">
        <v>0</v>
      </c>
      <c r="EL55">
        <v>1.7468971548478346E-2</v>
      </c>
      <c r="EM55">
        <v>3.120603753729545E-2</v>
      </c>
      <c r="EN55">
        <v>0.22543352601156069</v>
      </c>
      <c r="EO55">
        <v>0.22543352601156069</v>
      </c>
      <c r="EP55">
        <v>0.28526011560693643</v>
      </c>
      <c r="EQ55">
        <v>0.28526011560693643</v>
      </c>
      <c r="ER55">
        <v>8.2586705202312132</v>
      </c>
      <c r="ES55">
        <v>8.2586705202312132</v>
      </c>
      <c r="ET55">
        <v>92.22169531434578</v>
      </c>
      <c r="EU55">
        <v>2.396008640960483</v>
      </c>
      <c r="EV55">
        <v>4.0320288118046115</v>
      </c>
      <c r="EW55">
        <v>0</v>
      </c>
      <c r="EX55">
        <v>0</v>
      </c>
      <c r="EY55">
        <v>1.5054993553986711</v>
      </c>
      <c r="EZ55">
        <v>218.20859248532179</v>
      </c>
      <c r="FA55">
        <v>229.15321943116928</v>
      </c>
      <c r="FB55">
        <v>0.37554887477459248</v>
      </c>
      <c r="FC55">
        <v>3.7916486823921431</v>
      </c>
      <c r="FF55">
        <v>13.190665952189285</v>
      </c>
      <c r="FG55">
        <v>0.68169220142854126</v>
      </c>
      <c r="FH55">
        <v>7.2525544662006993</v>
      </c>
      <c r="FI55">
        <v>7.43207694801103</v>
      </c>
      <c r="FJ55">
        <v>0.36890724469794156</v>
      </c>
      <c r="FK55">
        <v>2.8901734104046245E-4</v>
      </c>
      <c r="FL55">
        <v>22.143105202107705</v>
      </c>
      <c r="FM55">
        <v>0.36905175336846174</v>
      </c>
      <c r="FN55">
        <v>0</v>
      </c>
      <c r="FO55">
        <v>0</v>
      </c>
      <c r="FP55">
        <v>7.3810350673692344</v>
      </c>
      <c r="FQ55">
        <v>41.020805387569638</v>
      </c>
      <c r="FR55">
        <v>0</v>
      </c>
      <c r="FS55">
        <v>4.8029444911891046</v>
      </c>
      <c r="FT55">
        <v>1.5277984060342316</v>
      </c>
      <c r="FU55">
        <v>0.99855491329479773</v>
      </c>
      <c r="FV55">
        <v>0.97615606936416177</v>
      </c>
      <c r="FW55">
        <v>0.60466158341300036</v>
      </c>
      <c r="FX55">
        <v>1.6866833754185819E-2</v>
      </c>
      <c r="FY55">
        <v>87.959048380964177</v>
      </c>
      <c r="FZ55">
        <v>4.3686264139208104</v>
      </c>
      <c r="GA55">
        <v>0</v>
      </c>
      <c r="GB55">
        <v>0</v>
      </c>
      <c r="GC55">
        <v>201.31105734907032</v>
      </c>
      <c r="GD55">
        <v>0.57535439218709894</v>
      </c>
      <c r="GE55">
        <v>0.53494970862042224</v>
      </c>
      <c r="GF55">
        <v>0.73064058821435052</v>
      </c>
      <c r="GG55">
        <v>109.90086248545315</v>
      </c>
      <c r="GH55">
        <v>0</v>
      </c>
      <c r="GI55">
        <v>0</v>
      </c>
      <c r="GJ55">
        <v>0</v>
      </c>
      <c r="GK55">
        <v>2.2807239173284491E-2</v>
      </c>
      <c r="GL55">
        <v>4.9934386093470784E-2</v>
      </c>
      <c r="GM55">
        <v>0.22543352601156069</v>
      </c>
      <c r="GN55">
        <v>0.22543352601156069</v>
      </c>
      <c r="GO55">
        <v>0.28526011560693643</v>
      </c>
      <c r="GP55">
        <v>0.28526011560693643</v>
      </c>
      <c r="GQ55">
        <v>8.2586705202312132</v>
      </c>
      <c r="GR55">
        <v>8.2586705202312132</v>
      </c>
      <c r="GS55">
        <v>96.864142633801094</v>
      </c>
      <c r="GT55">
        <v>2.5344297423135771</v>
      </c>
      <c r="GU55">
        <v>4.8825844605073065</v>
      </c>
      <c r="GV55">
        <v>0</v>
      </c>
      <c r="GW55">
        <v>0</v>
      </c>
      <c r="GX55">
        <v>9.2966481100641669</v>
      </c>
      <c r="GY55">
        <v>235.87515148043011</v>
      </c>
      <c r="GZ55">
        <v>250.18629455200721</v>
      </c>
      <c r="HA55">
        <v>0.62445112522540747</v>
      </c>
      <c r="HB55">
        <v>17.81407586931207</v>
      </c>
    </row>
    <row r="56" spans="1:210" x14ac:dyDescent="0.25">
      <c r="A56" t="s">
        <v>3665</v>
      </c>
      <c r="B56">
        <v>51</v>
      </c>
      <c r="C56">
        <v>3067</v>
      </c>
      <c r="D56">
        <v>1723</v>
      </c>
      <c r="E56">
        <v>2725</v>
      </c>
      <c r="F56">
        <v>2022</v>
      </c>
      <c r="G56">
        <v>2704</v>
      </c>
      <c r="H56">
        <v>3110</v>
      </c>
      <c r="BB56">
        <v>-1</v>
      </c>
      <c r="DA56">
        <v>-1</v>
      </c>
      <c r="DG56">
        <v>11.222241923983248</v>
      </c>
      <c r="DH56">
        <v>0.22579184733847424</v>
      </c>
      <c r="DI56">
        <v>0</v>
      </c>
      <c r="DJ56">
        <v>0</v>
      </c>
      <c r="DK56">
        <v>0.28644082135730886</v>
      </c>
      <c r="DL56">
        <v>2.8901734104046245E-4</v>
      </c>
      <c r="DM56">
        <v>17.195119801669744</v>
      </c>
      <c r="DN56">
        <v>0.2865853300278291</v>
      </c>
      <c r="DO56">
        <v>0</v>
      </c>
      <c r="DP56">
        <v>0</v>
      </c>
      <c r="DQ56">
        <v>5.7317066005565813</v>
      </c>
      <c r="DR56">
        <v>29.682375644271421</v>
      </c>
      <c r="DS56">
        <v>0.54035856689999051</v>
      </c>
      <c r="DT56">
        <v>6.7345700458597451</v>
      </c>
      <c r="DU56">
        <v>2.2216458471461618</v>
      </c>
      <c r="DV56">
        <v>0.99855491329479773</v>
      </c>
      <c r="DW56">
        <v>0.97615606936416177</v>
      </c>
      <c r="DX56">
        <v>0.34517589695436751</v>
      </c>
      <c r="DY56">
        <v>1.4739884393063583E-2</v>
      </c>
      <c r="DZ56">
        <v>83.228546947158392</v>
      </c>
      <c r="EA56">
        <v>3.6650775985885957</v>
      </c>
      <c r="EB56">
        <v>0</v>
      </c>
      <c r="EC56">
        <v>0</v>
      </c>
      <c r="ED56">
        <v>158.05183665881202</v>
      </c>
      <c r="EE56">
        <v>0.40452845320254027</v>
      </c>
      <c r="EF56">
        <v>0.43855652787640698</v>
      </c>
      <c r="EG56">
        <v>0.40541708147984346</v>
      </c>
      <c r="EH56">
        <v>71.870855837270341</v>
      </c>
      <c r="EI56">
        <v>0</v>
      </c>
      <c r="EJ56">
        <v>0</v>
      </c>
      <c r="EK56">
        <v>0</v>
      </c>
      <c r="EL56">
        <v>3.3291024437958262E-2</v>
      </c>
      <c r="EM56">
        <v>2.7677946187376956E-2</v>
      </c>
      <c r="EN56">
        <v>0.22543352601156069</v>
      </c>
      <c r="EO56">
        <v>0.22543352601156069</v>
      </c>
      <c r="EP56">
        <v>0.28526011560693643</v>
      </c>
      <c r="EQ56">
        <v>0.28526011560693643</v>
      </c>
      <c r="ER56">
        <v>8.2586705202312132</v>
      </c>
      <c r="ES56">
        <v>8.2586705202312132</v>
      </c>
      <c r="ET56">
        <v>89.326571026481119</v>
      </c>
      <c r="EU56">
        <v>2.3830332510458629</v>
      </c>
      <c r="EV56">
        <v>3.8172948970605449</v>
      </c>
      <c r="EW56">
        <v>0</v>
      </c>
      <c r="EX56">
        <v>0</v>
      </c>
      <c r="EY56">
        <v>2.5324717409240174</v>
      </c>
      <c r="EZ56">
        <v>194.6559821106186</v>
      </c>
      <c r="FA56">
        <v>201.56691120048248</v>
      </c>
      <c r="FB56">
        <v>0.38792079517286593</v>
      </c>
      <c r="FC56">
        <v>-52.87531980124114</v>
      </c>
      <c r="FF56">
        <v>13.960982658959537</v>
      </c>
      <c r="FG56">
        <v>4.5676354547505016E-2</v>
      </c>
      <c r="FH56">
        <v>0</v>
      </c>
      <c r="FI56">
        <v>0</v>
      </c>
      <c r="FJ56">
        <v>0.45125663794087167</v>
      </c>
      <c r="FK56">
        <v>2.8901734104046245E-4</v>
      </c>
      <c r="FL56">
        <v>27.084068796683518</v>
      </c>
      <c r="FM56">
        <v>0.45140114661139191</v>
      </c>
      <c r="FN56">
        <v>0</v>
      </c>
      <c r="FO56">
        <v>0</v>
      </c>
      <c r="FP56">
        <v>9.0280229322278416</v>
      </c>
      <c r="FQ56">
        <v>41.345439740757001</v>
      </c>
      <c r="FR56">
        <v>8.0814217712654207E-2</v>
      </c>
      <c r="FS56">
        <v>1.2457834744766538</v>
      </c>
      <c r="FT56">
        <v>0.44792188660570437</v>
      </c>
      <c r="FU56">
        <v>0.99855491329479773</v>
      </c>
      <c r="FV56">
        <v>0.97615606936416177</v>
      </c>
      <c r="FW56">
        <v>0.46700258845489945</v>
      </c>
      <c r="FX56">
        <v>1.4739884393063583E-2</v>
      </c>
      <c r="FY56">
        <v>76.563791479386452</v>
      </c>
      <c r="FZ56">
        <v>3.6328022685314862</v>
      </c>
      <c r="GA56">
        <v>0</v>
      </c>
      <c r="GB56">
        <v>0</v>
      </c>
      <c r="GC56">
        <v>152.65341238474554</v>
      </c>
      <c r="GD56">
        <v>0.43089729372394636</v>
      </c>
      <c r="GE56">
        <v>0.41584928162969459</v>
      </c>
      <c r="GF56">
        <v>0.41621847769552955</v>
      </c>
      <c r="GG56">
        <v>77.624124254090106</v>
      </c>
      <c r="GH56">
        <v>0</v>
      </c>
      <c r="GI56">
        <v>0</v>
      </c>
      <c r="GJ56">
        <v>0</v>
      </c>
      <c r="GK56">
        <v>0</v>
      </c>
      <c r="GL56">
        <v>2.8218002115153573E-2</v>
      </c>
      <c r="GM56">
        <v>0.22543352601156069</v>
      </c>
      <c r="GN56">
        <v>0.22543352601156069</v>
      </c>
      <c r="GO56">
        <v>0.28526011560693643</v>
      </c>
      <c r="GP56">
        <v>0.28526011560693643</v>
      </c>
      <c r="GQ56">
        <v>8.2586705202312132</v>
      </c>
      <c r="GR56">
        <v>8.2586705202312132</v>
      </c>
      <c r="GS56">
        <v>90.375349520081699</v>
      </c>
      <c r="GT56">
        <v>2.4043764736617841</v>
      </c>
      <c r="GU56">
        <v>3.8518296484870387</v>
      </c>
      <c r="GV56">
        <v>0</v>
      </c>
      <c r="GW56">
        <v>0</v>
      </c>
      <c r="GX56">
        <v>0</v>
      </c>
      <c r="GY56">
        <v>210.50114718341928</v>
      </c>
      <c r="GZ56">
        <v>215.20605005840056</v>
      </c>
      <c r="HA56">
        <v>0.61207920482713407</v>
      </c>
      <c r="HB56">
        <v>-39.347646043213587</v>
      </c>
    </row>
    <row r="57" spans="1:210" x14ac:dyDescent="0.25">
      <c r="A57" t="s">
        <v>3665</v>
      </c>
      <c r="B57">
        <v>52</v>
      </c>
      <c r="C57">
        <v>1511</v>
      </c>
      <c r="D57">
        <v>111</v>
      </c>
      <c r="E57">
        <v>1939</v>
      </c>
      <c r="F57">
        <v>3352</v>
      </c>
      <c r="G57">
        <v>5822</v>
      </c>
      <c r="H57">
        <v>3620</v>
      </c>
      <c r="BB57">
        <v>-1</v>
      </c>
      <c r="DA57">
        <v>-1</v>
      </c>
      <c r="DG57">
        <v>13.014338281517105</v>
      </c>
      <c r="DH57">
        <v>0.60364135650247042</v>
      </c>
      <c r="DI57">
        <v>0</v>
      </c>
      <c r="DJ57">
        <v>0</v>
      </c>
      <c r="DK57">
        <v>0.70731231634408354</v>
      </c>
      <c r="DL57">
        <v>2.8901734104046245E-4</v>
      </c>
      <c r="DM57">
        <v>42.447409500876248</v>
      </c>
      <c r="DN57">
        <v>0.70745682501460383</v>
      </c>
      <c r="DO57">
        <v>0</v>
      </c>
      <c r="DP57">
        <v>0</v>
      </c>
      <c r="DQ57">
        <v>14.149136500292077</v>
      </c>
      <c r="DR57">
        <v>60.835249641333675</v>
      </c>
      <c r="DS57">
        <v>0.97290341843389716</v>
      </c>
      <c r="DT57">
        <v>0.9636730957723374</v>
      </c>
      <c r="DU57">
        <v>0.30837284771896983</v>
      </c>
      <c r="DV57">
        <v>0.99855491329479773</v>
      </c>
      <c r="DW57">
        <v>0.97615606936416177</v>
      </c>
      <c r="DX57">
        <v>0.98933116605021976</v>
      </c>
      <c r="DY57">
        <v>1.7525571918065877E-2</v>
      </c>
      <c r="DZ57">
        <v>85.78180753415063</v>
      </c>
      <c r="EA57">
        <v>5.2933887948451996</v>
      </c>
      <c r="EB57">
        <v>0</v>
      </c>
      <c r="EC57">
        <v>0</v>
      </c>
      <c r="ED57">
        <v>191.37529199006127</v>
      </c>
      <c r="EE57">
        <v>0.56753515901820428</v>
      </c>
      <c r="EF57">
        <v>0.66285235330471837</v>
      </c>
      <c r="EG57">
        <v>0.42988429991464971</v>
      </c>
      <c r="EH57">
        <v>97.378907262360343</v>
      </c>
      <c r="EI57">
        <v>0</v>
      </c>
      <c r="EJ57">
        <v>0</v>
      </c>
      <c r="EK57">
        <v>0</v>
      </c>
      <c r="EL57">
        <v>0</v>
      </c>
      <c r="EM57">
        <v>0.1137069075713526</v>
      </c>
      <c r="EN57">
        <v>0.22543352601156069</v>
      </c>
      <c r="EO57">
        <v>0.22543352601156069</v>
      </c>
      <c r="EP57">
        <v>0.28526011560693643</v>
      </c>
      <c r="EQ57">
        <v>0.28526011560693643</v>
      </c>
      <c r="ER57">
        <v>8.2586705202312132</v>
      </c>
      <c r="ES57">
        <v>8.2586705202312132</v>
      </c>
      <c r="ET57">
        <v>116.10116596153335</v>
      </c>
      <c r="EU57">
        <v>2.9423379795204045</v>
      </c>
      <c r="EV57">
        <v>6.4328379355407392</v>
      </c>
      <c r="EW57">
        <v>0</v>
      </c>
      <c r="EX57">
        <v>0</v>
      </c>
      <c r="EY57">
        <v>0</v>
      </c>
      <c r="EZ57">
        <v>252.66345280680221</v>
      </c>
      <c r="FA57">
        <v>274.62269710320118</v>
      </c>
      <c r="FB57">
        <v>0.63107277148896179</v>
      </c>
      <c r="FC57">
        <v>57.882016171354465</v>
      </c>
      <c r="FF57">
        <v>10.991630093969272</v>
      </c>
      <c r="FG57">
        <v>0</v>
      </c>
      <c r="FH57">
        <v>1.7602045577526</v>
      </c>
      <c r="FI57">
        <v>1.6275391595675774</v>
      </c>
      <c r="FJ57">
        <v>0.49790735077974663</v>
      </c>
      <c r="FK57">
        <v>2.8901734104046245E-4</v>
      </c>
      <c r="FL57">
        <v>29.883111567016023</v>
      </c>
      <c r="FM57">
        <v>0.49805185945026687</v>
      </c>
      <c r="FN57">
        <v>0</v>
      </c>
      <c r="FO57">
        <v>0</v>
      </c>
      <c r="FP57">
        <v>9.9610371890053404</v>
      </c>
      <c r="FQ57">
        <v>43.652395159233613</v>
      </c>
      <c r="FR57">
        <v>1.3650681027767522</v>
      </c>
      <c r="FS57">
        <v>0.63025323430473101</v>
      </c>
      <c r="FT57">
        <v>0.21944164234693803</v>
      </c>
      <c r="FU57">
        <v>0.99855491329479773</v>
      </c>
      <c r="FV57">
        <v>0.97615606936416177</v>
      </c>
      <c r="FW57">
        <v>0.7487929671291258</v>
      </c>
      <c r="FX57">
        <v>5.311966455404326E-2</v>
      </c>
      <c r="FY57">
        <v>89.286279055653196</v>
      </c>
      <c r="FZ57">
        <v>5.0959554564343845</v>
      </c>
      <c r="GA57">
        <v>0</v>
      </c>
      <c r="GB57">
        <v>0</v>
      </c>
      <c r="GC57">
        <v>188.9629703034459</v>
      </c>
      <c r="GD57">
        <v>0.61109425838104403</v>
      </c>
      <c r="GE57">
        <v>0.44255530244328412</v>
      </c>
      <c r="GF57">
        <v>0.56082943498496052</v>
      </c>
      <c r="GG57">
        <v>95.655913916833242</v>
      </c>
      <c r="GH57">
        <v>0</v>
      </c>
      <c r="GI57">
        <v>0</v>
      </c>
      <c r="GJ57">
        <v>0</v>
      </c>
      <c r="GK57">
        <v>0</v>
      </c>
      <c r="GL57">
        <v>5.5208433239111177E-2</v>
      </c>
      <c r="GM57">
        <v>0.22543352601156069</v>
      </c>
      <c r="GN57">
        <v>0.22543352601156069</v>
      </c>
      <c r="GO57">
        <v>0.28526011560693643</v>
      </c>
      <c r="GP57">
        <v>0.28526011560693643</v>
      </c>
      <c r="GQ57">
        <v>8.2586705202312132</v>
      </c>
      <c r="GR57">
        <v>8.2586705202312132</v>
      </c>
      <c r="GS57">
        <v>96.571609758306664</v>
      </c>
      <c r="GT57">
        <v>2.7623269127730641</v>
      </c>
      <c r="GU57">
        <v>5.0666776574772356</v>
      </c>
      <c r="GV57">
        <v>0</v>
      </c>
      <c r="GW57">
        <v>0</v>
      </c>
      <c r="GX57">
        <v>1.1160267994238395</v>
      </c>
      <c r="GY57">
        <v>234.01235416531813</v>
      </c>
      <c r="GZ57">
        <v>254.38121520675435</v>
      </c>
      <c r="HA57">
        <v>0.36892722851103821</v>
      </c>
      <c r="HB57">
        <v>-4.1465418517621586</v>
      </c>
    </row>
    <row r="58" spans="1:210" x14ac:dyDescent="0.25">
      <c r="A58" t="s">
        <v>3665</v>
      </c>
      <c r="B58">
        <v>53</v>
      </c>
      <c r="C58">
        <v>5125</v>
      </c>
      <c r="D58">
        <v>5934</v>
      </c>
      <c r="E58">
        <v>5811</v>
      </c>
      <c r="F58">
        <v>1739</v>
      </c>
      <c r="G58">
        <v>1405</v>
      </c>
      <c r="H58">
        <v>4979</v>
      </c>
      <c r="BB58">
        <v>-1</v>
      </c>
      <c r="DA58">
        <v>-1</v>
      </c>
      <c r="DG58">
        <v>12.282993031687262</v>
      </c>
      <c r="DH58">
        <v>0</v>
      </c>
      <c r="DI58">
        <v>1.2278448946618958</v>
      </c>
      <c r="DJ58">
        <v>1.2127578990168084</v>
      </c>
      <c r="DK58">
        <v>0.25164409218879108</v>
      </c>
      <c r="DL58">
        <v>2.8901734104046245E-4</v>
      </c>
      <c r="DM58">
        <v>15.107316051558678</v>
      </c>
      <c r="DN58">
        <v>0.25178860085931126</v>
      </c>
      <c r="DO58">
        <v>0</v>
      </c>
      <c r="DP58">
        <v>0</v>
      </c>
      <c r="DQ58">
        <v>5.0357720171862264</v>
      </c>
      <c r="DR58">
        <v>27.531995793290548</v>
      </c>
      <c r="DS58">
        <v>0</v>
      </c>
      <c r="DT58">
        <v>0</v>
      </c>
      <c r="DU58">
        <v>0</v>
      </c>
      <c r="DV58">
        <v>0.99855491329479773</v>
      </c>
      <c r="DW58">
        <v>0.96039189263802194</v>
      </c>
      <c r="DX58">
        <v>9.7721296666048965E-2</v>
      </c>
      <c r="DY58">
        <v>1.4739884393063583E-2</v>
      </c>
      <c r="DZ58">
        <v>76.029402956728831</v>
      </c>
      <c r="EA58">
        <v>2.911691424326925</v>
      </c>
      <c r="EB58">
        <v>0</v>
      </c>
      <c r="EC58">
        <v>0</v>
      </c>
      <c r="ED58">
        <v>139.95571740248474</v>
      </c>
      <c r="EE58">
        <v>0.35570012049915123</v>
      </c>
      <c r="EF58">
        <v>0.47107874127278609</v>
      </c>
      <c r="EG58">
        <v>0.27803468208092486</v>
      </c>
      <c r="EH58">
        <v>61.427475154565393</v>
      </c>
      <c r="EI58">
        <v>0</v>
      </c>
      <c r="EJ58">
        <v>0</v>
      </c>
      <c r="EK58">
        <v>0</v>
      </c>
      <c r="EL58">
        <v>0</v>
      </c>
      <c r="EM58">
        <v>1.8371389322994425E-2</v>
      </c>
      <c r="EN58">
        <v>0.22543352601156069</v>
      </c>
      <c r="EO58">
        <v>0.22543352601156069</v>
      </c>
      <c r="EP58">
        <v>0.28526011560693643</v>
      </c>
      <c r="EQ58">
        <v>0.28526011560693643</v>
      </c>
      <c r="ER58">
        <v>8.2586705202312132</v>
      </c>
      <c r="ES58">
        <v>8.2586705202312132</v>
      </c>
      <c r="ET58">
        <v>84.471923868749144</v>
      </c>
      <c r="EU58">
        <v>2.2430666512076241</v>
      </c>
      <c r="EV58">
        <v>3.0887791713811792</v>
      </c>
      <c r="EW58">
        <v>0</v>
      </c>
      <c r="EX58">
        <v>0</v>
      </c>
      <c r="EY58">
        <v>1.1935322516131786</v>
      </c>
      <c r="EZ58">
        <v>183.8952449266215</v>
      </c>
      <c r="FA58">
        <v>190.05421228203633</v>
      </c>
      <c r="FB58">
        <v>0.20584198245533433</v>
      </c>
      <c r="FC58">
        <v>-35.322305772478686</v>
      </c>
      <c r="FF58">
        <v>11.291365521918948</v>
      </c>
      <c r="FG58">
        <v>0</v>
      </c>
      <c r="FH58">
        <v>0</v>
      </c>
      <c r="FI58">
        <v>0</v>
      </c>
      <c r="FJ58">
        <v>0.33859785890228827</v>
      </c>
      <c r="FK58">
        <v>2.8901734104046245E-4</v>
      </c>
      <c r="FL58">
        <v>20.324542054368511</v>
      </c>
      <c r="FM58">
        <v>0.33874236757280851</v>
      </c>
      <c r="FN58">
        <v>0</v>
      </c>
      <c r="FO58">
        <v>0</v>
      </c>
      <c r="FP58">
        <v>6.774847351456172</v>
      </c>
      <c r="FQ58">
        <v>32.67070444643943</v>
      </c>
      <c r="FR58">
        <v>0.11415992438918912</v>
      </c>
      <c r="FS58">
        <v>0.52274030243101233</v>
      </c>
      <c r="FT58">
        <v>0.23788703404047687</v>
      </c>
      <c r="FU58">
        <v>0.99855491329479773</v>
      </c>
      <c r="FV58">
        <v>0.96838676324977002</v>
      </c>
      <c r="FW58">
        <v>0.73958758345519826</v>
      </c>
      <c r="FX58">
        <v>1.4739884393063583E-2</v>
      </c>
      <c r="FY58">
        <v>78.817165453543794</v>
      </c>
      <c r="FZ58">
        <v>4.1607394382595775</v>
      </c>
      <c r="GA58">
        <v>0</v>
      </c>
      <c r="GB58">
        <v>0</v>
      </c>
      <c r="GC58">
        <v>177.5935023599082</v>
      </c>
      <c r="GD58">
        <v>0.55442344580468461</v>
      </c>
      <c r="GE58">
        <v>0.45547963482879594</v>
      </c>
      <c r="GF58">
        <v>0.39793675440188014</v>
      </c>
      <c r="GG58">
        <v>84.246529672510107</v>
      </c>
      <c r="GH58">
        <v>0</v>
      </c>
      <c r="GI58">
        <v>0</v>
      </c>
      <c r="GJ58">
        <v>0</v>
      </c>
      <c r="GK58">
        <v>0</v>
      </c>
      <c r="GL58">
        <v>3.3359222088948148E-2</v>
      </c>
      <c r="GM58">
        <v>0.22543352601156069</v>
      </c>
      <c r="GN58">
        <v>0.22543352601156069</v>
      </c>
      <c r="GO58">
        <v>0.28526011560693643</v>
      </c>
      <c r="GP58">
        <v>0.28526011560693643</v>
      </c>
      <c r="GQ58">
        <v>8.2586705202312132</v>
      </c>
      <c r="GR58">
        <v>8.2586705202312132</v>
      </c>
      <c r="GS58">
        <v>93.19356436540879</v>
      </c>
      <c r="GT58">
        <v>2.449140610602881</v>
      </c>
      <c r="GU58">
        <v>4.1518032107868619</v>
      </c>
      <c r="GV58">
        <v>0</v>
      </c>
      <c r="GW58">
        <v>0</v>
      </c>
      <c r="GX58">
        <v>0.30160491578352983</v>
      </c>
      <c r="GY58">
        <v>230.80508243463737</v>
      </c>
      <c r="GZ58">
        <v>241.00007019763029</v>
      </c>
      <c r="HA58">
        <v>0.79415801754466564</v>
      </c>
      <c r="HB58">
        <v>24.47572597099397</v>
      </c>
    </row>
    <row r="59" spans="1:210" x14ac:dyDescent="0.25">
      <c r="A59" t="s">
        <v>3665</v>
      </c>
      <c r="B59">
        <v>54</v>
      </c>
      <c r="C59">
        <v>1756</v>
      </c>
      <c r="D59">
        <v>1986</v>
      </c>
      <c r="E59">
        <v>5350</v>
      </c>
      <c r="F59">
        <v>1736</v>
      </c>
      <c r="G59">
        <v>383</v>
      </c>
      <c r="H59">
        <v>4096</v>
      </c>
      <c r="BB59">
        <v>-1</v>
      </c>
      <c r="DA59">
        <v>-1</v>
      </c>
      <c r="DG59">
        <v>13.74974858902617</v>
      </c>
      <c r="DH59">
        <v>0</v>
      </c>
      <c r="DI59">
        <v>26.403883065756233</v>
      </c>
      <c r="DJ59">
        <v>26.359222649828702</v>
      </c>
      <c r="DK59">
        <v>0.39728828069719158</v>
      </c>
      <c r="DL59">
        <v>2.8901734104046245E-4</v>
      </c>
      <c r="DM59">
        <v>23.845967362062694</v>
      </c>
      <c r="DN59">
        <v>0.39743278936771176</v>
      </c>
      <c r="DO59">
        <v>0</v>
      </c>
      <c r="DP59">
        <v>0</v>
      </c>
      <c r="DQ59">
        <v>7.9486557873542374</v>
      </c>
      <c r="DR59">
        <v>53.118720993409937</v>
      </c>
      <c r="DS59">
        <v>0</v>
      </c>
      <c r="DT59">
        <v>50.960873246155543</v>
      </c>
      <c r="DU59">
        <v>16.564622990172829</v>
      </c>
      <c r="DV59">
        <v>0.99855491329479773</v>
      </c>
      <c r="DW59">
        <v>0.89540334484214235</v>
      </c>
      <c r="DX59">
        <v>4.1736030251645378E-2</v>
      </c>
      <c r="DY59">
        <v>1.4739884393063583E-2</v>
      </c>
      <c r="DZ59">
        <v>69.477680874551595</v>
      </c>
      <c r="EA59">
        <v>2.6159490764417592</v>
      </c>
      <c r="EB59">
        <v>0</v>
      </c>
      <c r="EC59">
        <v>0</v>
      </c>
      <c r="ED59">
        <v>177.42287918112234</v>
      </c>
      <c r="EE59">
        <v>0.68073382892725509</v>
      </c>
      <c r="EF59">
        <v>0.28299326196620461</v>
      </c>
      <c r="EG59">
        <v>0.68136072915733847</v>
      </c>
      <c r="EH59">
        <v>97.493948235423517</v>
      </c>
      <c r="EI59">
        <v>0</v>
      </c>
      <c r="EJ59">
        <v>0</v>
      </c>
      <c r="EK59">
        <v>0</v>
      </c>
      <c r="EL59">
        <v>0.7620988262706081</v>
      </c>
      <c r="EM59">
        <v>1.7274296160259439E-2</v>
      </c>
      <c r="EN59">
        <v>0.22543352601156069</v>
      </c>
      <c r="EO59">
        <v>0.22543352601156069</v>
      </c>
      <c r="EP59">
        <v>0.28526011560693643</v>
      </c>
      <c r="EQ59">
        <v>0.28526011560693643</v>
      </c>
      <c r="ER59">
        <v>8.2586705202312132</v>
      </c>
      <c r="ES59">
        <v>8.2586705202312132</v>
      </c>
      <c r="ET59">
        <v>83.42741718334554</v>
      </c>
      <c r="EU59">
        <v>2.1540465131124544</v>
      </c>
      <c r="EV59">
        <v>2.9798721826205035</v>
      </c>
      <c r="EW59">
        <v>0</v>
      </c>
      <c r="EX59">
        <v>0</v>
      </c>
      <c r="EY59">
        <v>43.146658166311902</v>
      </c>
      <c r="EZ59">
        <v>252.74258251728875</v>
      </c>
      <c r="FA59">
        <v>272.08316882601719</v>
      </c>
      <c r="FB59">
        <v>0.69546951418131653</v>
      </c>
      <c r="FC59">
        <v>25.259948268924116</v>
      </c>
      <c r="FF59">
        <v>13.960982658959537</v>
      </c>
      <c r="FG59">
        <v>0.48684783326697545</v>
      </c>
      <c r="FH59">
        <v>1.388013268159229</v>
      </c>
      <c r="FI59">
        <v>1.4124309748781798</v>
      </c>
      <c r="FJ59">
        <v>0.42832410762775686</v>
      </c>
      <c r="FK59">
        <v>2.8901734104046245E-4</v>
      </c>
      <c r="FL59">
        <v>25.708116977896626</v>
      </c>
      <c r="FM59">
        <v>0.42846861629827709</v>
      </c>
      <c r="FN59">
        <v>0</v>
      </c>
      <c r="FO59">
        <v>0</v>
      </c>
      <c r="FP59">
        <v>8.5693723259655474</v>
      </c>
      <c r="FQ59">
        <v>40.85070301829743</v>
      </c>
      <c r="FR59">
        <v>0.18741020398122202</v>
      </c>
      <c r="FS59">
        <v>3.4329490422094362</v>
      </c>
      <c r="FT59">
        <v>1.1109906407494716</v>
      </c>
      <c r="FU59">
        <v>0.99855491329479773</v>
      </c>
      <c r="FV59">
        <v>0.96632327427782627</v>
      </c>
      <c r="FW59">
        <v>0.25377234245201846</v>
      </c>
      <c r="FX59">
        <v>1.4739884393063583E-2</v>
      </c>
      <c r="FY59">
        <v>75.973335475287129</v>
      </c>
      <c r="FZ59">
        <v>3.3124096026124734</v>
      </c>
      <c r="GA59">
        <v>0</v>
      </c>
      <c r="GB59">
        <v>0</v>
      </c>
      <c r="GC59">
        <v>187.04486137025594</v>
      </c>
      <c r="GD59">
        <v>0.62599947264378897</v>
      </c>
      <c r="GE59">
        <v>0.57132001559402679</v>
      </c>
      <c r="GF59">
        <v>0.57918370030094324</v>
      </c>
      <c r="GG59">
        <v>105.6111352717168</v>
      </c>
      <c r="GH59">
        <v>0</v>
      </c>
      <c r="GI59">
        <v>0</v>
      </c>
      <c r="GJ59">
        <v>0</v>
      </c>
      <c r="GK59">
        <v>5.0952343646773798E-2</v>
      </c>
      <c r="GL59">
        <v>2.7860332776670993E-2</v>
      </c>
      <c r="GM59">
        <v>0.22543352601156069</v>
      </c>
      <c r="GN59">
        <v>0.22543352601156069</v>
      </c>
      <c r="GO59">
        <v>0.28526011560693643</v>
      </c>
      <c r="GP59">
        <v>0.28526011560693643</v>
      </c>
      <c r="GQ59">
        <v>8.2586705202312132</v>
      </c>
      <c r="GR59">
        <v>8.2586705202312132</v>
      </c>
      <c r="GS59">
        <v>92.902727499064838</v>
      </c>
      <c r="GT59">
        <v>2.3476552980933265</v>
      </c>
      <c r="GU59">
        <v>3.8290305402899509</v>
      </c>
      <c r="GV59">
        <v>0</v>
      </c>
      <c r="GW59">
        <v>0</v>
      </c>
      <c r="GX59">
        <v>2.3781041035242954</v>
      </c>
      <c r="GY59">
        <v>224.05079674336028</v>
      </c>
      <c r="GZ59">
        <v>237.48326836598113</v>
      </c>
      <c r="HA59">
        <v>0.30453048581868347</v>
      </c>
      <c r="HB59">
        <v>-2.1765987356196863</v>
      </c>
    </row>
    <row r="60" spans="1:210" x14ac:dyDescent="0.25">
      <c r="A60" t="s">
        <v>3665</v>
      </c>
      <c r="B60">
        <v>55</v>
      </c>
      <c r="C60">
        <v>4213</v>
      </c>
      <c r="D60">
        <v>4284</v>
      </c>
      <c r="E60">
        <v>2151</v>
      </c>
      <c r="F60">
        <v>2704</v>
      </c>
      <c r="G60">
        <v>6651</v>
      </c>
      <c r="H60">
        <v>4655</v>
      </c>
      <c r="BB60">
        <v>-1</v>
      </c>
      <c r="DA60">
        <v>-1</v>
      </c>
      <c r="DG60">
        <v>13.550696524793848</v>
      </c>
      <c r="DH60">
        <v>3.109910828445854E-3</v>
      </c>
      <c r="DI60">
        <v>0</v>
      </c>
      <c r="DJ60">
        <v>4.1310679205212864E-3</v>
      </c>
      <c r="DK60">
        <v>0.43943483734592748</v>
      </c>
      <c r="DL60">
        <v>2.8901734104046245E-4</v>
      </c>
      <c r="DM60">
        <v>26.374760760986863</v>
      </c>
      <c r="DN60">
        <v>0.43957934601644766</v>
      </c>
      <c r="DO60">
        <v>0</v>
      </c>
      <c r="DP60">
        <v>0</v>
      </c>
      <c r="DQ60">
        <v>8.7915869203289532</v>
      </c>
      <c r="DR60">
        <v>38.178112945502178</v>
      </c>
      <c r="DS60">
        <v>0</v>
      </c>
      <c r="DT60">
        <v>2.9519366428149385</v>
      </c>
      <c r="DU60">
        <v>0.80317741759729433</v>
      </c>
      <c r="DV60">
        <v>0.99855491329479773</v>
      </c>
      <c r="DW60">
        <v>0.87705779881494839</v>
      </c>
      <c r="DX60">
        <v>0.4141471176846826</v>
      </c>
      <c r="DY60">
        <v>1.4739884393063583E-2</v>
      </c>
      <c r="DZ60">
        <v>77.041033995256925</v>
      </c>
      <c r="EA60">
        <v>3.4759503973302905</v>
      </c>
      <c r="EB60">
        <v>0</v>
      </c>
      <c r="EC60">
        <v>0</v>
      </c>
      <c r="ED60">
        <v>164.78066472068292</v>
      </c>
      <c r="EE60">
        <v>0.41533081411210104</v>
      </c>
      <c r="EF60">
        <v>0.55998782456654395</v>
      </c>
      <c r="EG60">
        <v>0.42567320999634561</v>
      </c>
      <c r="EH60">
        <v>81.948853940476255</v>
      </c>
      <c r="EI60">
        <v>0</v>
      </c>
      <c r="EJ60">
        <v>0</v>
      </c>
      <c r="EK60">
        <v>0</v>
      </c>
      <c r="EL60">
        <v>3.1239996780019215E-2</v>
      </c>
      <c r="EM60">
        <v>2.9124483652718913E-2</v>
      </c>
      <c r="EN60">
        <v>0.22543352601156069</v>
      </c>
      <c r="EO60">
        <v>0.22543352601156069</v>
      </c>
      <c r="EP60">
        <v>0.28526011560693643</v>
      </c>
      <c r="EQ60">
        <v>0.28526011560693643</v>
      </c>
      <c r="ER60">
        <v>8.2586705202312132</v>
      </c>
      <c r="ES60">
        <v>8.2586705202312132</v>
      </c>
      <c r="ET60">
        <v>90.171288943307331</v>
      </c>
      <c r="EU60">
        <v>2.3577756461488359</v>
      </c>
      <c r="EV60">
        <v>3.9083787414772875</v>
      </c>
      <c r="EW60">
        <v>0</v>
      </c>
      <c r="EX60">
        <v>0</v>
      </c>
      <c r="EY60">
        <v>0.87517790532629469</v>
      </c>
      <c r="EZ60">
        <v>199.0739640225172</v>
      </c>
      <c r="FA60">
        <v>210.87588208791865</v>
      </c>
      <c r="FB60">
        <v>0.37365309275875264</v>
      </c>
      <c r="FC60">
        <v>-11.342759781113159</v>
      </c>
      <c r="FF60">
        <v>13.359557800816404</v>
      </c>
      <c r="FG60">
        <v>6.3960782593765628E-2</v>
      </c>
      <c r="FH60">
        <v>0</v>
      </c>
      <c r="FI60">
        <v>0</v>
      </c>
      <c r="FJ60">
        <v>0.38167831897296378</v>
      </c>
      <c r="FK60">
        <v>2.8901734104046245E-4</v>
      </c>
      <c r="FL60">
        <v>22.909369658609037</v>
      </c>
      <c r="FM60">
        <v>0.38182282764348396</v>
      </c>
      <c r="FN60">
        <v>0</v>
      </c>
      <c r="FO60">
        <v>0</v>
      </c>
      <c r="FP60">
        <v>7.6364565528696833</v>
      </c>
      <c r="FQ60">
        <v>37.511987059321861</v>
      </c>
      <c r="FR60">
        <v>3.7121713157481055</v>
      </c>
      <c r="FS60">
        <v>1.1417045145846583</v>
      </c>
      <c r="FT60">
        <v>0.38931979369433928</v>
      </c>
      <c r="FU60">
        <v>0.99855491329479773</v>
      </c>
      <c r="FV60">
        <v>0.97615606936416177</v>
      </c>
      <c r="FW60">
        <v>0.71159447544399179</v>
      </c>
      <c r="FX60">
        <v>1.686545119211371E-2</v>
      </c>
      <c r="FY60">
        <v>84.665267495672055</v>
      </c>
      <c r="FZ60">
        <v>4.2352867627734305</v>
      </c>
      <c r="GA60">
        <v>0</v>
      </c>
      <c r="GB60">
        <v>0</v>
      </c>
      <c r="GC60">
        <v>178.86139649518879</v>
      </c>
      <c r="GD60">
        <v>0.60288671937032123</v>
      </c>
      <c r="GE60">
        <v>0.49987147947370192</v>
      </c>
      <c r="GF60">
        <v>0.47632055987791161</v>
      </c>
      <c r="GG60">
        <v>90.522688618219917</v>
      </c>
      <c r="GH60">
        <v>0</v>
      </c>
      <c r="GI60">
        <v>0</v>
      </c>
      <c r="GJ60">
        <v>0</v>
      </c>
      <c r="GK60">
        <v>0</v>
      </c>
      <c r="GL60">
        <v>3.7459769743146132E-2</v>
      </c>
      <c r="GM60">
        <v>0.22543352601156069</v>
      </c>
      <c r="GN60">
        <v>0.22543352601156069</v>
      </c>
      <c r="GO60">
        <v>0.28526011560693643</v>
      </c>
      <c r="GP60">
        <v>0.28526011560693643</v>
      </c>
      <c r="GQ60">
        <v>8.2586705202312132</v>
      </c>
      <c r="GR60">
        <v>8.2586705202312132</v>
      </c>
      <c r="GS60">
        <v>94.463887514074301</v>
      </c>
      <c r="GT60">
        <v>2.4832655176837419</v>
      </c>
      <c r="GU60">
        <v>4.3605848529506988</v>
      </c>
      <c r="GV60">
        <v>0</v>
      </c>
      <c r="GW60">
        <v>0</v>
      </c>
      <c r="GX60">
        <v>0</v>
      </c>
      <c r="GY60">
        <v>217.02167250390465</v>
      </c>
      <c r="GZ60">
        <v>225.04058558717043</v>
      </c>
      <c r="HA60">
        <v>0.62634690724124731</v>
      </c>
      <c r="HB60">
        <v>-35.791977480371884</v>
      </c>
    </row>
    <row r="61" spans="1:210" x14ac:dyDescent="0.25">
      <c r="A61" t="s">
        <v>3665</v>
      </c>
      <c r="B61">
        <v>56</v>
      </c>
      <c r="C61">
        <v>2725</v>
      </c>
      <c r="D61">
        <v>2781</v>
      </c>
      <c r="E61">
        <v>4787</v>
      </c>
      <c r="F61">
        <v>2526</v>
      </c>
      <c r="G61">
        <v>2136</v>
      </c>
      <c r="H61">
        <v>1625</v>
      </c>
      <c r="BB61">
        <v>-1</v>
      </c>
      <c r="DA61">
        <v>-1</v>
      </c>
      <c r="DG61">
        <v>11.779946773306206</v>
      </c>
      <c r="DH61">
        <v>0</v>
      </c>
      <c r="DI61">
        <v>1.9025170057170784</v>
      </c>
      <c r="DJ61">
        <v>1.8856810923261185</v>
      </c>
      <c r="DK61">
        <v>0.27689587538589516</v>
      </c>
      <c r="DL61">
        <v>2.8901734104046245E-4</v>
      </c>
      <c r="DM61">
        <v>16.622423043384924</v>
      </c>
      <c r="DN61">
        <v>0.27704038405641535</v>
      </c>
      <c r="DO61">
        <v>0</v>
      </c>
      <c r="DP61">
        <v>0</v>
      </c>
      <c r="DQ61">
        <v>5.5408076811283067</v>
      </c>
      <c r="DR61">
        <v>30.756104838382676</v>
      </c>
      <c r="DS61">
        <v>0.35031805022025703</v>
      </c>
      <c r="DT61">
        <v>3.5860895966451438</v>
      </c>
      <c r="DU61">
        <v>1.1897391874015282</v>
      </c>
      <c r="DV61">
        <v>0.99855491329479773</v>
      </c>
      <c r="DW61">
        <v>0.97615606936416177</v>
      </c>
      <c r="DX61">
        <v>0</v>
      </c>
      <c r="DY61">
        <v>1.4739884393063583E-2</v>
      </c>
      <c r="DZ61">
        <v>76.001999243568022</v>
      </c>
      <c r="EA61">
        <v>2.6784050853163861</v>
      </c>
      <c r="EB61">
        <v>0</v>
      </c>
      <c r="EC61">
        <v>0</v>
      </c>
      <c r="ED61">
        <v>127.12020313966701</v>
      </c>
      <c r="EE61">
        <v>0.39628022685670916</v>
      </c>
      <c r="EF61">
        <v>0.25852601156069366</v>
      </c>
      <c r="EG61">
        <v>0.27803468208092486</v>
      </c>
      <c r="EH61">
        <v>48.66905001949528</v>
      </c>
      <c r="EI61">
        <v>0</v>
      </c>
      <c r="EJ61">
        <v>0</v>
      </c>
      <c r="EK61">
        <v>0</v>
      </c>
      <c r="EL61">
        <v>0</v>
      </c>
      <c r="EM61">
        <v>1.6912986627289128E-2</v>
      </c>
      <c r="EN61">
        <v>0.22543352601156069</v>
      </c>
      <c r="EO61">
        <v>0.22543352601156069</v>
      </c>
      <c r="EP61">
        <v>0.28526011560693643</v>
      </c>
      <c r="EQ61">
        <v>0.28526011560693643</v>
      </c>
      <c r="ER61">
        <v>8.2586705202312132</v>
      </c>
      <c r="ES61">
        <v>8.2586705202312132</v>
      </c>
      <c r="ET61">
        <v>84.057488457341094</v>
      </c>
      <c r="EU61">
        <v>2.1614039423361255</v>
      </c>
      <c r="EV61">
        <v>2.9425133855727141</v>
      </c>
      <c r="EW61">
        <v>0</v>
      </c>
      <c r="EX61">
        <v>0</v>
      </c>
      <c r="EY61">
        <v>3.6851536353680254</v>
      </c>
      <c r="EZ61">
        <v>165.50185452622742</v>
      </c>
      <c r="FA61">
        <v>171.92329074642097</v>
      </c>
      <c r="FB61">
        <v>0.1274050915279657</v>
      </c>
      <c r="FC61">
        <v>-47.892101704462355</v>
      </c>
      <c r="FF61">
        <v>12.469835025106086</v>
      </c>
      <c r="FG61">
        <v>5.6032463915278958</v>
      </c>
      <c r="FH61">
        <v>0.76176784831545286</v>
      </c>
      <c r="FI61">
        <v>2.540592406009357</v>
      </c>
      <c r="FJ61">
        <v>0.4342669691795723</v>
      </c>
      <c r="FK61">
        <v>2.8901734104046245E-4</v>
      </c>
      <c r="FL61">
        <v>26.064688671005577</v>
      </c>
      <c r="FM61">
        <v>0.43441147785009249</v>
      </c>
      <c r="FN61">
        <v>0</v>
      </c>
      <c r="FO61">
        <v>0</v>
      </c>
      <c r="FP61">
        <v>8.6882295570018542</v>
      </c>
      <c r="FQ61">
        <v>40.370133152230622</v>
      </c>
      <c r="FR61">
        <v>1.996598470671525</v>
      </c>
      <c r="FS61">
        <v>1.0571186176605174</v>
      </c>
      <c r="FT61">
        <v>0.8207151964072904</v>
      </c>
      <c r="FU61">
        <v>0.99855491329479773</v>
      </c>
      <c r="FV61">
        <v>0.97615606936416177</v>
      </c>
      <c r="FW61">
        <v>0.67087626012870027</v>
      </c>
      <c r="FX61">
        <v>1.4739884393063583E-2</v>
      </c>
      <c r="FY61">
        <v>89.707171717730006</v>
      </c>
      <c r="FZ61">
        <v>4.6527200157305577</v>
      </c>
      <c r="GA61">
        <v>0</v>
      </c>
      <c r="GB61">
        <v>0</v>
      </c>
      <c r="GC61">
        <v>182.61579333912795</v>
      </c>
      <c r="GD61">
        <v>0.77219577998423894</v>
      </c>
      <c r="GE61">
        <v>0.30133314626574126</v>
      </c>
      <c r="GF61">
        <v>0.4781606510352257</v>
      </c>
      <c r="GG61">
        <v>90.146451320188959</v>
      </c>
      <c r="GH61">
        <v>0</v>
      </c>
      <c r="GI61">
        <v>0</v>
      </c>
      <c r="GJ61">
        <v>0</v>
      </c>
      <c r="GK61">
        <v>4.3757511088487022E-2</v>
      </c>
      <c r="GL61">
        <v>6.617586734452563E-2</v>
      </c>
      <c r="GM61">
        <v>0.22543352601156069</v>
      </c>
      <c r="GN61">
        <v>0.22543352601156069</v>
      </c>
      <c r="GO61">
        <v>0.28526011560693643</v>
      </c>
      <c r="GP61">
        <v>0.28526011560693643</v>
      </c>
      <c r="GQ61">
        <v>8.2586705202312132</v>
      </c>
      <c r="GR61">
        <v>8.2586705202312132</v>
      </c>
      <c r="GS61">
        <v>103.50629506901922</v>
      </c>
      <c r="GT61">
        <v>2.6558097361410367</v>
      </c>
      <c r="GU61">
        <v>5.4017381960935946</v>
      </c>
      <c r="GV61">
        <v>0</v>
      </c>
      <c r="GW61">
        <v>0</v>
      </c>
      <c r="GX61">
        <v>3.0868591831603589</v>
      </c>
      <c r="GY61">
        <v>232.35192575777609</v>
      </c>
      <c r="GZ61">
        <v>247.73989773495782</v>
      </c>
      <c r="HA61">
        <v>0.87259490847203436</v>
      </c>
      <c r="HB61">
        <v>38.291685506312469</v>
      </c>
    </row>
    <row r="62" spans="1:210" x14ac:dyDescent="0.25">
      <c r="A62" t="s">
        <v>3665</v>
      </c>
      <c r="B62">
        <v>57</v>
      </c>
      <c r="C62">
        <v>2338</v>
      </c>
      <c r="D62">
        <v>4979</v>
      </c>
      <c r="E62">
        <v>1592</v>
      </c>
      <c r="F62">
        <v>4241</v>
      </c>
      <c r="G62">
        <v>1511</v>
      </c>
      <c r="H62">
        <v>3061</v>
      </c>
      <c r="BB62">
        <v>-1</v>
      </c>
      <c r="DA62">
        <v>-1</v>
      </c>
      <c r="DG62">
        <v>12.811015805194733</v>
      </c>
      <c r="DH62">
        <v>0.30663650637502182</v>
      </c>
      <c r="DI62">
        <v>0</v>
      </c>
      <c r="DJ62">
        <v>0</v>
      </c>
      <c r="DK62">
        <v>0.56390031730934775</v>
      </c>
      <c r="DL62">
        <v>2.8901734104046245E-4</v>
      </c>
      <c r="DM62">
        <v>33.842689558792102</v>
      </c>
      <c r="DN62">
        <v>0.56404482597986805</v>
      </c>
      <c r="DO62">
        <v>0</v>
      </c>
      <c r="DP62">
        <v>0</v>
      </c>
      <c r="DQ62">
        <v>11.280896519597363</v>
      </c>
      <c r="DR62">
        <v>47.402888776845828</v>
      </c>
      <c r="DS62">
        <v>0</v>
      </c>
      <c r="DT62">
        <v>3.1225387617369935</v>
      </c>
      <c r="DU62">
        <v>0.716555792998126</v>
      </c>
      <c r="DV62">
        <v>0.99855491329479773</v>
      </c>
      <c r="DW62">
        <v>0.96749638238092905</v>
      </c>
      <c r="DX62">
        <v>0.72721900664206762</v>
      </c>
      <c r="DY62">
        <v>3.9673184041200557E-2</v>
      </c>
      <c r="DZ62">
        <v>81.991184432556935</v>
      </c>
      <c r="EA62">
        <v>4.6997710538609248</v>
      </c>
      <c r="EB62">
        <v>0</v>
      </c>
      <c r="EC62">
        <v>0</v>
      </c>
      <c r="ED62">
        <v>186.61446334074327</v>
      </c>
      <c r="EE62">
        <v>0.53677852203983334</v>
      </c>
      <c r="EF62">
        <v>0.61613513511485141</v>
      </c>
      <c r="EG62">
        <v>0.55886203009755075</v>
      </c>
      <c r="EH62">
        <v>101.69880402696384</v>
      </c>
      <c r="EI62">
        <v>0</v>
      </c>
      <c r="EJ62">
        <v>0</v>
      </c>
      <c r="EK62">
        <v>0</v>
      </c>
      <c r="EL62">
        <v>0</v>
      </c>
      <c r="EM62">
        <v>5.285654330217604E-2</v>
      </c>
      <c r="EN62">
        <v>0.22543352601156069</v>
      </c>
      <c r="EO62">
        <v>0.22543352601156069</v>
      </c>
      <c r="EP62">
        <v>0.28526011560693643</v>
      </c>
      <c r="EQ62">
        <v>0.28526011560693643</v>
      </c>
      <c r="ER62">
        <v>8.2586705202312132</v>
      </c>
      <c r="ES62">
        <v>8.2586705202312132</v>
      </c>
      <c r="ET62">
        <v>97.178186931556468</v>
      </c>
      <c r="EU62">
        <v>2.5823150021861494</v>
      </c>
      <c r="EV62">
        <v>4.9867319781882529</v>
      </c>
      <c r="EW62">
        <v>0</v>
      </c>
      <c r="EX62">
        <v>0</v>
      </c>
      <c r="EY62">
        <v>0.50824706427151245</v>
      </c>
      <c r="EZ62">
        <v>238.32700083547459</v>
      </c>
      <c r="FA62">
        <v>263.79266719342013</v>
      </c>
      <c r="FB62">
        <v>0.57576237338307845</v>
      </c>
      <c r="FC62">
        <v>19.234145112122736</v>
      </c>
      <c r="FF62">
        <v>13.960982658959537</v>
      </c>
      <c r="FG62">
        <v>0</v>
      </c>
      <c r="FH62">
        <v>0.35851041076444001</v>
      </c>
      <c r="FI62">
        <v>0.14845718476771996</v>
      </c>
      <c r="FJ62">
        <v>0.58386184706633149</v>
      </c>
      <c r="FK62">
        <v>2.8901734104046245E-4</v>
      </c>
      <c r="FL62">
        <v>35.040381344211099</v>
      </c>
      <c r="FM62">
        <v>0.58400635573685178</v>
      </c>
      <c r="FN62">
        <v>0</v>
      </c>
      <c r="FO62">
        <v>0</v>
      </c>
      <c r="FP62">
        <v>11.680127114737026</v>
      </c>
      <c r="FQ62">
        <v>48.376957673940481</v>
      </c>
      <c r="FR62">
        <v>0.37858516932915665</v>
      </c>
      <c r="FS62">
        <v>2.0575933373581927</v>
      </c>
      <c r="FT62">
        <v>0.5604137467243312</v>
      </c>
      <c r="FU62">
        <v>0.99855491329479773</v>
      </c>
      <c r="FV62">
        <v>0.97615606936416177</v>
      </c>
      <c r="FW62">
        <v>0.63238889838825318</v>
      </c>
      <c r="FX62">
        <v>1.4739884393063583E-2</v>
      </c>
      <c r="FY62">
        <v>83.250914241909754</v>
      </c>
      <c r="FZ62">
        <v>4.116007574889097</v>
      </c>
      <c r="GA62">
        <v>0</v>
      </c>
      <c r="GB62">
        <v>0</v>
      </c>
      <c r="GC62">
        <v>156.30509374555186</v>
      </c>
      <c r="GD62">
        <v>0.28031975444827117</v>
      </c>
      <c r="GE62">
        <v>0.29836723763092687</v>
      </c>
      <c r="GF62">
        <v>0.69354335638831799</v>
      </c>
      <c r="GG62">
        <v>69.353387883360597</v>
      </c>
      <c r="GH62">
        <v>0</v>
      </c>
      <c r="GI62">
        <v>0</v>
      </c>
      <c r="GJ62">
        <v>0</v>
      </c>
      <c r="GK62">
        <v>5.4757843221302907E-2</v>
      </c>
      <c r="GL62">
        <v>3.7104923541042112E-2</v>
      </c>
      <c r="GM62">
        <v>0.22543352601156069</v>
      </c>
      <c r="GN62">
        <v>0.22543352601156069</v>
      </c>
      <c r="GO62">
        <v>0.28526011560693643</v>
      </c>
      <c r="GP62">
        <v>0.28526011560693643</v>
      </c>
      <c r="GQ62">
        <v>8.2586705202312132</v>
      </c>
      <c r="GR62">
        <v>8.2586705202312132</v>
      </c>
      <c r="GS62">
        <v>96.676496586435036</v>
      </c>
      <c r="GT62">
        <v>2.6501863228712126</v>
      </c>
      <c r="GU62">
        <v>4.3434102998600022</v>
      </c>
      <c r="GV62">
        <v>0</v>
      </c>
      <c r="GW62">
        <v>0</v>
      </c>
      <c r="GX62">
        <v>0.90094766521611358</v>
      </c>
      <c r="GY62">
        <v>227.71627320012942</v>
      </c>
      <c r="GZ62">
        <v>236.46073304958173</v>
      </c>
      <c r="HA62">
        <v>0.42423762661692155</v>
      </c>
      <c r="HB62">
        <v>-3.9627357804229852</v>
      </c>
    </row>
    <row r="63" spans="1:210" x14ac:dyDescent="0.25">
      <c r="A63" t="s">
        <v>3665</v>
      </c>
      <c r="B63">
        <v>58</v>
      </c>
      <c r="C63">
        <v>2451</v>
      </c>
      <c r="D63">
        <v>5125</v>
      </c>
      <c r="E63">
        <v>1288</v>
      </c>
      <c r="F63">
        <v>4645</v>
      </c>
      <c r="G63">
        <v>2039</v>
      </c>
      <c r="H63">
        <v>1939</v>
      </c>
      <c r="BB63">
        <v>-1</v>
      </c>
      <c r="DA63">
        <v>-1</v>
      </c>
      <c r="DG63">
        <v>12.930874002777056</v>
      </c>
      <c r="DH63">
        <v>0</v>
      </c>
      <c r="DI63">
        <v>3.2202696950329819</v>
      </c>
      <c r="DJ63">
        <v>3.2268845322374538</v>
      </c>
      <c r="DK63">
        <v>0.45475784315268886</v>
      </c>
      <c r="DL63">
        <v>2.8901734104046245E-4</v>
      </c>
      <c r="DM63">
        <v>27.294141109392545</v>
      </c>
      <c r="DN63">
        <v>0.45490235182320904</v>
      </c>
      <c r="DO63">
        <v>0</v>
      </c>
      <c r="DP63">
        <v>0</v>
      </c>
      <c r="DQ63">
        <v>9.0980470364641803</v>
      </c>
      <c r="DR63">
        <v>42.313164681768285</v>
      </c>
      <c r="DS63">
        <v>0.23338429287708498</v>
      </c>
      <c r="DT63">
        <v>0</v>
      </c>
      <c r="DU63">
        <v>0</v>
      </c>
      <c r="DV63">
        <v>0.99855491329479773</v>
      </c>
      <c r="DW63">
        <v>0.97615606936416177</v>
      </c>
      <c r="DX63">
        <v>0.5185995995459266</v>
      </c>
      <c r="DY63">
        <v>1.4739884393063583E-2</v>
      </c>
      <c r="DZ63">
        <v>82.274495593675013</v>
      </c>
      <c r="EA63">
        <v>3.9152681990424938</v>
      </c>
      <c r="EB63">
        <v>0</v>
      </c>
      <c r="EC63">
        <v>0</v>
      </c>
      <c r="ED63">
        <v>156.00223580318459</v>
      </c>
      <c r="EE63">
        <v>0.55237752961087772</v>
      </c>
      <c r="EF63">
        <v>0.28583121962330904</v>
      </c>
      <c r="EG63">
        <v>0.39742345443420957</v>
      </c>
      <c r="EH63">
        <v>72.665020470189361</v>
      </c>
      <c r="EI63">
        <v>0</v>
      </c>
      <c r="EJ63">
        <v>0</v>
      </c>
      <c r="EK63">
        <v>0</v>
      </c>
      <c r="EL63">
        <v>2.2230795964478765E-3</v>
      </c>
      <c r="EM63">
        <v>3.4524295424537721E-2</v>
      </c>
      <c r="EN63">
        <v>0.22543352601156069</v>
      </c>
      <c r="EO63">
        <v>0.22543352601156069</v>
      </c>
      <c r="EP63">
        <v>0.28526011560693643</v>
      </c>
      <c r="EQ63">
        <v>0.28526011560693643</v>
      </c>
      <c r="ER63">
        <v>8.2586705202312132</v>
      </c>
      <c r="ES63">
        <v>8.2586705202312132</v>
      </c>
      <c r="ET63">
        <v>93.748092085228748</v>
      </c>
      <c r="EU63">
        <v>2.5848054681851464</v>
      </c>
      <c r="EV63">
        <v>4.213533898536669</v>
      </c>
      <c r="EW63">
        <v>0</v>
      </c>
      <c r="EX63">
        <v>0</v>
      </c>
      <c r="EY63">
        <v>2.5457548997845736</v>
      </c>
      <c r="EZ63">
        <v>206.92695726611231</v>
      </c>
      <c r="FA63">
        <v>213.15775242682241</v>
      </c>
      <c r="FB63">
        <v>0.50449087833916351</v>
      </c>
      <c r="FC63">
        <v>-6.1572964314266816</v>
      </c>
      <c r="FF63">
        <v>13.960982658959537</v>
      </c>
      <c r="FG63">
        <v>0.50747460738870198</v>
      </c>
      <c r="FH63">
        <v>0.37664181874276059</v>
      </c>
      <c r="FI63">
        <v>0.52637003290240192</v>
      </c>
      <c r="FJ63">
        <v>0.59210811106074335</v>
      </c>
      <c r="FK63">
        <v>2.8901734104046245E-4</v>
      </c>
      <c r="FL63">
        <v>35.535157183875832</v>
      </c>
      <c r="FM63">
        <v>0.59225261973126353</v>
      </c>
      <c r="FN63">
        <v>0</v>
      </c>
      <c r="FO63">
        <v>0</v>
      </c>
      <c r="FP63">
        <v>11.845052394625274</v>
      </c>
      <c r="FQ63">
        <v>48.24713404838468</v>
      </c>
      <c r="FR63">
        <v>2.138348725980193</v>
      </c>
      <c r="FS63">
        <v>0</v>
      </c>
      <c r="FT63">
        <v>0.15058807505423136</v>
      </c>
      <c r="FU63">
        <v>0.99855491329479773</v>
      </c>
      <c r="FV63">
        <v>0.97615606936416177</v>
      </c>
      <c r="FW63">
        <v>0.35456887506790291</v>
      </c>
      <c r="FX63">
        <v>1.4739884393063583E-2</v>
      </c>
      <c r="FY63">
        <v>78.58941539892831</v>
      </c>
      <c r="FZ63">
        <v>3.5843121779260967</v>
      </c>
      <c r="GA63">
        <v>0</v>
      </c>
      <c r="GB63">
        <v>0</v>
      </c>
      <c r="GC63">
        <v>167.33378096452952</v>
      </c>
      <c r="GD63">
        <v>0.44444209645986488</v>
      </c>
      <c r="GE63">
        <v>0.39375142983811395</v>
      </c>
      <c r="GF63">
        <v>0.6439816886409947</v>
      </c>
      <c r="GG63">
        <v>85.00070244442567</v>
      </c>
      <c r="GH63">
        <v>0</v>
      </c>
      <c r="GI63">
        <v>0</v>
      </c>
      <c r="GJ63">
        <v>0</v>
      </c>
      <c r="GK63">
        <v>1.3043868232478743E-2</v>
      </c>
      <c r="GL63">
        <v>3.2331376365988374E-2</v>
      </c>
      <c r="GM63">
        <v>0.22543352601156069</v>
      </c>
      <c r="GN63">
        <v>0.22543352601156069</v>
      </c>
      <c r="GO63">
        <v>0.28526011560693643</v>
      </c>
      <c r="GP63">
        <v>0.28526011560693643</v>
      </c>
      <c r="GQ63">
        <v>8.2586705202312132</v>
      </c>
      <c r="GR63">
        <v>8.2586705202312132</v>
      </c>
      <c r="GS63">
        <v>93.417507695333256</v>
      </c>
      <c r="GT63">
        <v>2.4772778771035817</v>
      </c>
      <c r="GU63">
        <v>4.0955901350833255</v>
      </c>
      <c r="GV63">
        <v>0</v>
      </c>
      <c r="GW63">
        <v>0</v>
      </c>
      <c r="GX63">
        <v>0.7303763450241274</v>
      </c>
      <c r="GY63">
        <v>206.30282410429299</v>
      </c>
      <c r="GZ63">
        <v>221.08509708859296</v>
      </c>
      <c r="HA63">
        <v>0.49550912166083649</v>
      </c>
      <c r="HB63">
        <v>8.298126547295805</v>
      </c>
    </row>
    <row r="64" spans="1:210" x14ac:dyDescent="0.25">
      <c r="A64" t="s">
        <v>3665</v>
      </c>
      <c r="B64">
        <v>59</v>
      </c>
      <c r="C64">
        <v>2709</v>
      </c>
      <c r="D64">
        <v>111</v>
      </c>
      <c r="E64">
        <v>3734</v>
      </c>
      <c r="F64">
        <v>5847</v>
      </c>
      <c r="G64">
        <v>5811</v>
      </c>
      <c r="H64">
        <v>1723</v>
      </c>
      <c r="BB64">
        <v>-1</v>
      </c>
      <c r="DA64">
        <v>-1</v>
      </c>
      <c r="DG64">
        <v>11.295129276512547</v>
      </c>
      <c r="DH64">
        <v>0.27695066085880093</v>
      </c>
      <c r="DI64">
        <v>0.67748633200226605</v>
      </c>
      <c r="DJ64">
        <v>0.53452976953228615</v>
      </c>
      <c r="DK64">
        <v>0.32704746766135151</v>
      </c>
      <c r="DL64">
        <v>2.8901734104046245E-4</v>
      </c>
      <c r="DM64">
        <v>19.631518579912296</v>
      </c>
      <c r="DN64">
        <v>0.32719197633187169</v>
      </c>
      <c r="DO64">
        <v>0</v>
      </c>
      <c r="DP64">
        <v>0</v>
      </c>
      <c r="DQ64">
        <v>6.5438395266374325</v>
      </c>
      <c r="DR64">
        <v>31.204154758123135</v>
      </c>
      <c r="DS64">
        <v>0.3541090476068427</v>
      </c>
      <c r="DT64">
        <v>5.4096368648885438</v>
      </c>
      <c r="DU64">
        <v>1.6374333485551631</v>
      </c>
      <c r="DV64">
        <v>0.99855491329479773</v>
      </c>
      <c r="DW64">
        <v>0.97615606936416177</v>
      </c>
      <c r="DX64">
        <v>0.75620908624518546</v>
      </c>
      <c r="DY64">
        <v>1.8889305098897163E-2</v>
      </c>
      <c r="DZ64">
        <v>86.667039714194914</v>
      </c>
      <c r="EA64">
        <v>4.4593662088482926</v>
      </c>
      <c r="EB64">
        <v>0</v>
      </c>
      <c r="EC64">
        <v>0</v>
      </c>
      <c r="ED64">
        <v>180.81595625941907</v>
      </c>
      <c r="EE64">
        <v>0.4418972743287215</v>
      </c>
      <c r="EF64">
        <v>0.64838861590778729</v>
      </c>
      <c r="EG64">
        <v>0.40375106612019473</v>
      </c>
      <c r="EH64">
        <v>86.13414607016793</v>
      </c>
      <c r="EI64">
        <v>0</v>
      </c>
      <c r="EJ64">
        <v>0</v>
      </c>
      <c r="EK64">
        <v>0</v>
      </c>
      <c r="EL64">
        <v>1.6243771068118404E-3</v>
      </c>
      <c r="EM64">
        <v>4.2517804374180179E-2</v>
      </c>
      <c r="EN64">
        <v>0.22543352601156069</v>
      </c>
      <c r="EO64">
        <v>0.22543352601156069</v>
      </c>
      <c r="EP64">
        <v>0.28526011560693643</v>
      </c>
      <c r="EQ64">
        <v>0.28526011560693643</v>
      </c>
      <c r="ER64">
        <v>8.2586705202312132</v>
      </c>
      <c r="ES64">
        <v>8.2586705202312132</v>
      </c>
      <c r="ET64">
        <v>95.198372677058657</v>
      </c>
      <c r="EU64">
        <v>2.5159011880882911</v>
      </c>
      <c r="EV64">
        <v>4.5897604895389215</v>
      </c>
      <c r="EW64">
        <v>0</v>
      </c>
      <c r="EX64">
        <v>0</v>
      </c>
      <c r="EY64">
        <v>2.6610857412999769</v>
      </c>
      <c r="EZ64">
        <v>215.53582243958937</v>
      </c>
      <c r="FA64">
        <v>229.17748327573395</v>
      </c>
      <c r="FB64">
        <v>0.4598347697702706</v>
      </c>
      <c r="FC64">
        <v>-3.5912998407049699</v>
      </c>
      <c r="FF64">
        <v>12.706994590930885</v>
      </c>
      <c r="FG64">
        <v>0</v>
      </c>
      <c r="FH64">
        <v>0.68476340780586709</v>
      </c>
      <c r="FI64">
        <v>0.61731220136238196</v>
      </c>
      <c r="FJ64">
        <v>0.3413094615910926</v>
      </c>
      <c r="FK64">
        <v>2.8901734104046245E-4</v>
      </c>
      <c r="FL64">
        <v>20.487238215696777</v>
      </c>
      <c r="FM64">
        <v>0.34145397026161284</v>
      </c>
      <c r="FN64">
        <v>0</v>
      </c>
      <c r="FO64">
        <v>0</v>
      </c>
      <c r="FP64">
        <v>6.8290794052322585</v>
      </c>
      <c r="FQ64">
        <v>32.991287022466182</v>
      </c>
      <c r="FR64">
        <v>6.0741360647940223E-2</v>
      </c>
      <c r="FS64">
        <v>6.7345700458597451</v>
      </c>
      <c r="FT64">
        <v>2.2216458471461618</v>
      </c>
      <c r="FU64">
        <v>0.99855491329479773</v>
      </c>
      <c r="FV64">
        <v>0.97615606936416177</v>
      </c>
      <c r="FW64">
        <v>0.42676093041464169</v>
      </c>
      <c r="FX64">
        <v>1.4739884393063583E-2</v>
      </c>
      <c r="FY64">
        <v>84.065381614682479</v>
      </c>
      <c r="FZ64">
        <v>3.8483692978826749</v>
      </c>
      <c r="GA64">
        <v>0</v>
      </c>
      <c r="GB64">
        <v>0</v>
      </c>
      <c r="GC64">
        <v>182.95122354962427</v>
      </c>
      <c r="GD64">
        <v>0.56387349338101678</v>
      </c>
      <c r="GE64">
        <v>0.57501186960955097</v>
      </c>
      <c r="GF64">
        <v>0.50332841330635358</v>
      </c>
      <c r="GG64">
        <v>95.871578382006874</v>
      </c>
      <c r="GH64">
        <v>0</v>
      </c>
      <c r="GI64">
        <v>0</v>
      </c>
      <c r="GJ64">
        <v>0</v>
      </c>
      <c r="GK64">
        <v>3.8932108190824981E-2</v>
      </c>
      <c r="GL64">
        <v>3.4078323099960617E-2</v>
      </c>
      <c r="GM64">
        <v>0.22543352601156069</v>
      </c>
      <c r="GN64">
        <v>0.22543352601156069</v>
      </c>
      <c r="GO64">
        <v>0.28526011560693643</v>
      </c>
      <c r="GP64">
        <v>0.28526011560693643</v>
      </c>
      <c r="GQ64">
        <v>8.2586705202312132</v>
      </c>
      <c r="GR64">
        <v>8.2586705202312132</v>
      </c>
      <c r="GS64">
        <v>93.945266300373504</v>
      </c>
      <c r="GT64">
        <v>2.4600140948503588</v>
      </c>
      <c r="GU64">
        <v>4.1901452148709044</v>
      </c>
      <c r="GV64">
        <v>0</v>
      </c>
      <c r="GW64">
        <v>0</v>
      </c>
      <c r="GX64">
        <v>2.5494822171262004</v>
      </c>
      <c r="GY64">
        <v>221.12980795950034</v>
      </c>
      <c r="GZ64">
        <v>236.4418662940783</v>
      </c>
      <c r="HA64">
        <v>0.5401652302297294</v>
      </c>
      <c r="HB64">
        <v>-6.4196528847773493E-2</v>
      </c>
    </row>
    <row r="65" spans="1:210" x14ac:dyDescent="0.25">
      <c r="A65" t="s">
        <v>3665</v>
      </c>
      <c r="B65">
        <v>60</v>
      </c>
      <c r="C65">
        <v>3488</v>
      </c>
      <c r="D65">
        <v>3352</v>
      </c>
      <c r="E65">
        <v>3138</v>
      </c>
      <c r="F65">
        <v>1781</v>
      </c>
      <c r="G65">
        <v>3110</v>
      </c>
      <c r="H65">
        <v>5934</v>
      </c>
      <c r="BB65">
        <v>-1</v>
      </c>
      <c r="DA65">
        <v>-1</v>
      </c>
      <c r="DG65">
        <v>9.9924570833225062</v>
      </c>
      <c r="DH65">
        <v>0.33735694541495975</v>
      </c>
      <c r="DI65">
        <v>0.86632692022195634</v>
      </c>
      <c r="DJ65">
        <v>0.9453004039995726</v>
      </c>
      <c r="DK65">
        <v>0.32225141003070457</v>
      </c>
      <c r="DL65">
        <v>2.8901734104046245E-4</v>
      </c>
      <c r="DM65">
        <v>19.343755122073482</v>
      </c>
      <c r="DN65">
        <v>0.32239591870122475</v>
      </c>
      <c r="DO65">
        <v>0</v>
      </c>
      <c r="DP65">
        <v>0</v>
      </c>
      <c r="DQ65">
        <v>6.4479183740244936</v>
      </c>
      <c r="DR65">
        <v>30.105056047148981</v>
      </c>
      <c r="DS65">
        <v>1.3650681027767522</v>
      </c>
      <c r="DT65">
        <v>3.9761328556622617</v>
      </c>
      <c r="DU65">
        <v>1.3318165170805794</v>
      </c>
      <c r="DV65">
        <v>0.99855491329479773</v>
      </c>
      <c r="DW65">
        <v>0.97615606936416177</v>
      </c>
      <c r="DX65">
        <v>0.4337251186364271</v>
      </c>
      <c r="DY65">
        <v>1.4739884393063583E-2</v>
      </c>
      <c r="DZ65">
        <v>85.763761329988824</v>
      </c>
      <c r="EA65">
        <v>3.7949922851632705</v>
      </c>
      <c r="EB65">
        <v>0</v>
      </c>
      <c r="EC65">
        <v>0</v>
      </c>
      <c r="ED65">
        <v>173.70807647608441</v>
      </c>
      <c r="EE65">
        <v>0.51726363598657454</v>
      </c>
      <c r="EF65">
        <v>0.40266357104514461</v>
      </c>
      <c r="EG65">
        <v>0.5347074170022732</v>
      </c>
      <c r="EH65">
        <v>80.191172779803281</v>
      </c>
      <c r="EI65">
        <v>0</v>
      </c>
      <c r="EJ65">
        <v>0</v>
      </c>
      <c r="EK65">
        <v>0</v>
      </c>
      <c r="EL65">
        <v>2.2067166646626168E-2</v>
      </c>
      <c r="EM65">
        <v>2.7659305800970868E-2</v>
      </c>
      <c r="EN65">
        <v>0.22543352601156069</v>
      </c>
      <c r="EO65">
        <v>0.22543352601156069</v>
      </c>
      <c r="EP65">
        <v>0.28526011560693643</v>
      </c>
      <c r="EQ65">
        <v>0.28526011560693643</v>
      </c>
      <c r="ER65">
        <v>8.2586705202312132</v>
      </c>
      <c r="ES65">
        <v>8.2586705202312132</v>
      </c>
      <c r="ET65">
        <v>87.705474375182263</v>
      </c>
      <c r="EU65">
        <v>2.4525931167027455</v>
      </c>
      <c r="EV65">
        <v>3.8160912550505341</v>
      </c>
      <c r="EW65">
        <v>0</v>
      </c>
      <c r="EX65">
        <v>0</v>
      </c>
      <c r="EY65">
        <v>2.0339525975935899</v>
      </c>
      <c r="EZ65">
        <v>200.46725526952559</v>
      </c>
      <c r="FA65">
        <v>209.94766602321215</v>
      </c>
      <c r="FB65">
        <v>0.52195617825453089</v>
      </c>
      <c r="FC65">
        <v>-3.8805237859430264</v>
      </c>
      <c r="FF65">
        <v>13.378893822359649</v>
      </c>
      <c r="FG65">
        <v>6.942400135304287</v>
      </c>
      <c r="FH65">
        <v>0.15525164099077762</v>
      </c>
      <c r="FI65">
        <v>2.4105783373028271</v>
      </c>
      <c r="FJ65">
        <v>0.24532214679917075</v>
      </c>
      <c r="FK65">
        <v>2.8901734104046245E-4</v>
      </c>
      <c r="FL65">
        <v>14.727999328181459</v>
      </c>
      <c r="FM65">
        <v>0.24546665546969093</v>
      </c>
      <c r="FN65">
        <v>0</v>
      </c>
      <c r="FO65">
        <v>0</v>
      </c>
      <c r="FP65">
        <v>4.9093331093938204</v>
      </c>
      <c r="FQ65">
        <v>28.485227673915333</v>
      </c>
      <c r="FR65">
        <v>1.0603099773429414</v>
      </c>
      <c r="FS65">
        <v>6.7458275162839527</v>
      </c>
      <c r="FT65">
        <v>2.5058098655635757</v>
      </c>
      <c r="FU65">
        <v>0.99855491329479773</v>
      </c>
      <c r="FV65">
        <v>0.95791705863523258</v>
      </c>
      <c r="FW65">
        <v>3.3492405740840045E-2</v>
      </c>
      <c r="FX65">
        <v>1.4739884393063583E-2</v>
      </c>
      <c r="FY65">
        <v>75.822923493745407</v>
      </c>
      <c r="FZ65">
        <v>2.7934874000451408</v>
      </c>
      <c r="GA65">
        <v>0</v>
      </c>
      <c r="GB65">
        <v>0</v>
      </c>
      <c r="GC65">
        <v>156.59687048137556</v>
      </c>
      <c r="GD65">
        <v>0.39752762947166498</v>
      </c>
      <c r="GE65">
        <v>0.52720799504709825</v>
      </c>
      <c r="GF65">
        <v>0.32316050398737145</v>
      </c>
      <c r="GG65">
        <v>79.171128431343988</v>
      </c>
      <c r="GH65">
        <v>0</v>
      </c>
      <c r="GI65">
        <v>0</v>
      </c>
      <c r="GJ65">
        <v>0</v>
      </c>
      <c r="GK65">
        <v>0</v>
      </c>
      <c r="GL65">
        <v>1.8088883057189253E-2</v>
      </c>
      <c r="GM65">
        <v>0.22543352601156069</v>
      </c>
      <c r="GN65">
        <v>0.22543352601156069</v>
      </c>
      <c r="GO65">
        <v>0.28526011560693643</v>
      </c>
      <c r="GP65">
        <v>0.28526011560693643</v>
      </c>
      <c r="GQ65">
        <v>8.2586705202312132</v>
      </c>
      <c r="GR65">
        <v>8.2586705202312132</v>
      </c>
      <c r="GS65">
        <v>83.67408755888691</v>
      </c>
      <c r="GT65">
        <v>2.2007165268530922</v>
      </c>
      <c r="GU65">
        <v>3.0613582963047405</v>
      </c>
      <c r="GV65">
        <v>0</v>
      </c>
      <c r="GW65">
        <v>0</v>
      </c>
      <c r="GX65">
        <v>5.0387950708288631</v>
      </c>
      <c r="GY65">
        <v>197.41394864156325</v>
      </c>
      <c r="GZ65">
        <v>199.97421849147275</v>
      </c>
      <c r="HA65">
        <v>0.47804382174546911</v>
      </c>
      <c r="HB65">
        <v>-49.027939777255966</v>
      </c>
    </row>
    <row r="66" spans="1:210" x14ac:dyDescent="0.25">
      <c r="A66" t="s">
        <v>3665</v>
      </c>
      <c r="B66">
        <v>61</v>
      </c>
      <c r="C66">
        <v>4524</v>
      </c>
      <c r="D66">
        <v>144</v>
      </c>
      <c r="E66">
        <v>3620</v>
      </c>
      <c r="F66">
        <v>1405</v>
      </c>
      <c r="G66">
        <v>2022</v>
      </c>
      <c r="H66">
        <v>16</v>
      </c>
      <c r="BB66">
        <v>-1</v>
      </c>
      <c r="DA66">
        <v>-1</v>
      </c>
      <c r="DG66">
        <v>13.960982658959537</v>
      </c>
      <c r="DH66">
        <v>0</v>
      </c>
      <c r="DI66">
        <v>1.9282686374526448</v>
      </c>
      <c r="DJ66">
        <v>1.924599539894311</v>
      </c>
      <c r="DK66">
        <v>0.66527314850470409</v>
      </c>
      <c r="DL66">
        <v>2.8901734104046245E-4</v>
      </c>
      <c r="DM66">
        <v>39.925059430513443</v>
      </c>
      <c r="DN66">
        <v>0.66541765717522428</v>
      </c>
      <c r="DO66">
        <v>0</v>
      </c>
      <c r="DP66">
        <v>0</v>
      </c>
      <c r="DQ66">
        <v>13.308353143504487</v>
      </c>
      <c r="DR66">
        <v>59.586324030781228</v>
      </c>
      <c r="DS66">
        <v>0.28939227556876274</v>
      </c>
      <c r="DT66">
        <v>9.1585828734177515</v>
      </c>
      <c r="DU66">
        <v>2.6986134174228145</v>
      </c>
      <c r="DV66">
        <v>0.99855491329479773</v>
      </c>
      <c r="DW66">
        <v>0.97615606936416177</v>
      </c>
      <c r="DX66">
        <v>0.87795958508692329</v>
      </c>
      <c r="DY66">
        <v>5.0734762913695899E-2</v>
      </c>
      <c r="DZ66">
        <v>86.441516088562082</v>
      </c>
      <c r="EA66">
        <v>5.397605586542678</v>
      </c>
      <c r="EB66">
        <v>0</v>
      </c>
      <c r="EC66">
        <v>0</v>
      </c>
      <c r="ED66">
        <v>194.35760740968766</v>
      </c>
      <c r="EE66">
        <v>0.42019859379355451</v>
      </c>
      <c r="EF66">
        <v>0.57938807548994453</v>
      </c>
      <c r="EG66">
        <v>0.74714881615497575</v>
      </c>
      <c r="EH66">
        <v>101.03806076297265</v>
      </c>
      <c r="EI66">
        <v>0</v>
      </c>
      <c r="EJ66">
        <v>0</v>
      </c>
      <c r="EK66">
        <v>0</v>
      </c>
      <c r="EL66">
        <v>0</v>
      </c>
      <c r="EM66">
        <v>8.2382443883580958E-2</v>
      </c>
      <c r="EN66">
        <v>0.22543352601156069</v>
      </c>
      <c r="EO66">
        <v>0.22543352601156069</v>
      </c>
      <c r="EP66">
        <v>0.28526011560693643</v>
      </c>
      <c r="EQ66">
        <v>0.28526011560693643</v>
      </c>
      <c r="ER66">
        <v>8.2586705202312132</v>
      </c>
      <c r="ES66">
        <v>8.2586705202312132</v>
      </c>
      <c r="ET66">
        <v>105.38962395720989</v>
      </c>
      <c r="EU66">
        <v>2.7961123241987931</v>
      </c>
      <c r="EV66">
        <v>5.8126918287399096</v>
      </c>
      <c r="EW66">
        <v>0</v>
      </c>
      <c r="EX66">
        <v>0</v>
      </c>
      <c r="EY66">
        <v>4.1637468903489276</v>
      </c>
      <c r="EZ66">
        <v>261.43707102980875</v>
      </c>
      <c r="FA66">
        <v>292.41613555212382</v>
      </c>
      <c r="FB66">
        <v>0.5067010141378836</v>
      </c>
      <c r="FC66">
        <v>34.019158438620408</v>
      </c>
      <c r="FF66">
        <v>13.095537885080569</v>
      </c>
      <c r="FG66">
        <v>0.29648968726241876</v>
      </c>
      <c r="FH66">
        <v>6.6465698456688607</v>
      </c>
      <c r="FI66">
        <v>6.7354989460541299</v>
      </c>
      <c r="FJ66">
        <v>0.46254939795317512</v>
      </c>
      <c r="FK66">
        <v>2.8901734104046245E-4</v>
      </c>
      <c r="FL66">
        <v>27.761634397421723</v>
      </c>
      <c r="FM66">
        <v>0.46269390662369536</v>
      </c>
      <c r="FN66">
        <v>0</v>
      </c>
      <c r="FO66">
        <v>0</v>
      </c>
      <c r="FP66">
        <v>9.2538781324739094</v>
      </c>
      <c r="FQ66">
        <v>45.465607358418225</v>
      </c>
      <c r="FR66">
        <v>0.11415992438918912</v>
      </c>
      <c r="FS66">
        <v>4.8029444911891046</v>
      </c>
      <c r="FT66">
        <v>1.5277984060342316</v>
      </c>
      <c r="FU66">
        <v>0.99855491329479773</v>
      </c>
      <c r="FV66">
        <v>0.97615606936416177</v>
      </c>
      <c r="FW66">
        <v>1</v>
      </c>
      <c r="FX66">
        <v>1.6777900832116891E-2</v>
      </c>
      <c r="FY66">
        <v>95.084193525009056</v>
      </c>
      <c r="FZ66">
        <v>5.6196519788218646</v>
      </c>
      <c r="GA66">
        <v>0</v>
      </c>
      <c r="GB66">
        <v>0</v>
      </c>
      <c r="GC66">
        <v>216.67858004690055</v>
      </c>
      <c r="GD66">
        <v>0.68642323122694804</v>
      </c>
      <c r="GE66">
        <v>0.57771641309063249</v>
      </c>
      <c r="GF66">
        <v>0.64453558313721937</v>
      </c>
      <c r="GG66">
        <v>115.07947976878613</v>
      </c>
      <c r="GH66">
        <v>0</v>
      </c>
      <c r="GI66">
        <v>0</v>
      </c>
      <c r="GJ66">
        <v>0</v>
      </c>
      <c r="GK66">
        <v>0</v>
      </c>
      <c r="GL66">
        <v>0.11132789285073796</v>
      </c>
      <c r="GM66">
        <v>0.22543352601156069</v>
      </c>
      <c r="GN66">
        <v>0.22543352601156069</v>
      </c>
      <c r="GO66">
        <v>0.28526011560693643</v>
      </c>
      <c r="GP66">
        <v>0.28526011560693643</v>
      </c>
      <c r="GQ66">
        <v>8.2586705202312132</v>
      </c>
      <c r="GR66">
        <v>8.2586705202312132</v>
      </c>
      <c r="GS66">
        <v>111.12706779446196</v>
      </c>
      <c r="GT66">
        <v>2.8617450151503387</v>
      </c>
      <c r="GU66">
        <v>6.3914497597658624</v>
      </c>
      <c r="GV66">
        <v>0</v>
      </c>
      <c r="GW66">
        <v>0</v>
      </c>
      <c r="GX66">
        <v>9.0091639848203897</v>
      </c>
      <c r="GY66">
        <v>260.50574695917521</v>
      </c>
      <c r="GZ66">
        <v>283.53529656987462</v>
      </c>
      <c r="HA66">
        <v>0.4932989858621164</v>
      </c>
      <c r="HB66">
        <v>48.1551320999395</v>
      </c>
    </row>
    <row r="67" spans="1:210" x14ac:dyDescent="0.25">
      <c r="A67" t="s">
        <v>3665</v>
      </c>
      <c r="B67">
        <v>62</v>
      </c>
      <c r="C67">
        <v>1739</v>
      </c>
      <c r="D67">
        <v>3067</v>
      </c>
      <c r="E67">
        <v>4241</v>
      </c>
      <c r="F67">
        <v>4292</v>
      </c>
      <c r="G67">
        <v>5822</v>
      </c>
      <c r="H67">
        <v>101</v>
      </c>
      <c r="BB67">
        <v>-1</v>
      </c>
      <c r="DA67">
        <v>-1</v>
      </c>
      <c r="DG67">
        <v>13.960982658959537</v>
      </c>
      <c r="DH67">
        <v>0</v>
      </c>
      <c r="DI67">
        <v>0.76184586236037211</v>
      </c>
      <c r="DJ67">
        <v>0.40328292411454686</v>
      </c>
      <c r="DK67">
        <v>0.31289605620214961</v>
      </c>
      <c r="DL67">
        <v>2.8901734104046245E-4</v>
      </c>
      <c r="DM67">
        <v>18.782433892360196</v>
      </c>
      <c r="DN67">
        <v>0.31304056487266979</v>
      </c>
      <c r="DO67">
        <v>0</v>
      </c>
      <c r="DP67">
        <v>0</v>
      </c>
      <c r="DQ67">
        <v>6.2608112974533956</v>
      </c>
      <c r="DR67">
        <v>32.126261046338954</v>
      </c>
      <c r="DS67">
        <v>0.54035856689999051</v>
      </c>
      <c r="DT67">
        <v>2.5729325035412551</v>
      </c>
      <c r="DU67">
        <v>0.89469844571789758</v>
      </c>
      <c r="DV67">
        <v>0.99855491329479773</v>
      </c>
      <c r="DW67">
        <v>0.93096528823886082</v>
      </c>
      <c r="DX67">
        <v>0</v>
      </c>
      <c r="DY67">
        <v>1.4739884393063583E-2</v>
      </c>
      <c r="DZ67">
        <v>72.058074958075011</v>
      </c>
      <c r="EA67">
        <v>2.5832336404809149</v>
      </c>
      <c r="EB67">
        <v>0</v>
      </c>
      <c r="EC67">
        <v>0</v>
      </c>
      <c r="ED67">
        <v>145.69077683322493</v>
      </c>
      <c r="EE67">
        <v>0.30289247592451418</v>
      </c>
      <c r="EF67">
        <v>0.37455430657820243</v>
      </c>
      <c r="EG67">
        <v>0.57265611945221206</v>
      </c>
      <c r="EH67">
        <v>68.20890483637146</v>
      </c>
      <c r="EI67">
        <v>0</v>
      </c>
      <c r="EJ67">
        <v>0</v>
      </c>
      <c r="EK67">
        <v>0</v>
      </c>
      <c r="EL67">
        <v>4.520509097008845E-2</v>
      </c>
      <c r="EM67">
        <v>1.5267530436443133E-2</v>
      </c>
      <c r="EN67">
        <v>0.22543352601156069</v>
      </c>
      <c r="EO67">
        <v>0.22543352601156069</v>
      </c>
      <c r="EP67">
        <v>0.28526011560693643</v>
      </c>
      <c r="EQ67">
        <v>0.28526011560693643</v>
      </c>
      <c r="ER67">
        <v>8.2586705202312132</v>
      </c>
      <c r="ES67">
        <v>8.2586705202312132</v>
      </c>
      <c r="ET67">
        <v>82.774164884807391</v>
      </c>
      <c r="EU67">
        <v>2.1202176285477758</v>
      </c>
      <c r="EV67">
        <v>2.7618021452554329</v>
      </c>
      <c r="EW67">
        <v>0</v>
      </c>
      <c r="EX67">
        <v>0</v>
      </c>
      <c r="EY67">
        <v>1.9515723782335543</v>
      </c>
      <c r="EZ67">
        <v>183.29683169465974</v>
      </c>
      <c r="FA67">
        <v>191.78913663496252</v>
      </c>
      <c r="FB67">
        <v>0.34588713770437302</v>
      </c>
      <c r="FC67">
        <v>-29.911686229222777</v>
      </c>
      <c r="FF67">
        <v>12.08083238917885</v>
      </c>
      <c r="FG67">
        <v>0.12465603548415669</v>
      </c>
      <c r="FH67">
        <v>1.1014877247907346</v>
      </c>
      <c r="FI67">
        <v>1.1405991269450024</v>
      </c>
      <c r="FJ67">
        <v>0.38367433762867509</v>
      </c>
      <c r="FK67">
        <v>2.8901734104046245E-4</v>
      </c>
      <c r="FL67">
        <v>23.029130777951718</v>
      </c>
      <c r="FM67">
        <v>0.38381884629919533</v>
      </c>
      <c r="FN67">
        <v>0</v>
      </c>
      <c r="FO67">
        <v>0</v>
      </c>
      <c r="FP67">
        <v>7.6763769259839041</v>
      </c>
      <c r="FQ67">
        <v>36.604279556912815</v>
      </c>
      <c r="FR67">
        <v>0.65774824396790943</v>
      </c>
      <c r="FS67">
        <v>3.2607281598362983</v>
      </c>
      <c r="FT67">
        <v>1.0681056745513628</v>
      </c>
      <c r="FU67">
        <v>0.99855491329479773</v>
      </c>
      <c r="FV67">
        <v>0.97615606936416177</v>
      </c>
      <c r="FW67">
        <v>0.51484342887141055</v>
      </c>
      <c r="FX67">
        <v>1.6257151904023479E-2</v>
      </c>
      <c r="FY67">
        <v>83.137950115784776</v>
      </c>
      <c r="FZ67">
        <v>4.0312907564284197</v>
      </c>
      <c r="GA67">
        <v>0</v>
      </c>
      <c r="GB67">
        <v>0</v>
      </c>
      <c r="GC67">
        <v>164.03769739628834</v>
      </c>
      <c r="GD67">
        <v>0.52071962093281465</v>
      </c>
      <c r="GE67">
        <v>0.43037463081838168</v>
      </c>
      <c r="GF67">
        <v>0.45647769038125674</v>
      </c>
      <c r="GG67">
        <v>77.643208391550289</v>
      </c>
      <c r="GH67">
        <v>0</v>
      </c>
      <c r="GI67">
        <v>0</v>
      </c>
      <c r="GJ67">
        <v>0</v>
      </c>
      <c r="GK67">
        <v>0</v>
      </c>
      <c r="GL67">
        <v>3.7938874629613872E-2</v>
      </c>
      <c r="GM67">
        <v>0.22543352601156069</v>
      </c>
      <c r="GN67">
        <v>0.22543352601156069</v>
      </c>
      <c r="GO67">
        <v>0.28526011560693643</v>
      </c>
      <c r="GP67">
        <v>0.28526011560693643</v>
      </c>
      <c r="GQ67">
        <v>8.2586705202312132</v>
      </c>
      <c r="GR67">
        <v>8.2586705202312132</v>
      </c>
      <c r="GS67">
        <v>95.186942144081684</v>
      </c>
      <c r="GT67">
        <v>2.5071598526949099</v>
      </c>
      <c r="GU67">
        <v>4.3835271128123212</v>
      </c>
      <c r="GV67">
        <v>0</v>
      </c>
      <c r="GW67">
        <v>0</v>
      </c>
      <c r="GX67">
        <v>1.3006347977255284</v>
      </c>
      <c r="GY67">
        <v>205.4342938222361</v>
      </c>
      <c r="GZ67">
        <v>216.33958511528363</v>
      </c>
      <c r="HA67">
        <v>0.65411286229562693</v>
      </c>
      <c r="HB67">
        <v>-17.937343602218078</v>
      </c>
    </row>
    <row r="68" spans="1:210" x14ac:dyDescent="0.25">
      <c r="A68" t="s">
        <v>3665</v>
      </c>
      <c r="B68">
        <v>63</v>
      </c>
      <c r="C68">
        <v>1736</v>
      </c>
      <c r="D68">
        <v>4979</v>
      </c>
      <c r="E68">
        <v>4213</v>
      </c>
      <c r="F68">
        <v>2709</v>
      </c>
      <c r="G68">
        <v>1511</v>
      </c>
      <c r="H68">
        <v>2781</v>
      </c>
      <c r="BB68">
        <v>-1</v>
      </c>
      <c r="DA68">
        <v>-1</v>
      </c>
      <c r="DG68">
        <v>12.154509092223714</v>
      </c>
      <c r="DH68">
        <v>0.56114191761185872</v>
      </c>
      <c r="DI68">
        <v>0.26350955552147193</v>
      </c>
      <c r="DJ68">
        <v>0.47131753074924637</v>
      </c>
      <c r="DK68">
        <v>0.47941991023825348</v>
      </c>
      <c r="DL68">
        <v>2.8901734104046245E-4</v>
      </c>
      <c r="DM68">
        <v>28.773865134526424</v>
      </c>
      <c r="DN68">
        <v>0.47956441890877366</v>
      </c>
      <c r="DO68">
        <v>0</v>
      </c>
      <c r="DP68">
        <v>0</v>
      </c>
      <c r="DQ68">
        <v>9.5912883781754736</v>
      </c>
      <c r="DR68">
        <v>42.860307829471324</v>
      </c>
      <c r="DS68">
        <v>0</v>
      </c>
      <c r="DT68">
        <v>2.9519366428149385</v>
      </c>
      <c r="DU68">
        <v>0.80317741759729433</v>
      </c>
      <c r="DV68">
        <v>0.99855491329479773</v>
      </c>
      <c r="DW68">
        <v>0.9352965964014881</v>
      </c>
      <c r="DX68">
        <v>0.43294048039108635</v>
      </c>
      <c r="DY68">
        <v>1.4739884393063583E-2</v>
      </c>
      <c r="DZ68">
        <v>73.300811794640822</v>
      </c>
      <c r="EA68">
        <v>3.5274655274435491</v>
      </c>
      <c r="EB68">
        <v>0</v>
      </c>
      <c r="EC68">
        <v>0</v>
      </c>
      <c r="ED68">
        <v>170.42484306581093</v>
      </c>
      <c r="EE68">
        <v>0.41814261741623227</v>
      </c>
      <c r="EF68">
        <v>0.62010753588824041</v>
      </c>
      <c r="EG68">
        <v>0.492872991094504</v>
      </c>
      <c r="EH68">
        <v>89.561810809778962</v>
      </c>
      <c r="EI68">
        <v>0</v>
      </c>
      <c r="EJ68">
        <v>0</v>
      </c>
      <c r="EK68">
        <v>0</v>
      </c>
      <c r="EL68">
        <v>4.9783197274609038E-2</v>
      </c>
      <c r="EM68">
        <v>3.4767641043910946E-2</v>
      </c>
      <c r="EN68">
        <v>0.22543352601156069</v>
      </c>
      <c r="EO68">
        <v>0.22543352601156069</v>
      </c>
      <c r="EP68">
        <v>0.28526011560693643</v>
      </c>
      <c r="EQ68">
        <v>0.28526011560693643</v>
      </c>
      <c r="ER68">
        <v>8.2586705202312132</v>
      </c>
      <c r="ES68">
        <v>8.2586705202312132</v>
      </c>
      <c r="ET68">
        <v>96.062470521754719</v>
      </c>
      <c r="EU68">
        <v>2.434383208728168</v>
      </c>
      <c r="EV68">
        <v>4.2261734086382248</v>
      </c>
      <c r="EW68">
        <v>0</v>
      </c>
      <c r="EX68">
        <v>0</v>
      </c>
      <c r="EY68">
        <v>1.3661765884738208</v>
      </c>
      <c r="EZ68">
        <v>222.34754926836297</v>
      </c>
      <c r="FA68">
        <v>237.59108147721003</v>
      </c>
      <c r="FB68">
        <v>0.53176260514880647</v>
      </c>
      <c r="FC68">
        <v>3.3383121586232907</v>
      </c>
      <c r="FF68">
        <v>11.486521146578108</v>
      </c>
      <c r="FG68">
        <v>0</v>
      </c>
      <c r="FH68">
        <v>2.646264238982122</v>
      </c>
      <c r="FI68">
        <v>2.5355239933401656</v>
      </c>
      <c r="FJ68">
        <v>0.58624511336933716</v>
      </c>
      <c r="FK68">
        <v>2.8901734104046245E-4</v>
      </c>
      <c r="FL68">
        <v>35.183377322391436</v>
      </c>
      <c r="FM68">
        <v>0.58638962203985734</v>
      </c>
      <c r="FN68">
        <v>0</v>
      </c>
      <c r="FO68">
        <v>0</v>
      </c>
      <c r="FP68">
        <v>11.727792440797138</v>
      </c>
      <c r="FQ68">
        <v>47.563501484250772</v>
      </c>
      <c r="FR68">
        <v>0.37858516932915665</v>
      </c>
      <c r="FS68">
        <v>5.4096368648885438</v>
      </c>
      <c r="FT68">
        <v>1.6374333485551631</v>
      </c>
      <c r="FU68">
        <v>0.99855491329479773</v>
      </c>
      <c r="FV68">
        <v>0.97615606936416177</v>
      </c>
      <c r="FW68">
        <v>0.69624042228763094</v>
      </c>
      <c r="FX68">
        <v>1.6308139685385168E-2</v>
      </c>
      <c r="FY68">
        <v>80.710169835841654</v>
      </c>
      <c r="FZ68">
        <v>4.1716399657703036</v>
      </c>
      <c r="GA68">
        <v>0</v>
      </c>
      <c r="GB68">
        <v>0</v>
      </c>
      <c r="GC68">
        <v>145.53876215671141</v>
      </c>
      <c r="GD68">
        <v>0.35487940186027062</v>
      </c>
      <c r="GE68">
        <v>0.45337176222222847</v>
      </c>
      <c r="GF68">
        <v>0.34899854599956165</v>
      </c>
      <c r="GG68">
        <v>57.584092736902065</v>
      </c>
      <c r="GH68">
        <v>0</v>
      </c>
      <c r="GI68">
        <v>0</v>
      </c>
      <c r="GJ68">
        <v>0</v>
      </c>
      <c r="GK68">
        <v>4.6845972370414046E-2</v>
      </c>
      <c r="GL68">
        <v>4.0302721140711428E-2</v>
      </c>
      <c r="GM68">
        <v>0.22543352601156069</v>
      </c>
      <c r="GN68">
        <v>0.22543352601156069</v>
      </c>
      <c r="GO68">
        <v>0.28526011560693643</v>
      </c>
      <c r="GP68">
        <v>0.28526011560693643</v>
      </c>
      <c r="GQ68">
        <v>8.2586705202312132</v>
      </c>
      <c r="GR68">
        <v>8.2586705202312132</v>
      </c>
      <c r="GS68">
        <v>96.630874196852034</v>
      </c>
      <c r="GT68">
        <v>2.5201177813915865</v>
      </c>
      <c r="GU68">
        <v>4.4928004249092455</v>
      </c>
      <c r="GV68">
        <v>0</v>
      </c>
      <c r="GW68">
        <v>0</v>
      </c>
      <c r="GX68">
        <v>4.8632905382343354</v>
      </c>
      <c r="GY68">
        <v>217.92741338017706</v>
      </c>
      <c r="GZ68">
        <v>230.37803830315465</v>
      </c>
      <c r="HA68">
        <v>0.46823739485119353</v>
      </c>
      <c r="HB68">
        <v>-0.31320103707390601</v>
      </c>
    </row>
    <row r="69" spans="1:210" x14ac:dyDescent="0.25">
      <c r="A69" t="s">
        <v>3665</v>
      </c>
      <c r="B69">
        <v>64</v>
      </c>
      <c r="C69">
        <v>5847</v>
      </c>
      <c r="D69">
        <v>2039</v>
      </c>
      <c r="E69">
        <v>1625</v>
      </c>
      <c r="F69">
        <v>5811</v>
      </c>
      <c r="G69">
        <v>3352</v>
      </c>
      <c r="H69">
        <v>4096</v>
      </c>
      <c r="BB69">
        <v>-1</v>
      </c>
      <c r="DA69">
        <v>-1</v>
      </c>
      <c r="DG69">
        <v>13.700066275203417</v>
      </c>
      <c r="DH69">
        <v>5.4615857852782002</v>
      </c>
      <c r="DI69">
        <v>1.6307668481323876</v>
      </c>
      <c r="DJ69">
        <v>3.174002249599948</v>
      </c>
      <c r="DK69">
        <v>0.45658998378247795</v>
      </c>
      <c r="DL69">
        <v>2.8901734104046245E-4</v>
      </c>
      <c r="DM69">
        <v>27.404069547179919</v>
      </c>
      <c r="DN69">
        <v>0.45673449245299813</v>
      </c>
      <c r="DO69">
        <v>0</v>
      </c>
      <c r="DP69">
        <v>0</v>
      </c>
      <c r="DQ69">
        <v>9.1346898490599671</v>
      </c>
      <c r="DR69">
        <v>44.190284344285878</v>
      </c>
      <c r="DS69">
        <v>2.138348725980193</v>
      </c>
      <c r="DT69">
        <v>1.3002842361944464</v>
      </c>
      <c r="DU69">
        <v>0.8207151964072904</v>
      </c>
      <c r="DV69">
        <v>0.99855491329479773</v>
      </c>
      <c r="DW69">
        <v>0.93890134821327331</v>
      </c>
      <c r="DX69">
        <v>0.57259175453117495</v>
      </c>
      <c r="DY69">
        <v>1.4739884393063583E-2</v>
      </c>
      <c r="DZ69">
        <v>80.958794660009715</v>
      </c>
      <c r="EA69">
        <v>3.8720893423979126</v>
      </c>
      <c r="EB69">
        <v>0</v>
      </c>
      <c r="EC69">
        <v>0</v>
      </c>
      <c r="ED69">
        <v>186.04359292652495</v>
      </c>
      <c r="EE69">
        <v>0.63442604953492399</v>
      </c>
      <c r="EF69">
        <v>0.409844141040135</v>
      </c>
      <c r="EG69">
        <v>0.71574989352745877</v>
      </c>
      <c r="EH69">
        <v>102.36993716898252</v>
      </c>
      <c r="EI69">
        <v>0</v>
      </c>
      <c r="EJ69">
        <v>0</v>
      </c>
      <c r="EK69">
        <v>0</v>
      </c>
      <c r="EL69">
        <v>4.4323168178112118E-2</v>
      </c>
      <c r="EM69">
        <v>3.9645270402040356E-2</v>
      </c>
      <c r="EN69">
        <v>0.22543352601156069</v>
      </c>
      <c r="EO69">
        <v>0.22543352601156069</v>
      </c>
      <c r="EP69">
        <v>0.28526011560693643</v>
      </c>
      <c r="EQ69">
        <v>0.28526011560693643</v>
      </c>
      <c r="ER69">
        <v>8.2586705202312132</v>
      </c>
      <c r="ES69">
        <v>8.2586705202312132</v>
      </c>
      <c r="ET69">
        <v>95.881763483770072</v>
      </c>
      <c r="EU69">
        <v>2.4943668363187772</v>
      </c>
      <c r="EV69">
        <v>4.4630388190718655</v>
      </c>
      <c r="EW69">
        <v>0</v>
      </c>
      <c r="EX69">
        <v>0</v>
      </c>
      <c r="EY69">
        <v>3.8806949159521675</v>
      </c>
      <c r="EZ69">
        <v>239.86084824272447</v>
      </c>
      <c r="FA69">
        <v>251.87079442506717</v>
      </c>
      <c r="FB69">
        <v>0.7075105458721902</v>
      </c>
      <c r="FC69">
        <v>32.406528930216773</v>
      </c>
      <c r="FF69">
        <v>11.902261932640123</v>
      </c>
      <c r="FG69">
        <v>7.5686026327726919E-2</v>
      </c>
      <c r="FH69">
        <v>1.1310789380127777</v>
      </c>
      <c r="FI69">
        <v>1.0829947891760405</v>
      </c>
      <c r="FJ69">
        <v>0.23823667624437073</v>
      </c>
      <c r="FK69">
        <v>2.8901734104046245E-4</v>
      </c>
      <c r="FL69">
        <v>14.302871094893458</v>
      </c>
      <c r="FM69">
        <v>0.23838118491489094</v>
      </c>
      <c r="FN69">
        <v>0</v>
      </c>
      <c r="FO69">
        <v>0</v>
      </c>
      <c r="FP69">
        <v>4.7676236982978182</v>
      </c>
      <c r="FQ69">
        <v>28.123966619199727</v>
      </c>
      <c r="FR69">
        <v>1.3650681027767522</v>
      </c>
      <c r="FS69">
        <v>3.4329490422094362</v>
      </c>
      <c r="FT69">
        <v>1.1109906407494716</v>
      </c>
      <c r="FU69">
        <v>0.99855491329479773</v>
      </c>
      <c r="FV69">
        <v>0.97615606936416177</v>
      </c>
      <c r="FW69">
        <v>4.8707389423787245E-2</v>
      </c>
      <c r="FX69">
        <v>1.4739884393063583E-2</v>
      </c>
      <c r="FY69">
        <v>78.367309749655249</v>
      </c>
      <c r="FZ69">
        <v>2.783450596339847</v>
      </c>
      <c r="GA69">
        <v>0</v>
      </c>
      <c r="GB69">
        <v>0</v>
      </c>
      <c r="GC69">
        <v>180.25046865111298</v>
      </c>
      <c r="GD69">
        <v>0.61086420592234081</v>
      </c>
      <c r="GE69">
        <v>0.5741245268963806</v>
      </c>
      <c r="GF69">
        <v>0.4403704890783201</v>
      </c>
      <c r="GG69">
        <v>95.869664511726526</v>
      </c>
      <c r="GH69">
        <v>0</v>
      </c>
      <c r="GI69">
        <v>0</v>
      </c>
      <c r="GJ69">
        <v>0</v>
      </c>
      <c r="GK69">
        <v>1.4697880057346834E-2</v>
      </c>
      <c r="GL69">
        <v>1.536736240757175E-2</v>
      </c>
      <c r="GM69">
        <v>0.22543352601156069</v>
      </c>
      <c r="GN69">
        <v>0.22543352601156069</v>
      </c>
      <c r="GO69">
        <v>0.28526011560693643</v>
      </c>
      <c r="GP69">
        <v>0.28526011560693643</v>
      </c>
      <c r="GQ69">
        <v>8.2586705202312132</v>
      </c>
      <c r="GR69">
        <v>8.2586705202312132</v>
      </c>
      <c r="GS69">
        <v>81.418559110678061</v>
      </c>
      <c r="GT69">
        <v>2.2068214575853653</v>
      </c>
      <c r="GU69">
        <v>2.7733004244410759</v>
      </c>
      <c r="GV69">
        <v>0</v>
      </c>
      <c r="GW69">
        <v>0</v>
      </c>
      <c r="GX69">
        <v>2.3625006587054775</v>
      </c>
      <c r="GY69">
        <v>209.17103178686986</v>
      </c>
      <c r="GZ69">
        <v>217.70786868656381</v>
      </c>
      <c r="HA69">
        <v>0.2924894541278098</v>
      </c>
      <c r="HB69">
        <v>-17.562306261590415</v>
      </c>
    </row>
    <row r="70" spans="1:210" x14ac:dyDescent="0.25">
      <c r="A70" t="s">
        <v>3665</v>
      </c>
      <c r="B70">
        <v>65</v>
      </c>
      <c r="C70">
        <v>4284</v>
      </c>
      <c r="D70">
        <v>4655</v>
      </c>
      <c r="E70">
        <v>4524</v>
      </c>
      <c r="F70">
        <v>1723</v>
      </c>
      <c r="G70">
        <v>2338</v>
      </c>
      <c r="H70">
        <v>3138</v>
      </c>
      <c r="BB70">
        <v>-1</v>
      </c>
      <c r="DA70">
        <v>-1</v>
      </c>
      <c r="DG70">
        <v>13.960982658959537</v>
      </c>
      <c r="DH70">
        <v>0.32936703003420353</v>
      </c>
      <c r="DI70">
        <v>0</v>
      </c>
      <c r="DJ70">
        <v>0</v>
      </c>
      <c r="DK70">
        <v>0.34706321513530058</v>
      </c>
      <c r="DL70">
        <v>2.8901734104046245E-4</v>
      </c>
      <c r="DM70">
        <v>20.832463428349246</v>
      </c>
      <c r="DN70">
        <v>0.34720772380582077</v>
      </c>
      <c r="DO70">
        <v>0</v>
      </c>
      <c r="DP70">
        <v>0</v>
      </c>
      <c r="DQ70">
        <v>6.9441544761164185</v>
      </c>
      <c r="DR70">
        <v>33.238888252079086</v>
      </c>
      <c r="DS70">
        <v>3.7121713157481055</v>
      </c>
      <c r="DT70">
        <v>0</v>
      </c>
      <c r="DU70">
        <v>0.32711282072930886</v>
      </c>
      <c r="DV70">
        <v>0.99855491329479773</v>
      </c>
      <c r="DW70">
        <v>0.89759554016305365</v>
      </c>
      <c r="DX70">
        <v>0.85056539171132162</v>
      </c>
      <c r="DY70">
        <v>1.4739884393063583E-2</v>
      </c>
      <c r="DZ70">
        <v>90.336872958257999</v>
      </c>
      <c r="EA70">
        <v>4.6874972896419385</v>
      </c>
      <c r="EB70">
        <v>0</v>
      </c>
      <c r="EC70">
        <v>0</v>
      </c>
      <c r="ED70">
        <v>187.46688562279374</v>
      </c>
      <c r="EE70">
        <v>0.58739735504460022</v>
      </c>
      <c r="EF70">
        <v>0.52615713996362756</v>
      </c>
      <c r="EG70">
        <v>0.44355309365169504</v>
      </c>
      <c r="EH70">
        <v>89.3052644900297</v>
      </c>
      <c r="EI70">
        <v>0</v>
      </c>
      <c r="EJ70">
        <v>0</v>
      </c>
      <c r="EK70">
        <v>0</v>
      </c>
      <c r="EL70">
        <v>0</v>
      </c>
      <c r="EM70">
        <v>4.9103014840741865E-2</v>
      </c>
      <c r="EN70">
        <v>0.22543352601156069</v>
      </c>
      <c r="EO70">
        <v>0.22543352601156069</v>
      </c>
      <c r="EP70">
        <v>0.28526011560693643</v>
      </c>
      <c r="EQ70">
        <v>0.28526011560693643</v>
      </c>
      <c r="ER70">
        <v>8.2586705202312132</v>
      </c>
      <c r="ES70">
        <v>8.2586705202312132</v>
      </c>
      <c r="ET70">
        <v>92.738786073518696</v>
      </c>
      <c r="EU70">
        <v>2.5074864151851024</v>
      </c>
      <c r="EV70">
        <v>4.8518987496669315</v>
      </c>
      <c r="EW70">
        <v>0</v>
      </c>
      <c r="EX70">
        <v>0</v>
      </c>
      <c r="EY70">
        <v>0</v>
      </c>
      <c r="EZ70">
        <v>223.13288403533113</v>
      </c>
      <c r="FA70">
        <v>235.55532149120182</v>
      </c>
      <c r="FB70">
        <v>0.65405954184656334</v>
      </c>
      <c r="FC70">
        <v>15.085692864589978</v>
      </c>
      <c r="FF70">
        <v>11.886791101328258</v>
      </c>
      <c r="FG70">
        <v>0.33384526688140059</v>
      </c>
      <c r="FH70">
        <v>0</v>
      </c>
      <c r="FI70">
        <v>0</v>
      </c>
      <c r="FJ70">
        <v>0.23986573908471304</v>
      </c>
      <c r="FK70">
        <v>2.8901734104046245E-4</v>
      </c>
      <c r="FL70">
        <v>14.400614865313996</v>
      </c>
      <c r="FM70">
        <v>0.24001024775523325</v>
      </c>
      <c r="FN70">
        <v>0</v>
      </c>
      <c r="FO70">
        <v>0</v>
      </c>
      <c r="FP70">
        <v>4.8002049551046655</v>
      </c>
      <c r="FQ70">
        <v>24.584333155516237</v>
      </c>
      <c r="FR70">
        <v>5.1524057726785658E-3</v>
      </c>
      <c r="FS70">
        <v>6.7345700458597451</v>
      </c>
      <c r="FT70">
        <v>2.2216458471461618</v>
      </c>
      <c r="FU70">
        <v>0.99855491329479773</v>
      </c>
      <c r="FV70">
        <v>0.97615606936416177</v>
      </c>
      <c r="FW70">
        <v>0.58068436786164779</v>
      </c>
      <c r="FX70">
        <v>1.4739884393063583E-2</v>
      </c>
      <c r="FY70">
        <v>92.428976137579937</v>
      </c>
      <c r="FZ70">
        <v>4.4263844869606537</v>
      </c>
      <c r="GA70">
        <v>0</v>
      </c>
      <c r="GB70">
        <v>0</v>
      </c>
      <c r="GC70">
        <v>178.60680373886919</v>
      </c>
      <c r="GD70">
        <v>0.52929950375811896</v>
      </c>
      <c r="GE70">
        <v>0.4971405212980855</v>
      </c>
      <c r="GF70">
        <v>0.46662878205289826</v>
      </c>
      <c r="GG70">
        <v>84.126337763604113</v>
      </c>
      <c r="GH70">
        <v>0</v>
      </c>
      <c r="GI70">
        <v>0</v>
      </c>
      <c r="GJ70">
        <v>0</v>
      </c>
      <c r="GK70">
        <v>5.834668794939081E-3</v>
      </c>
      <c r="GL70">
        <v>5.0003160328967122E-2</v>
      </c>
      <c r="GM70">
        <v>0.22543352601156069</v>
      </c>
      <c r="GN70">
        <v>0.22543352601156069</v>
      </c>
      <c r="GO70">
        <v>0.28526011560693643</v>
      </c>
      <c r="GP70">
        <v>0.28526011560693643</v>
      </c>
      <c r="GQ70">
        <v>8.2586705202312132</v>
      </c>
      <c r="GR70">
        <v>8.2586705202312132</v>
      </c>
      <c r="GS70">
        <v>95.363356245301659</v>
      </c>
      <c r="GT70">
        <v>2.5401957550819021</v>
      </c>
      <c r="GU70">
        <v>4.8851011728068032</v>
      </c>
      <c r="GV70">
        <v>0</v>
      </c>
      <c r="GW70">
        <v>0</v>
      </c>
      <c r="GX70">
        <v>1.8679476325397051</v>
      </c>
      <c r="GY70">
        <v>201.00360967001242</v>
      </c>
      <c r="GZ70">
        <v>214.49509656613114</v>
      </c>
      <c r="HA70">
        <v>0.34594045815343666</v>
      </c>
      <c r="HB70">
        <v>-19.254005157487804</v>
      </c>
    </row>
    <row r="71" spans="1:210" x14ac:dyDescent="0.25">
      <c r="A71" t="s">
        <v>3665</v>
      </c>
      <c r="B71">
        <v>66</v>
      </c>
      <c r="C71">
        <v>1986</v>
      </c>
      <c r="D71">
        <v>5822</v>
      </c>
      <c r="E71">
        <v>5934</v>
      </c>
      <c r="F71">
        <v>6651</v>
      </c>
      <c r="G71">
        <v>4645</v>
      </c>
      <c r="H71">
        <v>1592</v>
      </c>
      <c r="BB71">
        <v>-1</v>
      </c>
      <c r="DA71">
        <v>-1</v>
      </c>
      <c r="DG71">
        <v>13.960982658959537</v>
      </c>
      <c r="DH71">
        <v>0.13893439582579414</v>
      </c>
      <c r="DI71">
        <v>27.222676105725963</v>
      </c>
      <c r="DJ71">
        <v>27.288199301609946</v>
      </c>
      <c r="DK71">
        <v>0.27978689062205314</v>
      </c>
      <c r="DL71">
        <v>2.8901734104046245E-4</v>
      </c>
      <c r="DM71">
        <v>16.795883957554402</v>
      </c>
      <c r="DN71">
        <v>0.27993139929257332</v>
      </c>
      <c r="DO71">
        <v>0</v>
      </c>
      <c r="DP71">
        <v>0</v>
      </c>
      <c r="DQ71">
        <v>5.5986279858514685</v>
      </c>
      <c r="DR71">
        <v>47.617906908411825</v>
      </c>
      <c r="DS71">
        <v>0</v>
      </c>
      <c r="DT71">
        <v>50.960873246155543</v>
      </c>
      <c r="DU71">
        <v>16.564622990172829</v>
      </c>
      <c r="DV71">
        <v>0.99855491329479773</v>
      </c>
      <c r="DW71">
        <v>0.96534403731666363</v>
      </c>
      <c r="DX71">
        <v>0.48715591376138012</v>
      </c>
      <c r="DY71">
        <v>1.4739884393063583E-2</v>
      </c>
      <c r="DZ71">
        <v>83.909241588490403</v>
      </c>
      <c r="EA71">
        <v>3.9162794985318836</v>
      </c>
      <c r="EB71">
        <v>0</v>
      </c>
      <c r="EC71">
        <v>0</v>
      </c>
      <c r="ED71">
        <v>193.66295494796719</v>
      </c>
      <c r="EE71">
        <v>0.67339888882254595</v>
      </c>
      <c r="EF71">
        <v>0.4217082484715351</v>
      </c>
      <c r="EG71">
        <v>0.50511536108266264</v>
      </c>
      <c r="EH71">
        <v>94.536180878409965</v>
      </c>
      <c r="EI71">
        <v>0</v>
      </c>
      <c r="EJ71">
        <v>0</v>
      </c>
      <c r="EK71">
        <v>0</v>
      </c>
      <c r="EL71">
        <v>0.76052500536259338</v>
      </c>
      <c r="EM71">
        <v>3.1856662923900103E-2</v>
      </c>
      <c r="EN71">
        <v>0.22543352601156069</v>
      </c>
      <c r="EO71">
        <v>0.22543352601156069</v>
      </c>
      <c r="EP71">
        <v>0.28526011560693643</v>
      </c>
      <c r="EQ71">
        <v>0.28526011560693643</v>
      </c>
      <c r="ER71">
        <v>8.2586705202312132</v>
      </c>
      <c r="ES71">
        <v>8.2586705202312132</v>
      </c>
      <c r="ET71">
        <v>90.477756355946411</v>
      </c>
      <c r="EU71">
        <v>2.3980296327392914</v>
      </c>
      <c r="EV71">
        <v>4.0690424773928147</v>
      </c>
      <c r="EW71">
        <v>0</v>
      </c>
      <c r="EX71">
        <v>0</v>
      </c>
      <c r="EY71">
        <v>43.674445402482014</v>
      </c>
      <c r="EZ71">
        <v>254.43285348836577</v>
      </c>
      <c r="FA71">
        <v>280.43871955154179</v>
      </c>
      <c r="FB71">
        <v>0.77054905235320537</v>
      </c>
      <c r="FC71">
        <v>24.898118503467941</v>
      </c>
      <c r="FF71">
        <v>11.900275705925131</v>
      </c>
      <c r="FG71">
        <v>0.45150931850634968</v>
      </c>
      <c r="FH71">
        <v>0</v>
      </c>
      <c r="FI71">
        <v>0</v>
      </c>
      <c r="FJ71">
        <v>0.54314784515496206</v>
      </c>
      <c r="FK71">
        <v>2.8901734104046245E-4</v>
      </c>
      <c r="FL71">
        <v>32.597541229528957</v>
      </c>
      <c r="FM71">
        <v>0.54329235382548224</v>
      </c>
      <c r="FN71">
        <v>0</v>
      </c>
      <c r="FO71">
        <v>0</v>
      </c>
      <c r="FP71">
        <v>10.865847076509647</v>
      </c>
      <c r="FQ71">
        <v>43.704976161963074</v>
      </c>
      <c r="FR71">
        <v>0.35285317725399484</v>
      </c>
      <c r="FS71">
        <v>3.1225387617369935</v>
      </c>
      <c r="FT71">
        <v>0.716555792998126</v>
      </c>
      <c r="FU71">
        <v>0.99855491329479773</v>
      </c>
      <c r="FV71">
        <v>0.97615606936416177</v>
      </c>
      <c r="FW71">
        <v>0.59489330870903478</v>
      </c>
      <c r="FX71">
        <v>4.6969492630983975E-2</v>
      </c>
      <c r="FY71">
        <v>82.508303829261251</v>
      </c>
      <c r="FZ71">
        <v>4.3501090143480257</v>
      </c>
      <c r="GA71">
        <v>0</v>
      </c>
      <c r="GB71">
        <v>0</v>
      </c>
      <c r="GC71">
        <v>175.26375301517982</v>
      </c>
      <c r="GD71">
        <v>0.3969728549606828</v>
      </c>
      <c r="GE71">
        <v>0.50876661291792691</v>
      </c>
      <c r="GF71">
        <v>0.64201525560927497</v>
      </c>
      <c r="GG71">
        <v>88.831302241539817</v>
      </c>
      <c r="GH71">
        <v>0</v>
      </c>
      <c r="GI71">
        <v>0</v>
      </c>
      <c r="GJ71">
        <v>0</v>
      </c>
      <c r="GK71">
        <v>2.7734267900741804E-3</v>
      </c>
      <c r="GL71">
        <v>3.7037619774574648E-2</v>
      </c>
      <c r="GM71">
        <v>0.22543352601156069</v>
      </c>
      <c r="GN71">
        <v>0.22543352601156069</v>
      </c>
      <c r="GO71">
        <v>0.28526011560693643</v>
      </c>
      <c r="GP71">
        <v>0.28526011560693643</v>
      </c>
      <c r="GQ71">
        <v>8.2586705202312132</v>
      </c>
      <c r="GR71">
        <v>8.2586705202312132</v>
      </c>
      <c r="GS71">
        <v>92.551531228392548</v>
      </c>
      <c r="GT71">
        <v>2.4883684957644547</v>
      </c>
      <c r="GU71">
        <v>4.3401349917634224</v>
      </c>
      <c r="GV71">
        <v>0</v>
      </c>
      <c r="GW71">
        <v>0</v>
      </c>
      <c r="GX71">
        <v>0.56479167117199336</v>
      </c>
      <c r="GY71">
        <v>212.34401869054423</v>
      </c>
      <c r="GZ71">
        <v>230.21821493408646</v>
      </c>
      <c r="HA71">
        <v>0.22945094764679463</v>
      </c>
      <c r="HB71">
        <v>-39.323980682563857</v>
      </c>
    </row>
    <row r="72" spans="1:210" x14ac:dyDescent="0.25">
      <c r="A72" t="s">
        <v>3665</v>
      </c>
      <c r="B72">
        <v>67</v>
      </c>
      <c r="C72">
        <v>1756</v>
      </c>
      <c r="D72">
        <v>3061</v>
      </c>
      <c r="E72">
        <v>3620</v>
      </c>
      <c r="F72">
        <v>1739</v>
      </c>
      <c r="G72">
        <v>3488</v>
      </c>
      <c r="H72">
        <v>2725</v>
      </c>
      <c r="BB72">
        <v>-1</v>
      </c>
      <c r="DA72">
        <v>-1</v>
      </c>
      <c r="DG72">
        <v>13.960982658959537</v>
      </c>
      <c r="DH72">
        <v>0</v>
      </c>
      <c r="DI72">
        <v>0.72074642047933279</v>
      </c>
      <c r="DJ72">
        <v>0.26071826877047066</v>
      </c>
      <c r="DK72">
        <v>0.54379736976260551</v>
      </c>
      <c r="DL72">
        <v>2.8901734104046245E-4</v>
      </c>
      <c r="DM72">
        <v>32.636512705987556</v>
      </c>
      <c r="DN72">
        <v>0.54394187843312569</v>
      </c>
      <c r="DO72">
        <v>0</v>
      </c>
      <c r="DP72">
        <v>0</v>
      </c>
      <c r="DQ72">
        <v>10.878837568662519</v>
      </c>
      <c r="DR72">
        <v>49.153209244231732</v>
      </c>
      <c r="DS72">
        <v>0</v>
      </c>
      <c r="DT72">
        <v>0</v>
      </c>
      <c r="DU72">
        <v>0</v>
      </c>
      <c r="DV72">
        <v>0.99855491329479773</v>
      </c>
      <c r="DW72">
        <v>0.97615606936416177</v>
      </c>
      <c r="DX72">
        <v>0.74276780029922806</v>
      </c>
      <c r="DY72">
        <v>5.3752149120556682E-2</v>
      </c>
      <c r="DZ72">
        <v>85.546049785583548</v>
      </c>
      <c r="EA72">
        <v>5.0718535880838811</v>
      </c>
      <c r="EB72">
        <v>0</v>
      </c>
      <c r="EC72">
        <v>0</v>
      </c>
      <c r="ED72">
        <v>204.47640598651526</v>
      </c>
      <c r="EE72">
        <v>0.60121713809824273</v>
      </c>
      <c r="EF72">
        <v>0.35894435537150737</v>
      </c>
      <c r="EG72">
        <v>0.93971018493327096</v>
      </c>
      <c r="EH72">
        <v>111.99745594308494</v>
      </c>
      <c r="EI72">
        <v>0</v>
      </c>
      <c r="EJ72">
        <v>0</v>
      </c>
      <c r="EK72">
        <v>0</v>
      </c>
      <c r="EL72">
        <v>0</v>
      </c>
      <c r="EM72">
        <v>6.3339218932011443E-2</v>
      </c>
      <c r="EN72">
        <v>0.22543352601156069</v>
      </c>
      <c r="EO72">
        <v>0.22543352601156069</v>
      </c>
      <c r="EP72">
        <v>0.28526011560693643</v>
      </c>
      <c r="EQ72">
        <v>0.28526011560693643</v>
      </c>
      <c r="ER72">
        <v>8.2586705202312132</v>
      </c>
      <c r="ES72">
        <v>8.2586705202312132</v>
      </c>
      <c r="ET72">
        <v>104.42781150305353</v>
      </c>
      <c r="EU72">
        <v>2.7625911576406832</v>
      </c>
      <c r="EV72">
        <v>5.3203614692044727</v>
      </c>
      <c r="EW72">
        <v>0</v>
      </c>
      <c r="EX72">
        <v>0</v>
      </c>
      <c r="EY72">
        <v>0</v>
      </c>
      <c r="EZ72">
        <v>249.79965367677943</v>
      </c>
      <c r="FA72">
        <v>280.86929004492441</v>
      </c>
      <c r="FB72">
        <v>0.85482336035742446</v>
      </c>
      <c r="FC72">
        <v>5.0217743450915755</v>
      </c>
      <c r="FF72">
        <v>10.557079952817734</v>
      </c>
      <c r="FG72">
        <v>0</v>
      </c>
      <c r="FH72">
        <v>0</v>
      </c>
      <c r="FI72">
        <v>0</v>
      </c>
      <c r="FJ72">
        <v>0.34102241555131541</v>
      </c>
      <c r="FK72">
        <v>2.8901734104046245E-4</v>
      </c>
      <c r="FL72">
        <v>20.470015453310136</v>
      </c>
      <c r="FM72">
        <v>0.34116692422183559</v>
      </c>
      <c r="FN72">
        <v>0</v>
      </c>
      <c r="FO72">
        <v>0</v>
      </c>
      <c r="FP72">
        <v>6.8233384844367109</v>
      </c>
      <c r="FQ72">
        <v>32.729217711486626</v>
      </c>
      <c r="FR72">
        <v>0.74856671400392605</v>
      </c>
      <c r="FS72">
        <v>3.9761328556622617</v>
      </c>
      <c r="FT72">
        <v>1.3318165170805794</v>
      </c>
      <c r="FU72">
        <v>0.99855491329479773</v>
      </c>
      <c r="FV72">
        <v>0.96030622217972383</v>
      </c>
      <c r="FW72">
        <v>0.38682606939245417</v>
      </c>
      <c r="FX72">
        <v>1.4739884393063583E-2</v>
      </c>
      <c r="FY72">
        <v>77.611773711084012</v>
      </c>
      <c r="FZ72">
        <v>3.470794925245579</v>
      </c>
      <c r="GA72">
        <v>0</v>
      </c>
      <c r="GB72">
        <v>0</v>
      </c>
      <c r="GC72">
        <v>158.5376143226872</v>
      </c>
      <c r="GD72">
        <v>0.41481759639325788</v>
      </c>
      <c r="GE72">
        <v>0.3929984755281124</v>
      </c>
      <c r="GF72">
        <v>0.49576252636681195</v>
      </c>
      <c r="GG72">
        <v>77.312083662509693</v>
      </c>
      <c r="GH72">
        <v>0</v>
      </c>
      <c r="GI72">
        <v>0</v>
      </c>
      <c r="GJ72">
        <v>0</v>
      </c>
      <c r="GK72">
        <v>0</v>
      </c>
      <c r="GL72">
        <v>2.3372570651805646E-2</v>
      </c>
      <c r="GM72">
        <v>0.22543352601156069</v>
      </c>
      <c r="GN72">
        <v>0.22543352601156069</v>
      </c>
      <c r="GO72">
        <v>0.28526011560693643</v>
      </c>
      <c r="GP72">
        <v>0.28526011560693643</v>
      </c>
      <c r="GQ72">
        <v>8.2586705202312132</v>
      </c>
      <c r="GR72">
        <v>8.2586705202312132</v>
      </c>
      <c r="GS72">
        <v>87.465335680245431</v>
      </c>
      <c r="GT72">
        <v>2.2820859184788267</v>
      </c>
      <c r="GU72">
        <v>3.5159102545660241</v>
      </c>
      <c r="GV72">
        <v>0</v>
      </c>
      <c r="GW72">
        <v>0</v>
      </c>
      <c r="GX72">
        <v>0.85659361295930836</v>
      </c>
      <c r="GY72">
        <v>188.20128229946334</v>
      </c>
      <c r="GZ72">
        <v>193.49727389259624</v>
      </c>
      <c r="HA72">
        <v>0.14517663964257554</v>
      </c>
      <c r="HB72">
        <v>-29.486718865200579</v>
      </c>
    </row>
    <row r="73" spans="1:210" x14ac:dyDescent="0.25">
      <c r="A73" t="s">
        <v>3665</v>
      </c>
      <c r="B73">
        <v>68</v>
      </c>
      <c r="C73">
        <v>1405</v>
      </c>
      <c r="D73">
        <v>101</v>
      </c>
      <c r="E73">
        <v>1288</v>
      </c>
      <c r="F73">
        <v>3110</v>
      </c>
      <c r="G73">
        <v>4787</v>
      </c>
      <c r="H73">
        <v>2451</v>
      </c>
      <c r="BB73">
        <v>-1</v>
      </c>
      <c r="DA73">
        <v>-1</v>
      </c>
      <c r="DG73">
        <v>13.645033867081324</v>
      </c>
      <c r="DH73">
        <v>0.14466315105322225</v>
      </c>
      <c r="DI73">
        <v>0.53488200960050614</v>
      </c>
      <c r="DJ73">
        <v>0.54364122191473407</v>
      </c>
      <c r="DK73">
        <v>0.49733594334117137</v>
      </c>
      <c r="DL73">
        <v>2.8901734104046245E-4</v>
      </c>
      <c r="DM73">
        <v>29.848827120701497</v>
      </c>
      <c r="DN73">
        <v>0.49748045201169155</v>
      </c>
      <c r="DO73">
        <v>0</v>
      </c>
      <c r="DP73">
        <v>0</v>
      </c>
      <c r="DQ73">
        <v>9.9496090402338293</v>
      </c>
      <c r="DR73">
        <v>45.957498749414995</v>
      </c>
      <c r="DS73">
        <v>0.65774824396790943</v>
      </c>
      <c r="DT73">
        <v>3.2607281598362983</v>
      </c>
      <c r="DU73">
        <v>1.0681056745513628</v>
      </c>
      <c r="DV73">
        <v>0.99855491329479773</v>
      </c>
      <c r="DW73">
        <v>0.97615606936416177</v>
      </c>
      <c r="DX73">
        <v>0.98903071967132428</v>
      </c>
      <c r="DY73">
        <v>1.9264907977056149E-2</v>
      </c>
      <c r="DZ73">
        <v>92.782855455610445</v>
      </c>
      <c r="EA73">
        <v>5.3681710015737805</v>
      </c>
      <c r="EB73">
        <v>0</v>
      </c>
      <c r="EC73">
        <v>0</v>
      </c>
      <c r="ED73">
        <v>193.4307940584693</v>
      </c>
      <c r="EE73">
        <v>0.54948170891298909</v>
      </c>
      <c r="EF73">
        <v>0.49269479899966806</v>
      </c>
      <c r="EG73">
        <v>0.53967470027220932</v>
      </c>
      <c r="EH73">
        <v>89.615769145739009</v>
      </c>
      <c r="EI73">
        <v>0</v>
      </c>
      <c r="EJ73">
        <v>0</v>
      </c>
      <c r="EK73">
        <v>0</v>
      </c>
      <c r="EL73">
        <v>1.9585071618837525E-2</v>
      </c>
      <c r="EM73">
        <v>9.2182666586143047E-2</v>
      </c>
      <c r="EN73">
        <v>0.22543352601156069</v>
      </c>
      <c r="EO73">
        <v>0.22543352601156069</v>
      </c>
      <c r="EP73">
        <v>0.28526011560693643</v>
      </c>
      <c r="EQ73">
        <v>0.28526011560693643</v>
      </c>
      <c r="ER73">
        <v>8.2586705202312132</v>
      </c>
      <c r="ES73">
        <v>8.2586705202312132</v>
      </c>
      <c r="ET73">
        <v>109.1584765860816</v>
      </c>
      <c r="EU73">
        <v>2.8558765990032384</v>
      </c>
      <c r="EV73">
        <v>6.0266031848110933</v>
      </c>
      <c r="EW73">
        <v>0</v>
      </c>
      <c r="EX73">
        <v>0</v>
      </c>
      <c r="EY73">
        <v>1.2767932370328998</v>
      </c>
      <c r="EZ73">
        <v>233.99688569871148</v>
      </c>
      <c r="FA73">
        <v>253.04088580051314</v>
      </c>
      <c r="FB73">
        <v>0.80165019609101251</v>
      </c>
      <c r="FC73">
        <v>28.778805974353528</v>
      </c>
      <c r="FF73">
        <v>13.646395247953086</v>
      </c>
      <c r="FG73">
        <v>0</v>
      </c>
      <c r="FH73">
        <v>1.9672877077587327</v>
      </c>
      <c r="FI73">
        <v>1.9708443577387458</v>
      </c>
      <c r="FJ73">
        <v>0.24186747192777297</v>
      </c>
      <c r="FK73">
        <v>2.8901734104046245E-4</v>
      </c>
      <c r="FL73">
        <v>14.520718835897588</v>
      </c>
      <c r="FM73">
        <v>0.24201198059829318</v>
      </c>
      <c r="FN73">
        <v>0</v>
      </c>
      <c r="FO73">
        <v>0</v>
      </c>
      <c r="FP73">
        <v>4.8402396119658624</v>
      </c>
      <c r="FQ73">
        <v>29.234109352944444</v>
      </c>
      <c r="FR73">
        <v>5.1413869660947437E-2</v>
      </c>
      <c r="FS73">
        <v>2.1959600348897612</v>
      </c>
      <c r="FT73">
        <v>0.55605415901085109</v>
      </c>
      <c r="FU73">
        <v>0.99855491329479773</v>
      </c>
      <c r="FV73">
        <v>0.97615606936416177</v>
      </c>
      <c r="FW73">
        <v>0.27913910866888569</v>
      </c>
      <c r="FX73">
        <v>1.4739884393063583E-2</v>
      </c>
      <c r="FY73">
        <v>80.152796734746914</v>
      </c>
      <c r="FZ73">
        <v>3.2935599076849975</v>
      </c>
      <c r="GA73">
        <v>0</v>
      </c>
      <c r="GB73">
        <v>0</v>
      </c>
      <c r="GC73">
        <v>146.04842056555404</v>
      </c>
      <c r="GD73">
        <v>0.50022661025337301</v>
      </c>
      <c r="GE73">
        <v>0.25852601156069366</v>
      </c>
      <c r="GF73">
        <v>0.30435552818566636</v>
      </c>
      <c r="GG73">
        <v>61.241961481022855</v>
      </c>
      <c r="GH73">
        <v>0</v>
      </c>
      <c r="GI73">
        <v>0</v>
      </c>
      <c r="GJ73">
        <v>0</v>
      </c>
      <c r="GK73">
        <v>0</v>
      </c>
      <c r="GL73">
        <v>2.072416529584109E-2</v>
      </c>
      <c r="GM73">
        <v>0.22543352601156069</v>
      </c>
      <c r="GN73">
        <v>0.22543352601156069</v>
      </c>
      <c r="GO73">
        <v>0.28526011560693643</v>
      </c>
      <c r="GP73">
        <v>0.28526011560693643</v>
      </c>
      <c r="GQ73">
        <v>8.2586705202312132</v>
      </c>
      <c r="GR73">
        <v>8.2586705202312132</v>
      </c>
      <c r="GS73">
        <v>85.151809323837128</v>
      </c>
      <c r="GT73">
        <v>2.2841484099124676</v>
      </c>
      <c r="GU73">
        <v>3.3022880395033063</v>
      </c>
      <c r="GV73">
        <v>0</v>
      </c>
      <c r="GW73">
        <v>0</v>
      </c>
      <c r="GX73">
        <v>2.0209463308528375</v>
      </c>
      <c r="GY73">
        <v>185.47263548464338</v>
      </c>
      <c r="GZ73">
        <v>188.61983889378877</v>
      </c>
      <c r="HA73">
        <v>0.19834980390898749</v>
      </c>
      <c r="HB73">
        <v>-26.955452636600391</v>
      </c>
    </row>
    <row r="74" spans="1:210" x14ac:dyDescent="0.25">
      <c r="A74" t="s">
        <v>3665</v>
      </c>
      <c r="B74">
        <v>69</v>
      </c>
      <c r="C74">
        <v>5125</v>
      </c>
      <c r="D74">
        <v>3067</v>
      </c>
      <c r="E74">
        <v>2526</v>
      </c>
      <c r="F74">
        <v>5350</v>
      </c>
      <c r="G74">
        <v>3734</v>
      </c>
      <c r="H74">
        <v>144</v>
      </c>
      <c r="BB74">
        <v>-1</v>
      </c>
      <c r="DA74">
        <v>-1</v>
      </c>
      <c r="DG74">
        <v>11.885826565583766</v>
      </c>
      <c r="DH74">
        <v>0.23338981056392172</v>
      </c>
      <c r="DI74">
        <v>1.8143499553727305</v>
      </c>
      <c r="DJ74">
        <v>1.8689322201865228</v>
      </c>
      <c r="DK74">
        <v>0.29912465405460181</v>
      </c>
      <c r="DL74">
        <v>2.8901734104046245E-4</v>
      </c>
      <c r="DM74">
        <v>17.95614976350732</v>
      </c>
      <c r="DN74">
        <v>0.29926916272512205</v>
      </c>
      <c r="DO74">
        <v>0</v>
      </c>
      <c r="DP74">
        <v>0</v>
      </c>
      <c r="DQ74">
        <v>5.9853832545024392</v>
      </c>
      <c r="DR74">
        <v>31.049042942529859</v>
      </c>
      <c r="DS74">
        <v>0.54035856689999051</v>
      </c>
      <c r="DT74">
        <v>2.5729325035412551</v>
      </c>
      <c r="DU74">
        <v>0.89469844571789758</v>
      </c>
      <c r="DV74">
        <v>0.99855491329479773</v>
      </c>
      <c r="DW74">
        <v>0.97615606936416177</v>
      </c>
      <c r="DX74">
        <v>0.28254758276014191</v>
      </c>
      <c r="DY74">
        <v>1.8519220969962898E-2</v>
      </c>
      <c r="DZ74">
        <v>81.98897878088664</v>
      </c>
      <c r="EA74">
        <v>3.5800818393181055</v>
      </c>
      <c r="EB74">
        <v>0</v>
      </c>
      <c r="EC74">
        <v>0</v>
      </c>
      <c r="ED74">
        <v>153.71727025471245</v>
      </c>
      <c r="EE74">
        <v>0.6084438619429875</v>
      </c>
      <c r="EF74">
        <v>0.25852601156069366</v>
      </c>
      <c r="EG74">
        <v>0.44153979567280166</v>
      </c>
      <c r="EH74">
        <v>70.238140484354119</v>
      </c>
      <c r="EI74">
        <v>0</v>
      </c>
      <c r="EJ74">
        <v>0</v>
      </c>
      <c r="EK74">
        <v>0</v>
      </c>
      <c r="EL74">
        <v>1.1328997185123466E-3</v>
      </c>
      <c r="EM74">
        <v>2.4231704959164047E-2</v>
      </c>
      <c r="EN74">
        <v>0.22543352601156069</v>
      </c>
      <c r="EO74">
        <v>0.22543352601156069</v>
      </c>
      <c r="EP74">
        <v>0.28526011560693643</v>
      </c>
      <c r="EQ74">
        <v>0.28526011560693643</v>
      </c>
      <c r="ER74">
        <v>8.2586705202312132</v>
      </c>
      <c r="ES74">
        <v>8.2586705202312132</v>
      </c>
      <c r="ET74">
        <v>87.536986616036927</v>
      </c>
      <c r="EU74">
        <v>2.382798874285931</v>
      </c>
      <c r="EV74">
        <v>3.5801490787549266</v>
      </c>
      <c r="EW74">
        <v>0</v>
      </c>
      <c r="EX74">
        <v>0</v>
      </c>
      <c r="EY74">
        <v>2.0475323788346023</v>
      </c>
      <c r="EZ74">
        <v>200.8811780143985</v>
      </c>
      <c r="FA74">
        <v>210.70308903701275</v>
      </c>
      <c r="FB74">
        <v>0.37066577695045416</v>
      </c>
      <c r="FC74">
        <v>-5.8824561561996394</v>
      </c>
      <c r="FF74">
        <v>12.977614780042851</v>
      </c>
      <c r="FG74">
        <v>0.29755020826101891</v>
      </c>
      <c r="FH74">
        <v>0.94813013697858428</v>
      </c>
      <c r="FI74">
        <v>1.0650135624344585</v>
      </c>
      <c r="FJ74">
        <v>0.59316271748839799</v>
      </c>
      <c r="FK74">
        <v>2.8901734104046245E-4</v>
      </c>
      <c r="FL74">
        <v>35.598433569535075</v>
      </c>
      <c r="FM74">
        <v>0.59330722615891818</v>
      </c>
      <c r="FN74">
        <v>0</v>
      </c>
      <c r="FO74">
        <v>0</v>
      </c>
      <c r="FP74">
        <v>11.866144523178363</v>
      </c>
      <c r="FQ74">
        <v>50.607893033985761</v>
      </c>
      <c r="FR74">
        <v>0.3541090476068427</v>
      </c>
      <c r="FS74">
        <v>9.1585828734177515</v>
      </c>
      <c r="FT74">
        <v>2.6986134174228145</v>
      </c>
      <c r="FU74">
        <v>0.99855491329479773</v>
      </c>
      <c r="FV74">
        <v>0.97615606936416177</v>
      </c>
      <c r="FW74">
        <v>0.29950079212059327</v>
      </c>
      <c r="FX74">
        <v>1.4739884393063583E-2</v>
      </c>
      <c r="FY74">
        <v>71.883949874808152</v>
      </c>
      <c r="FZ74">
        <v>3.1398796275712213</v>
      </c>
      <c r="GA74">
        <v>0</v>
      </c>
      <c r="GB74">
        <v>0</v>
      </c>
      <c r="GC74">
        <v>154.75998286522423</v>
      </c>
      <c r="GD74">
        <v>0.29997241610624986</v>
      </c>
      <c r="GE74">
        <v>0.53323683247842268</v>
      </c>
      <c r="GF74">
        <v>0.52040578458037112</v>
      </c>
      <c r="GG74">
        <v>78.966135852642225</v>
      </c>
      <c r="GH74">
        <v>0</v>
      </c>
      <c r="GI74">
        <v>0</v>
      </c>
      <c r="GJ74">
        <v>0</v>
      </c>
      <c r="GK74">
        <v>0</v>
      </c>
      <c r="GL74">
        <v>2.4041718485205088E-2</v>
      </c>
      <c r="GM74">
        <v>0.22543352601156069</v>
      </c>
      <c r="GN74">
        <v>0.22543352601156069</v>
      </c>
      <c r="GO74">
        <v>0.28526011560693643</v>
      </c>
      <c r="GP74">
        <v>0.28526011560693643</v>
      </c>
      <c r="GQ74">
        <v>8.2586705202312132</v>
      </c>
      <c r="GR74">
        <v>8.2586705202312132</v>
      </c>
      <c r="GS74">
        <v>90.010604965746495</v>
      </c>
      <c r="GT74">
        <v>2.3679453548736631</v>
      </c>
      <c r="GU74">
        <v>3.5661370154838159</v>
      </c>
      <c r="GV74">
        <v>0</v>
      </c>
      <c r="GW74">
        <v>0</v>
      </c>
      <c r="GX74">
        <v>4.0977730424184458</v>
      </c>
      <c r="GY74">
        <v>219.27308674567502</v>
      </c>
      <c r="GZ74">
        <v>226.77504077583563</v>
      </c>
      <c r="HA74">
        <v>0.62933422304954578</v>
      </c>
      <c r="HB74">
        <v>-9.7372439040840533</v>
      </c>
    </row>
    <row r="75" spans="1:210" x14ac:dyDescent="0.25">
      <c r="A75" t="s">
        <v>3665</v>
      </c>
      <c r="B75">
        <v>70</v>
      </c>
      <c r="C75">
        <v>2136</v>
      </c>
      <c r="D75">
        <v>383</v>
      </c>
      <c r="E75">
        <v>2704</v>
      </c>
      <c r="F75">
        <v>1939</v>
      </c>
      <c r="G75">
        <v>16</v>
      </c>
      <c r="H75">
        <v>4292</v>
      </c>
      <c r="BB75">
        <v>-1</v>
      </c>
      <c r="DA75">
        <v>-1</v>
      </c>
      <c r="DG75">
        <v>13.960982658959537</v>
      </c>
      <c r="DH75">
        <v>0</v>
      </c>
      <c r="DI75">
        <v>0.41372610013077454</v>
      </c>
      <c r="DJ75">
        <v>0.40388548724855688</v>
      </c>
      <c r="DK75">
        <v>0.42295413857309405</v>
      </c>
      <c r="DL75">
        <v>2.8901734104046245E-4</v>
      </c>
      <c r="DM75">
        <v>25.385918834616859</v>
      </c>
      <c r="DN75">
        <v>0.42309864724361423</v>
      </c>
      <c r="DO75">
        <v>0</v>
      </c>
      <c r="DP75">
        <v>0</v>
      </c>
      <c r="DQ75">
        <v>8.46197294487229</v>
      </c>
      <c r="DR75">
        <v>40.44160694157106</v>
      </c>
      <c r="DS75">
        <v>0</v>
      </c>
      <c r="DT75">
        <v>0.46896693937887002</v>
      </c>
      <c r="DU75">
        <v>7.1007637510891147E-2</v>
      </c>
      <c r="DV75">
        <v>0.99855491329479773</v>
      </c>
      <c r="DW75">
        <v>0.97615606936416177</v>
      </c>
      <c r="DX75">
        <v>0.40300052509381434</v>
      </c>
      <c r="DY75">
        <v>1.4739884393063583E-2</v>
      </c>
      <c r="DZ75">
        <v>77.439780047712688</v>
      </c>
      <c r="EA75">
        <v>3.63571466520738</v>
      </c>
      <c r="EB75">
        <v>0</v>
      </c>
      <c r="EC75">
        <v>0</v>
      </c>
      <c r="ED75">
        <v>169.42490673206697</v>
      </c>
      <c r="EE75">
        <v>0.53058074528301113</v>
      </c>
      <c r="EF75">
        <v>0.42457860954758087</v>
      </c>
      <c r="EG75">
        <v>0.50151771004547774</v>
      </c>
      <c r="EH75">
        <v>86.848345593895857</v>
      </c>
      <c r="EI75">
        <v>0</v>
      </c>
      <c r="EJ75">
        <v>0</v>
      </c>
      <c r="EK75">
        <v>0</v>
      </c>
      <c r="EL75">
        <v>0</v>
      </c>
      <c r="EM75">
        <v>3.2608865137086496E-2</v>
      </c>
      <c r="EN75">
        <v>0.22543352601156069</v>
      </c>
      <c r="EO75">
        <v>0.22543352601156069</v>
      </c>
      <c r="EP75">
        <v>0.28526011560693643</v>
      </c>
      <c r="EQ75">
        <v>0.28526011560693643</v>
      </c>
      <c r="ER75">
        <v>8.2586705202312132</v>
      </c>
      <c r="ES75">
        <v>8.2586705202312132</v>
      </c>
      <c r="ET75">
        <v>95.305731238810708</v>
      </c>
      <c r="EU75">
        <v>2.3953340241634242</v>
      </c>
      <c r="EV75">
        <v>4.1109343256725701</v>
      </c>
      <c r="EW75">
        <v>0</v>
      </c>
      <c r="EX75">
        <v>0</v>
      </c>
      <c r="EY75">
        <v>0.85097970633630693</v>
      </c>
      <c r="EZ75">
        <v>215.77776844608132</v>
      </c>
      <c r="FA75">
        <v>229.89741096301208</v>
      </c>
      <c r="FB75">
        <v>0.32158830208995803</v>
      </c>
      <c r="FC75">
        <v>0.85707372666862369</v>
      </c>
      <c r="FF75">
        <v>11.817822042096969</v>
      </c>
      <c r="FG75">
        <v>8.8461250084340873E-2</v>
      </c>
      <c r="FH75">
        <v>7.2597987652407907</v>
      </c>
      <c r="FI75">
        <v>7.2993644441397647</v>
      </c>
      <c r="FJ75">
        <v>0.63276614387837182</v>
      </c>
      <c r="FK75">
        <v>2.8901734104046245E-4</v>
      </c>
      <c r="FL75">
        <v>37.974639152933534</v>
      </c>
      <c r="FM75">
        <v>0.63291065254889201</v>
      </c>
      <c r="FN75">
        <v>0</v>
      </c>
      <c r="FO75">
        <v>0</v>
      </c>
      <c r="FP75">
        <v>12.658213050977842</v>
      </c>
      <c r="FQ75">
        <v>55.91290046967292</v>
      </c>
      <c r="FR75">
        <v>0.97290341843389716</v>
      </c>
      <c r="FS75">
        <v>4.8029444911891046</v>
      </c>
      <c r="FT75">
        <v>1.5277984060342316</v>
      </c>
      <c r="FU75">
        <v>0.99855491329479773</v>
      </c>
      <c r="FV75">
        <v>0.97615606936416177</v>
      </c>
      <c r="FW75">
        <v>0.4827723501612583</v>
      </c>
      <c r="FX75">
        <v>1.7589730760026685E-2</v>
      </c>
      <c r="FY75">
        <v>76.27158104175578</v>
      </c>
      <c r="FZ75">
        <v>3.8322424570494062</v>
      </c>
      <c r="GA75">
        <v>0</v>
      </c>
      <c r="GB75">
        <v>0</v>
      </c>
      <c r="GC75">
        <v>184.38777991498267</v>
      </c>
      <c r="GD75">
        <v>0.59847357173031202</v>
      </c>
      <c r="GE75">
        <v>0.58805706578518779</v>
      </c>
      <c r="GF75">
        <v>0.56674810205107196</v>
      </c>
      <c r="GG75">
        <v>103.83286098728023</v>
      </c>
      <c r="GH75">
        <v>0</v>
      </c>
      <c r="GI75">
        <v>0</v>
      </c>
      <c r="GJ75">
        <v>0</v>
      </c>
      <c r="GK75">
        <v>4.9748698511491076E-4</v>
      </c>
      <c r="GL75">
        <v>3.9789982107265587E-2</v>
      </c>
      <c r="GM75">
        <v>0.22543352601156069</v>
      </c>
      <c r="GN75">
        <v>0.22543352601156069</v>
      </c>
      <c r="GO75">
        <v>0.28526011560693643</v>
      </c>
      <c r="GP75">
        <v>0.28526011560693643</v>
      </c>
      <c r="GQ75">
        <v>8.2586705202312132</v>
      </c>
      <c r="GR75">
        <v>8.2586705202312132</v>
      </c>
      <c r="GS75">
        <v>99.690505632563003</v>
      </c>
      <c r="GT75">
        <v>2.5761882811429109</v>
      </c>
      <c r="GU75">
        <v>4.4696300447690778</v>
      </c>
      <c r="GV75">
        <v>0</v>
      </c>
      <c r="GW75">
        <v>0</v>
      </c>
      <c r="GX75">
        <v>8.9895390549695087</v>
      </c>
      <c r="GY75">
        <v>241.713215259734</v>
      </c>
      <c r="GZ75">
        <v>253.20784412707292</v>
      </c>
      <c r="HA75">
        <v>0.67841169791004197</v>
      </c>
      <c r="HB75">
        <v>13.276894473815066</v>
      </c>
    </row>
    <row r="76" spans="1:210" x14ac:dyDescent="0.25">
      <c r="A76" t="s">
        <v>3665</v>
      </c>
      <c r="B76">
        <v>71</v>
      </c>
      <c r="C76">
        <v>111</v>
      </c>
      <c r="D76">
        <v>1781</v>
      </c>
      <c r="E76">
        <v>1625</v>
      </c>
      <c r="F76">
        <v>2022</v>
      </c>
      <c r="G76">
        <v>2151</v>
      </c>
      <c r="H76">
        <v>1739</v>
      </c>
      <c r="BB76">
        <v>-1</v>
      </c>
      <c r="DA76">
        <v>-1</v>
      </c>
      <c r="DG76">
        <v>13.563100314524668</v>
      </c>
      <c r="DH76">
        <v>7.4508035212282655</v>
      </c>
      <c r="DI76">
        <v>0.36389645100302837</v>
      </c>
      <c r="DJ76">
        <v>3.4777821139109797</v>
      </c>
      <c r="DK76">
        <v>0.44436537270326737</v>
      </c>
      <c r="DL76">
        <v>2.8901734104046245E-4</v>
      </c>
      <c r="DM76">
        <v>26.670592882427275</v>
      </c>
      <c r="DN76">
        <v>0.44450988137378755</v>
      </c>
      <c r="DO76">
        <v>0</v>
      </c>
      <c r="DP76">
        <v>0</v>
      </c>
      <c r="DQ76">
        <v>8.8901976274757537</v>
      </c>
      <c r="DR76">
        <v>41.51596604996557</v>
      </c>
      <c r="DS76">
        <v>1.996598470671525</v>
      </c>
      <c r="DT76">
        <v>6.7458275162839527</v>
      </c>
      <c r="DU76">
        <v>2.5058098655635757</v>
      </c>
      <c r="DV76">
        <v>0.99855491329479773</v>
      </c>
      <c r="DW76">
        <v>0.97530324797342494</v>
      </c>
      <c r="DX76">
        <v>0.86179457552014915</v>
      </c>
      <c r="DY76">
        <v>1.4739884393063583E-2</v>
      </c>
      <c r="DZ76">
        <v>88.304869808298889</v>
      </c>
      <c r="EA76">
        <v>4.6717817377240065</v>
      </c>
      <c r="EB76">
        <v>0</v>
      </c>
      <c r="EC76">
        <v>0</v>
      </c>
      <c r="ED76">
        <v>216.96129576895731</v>
      </c>
      <c r="EE76">
        <v>0.70570081627277248</v>
      </c>
      <c r="EF76">
        <v>0.72975304743712299</v>
      </c>
      <c r="EG76">
        <v>0.50035767758133165</v>
      </c>
      <c r="EH76">
        <v>115.07947976878613</v>
      </c>
      <c r="EI76">
        <v>0</v>
      </c>
      <c r="EJ76">
        <v>0</v>
      </c>
      <c r="EK76">
        <v>0</v>
      </c>
      <c r="EL76">
        <v>0</v>
      </c>
      <c r="EM76">
        <v>5.2962894243407055E-2</v>
      </c>
      <c r="EN76">
        <v>0.22543352601156069</v>
      </c>
      <c r="EO76">
        <v>0.22543352601156069</v>
      </c>
      <c r="EP76">
        <v>0.28526011560693643</v>
      </c>
      <c r="EQ76">
        <v>0.28526011560693643</v>
      </c>
      <c r="ER76">
        <v>8.2586705202312132</v>
      </c>
      <c r="ES76">
        <v>8.2586705202312132</v>
      </c>
      <c r="ET76">
        <v>100.20185879777398</v>
      </c>
      <c r="EU76">
        <v>2.6664926942293263</v>
      </c>
      <c r="EV76">
        <v>4.9904188577071267</v>
      </c>
      <c r="EW76">
        <v>0</v>
      </c>
      <c r="EX76">
        <v>0</v>
      </c>
      <c r="EY76">
        <v>6.8645288806308606</v>
      </c>
      <c r="EZ76">
        <v>250.09726600956739</v>
      </c>
      <c r="FA76">
        <v>267.50225171277413</v>
      </c>
      <c r="FB76">
        <v>0.80362834983315179</v>
      </c>
      <c r="FC76">
        <v>25.511286115730893</v>
      </c>
      <c r="FF76">
        <v>13.345683542248191</v>
      </c>
      <c r="FG76">
        <v>0</v>
      </c>
      <c r="FH76">
        <v>0</v>
      </c>
      <c r="FI76">
        <v>0</v>
      </c>
      <c r="FJ76">
        <v>0.44787739761392009</v>
      </c>
      <c r="FK76">
        <v>2.8901734104046245E-4</v>
      </c>
      <c r="FL76">
        <v>26.88131437706642</v>
      </c>
      <c r="FM76">
        <v>0.44802190628444027</v>
      </c>
      <c r="FN76">
        <v>0</v>
      </c>
      <c r="FO76">
        <v>0</v>
      </c>
      <c r="FP76">
        <v>8.9604381256888086</v>
      </c>
      <c r="FQ76">
        <v>39.922585756198501</v>
      </c>
      <c r="FR76">
        <v>8.0814217712654207E-2</v>
      </c>
      <c r="FS76">
        <v>1.2457834744766538</v>
      </c>
      <c r="FT76">
        <v>0.44792188660570437</v>
      </c>
      <c r="FU76">
        <v>0.99855491329479773</v>
      </c>
      <c r="FV76">
        <v>0.94609019694476815</v>
      </c>
      <c r="FW76">
        <v>0.46706756277579214</v>
      </c>
      <c r="FX76">
        <v>1.4739884393063583E-2</v>
      </c>
      <c r="FY76">
        <v>73.325459599308715</v>
      </c>
      <c r="FZ76">
        <v>3.4328951742305751</v>
      </c>
      <c r="GA76">
        <v>0</v>
      </c>
      <c r="GB76">
        <v>0</v>
      </c>
      <c r="GC76">
        <v>161.62513849104621</v>
      </c>
      <c r="GD76">
        <v>0.38192519166514516</v>
      </c>
      <c r="GE76">
        <v>0.52379716506124907</v>
      </c>
      <c r="GF76">
        <v>0.37011926744317958</v>
      </c>
      <c r="GG76">
        <v>77.961926186544403</v>
      </c>
      <c r="GH76">
        <v>0</v>
      </c>
      <c r="GI76">
        <v>0</v>
      </c>
      <c r="GJ76">
        <v>0</v>
      </c>
      <c r="GK76">
        <v>0</v>
      </c>
      <c r="GL76">
        <v>2.4744512448569123E-2</v>
      </c>
      <c r="GM76">
        <v>0.22543352601156069</v>
      </c>
      <c r="GN76">
        <v>0.22543352601156069</v>
      </c>
      <c r="GO76">
        <v>0.28526011560693643</v>
      </c>
      <c r="GP76">
        <v>0.28526011560693643</v>
      </c>
      <c r="GQ76">
        <v>8.2586705202312132</v>
      </c>
      <c r="GR76">
        <v>8.2586705202312132</v>
      </c>
      <c r="GS76">
        <v>89.63248529195458</v>
      </c>
      <c r="GT76">
        <v>2.3165182880785116</v>
      </c>
      <c r="GU76">
        <v>3.6174419938991234</v>
      </c>
      <c r="GV76">
        <v>0</v>
      </c>
      <c r="GW76">
        <v>0</v>
      </c>
      <c r="GX76">
        <v>0</v>
      </c>
      <c r="GY76">
        <v>201.13914925420278</v>
      </c>
      <c r="GZ76">
        <v>209.65132337157578</v>
      </c>
      <c r="HA76">
        <v>0.19637165016684821</v>
      </c>
      <c r="HB76">
        <v>-14.60910871809925</v>
      </c>
    </row>
    <row r="77" spans="1:210" x14ac:dyDescent="0.25">
      <c r="A77" t="s">
        <v>3665</v>
      </c>
      <c r="B77">
        <v>72</v>
      </c>
      <c r="C77">
        <v>3620</v>
      </c>
      <c r="D77">
        <v>4645</v>
      </c>
      <c r="E77">
        <v>4787</v>
      </c>
      <c r="F77">
        <v>2338</v>
      </c>
      <c r="G77">
        <v>2709</v>
      </c>
      <c r="H77">
        <v>3061</v>
      </c>
      <c r="BB77">
        <v>-1</v>
      </c>
      <c r="DA77">
        <v>-1</v>
      </c>
      <c r="DG77">
        <v>13.960982658959537</v>
      </c>
      <c r="DH77">
        <v>0</v>
      </c>
      <c r="DI77">
        <v>0.72251989762794822</v>
      </c>
      <c r="DJ77">
        <v>0.39601894021256184</v>
      </c>
      <c r="DK77">
        <v>0.48383478564429205</v>
      </c>
      <c r="DL77">
        <v>2.8901734104046245E-4</v>
      </c>
      <c r="DM77">
        <v>29.038757658888748</v>
      </c>
      <c r="DN77">
        <v>0.48397929431481224</v>
      </c>
      <c r="DO77">
        <v>0</v>
      </c>
      <c r="DP77">
        <v>0</v>
      </c>
      <c r="DQ77">
        <v>9.6795858862962483</v>
      </c>
      <c r="DR77">
        <v>41.748726056735293</v>
      </c>
      <c r="DS77">
        <v>0</v>
      </c>
      <c r="DT77">
        <v>2.1959600348897612</v>
      </c>
      <c r="DU77">
        <v>0.55605415901085109</v>
      </c>
      <c r="DV77">
        <v>0.99855491329479773</v>
      </c>
      <c r="DW77">
        <v>0.97615606936416177</v>
      </c>
      <c r="DX77">
        <v>0.60588586738998063</v>
      </c>
      <c r="DY77">
        <v>5.7615415013104722E-2</v>
      </c>
      <c r="DZ77">
        <v>85.500988741172705</v>
      </c>
      <c r="EA77">
        <v>4.6219844182316407</v>
      </c>
      <c r="EB77">
        <v>0</v>
      </c>
      <c r="EC77">
        <v>0</v>
      </c>
      <c r="ED77">
        <v>169.449028213806</v>
      </c>
      <c r="EE77">
        <v>0.47975818742700543</v>
      </c>
      <c r="EF77">
        <v>0.31383781181531312</v>
      </c>
      <c r="EG77">
        <v>0.66438319438538573</v>
      </c>
      <c r="EH77">
        <v>84.314678729314593</v>
      </c>
      <c r="EI77">
        <v>0</v>
      </c>
      <c r="EJ77">
        <v>0</v>
      </c>
      <c r="EK77">
        <v>0</v>
      </c>
      <c r="EL77">
        <v>0</v>
      </c>
      <c r="EM77">
        <v>3.7126507137684395E-2</v>
      </c>
      <c r="EN77">
        <v>0.22543352601156069</v>
      </c>
      <c r="EO77">
        <v>0.22543352601156069</v>
      </c>
      <c r="EP77">
        <v>0.28526011560693643</v>
      </c>
      <c r="EQ77">
        <v>0.28526011560693643</v>
      </c>
      <c r="ER77">
        <v>8.2586705202312132</v>
      </c>
      <c r="ES77">
        <v>8.2586705202312132</v>
      </c>
      <c r="ET77">
        <v>92.302942634494556</v>
      </c>
      <c r="EU77">
        <v>2.5120045810177318</v>
      </c>
      <c r="EV77">
        <v>4.344459446506626</v>
      </c>
      <c r="EW77">
        <v>0</v>
      </c>
      <c r="EX77">
        <v>0</v>
      </c>
      <c r="EY77">
        <v>0.37078578349783836</v>
      </c>
      <c r="EZ77">
        <v>225.29957529023335</v>
      </c>
      <c r="FA77">
        <v>249.46011906969477</v>
      </c>
      <c r="FB77">
        <v>0.63547323994939853</v>
      </c>
      <c r="FC77">
        <v>12.864785436844585</v>
      </c>
      <c r="FF77">
        <v>13.125125259643692</v>
      </c>
      <c r="FG77">
        <v>3.5911099613704645E-2</v>
      </c>
      <c r="FH77">
        <v>0.96588503702266304</v>
      </c>
      <c r="FI77">
        <v>0.81324432303916883</v>
      </c>
      <c r="FJ77">
        <v>0.32355301061905417</v>
      </c>
      <c r="FK77">
        <v>2.8901734104046245E-4</v>
      </c>
      <c r="FL77">
        <v>19.421851157374466</v>
      </c>
      <c r="FM77">
        <v>0.32369751928957441</v>
      </c>
      <c r="FN77">
        <v>0</v>
      </c>
      <c r="FO77">
        <v>0</v>
      </c>
      <c r="FP77">
        <v>6.4739503857914897</v>
      </c>
      <c r="FQ77">
        <v>33.755335502363437</v>
      </c>
      <c r="FR77">
        <v>0</v>
      </c>
      <c r="FS77">
        <v>5.4096368648885438</v>
      </c>
      <c r="FT77">
        <v>1.6374333485551631</v>
      </c>
      <c r="FU77">
        <v>0.99855491329479773</v>
      </c>
      <c r="FV77">
        <v>0.97615606936416177</v>
      </c>
      <c r="FW77">
        <v>0.37670244967795841</v>
      </c>
      <c r="FX77">
        <v>1.5056422338367159E-2</v>
      </c>
      <c r="FY77">
        <v>84.396191144015404</v>
      </c>
      <c r="FZ77">
        <v>3.774219715669108</v>
      </c>
      <c r="GA77">
        <v>0</v>
      </c>
      <c r="GB77">
        <v>0</v>
      </c>
      <c r="GC77">
        <v>171.4838745266689</v>
      </c>
      <c r="GD77">
        <v>0.352367380306289</v>
      </c>
      <c r="GE77">
        <v>0.4464268395603973</v>
      </c>
      <c r="GF77">
        <v>0.75382227037069627</v>
      </c>
      <c r="GG77">
        <v>85.887579002205996</v>
      </c>
      <c r="GH77">
        <v>0</v>
      </c>
      <c r="GI77">
        <v>0</v>
      </c>
      <c r="GJ77">
        <v>0</v>
      </c>
      <c r="GK77">
        <v>1.6282493144181016E-2</v>
      </c>
      <c r="GL77">
        <v>3.5161227902235304E-2</v>
      </c>
      <c r="GM77">
        <v>0.22543352601156069</v>
      </c>
      <c r="GN77">
        <v>0.22543352601156069</v>
      </c>
      <c r="GO77">
        <v>0.28526011560693643</v>
      </c>
      <c r="GP77">
        <v>0.28526011560693643</v>
      </c>
      <c r="GQ77">
        <v>8.2586705202312132</v>
      </c>
      <c r="GR77">
        <v>8.2586705202312132</v>
      </c>
      <c r="GS77">
        <v>92.569333434800996</v>
      </c>
      <c r="GT77">
        <v>2.4263642880203147</v>
      </c>
      <c r="GU77">
        <v>4.2464371433093806</v>
      </c>
      <c r="GV77">
        <v>0</v>
      </c>
      <c r="GW77">
        <v>0</v>
      </c>
      <c r="GX77">
        <v>2.0497368376887635</v>
      </c>
      <c r="GY77">
        <v>205.99014717840248</v>
      </c>
      <c r="GZ77">
        <v>219.65518430502601</v>
      </c>
      <c r="HA77">
        <v>0.36452676005060147</v>
      </c>
      <c r="HB77">
        <v>-34.446831146382181</v>
      </c>
    </row>
    <row r="78" spans="1:210" x14ac:dyDescent="0.25">
      <c r="A78" t="s">
        <v>3665</v>
      </c>
      <c r="B78">
        <v>73</v>
      </c>
      <c r="C78">
        <v>6651</v>
      </c>
      <c r="D78">
        <v>5811</v>
      </c>
      <c r="E78">
        <v>4524</v>
      </c>
      <c r="F78">
        <v>1288</v>
      </c>
      <c r="G78">
        <v>2781</v>
      </c>
      <c r="H78">
        <v>4096</v>
      </c>
      <c r="BB78">
        <v>-1</v>
      </c>
      <c r="DA78">
        <v>-1</v>
      </c>
      <c r="DG78">
        <v>12.269637770243325</v>
      </c>
      <c r="DH78">
        <v>0.29080870072003417</v>
      </c>
      <c r="DI78">
        <v>0.27766106991165374</v>
      </c>
      <c r="DJ78">
        <v>0.36299940663786273</v>
      </c>
      <c r="DK78">
        <v>0.25415591376733593</v>
      </c>
      <c r="DL78">
        <v>2.8901734104046245E-4</v>
      </c>
      <c r="DM78">
        <v>15.258025346271364</v>
      </c>
      <c r="DN78">
        <v>0.25430042243785611</v>
      </c>
      <c r="DO78">
        <v>0</v>
      </c>
      <c r="DP78">
        <v>0</v>
      </c>
      <c r="DQ78">
        <v>5.0860084487571235</v>
      </c>
      <c r="DR78">
        <v>25.377844691107885</v>
      </c>
      <c r="DS78">
        <v>0.35285317725399484</v>
      </c>
      <c r="DT78">
        <v>1.1417045145846583</v>
      </c>
      <c r="DU78">
        <v>0.38931979369433928</v>
      </c>
      <c r="DV78">
        <v>0.99855491329479773</v>
      </c>
      <c r="DW78">
        <v>0.96697598827513098</v>
      </c>
      <c r="DX78">
        <v>0.26652502358502828</v>
      </c>
      <c r="DY78">
        <v>1.4739884393063583E-2</v>
      </c>
      <c r="DZ78">
        <v>84.377046742259779</v>
      </c>
      <c r="EA78">
        <v>3.5145701199954313</v>
      </c>
      <c r="EB78">
        <v>0</v>
      </c>
      <c r="EC78">
        <v>0</v>
      </c>
      <c r="ED78">
        <v>151.48489249357345</v>
      </c>
      <c r="EE78">
        <v>0.33491169901636619</v>
      </c>
      <c r="EF78">
        <v>0.51870836004878984</v>
      </c>
      <c r="EG78">
        <v>0.3540514993029733</v>
      </c>
      <c r="EH78">
        <v>64.088195444847884</v>
      </c>
      <c r="EI78">
        <v>0</v>
      </c>
      <c r="EJ78">
        <v>0</v>
      </c>
      <c r="EK78">
        <v>0</v>
      </c>
      <c r="EL78">
        <v>0</v>
      </c>
      <c r="EM78">
        <v>2.792419965435422E-2</v>
      </c>
      <c r="EN78">
        <v>0.22543352601156069</v>
      </c>
      <c r="EO78">
        <v>0.22543352601156069</v>
      </c>
      <c r="EP78">
        <v>0.28526011560693643</v>
      </c>
      <c r="EQ78">
        <v>0.28526011560693643</v>
      </c>
      <c r="ER78">
        <v>8.2586705202312132</v>
      </c>
      <c r="ES78">
        <v>8.2586705202312132</v>
      </c>
      <c r="ET78">
        <v>87.548822878750002</v>
      </c>
      <c r="EU78">
        <v>2.2925371959629079</v>
      </c>
      <c r="EV78">
        <v>3.8331224116518552</v>
      </c>
      <c r="EW78">
        <v>0</v>
      </c>
      <c r="EX78">
        <v>0</v>
      </c>
      <c r="EY78">
        <v>6.3105993520395809E-2</v>
      </c>
      <c r="EZ78">
        <v>199.87869816775267</v>
      </c>
      <c r="FA78">
        <v>208.79821357743953</v>
      </c>
      <c r="FB78">
        <v>0.34511312168402786</v>
      </c>
      <c r="FC78">
        <v>-29.182935951216557</v>
      </c>
      <c r="FF78">
        <v>13.960982658959537</v>
      </c>
      <c r="FG78">
        <v>0</v>
      </c>
      <c r="FH78">
        <v>3.1273353911400417</v>
      </c>
      <c r="FI78">
        <v>3.0779872258119254</v>
      </c>
      <c r="FJ78">
        <v>0.46643397763872957</v>
      </c>
      <c r="FK78">
        <v>2.8901734104046245E-4</v>
      </c>
      <c r="FL78">
        <v>27.994709178554992</v>
      </c>
      <c r="FM78">
        <v>0.46657848630924981</v>
      </c>
      <c r="FN78">
        <v>0</v>
      </c>
      <c r="FO78">
        <v>0</v>
      </c>
      <c r="FP78">
        <v>9.3315697261849948</v>
      </c>
      <c r="FQ78">
        <v>43.327828338727116</v>
      </c>
      <c r="FR78">
        <v>0.35031805022025703</v>
      </c>
      <c r="FS78">
        <v>3.5860895966451438</v>
      </c>
      <c r="FT78">
        <v>1.1897391874015282</v>
      </c>
      <c r="FU78">
        <v>0.99855491329479773</v>
      </c>
      <c r="FV78">
        <v>0.97615606936416177</v>
      </c>
      <c r="FW78">
        <v>0.46604571346961865</v>
      </c>
      <c r="FX78">
        <v>1.505964684875458E-2</v>
      </c>
      <c r="FY78">
        <v>81.567333238230034</v>
      </c>
      <c r="FZ78">
        <v>3.7858249087867089</v>
      </c>
      <c r="GA78">
        <v>0</v>
      </c>
      <c r="GB78">
        <v>0</v>
      </c>
      <c r="GC78">
        <v>179.40547847376735</v>
      </c>
      <c r="GD78">
        <v>0.64104128415540274</v>
      </c>
      <c r="GE78">
        <v>0.51818285989857082</v>
      </c>
      <c r="GF78">
        <v>0.47795183075951753</v>
      </c>
      <c r="GG78">
        <v>95.16413300987594</v>
      </c>
      <c r="GH78">
        <v>0</v>
      </c>
      <c r="GI78">
        <v>0</v>
      </c>
      <c r="GJ78">
        <v>0</v>
      </c>
      <c r="GK78">
        <v>2.1981566168615303E-2</v>
      </c>
      <c r="GL78">
        <v>3.117513220183632E-2</v>
      </c>
      <c r="GM78">
        <v>0.22543352601156069</v>
      </c>
      <c r="GN78">
        <v>0.22543352601156069</v>
      </c>
      <c r="GO78">
        <v>0.28526011560693643</v>
      </c>
      <c r="GP78">
        <v>0.28526011560693643</v>
      </c>
      <c r="GQ78">
        <v>8.2586705202312132</v>
      </c>
      <c r="GR78">
        <v>8.2586705202312132</v>
      </c>
      <c r="GS78">
        <v>92.972365116790684</v>
      </c>
      <c r="GT78">
        <v>2.4291301985435378</v>
      </c>
      <c r="GU78">
        <v>4.0302521043285502</v>
      </c>
      <c r="GV78">
        <v>0</v>
      </c>
      <c r="GW78">
        <v>0</v>
      </c>
      <c r="GX78">
        <v>4.4712473010691776</v>
      </c>
      <c r="GY78">
        <v>222.13508350026572</v>
      </c>
      <c r="GZ78">
        <v>234.38707857551748</v>
      </c>
      <c r="HA78">
        <v>0.65488687831597214</v>
      </c>
      <c r="HB78">
        <v>5.1622499622935081E-2</v>
      </c>
    </row>
    <row r="79" spans="1:210" x14ac:dyDescent="0.25">
      <c r="A79" t="s">
        <v>3665</v>
      </c>
      <c r="B79">
        <v>74</v>
      </c>
      <c r="C79">
        <v>4292</v>
      </c>
      <c r="D79">
        <v>2704</v>
      </c>
      <c r="E79">
        <v>4284</v>
      </c>
      <c r="F79">
        <v>5847</v>
      </c>
      <c r="G79">
        <v>144</v>
      </c>
      <c r="H79">
        <v>5934</v>
      </c>
      <c r="BB79">
        <v>-1</v>
      </c>
      <c r="DA79">
        <v>-1</v>
      </c>
      <c r="DG79">
        <v>12.903455608478207</v>
      </c>
      <c r="DH79">
        <v>6.7798297773975849E-2</v>
      </c>
      <c r="DI79">
        <v>0</v>
      </c>
      <c r="DJ79">
        <v>0</v>
      </c>
      <c r="DK79">
        <v>0.31776763578799033</v>
      </c>
      <c r="DL79">
        <v>2.8901734104046245E-4</v>
      </c>
      <c r="DM79">
        <v>19.074728667510634</v>
      </c>
      <c r="DN79">
        <v>0.31791214445851057</v>
      </c>
      <c r="DO79">
        <v>0</v>
      </c>
      <c r="DP79">
        <v>0</v>
      </c>
      <c r="DQ79">
        <v>6.3582428891702127</v>
      </c>
      <c r="DR79">
        <v>31.623904505099595</v>
      </c>
      <c r="DS79">
        <v>1.371172607138409E-2</v>
      </c>
      <c r="DT79">
        <v>0.22467776381548149</v>
      </c>
      <c r="DU79">
        <v>7.3099775215550347E-2</v>
      </c>
      <c r="DV79">
        <v>0.99855491329479773</v>
      </c>
      <c r="DW79">
        <v>0.97539430889065337</v>
      </c>
      <c r="DX79">
        <v>0.20494876378661267</v>
      </c>
      <c r="DY79">
        <v>1.4739884393063583E-2</v>
      </c>
      <c r="DZ79">
        <v>77.013371990178726</v>
      </c>
      <c r="EA79">
        <v>3.1562232110947459</v>
      </c>
      <c r="EB79">
        <v>0</v>
      </c>
      <c r="EC79">
        <v>0</v>
      </c>
      <c r="ED79">
        <v>151.03603869089864</v>
      </c>
      <c r="EE79">
        <v>0.45678398957573252</v>
      </c>
      <c r="EF79">
        <v>0.35154917929408969</v>
      </c>
      <c r="EG79">
        <v>0.43232286064138059</v>
      </c>
      <c r="EH79">
        <v>70.493042983677697</v>
      </c>
      <c r="EI79">
        <v>0</v>
      </c>
      <c r="EJ79">
        <v>0</v>
      </c>
      <c r="EK79">
        <v>0</v>
      </c>
      <c r="EL79">
        <v>0</v>
      </c>
      <c r="EM79">
        <v>2.3190372173744089E-2</v>
      </c>
      <c r="EN79">
        <v>0.22543352601156069</v>
      </c>
      <c r="EO79">
        <v>0.22543352601156069</v>
      </c>
      <c r="EP79">
        <v>0.28526011560693643</v>
      </c>
      <c r="EQ79">
        <v>0.28526011560693643</v>
      </c>
      <c r="ER79">
        <v>8.2586705202312132</v>
      </c>
      <c r="ES79">
        <v>8.2586705202312132</v>
      </c>
      <c r="ET79">
        <v>88.865549522074247</v>
      </c>
      <c r="EU79">
        <v>2.2808583140124492</v>
      </c>
      <c r="EV79">
        <v>3.5019911479526504</v>
      </c>
      <c r="EW79">
        <v>0</v>
      </c>
      <c r="EX79">
        <v>0</v>
      </c>
      <c r="EY79">
        <v>0</v>
      </c>
      <c r="EZ79">
        <v>193.6464918877216</v>
      </c>
      <c r="FA79">
        <v>203.8734307990423</v>
      </c>
      <c r="FB79">
        <v>0.17939805626145688</v>
      </c>
      <c r="FC79">
        <v>-24.826838816338949</v>
      </c>
      <c r="FF79">
        <v>13.960982658959537</v>
      </c>
      <c r="FG79">
        <v>0.28161030600412268</v>
      </c>
      <c r="FH79">
        <v>1.617957252079637</v>
      </c>
      <c r="FI79">
        <v>1.7282251983643382</v>
      </c>
      <c r="FJ79">
        <v>0.61725598137798965</v>
      </c>
      <c r="FK79">
        <v>2.8901734104046245E-4</v>
      </c>
      <c r="FL79">
        <v>37.044029402910581</v>
      </c>
      <c r="FM79">
        <v>0.61740049004850983</v>
      </c>
      <c r="FN79">
        <v>0</v>
      </c>
      <c r="FO79">
        <v>0</v>
      </c>
      <c r="FP79">
        <v>12.348009800970196</v>
      </c>
      <c r="FQ79">
        <v>54.009720572984108</v>
      </c>
      <c r="FR79">
        <v>6.0741360647940223E-2</v>
      </c>
      <c r="FS79">
        <v>9.1585828734177515</v>
      </c>
      <c r="FT79">
        <v>2.6986134174228145</v>
      </c>
      <c r="FU79">
        <v>0.99855491329479773</v>
      </c>
      <c r="FV79">
        <v>0.97615606936416177</v>
      </c>
      <c r="FW79">
        <v>0.36798859076864188</v>
      </c>
      <c r="FX79">
        <v>1.4739884393063583E-2</v>
      </c>
      <c r="FY79">
        <v>71.811900756370221</v>
      </c>
      <c r="FZ79">
        <v>3.3348149039125801</v>
      </c>
      <c r="GA79">
        <v>0</v>
      </c>
      <c r="GB79">
        <v>0</v>
      </c>
      <c r="GC79">
        <v>178.61533152530944</v>
      </c>
      <c r="GD79">
        <v>0.43434190330068073</v>
      </c>
      <c r="GE79">
        <v>0.56070167403845494</v>
      </c>
      <c r="GF79">
        <v>0.78597229053163786</v>
      </c>
      <c r="GG79">
        <v>103.65108222642397</v>
      </c>
      <c r="GH79">
        <v>0</v>
      </c>
      <c r="GI79">
        <v>0</v>
      </c>
      <c r="GJ79">
        <v>0</v>
      </c>
      <c r="GK79">
        <v>2.2425340824536386E-2</v>
      </c>
      <c r="GL79">
        <v>3.0270766078068112E-2</v>
      </c>
      <c r="GM79">
        <v>0.22543352601156069</v>
      </c>
      <c r="GN79">
        <v>0.22543352601156069</v>
      </c>
      <c r="GO79">
        <v>0.28526011560693643</v>
      </c>
      <c r="GP79">
        <v>0.28526011560693643</v>
      </c>
      <c r="GQ79">
        <v>8.2586705202312132</v>
      </c>
      <c r="GR79">
        <v>8.2586705202312132</v>
      </c>
      <c r="GS79">
        <v>94.513837593620536</v>
      </c>
      <c r="GT79">
        <v>2.3788771705152385</v>
      </c>
      <c r="GU79">
        <v>3.977491695022807</v>
      </c>
      <c r="GV79">
        <v>0</v>
      </c>
      <c r="GW79">
        <v>0</v>
      </c>
      <c r="GX79">
        <v>4.8078868240244015</v>
      </c>
      <c r="GY79">
        <v>246.47167653459863</v>
      </c>
      <c r="GZ79">
        <v>261.38794516755019</v>
      </c>
      <c r="HA79">
        <v>0.82060194373854312</v>
      </c>
      <c r="HB79">
        <v>24.416146066042376</v>
      </c>
    </row>
    <row r="80" spans="1:210" x14ac:dyDescent="0.25">
      <c r="A80" t="s">
        <v>3665</v>
      </c>
      <c r="B80">
        <v>75</v>
      </c>
      <c r="C80">
        <v>2039</v>
      </c>
      <c r="D80">
        <v>3488</v>
      </c>
      <c r="E80">
        <v>4213</v>
      </c>
      <c r="F80">
        <v>383</v>
      </c>
      <c r="G80">
        <v>4241</v>
      </c>
      <c r="H80">
        <v>3734</v>
      </c>
      <c r="BB80">
        <v>-1</v>
      </c>
      <c r="DA80">
        <v>-1</v>
      </c>
      <c r="DG80">
        <v>13.439191314936114</v>
      </c>
      <c r="DH80">
        <v>0.4208133856001966</v>
      </c>
      <c r="DI80">
        <v>0.8561571624352734</v>
      </c>
      <c r="DJ80">
        <v>0.9757833522315964</v>
      </c>
      <c r="DK80">
        <v>0.47896416127422348</v>
      </c>
      <c r="DL80">
        <v>2.8901734104046245E-4</v>
      </c>
      <c r="DM80">
        <v>28.746520196684628</v>
      </c>
      <c r="DN80">
        <v>0.47910866994474366</v>
      </c>
      <c r="DO80">
        <v>0</v>
      </c>
      <c r="DP80">
        <v>0</v>
      </c>
      <c r="DQ80">
        <v>9.5821733988948736</v>
      </c>
      <c r="DR80">
        <v>42.264954293874084</v>
      </c>
      <c r="DS80">
        <v>2.138348725980193</v>
      </c>
      <c r="DT80">
        <v>3.9761328556622617</v>
      </c>
      <c r="DU80">
        <v>1.3318165170805794</v>
      </c>
      <c r="DV80">
        <v>0.99855491329479773</v>
      </c>
      <c r="DW80">
        <v>0.97615606936416177</v>
      </c>
      <c r="DX80">
        <v>0.64615532435966461</v>
      </c>
      <c r="DY80">
        <v>1.4739884393063583E-2</v>
      </c>
      <c r="DZ80">
        <v>87.878911604919338</v>
      </c>
      <c r="EA80">
        <v>4.5076361921477375</v>
      </c>
      <c r="EB80">
        <v>0</v>
      </c>
      <c r="EC80">
        <v>0</v>
      </c>
      <c r="ED80">
        <v>186.23065675905065</v>
      </c>
      <c r="EE80">
        <v>0.49857548249578387</v>
      </c>
      <c r="EF80">
        <v>0.55450552688270238</v>
      </c>
      <c r="EG80">
        <v>0.65313730487276311</v>
      </c>
      <c r="EH80">
        <v>95.698028889016314</v>
      </c>
      <c r="EI80">
        <v>0</v>
      </c>
      <c r="EJ80">
        <v>0</v>
      </c>
      <c r="EK80">
        <v>0</v>
      </c>
      <c r="EL80">
        <v>4.0793772537440161E-2</v>
      </c>
      <c r="EM80">
        <v>5.8269841976155701E-2</v>
      </c>
      <c r="EN80">
        <v>0.22543352601156069</v>
      </c>
      <c r="EO80">
        <v>0.22543352601156069</v>
      </c>
      <c r="EP80">
        <v>0.28526011560693643</v>
      </c>
      <c r="EQ80">
        <v>0.28526011560693643</v>
      </c>
      <c r="ER80">
        <v>8.2586705202312132</v>
      </c>
      <c r="ES80">
        <v>8.2586705202312132</v>
      </c>
      <c r="ET80">
        <v>101.04959927317381</v>
      </c>
      <c r="EU80">
        <v>2.5767825152286163</v>
      </c>
      <c r="EV80">
        <v>5.1660694471975201</v>
      </c>
      <c r="EW80">
        <v>0</v>
      </c>
      <c r="EX80">
        <v>0</v>
      </c>
      <c r="EY80">
        <v>2.0463076203307464</v>
      </c>
      <c r="EZ80">
        <v>216.0647998917209</v>
      </c>
      <c r="FA80">
        <v>230.38067212684109</v>
      </c>
      <c r="FB80">
        <v>0.63148386744409313</v>
      </c>
      <c r="FC80">
        <v>1.2210884456645203</v>
      </c>
      <c r="FF80">
        <v>13.960982658959537</v>
      </c>
      <c r="FG80">
        <v>0</v>
      </c>
      <c r="FH80">
        <v>1.2854794758509911</v>
      </c>
      <c r="FI80">
        <v>1.1383102324685048</v>
      </c>
      <c r="FJ80">
        <v>0.41052520300473311</v>
      </c>
      <c r="FK80">
        <v>2.8901734104046245E-4</v>
      </c>
      <c r="FL80">
        <v>24.640182700515201</v>
      </c>
      <c r="FM80">
        <v>0.41066971167525335</v>
      </c>
      <c r="FN80">
        <v>0</v>
      </c>
      <c r="FO80">
        <v>0</v>
      </c>
      <c r="FP80">
        <v>8.2133942335050705</v>
      </c>
      <c r="FQ80">
        <v>38.35985850626038</v>
      </c>
      <c r="FR80">
        <v>0.3541090476068427</v>
      </c>
      <c r="FS80">
        <v>2.0575933373581927</v>
      </c>
      <c r="FT80">
        <v>0.5604137467243312</v>
      </c>
      <c r="FU80">
        <v>0.99855491329479773</v>
      </c>
      <c r="FV80">
        <v>0.97266797028027929</v>
      </c>
      <c r="FW80">
        <v>0.1388239101236296</v>
      </c>
      <c r="FX80">
        <v>1.4739884393063583E-2</v>
      </c>
      <c r="FY80">
        <v>74.79181802863441</v>
      </c>
      <c r="FZ80">
        <v>2.8402660954891634</v>
      </c>
      <c r="GA80">
        <v>0</v>
      </c>
      <c r="GB80">
        <v>0</v>
      </c>
      <c r="GC80">
        <v>154.54034619938233</v>
      </c>
      <c r="GD80">
        <v>0.43404024442805705</v>
      </c>
      <c r="GE80">
        <v>0.498161061919557</v>
      </c>
      <c r="GF80">
        <v>0.49300841504152282</v>
      </c>
      <c r="GG80">
        <v>78.717518472911053</v>
      </c>
      <c r="GH80">
        <v>0</v>
      </c>
      <c r="GI80">
        <v>0</v>
      </c>
      <c r="GJ80">
        <v>0</v>
      </c>
      <c r="GK80">
        <v>5.2477801927381176E-2</v>
      </c>
      <c r="GL80">
        <v>1.9308094815749799E-2</v>
      </c>
      <c r="GM80">
        <v>0.22543352601156069</v>
      </c>
      <c r="GN80">
        <v>0.22543352601156069</v>
      </c>
      <c r="GO80">
        <v>0.28526011560693643</v>
      </c>
      <c r="GP80">
        <v>0.28526011560693643</v>
      </c>
      <c r="GQ80">
        <v>8.2586705202312132</v>
      </c>
      <c r="GR80">
        <v>8.2586705202312132</v>
      </c>
      <c r="GS80">
        <v>86.20018210152972</v>
      </c>
      <c r="GT80">
        <v>2.2564605209754625</v>
      </c>
      <c r="GU80">
        <v>3.1768273290557909</v>
      </c>
      <c r="GV80">
        <v>0</v>
      </c>
      <c r="GW80">
        <v>0</v>
      </c>
      <c r="GX80">
        <v>1.6852956023711778</v>
      </c>
      <c r="GY80">
        <v>197.35233946486579</v>
      </c>
      <c r="GZ80">
        <v>204.64049819173329</v>
      </c>
      <c r="HA80">
        <v>0.36851613255590687</v>
      </c>
      <c r="HB80">
        <v>-25.429108003143703</v>
      </c>
    </row>
    <row r="81" spans="1:210" x14ac:dyDescent="0.25">
      <c r="A81" t="s">
        <v>3665</v>
      </c>
      <c r="B81">
        <v>76</v>
      </c>
      <c r="C81">
        <v>1986</v>
      </c>
      <c r="D81">
        <v>2151</v>
      </c>
      <c r="E81">
        <v>1939</v>
      </c>
      <c r="F81">
        <v>4979</v>
      </c>
      <c r="G81">
        <v>2526</v>
      </c>
      <c r="H81">
        <v>1723</v>
      </c>
      <c r="BB81">
        <v>-1</v>
      </c>
      <c r="DA81">
        <v>-1</v>
      </c>
      <c r="DG81">
        <v>13.960982658959537</v>
      </c>
      <c r="DH81">
        <v>6.6410703586333109E-2</v>
      </c>
      <c r="DI81">
        <v>26.763029857390983</v>
      </c>
      <c r="DJ81">
        <v>26.795744083228168</v>
      </c>
      <c r="DK81">
        <v>0.58632101868005904</v>
      </c>
      <c r="DL81">
        <v>2.8901734104046245E-4</v>
      </c>
      <c r="DM81">
        <v>35.18793164103478</v>
      </c>
      <c r="DN81">
        <v>0.58646552735057922</v>
      </c>
      <c r="DO81">
        <v>0</v>
      </c>
      <c r="DP81">
        <v>0</v>
      </c>
      <c r="DQ81">
        <v>11.729310547011588</v>
      </c>
      <c r="DR81">
        <v>61.333089912948608</v>
      </c>
      <c r="DS81">
        <v>0.97290341843389716</v>
      </c>
      <c r="DT81">
        <v>50.960873246155543</v>
      </c>
      <c r="DU81">
        <v>16.564622990172829</v>
      </c>
      <c r="DV81">
        <v>0.99855491329479773</v>
      </c>
      <c r="DW81">
        <v>0.97615606936416177</v>
      </c>
      <c r="DX81">
        <v>0.19213827222705696</v>
      </c>
      <c r="DY81">
        <v>1.4739884393063583E-2</v>
      </c>
      <c r="DZ81">
        <v>72.773989747311873</v>
      </c>
      <c r="EA81">
        <v>3.1064696422688964</v>
      </c>
      <c r="EB81">
        <v>0</v>
      </c>
      <c r="EC81">
        <v>0</v>
      </c>
      <c r="ED81">
        <v>182.31881799787658</v>
      </c>
      <c r="EE81">
        <v>0.62339339616997291</v>
      </c>
      <c r="EF81">
        <v>0.50411296299936459</v>
      </c>
      <c r="EG81">
        <v>0.48104148087032955</v>
      </c>
      <c r="EH81">
        <v>93.494170390122633</v>
      </c>
      <c r="EI81">
        <v>0</v>
      </c>
      <c r="EJ81">
        <v>0</v>
      </c>
      <c r="EK81">
        <v>0</v>
      </c>
      <c r="EL81">
        <v>0.7733291781576902</v>
      </c>
      <c r="EM81">
        <v>2.4139243251156128E-2</v>
      </c>
      <c r="EN81">
        <v>0.22543352601156069</v>
      </c>
      <c r="EO81">
        <v>0.22543352601156069</v>
      </c>
      <c r="EP81">
        <v>0.28526011560693643</v>
      </c>
      <c r="EQ81">
        <v>0.28526011560693643</v>
      </c>
      <c r="ER81">
        <v>8.2586705202312132</v>
      </c>
      <c r="ES81">
        <v>8.2586705202312132</v>
      </c>
      <c r="ET81">
        <v>89.349694798878005</v>
      </c>
      <c r="EU81">
        <v>2.3080744403951838</v>
      </c>
      <c r="EV81">
        <v>3.5733431899922348</v>
      </c>
      <c r="EW81">
        <v>0</v>
      </c>
      <c r="EX81">
        <v>0</v>
      </c>
      <c r="EY81">
        <v>43.408886462910161</v>
      </c>
      <c r="EZ81">
        <v>254.68785868769422</v>
      </c>
      <c r="FA81">
        <v>278.23076529640082</v>
      </c>
      <c r="FB81">
        <v>0.70924033516725449</v>
      </c>
      <c r="FC81">
        <v>29.272432802060365</v>
      </c>
      <c r="FF81">
        <v>11.041232783802327</v>
      </c>
      <c r="FG81">
        <v>0.36861234084500116</v>
      </c>
      <c r="FH81">
        <v>6.2827796692441762E-3</v>
      </c>
      <c r="FI81">
        <v>0.15205155734248621</v>
      </c>
      <c r="FJ81">
        <v>0.33131841294756498</v>
      </c>
      <c r="FK81">
        <v>2.8901734104046245E-4</v>
      </c>
      <c r="FL81">
        <v>19.88777529708511</v>
      </c>
      <c r="FM81">
        <v>0.33146292161808516</v>
      </c>
      <c r="FN81">
        <v>0</v>
      </c>
      <c r="FO81">
        <v>0</v>
      </c>
      <c r="FP81">
        <v>6.6292584323617048</v>
      </c>
      <c r="FQ81">
        <v>31.593486342630335</v>
      </c>
      <c r="FR81">
        <v>0</v>
      </c>
      <c r="FS81">
        <v>6.7345700458597451</v>
      </c>
      <c r="FT81">
        <v>2.2216458471461618</v>
      </c>
      <c r="FU81">
        <v>0.99855491329479773</v>
      </c>
      <c r="FV81">
        <v>0.97615606936416177</v>
      </c>
      <c r="FW81">
        <v>0.46668612028677592</v>
      </c>
      <c r="FX81">
        <v>1.4739884393063583E-2</v>
      </c>
      <c r="FY81">
        <v>86.962534543219903</v>
      </c>
      <c r="FZ81">
        <v>4.2231777551622933</v>
      </c>
      <c r="GA81">
        <v>0</v>
      </c>
      <c r="GB81">
        <v>0</v>
      </c>
      <c r="GC81">
        <v>177.07895161012217</v>
      </c>
      <c r="GD81">
        <v>0.73411716636888102</v>
      </c>
      <c r="GE81">
        <v>0.46545615052879852</v>
      </c>
      <c r="GF81">
        <v>0.29197674922777678</v>
      </c>
      <c r="GG81">
        <v>83.407081453438977</v>
      </c>
      <c r="GH81">
        <v>0</v>
      </c>
      <c r="GI81">
        <v>0</v>
      </c>
      <c r="GJ81">
        <v>0</v>
      </c>
      <c r="GK81">
        <v>3.2810626896263628E-2</v>
      </c>
      <c r="GL81">
        <v>4.466196319645388E-2</v>
      </c>
      <c r="GM81">
        <v>0.22543352601156069</v>
      </c>
      <c r="GN81">
        <v>0.22543352601156069</v>
      </c>
      <c r="GO81">
        <v>0.28526011560693643</v>
      </c>
      <c r="GP81">
        <v>0.28526011560693643</v>
      </c>
      <c r="GQ81">
        <v>8.2586705202312132</v>
      </c>
      <c r="GR81">
        <v>8.2586705202312132</v>
      </c>
      <c r="GS81">
        <v>97.871685431696122</v>
      </c>
      <c r="GT81">
        <v>2.6141996912984036</v>
      </c>
      <c r="GU81">
        <v>4.6791229592473034</v>
      </c>
      <c r="GV81">
        <v>0</v>
      </c>
      <c r="GW81">
        <v>0</v>
      </c>
      <c r="GX81">
        <v>1.9215548517710503</v>
      </c>
      <c r="GY81">
        <v>223.70711734313693</v>
      </c>
      <c r="GZ81">
        <v>242.34459590234411</v>
      </c>
      <c r="HA81">
        <v>0.29075966483274551</v>
      </c>
      <c r="HB81">
        <v>14.49991605548411</v>
      </c>
    </row>
    <row r="82" spans="1:210" x14ac:dyDescent="0.25">
      <c r="A82" t="s">
        <v>3665</v>
      </c>
      <c r="B82">
        <v>77</v>
      </c>
      <c r="C82">
        <v>2725</v>
      </c>
      <c r="D82">
        <v>16</v>
      </c>
      <c r="E82">
        <v>101</v>
      </c>
      <c r="F82">
        <v>1592</v>
      </c>
      <c r="G82">
        <v>5125</v>
      </c>
      <c r="H82">
        <v>111</v>
      </c>
      <c r="BB82">
        <v>-1</v>
      </c>
      <c r="DA82">
        <v>-1</v>
      </c>
      <c r="DG82">
        <v>11.07607152260546</v>
      </c>
      <c r="DH82">
        <v>3.0181155247642269E-2</v>
      </c>
      <c r="DI82">
        <v>7.0624747466912101</v>
      </c>
      <c r="DJ82">
        <v>7.077405270421079</v>
      </c>
      <c r="DK82">
        <v>0.40576322881143578</v>
      </c>
      <c r="DL82">
        <v>2.8901734104046245E-4</v>
      </c>
      <c r="DM82">
        <v>24.35446424891736</v>
      </c>
      <c r="DN82">
        <v>0.40590773748195597</v>
      </c>
      <c r="DO82">
        <v>0</v>
      </c>
      <c r="DP82">
        <v>0</v>
      </c>
      <c r="DQ82">
        <v>8.1181547496391175</v>
      </c>
      <c r="DR82">
        <v>42.809648137447525</v>
      </c>
      <c r="DS82">
        <v>0.65774824396790943</v>
      </c>
      <c r="DT82">
        <v>4.8029444911891046</v>
      </c>
      <c r="DU82">
        <v>1.5277984060342316</v>
      </c>
      <c r="DV82">
        <v>0.99855491329479773</v>
      </c>
      <c r="DW82">
        <v>0.97615606936416177</v>
      </c>
      <c r="DX82">
        <v>0.4998801108794782</v>
      </c>
      <c r="DY82">
        <v>1.4739884393063583E-2</v>
      </c>
      <c r="DZ82">
        <v>82.73956397412519</v>
      </c>
      <c r="EA82">
        <v>3.9338305510792049</v>
      </c>
      <c r="EB82">
        <v>0</v>
      </c>
      <c r="EC82">
        <v>0</v>
      </c>
      <c r="ED82">
        <v>177.89643283696887</v>
      </c>
      <c r="EE82">
        <v>0.5438055916314628</v>
      </c>
      <c r="EF82">
        <v>0.48364609187329244</v>
      </c>
      <c r="EG82">
        <v>0.60670202104776005</v>
      </c>
      <c r="EH82">
        <v>96.479572139609843</v>
      </c>
      <c r="EI82">
        <v>0</v>
      </c>
      <c r="EJ82">
        <v>0</v>
      </c>
      <c r="EK82">
        <v>0</v>
      </c>
      <c r="EL82">
        <v>0</v>
      </c>
      <c r="EM82">
        <v>3.5779623672186012E-2</v>
      </c>
      <c r="EN82">
        <v>0.22543352601156069</v>
      </c>
      <c r="EO82">
        <v>0.22543352601156069</v>
      </c>
      <c r="EP82">
        <v>0.28526011560693643</v>
      </c>
      <c r="EQ82">
        <v>0.28526011560693643</v>
      </c>
      <c r="ER82">
        <v>8.2586705202312132</v>
      </c>
      <c r="ES82">
        <v>8.2586705202312132</v>
      </c>
      <c r="ET82">
        <v>93.631318036804529</v>
      </c>
      <c r="EU82">
        <v>2.4916191587258893</v>
      </c>
      <c r="EV82">
        <v>4.2778378537125823</v>
      </c>
      <c r="EW82">
        <v>0</v>
      </c>
      <c r="EX82">
        <v>0</v>
      </c>
      <c r="EY82">
        <v>9.4505305104584263</v>
      </c>
      <c r="EZ82">
        <v>229.19157640444587</v>
      </c>
      <c r="FA82">
        <v>235.23268638223817</v>
      </c>
      <c r="FB82">
        <v>0.46879814826925853</v>
      </c>
      <c r="FC82">
        <v>-0.98502976488124006</v>
      </c>
      <c r="FF82">
        <v>11.793240548344841</v>
      </c>
      <c r="FG82">
        <v>0.44597448185929661</v>
      </c>
      <c r="FH82">
        <v>0.80415840307721209</v>
      </c>
      <c r="FI82">
        <v>0.83824531526027291</v>
      </c>
      <c r="FJ82">
        <v>0.55923400001041079</v>
      </c>
      <c r="FK82">
        <v>2.8901734104046245E-4</v>
      </c>
      <c r="FL82">
        <v>33.562710520855873</v>
      </c>
      <c r="FM82">
        <v>0.55937850868093097</v>
      </c>
      <c r="FN82">
        <v>0</v>
      </c>
      <c r="FO82">
        <v>0</v>
      </c>
      <c r="FP82">
        <v>11.187570173618619</v>
      </c>
      <c r="FQ82">
        <v>46.273915888448855</v>
      </c>
      <c r="FR82">
        <v>0</v>
      </c>
      <c r="FS82">
        <v>3.1225387617369935</v>
      </c>
      <c r="FT82">
        <v>0.716555792998126</v>
      </c>
      <c r="FU82">
        <v>0.99855491329479773</v>
      </c>
      <c r="FV82">
        <v>0.97615606936416177</v>
      </c>
      <c r="FW82">
        <v>0.8372478349384086</v>
      </c>
      <c r="FX82">
        <v>3.3545579458095304E-2</v>
      </c>
      <c r="FY82">
        <v>86.064971774661146</v>
      </c>
      <c r="FZ82">
        <v>5.0352484191286271</v>
      </c>
      <c r="GA82">
        <v>0</v>
      </c>
      <c r="GB82">
        <v>0</v>
      </c>
      <c r="GC82">
        <v>179.4489785102229</v>
      </c>
      <c r="GD82">
        <v>0.53769653338766377</v>
      </c>
      <c r="GE82">
        <v>0.65545027110227849</v>
      </c>
      <c r="GF82">
        <v>0.43986958040595575</v>
      </c>
      <c r="GG82">
        <v>96.709016286738418</v>
      </c>
      <c r="GH82">
        <v>0</v>
      </c>
      <c r="GI82">
        <v>0</v>
      </c>
      <c r="GJ82">
        <v>0</v>
      </c>
      <c r="GK82">
        <v>0</v>
      </c>
      <c r="GL82">
        <v>6.8925326400689269E-2</v>
      </c>
      <c r="GM82">
        <v>0.22543352601156069</v>
      </c>
      <c r="GN82">
        <v>0.22543352601156069</v>
      </c>
      <c r="GO82">
        <v>0.28526011560693643</v>
      </c>
      <c r="GP82">
        <v>0.28526011560693643</v>
      </c>
      <c r="GQ82">
        <v>8.2586705202312132</v>
      </c>
      <c r="GR82">
        <v>8.2586705202312132</v>
      </c>
      <c r="GS82">
        <v>100.93186041508733</v>
      </c>
      <c r="GT82">
        <v>2.8244581158980253</v>
      </c>
      <c r="GU82">
        <v>5.4775772718437992</v>
      </c>
      <c r="GV82">
        <v>0</v>
      </c>
      <c r="GW82">
        <v>0</v>
      </c>
      <c r="GX82">
        <v>1.5941890129234457</v>
      </c>
      <c r="GY82">
        <v>233.53347182130997</v>
      </c>
      <c r="GZ82">
        <v>248.77881173112127</v>
      </c>
      <c r="HA82">
        <v>0.53120185173074153</v>
      </c>
      <c r="HB82">
        <v>0.40684159715314649</v>
      </c>
    </row>
    <row r="83" spans="1:210" x14ac:dyDescent="0.25">
      <c r="A83" t="s">
        <v>3665</v>
      </c>
      <c r="B83">
        <v>78</v>
      </c>
      <c r="C83">
        <v>2451</v>
      </c>
      <c r="D83">
        <v>3138</v>
      </c>
      <c r="E83">
        <v>2022</v>
      </c>
      <c r="F83">
        <v>5822</v>
      </c>
      <c r="G83">
        <v>5350</v>
      </c>
      <c r="H83">
        <v>1511</v>
      </c>
      <c r="BB83">
        <v>-1</v>
      </c>
      <c r="DA83">
        <v>-1</v>
      </c>
      <c r="DG83">
        <v>13.091274402099504</v>
      </c>
      <c r="DH83">
        <v>0.16962721943185707</v>
      </c>
      <c r="DI83">
        <v>1.5541588566909956</v>
      </c>
      <c r="DJ83">
        <v>1.6043046622619941</v>
      </c>
      <c r="DK83">
        <v>0.43028236214997717</v>
      </c>
      <c r="DL83">
        <v>2.8901734104046245E-4</v>
      </c>
      <c r="DM83">
        <v>25.825612249229845</v>
      </c>
      <c r="DN83">
        <v>0.43042687082049735</v>
      </c>
      <c r="DO83">
        <v>0</v>
      </c>
      <c r="DP83">
        <v>0</v>
      </c>
      <c r="DQ83">
        <v>8.6085374164099502</v>
      </c>
      <c r="DR83">
        <v>39.899044499714549</v>
      </c>
      <c r="DS83">
        <v>8.0814217712654207E-2</v>
      </c>
      <c r="DT83">
        <v>1.2457834744766538</v>
      </c>
      <c r="DU83">
        <v>0.44792188660570437</v>
      </c>
      <c r="DV83">
        <v>0.99855491329479773</v>
      </c>
      <c r="DW83">
        <v>0.97615606936416177</v>
      </c>
      <c r="DX83">
        <v>0.73328110725750262</v>
      </c>
      <c r="DY83">
        <v>1.4739884393063583E-2</v>
      </c>
      <c r="DZ83">
        <v>89.836695212308896</v>
      </c>
      <c r="EA83">
        <v>4.6148291285224836</v>
      </c>
      <c r="EB83">
        <v>0</v>
      </c>
      <c r="EC83">
        <v>0</v>
      </c>
      <c r="ED83">
        <v>173.70520776245013</v>
      </c>
      <c r="EE83">
        <v>0.58077740988266224</v>
      </c>
      <c r="EF83">
        <v>0.37320907190559105</v>
      </c>
      <c r="EG83">
        <v>0.46691965308137162</v>
      </c>
      <c r="EH83">
        <v>80.539278649915758</v>
      </c>
      <c r="EI83">
        <v>0</v>
      </c>
      <c r="EJ83">
        <v>0</v>
      </c>
      <c r="EK83">
        <v>0</v>
      </c>
      <c r="EL83">
        <v>0</v>
      </c>
      <c r="EM83">
        <v>6.2363169127883755E-2</v>
      </c>
      <c r="EN83">
        <v>0.22543352601156069</v>
      </c>
      <c r="EO83">
        <v>0.22543352601156069</v>
      </c>
      <c r="EP83">
        <v>0.28526011560693643</v>
      </c>
      <c r="EQ83">
        <v>0.28526011560693643</v>
      </c>
      <c r="ER83">
        <v>8.2586705202312132</v>
      </c>
      <c r="ES83">
        <v>8.2586705202312132</v>
      </c>
      <c r="ET83">
        <v>101.87253161003036</v>
      </c>
      <c r="EU83">
        <v>2.6627744858939328</v>
      </c>
      <c r="EV83">
        <v>5.2915740736956565</v>
      </c>
      <c r="EW83">
        <v>0</v>
      </c>
      <c r="EX83">
        <v>0</v>
      </c>
      <c r="EY83">
        <v>1.8703899446063563</v>
      </c>
      <c r="EZ83">
        <v>219.69910950373844</v>
      </c>
      <c r="FA83">
        <v>231.83139590694486</v>
      </c>
      <c r="FB83">
        <v>0.43787752214900316</v>
      </c>
      <c r="FC83">
        <v>13.579321084814209</v>
      </c>
      <c r="FF83">
        <v>11.629054401251864</v>
      </c>
      <c r="FG83">
        <v>0</v>
      </c>
      <c r="FH83">
        <v>0.18965110872154445</v>
      </c>
      <c r="FI83">
        <v>0.2200174863305262</v>
      </c>
      <c r="FJ83">
        <v>0.57637966186995704</v>
      </c>
      <c r="FK83">
        <v>2.8901734104046245E-4</v>
      </c>
      <c r="FL83">
        <v>34.591450232428627</v>
      </c>
      <c r="FM83">
        <v>0.57652417054047722</v>
      </c>
      <c r="FN83">
        <v>0</v>
      </c>
      <c r="FO83">
        <v>0</v>
      </c>
      <c r="FP83">
        <v>11.530483410809536</v>
      </c>
      <c r="FQ83">
        <v>46.871146500989411</v>
      </c>
      <c r="FR83">
        <v>0.37858516932915665</v>
      </c>
      <c r="FS83">
        <v>0.9636730957723374</v>
      </c>
      <c r="FT83">
        <v>0.30837284771896983</v>
      </c>
      <c r="FU83">
        <v>0.99855491329479773</v>
      </c>
      <c r="FV83">
        <v>0.97615606936416177</v>
      </c>
      <c r="FW83">
        <v>0.76029723140351746</v>
      </c>
      <c r="FX83">
        <v>1.4739884393063583E-2</v>
      </c>
      <c r="FY83">
        <v>82.177035668290614</v>
      </c>
      <c r="FZ83">
        <v>4.4490919000153983</v>
      </c>
      <c r="GA83">
        <v>0</v>
      </c>
      <c r="GB83">
        <v>0</v>
      </c>
      <c r="GC83">
        <v>156.15603571817309</v>
      </c>
      <c r="GD83">
        <v>0.4326773803629983</v>
      </c>
      <c r="GE83">
        <v>0.35099254584590639</v>
      </c>
      <c r="GF83">
        <v>0.34443390416113157</v>
      </c>
      <c r="GG83">
        <v>66.390086511874173</v>
      </c>
      <c r="GH83">
        <v>0</v>
      </c>
      <c r="GI83">
        <v>0</v>
      </c>
      <c r="GJ83">
        <v>0</v>
      </c>
      <c r="GK83">
        <v>0</v>
      </c>
      <c r="GL83">
        <v>5.0788786500438943E-2</v>
      </c>
      <c r="GM83">
        <v>0.22543352601156069</v>
      </c>
      <c r="GN83">
        <v>0.22543352601156069</v>
      </c>
      <c r="GO83">
        <v>0.28526011560693643</v>
      </c>
      <c r="GP83">
        <v>0.28526011560693643</v>
      </c>
      <c r="GQ83">
        <v>8.2586705202312132</v>
      </c>
      <c r="GR83">
        <v>8.2586705202312132</v>
      </c>
      <c r="GS83">
        <v>98.86382914425397</v>
      </c>
      <c r="GT83">
        <v>2.7210062310481282</v>
      </c>
      <c r="GU83">
        <v>4.9136199048716289</v>
      </c>
      <c r="GV83">
        <v>0</v>
      </c>
      <c r="GW83">
        <v>0</v>
      </c>
      <c r="GX83">
        <v>6.0264162268510224E-2</v>
      </c>
      <c r="GY83">
        <v>228.37737351415677</v>
      </c>
      <c r="GZ83">
        <v>236.19382984867929</v>
      </c>
      <c r="HA83">
        <v>0.56212247785099678</v>
      </c>
      <c r="HB83">
        <v>10.851964588794623</v>
      </c>
    </row>
    <row r="84" spans="1:210" x14ac:dyDescent="0.25">
      <c r="A84" t="s">
        <v>3665</v>
      </c>
      <c r="B84">
        <v>79</v>
      </c>
      <c r="C84">
        <v>4655</v>
      </c>
      <c r="D84">
        <v>1405</v>
      </c>
      <c r="E84">
        <v>3352</v>
      </c>
      <c r="F84">
        <v>1736</v>
      </c>
      <c r="G84">
        <v>2136</v>
      </c>
      <c r="H84">
        <v>3067</v>
      </c>
      <c r="BB84">
        <v>-1</v>
      </c>
      <c r="DA84">
        <v>-1</v>
      </c>
      <c r="DG84">
        <v>11.519579519940244</v>
      </c>
      <c r="DH84">
        <v>0.25530879427888548</v>
      </c>
      <c r="DI84">
        <v>0.26889963065116418</v>
      </c>
      <c r="DJ84">
        <v>0.35752882078385873</v>
      </c>
      <c r="DK84">
        <v>0.37608171194439166</v>
      </c>
      <c r="DL84">
        <v>2.8901734104046245E-4</v>
      </c>
      <c r="DM84">
        <v>22.573573236894717</v>
      </c>
      <c r="DN84">
        <v>0.3762262206149119</v>
      </c>
      <c r="DO84">
        <v>0</v>
      </c>
      <c r="DP84">
        <v>0</v>
      </c>
      <c r="DQ84">
        <v>7.5245244122982413</v>
      </c>
      <c r="DR84">
        <v>35.910889598546305</v>
      </c>
      <c r="DS84">
        <v>3.7121713157481055</v>
      </c>
      <c r="DT84">
        <v>0.63025323430473101</v>
      </c>
      <c r="DU84">
        <v>0.32711282072930886</v>
      </c>
      <c r="DV84">
        <v>0.99855491329479773</v>
      </c>
      <c r="DW84">
        <v>0.97615606936416177</v>
      </c>
      <c r="DX84">
        <v>0.87669202696407367</v>
      </c>
      <c r="DY84">
        <v>1.9300710869024226E-2</v>
      </c>
      <c r="DZ84">
        <v>92.510237437790067</v>
      </c>
      <c r="EA84">
        <v>4.9417443075889276</v>
      </c>
      <c r="EB84">
        <v>0</v>
      </c>
      <c r="EC84">
        <v>0</v>
      </c>
      <c r="ED84">
        <v>192.69436936861132</v>
      </c>
      <c r="EE84">
        <v>0.70151221600845204</v>
      </c>
      <c r="EF84">
        <v>0.53137836474714573</v>
      </c>
      <c r="EG84">
        <v>0.48158364603917081</v>
      </c>
      <c r="EH84">
        <v>100.44605676055903</v>
      </c>
      <c r="EI84">
        <v>0</v>
      </c>
      <c r="EJ84">
        <v>0</v>
      </c>
      <c r="EK84">
        <v>0</v>
      </c>
      <c r="EL84">
        <v>0</v>
      </c>
      <c r="EM84">
        <v>5.5667469496541777E-2</v>
      </c>
      <c r="EN84">
        <v>0.22543352601156069</v>
      </c>
      <c r="EO84">
        <v>0.22543352601156069</v>
      </c>
      <c r="EP84">
        <v>0.28526011560693643</v>
      </c>
      <c r="EQ84">
        <v>0.28526011560693643</v>
      </c>
      <c r="ER84">
        <v>8.2586705202312132</v>
      </c>
      <c r="ES84">
        <v>8.2586705202312132</v>
      </c>
      <c r="ET84">
        <v>96.740621007542273</v>
      </c>
      <c r="EU84">
        <v>2.7704394466316415</v>
      </c>
      <c r="EV84">
        <v>5.0819061169419726</v>
      </c>
      <c r="EW84">
        <v>0</v>
      </c>
      <c r="EX84">
        <v>0</v>
      </c>
      <c r="EY84">
        <v>1.0539824177557318</v>
      </c>
      <c r="EZ84">
        <v>230.41820127821634</v>
      </c>
      <c r="FA84">
        <v>240.09230182503273</v>
      </c>
      <c r="FB84">
        <v>0.71169088471378661</v>
      </c>
      <c r="FC84">
        <v>-2.3489211617408863</v>
      </c>
      <c r="FF84">
        <v>13.723756012661639</v>
      </c>
      <c r="FG84">
        <v>0.58181999387921701</v>
      </c>
      <c r="FH84">
        <v>0.55168757334184537</v>
      </c>
      <c r="FI84">
        <v>0.7263672555231111</v>
      </c>
      <c r="FJ84">
        <v>0.3391436843469931</v>
      </c>
      <c r="FK84">
        <v>2.8901734104046245E-4</v>
      </c>
      <c r="FL84">
        <v>20.357291581050795</v>
      </c>
      <c r="FM84">
        <v>0.33928819301751334</v>
      </c>
      <c r="FN84">
        <v>0</v>
      </c>
      <c r="FO84">
        <v>0</v>
      </c>
      <c r="FP84">
        <v>6.7857638603502659</v>
      </c>
      <c r="FQ84">
        <v>34.45687343047166</v>
      </c>
      <c r="FR84">
        <v>0.54035856689999051</v>
      </c>
      <c r="FS84">
        <v>2.5729325035412551</v>
      </c>
      <c r="FT84">
        <v>0.89469844571789758</v>
      </c>
      <c r="FU84">
        <v>0.99855491329479773</v>
      </c>
      <c r="FV84">
        <v>0.96522210245366757</v>
      </c>
      <c r="FW84">
        <v>0.4316552145535052</v>
      </c>
      <c r="FX84">
        <v>1.8087031181008715E-2</v>
      </c>
      <c r="FY84">
        <v>83.386388372677715</v>
      </c>
      <c r="FZ84">
        <v>3.9513130475426417</v>
      </c>
      <c r="GA84">
        <v>0</v>
      </c>
      <c r="GB84">
        <v>0</v>
      </c>
      <c r="GC84">
        <v>160.70269241572782</v>
      </c>
      <c r="GD84">
        <v>0.3333823041293511</v>
      </c>
      <c r="GE84">
        <v>0.36186708448856986</v>
      </c>
      <c r="GF84">
        <v>0.58511420658850455</v>
      </c>
      <c r="GG84">
        <v>69.535363703903172</v>
      </c>
      <c r="GH84">
        <v>0</v>
      </c>
      <c r="GI84">
        <v>0</v>
      </c>
      <c r="GJ84">
        <v>0</v>
      </c>
      <c r="GK84">
        <v>5.9674410782990961E-2</v>
      </c>
      <c r="GL84">
        <v>3.9283750096959946E-2</v>
      </c>
      <c r="GM84">
        <v>0.22543352601156069</v>
      </c>
      <c r="GN84">
        <v>0.22543352601156069</v>
      </c>
      <c r="GO84">
        <v>0.28526011560693643</v>
      </c>
      <c r="GP84">
        <v>0.28526011560693643</v>
      </c>
      <c r="GQ84">
        <v>8.2586705202312132</v>
      </c>
      <c r="GR84">
        <v>8.2586705202312132</v>
      </c>
      <c r="GS84">
        <v>95.584086032556314</v>
      </c>
      <c r="GT84">
        <v>2.469178529284779</v>
      </c>
      <c r="GU84">
        <v>4.4464712121712093</v>
      </c>
      <c r="GV84">
        <v>0</v>
      </c>
      <c r="GW84">
        <v>0</v>
      </c>
      <c r="GX84">
        <v>1.7566703703354209</v>
      </c>
      <c r="GY84">
        <v>199.0235588756878</v>
      </c>
      <c r="GZ84">
        <v>214.99201418581185</v>
      </c>
      <c r="HA84">
        <v>0.28830911528621339</v>
      </c>
      <c r="HB84">
        <v>-4.7663951699284013</v>
      </c>
    </row>
    <row r="85" spans="1:210" x14ac:dyDescent="0.25">
      <c r="A85" t="s">
        <v>3665</v>
      </c>
      <c r="B85">
        <v>80</v>
      </c>
      <c r="C85">
        <v>3110</v>
      </c>
      <c r="D85">
        <v>4292</v>
      </c>
      <c r="E85">
        <v>2338</v>
      </c>
      <c r="F85">
        <v>1781</v>
      </c>
      <c r="G85">
        <v>1756</v>
      </c>
      <c r="H85">
        <v>2039</v>
      </c>
      <c r="BB85">
        <v>-1</v>
      </c>
      <c r="DA85">
        <v>-1</v>
      </c>
      <c r="DG85">
        <v>11.72076597945069</v>
      </c>
      <c r="DH85">
        <v>0.20989440199704851</v>
      </c>
      <c r="DI85">
        <v>0</v>
      </c>
      <c r="DJ85">
        <v>0</v>
      </c>
      <c r="DK85">
        <v>0.25043511992692402</v>
      </c>
      <c r="DL85">
        <v>2.8901734104046245E-4</v>
      </c>
      <c r="DM85">
        <v>15.034777715846658</v>
      </c>
      <c r="DN85">
        <v>0.2505796285974442</v>
      </c>
      <c r="DO85">
        <v>0</v>
      </c>
      <c r="DP85">
        <v>0</v>
      </c>
      <c r="DQ85">
        <v>5.0115925719488859</v>
      </c>
      <c r="DR85">
        <v>24.700429939395494</v>
      </c>
      <c r="DS85">
        <v>1.371172607138409E-2</v>
      </c>
      <c r="DT85">
        <v>0.22467776381548149</v>
      </c>
      <c r="DU85">
        <v>7.3099775215550347E-2</v>
      </c>
      <c r="DV85">
        <v>0.99855491329479773</v>
      </c>
      <c r="DW85">
        <v>0.85790523040045974</v>
      </c>
      <c r="DX85">
        <v>0.2618121095885429</v>
      </c>
      <c r="DY85">
        <v>1.4739884393063583E-2</v>
      </c>
      <c r="DZ85">
        <v>77.180018222162474</v>
      </c>
      <c r="EA85">
        <v>3.1909167906911207</v>
      </c>
      <c r="EB85">
        <v>0</v>
      </c>
      <c r="EC85">
        <v>0</v>
      </c>
      <c r="ED85">
        <v>152.08593670517666</v>
      </c>
      <c r="EE85">
        <v>0.37817071983932982</v>
      </c>
      <c r="EF85">
        <v>0.35779438161506188</v>
      </c>
      <c r="EG85">
        <v>0.38330541609332192</v>
      </c>
      <c r="EH85">
        <v>71.120303857692448</v>
      </c>
      <c r="EI85">
        <v>0</v>
      </c>
      <c r="EJ85">
        <v>0</v>
      </c>
      <c r="EK85">
        <v>0</v>
      </c>
      <c r="EL85">
        <v>0</v>
      </c>
      <c r="EM85">
        <v>2.0159169867229765E-2</v>
      </c>
      <c r="EN85">
        <v>0.22543352601156069</v>
      </c>
      <c r="EO85">
        <v>0.22543352601156069</v>
      </c>
      <c r="EP85">
        <v>0.28526011560693643</v>
      </c>
      <c r="EQ85">
        <v>0.28526011560693643</v>
      </c>
      <c r="ER85">
        <v>8.2586705202312132</v>
      </c>
      <c r="ES85">
        <v>8.2586705202312132</v>
      </c>
      <c r="ET85">
        <v>83.362446158051142</v>
      </c>
      <c r="EU85">
        <v>2.1900520525860236</v>
      </c>
      <c r="EV85">
        <v>3.2532684469751993</v>
      </c>
      <c r="EW85">
        <v>0</v>
      </c>
      <c r="EX85">
        <v>0</v>
      </c>
      <c r="EY85">
        <v>0</v>
      </c>
      <c r="EZ85">
        <v>177.52640864980884</v>
      </c>
      <c r="FA85">
        <v>182.75661636181576</v>
      </c>
      <c r="FB85">
        <v>0.21346116147513697</v>
      </c>
      <c r="FC85">
        <v>-55.233658257669703</v>
      </c>
      <c r="FF85">
        <v>13.960982658959537</v>
      </c>
      <c r="FG85">
        <v>6.8713087705571008</v>
      </c>
      <c r="FH85">
        <v>0.692865679993378</v>
      </c>
      <c r="FI85">
        <v>2.8558494977940372</v>
      </c>
      <c r="FJ85">
        <v>0.40557538623824829</v>
      </c>
      <c r="FK85">
        <v>2.8901734104046245E-4</v>
      </c>
      <c r="FL85">
        <v>24.3431936945261</v>
      </c>
      <c r="FM85">
        <v>0.40571989490876847</v>
      </c>
      <c r="FN85">
        <v>0</v>
      </c>
      <c r="FO85">
        <v>0</v>
      </c>
      <c r="FP85">
        <v>8.1143978981753726</v>
      </c>
      <c r="FQ85">
        <v>38.529491524039152</v>
      </c>
      <c r="FR85">
        <v>2.138348725980193</v>
      </c>
      <c r="FS85">
        <v>6.7458275162839527</v>
      </c>
      <c r="FT85">
        <v>2.5058098655635757</v>
      </c>
      <c r="FU85">
        <v>0.99855491329479773</v>
      </c>
      <c r="FV85">
        <v>0.96762405836080578</v>
      </c>
      <c r="FW85">
        <v>0.35078863613599437</v>
      </c>
      <c r="FX85">
        <v>1.4739884393063583E-2</v>
      </c>
      <c r="FY85">
        <v>79.658843398556613</v>
      </c>
      <c r="FZ85">
        <v>3.4229954212439884</v>
      </c>
      <c r="GA85">
        <v>0</v>
      </c>
      <c r="GB85">
        <v>0</v>
      </c>
      <c r="GC85">
        <v>185.02778956229344</v>
      </c>
      <c r="GD85">
        <v>0.60638325353800626</v>
      </c>
      <c r="GE85">
        <v>0.44869787857598509</v>
      </c>
      <c r="GF85">
        <v>0.70661918813838032</v>
      </c>
      <c r="GG85">
        <v>102.34886901864806</v>
      </c>
      <c r="GH85">
        <v>0</v>
      </c>
      <c r="GI85">
        <v>0</v>
      </c>
      <c r="GJ85">
        <v>0</v>
      </c>
      <c r="GK85">
        <v>0</v>
      </c>
      <c r="GL85">
        <v>2.6281139137327214E-2</v>
      </c>
      <c r="GM85">
        <v>0.22543352601156069</v>
      </c>
      <c r="GN85">
        <v>0.22543352601156069</v>
      </c>
      <c r="GO85">
        <v>0.28526011560693643</v>
      </c>
      <c r="GP85">
        <v>0.28526011560693643</v>
      </c>
      <c r="GQ85">
        <v>8.2586705202312132</v>
      </c>
      <c r="GR85">
        <v>8.2586705202312132</v>
      </c>
      <c r="GS85">
        <v>91.713203320691235</v>
      </c>
      <c r="GT85">
        <v>2.3332314787990232</v>
      </c>
      <c r="GU85">
        <v>3.7248424125677468</v>
      </c>
      <c r="GV85">
        <v>0</v>
      </c>
      <c r="GW85">
        <v>0</v>
      </c>
      <c r="GX85">
        <v>5.6780067107874332</v>
      </c>
      <c r="GY85">
        <v>222.83851299932903</v>
      </c>
      <c r="GZ85">
        <v>234.56762869339616</v>
      </c>
      <c r="HA85">
        <v>0.78653883852486306</v>
      </c>
      <c r="HB85">
        <v>3.6666181180300468</v>
      </c>
    </row>
  </sheetData>
  <sortState ref="A6:HD108">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D85"/>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8" ht="15.75" thickBot="1" x14ac:dyDescent="0.3">
      <c r="A1" t="s">
        <v>95</v>
      </c>
      <c r="E1" s="3"/>
      <c r="F1" t="s">
        <v>3680</v>
      </c>
    </row>
    <row r="2" spans="1:108" ht="16.5" thickTop="1" thickBot="1" x14ac:dyDescent="0.3">
      <c r="A2" s="7" t="s">
        <v>309</v>
      </c>
    </row>
    <row r="3" spans="1:108" ht="15.75" thickTop="1" x14ac:dyDescent="0.25">
      <c r="A3" s="11" t="s">
        <v>3677</v>
      </c>
      <c r="I3" t="s">
        <v>87</v>
      </c>
      <c r="BH3" t="s">
        <v>88</v>
      </c>
    </row>
    <row r="4" spans="1:108" x14ac:dyDescent="0.25">
      <c r="A4">
        <f>'data import sorted'!A4</f>
        <v>6</v>
      </c>
      <c r="I4" t="s">
        <v>2</v>
      </c>
      <c r="U4" t="s">
        <v>12</v>
      </c>
      <c r="AG4" t="s">
        <v>28</v>
      </c>
      <c r="AK4" t="s">
        <v>42</v>
      </c>
      <c r="AN4" t="s">
        <v>33</v>
      </c>
      <c r="AV4" t="s">
        <v>46</v>
      </c>
      <c r="BH4" t="s">
        <v>2</v>
      </c>
      <c r="BT4" t="s">
        <v>12</v>
      </c>
      <c r="CF4" t="s">
        <v>28</v>
      </c>
      <c r="CJ4" t="s">
        <v>42</v>
      </c>
      <c r="CM4" t="s">
        <v>33</v>
      </c>
      <c r="CU4" t="s">
        <v>46</v>
      </c>
    </row>
    <row r="5" spans="1:108" ht="106.5" x14ac:dyDescent="0.25">
      <c r="A5" t="s">
        <v>3664</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3665</v>
      </c>
      <c r="B6">
        <v>1</v>
      </c>
      <c r="C6">
        <v>2704</v>
      </c>
      <c r="D6">
        <v>3067</v>
      </c>
      <c r="E6">
        <v>3138</v>
      </c>
      <c r="F6">
        <v>1756</v>
      </c>
      <c r="G6">
        <v>111</v>
      </c>
      <c r="H6">
        <v>1288</v>
      </c>
      <c r="I6">
        <v>15</v>
      </c>
      <c r="J6">
        <v>0</v>
      </c>
      <c r="K6">
        <v>0</v>
      </c>
      <c r="L6">
        <v>0</v>
      </c>
      <c r="M6">
        <v>0</v>
      </c>
      <c r="N6">
        <v>0</v>
      </c>
      <c r="O6">
        <v>0</v>
      </c>
      <c r="P6">
        <v>0</v>
      </c>
      <c r="Q6">
        <v>-3</v>
      </c>
      <c r="R6">
        <v>-3</v>
      </c>
      <c r="S6">
        <v>0</v>
      </c>
      <c r="T6">
        <v>15</v>
      </c>
      <c r="U6">
        <v>0</v>
      </c>
      <c r="V6">
        <v>0</v>
      </c>
      <c r="W6">
        <v>0</v>
      </c>
      <c r="X6">
        <v>1</v>
      </c>
      <c r="Y6">
        <v>1</v>
      </c>
      <c r="Z6">
        <v>0</v>
      </c>
      <c r="AA6">
        <v>0</v>
      </c>
      <c r="AB6">
        <v>80</v>
      </c>
      <c r="AC6">
        <v>2</v>
      </c>
      <c r="AD6">
        <v>-3</v>
      </c>
      <c r="AE6">
        <v>-3</v>
      </c>
      <c r="AF6">
        <v>130</v>
      </c>
      <c r="AG6">
        <v>0</v>
      </c>
      <c r="AH6">
        <v>0</v>
      </c>
      <c r="AI6">
        <v>1</v>
      </c>
      <c r="AJ6">
        <v>50</v>
      </c>
      <c r="AK6">
        <v>-3</v>
      </c>
      <c r="AL6">
        <v>-3</v>
      </c>
      <c r="AM6">
        <v>-3</v>
      </c>
      <c r="AN6">
        <v>0</v>
      </c>
      <c r="AO6">
        <v>0</v>
      </c>
      <c r="AP6">
        <v>0</v>
      </c>
      <c r="AQ6">
        <v>0</v>
      </c>
      <c r="AR6">
        <v>0</v>
      </c>
      <c r="AS6">
        <v>2</v>
      </c>
      <c r="AT6">
        <v>0</v>
      </c>
      <c r="AU6">
        <v>50</v>
      </c>
      <c r="AV6">
        <v>80</v>
      </c>
      <c r="AW6">
        <v>2</v>
      </c>
      <c r="AX6">
        <v>2</v>
      </c>
      <c r="AY6">
        <v>-3</v>
      </c>
      <c r="AZ6">
        <v>-3</v>
      </c>
      <c r="BA6">
        <v>0</v>
      </c>
      <c r="BB6">
        <v>195</v>
      </c>
      <c r="BC6">
        <v>195</v>
      </c>
      <c r="BD6">
        <v>0</v>
      </c>
      <c r="BE6">
        <v>-110</v>
      </c>
      <c r="BH6">
        <v>15</v>
      </c>
      <c r="BI6">
        <v>0</v>
      </c>
      <c r="BJ6">
        <v>0</v>
      </c>
      <c r="BK6">
        <v>0</v>
      </c>
      <c r="BL6">
        <v>1</v>
      </c>
      <c r="BM6">
        <v>0</v>
      </c>
      <c r="BN6">
        <v>60</v>
      </c>
      <c r="BO6">
        <v>1</v>
      </c>
      <c r="BP6">
        <v>-3</v>
      </c>
      <c r="BQ6">
        <v>-3</v>
      </c>
      <c r="BR6">
        <v>20</v>
      </c>
      <c r="BS6">
        <v>75</v>
      </c>
      <c r="BT6">
        <v>0</v>
      </c>
      <c r="BU6">
        <v>0</v>
      </c>
      <c r="BV6">
        <v>0</v>
      </c>
      <c r="BW6">
        <v>1</v>
      </c>
      <c r="BX6">
        <v>1</v>
      </c>
      <c r="BY6">
        <v>1</v>
      </c>
      <c r="BZ6">
        <v>0</v>
      </c>
      <c r="CA6">
        <v>80</v>
      </c>
      <c r="CB6">
        <v>5</v>
      </c>
      <c r="CC6">
        <v>-3</v>
      </c>
      <c r="CD6">
        <v>-3</v>
      </c>
      <c r="CE6">
        <v>230</v>
      </c>
      <c r="CF6">
        <v>1</v>
      </c>
      <c r="CG6">
        <v>1</v>
      </c>
      <c r="CH6">
        <v>1</v>
      </c>
      <c r="CI6">
        <v>150</v>
      </c>
      <c r="CJ6">
        <v>-3</v>
      </c>
      <c r="CK6">
        <v>-3</v>
      </c>
      <c r="CL6">
        <v>-3</v>
      </c>
      <c r="CM6">
        <v>0</v>
      </c>
      <c r="CN6">
        <v>0</v>
      </c>
      <c r="CO6">
        <v>0</v>
      </c>
      <c r="CP6">
        <v>0</v>
      </c>
      <c r="CQ6">
        <v>2</v>
      </c>
      <c r="CR6">
        <v>0</v>
      </c>
      <c r="CS6">
        <v>50</v>
      </c>
      <c r="CT6">
        <v>0</v>
      </c>
      <c r="CU6">
        <v>140</v>
      </c>
      <c r="CV6">
        <v>3</v>
      </c>
      <c r="CW6">
        <v>6</v>
      </c>
      <c r="CX6">
        <v>-3</v>
      </c>
      <c r="CY6">
        <v>-3</v>
      </c>
      <c r="CZ6">
        <v>0</v>
      </c>
      <c r="DA6">
        <v>305</v>
      </c>
      <c r="DB6">
        <v>305</v>
      </c>
      <c r="DC6">
        <v>1</v>
      </c>
      <c r="DD6">
        <v>110</v>
      </c>
    </row>
    <row r="7" spans="1:108" x14ac:dyDescent="0.25">
      <c r="A7" t="s">
        <v>3665</v>
      </c>
      <c r="B7">
        <v>2</v>
      </c>
      <c r="C7">
        <v>2151</v>
      </c>
      <c r="D7">
        <v>5934</v>
      </c>
      <c r="E7">
        <v>3734</v>
      </c>
      <c r="F7">
        <v>4096</v>
      </c>
      <c r="G7">
        <v>2136</v>
      </c>
      <c r="H7">
        <v>2338</v>
      </c>
      <c r="I7">
        <v>15</v>
      </c>
      <c r="J7">
        <v>0</v>
      </c>
      <c r="K7">
        <v>0</v>
      </c>
      <c r="L7">
        <v>0</v>
      </c>
      <c r="M7">
        <v>0</v>
      </c>
      <c r="N7">
        <v>0</v>
      </c>
      <c r="O7">
        <v>0</v>
      </c>
      <c r="P7">
        <v>0</v>
      </c>
      <c r="Q7">
        <v>-3</v>
      </c>
      <c r="R7">
        <v>-3</v>
      </c>
      <c r="S7">
        <v>0</v>
      </c>
      <c r="T7">
        <v>15</v>
      </c>
      <c r="U7">
        <v>0</v>
      </c>
      <c r="V7">
        <v>0</v>
      </c>
      <c r="W7">
        <v>0</v>
      </c>
      <c r="X7">
        <v>1</v>
      </c>
      <c r="Y7">
        <v>1</v>
      </c>
      <c r="Z7">
        <v>0</v>
      </c>
      <c r="AA7">
        <v>0</v>
      </c>
      <c r="AB7">
        <v>80</v>
      </c>
      <c r="AC7">
        <v>2</v>
      </c>
      <c r="AD7">
        <v>-3</v>
      </c>
      <c r="AE7">
        <v>-3</v>
      </c>
      <c r="AF7">
        <v>130</v>
      </c>
      <c r="AG7">
        <v>0</v>
      </c>
      <c r="AH7">
        <v>1</v>
      </c>
      <c r="AI7">
        <v>0</v>
      </c>
      <c r="AJ7">
        <v>50</v>
      </c>
      <c r="AK7">
        <v>-3</v>
      </c>
      <c r="AL7">
        <v>-3</v>
      </c>
      <c r="AM7">
        <v>-3</v>
      </c>
      <c r="AN7">
        <v>0</v>
      </c>
      <c r="AO7">
        <v>0</v>
      </c>
      <c r="AP7">
        <v>1</v>
      </c>
      <c r="AQ7">
        <v>0</v>
      </c>
      <c r="AR7">
        <v>1</v>
      </c>
      <c r="AS7">
        <v>0</v>
      </c>
      <c r="AT7">
        <v>30</v>
      </c>
      <c r="AU7">
        <v>0</v>
      </c>
      <c r="AV7">
        <v>80</v>
      </c>
      <c r="AW7">
        <v>2</v>
      </c>
      <c r="AX7">
        <v>2</v>
      </c>
      <c r="AY7">
        <v>-3</v>
      </c>
      <c r="AZ7">
        <v>-3</v>
      </c>
      <c r="BA7">
        <v>0</v>
      </c>
      <c r="BB7">
        <v>145</v>
      </c>
      <c r="BC7">
        <v>145</v>
      </c>
      <c r="BD7">
        <v>0</v>
      </c>
      <c r="BE7">
        <v>-121</v>
      </c>
      <c r="BH7">
        <v>15</v>
      </c>
      <c r="BI7">
        <v>0</v>
      </c>
      <c r="BJ7">
        <v>1</v>
      </c>
      <c r="BK7">
        <v>1</v>
      </c>
      <c r="BL7">
        <v>0</v>
      </c>
      <c r="BM7">
        <v>0</v>
      </c>
      <c r="BN7">
        <v>0</v>
      </c>
      <c r="BO7">
        <v>0</v>
      </c>
      <c r="BP7">
        <v>-3</v>
      </c>
      <c r="BQ7">
        <v>-3</v>
      </c>
      <c r="BR7">
        <v>0</v>
      </c>
      <c r="BS7">
        <v>16</v>
      </c>
      <c r="BT7">
        <v>0</v>
      </c>
      <c r="BU7">
        <v>0</v>
      </c>
      <c r="BV7">
        <v>0</v>
      </c>
      <c r="BW7">
        <v>1</v>
      </c>
      <c r="BX7">
        <v>1</v>
      </c>
      <c r="BY7">
        <v>1</v>
      </c>
      <c r="BZ7">
        <v>0</v>
      </c>
      <c r="CA7">
        <v>120</v>
      </c>
      <c r="CB7">
        <v>6</v>
      </c>
      <c r="CC7">
        <v>-3</v>
      </c>
      <c r="CD7">
        <v>-3</v>
      </c>
      <c r="CE7">
        <v>220</v>
      </c>
      <c r="CF7">
        <v>1</v>
      </c>
      <c r="CG7">
        <v>0</v>
      </c>
      <c r="CH7">
        <v>1</v>
      </c>
      <c r="CI7">
        <v>100</v>
      </c>
      <c r="CJ7">
        <v>-3</v>
      </c>
      <c r="CK7">
        <v>-3</v>
      </c>
      <c r="CL7">
        <v>-3</v>
      </c>
      <c r="CM7">
        <v>0</v>
      </c>
      <c r="CN7">
        <v>0</v>
      </c>
      <c r="CO7">
        <v>0</v>
      </c>
      <c r="CP7">
        <v>1</v>
      </c>
      <c r="CQ7">
        <v>0</v>
      </c>
      <c r="CR7">
        <v>1</v>
      </c>
      <c r="CS7">
        <v>0</v>
      </c>
      <c r="CT7">
        <v>30</v>
      </c>
      <c r="CU7">
        <v>120</v>
      </c>
      <c r="CV7">
        <v>3</v>
      </c>
      <c r="CW7">
        <v>6</v>
      </c>
      <c r="CX7">
        <v>-3</v>
      </c>
      <c r="CY7">
        <v>-3</v>
      </c>
      <c r="CZ7">
        <v>1</v>
      </c>
      <c r="DA7">
        <v>266</v>
      </c>
      <c r="DB7">
        <v>266</v>
      </c>
      <c r="DC7">
        <v>1</v>
      </c>
      <c r="DD7">
        <v>121</v>
      </c>
    </row>
    <row r="8" spans="1:108" x14ac:dyDescent="0.25">
      <c r="A8" t="s">
        <v>3665</v>
      </c>
      <c r="B8">
        <v>3</v>
      </c>
      <c r="C8">
        <v>2781</v>
      </c>
      <c r="D8">
        <v>5125</v>
      </c>
      <c r="E8">
        <v>16</v>
      </c>
      <c r="F8">
        <v>5822</v>
      </c>
      <c r="G8">
        <v>3488</v>
      </c>
      <c r="H8">
        <v>4284</v>
      </c>
      <c r="I8">
        <v>10</v>
      </c>
      <c r="J8">
        <v>0</v>
      </c>
      <c r="K8">
        <v>17</v>
      </c>
      <c r="L8">
        <v>17</v>
      </c>
      <c r="M8">
        <v>0</v>
      </c>
      <c r="N8">
        <v>0</v>
      </c>
      <c r="O8">
        <v>0</v>
      </c>
      <c r="P8">
        <v>0</v>
      </c>
      <c r="Q8">
        <v>-3</v>
      </c>
      <c r="R8">
        <v>-3</v>
      </c>
      <c r="S8">
        <v>0</v>
      </c>
      <c r="T8">
        <v>27</v>
      </c>
      <c r="U8">
        <v>0</v>
      </c>
      <c r="V8">
        <v>12</v>
      </c>
      <c r="W8">
        <v>4</v>
      </c>
      <c r="X8">
        <v>1</v>
      </c>
      <c r="Y8">
        <v>1</v>
      </c>
      <c r="Z8">
        <v>0</v>
      </c>
      <c r="AA8">
        <v>0</v>
      </c>
      <c r="AB8">
        <v>80</v>
      </c>
      <c r="AC8">
        <v>2</v>
      </c>
      <c r="AD8">
        <v>-3</v>
      </c>
      <c r="AE8">
        <v>-3</v>
      </c>
      <c r="AF8">
        <v>134</v>
      </c>
      <c r="AG8">
        <v>1</v>
      </c>
      <c r="AH8">
        <v>0</v>
      </c>
      <c r="AI8">
        <v>0</v>
      </c>
      <c r="AJ8">
        <v>50</v>
      </c>
      <c r="AK8">
        <v>-3</v>
      </c>
      <c r="AL8">
        <v>-3</v>
      </c>
      <c r="AM8">
        <v>-3</v>
      </c>
      <c r="AN8">
        <v>0</v>
      </c>
      <c r="AO8">
        <v>0</v>
      </c>
      <c r="AP8">
        <v>0</v>
      </c>
      <c r="AQ8">
        <v>0</v>
      </c>
      <c r="AR8">
        <v>0</v>
      </c>
      <c r="AS8">
        <v>0</v>
      </c>
      <c r="AT8">
        <v>0</v>
      </c>
      <c r="AU8">
        <v>0</v>
      </c>
      <c r="AV8">
        <v>80</v>
      </c>
      <c r="AW8">
        <v>2</v>
      </c>
      <c r="AX8">
        <v>2</v>
      </c>
      <c r="AY8">
        <v>-3</v>
      </c>
      <c r="AZ8">
        <v>-3</v>
      </c>
      <c r="BA8">
        <v>21</v>
      </c>
      <c r="BB8">
        <v>161</v>
      </c>
      <c r="BC8">
        <v>161</v>
      </c>
      <c r="BD8">
        <v>0</v>
      </c>
      <c r="BE8">
        <v>-69</v>
      </c>
      <c r="BH8">
        <v>10</v>
      </c>
      <c r="BI8">
        <v>0</v>
      </c>
      <c r="BJ8">
        <v>0</v>
      </c>
      <c r="BK8">
        <v>0</v>
      </c>
      <c r="BL8">
        <v>0</v>
      </c>
      <c r="BM8">
        <v>0</v>
      </c>
      <c r="BN8">
        <v>0</v>
      </c>
      <c r="BO8">
        <v>0</v>
      </c>
      <c r="BP8">
        <v>-3</v>
      </c>
      <c r="BQ8">
        <v>-3</v>
      </c>
      <c r="BR8">
        <v>0</v>
      </c>
      <c r="BS8">
        <v>10</v>
      </c>
      <c r="BT8">
        <v>0</v>
      </c>
      <c r="BU8">
        <v>0</v>
      </c>
      <c r="BV8">
        <v>0</v>
      </c>
      <c r="BW8">
        <v>1</v>
      </c>
      <c r="BX8">
        <v>1</v>
      </c>
      <c r="BY8">
        <v>1</v>
      </c>
      <c r="BZ8">
        <v>0</v>
      </c>
      <c r="CA8">
        <v>120</v>
      </c>
      <c r="CB8">
        <v>6</v>
      </c>
      <c r="CC8">
        <v>-3</v>
      </c>
      <c r="CD8">
        <v>-3</v>
      </c>
      <c r="CE8">
        <v>220</v>
      </c>
      <c r="CF8">
        <v>1</v>
      </c>
      <c r="CG8">
        <v>0</v>
      </c>
      <c r="CH8">
        <v>1</v>
      </c>
      <c r="CI8">
        <v>100</v>
      </c>
      <c r="CJ8">
        <v>-3</v>
      </c>
      <c r="CK8">
        <v>-3</v>
      </c>
      <c r="CL8">
        <v>-3</v>
      </c>
      <c r="CM8">
        <v>0</v>
      </c>
      <c r="CN8">
        <v>0</v>
      </c>
      <c r="CO8">
        <v>0</v>
      </c>
      <c r="CP8">
        <v>0</v>
      </c>
      <c r="CQ8">
        <v>0</v>
      </c>
      <c r="CR8">
        <v>0</v>
      </c>
      <c r="CS8">
        <v>0</v>
      </c>
      <c r="CT8">
        <v>0</v>
      </c>
      <c r="CU8">
        <v>120</v>
      </c>
      <c r="CV8">
        <v>3</v>
      </c>
      <c r="CW8">
        <v>6</v>
      </c>
      <c r="CX8">
        <v>-3</v>
      </c>
      <c r="CY8">
        <v>-3</v>
      </c>
      <c r="CZ8">
        <v>0</v>
      </c>
      <c r="DA8">
        <v>230</v>
      </c>
      <c r="DB8">
        <v>230</v>
      </c>
      <c r="DC8">
        <v>1</v>
      </c>
      <c r="DD8">
        <v>69</v>
      </c>
    </row>
    <row r="9" spans="1:108" x14ac:dyDescent="0.25">
      <c r="A9" t="s">
        <v>3665</v>
      </c>
      <c r="B9">
        <v>4</v>
      </c>
      <c r="C9">
        <v>6651</v>
      </c>
      <c r="D9">
        <v>4292</v>
      </c>
      <c r="E9">
        <v>2725</v>
      </c>
      <c r="F9">
        <v>4979</v>
      </c>
      <c r="G9">
        <v>1511</v>
      </c>
      <c r="H9">
        <v>4524</v>
      </c>
      <c r="I9">
        <v>0</v>
      </c>
      <c r="J9">
        <v>0</v>
      </c>
      <c r="K9">
        <v>0</v>
      </c>
      <c r="L9">
        <v>0</v>
      </c>
      <c r="M9">
        <v>0</v>
      </c>
      <c r="N9">
        <v>0</v>
      </c>
      <c r="O9">
        <v>0</v>
      </c>
      <c r="P9">
        <v>0</v>
      </c>
      <c r="Q9">
        <v>-3</v>
      </c>
      <c r="R9">
        <v>-3</v>
      </c>
      <c r="S9">
        <v>0</v>
      </c>
      <c r="T9">
        <v>0</v>
      </c>
      <c r="U9">
        <v>0</v>
      </c>
      <c r="V9">
        <v>0</v>
      </c>
      <c r="W9">
        <v>0</v>
      </c>
      <c r="X9">
        <v>1</v>
      </c>
      <c r="Y9">
        <v>1</v>
      </c>
      <c r="Z9">
        <v>0</v>
      </c>
      <c r="AA9">
        <v>0</v>
      </c>
      <c r="AB9">
        <v>80</v>
      </c>
      <c r="AC9">
        <v>2</v>
      </c>
      <c r="AD9">
        <v>-3</v>
      </c>
      <c r="AE9">
        <v>-3</v>
      </c>
      <c r="AF9">
        <v>80</v>
      </c>
      <c r="AG9">
        <v>0</v>
      </c>
      <c r="AH9">
        <v>0</v>
      </c>
      <c r="AI9">
        <v>0</v>
      </c>
      <c r="AJ9">
        <v>0</v>
      </c>
      <c r="AK9">
        <v>-3</v>
      </c>
      <c r="AL9">
        <v>-3</v>
      </c>
      <c r="AM9">
        <v>-3</v>
      </c>
      <c r="AN9">
        <v>0</v>
      </c>
      <c r="AO9">
        <v>0</v>
      </c>
      <c r="AP9">
        <v>0</v>
      </c>
      <c r="AQ9">
        <v>0</v>
      </c>
      <c r="AR9">
        <v>7</v>
      </c>
      <c r="AS9">
        <v>0</v>
      </c>
      <c r="AT9">
        <v>175</v>
      </c>
      <c r="AU9">
        <v>0</v>
      </c>
      <c r="AV9">
        <v>80</v>
      </c>
      <c r="AW9">
        <v>2</v>
      </c>
      <c r="AX9">
        <v>2</v>
      </c>
      <c r="AY9">
        <v>-3</v>
      </c>
      <c r="AZ9">
        <v>-3</v>
      </c>
      <c r="BA9">
        <v>0</v>
      </c>
      <c r="BB9">
        <v>80</v>
      </c>
      <c r="BC9">
        <v>80</v>
      </c>
      <c r="BD9">
        <v>0</v>
      </c>
      <c r="BE9">
        <v>-345</v>
      </c>
      <c r="BH9">
        <v>10</v>
      </c>
      <c r="BI9">
        <v>0</v>
      </c>
      <c r="BJ9">
        <v>0</v>
      </c>
      <c r="BK9">
        <v>0</v>
      </c>
      <c r="BL9">
        <v>1</v>
      </c>
      <c r="BM9">
        <v>0</v>
      </c>
      <c r="BN9">
        <v>60</v>
      </c>
      <c r="BO9">
        <v>1</v>
      </c>
      <c r="BP9">
        <v>-3</v>
      </c>
      <c r="BQ9">
        <v>-3</v>
      </c>
      <c r="BR9">
        <v>20</v>
      </c>
      <c r="BS9">
        <v>70</v>
      </c>
      <c r="BT9">
        <v>0</v>
      </c>
      <c r="BU9">
        <v>0</v>
      </c>
      <c r="BV9">
        <v>0</v>
      </c>
      <c r="BW9">
        <v>1</v>
      </c>
      <c r="BX9">
        <v>1</v>
      </c>
      <c r="BY9">
        <v>1</v>
      </c>
      <c r="BZ9">
        <v>0</v>
      </c>
      <c r="CA9">
        <v>80</v>
      </c>
      <c r="CB9">
        <v>5</v>
      </c>
      <c r="CC9">
        <v>-3</v>
      </c>
      <c r="CD9">
        <v>-3</v>
      </c>
      <c r="CE9">
        <v>180</v>
      </c>
      <c r="CF9">
        <v>1</v>
      </c>
      <c r="CG9">
        <v>1</v>
      </c>
      <c r="CH9">
        <v>0</v>
      </c>
      <c r="CI9">
        <v>100</v>
      </c>
      <c r="CJ9">
        <v>-3</v>
      </c>
      <c r="CK9">
        <v>-3</v>
      </c>
      <c r="CL9">
        <v>-3</v>
      </c>
      <c r="CM9">
        <v>0</v>
      </c>
      <c r="CN9">
        <v>0</v>
      </c>
      <c r="CO9">
        <v>0</v>
      </c>
      <c r="CP9">
        <v>0</v>
      </c>
      <c r="CQ9">
        <v>0</v>
      </c>
      <c r="CR9">
        <v>7</v>
      </c>
      <c r="CS9">
        <v>0</v>
      </c>
      <c r="CT9">
        <v>175</v>
      </c>
      <c r="CU9">
        <v>140</v>
      </c>
      <c r="CV9">
        <v>3</v>
      </c>
      <c r="CW9">
        <v>6</v>
      </c>
      <c r="CX9">
        <v>-3</v>
      </c>
      <c r="CY9">
        <v>-3</v>
      </c>
      <c r="CZ9">
        <v>0</v>
      </c>
      <c r="DA9">
        <v>425</v>
      </c>
      <c r="DB9">
        <v>425</v>
      </c>
      <c r="DC9">
        <v>1</v>
      </c>
      <c r="DD9">
        <v>345</v>
      </c>
    </row>
    <row r="10" spans="1:108" x14ac:dyDescent="0.25">
      <c r="A10" t="s">
        <v>3665</v>
      </c>
      <c r="B10">
        <v>5</v>
      </c>
      <c r="C10">
        <v>144</v>
      </c>
      <c r="D10">
        <v>2022</v>
      </c>
      <c r="E10">
        <v>2709</v>
      </c>
      <c r="F10">
        <v>2039</v>
      </c>
      <c r="G10">
        <v>1592</v>
      </c>
      <c r="H10">
        <v>383</v>
      </c>
      <c r="I10">
        <v>15</v>
      </c>
      <c r="J10">
        <v>0</v>
      </c>
      <c r="K10">
        <v>2</v>
      </c>
      <c r="L10">
        <v>2</v>
      </c>
      <c r="M10">
        <v>1</v>
      </c>
      <c r="N10">
        <v>0</v>
      </c>
      <c r="O10">
        <v>60</v>
      </c>
      <c r="P10">
        <v>1</v>
      </c>
      <c r="Q10">
        <v>-3</v>
      </c>
      <c r="R10">
        <v>-3</v>
      </c>
      <c r="S10">
        <v>20</v>
      </c>
      <c r="T10">
        <v>77</v>
      </c>
      <c r="U10">
        <v>0</v>
      </c>
      <c r="V10">
        <v>29</v>
      </c>
      <c r="W10">
        <v>9</v>
      </c>
      <c r="X10">
        <v>1</v>
      </c>
      <c r="Y10">
        <v>1</v>
      </c>
      <c r="Z10">
        <v>1</v>
      </c>
      <c r="AA10">
        <v>0</v>
      </c>
      <c r="AB10">
        <v>80</v>
      </c>
      <c r="AC10">
        <v>5</v>
      </c>
      <c r="AD10">
        <v>-3</v>
      </c>
      <c r="AE10">
        <v>-3</v>
      </c>
      <c r="AF10">
        <v>189</v>
      </c>
      <c r="AG10">
        <v>0</v>
      </c>
      <c r="AH10">
        <v>1</v>
      </c>
      <c r="AI10">
        <v>1</v>
      </c>
      <c r="AJ10">
        <v>100</v>
      </c>
      <c r="AK10">
        <v>-3</v>
      </c>
      <c r="AL10">
        <v>-3</v>
      </c>
      <c r="AM10">
        <v>-3</v>
      </c>
      <c r="AN10">
        <v>0</v>
      </c>
      <c r="AO10">
        <v>0</v>
      </c>
      <c r="AP10">
        <v>0</v>
      </c>
      <c r="AQ10">
        <v>0</v>
      </c>
      <c r="AR10">
        <v>0</v>
      </c>
      <c r="AS10">
        <v>2</v>
      </c>
      <c r="AT10">
        <v>0</v>
      </c>
      <c r="AU10">
        <v>50</v>
      </c>
      <c r="AV10">
        <v>140</v>
      </c>
      <c r="AW10">
        <v>3</v>
      </c>
      <c r="AX10">
        <v>6</v>
      </c>
      <c r="AY10">
        <v>-3</v>
      </c>
      <c r="AZ10">
        <v>-3</v>
      </c>
      <c r="BA10">
        <v>11</v>
      </c>
      <c r="BB10">
        <v>316</v>
      </c>
      <c r="BC10">
        <v>316</v>
      </c>
      <c r="BD10">
        <v>1</v>
      </c>
      <c r="BE10">
        <v>8</v>
      </c>
      <c r="BH10">
        <v>15</v>
      </c>
      <c r="BI10">
        <v>0</v>
      </c>
      <c r="BJ10">
        <v>3</v>
      </c>
      <c r="BK10">
        <v>3</v>
      </c>
      <c r="BL10">
        <v>1</v>
      </c>
      <c r="BM10">
        <v>0</v>
      </c>
      <c r="BN10">
        <v>60</v>
      </c>
      <c r="BO10">
        <v>1</v>
      </c>
      <c r="BP10">
        <v>-3</v>
      </c>
      <c r="BQ10">
        <v>-3</v>
      </c>
      <c r="BR10">
        <v>20</v>
      </c>
      <c r="BS10">
        <v>78</v>
      </c>
      <c r="BT10">
        <v>0</v>
      </c>
      <c r="BU10">
        <v>0</v>
      </c>
      <c r="BV10">
        <v>0</v>
      </c>
      <c r="BW10">
        <v>1</v>
      </c>
      <c r="BX10">
        <v>1</v>
      </c>
      <c r="BY10">
        <v>1</v>
      </c>
      <c r="BZ10">
        <v>0</v>
      </c>
      <c r="CA10">
        <v>80</v>
      </c>
      <c r="CB10">
        <v>5</v>
      </c>
      <c r="CC10">
        <v>-3</v>
      </c>
      <c r="CD10">
        <v>-3</v>
      </c>
      <c r="CE10">
        <v>230</v>
      </c>
      <c r="CF10">
        <v>1</v>
      </c>
      <c r="CG10">
        <v>1</v>
      </c>
      <c r="CH10">
        <v>1</v>
      </c>
      <c r="CI10">
        <v>150</v>
      </c>
      <c r="CJ10">
        <v>-3</v>
      </c>
      <c r="CK10">
        <v>-3</v>
      </c>
      <c r="CL10">
        <v>-3</v>
      </c>
      <c r="CM10">
        <v>0</v>
      </c>
      <c r="CN10">
        <v>0</v>
      </c>
      <c r="CO10">
        <v>0</v>
      </c>
      <c r="CP10">
        <v>0</v>
      </c>
      <c r="CQ10">
        <v>2</v>
      </c>
      <c r="CR10">
        <v>0</v>
      </c>
      <c r="CS10">
        <v>50</v>
      </c>
      <c r="CT10">
        <v>0</v>
      </c>
      <c r="CU10">
        <v>140</v>
      </c>
      <c r="CV10">
        <v>3</v>
      </c>
      <c r="CW10">
        <v>6</v>
      </c>
      <c r="CX10">
        <v>-3</v>
      </c>
      <c r="CY10">
        <v>-3</v>
      </c>
      <c r="CZ10">
        <v>3</v>
      </c>
      <c r="DA10">
        <v>308</v>
      </c>
      <c r="DB10">
        <v>308</v>
      </c>
      <c r="DC10">
        <v>0</v>
      </c>
      <c r="DD10">
        <v>-8</v>
      </c>
    </row>
    <row r="11" spans="1:108" x14ac:dyDescent="0.25">
      <c r="A11" t="s">
        <v>3665</v>
      </c>
      <c r="B11">
        <v>6</v>
      </c>
      <c r="C11">
        <v>2526</v>
      </c>
      <c r="D11">
        <v>3110</v>
      </c>
      <c r="E11">
        <v>4655</v>
      </c>
      <c r="F11">
        <v>1739</v>
      </c>
      <c r="G11">
        <v>3620</v>
      </c>
      <c r="H11">
        <v>1625</v>
      </c>
      <c r="I11">
        <v>15</v>
      </c>
      <c r="J11">
        <v>0</v>
      </c>
      <c r="K11">
        <v>0</v>
      </c>
      <c r="L11">
        <v>0</v>
      </c>
      <c r="M11">
        <v>0</v>
      </c>
      <c r="N11">
        <v>0</v>
      </c>
      <c r="O11">
        <v>0</v>
      </c>
      <c r="P11">
        <v>0</v>
      </c>
      <c r="Q11">
        <v>-3</v>
      </c>
      <c r="R11">
        <v>-3</v>
      </c>
      <c r="S11">
        <v>0</v>
      </c>
      <c r="T11">
        <v>15</v>
      </c>
      <c r="U11">
        <v>0</v>
      </c>
      <c r="V11">
        <v>0</v>
      </c>
      <c r="W11">
        <v>0</v>
      </c>
      <c r="X11">
        <v>1</v>
      </c>
      <c r="Y11">
        <v>1</v>
      </c>
      <c r="Z11">
        <v>1</v>
      </c>
      <c r="AA11">
        <v>0</v>
      </c>
      <c r="AB11">
        <v>120</v>
      </c>
      <c r="AC11">
        <v>6</v>
      </c>
      <c r="AD11">
        <v>-3</v>
      </c>
      <c r="AE11">
        <v>-3</v>
      </c>
      <c r="AF11">
        <v>170</v>
      </c>
      <c r="AG11">
        <v>1</v>
      </c>
      <c r="AH11">
        <v>0</v>
      </c>
      <c r="AI11">
        <v>0</v>
      </c>
      <c r="AJ11">
        <v>50</v>
      </c>
      <c r="AK11">
        <v>-3</v>
      </c>
      <c r="AL11">
        <v>-3</v>
      </c>
      <c r="AM11">
        <v>-3</v>
      </c>
      <c r="AN11">
        <v>0</v>
      </c>
      <c r="AO11">
        <v>0</v>
      </c>
      <c r="AP11">
        <v>0</v>
      </c>
      <c r="AQ11">
        <v>0</v>
      </c>
      <c r="AR11">
        <v>0</v>
      </c>
      <c r="AS11">
        <v>0</v>
      </c>
      <c r="AT11">
        <v>0</v>
      </c>
      <c r="AU11">
        <v>0</v>
      </c>
      <c r="AV11">
        <v>120</v>
      </c>
      <c r="AW11">
        <v>3</v>
      </c>
      <c r="AX11">
        <v>6</v>
      </c>
      <c r="AY11">
        <v>-3</v>
      </c>
      <c r="AZ11">
        <v>-3</v>
      </c>
      <c r="BA11">
        <v>0</v>
      </c>
      <c r="BB11">
        <v>185</v>
      </c>
      <c r="BC11">
        <v>185</v>
      </c>
      <c r="BD11">
        <v>0</v>
      </c>
      <c r="BE11">
        <v>-115</v>
      </c>
      <c r="BH11">
        <v>10</v>
      </c>
      <c r="BI11">
        <v>0</v>
      </c>
      <c r="BJ11">
        <v>0</v>
      </c>
      <c r="BK11">
        <v>0</v>
      </c>
      <c r="BL11">
        <v>1</v>
      </c>
      <c r="BM11">
        <v>0</v>
      </c>
      <c r="BN11">
        <v>60</v>
      </c>
      <c r="BO11">
        <v>1</v>
      </c>
      <c r="BP11">
        <v>-3</v>
      </c>
      <c r="BQ11">
        <v>-3</v>
      </c>
      <c r="BR11">
        <v>20</v>
      </c>
      <c r="BS11">
        <v>70</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0</v>
      </c>
      <c r="DA11">
        <v>300</v>
      </c>
      <c r="DB11">
        <v>300</v>
      </c>
      <c r="DC11">
        <v>1</v>
      </c>
      <c r="DD11">
        <v>115</v>
      </c>
    </row>
    <row r="12" spans="1:108" x14ac:dyDescent="0.25">
      <c r="A12" t="s">
        <v>3665</v>
      </c>
      <c r="B12">
        <v>7</v>
      </c>
      <c r="C12">
        <v>101</v>
      </c>
      <c r="D12">
        <v>2451</v>
      </c>
      <c r="E12">
        <v>1986</v>
      </c>
      <c r="F12">
        <v>3061</v>
      </c>
      <c r="G12">
        <v>5847</v>
      </c>
      <c r="H12">
        <v>3352</v>
      </c>
      <c r="BB12">
        <v>-1</v>
      </c>
      <c r="DA12">
        <v>-1</v>
      </c>
    </row>
    <row r="13" spans="1:108" x14ac:dyDescent="0.25">
      <c r="A13" t="s">
        <v>3665</v>
      </c>
      <c r="B13">
        <v>8</v>
      </c>
      <c r="C13">
        <v>1781</v>
      </c>
      <c r="D13">
        <v>5350</v>
      </c>
      <c r="E13">
        <v>4213</v>
      </c>
      <c r="F13">
        <v>1405</v>
      </c>
      <c r="G13">
        <v>1939</v>
      </c>
      <c r="H13">
        <v>4787</v>
      </c>
      <c r="BB13">
        <v>-1</v>
      </c>
      <c r="DA13">
        <v>-1</v>
      </c>
    </row>
    <row r="14" spans="1:108" x14ac:dyDescent="0.25">
      <c r="A14" t="s">
        <v>3665</v>
      </c>
      <c r="B14">
        <v>9</v>
      </c>
      <c r="C14">
        <v>2151</v>
      </c>
      <c r="D14">
        <v>1723</v>
      </c>
      <c r="E14">
        <v>4241</v>
      </c>
      <c r="F14">
        <v>4645</v>
      </c>
      <c r="G14">
        <v>1736</v>
      </c>
      <c r="H14">
        <v>5811</v>
      </c>
      <c r="BB14">
        <v>-1</v>
      </c>
      <c r="DA14">
        <v>-1</v>
      </c>
    </row>
    <row r="15" spans="1:108" x14ac:dyDescent="0.25">
      <c r="A15" t="s">
        <v>3665</v>
      </c>
      <c r="B15">
        <v>10</v>
      </c>
      <c r="C15">
        <v>5822</v>
      </c>
      <c r="D15">
        <v>2338</v>
      </c>
      <c r="E15">
        <v>144</v>
      </c>
      <c r="F15">
        <v>4979</v>
      </c>
      <c r="G15">
        <v>2725</v>
      </c>
      <c r="H15">
        <v>1288</v>
      </c>
      <c r="BB15">
        <v>-1</v>
      </c>
      <c r="DA15">
        <v>-1</v>
      </c>
    </row>
    <row r="16" spans="1:108" x14ac:dyDescent="0.25">
      <c r="A16" t="s">
        <v>3665</v>
      </c>
      <c r="B16">
        <v>11</v>
      </c>
      <c r="C16">
        <v>2022</v>
      </c>
      <c r="D16">
        <v>4655</v>
      </c>
      <c r="E16">
        <v>3734</v>
      </c>
      <c r="F16">
        <v>2781</v>
      </c>
      <c r="G16">
        <v>5934</v>
      </c>
      <c r="H16">
        <v>101</v>
      </c>
      <c r="BB16">
        <v>-1</v>
      </c>
      <c r="DA16">
        <v>-1</v>
      </c>
    </row>
    <row r="17" spans="1:105" x14ac:dyDescent="0.25">
      <c r="A17" t="s">
        <v>3665</v>
      </c>
      <c r="B17">
        <v>12</v>
      </c>
      <c r="C17">
        <v>1511</v>
      </c>
      <c r="D17">
        <v>1739</v>
      </c>
      <c r="E17">
        <v>1986</v>
      </c>
      <c r="F17">
        <v>2039</v>
      </c>
      <c r="G17">
        <v>2704</v>
      </c>
      <c r="H17">
        <v>1405</v>
      </c>
      <c r="BB17">
        <v>-1</v>
      </c>
      <c r="DA17">
        <v>-1</v>
      </c>
    </row>
    <row r="18" spans="1:105" x14ac:dyDescent="0.25">
      <c r="A18" t="s">
        <v>3665</v>
      </c>
      <c r="B18">
        <v>13</v>
      </c>
      <c r="C18">
        <v>4787</v>
      </c>
      <c r="D18">
        <v>1592</v>
      </c>
      <c r="E18">
        <v>1736</v>
      </c>
      <c r="F18">
        <v>5811</v>
      </c>
      <c r="G18">
        <v>4292</v>
      </c>
      <c r="H18">
        <v>3138</v>
      </c>
      <c r="BB18">
        <v>-1</v>
      </c>
      <c r="DA18">
        <v>-1</v>
      </c>
    </row>
    <row r="19" spans="1:105" x14ac:dyDescent="0.25">
      <c r="A19" t="s">
        <v>3665</v>
      </c>
      <c r="B19">
        <v>14</v>
      </c>
      <c r="C19">
        <v>1625</v>
      </c>
      <c r="D19">
        <v>2451</v>
      </c>
      <c r="E19">
        <v>1723</v>
      </c>
      <c r="F19">
        <v>6651</v>
      </c>
      <c r="G19">
        <v>1756</v>
      </c>
      <c r="H19">
        <v>5125</v>
      </c>
      <c r="BB19">
        <v>-1</v>
      </c>
      <c r="DA19">
        <v>-1</v>
      </c>
    </row>
    <row r="20" spans="1:105" x14ac:dyDescent="0.25">
      <c r="A20" t="s">
        <v>3665</v>
      </c>
      <c r="B20">
        <v>15</v>
      </c>
      <c r="C20">
        <v>5350</v>
      </c>
      <c r="D20">
        <v>4096</v>
      </c>
      <c r="E20">
        <v>3110</v>
      </c>
      <c r="F20">
        <v>4645</v>
      </c>
      <c r="G20">
        <v>4213</v>
      </c>
      <c r="H20">
        <v>16</v>
      </c>
      <c r="BB20">
        <v>-1</v>
      </c>
      <c r="DA20">
        <v>-1</v>
      </c>
    </row>
    <row r="21" spans="1:105" x14ac:dyDescent="0.25">
      <c r="A21" t="s">
        <v>3665</v>
      </c>
      <c r="B21">
        <v>16</v>
      </c>
      <c r="C21">
        <v>383</v>
      </c>
      <c r="D21">
        <v>3061</v>
      </c>
      <c r="E21">
        <v>3067</v>
      </c>
      <c r="F21">
        <v>4284</v>
      </c>
      <c r="G21">
        <v>3620</v>
      </c>
      <c r="H21">
        <v>1781</v>
      </c>
      <c r="BB21">
        <v>-1</v>
      </c>
      <c r="DA21">
        <v>-1</v>
      </c>
    </row>
    <row r="22" spans="1:105" x14ac:dyDescent="0.25">
      <c r="A22" t="s">
        <v>3665</v>
      </c>
      <c r="B22">
        <v>17</v>
      </c>
      <c r="C22">
        <v>3488</v>
      </c>
      <c r="D22">
        <v>5847</v>
      </c>
      <c r="E22">
        <v>111</v>
      </c>
      <c r="F22">
        <v>2136</v>
      </c>
      <c r="G22">
        <v>1939</v>
      </c>
      <c r="H22">
        <v>4524</v>
      </c>
      <c r="BB22">
        <v>-1</v>
      </c>
      <c r="DA22">
        <v>-1</v>
      </c>
    </row>
    <row r="23" spans="1:105" x14ac:dyDescent="0.25">
      <c r="A23" t="s">
        <v>3665</v>
      </c>
      <c r="B23">
        <v>18</v>
      </c>
      <c r="C23">
        <v>4241</v>
      </c>
      <c r="D23">
        <v>3352</v>
      </c>
      <c r="E23">
        <v>5125</v>
      </c>
      <c r="F23">
        <v>2526</v>
      </c>
      <c r="G23">
        <v>2709</v>
      </c>
      <c r="H23">
        <v>3138</v>
      </c>
      <c r="BB23">
        <v>-1</v>
      </c>
      <c r="DA23">
        <v>-1</v>
      </c>
    </row>
    <row r="24" spans="1:105" x14ac:dyDescent="0.25">
      <c r="A24" t="s">
        <v>3665</v>
      </c>
      <c r="B24">
        <v>19</v>
      </c>
      <c r="C24">
        <v>2039</v>
      </c>
      <c r="D24">
        <v>1288</v>
      </c>
      <c r="E24">
        <v>3734</v>
      </c>
      <c r="F24">
        <v>4292</v>
      </c>
      <c r="G24">
        <v>1625</v>
      </c>
      <c r="H24">
        <v>1736</v>
      </c>
      <c r="BB24">
        <v>-1</v>
      </c>
      <c r="DA24">
        <v>-1</v>
      </c>
    </row>
    <row r="25" spans="1:105" x14ac:dyDescent="0.25">
      <c r="A25" t="s">
        <v>3665</v>
      </c>
      <c r="B25">
        <v>20</v>
      </c>
      <c r="C25">
        <v>16</v>
      </c>
      <c r="D25">
        <v>1739</v>
      </c>
      <c r="E25">
        <v>144</v>
      </c>
      <c r="F25">
        <v>2338</v>
      </c>
      <c r="G25">
        <v>4787</v>
      </c>
      <c r="H25">
        <v>1986</v>
      </c>
      <c r="BB25">
        <v>-1</v>
      </c>
      <c r="DA25">
        <v>-1</v>
      </c>
    </row>
    <row r="26" spans="1:105" x14ac:dyDescent="0.25">
      <c r="A26" t="s">
        <v>3665</v>
      </c>
      <c r="B26">
        <v>21</v>
      </c>
      <c r="C26">
        <v>5811</v>
      </c>
      <c r="D26">
        <v>3110</v>
      </c>
      <c r="E26">
        <v>3620</v>
      </c>
      <c r="F26">
        <v>2136</v>
      </c>
      <c r="G26">
        <v>6651</v>
      </c>
      <c r="H26">
        <v>5822</v>
      </c>
      <c r="BB26">
        <v>-1</v>
      </c>
      <c r="DA26">
        <v>-1</v>
      </c>
    </row>
    <row r="27" spans="1:105" x14ac:dyDescent="0.25">
      <c r="A27" t="s">
        <v>3665</v>
      </c>
      <c r="B27">
        <v>22</v>
      </c>
      <c r="C27">
        <v>4241</v>
      </c>
      <c r="D27">
        <v>4524</v>
      </c>
      <c r="E27">
        <v>2709</v>
      </c>
      <c r="F27">
        <v>2151</v>
      </c>
      <c r="G27">
        <v>2451</v>
      </c>
      <c r="H27">
        <v>3067</v>
      </c>
      <c r="BB27">
        <v>-1</v>
      </c>
      <c r="DA27">
        <v>-1</v>
      </c>
    </row>
    <row r="28" spans="1:105" x14ac:dyDescent="0.25">
      <c r="A28" t="s">
        <v>3665</v>
      </c>
      <c r="B28">
        <v>23</v>
      </c>
      <c r="C28">
        <v>4645</v>
      </c>
      <c r="D28">
        <v>5847</v>
      </c>
      <c r="E28">
        <v>4655</v>
      </c>
      <c r="F28">
        <v>383</v>
      </c>
      <c r="G28">
        <v>2725</v>
      </c>
      <c r="H28">
        <v>1781</v>
      </c>
      <c r="BB28">
        <v>-1</v>
      </c>
      <c r="DA28">
        <v>-1</v>
      </c>
    </row>
    <row r="29" spans="1:105" x14ac:dyDescent="0.25">
      <c r="A29" t="s">
        <v>3665</v>
      </c>
      <c r="B29">
        <v>24</v>
      </c>
      <c r="C29">
        <v>111</v>
      </c>
      <c r="D29">
        <v>2526</v>
      </c>
      <c r="E29">
        <v>3061</v>
      </c>
      <c r="F29">
        <v>1756</v>
      </c>
      <c r="G29">
        <v>4213</v>
      </c>
      <c r="H29">
        <v>5934</v>
      </c>
      <c r="BB29">
        <v>-1</v>
      </c>
      <c r="DA29">
        <v>-1</v>
      </c>
    </row>
    <row r="30" spans="1:105" x14ac:dyDescent="0.25">
      <c r="A30" t="s">
        <v>3665</v>
      </c>
      <c r="B30">
        <v>25</v>
      </c>
      <c r="C30">
        <v>1405</v>
      </c>
      <c r="D30">
        <v>1592</v>
      </c>
      <c r="E30">
        <v>2781</v>
      </c>
      <c r="F30">
        <v>3352</v>
      </c>
      <c r="G30">
        <v>4284</v>
      </c>
      <c r="H30">
        <v>1723</v>
      </c>
      <c r="BB30">
        <v>-1</v>
      </c>
      <c r="DA30">
        <v>-1</v>
      </c>
    </row>
    <row r="31" spans="1:105" x14ac:dyDescent="0.25">
      <c r="A31" t="s">
        <v>3665</v>
      </c>
      <c r="B31">
        <v>26</v>
      </c>
      <c r="C31">
        <v>4979</v>
      </c>
      <c r="D31">
        <v>4096</v>
      </c>
      <c r="E31">
        <v>3488</v>
      </c>
      <c r="F31">
        <v>2704</v>
      </c>
      <c r="G31">
        <v>101</v>
      </c>
      <c r="H31">
        <v>5350</v>
      </c>
      <c r="BB31">
        <v>-1</v>
      </c>
      <c r="DA31">
        <v>-1</v>
      </c>
    </row>
    <row r="32" spans="1:105" x14ac:dyDescent="0.25">
      <c r="A32" t="s">
        <v>3665</v>
      </c>
      <c r="B32">
        <v>27</v>
      </c>
      <c r="C32">
        <v>1939</v>
      </c>
      <c r="D32">
        <v>5811</v>
      </c>
      <c r="E32">
        <v>144</v>
      </c>
      <c r="F32">
        <v>1511</v>
      </c>
      <c r="G32">
        <v>2022</v>
      </c>
      <c r="H32">
        <v>4645</v>
      </c>
      <c r="BB32">
        <v>-1</v>
      </c>
      <c r="DA32">
        <v>-1</v>
      </c>
    </row>
    <row r="33" spans="1:105" x14ac:dyDescent="0.25">
      <c r="A33" t="s">
        <v>3665</v>
      </c>
      <c r="B33">
        <v>28</v>
      </c>
      <c r="C33">
        <v>2725</v>
      </c>
      <c r="D33">
        <v>1736</v>
      </c>
      <c r="E33">
        <v>5934</v>
      </c>
      <c r="F33">
        <v>3067</v>
      </c>
      <c r="G33">
        <v>4213</v>
      </c>
      <c r="H33">
        <v>4787</v>
      </c>
      <c r="BB33">
        <v>-1</v>
      </c>
      <c r="DA33">
        <v>-1</v>
      </c>
    </row>
    <row r="34" spans="1:105" x14ac:dyDescent="0.25">
      <c r="A34" t="s">
        <v>3665</v>
      </c>
      <c r="B34">
        <v>29</v>
      </c>
      <c r="C34">
        <v>2781</v>
      </c>
      <c r="D34">
        <v>1986</v>
      </c>
      <c r="E34">
        <v>4284</v>
      </c>
      <c r="F34">
        <v>111</v>
      </c>
      <c r="G34">
        <v>4241</v>
      </c>
      <c r="H34">
        <v>3110</v>
      </c>
      <c r="BB34">
        <v>-1</v>
      </c>
      <c r="DA34">
        <v>-1</v>
      </c>
    </row>
    <row r="35" spans="1:105" x14ac:dyDescent="0.25">
      <c r="A35" t="s">
        <v>3665</v>
      </c>
      <c r="B35">
        <v>30</v>
      </c>
      <c r="C35">
        <v>4979</v>
      </c>
      <c r="D35">
        <v>101</v>
      </c>
      <c r="E35">
        <v>2039</v>
      </c>
      <c r="F35">
        <v>1781</v>
      </c>
      <c r="G35">
        <v>1723</v>
      </c>
      <c r="H35">
        <v>2136</v>
      </c>
      <c r="BB35">
        <v>-1</v>
      </c>
      <c r="DA35">
        <v>-1</v>
      </c>
    </row>
    <row r="36" spans="1:105" x14ac:dyDescent="0.25">
      <c r="A36" t="s">
        <v>3665</v>
      </c>
      <c r="B36">
        <v>31</v>
      </c>
      <c r="C36">
        <v>1939</v>
      </c>
      <c r="D36">
        <v>3138</v>
      </c>
      <c r="E36">
        <v>6651</v>
      </c>
      <c r="F36">
        <v>1405</v>
      </c>
      <c r="G36">
        <v>3061</v>
      </c>
      <c r="H36">
        <v>3734</v>
      </c>
      <c r="BB36">
        <v>-1</v>
      </c>
      <c r="DA36">
        <v>-1</v>
      </c>
    </row>
    <row r="37" spans="1:105" x14ac:dyDescent="0.25">
      <c r="A37" t="s">
        <v>3665</v>
      </c>
      <c r="B37">
        <v>32</v>
      </c>
      <c r="C37">
        <v>4292</v>
      </c>
      <c r="D37">
        <v>4096</v>
      </c>
      <c r="E37">
        <v>2451</v>
      </c>
      <c r="F37">
        <v>3488</v>
      </c>
      <c r="G37">
        <v>3620</v>
      </c>
      <c r="H37">
        <v>2526</v>
      </c>
      <c r="BB37">
        <v>-1</v>
      </c>
      <c r="DA37">
        <v>-1</v>
      </c>
    </row>
    <row r="38" spans="1:105" x14ac:dyDescent="0.25">
      <c r="A38" t="s">
        <v>3665</v>
      </c>
      <c r="B38">
        <v>33</v>
      </c>
      <c r="C38">
        <v>2704</v>
      </c>
      <c r="D38">
        <v>16</v>
      </c>
      <c r="E38">
        <v>5822</v>
      </c>
      <c r="F38">
        <v>1625</v>
      </c>
      <c r="G38">
        <v>2709</v>
      </c>
      <c r="H38">
        <v>4655</v>
      </c>
      <c r="BB38">
        <v>-1</v>
      </c>
      <c r="DA38">
        <v>-1</v>
      </c>
    </row>
    <row r="39" spans="1:105" x14ac:dyDescent="0.25">
      <c r="A39" t="s">
        <v>3665</v>
      </c>
      <c r="B39">
        <v>34</v>
      </c>
      <c r="C39">
        <v>3352</v>
      </c>
      <c r="D39">
        <v>383</v>
      </c>
      <c r="E39">
        <v>5350</v>
      </c>
      <c r="F39">
        <v>4524</v>
      </c>
      <c r="G39">
        <v>2338</v>
      </c>
      <c r="H39">
        <v>1739</v>
      </c>
      <c r="BB39">
        <v>-1</v>
      </c>
      <c r="DA39">
        <v>-1</v>
      </c>
    </row>
    <row r="40" spans="1:105" x14ac:dyDescent="0.25">
      <c r="A40" t="s">
        <v>3665</v>
      </c>
      <c r="B40">
        <v>35</v>
      </c>
      <c r="C40">
        <v>1592</v>
      </c>
      <c r="D40">
        <v>1288</v>
      </c>
      <c r="E40">
        <v>1511</v>
      </c>
      <c r="F40">
        <v>2151</v>
      </c>
      <c r="G40">
        <v>1756</v>
      </c>
      <c r="H40">
        <v>5847</v>
      </c>
      <c r="BB40">
        <v>-1</v>
      </c>
      <c r="DA40">
        <v>-1</v>
      </c>
    </row>
    <row r="41" spans="1:105" x14ac:dyDescent="0.25">
      <c r="A41" t="s">
        <v>3665</v>
      </c>
      <c r="B41">
        <v>36</v>
      </c>
      <c r="C41">
        <v>2022</v>
      </c>
      <c r="D41">
        <v>4292</v>
      </c>
      <c r="E41">
        <v>2136</v>
      </c>
      <c r="F41">
        <v>5125</v>
      </c>
      <c r="G41">
        <v>1986</v>
      </c>
      <c r="H41">
        <v>4213</v>
      </c>
      <c r="BB41">
        <v>-1</v>
      </c>
      <c r="DA41">
        <v>-1</v>
      </c>
    </row>
    <row r="42" spans="1:105" x14ac:dyDescent="0.25">
      <c r="A42" t="s">
        <v>3665</v>
      </c>
      <c r="B42">
        <v>37</v>
      </c>
      <c r="C42">
        <v>6651</v>
      </c>
      <c r="D42">
        <v>2039</v>
      </c>
      <c r="E42">
        <v>111</v>
      </c>
      <c r="F42">
        <v>4655</v>
      </c>
      <c r="G42">
        <v>4787</v>
      </c>
      <c r="H42">
        <v>3488</v>
      </c>
      <c r="BB42">
        <v>-1</v>
      </c>
      <c r="DA42">
        <v>-1</v>
      </c>
    </row>
    <row r="43" spans="1:105" x14ac:dyDescent="0.25">
      <c r="A43" t="s">
        <v>3665</v>
      </c>
      <c r="B43">
        <v>38</v>
      </c>
      <c r="C43">
        <v>2704</v>
      </c>
      <c r="D43">
        <v>1781</v>
      </c>
      <c r="E43">
        <v>2338</v>
      </c>
      <c r="F43">
        <v>2451</v>
      </c>
      <c r="G43">
        <v>2781</v>
      </c>
      <c r="H43">
        <v>5811</v>
      </c>
      <c r="BB43">
        <v>-1</v>
      </c>
      <c r="DA43">
        <v>-1</v>
      </c>
    </row>
    <row r="44" spans="1:105" x14ac:dyDescent="0.25">
      <c r="A44" t="s">
        <v>3665</v>
      </c>
      <c r="B44">
        <v>39</v>
      </c>
      <c r="C44">
        <v>3620</v>
      </c>
      <c r="D44">
        <v>1723</v>
      </c>
      <c r="E44">
        <v>5934</v>
      </c>
      <c r="F44">
        <v>5350</v>
      </c>
      <c r="G44">
        <v>1288</v>
      </c>
      <c r="H44">
        <v>4241</v>
      </c>
      <c r="BB44">
        <v>-1</v>
      </c>
      <c r="DA44">
        <v>-1</v>
      </c>
    </row>
    <row r="45" spans="1:105" x14ac:dyDescent="0.25">
      <c r="A45" t="s">
        <v>3665</v>
      </c>
      <c r="B45">
        <v>40</v>
      </c>
      <c r="C45">
        <v>4284</v>
      </c>
      <c r="D45">
        <v>1739</v>
      </c>
      <c r="E45">
        <v>1939</v>
      </c>
      <c r="F45">
        <v>4096</v>
      </c>
      <c r="G45">
        <v>2725</v>
      </c>
      <c r="H45">
        <v>2709</v>
      </c>
      <c r="BB45">
        <v>-1</v>
      </c>
      <c r="DA45">
        <v>-1</v>
      </c>
    </row>
    <row r="46" spans="1:105" x14ac:dyDescent="0.25">
      <c r="A46" t="s">
        <v>3665</v>
      </c>
      <c r="B46">
        <v>41</v>
      </c>
      <c r="C46">
        <v>5822</v>
      </c>
      <c r="D46">
        <v>1405</v>
      </c>
      <c r="E46">
        <v>383</v>
      </c>
      <c r="F46">
        <v>101</v>
      </c>
      <c r="G46">
        <v>2526</v>
      </c>
      <c r="H46">
        <v>2151</v>
      </c>
      <c r="BB46">
        <v>-1</v>
      </c>
      <c r="DA46">
        <v>-1</v>
      </c>
    </row>
    <row r="47" spans="1:105" x14ac:dyDescent="0.25">
      <c r="A47" t="s">
        <v>3665</v>
      </c>
      <c r="B47">
        <v>42</v>
      </c>
      <c r="C47">
        <v>1736</v>
      </c>
      <c r="D47">
        <v>4524</v>
      </c>
      <c r="E47">
        <v>3110</v>
      </c>
      <c r="F47">
        <v>5125</v>
      </c>
      <c r="G47">
        <v>3061</v>
      </c>
      <c r="H47">
        <v>144</v>
      </c>
      <c r="BB47">
        <v>-1</v>
      </c>
      <c r="DA47">
        <v>-1</v>
      </c>
    </row>
    <row r="48" spans="1:105" x14ac:dyDescent="0.25">
      <c r="A48" t="s">
        <v>3665</v>
      </c>
      <c r="B48">
        <v>43</v>
      </c>
      <c r="C48">
        <v>1625</v>
      </c>
      <c r="D48">
        <v>4645</v>
      </c>
      <c r="E48">
        <v>3067</v>
      </c>
      <c r="F48">
        <v>1592</v>
      </c>
      <c r="G48">
        <v>3138</v>
      </c>
      <c r="H48">
        <v>5847</v>
      </c>
      <c r="BB48">
        <v>-1</v>
      </c>
      <c r="DA48">
        <v>-1</v>
      </c>
    </row>
    <row r="49" spans="1:105" x14ac:dyDescent="0.25">
      <c r="A49" t="s">
        <v>3665</v>
      </c>
      <c r="B49">
        <v>44</v>
      </c>
      <c r="C49">
        <v>3352</v>
      </c>
      <c r="D49">
        <v>4979</v>
      </c>
      <c r="E49">
        <v>2022</v>
      </c>
      <c r="F49">
        <v>16</v>
      </c>
      <c r="G49">
        <v>3734</v>
      </c>
      <c r="H49">
        <v>1756</v>
      </c>
      <c r="BB49">
        <v>-1</v>
      </c>
      <c r="DA49">
        <v>-1</v>
      </c>
    </row>
    <row r="50" spans="1:105" x14ac:dyDescent="0.25">
      <c r="A50" t="s">
        <v>3665</v>
      </c>
      <c r="B50">
        <v>45</v>
      </c>
      <c r="C50">
        <v>4096</v>
      </c>
      <c r="D50">
        <v>4241</v>
      </c>
      <c r="E50">
        <v>4787</v>
      </c>
      <c r="F50">
        <v>1511</v>
      </c>
      <c r="G50">
        <v>4655</v>
      </c>
      <c r="H50">
        <v>383</v>
      </c>
      <c r="BB50">
        <v>-1</v>
      </c>
      <c r="DA50">
        <v>-1</v>
      </c>
    </row>
    <row r="51" spans="1:105" x14ac:dyDescent="0.25">
      <c r="A51" t="s">
        <v>3665</v>
      </c>
      <c r="B51">
        <v>46</v>
      </c>
      <c r="C51">
        <v>3061</v>
      </c>
      <c r="D51">
        <v>5350</v>
      </c>
      <c r="E51">
        <v>2781</v>
      </c>
      <c r="F51">
        <v>4292</v>
      </c>
      <c r="G51">
        <v>2151</v>
      </c>
      <c r="H51">
        <v>2039</v>
      </c>
      <c r="BB51">
        <v>-1</v>
      </c>
      <c r="DA51">
        <v>-1</v>
      </c>
    </row>
    <row r="52" spans="1:105" x14ac:dyDescent="0.25">
      <c r="A52" t="s">
        <v>3665</v>
      </c>
      <c r="B52">
        <v>47</v>
      </c>
      <c r="C52">
        <v>2136</v>
      </c>
      <c r="D52">
        <v>4213</v>
      </c>
      <c r="E52">
        <v>3138</v>
      </c>
      <c r="F52">
        <v>2451</v>
      </c>
      <c r="G52">
        <v>144</v>
      </c>
      <c r="H52">
        <v>1592</v>
      </c>
      <c r="BB52">
        <v>-1</v>
      </c>
      <c r="DA52">
        <v>-1</v>
      </c>
    </row>
    <row r="53" spans="1:105" x14ac:dyDescent="0.25">
      <c r="A53" t="s">
        <v>3665</v>
      </c>
      <c r="B53">
        <v>48</v>
      </c>
      <c r="C53">
        <v>4524</v>
      </c>
      <c r="D53">
        <v>1625</v>
      </c>
      <c r="E53">
        <v>1756</v>
      </c>
      <c r="F53">
        <v>101</v>
      </c>
      <c r="G53">
        <v>4284</v>
      </c>
      <c r="H53">
        <v>4645</v>
      </c>
      <c r="BB53">
        <v>-1</v>
      </c>
      <c r="DA53">
        <v>-1</v>
      </c>
    </row>
    <row r="54" spans="1:105" x14ac:dyDescent="0.25">
      <c r="A54" t="s">
        <v>3665</v>
      </c>
      <c r="B54">
        <v>49</v>
      </c>
      <c r="C54">
        <v>3734</v>
      </c>
      <c r="D54">
        <v>1781</v>
      </c>
      <c r="E54">
        <v>3488</v>
      </c>
      <c r="F54">
        <v>1986</v>
      </c>
      <c r="G54">
        <v>2709</v>
      </c>
      <c r="H54">
        <v>1288</v>
      </c>
      <c r="BB54">
        <v>-1</v>
      </c>
      <c r="DA54">
        <v>-1</v>
      </c>
    </row>
    <row r="55" spans="1:105" x14ac:dyDescent="0.25">
      <c r="A55" t="s">
        <v>3665</v>
      </c>
      <c r="B55">
        <v>50</v>
      </c>
      <c r="C55">
        <v>2526</v>
      </c>
      <c r="D55">
        <v>6651</v>
      </c>
      <c r="E55">
        <v>5847</v>
      </c>
      <c r="F55">
        <v>16</v>
      </c>
      <c r="G55">
        <v>1736</v>
      </c>
      <c r="H55">
        <v>2338</v>
      </c>
      <c r="BB55">
        <v>-1</v>
      </c>
      <c r="DA55">
        <v>-1</v>
      </c>
    </row>
    <row r="56" spans="1:105" x14ac:dyDescent="0.25">
      <c r="A56" t="s">
        <v>3665</v>
      </c>
      <c r="B56">
        <v>51</v>
      </c>
      <c r="C56">
        <v>3067</v>
      </c>
      <c r="D56">
        <v>1723</v>
      </c>
      <c r="E56">
        <v>2725</v>
      </c>
      <c r="F56">
        <v>2022</v>
      </c>
      <c r="G56">
        <v>2704</v>
      </c>
      <c r="H56">
        <v>3110</v>
      </c>
      <c r="BB56">
        <v>-1</v>
      </c>
      <c r="DA56">
        <v>-1</v>
      </c>
    </row>
    <row r="57" spans="1:105" x14ac:dyDescent="0.25">
      <c r="A57" t="s">
        <v>3665</v>
      </c>
      <c r="B57">
        <v>52</v>
      </c>
      <c r="C57">
        <v>1511</v>
      </c>
      <c r="D57">
        <v>111</v>
      </c>
      <c r="E57">
        <v>1939</v>
      </c>
      <c r="F57">
        <v>3352</v>
      </c>
      <c r="G57">
        <v>5822</v>
      </c>
      <c r="H57">
        <v>3620</v>
      </c>
      <c r="BB57">
        <v>-1</v>
      </c>
      <c r="DA57">
        <v>-1</v>
      </c>
    </row>
    <row r="58" spans="1:105" x14ac:dyDescent="0.25">
      <c r="A58" t="s">
        <v>3665</v>
      </c>
      <c r="B58">
        <v>53</v>
      </c>
      <c r="C58">
        <v>5125</v>
      </c>
      <c r="D58">
        <v>5934</v>
      </c>
      <c r="E58">
        <v>5811</v>
      </c>
      <c r="F58">
        <v>1739</v>
      </c>
      <c r="G58">
        <v>1405</v>
      </c>
      <c r="H58">
        <v>4979</v>
      </c>
      <c r="BB58">
        <v>-1</v>
      </c>
      <c r="DA58">
        <v>-1</v>
      </c>
    </row>
    <row r="59" spans="1:105" x14ac:dyDescent="0.25">
      <c r="A59" t="s">
        <v>3665</v>
      </c>
      <c r="B59">
        <v>54</v>
      </c>
      <c r="C59">
        <v>1756</v>
      </c>
      <c r="D59">
        <v>1986</v>
      </c>
      <c r="E59">
        <v>5350</v>
      </c>
      <c r="F59">
        <v>1736</v>
      </c>
      <c r="G59">
        <v>383</v>
      </c>
      <c r="H59">
        <v>4096</v>
      </c>
      <c r="BB59">
        <v>-1</v>
      </c>
      <c r="DA59">
        <v>-1</v>
      </c>
    </row>
    <row r="60" spans="1:105" x14ac:dyDescent="0.25">
      <c r="A60" t="s">
        <v>3665</v>
      </c>
      <c r="B60">
        <v>55</v>
      </c>
      <c r="C60">
        <v>4213</v>
      </c>
      <c r="D60">
        <v>4284</v>
      </c>
      <c r="E60">
        <v>2151</v>
      </c>
      <c r="F60">
        <v>2704</v>
      </c>
      <c r="G60">
        <v>6651</v>
      </c>
      <c r="H60">
        <v>4655</v>
      </c>
      <c r="BB60">
        <v>-1</v>
      </c>
      <c r="DA60">
        <v>-1</v>
      </c>
    </row>
    <row r="61" spans="1:105" x14ac:dyDescent="0.25">
      <c r="A61" t="s">
        <v>3665</v>
      </c>
      <c r="B61">
        <v>56</v>
      </c>
      <c r="C61">
        <v>2725</v>
      </c>
      <c r="D61">
        <v>2781</v>
      </c>
      <c r="E61">
        <v>4787</v>
      </c>
      <c r="F61">
        <v>2526</v>
      </c>
      <c r="G61">
        <v>2136</v>
      </c>
      <c r="H61">
        <v>1625</v>
      </c>
      <c r="BB61">
        <v>-1</v>
      </c>
      <c r="DA61">
        <v>-1</v>
      </c>
    </row>
    <row r="62" spans="1:105" x14ac:dyDescent="0.25">
      <c r="A62" t="s">
        <v>3665</v>
      </c>
      <c r="B62">
        <v>57</v>
      </c>
      <c r="C62">
        <v>2338</v>
      </c>
      <c r="D62">
        <v>4979</v>
      </c>
      <c r="E62">
        <v>1592</v>
      </c>
      <c r="F62">
        <v>4241</v>
      </c>
      <c r="G62">
        <v>1511</v>
      </c>
      <c r="H62">
        <v>3061</v>
      </c>
      <c r="BB62">
        <v>-1</v>
      </c>
      <c r="DA62">
        <v>-1</v>
      </c>
    </row>
    <row r="63" spans="1:105" x14ac:dyDescent="0.25">
      <c r="A63" t="s">
        <v>3665</v>
      </c>
      <c r="B63">
        <v>58</v>
      </c>
      <c r="C63">
        <v>2451</v>
      </c>
      <c r="D63">
        <v>5125</v>
      </c>
      <c r="E63">
        <v>1288</v>
      </c>
      <c r="F63">
        <v>4645</v>
      </c>
      <c r="G63">
        <v>2039</v>
      </c>
      <c r="H63">
        <v>1939</v>
      </c>
      <c r="BB63">
        <v>-1</v>
      </c>
      <c r="DA63">
        <v>-1</v>
      </c>
    </row>
    <row r="64" spans="1:105" x14ac:dyDescent="0.25">
      <c r="A64" t="s">
        <v>3665</v>
      </c>
      <c r="B64">
        <v>59</v>
      </c>
      <c r="C64">
        <v>2709</v>
      </c>
      <c r="D64">
        <v>111</v>
      </c>
      <c r="E64">
        <v>3734</v>
      </c>
      <c r="F64">
        <v>5847</v>
      </c>
      <c r="G64">
        <v>5811</v>
      </c>
      <c r="H64">
        <v>1723</v>
      </c>
      <c r="BB64">
        <v>-1</v>
      </c>
      <c r="DA64">
        <v>-1</v>
      </c>
    </row>
    <row r="65" spans="1:105" x14ac:dyDescent="0.25">
      <c r="A65" t="s">
        <v>3665</v>
      </c>
      <c r="B65">
        <v>60</v>
      </c>
      <c r="C65">
        <v>3488</v>
      </c>
      <c r="D65">
        <v>3352</v>
      </c>
      <c r="E65">
        <v>3138</v>
      </c>
      <c r="F65">
        <v>1781</v>
      </c>
      <c r="G65">
        <v>3110</v>
      </c>
      <c r="H65">
        <v>5934</v>
      </c>
      <c r="BB65">
        <v>-1</v>
      </c>
      <c r="DA65">
        <v>-1</v>
      </c>
    </row>
    <row r="66" spans="1:105" x14ac:dyDescent="0.25">
      <c r="A66" t="s">
        <v>3665</v>
      </c>
      <c r="B66">
        <v>61</v>
      </c>
      <c r="C66">
        <v>4524</v>
      </c>
      <c r="D66">
        <v>144</v>
      </c>
      <c r="E66">
        <v>3620</v>
      </c>
      <c r="F66">
        <v>1405</v>
      </c>
      <c r="G66">
        <v>2022</v>
      </c>
      <c r="H66">
        <v>16</v>
      </c>
      <c r="BB66">
        <v>-1</v>
      </c>
      <c r="DA66">
        <v>-1</v>
      </c>
    </row>
    <row r="67" spans="1:105" x14ac:dyDescent="0.25">
      <c r="A67" t="s">
        <v>3665</v>
      </c>
      <c r="B67">
        <v>62</v>
      </c>
      <c r="C67">
        <v>1739</v>
      </c>
      <c r="D67">
        <v>3067</v>
      </c>
      <c r="E67">
        <v>4241</v>
      </c>
      <c r="F67">
        <v>4292</v>
      </c>
      <c r="G67">
        <v>5822</v>
      </c>
      <c r="H67">
        <v>101</v>
      </c>
      <c r="BB67">
        <v>-1</v>
      </c>
      <c r="DA67">
        <v>-1</v>
      </c>
    </row>
    <row r="68" spans="1:105" x14ac:dyDescent="0.25">
      <c r="A68" t="s">
        <v>3665</v>
      </c>
      <c r="B68">
        <v>63</v>
      </c>
      <c r="C68">
        <v>1736</v>
      </c>
      <c r="D68">
        <v>4979</v>
      </c>
      <c r="E68">
        <v>4213</v>
      </c>
      <c r="F68">
        <v>2709</v>
      </c>
      <c r="G68">
        <v>1511</v>
      </c>
      <c r="H68">
        <v>2781</v>
      </c>
      <c r="BB68">
        <v>-1</v>
      </c>
      <c r="DA68">
        <v>-1</v>
      </c>
    </row>
    <row r="69" spans="1:105" x14ac:dyDescent="0.25">
      <c r="A69" t="s">
        <v>3665</v>
      </c>
      <c r="B69">
        <v>64</v>
      </c>
      <c r="C69">
        <v>5847</v>
      </c>
      <c r="D69">
        <v>2039</v>
      </c>
      <c r="E69">
        <v>1625</v>
      </c>
      <c r="F69">
        <v>5811</v>
      </c>
      <c r="G69">
        <v>3352</v>
      </c>
      <c r="H69">
        <v>4096</v>
      </c>
      <c r="BB69">
        <v>-1</v>
      </c>
      <c r="DA69">
        <v>-1</v>
      </c>
    </row>
    <row r="70" spans="1:105" x14ac:dyDescent="0.25">
      <c r="A70" t="s">
        <v>3665</v>
      </c>
      <c r="B70">
        <v>65</v>
      </c>
      <c r="C70">
        <v>4284</v>
      </c>
      <c r="D70">
        <v>4655</v>
      </c>
      <c r="E70">
        <v>4524</v>
      </c>
      <c r="F70">
        <v>1723</v>
      </c>
      <c r="G70">
        <v>2338</v>
      </c>
      <c r="H70">
        <v>3138</v>
      </c>
      <c r="BB70">
        <v>-1</v>
      </c>
      <c r="DA70">
        <v>-1</v>
      </c>
    </row>
    <row r="71" spans="1:105" x14ac:dyDescent="0.25">
      <c r="A71" t="s">
        <v>3665</v>
      </c>
      <c r="B71">
        <v>66</v>
      </c>
      <c r="C71">
        <v>1986</v>
      </c>
      <c r="D71">
        <v>5822</v>
      </c>
      <c r="E71">
        <v>5934</v>
      </c>
      <c r="F71">
        <v>6651</v>
      </c>
      <c r="G71">
        <v>4645</v>
      </c>
      <c r="H71">
        <v>1592</v>
      </c>
      <c r="BB71">
        <v>-1</v>
      </c>
      <c r="DA71">
        <v>-1</v>
      </c>
    </row>
    <row r="72" spans="1:105" x14ac:dyDescent="0.25">
      <c r="A72" t="s">
        <v>3665</v>
      </c>
      <c r="B72">
        <v>67</v>
      </c>
      <c r="C72">
        <v>1756</v>
      </c>
      <c r="D72">
        <v>3061</v>
      </c>
      <c r="E72">
        <v>3620</v>
      </c>
      <c r="F72">
        <v>1739</v>
      </c>
      <c r="G72">
        <v>3488</v>
      </c>
      <c r="H72">
        <v>2725</v>
      </c>
      <c r="BB72">
        <v>-1</v>
      </c>
      <c r="DA72">
        <v>-1</v>
      </c>
    </row>
    <row r="73" spans="1:105" x14ac:dyDescent="0.25">
      <c r="A73" t="s">
        <v>3665</v>
      </c>
      <c r="B73">
        <v>68</v>
      </c>
      <c r="C73">
        <v>1405</v>
      </c>
      <c r="D73">
        <v>101</v>
      </c>
      <c r="E73">
        <v>1288</v>
      </c>
      <c r="F73">
        <v>3110</v>
      </c>
      <c r="G73">
        <v>4787</v>
      </c>
      <c r="H73">
        <v>2451</v>
      </c>
      <c r="BB73">
        <v>-1</v>
      </c>
      <c r="DA73">
        <v>-1</v>
      </c>
    </row>
    <row r="74" spans="1:105" x14ac:dyDescent="0.25">
      <c r="A74" t="s">
        <v>3665</v>
      </c>
      <c r="B74">
        <v>69</v>
      </c>
      <c r="C74">
        <v>5125</v>
      </c>
      <c r="D74">
        <v>3067</v>
      </c>
      <c r="E74">
        <v>2526</v>
      </c>
      <c r="F74">
        <v>5350</v>
      </c>
      <c r="G74">
        <v>3734</v>
      </c>
      <c r="H74">
        <v>144</v>
      </c>
      <c r="BB74">
        <v>-1</v>
      </c>
      <c r="DA74">
        <v>-1</v>
      </c>
    </row>
    <row r="75" spans="1:105" x14ac:dyDescent="0.25">
      <c r="A75" t="s">
        <v>3665</v>
      </c>
      <c r="B75">
        <v>70</v>
      </c>
      <c r="C75">
        <v>2136</v>
      </c>
      <c r="D75">
        <v>383</v>
      </c>
      <c r="E75">
        <v>2704</v>
      </c>
      <c r="F75">
        <v>1939</v>
      </c>
      <c r="G75">
        <v>16</v>
      </c>
      <c r="H75">
        <v>4292</v>
      </c>
      <c r="BB75">
        <v>-1</v>
      </c>
      <c r="DA75">
        <v>-1</v>
      </c>
    </row>
    <row r="76" spans="1:105" x14ac:dyDescent="0.25">
      <c r="A76" t="s">
        <v>3665</v>
      </c>
      <c r="B76">
        <v>71</v>
      </c>
      <c r="C76">
        <v>111</v>
      </c>
      <c r="D76">
        <v>1781</v>
      </c>
      <c r="E76">
        <v>1625</v>
      </c>
      <c r="F76">
        <v>2022</v>
      </c>
      <c r="G76">
        <v>2151</v>
      </c>
      <c r="H76">
        <v>1739</v>
      </c>
      <c r="BB76">
        <v>-1</v>
      </c>
      <c r="DA76">
        <v>-1</v>
      </c>
    </row>
    <row r="77" spans="1:105" x14ac:dyDescent="0.25">
      <c r="A77" t="s">
        <v>3665</v>
      </c>
      <c r="B77">
        <v>72</v>
      </c>
      <c r="C77">
        <v>3620</v>
      </c>
      <c r="D77">
        <v>4645</v>
      </c>
      <c r="E77">
        <v>4787</v>
      </c>
      <c r="F77">
        <v>2338</v>
      </c>
      <c r="G77">
        <v>2709</v>
      </c>
      <c r="H77">
        <v>3061</v>
      </c>
      <c r="BB77">
        <v>-1</v>
      </c>
      <c r="DA77">
        <v>-1</v>
      </c>
    </row>
    <row r="78" spans="1:105" x14ac:dyDescent="0.25">
      <c r="A78" t="s">
        <v>3665</v>
      </c>
      <c r="B78">
        <v>73</v>
      </c>
      <c r="C78">
        <v>6651</v>
      </c>
      <c r="D78">
        <v>5811</v>
      </c>
      <c r="E78">
        <v>4524</v>
      </c>
      <c r="F78">
        <v>1288</v>
      </c>
      <c r="G78">
        <v>2781</v>
      </c>
      <c r="H78">
        <v>4096</v>
      </c>
      <c r="BB78">
        <v>-1</v>
      </c>
      <c r="DA78">
        <v>-1</v>
      </c>
    </row>
    <row r="79" spans="1:105" x14ac:dyDescent="0.25">
      <c r="A79" t="s">
        <v>3665</v>
      </c>
      <c r="B79">
        <v>74</v>
      </c>
      <c r="C79">
        <v>4292</v>
      </c>
      <c r="D79">
        <v>2704</v>
      </c>
      <c r="E79">
        <v>4284</v>
      </c>
      <c r="F79">
        <v>5847</v>
      </c>
      <c r="G79">
        <v>144</v>
      </c>
      <c r="H79">
        <v>5934</v>
      </c>
      <c r="BB79">
        <v>-1</v>
      </c>
      <c r="DA79">
        <v>-1</v>
      </c>
    </row>
    <row r="80" spans="1:105" x14ac:dyDescent="0.25">
      <c r="A80" t="s">
        <v>3665</v>
      </c>
      <c r="B80">
        <v>75</v>
      </c>
      <c r="C80">
        <v>2039</v>
      </c>
      <c r="D80">
        <v>3488</v>
      </c>
      <c r="E80">
        <v>4213</v>
      </c>
      <c r="F80">
        <v>383</v>
      </c>
      <c r="G80">
        <v>4241</v>
      </c>
      <c r="H80">
        <v>3734</v>
      </c>
      <c r="BB80">
        <v>-1</v>
      </c>
      <c r="DA80">
        <v>-1</v>
      </c>
    </row>
    <row r="81" spans="1:105" x14ac:dyDescent="0.25">
      <c r="A81" t="s">
        <v>3665</v>
      </c>
      <c r="B81">
        <v>76</v>
      </c>
      <c r="C81">
        <v>1986</v>
      </c>
      <c r="D81">
        <v>2151</v>
      </c>
      <c r="E81">
        <v>1939</v>
      </c>
      <c r="F81">
        <v>4979</v>
      </c>
      <c r="G81">
        <v>2526</v>
      </c>
      <c r="H81">
        <v>1723</v>
      </c>
      <c r="BB81">
        <v>-1</v>
      </c>
      <c r="DA81">
        <v>-1</v>
      </c>
    </row>
    <row r="82" spans="1:105" x14ac:dyDescent="0.25">
      <c r="A82" t="s">
        <v>3665</v>
      </c>
      <c r="B82">
        <v>77</v>
      </c>
      <c r="C82">
        <v>2725</v>
      </c>
      <c r="D82">
        <v>16</v>
      </c>
      <c r="E82">
        <v>101</v>
      </c>
      <c r="F82">
        <v>1592</v>
      </c>
      <c r="G82">
        <v>5125</v>
      </c>
      <c r="H82">
        <v>111</v>
      </c>
      <c r="BB82">
        <v>-1</v>
      </c>
      <c r="DA82">
        <v>-1</v>
      </c>
    </row>
    <row r="83" spans="1:105" x14ac:dyDescent="0.25">
      <c r="A83" t="s">
        <v>3665</v>
      </c>
      <c r="B83">
        <v>78</v>
      </c>
      <c r="C83">
        <v>2451</v>
      </c>
      <c r="D83">
        <v>3138</v>
      </c>
      <c r="E83">
        <v>2022</v>
      </c>
      <c r="F83">
        <v>5822</v>
      </c>
      <c r="G83">
        <v>5350</v>
      </c>
      <c r="H83">
        <v>1511</v>
      </c>
      <c r="BB83">
        <v>-1</v>
      </c>
      <c r="DA83">
        <v>-1</v>
      </c>
    </row>
    <row r="84" spans="1:105" x14ac:dyDescent="0.25">
      <c r="A84" t="s">
        <v>3665</v>
      </c>
      <c r="B84">
        <v>79</v>
      </c>
      <c r="C84">
        <v>4655</v>
      </c>
      <c r="D84">
        <v>1405</v>
      </c>
      <c r="E84">
        <v>3352</v>
      </c>
      <c r="F84">
        <v>1736</v>
      </c>
      <c r="G84">
        <v>2136</v>
      </c>
      <c r="H84">
        <v>3067</v>
      </c>
      <c r="BB84">
        <v>-1</v>
      </c>
      <c r="DA84">
        <v>-1</v>
      </c>
    </row>
    <row r="85" spans="1:105" x14ac:dyDescent="0.25">
      <c r="A85" t="s">
        <v>3665</v>
      </c>
      <c r="B85">
        <v>80</v>
      </c>
      <c r="C85">
        <v>3110</v>
      </c>
      <c r="D85">
        <v>4292</v>
      </c>
      <c r="E85">
        <v>2338</v>
      </c>
      <c r="F85">
        <v>1781</v>
      </c>
      <c r="G85">
        <v>1756</v>
      </c>
      <c r="H85">
        <v>2039</v>
      </c>
      <c r="BB85">
        <v>-1</v>
      </c>
      <c r="DA85">
        <v>-1</v>
      </c>
    </row>
  </sheetData>
  <autoFilter ref="A5:DL5"/>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3590</v>
      </c>
      <c r="J1" t="s">
        <v>3675</v>
      </c>
      <c r="N1" t="s">
        <v>3673</v>
      </c>
    </row>
    <row r="2" spans="1:74" ht="16.5" thickTop="1" thickBot="1" x14ac:dyDescent="0.3">
      <c r="A2" s="8">
        <v>1986</v>
      </c>
      <c r="G2" t="str">
        <f>_xlfn.IFNA(VLOOKUP('team lookup'!A2,'rankings sorted'!A3:ZZ10000,3,FALSE),"")</f>
        <v/>
      </c>
      <c r="J2" t="str">
        <f>_xlfn.IFNA(VLOOKUP('team lookup'!A2,'rankings sorted'!A3:ZZ10000,4,),"")</f>
        <v/>
      </c>
      <c r="N2" t="str">
        <f>_xlfn.IFNA(VLOOKUP('team lookup'!A2,'rankings sorted'!A3:ZZ10000,5,),"")</f>
        <v/>
      </c>
    </row>
    <row r="3" spans="1:74" ht="15.75" thickTop="1" x14ac:dyDescent="0.25"/>
    <row r="4" spans="1:74" x14ac:dyDescent="0.25">
      <c r="A4" t="s">
        <v>1</v>
      </c>
      <c r="J4" t="s">
        <v>3676</v>
      </c>
      <c r="N4" t="s">
        <v>3674</v>
      </c>
    </row>
    <row r="5" spans="1:74" x14ac:dyDescent="0.25">
      <c r="A5" t="str">
        <f>_xlfn.IFNA(VLOOKUP('team lookup'!A2,'seed values sorted'!A3:ZZ10000,2,FALSE),"Invalid team number")</f>
        <v>Team Titanium</v>
      </c>
    </row>
    <row r="8" spans="1:74" x14ac:dyDescent="0.25">
      <c r="A8" t="s">
        <v>60</v>
      </c>
      <c r="T8" t="s">
        <v>2</v>
      </c>
      <c r="AF8" t="s">
        <v>12</v>
      </c>
      <c r="AR8" t="s">
        <v>28</v>
      </c>
      <c r="AV8" t="s">
        <v>42</v>
      </c>
      <c r="AY8" t="s">
        <v>33</v>
      </c>
      <c r="BG8" t="s">
        <v>46</v>
      </c>
    </row>
    <row r="9" spans="1:74" s="3" customFormat="1" ht="112.5" customHeight="1" x14ac:dyDescent="0.25">
      <c r="A9" s="2" t="s">
        <v>78</v>
      </c>
      <c r="B9" s="2" t="s">
        <v>62</v>
      </c>
      <c r="C9" s="2" t="s">
        <v>63</v>
      </c>
      <c r="D9" s="2" t="s">
        <v>64</v>
      </c>
      <c r="E9" s="2" t="s">
        <v>65</v>
      </c>
      <c r="F9" s="2" t="s">
        <v>66</v>
      </c>
      <c r="G9" s="2" t="s">
        <v>67</v>
      </c>
      <c r="H9" s="2" t="s">
        <v>68</v>
      </c>
      <c r="I9" s="2" t="s">
        <v>3668</v>
      </c>
      <c r="J9" s="2" t="s">
        <v>3670</v>
      </c>
      <c r="K9" s="2" t="s">
        <v>79</v>
      </c>
      <c r="L9" s="2" t="s">
        <v>80</v>
      </c>
      <c r="M9" s="2" t="s">
        <v>72</v>
      </c>
      <c r="N9" s="2" t="s">
        <v>81</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5"/>
      <c r="BU9" s="15" t="s">
        <v>3594</v>
      </c>
      <c r="BV9" s="15"/>
    </row>
    <row r="10" spans="1:74" x14ac:dyDescent="0.25">
      <c r="A10" t="str">
        <f ca="1">IF(BU10&lt;='data import sorted'!$A$4,BU10,"")</f>
        <v/>
      </c>
      <c r="B10" t="str">
        <f ca="1">_xlfn.IFNA(IF(OR($A$2=VLOOKUP('team lookup'!$A10,q_match_data,2),$A$2=VLOOKUP('team lookup'!$A10,q_match_data,3),$A$2=VLOOKUP('team lookup'!$A10,q_match_data,4)),"Blue","Red"),"")</f>
        <v/>
      </c>
      <c r="C10" t="str">
        <f ca="1">_xlfn.IFNA(IF(OR($A$2=VLOOKUP('team lookup'!$A10,q_match_data,2),$A$2=VLOOKUP('team lookup'!$A10,q_match_data,5)),1,IF(OR($A$2=VLOOKUP('team lookup'!$A10,q_match_data,3),$A$2=VLOOKUP('team lookup'!$A10,q_match_data,6)),2,IF(OR($A$2=VLOOKUP('team lookup'!$A10,q_match_data,4),$A$2=VLOOKUP('team lookup'!$A10,q_match_data,7)),3))),"")</f>
        <v/>
      </c>
      <c r="D10" t="str">
        <f ca="1">_xlfn.IFNA(IF($C10=1,IF($B10="Blue",VLOOKUP('team lookup'!$A10,q_match_data,3),VLOOKUP('team lookup'!$A10,q_match_data,6)),IF($B10="Blue",VLOOKUP('team lookup'!$A10,q_match_data,2),VLOOKUP('team lookup'!$A10,q_match_data,5))),"")</f>
        <v/>
      </c>
      <c r="E10" t="str">
        <f ca="1">_xlfn.IFNA(IF($C10=3,IF($B10="Blue",VLOOKUP('team lookup'!$A10,q_match_data,3),VLOOKUP('team lookup'!$A10,q_match_data,6)),IF($B10="Blue",VLOOKUP('team lookup'!$A10,q_match_data,4),VLOOKUP('team lookup'!$A10,q_match_data,7))),"")</f>
        <v/>
      </c>
      <c r="F10" t="str">
        <f ca="1">_xlfn.IFNA(IF($B10="Blue",VLOOKUP('team lookup'!$A10,q_match_data,5),VLOOKUP('team lookup'!$A10,q_match_data,2)),"")</f>
        <v/>
      </c>
      <c r="G10" t="str">
        <f ca="1">_xlfn.IFNA(IF($B10="Blue",VLOOKUP('team lookup'!$A10,q_match_data,6),VLOOKUP('team lookup'!$A10,q_match_data,3)),"")</f>
        <v/>
      </c>
      <c r="H10" t="str">
        <f ca="1">_xlfn.IFNA(IF($B10="Blue",VLOOKUP('team lookup'!$A10,q_match_data,7),VLOOKUP('team lookup'!$A10,q_match_data,4)),"")</f>
        <v/>
      </c>
      <c r="I10" t="str">
        <f ca="1">_xlfn.IFNA(IF($B10="Blue",VLOOKUP('team lookup'!$A10,q_match_data,56),VLOOKUP('team lookup'!$A10,q_match_data,107)),"")</f>
        <v/>
      </c>
      <c r="J10" t="str">
        <f ca="1">_xlfn.IFNA(IF($B10="Blue",VLOOKUP('team lookup'!$A10,q_match_data,53),VLOOKUP('team lookup'!$A10,q_match_data,104)),"")</f>
        <v/>
      </c>
      <c r="K10" t="str">
        <f ca="1">_xlfn.IFNA(IF($B10="Blue",VLOOKUP('team lookup'!$A10,q_match_data,55),VLOOKUP('team lookup'!$A10,q_match_data,106)),"")</f>
        <v/>
      </c>
      <c r="L10" t="str">
        <f ca="1">_xlfn.IFNA(IF($B10="Blue",VLOOKUP('team lookup'!$A10,q_match_data,40),VLOOKUP('team lookup'!$A10,q_match_data,91)),"")</f>
        <v/>
      </c>
      <c r="M10" t="str">
        <f ca="1">_xlfn.IFNA(IF($B10="Blue",VLOOKUP('team lookup'!$A10,q_match_data,39),VLOOKUP('team lookup'!$A10,q_match_data,90)),"")</f>
        <v/>
      </c>
      <c r="N10" t="str">
        <f t="shared" ref="N10:N21" ca="1" si="0">IFERROR(2*K10+L10+M10,"")</f>
        <v/>
      </c>
      <c r="S10" t="s">
        <v>74</v>
      </c>
      <c r="T10" s="21">
        <f>VLOOKUP($A$2,'calculated contributions sorted'!$A$3:$CZ$200,3,FALSE)</f>
        <v>0</v>
      </c>
      <c r="U10" s="21">
        <f>VLOOKUP($A$2,'calculated contributions sorted'!$A$3:$CZ$200,4,FALSE)</f>
        <v>0</v>
      </c>
      <c r="V10" s="21">
        <f>VLOOKUP($A$2,'calculated contributions sorted'!$A$3:$CZ$200,5,FALSE)</f>
        <v>0</v>
      </c>
      <c r="W10" s="21">
        <f>VLOOKUP($A$2,'calculated contributions sorted'!$A$3:$CZ$200,6,FALSE)</f>
        <v>0</v>
      </c>
      <c r="X10" s="21">
        <f>VLOOKUP($A$2,'calculated contributions sorted'!$A$3:$CZ$200,7,FALSE)</f>
        <v>0</v>
      </c>
      <c r="Y10" s="21">
        <f>VLOOKUP($A$2,'calculated contributions sorted'!$A$3:$CZ$200,8,FALSE)</f>
        <v>0</v>
      </c>
      <c r="Z10" s="21">
        <f>VLOOKUP($A$2,'calculated contributions sorted'!$A$3:$CZ$200,9,FALSE)</f>
        <v>0</v>
      </c>
      <c r="AA10" s="21">
        <f>VLOOKUP($A$2,'calculated contributions sorted'!$A$3:$CZ$200,10,FALSE)</f>
        <v>0</v>
      </c>
      <c r="AB10" s="21">
        <f>VLOOKUP($A$2,'calculated contributions sorted'!$A$3:$CZ$200,11,FALSE)</f>
        <v>0</v>
      </c>
      <c r="AC10" s="21">
        <f>VLOOKUP($A$2,'calculated contributions sorted'!$A$3:$CZ$200,12,FALSE)</f>
        <v>0</v>
      </c>
      <c r="AD10" s="21">
        <f>VLOOKUP($A$2,'calculated contributions sorted'!$A$3:$CZ$200,13,FALSE)</f>
        <v>0</v>
      </c>
      <c r="AE10" s="21">
        <f>VLOOKUP($A$2,'calculated contributions sorted'!$A$3:$CZ$200,14,FALSE)</f>
        <v>0</v>
      </c>
      <c r="AF10" s="21">
        <f>VLOOKUP($A$2,'calculated contributions sorted'!$A$3:$CZ$200,15,FALSE)</f>
        <v>0</v>
      </c>
      <c r="AG10" s="21">
        <f>VLOOKUP($A$2,'calculated contributions sorted'!$A$3:$CZ$200,16,FALSE)</f>
        <v>0</v>
      </c>
      <c r="AH10" s="21">
        <f>VLOOKUP($A$2,'calculated contributions sorted'!$A$3:$CZ$200,17,FALSE)</f>
        <v>0</v>
      </c>
      <c r="AI10" s="21">
        <f>VLOOKUP($A$2,'calculated contributions sorted'!$A$3:$CZ$200,18,FALSE)</f>
        <v>0</v>
      </c>
      <c r="AJ10" s="21">
        <f>VLOOKUP($A$2,'calculated contributions sorted'!$A$3:$CZ$200,19,FALSE)</f>
        <v>0</v>
      </c>
      <c r="AK10" s="21">
        <f>VLOOKUP($A$2,'calculated contributions sorted'!$A$3:$CZ$200,20,FALSE)</f>
        <v>0</v>
      </c>
      <c r="AL10" s="21">
        <f>VLOOKUP($A$2,'calculated contributions sorted'!$A$3:$CZ$200,21,FALSE)</f>
        <v>0</v>
      </c>
      <c r="AM10" s="21">
        <f>VLOOKUP($A$2,'calculated contributions sorted'!$A$3:$CZ$200,22,FALSE)</f>
        <v>0</v>
      </c>
      <c r="AN10" s="21">
        <f>VLOOKUP($A$2,'calculated contributions sorted'!$A$3:$CZ$200,23,FALSE)</f>
        <v>0</v>
      </c>
      <c r="AO10" s="21">
        <f>VLOOKUP($A$2,'calculated contributions sorted'!$A$3:$CZ$200,24,FALSE)</f>
        <v>0</v>
      </c>
      <c r="AP10" s="21">
        <f>VLOOKUP($A$2,'calculated contributions sorted'!$A$3:$CZ$200,25,FALSE)</f>
        <v>0</v>
      </c>
      <c r="AQ10" s="21">
        <f>VLOOKUP($A$2,'calculated contributions sorted'!$A$3:$CZ$200,26,FALSE)</f>
        <v>0</v>
      </c>
      <c r="AR10" s="21">
        <f>VLOOKUP($A$2,'calculated contributions sorted'!$A$3:$CZ$200,27,FALSE)</f>
        <v>0</v>
      </c>
      <c r="AS10" s="21">
        <f>VLOOKUP($A$2,'calculated contributions sorted'!$A$3:$CZ$200,28,FALSE)</f>
        <v>0</v>
      </c>
      <c r="AT10" s="21">
        <f>VLOOKUP($A$2,'calculated contributions sorted'!$A$3:$CZ$200,29,FALSE)</f>
        <v>0</v>
      </c>
      <c r="AU10" s="21">
        <f>VLOOKUP($A$2,'calculated contributions sorted'!$A$3:$CZ$200,30,FALSE)</f>
        <v>0</v>
      </c>
      <c r="AV10" s="21">
        <f>VLOOKUP($A$2,'calculated contributions sorted'!$A$3:$CZ$200,31,FALSE)</f>
        <v>0</v>
      </c>
      <c r="AW10" s="21">
        <f>VLOOKUP($A$2,'calculated contributions sorted'!$A$3:$CZ$200,32,FALSE)</f>
        <v>0</v>
      </c>
      <c r="AX10" s="21">
        <f>VLOOKUP($A$2,'calculated contributions sorted'!$A$3:$CZ$200,33,FALSE)</f>
        <v>0</v>
      </c>
      <c r="AY10" s="21">
        <f>VLOOKUP($A$2,'calculated contributions sorted'!$A$3:$CZ$200,34,FALSE)</f>
        <v>0</v>
      </c>
      <c r="AZ10" s="21">
        <f>VLOOKUP($A$2,'calculated contributions sorted'!$A$3:$CZ$200,35,FALSE)</f>
        <v>0</v>
      </c>
      <c r="BA10" s="21">
        <f>VLOOKUP($A$2,'calculated contributions sorted'!$A$3:$CZ$200,36,FALSE)</f>
        <v>0</v>
      </c>
      <c r="BB10" s="21">
        <f>VLOOKUP($A$2,'calculated contributions sorted'!$A$3:$CZ$200,37,FALSE)</f>
        <v>0</v>
      </c>
      <c r="BC10" s="21">
        <f>VLOOKUP($A$2,'calculated contributions sorted'!$A$3:$CZ$200,38,FALSE)</f>
        <v>0</v>
      </c>
      <c r="BD10" s="21">
        <f>VLOOKUP($A$2,'calculated contributions sorted'!$A$3:$CZ$200,39,FALSE)</f>
        <v>0</v>
      </c>
      <c r="BE10" s="21">
        <f>VLOOKUP($A$2,'calculated contributions sorted'!$A$3:$CZ$200,40,FALSE)</f>
        <v>0</v>
      </c>
      <c r="BF10" s="21">
        <f>VLOOKUP($A$2,'calculated contributions sorted'!$A$3:$CZ$200,41,FALSE)</f>
        <v>0</v>
      </c>
      <c r="BG10" s="21">
        <f>VLOOKUP($A$2,'calculated contributions sorted'!$A$3:$CZ$200,42,FALSE)</f>
        <v>0</v>
      </c>
      <c r="BH10" s="21">
        <f>VLOOKUP($A$2,'calculated contributions sorted'!$A$3:$CZ$200,43,FALSE)</f>
        <v>0</v>
      </c>
      <c r="BI10" s="21">
        <f>VLOOKUP($A$2,'calculated contributions sorted'!$A$3:$CZ$200,44,FALSE)</f>
        <v>0</v>
      </c>
      <c r="BJ10" s="21">
        <f>VLOOKUP($A$2,'calculated contributions sorted'!$A$3:$CZ$200,45,FALSE)</f>
        <v>0</v>
      </c>
      <c r="BK10" s="21">
        <f>VLOOKUP($A$2,'calculated contributions sorted'!$A$3:$CZ$200,46,FALSE)</f>
        <v>0</v>
      </c>
      <c r="BL10" s="21">
        <f>VLOOKUP($A$2,'calculated contributions sorted'!$A$3:$CZ$200,47,FALSE)</f>
        <v>0</v>
      </c>
      <c r="BM10" s="21">
        <f>VLOOKUP($A$2,'calculated contributions sorted'!$A$3:$CZ$200,48,FALSE)</f>
        <v>0</v>
      </c>
      <c r="BN10" s="21">
        <f>VLOOKUP($A$2,'calculated contributions sorted'!$A$3:$CZ$200,49,FALSE)</f>
        <v>0</v>
      </c>
      <c r="BO10" s="21">
        <f>VLOOKUP($A$2,'calculated contributions sorted'!$A$3:$CZ$200,50,FALSE)</f>
        <v>0</v>
      </c>
      <c r="BP10" s="21">
        <f>VLOOKUP($A$2,'calculated contributions sorted'!$A$3:$CZ$200,51,FALSE)</f>
        <v>0</v>
      </c>
      <c r="BQ10" s="26">
        <f>VLOOKUP($A$2,'calculated contributions sorted'!$A$3:$CZ$200,52,FALSE)</f>
        <v>1710.9403291560316</v>
      </c>
      <c r="BT10" s="16"/>
      <c r="BU10" s="16">
        <f ca="1">_xlfn.IFNA(FLOOR((MATCH(1,INDIRECT(_xlfn.CONCAT("'team match array'!",ADDRESS(2,1+MATCH('team lookup'!A2,'team match array'!B1:SL1,0)),":",ADDRESS(1000,1+MATCH('team lookup'!A2,'team match array'!B1:SL1,0)))),0)+1)/2,1),"")</f>
        <v>7</v>
      </c>
      <c r="BV10" s="16"/>
    </row>
    <row r="11" spans="1:74" x14ac:dyDescent="0.25">
      <c r="A11" t="str">
        <f ca="1">IF(BU11&lt;='data import sorted'!$A$4,BU11,"")</f>
        <v/>
      </c>
      <c r="B11" t="str">
        <f ca="1">_xlfn.IFNA(IF(OR($A$2=VLOOKUP('team lookup'!$A11,q_match_data,2),$A$2=VLOOKUP('team lookup'!$A11,q_match_data,3),$A$2=VLOOKUP('team lookup'!$A11,q_match_data,4)),"Blue","Red"),"")</f>
        <v/>
      </c>
      <c r="C11" t="str">
        <f ca="1">_xlfn.IFNA(IF(OR($A$2=VLOOKUP('team lookup'!$A11,q_match_data,2),$A$2=VLOOKUP('team lookup'!$A11,q_match_data,5)),1,IF(OR($A$2=VLOOKUP('team lookup'!$A11,q_match_data,3),$A$2=VLOOKUP('team lookup'!$A11,q_match_data,6)),2,IF(OR($A$2=VLOOKUP('team lookup'!$A11,q_match_data,4),$A$2=VLOOKUP('team lookup'!$A11,q_match_data,7)),3))),"")</f>
        <v/>
      </c>
      <c r="D11" t="str">
        <f ca="1">_xlfn.IFNA(IF($C11=1,IF($B11="Blue",VLOOKUP('team lookup'!$A11,q_match_data,3),VLOOKUP('team lookup'!$A11,q_match_data,6)),IF($B11="Blue",VLOOKUP('team lookup'!$A11,q_match_data,2),VLOOKUP('team lookup'!$A11,q_match_data,5))),"")</f>
        <v/>
      </c>
      <c r="E11" t="str">
        <f ca="1">_xlfn.IFNA(IF($C11=3,IF($B11="Blue",VLOOKUP('team lookup'!$A11,q_match_data,3),VLOOKUP('team lookup'!$A11,q_match_data,6)),IF($B11="Blue",VLOOKUP('team lookup'!$A11,q_match_data,4),VLOOKUP('team lookup'!$A11,q_match_data,7))),"")</f>
        <v/>
      </c>
      <c r="F11" t="str">
        <f ca="1">_xlfn.IFNA(IF($B11="Blue",VLOOKUP('team lookup'!$A11,q_match_data,5),VLOOKUP('team lookup'!$A11,q_match_data,2)),"")</f>
        <v/>
      </c>
      <c r="G11" t="str">
        <f ca="1">_xlfn.IFNA(IF($B11="Blue",VLOOKUP('team lookup'!$A11,q_match_data,6),VLOOKUP('team lookup'!$A11,q_match_data,3)),"")</f>
        <v/>
      </c>
      <c r="H11" t="str">
        <f ca="1">_xlfn.IFNA(IF($B11="Blue",VLOOKUP('team lookup'!$A11,q_match_data,7),VLOOKUP('team lookup'!$A11,q_match_data,4)),"")</f>
        <v/>
      </c>
      <c r="I11" t="str">
        <f ca="1">_xlfn.IFNA(IF($B11="Blue",VLOOKUP('team lookup'!$A11,q_match_data,56),VLOOKUP('team lookup'!$A11,q_match_data,107)),"")</f>
        <v/>
      </c>
      <c r="J11" t="str">
        <f ca="1">_xlfn.IFNA(IF($B11="Blue",VLOOKUP('team lookup'!$A11,q_match_data,53),VLOOKUP('team lookup'!$A11,q_match_data,104)),"")</f>
        <v/>
      </c>
      <c r="K11" t="str">
        <f ca="1">_xlfn.IFNA(IF($B11="Blue",VLOOKUP('team lookup'!$A11,q_match_data,55),VLOOKUP('team lookup'!$A11,q_match_data,106)),"")</f>
        <v/>
      </c>
      <c r="L11" t="str">
        <f ca="1">_xlfn.IFNA(IF($B11="Blue",VLOOKUP('team lookup'!$A11,q_match_data,40),VLOOKUP('team lookup'!$A11,q_match_data,91)),"")</f>
        <v/>
      </c>
      <c r="M11" t="str">
        <f ca="1">_xlfn.IFNA(IF($B11="Blue",VLOOKUP('team lookup'!$A11,q_match_data,39),VLOOKUP('team lookup'!$A11,q_match_data,90)),"")</f>
        <v/>
      </c>
      <c r="N11" t="str">
        <f t="shared" ca="1" si="0"/>
        <v/>
      </c>
      <c r="S11" t="s">
        <v>75</v>
      </c>
      <c r="T11" s="21">
        <f>VLOOKUP($A$2,'predicted contributions sorted'!$A$3:$CZ$201,3,FALSE)</f>
        <v>6.0881202533394418</v>
      </c>
      <c r="U11" s="21">
        <f>VLOOKUP($A$2,'predicted contributions sorted'!$A$3:$CZ$201,4,FALSE)</f>
        <v>0.11835632313040889</v>
      </c>
      <c r="V11" s="21">
        <f>VLOOKUP($A$2,'predicted contributions sorted'!$A$3:$CZ$201,5,FALSE)</f>
        <v>26.896719041236778</v>
      </c>
      <c r="W11" s="21">
        <f>VLOOKUP($A$2,'predicted contributions sorted'!$A$3:$CZ$201,6,FALSE)</f>
        <v>26.93103421574013</v>
      </c>
      <c r="X11" s="21">
        <f>VLOOKUP($A$2,'predicted contributions sorted'!$A$3:$CZ$201,7,FALSE)</f>
        <v>-4.6673061131759716E-2</v>
      </c>
      <c r="Y11" s="21">
        <f>VLOOKUP($A$2,'predicted contributions sorted'!$A$3:$CZ$201,8,FALSE)</f>
        <v>0</v>
      </c>
      <c r="Z11" s="21">
        <f>VLOOKUP($A$2,'predicted contributions sorted'!$A$3:$CZ$201,9,FALSE)</f>
        <v>-2.8003836679055745</v>
      </c>
      <c r="AA11" s="21">
        <f>VLOOKUP($A$2,'predicted contributions sorted'!$A$3:$CZ$201,10,FALSE)</f>
        <v>-4.6673061131759716E-2</v>
      </c>
      <c r="AB11" s="21">
        <f>VLOOKUP($A$2,'predicted contributions sorted'!$A$3:$CZ$201,11,FALSE)</f>
        <v>-0.99999999999999678</v>
      </c>
      <c r="AC11" s="21">
        <f>VLOOKUP($A$2,'predicted contributions sorted'!$A$3:$CZ$201,12,FALSE)</f>
        <v>-0.99999999999999678</v>
      </c>
      <c r="AD11" s="21">
        <f>VLOOKUP($A$2,'predicted contributions sorted'!$A$3:$CZ$201,13,FALSE)</f>
        <v>-0.93346122263519504</v>
      </c>
      <c r="AE11" s="21">
        <f>VLOOKUP($A$2,'predicted contributions sorted'!$A$3:$CZ$201,14,FALSE)</f>
        <v>30.209926672129555</v>
      </c>
      <c r="AF11" s="21">
        <f>VLOOKUP($A$2,'predicted contributions sorted'!$A$3:$CZ$201,15,FALSE)</f>
        <v>-0.16857832641409887</v>
      </c>
      <c r="AG11" s="21">
        <f>VLOOKUP($A$2,'predicted contributions sorted'!$A$3:$CZ$201,16,FALSE)</f>
        <v>50.960873246155543</v>
      </c>
      <c r="AH11" s="21">
        <f>VLOOKUP($A$2,'predicted contributions sorted'!$A$3:$CZ$201,17,FALSE)</f>
        <v>16.564622990172829</v>
      </c>
      <c r="AI11" s="21">
        <f>VLOOKUP($A$2,'predicted contributions sorted'!$A$3:$CZ$201,18,FALSE)</f>
        <v>0.33365832357166442</v>
      </c>
      <c r="AJ11" s="21">
        <f>VLOOKUP($A$2,'predicted contributions sorted'!$A$3:$CZ$201,19,FALSE)</f>
        <v>0.22747560855360088</v>
      </c>
      <c r="AK11" s="21">
        <f>VLOOKUP($A$2,'predicted contributions sorted'!$A$3:$CZ$201,20,FALSE)</f>
        <v>5.5943133945416501E-2</v>
      </c>
      <c r="AL11" s="21">
        <f>VLOOKUP($A$2,'predicted contributions sorted'!$A$3:$CZ$201,21,FALSE)</f>
        <v>-1.1937126390557457E-2</v>
      </c>
      <c r="AM11" s="21">
        <f>VLOOKUP($A$2,'predicted contributions sorted'!$A$3:$CZ$201,22,FALSE)</f>
        <v>26.087017721025351</v>
      </c>
      <c r="AN11" s="21">
        <f>VLOOKUP($A$2,'predicted contributions sorted'!$A$3:$CZ$201,23,FALSE)</f>
        <v>0.65409858674117849</v>
      </c>
      <c r="AO11" s="21">
        <f>VLOOKUP($A$2,'predicted contributions sorted'!$A$3:$CZ$201,24,FALSE)</f>
        <v>-0.99999999999999678</v>
      </c>
      <c r="AP11" s="21">
        <f>VLOOKUP($A$2,'predicted contributions sorted'!$A$3:$CZ$201,25,FALSE)</f>
        <v>-0.99999999999999678</v>
      </c>
      <c r="AQ11" s="21">
        <f>VLOOKUP($A$2,'predicted contributions sorted'!$A$3:$CZ$201,26,FALSE)</f>
        <v>84.784628347344551</v>
      </c>
      <c r="AR11" s="21">
        <f>VLOOKUP($A$2,'predicted contributions sorted'!$A$3:$CZ$201,27,FALSE)</f>
        <v>0.48730320456958354</v>
      </c>
      <c r="AS11" s="21">
        <f>VLOOKUP($A$2,'predicted contributions sorted'!$A$3:$CZ$201,28,FALSE)</f>
        <v>5.9010712582665922E-2</v>
      </c>
      <c r="AT11" s="21">
        <f>VLOOKUP($A$2,'predicted contributions sorted'!$A$3:$CZ$201,29,FALSE)</f>
        <v>0.29802178753368308</v>
      </c>
      <c r="AU11" s="21">
        <f>VLOOKUP($A$2,'predicted contributions sorted'!$A$3:$CZ$201,30,FALSE)</f>
        <v>42.167067592520901</v>
      </c>
      <c r="AV11" s="21">
        <f>VLOOKUP($A$2,'predicted contributions sorted'!$A$3:$CZ$201,31,FALSE)</f>
        <v>-0.99999999999999678</v>
      </c>
      <c r="AW11" s="21">
        <f>VLOOKUP($A$2,'predicted contributions sorted'!$A$3:$CZ$201,32,FALSE)</f>
        <v>-0.99999999999999678</v>
      </c>
      <c r="AX11" s="21">
        <f>VLOOKUP($A$2,'predicted contributions sorted'!$A$3:$CZ$201,33,FALSE)</f>
        <v>-0.99999999999999678</v>
      </c>
      <c r="AY11" s="21">
        <f>VLOOKUP($A$2,'predicted contributions sorted'!$A$3:$CZ$201,34,FALSE)</f>
        <v>0.77894288543622014</v>
      </c>
      <c r="AZ11" s="21">
        <f>VLOOKUP($A$2,'predicted contributions sorted'!$A$3:$CZ$201,35,FALSE)</f>
        <v>-1.1937126390557457E-2</v>
      </c>
      <c r="BA11" s="21">
        <f>VLOOKUP($A$2,'predicted contributions sorted'!$A$3:$CZ$201,36,FALSE)</f>
        <v>-9.3881871166817718E-2</v>
      </c>
      <c r="BB11" s="21">
        <f>VLOOKUP($A$2,'predicted contributions sorted'!$A$3:$CZ$201,37,FALSE)</f>
        <v>-7.3482021585895188E-2</v>
      </c>
      <c r="BC11" s="21">
        <f>VLOOKUP($A$2,'predicted contributions sorted'!$A$3:$CZ$201,38,FALSE)</f>
        <v>0.28999786175740283</v>
      </c>
      <c r="BD11" s="21">
        <f>VLOOKUP($A$2,'predicted contributions sorted'!$A$3:$CZ$201,39,FALSE)</f>
        <v>0.56933699605173638</v>
      </c>
      <c r="BE11" s="21">
        <f>VLOOKUP($A$2,'predicted contributions sorted'!$A$3:$CZ$201,40,FALSE)</f>
        <v>6.7851842193935923</v>
      </c>
      <c r="BF11" s="21">
        <f>VLOOKUP($A$2,'predicted contributions sorted'!$A$3:$CZ$201,41,FALSE)</f>
        <v>13.861367762071316</v>
      </c>
      <c r="BG11" s="21">
        <f>VLOOKUP($A$2,'predicted contributions sorted'!$A$3:$CZ$201,42,FALSE)</f>
        <v>23.242434819067114</v>
      </c>
      <c r="BH11" s="21">
        <f>VLOOKUP($A$2,'predicted contributions sorted'!$A$3:$CZ$201,43,FALSE)</f>
        <v>0.60463710623820965</v>
      </c>
      <c r="BI11" s="21">
        <f>VLOOKUP($A$2,'predicted contributions sorted'!$A$3:$CZ$201,44,FALSE)</f>
        <v>0.60675232530103906</v>
      </c>
      <c r="BJ11" s="21">
        <f>VLOOKUP($A$2,'predicted contributions sorted'!$A$3:$CZ$201,45,FALSE)</f>
        <v>-0.99999999999999678</v>
      </c>
      <c r="BK11" s="21">
        <f>VLOOKUP($A$2,'predicted contributions sorted'!$A$3:$CZ$201,46,FALSE)</f>
        <v>-0.99999999999999678</v>
      </c>
      <c r="BL11" s="21">
        <f>VLOOKUP($A$2,'predicted contributions sorted'!$A$3:$CZ$201,47,FALSE)</f>
        <v>43.493781899220124</v>
      </c>
      <c r="BM11" s="21">
        <f>VLOOKUP($A$2,'predicted contributions sorted'!$A$3:$CZ$201,48,FALSE)</f>
        <v>128.79105816710253</v>
      </c>
      <c r="BN11" s="21">
        <f>VLOOKUP($A$2,'predicted contributions sorted'!$A$3:$CZ$201,49,FALSE)</f>
        <v>143.1664017097934</v>
      </c>
      <c r="BO11" s="21">
        <f>VLOOKUP($A$2,'predicted contributions sorted'!$A$3:$CZ$201,50,FALSE)</f>
        <v>0.40498845904503034</v>
      </c>
      <c r="BP11" s="21">
        <f>VLOOKUP($A$2,'predicted contributions sorted'!$A$3:$CZ$201,51,FALSE)</f>
        <v>69.406760460858152</v>
      </c>
      <c r="BQ11" s="26">
        <f>VLOOKUP($A$2,'predicted contributions sorted'!$A$3:$CZ$201,52,FALSE)</f>
        <v>1710.9403291560316</v>
      </c>
      <c r="BT11" s="16"/>
      <c r="BU11" s="16">
        <f ca="1">IFERROR(BU10+FLOOR((MATCH(1,INDIRECT(_xlfn.CONCAT("'team match array'!",ADDRESS(2+2*BU10,1+MATCH('team lookup'!$A$2,'team match array'!$B$1:$SL$1)),":",ADDRESS(1000,1+MATCH('team lookup'!$A$2,'team match array'!$B$1:$SL$1)))),0)+1)/2,1),"")</f>
        <v>12</v>
      </c>
      <c r="BV11" s="16"/>
    </row>
    <row r="12" spans="1:74" x14ac:dyDescent="0.25">
      <c r="A12" t="str">
        <f ca="1">IF(BU12&lt;='data import sorted'!$A$4,BU12,"")</f>
        <v/>
      </c>
      <c r="B12" t="str">
        <f ca="1">_xlfn.IFNA(IF(OR($A$2=VLOOKUP('team lookup'!$A12,q_match_data,2),$A$2=VLOOKUP('team lookup'!$A12,q_match_data,3),$A$2=VLOOKUP('team lookup'!$A12,q_match_data,4)),"Blue","Red"),"")</f>
        <v/>
      </c>
      <c r="C12" t="str">
        <f ca="1">_xlfn.IFNA(IF(OR($A$2=VLOOKUP('team lookup'!$A12,q_match_data,2),$A$2=VLOOKUP('team lookup'!$A12,q_match_data,5)),1,IF(OR($A$2=VLOOKUP('team lookup'!$A12,q_match_data,3),$A$2=VLOOKUP('team lookup'!$A12,q_match_data,6)),2,IF(OR($A$2=VLOOKUP('team lookup'!$A12,q_match_data,4),$A$2=VLOOKUP('team lookup'!$A12,q_match_data,7)),3))),"")</f>
        <v/>
      </c>
      <c r="D12" t="str">
        <f ca="1">_xlfn.IFNA(IF($C12=1,IF($B12="Blue",VLOOKUP('team lookup'!$A12,q_match_data,3),VLOOKUP('team lookup'!$A12,q_match_data,6)),IF($B12="Blue",VLOOKUP('team lookup'!$A12,q_match_data,2),VLOOKUP('team lookup'!$A12,q_match_data,5))),"")</f>
        <v/>
      </c>
      <c r="E12" t="str">
        <f ca="1">_xlfn.IFNA(IF($C12=3,IF($B12="Blue",VLOOKUP('team lookup'!$A12,q_match_data,3),VLOOKUP('team lookup'!$A12,q_match_data,6)),IF($B12="Blue",VLOOKUP('team lookup'!$A12,q_match_data,4),VLOOKUP('team lookup'!$A12,q_match_data,7))),"")</f>
        <v/>
      </c>
      <c r="F12" t="str">
        <f ca="1">_xlfn.IFNA(IF($B12="Blue",VLOOKUP('team lookup'!$A12,q_match_data,5),VLOOKUP('team lookup'!$A12,q_match_data,2)),"")</f>
        <v/>
      </c>
      <c r="G12" t="str">
        <f ca="1">_xlfn.IFNA(IF($B12="Blue",VLOOKUP('team lookup'!$A12,q_match_data,6),VLOOKUP('team lookup'!$A12,q_match_data,3)),"")</f>
        <v/>
      </c>
      <c r="H12" t="str">
        <f ca="1">_xlfn.IFNA(IF($B12="Blue",VLOOKUP('team lookup'!$A12,q_match_data,7),VLOOKUP('team lookup'!$A12,q_match_data,4)),"")</f>
        <v/>
      </c>
      <c r="I12" t="str">
        <f ca="1">_xlfn.IFNA(IF($B12="Blue",VLOOKUP('team lookup'!$A12,q_match_data,56),VLOOKUP('team lookup'!$A12,q_match_data,107)),"")</f>
        <v/>
      </c>
      <c r="J12" t="str">
        <f ca="1">_xlfn.IFNA(IF($B12="Blue",VLOOKUP('team lookup'!$A12,q_match_data,53),VLOOKUP('team lookup'!$A12,q_match_data,104)),"")</f>
        <v/>
      </c>
      <c r="K12" t="str">
        <f ca="1">_xlfn.IFNA(IF($B12="Blue",VLOOKUP('team lookup'!$A12,q_match_data,55),VLOOKUP('team lookup'!$A12,q_match_data,106)),"")</f>
        <v/>
      </c>
      <c r="L12" t="str">
        <f ca="1">_xlfn.IFNA(IF($B12="Blue",VLOOKUP('team lookup'!$A12,q_match_data,40),VLOOKUP('team lookup'!$A12,q_match_data,91)),"")</f>
        <v/>
      </c>
      <c r="M12" t="str">
        <f ca="1">_xlfn.IFNA(IF($B12="Blue",VLOOKUP('team lookup'!$A12,q_match_data,39),VLOOKUP('team lookup'!$A12,q_match_data,90)),"")</f>
        <v/>
      </c>
      <c r="N12" t="str">
        <f t="shared" ca="1" si="0"/>
        <v/>
      </c>
      <c r="BT12" s="16"/>
      <c r="BU12" s="16">
        <f ca="1">IFERROR(BU11+FLOOR((MATCH(1,INDIRECT(_xlfn.CONCAT("'team match array'!",ADDRESS(2+2*BU11,1+MATCH('team lookup'!$A$2,'team match array'!$B$1:$SL$1)),":",ADDRESS(1000,1+MATCH('team lookup'!$A$2,'team match array'!$B$1:$SL$1)))),0)+1)/2,1),"")</f>
        <v>20</v>
      </c>
      <c r="BV12" s="16"/>
    </row>
    <row r="13" spans="1:74" x14ac:dyDescent="0.25">
      <c r="A13" t="str">
        <f ca="1">IF(BU13&lt;='data import sorted'!$A$4,BU13,"")</f>
        <v/>
      </c>
      <c r="B13" t="str">
        <f ca="1">_xlfn.IFNA(IF(OR($A$2=VLOOKUP('team lookup'!$A13,q_match_data,2),$A$2=VLOOKUP('team lookup'!$A13,q_match_data,3),$A$2=VLOOKUP('team lookup'!$A13,q_match_data,4)),"Blue","Red"),"")</f>
        <v/>
      </c>
      <c r="C13" t="str">
        <f ca="1">_xlfn.IFNA(IF(OR($A$2=VLOOKUP('team lookup'!$A13,q_match_data,2),$A$2=VLOOKUP('team lookup'!$A13,q_match_data,5)),1,IF(OR($A$2=VLOOKUP('team lookup'!$A13,q_match_data,3),$A$2=VLOOKUP('team lookup'!$A13,q_match_data,6)),2,IF(OR($A$2=VLOOKUP('team lookup'!$A13,q_match_data,4),$A$2=VLOOKUP('team lookup'!$A13,q_match_data,7)),3))),"")</f>
        <v/>
      </c>
      <c r="D13" t="str">
        <f ca="1">_xlfn.IFNA(IF($C13=1,IF($B13="Blue",VLOOKUP('team lookup'!$A13,q_match_data,3),VLOOKUP('team lookup'!$A13,q_match_data,6)),IF($B13="Blue",VLOOKUP('team lookup'!$A13,q_match_data,2),VLOOKUP('team lookup'!$A13,q_match_data,5))),"")</f>
        <v/>
      </c>
      <c r="E13" t="str">
        <f ca="1">_xlfn.IFNA(IF($C13=3,IF($B13="Blue",VLOOKUP('team lookup'!$A13,q_match_data,3),VLOOKUP('team lookup'!$A13,q_match_data,6)),IF($B13="Blue",VLOOKUP('team lookup'!$A13,q_match_data,4),VLOOKUP('team lookup'!$A13,q_match_data,7))),"")</f>
        <v/>
      </c>
      <c r="F13" t="str">
        <f ca="1">_xlfn.IFNA(IF($B13="Blue",VLOOKUP('team lookup'!$A13,q_match_data,5),VLOOKUP('team lookup'!$A13,q_match_data,2)),"")</f>
        <v/>
      </c>
      <c r="G13" t="str">
        <f ca="1">_xlfn.IFNA(IF($B13="Blue",VLOOKUP('team lookup'!$A13,q_match_data,6),VLOOKUP('team lookup'!$A13,q_match_data,3)),"")</f>
        <v/>
      </c>
      <c r="H13" t="str">
        <f ca="1">_xlfn.IFNA(IF($B13="Blue",VLOOKUP('team lookup'!$A13,q_match_data,7),VLOOKUP('team lookup'!$A13,q_match_data,4)),"")</f>
        <v/>
      </c>
      <c r="I13" t="str">
        <f ca="1">_xlfn.IFNA(IF($B13="Blue",VLOOKUP('team lookup'!$A13,q_match_data,56),VLOOKUP('team lookup'!$A13,q_match_data,107)),"")</f>
        <v/>
      </c>
      <c r="J13" t="str">
        <f ca="1">_xlfn.IFNA(IF($B13="Blue",VLOOKUP('team lookup'!$A13,q_match_data,53),VLOOKUP('team lookup'!$A13,q_match_data,104)),"")</f>
        <v/>
      </c>
      <c r="K13" t="str">
        <f ca="1">_xlfn.IFNA(IF($B13="Blue",VLOOKUP('team lookup'!$A13,q_match_data,55),VLOOKUP('team lookup'!$A13,q_match_data,106)),"")</f>
        <v/>
      </c>
      <c r="L13" t="str">
        <f ca="1">_xlfn.IFNA(IF($B13="Blue",VLOOKUP('team lookup'!$A13,q_match_data,40),VLOOKUP('team lookup'!$A13,q_match_data,91)),"")</f>
        <v/>
      </c>
      <c r="M13" t="str">
        <f ca="1">_xlfn.IFNA(IF($B13="Blue",VLOOKUP('team lookup'!$A13,q_match_data,39),VLOOKUP('team lookup'!$A13,q_match_data,90)),"")</f>
        <v/>
      </c>
      <c r="N13" t="str">
        <f t="shared" ca="1" si="0"/>
        <v/>
      </c>
      <c r="BT13" s="16"/>
      <c r="BU13" s="16">
        <f ca="1">IFERROR(BU12+FLOOR((MATCH(1,INDIRECT(_xlfn.CONCAT("'team match array'!",ADDRESS(2+2*BU12,1+MATCH('team lookup'!$A$2,'team match array'!$B$1:$SL$1)),":",ADDRESS(1000,1+MATCH('team lookup'!$A$2,'team match array'!$B$1:$SL$1)))),0)+1)/2,1),"")</f>
        <v>29</v>
      </c>
      <c r="BV13" s="16"/>
    </row>
    <row r="14" spans="1:74" x14ac:dyDescent="0.25">
      <c r="A14" t="str">
        <f ca="1">IF(BU14&lt;='data import sorted'!$A$4,BU14,"")</f>
        <v/>
      </c>
      <c r="B14" t="str">
        <f ca="1">_xlfn.IFNA(IF(OR($A$2=VLOOKUP('team lookup'!$A14,q_match_data,2),$A$2=VLOOKUP('team lookup'!$A14,q_match_data,3),$A$2=VLOOKUP('team lookup'!$A14,q_match_data,4)),"Blue","Red"),"")</f>
        <v/>
      </c>
      <c r="C14" t="str">
        <f ca="1">_xlfn.IFNA(IF(OR($A$2=VLOOKUP('team lookup'!$A14,q_match_data,2),$A$2=VLOOKUP('team lookup'!$A14,q_match_data,5)),1,IF(OR($A$2=VLOOKUP('team lookup'!$A14,q_match_data,3),$A$2=VLOOKUP('team lookup'!$A14,q_match_data,6)),2,IF(OR($A$2=VLOOKUP('team lookup'!$A14,q_match_data,4),$A$2=VLOOKUP('team lookup'!$A14,q_match_data,7)),3))),"")</f>
        <v/>
      </c>
      <c r="D14" t="str">
        <f ca="1">_xlfn.IFNA(IF($C14=1,IF($B14="Blue",VLOOKUP('team lookup'!$A14,q_match_data,3),VLOOKUP('team lookup'!$A14,q_match_data,6)),IF($B14="Blue",VLOOKUP('team lookup'!$A14,q_match_data,2),VLOOKUP('team lookup'!$A14,q_match_data,5))),"")</f>
        <v/>
      </c>
      <c r="E14" t="str">
        <f ca="1">_xlfn.IFNA(IF($C14=3,IF($B14="Blue",VLOOKUP('team lookup'!$A14,q_match_data,3),VLOOKUP('team lookup'!$A14,q_match_data,6)),IF($B14="Blue",VLOOKUP('team lookup'!$A14,q_match_data,4),VLOOKUP('team lookup'!$A14,q_match_data,7))),"")</f>
        <v/>
      </c>
      <c r="F14" t="str">
        <f ca="1">_xlfn.IFNA(IF($B14="Blue",VLOOKUP('team lookup'!$A14,q_match_data,5),VLOOKUP('team lookup'!$A14,q_match_data,2)),"")</f>
        <v/>
      </c>
      <c r="G14" t="str">
        <f ca="1">_xlfn.IFNA(IF($B14="Blue",VLOOKUP('team lookup'!$A14,q_match_data,6),VLOOKUP('team lookup'!$A14,q_match_data,3)),"")</f>
        <v/>
      </c>
      <c r="H14" t="str">
        <f ca="1">_xlfn.IFNA(IF($B14="Blue",VLOOKUP('team lookup'!$A14,q_match_data,7),VLOOKUP('team lookup'!$A14,q_match_data,4)),"")</f>
        <v/>
      </c>
      <c r="I14" t="str">
        <f ca="1">_xlfn.IFNA(IF($B14="Blue",VLOOKUP('team lookup'!$A14,q_match_data,56),VLOOKUP('team lookup'!$A14,q_match_data,107)),"")</f>
        <v/>
      </c>
      <c r="J14" t="str">
        <f ca="1">_xlfn.IFNA(IF($B14="Blue",VLOOKUP('team lookup'!$A14,q_match_data,53),VLOOKUP('team lookup'!$A14,q_match_data,104)),"")</f>
        <v/>
      </c>
      <c r="K14" t="str">
        <f ca="1">_xlfn.IFNA(IF($B14="Blue",VLOOKUP('team lookup'!$A14,q_match_data,55),VLOOKUP('team lookup'!$A14,q_match_data,106)),"")</f>
        <v/>
      </c>
      <c r="L14" t="str">
        <f ca="1">_xlfn.IFNA(IF($B14="Blue",VLOOKUP('team lookup'!$A14,q_match_data,40),VLOOKUP('team lookup'!$A14,q_match_data,91)),"")</f>
        <v/>
      </c>
      <c r="M14" t="str">
        <f ca="1">_xlfn.IFNA(IF($B14="Blue",VLOOKUP('team lookup'!$A14,q_match_data,39),VLOOKUP('team lookup'!$A14,q_match_data,90)),"")</f>
        <v/>
      </c>
      <c r="N14" t="str">
        <f t="shared" ca="1" si="0"/>
        <v/>
      </c>
      <c r="BT14" s="16"/>
      <c r="BU14" s="16">
        <f ca="1">IFERROR(BU13+FLOOR((MATCH(1,INDIRECT(_xlfn.CONCAT("'team match array'!",ADDRESS(2+2*BU13,1+MATCH('team lookup'!$A$2,'team match array'!$B$1:$SL$1)),":",ADDRESS(1000,1+MATCH('team lookup'!$A$2,'team match array'!$B$1:$SL$1)))),0)+1)/2,1),"")</f>
        <v>36</v>
      </c>
      <c r="BV14" s="16"/>
    </row>
    <row r="15" spans="1:74" x14ac:dyDescent="0.25">
      <c r="A15" t="str">
        <f ca="1">IF(BU15&lt;='data import sorted'!$A$4,BU15,"")</f>
        <v/>
      </c>
      <c r="B15" t="str">
        <f ca="1">_xlfn.IFNA(IF(OR($A$2=VLOOKUP('team lookup'!$A15,q_match_data,2),$A$2=VLOOKUP('team lookup'!$A15,q_match_data,3),$A$2=VLOOKUP('team lookup'!$A15,q_match_data,4)),"Blue","Red"),"")</f>
        <v/>
      </c>
      <c r="C15" t="str">
        <f ca="1">_xlfn.IFNA(IF(OR($A$2=VLOOKUP('team lookup'!$A15,q_match_data,2),$A$2=VLOOKUP('team lookup'!$A15,q_match_data,5)),1,IF(OR($A$2=VLOOKUP('team lookup'!$A15,q_match_data,3),$A$2=VLOOKUP('team lookup'!$A15,q_match_data,6)),2,IF(OR($A$2=VLOOKUP('team lookup'!$A15,q_match_data,4),$A$2=VLOOKUP('team lookup'!$A15,q_match_data,7)),3))),"")</f>
        <v/>
      </c>
      <c r="D15" t="str">
        <f ca="1">_xlfn.IFNA(IF($C15=1,IF($B15="Blue",VLOOKUP('team lookup'!$A15,q_match_data,3),VLOOKUP('team lookup'!$A15,q_match_data,6)),IF($B15="Blue",VLOOKUP('team lookup'!$A15,q_match_data,2),VLOOKUP('team lookup'!$A15,q_match_data,5))),"")</f>
        <v/>
      </c>
      <c r="E15" t="str">
        <f ca="1">_xlfn.IFNA(IF($C15=3,IF($B15="Blue",VLOOKUP('team lookup'!$A15,q_match_data,3),VLOOKUP('team lookup'!$A15,q_match_data,6)),IF($B15="Blue",VLOOKUP('team lookup'!$A15,q_match_data,4),VLOOKUP('team lookup'!$A15,q_match_data,7))),"")</f>
        <v/>
      </c>
      <c r="F15" t="str">
        <f ca="1">_xlfn.IFNA(IF($B15="Blue",VLOOKUP('team lookup'!$A15,q_match_data,5),VLOOKUP('team lookup'!$A15,q_match_data,2)),"")</f>
        <v/>
      </c>
      <c r="G15" t="str">
        <f ca="1">_xlfn.IFNA(IF($B15="Blue",VLOOKUP('team lookup'!$A15,q_match_data,6),VLOOKUP('team lookup'!$A15,q_match_data,3)),"")</f>
        <v/>
      </c>
      <c r="H15" t="str">
        <f ca="1">_xlfn.IFNA(IF($B15="Blue",VLOOKUP('team lookup'!$A15,q_match_data,7),VLOOKUP('team lookup'!$A15,q_match_data,4)),"")</f>
        <v/>
      </c>
      <c r="I15" t="str">
        <f ca="1">_xlfn.IFNA(IF($B15="Blue",VLOOKUP('team lookup'!$A15,q_match_data,56),VLOOKUP('team lookup'!$A15,q_match_data,107)),"")</f>
        <v/>
      </c>
      <c r="J15" t="str">
        <f ca="1">_xlfn.IFNA(IF($B15="Blue",VLOOKUP('team lookup'!$A15,q_match_data,53),VLOOKUP('team lookup'!$A15,q_match_data,104)),"")</f>
        <v/>
      </c>
      <c r="K15" t="str">
        <f ca="1">_xlfn.IFNA(IF($B15="Blue",VLOOKUP('team lookup'!$A15,q_match_data,55),VLOOKUP('team lookup'!$A15,q_match_data,106)),"")</f>
        <v/>
      </c>
      <c r="L15" t="str">
        <f ca="1">_xlfn.IFNA(IF($B15="Blue",VLOOKUP('team lookup'!$A15,q_match_data,40),VLOOKUP('team lookup'!$A15,q_match_data,91)),"")</f>
        <v/>
      </c>
      <c r="M15" t="str">
        <f ca="1">_xlfn.IFNA(IF($B15="Blue",VLOOKUP('team lookup'!$A15,q_match_data,39),VLOOKUP('team lookup'!$A15,q_match_data,90)),"")</f>
        <v/>
      </c>
      <c r="N15" t="str">
        <f t="shared" ca="1" si="0"/>
        <v/>
      </c>
      <c r="BT15" s="16"/>
      <c r="BU15" s="16">
        <f ca="1">IFERROR(BU14+FLOOR((MATCH(1,INDIRECT(_xlfn.CONCAT("'team match array'!",ADDRESS(2+2*BU14,1+MATCH('team lookup'!$A$2,'team match array'!$B$1:$SL$1)),":",ADDRESS(1000,1+MATCH('team lookup'!$A$2,'team match array'!$B$1:$SL$1)))),0)+1)/2,1),"")</f>
        <v>49</v>
      </c>
      <c r="BV15" s="16"/>
    </row>
    <row r="16" spans="1:74" x14ac:dyDescent="0.25">
      <c r="A16" t="str">
        <f ca="1">IF(BU16&lt;='data import sorted'!$A$4,BU16,"")</f>
        <v/>
      </c>
      <c r="B16" t="str">
        <f ca="1">_xlfn.IFNA(IF(OR($A$2=VLOOKUP('team lookup'!$A16,q_match_data,2),$A$2=VLOOKUP('team lookup'!$A16,q_match_data,3),$A$2=VLOOKUP('team lookup'!$A16,q_match_data,4)),"Blue","Red"),"")</f>
        <v/>
      </c>
      <c r="C16" t="str">
        <f ca="1">_xlfn.IFNA(IF(OR($A$2=VLOOKUP('team lookup'!$A16,q_match_data,2),$A$2=VLOOKUP('team lookup'!$A16,q_match_data,5)),1,IF(OR($A$2=VLOOKUP('team lookup'!$A16,q_match_data,3),$A$2=VLOOKUP('team lookup'!$A16,q_match_data,6)),2,IF(OR($A$2=VLOOKUP('team lookup'!$A16,q_match_data,4),$A$2=VLOOKUP('team lookup'!$A16,q_match_data,7)),3))),"")</f>
        <v/>
      </c>
      <c r="D16" t="str">
        <f ca="1">_xlfn.IFNA(IF($C16=1,IF($B16="Blue",VLOOKUP('team lookup'!$A16,q_match_data,3),VLOOKUP('team lookup'!$A16,q_match_data,6)),IF($B16="Blue",VLOOKUP('team lookup'!$A16,q_match_data,2),VLOOKUP('team lookup'!$A16,q_match_data,5))),"")</f>
        <v/>
      </c>
      <c r="E16" t="str">
        <f ca="1">_xlfn.IFNA(IF($C16=3,IF($B16="Blue",VLOOKUP('team lookup'!$A16,q_match_data,3),VLOOKUP('team lookup'!$A16,q_match_data,6)),IF($B16="Blue",VLOOKUP('team lookup'!$A16,q_match_data,4),VLOOKUP('team lookup'!$A16,q_match_data,7))),"")</f>
        <v/>
      </c>
      <c r="F16" t="str">
        <f ca="1">_xlfn.IFNA(IF($B16="Blue",VLOOKUP('team lookup'!$A16,q_match_data,5),VLOOKUP('team lookup'!$A16,q_match_data,2)),"")</f>
        <v/>
      </c>
      <c r="G16" t="str">
        <f ca="1">_xlfn.IFNA(IF($B16="Blue",VLOOKUP('team lookup'!$A16,q_match_data,6),VLOOKUP('team lookup'!$A16,q_match_data,3)),"")</f>
        <v/>
      </c>
      <c r="H16" t="str">
        <f ca="1">_xlfn.IFNA(IF($B16="Blue",VLOOKUP('team lookup'!$A16,q_match_data,7),VLOOKUP('team lookup'!$A16,q_match_data,4)),"")</f>
        <v/>
      </c>
      <c r="I16" t="str">
        <f ca="1">_xlfn.IFNA(IF($B16="Blue",VLOOKUP('team lookup'!$A16,q_match_data,56),VLOOKUP('team lookup'!$A16,q_match_data,107)),"")</f>
        <v/>
      </c>
      <c r="J16" t="str">
        <f ca="1">_xlfn.IFNA(IF($B16="Blue",VLOOKUP('team lookup'!$A16,q_match_data,53),VLOOKUP('team lookup'!$A16,q_match_data,104)),"")</f>
        <v/>
      </c>
      <c r="K16" t="str">
        <f ca="1">_xlfn.IFNA(IF($B16="Blue",VLOOKUP('team lookup'!$A16,q_match_data,55),VLOOKUP('team lookup'!$A16,q_match_data,106)),"")</f>
        <v/>
      </c>
      <c r="L16" t="str">
        <f ca="1">_xlfn.IFNA(IF($B16="Blue",VLOOKUP('team lookup'!$A16,q_match_data,40),VLOOKUP('team lookup'!$A16,q_match_data,91)),"")</f>
        <v/>
      </c>
      <c r="M16" t="str">
        <f ca="1">_xlfn.IFNA(IF($B16="Blue",VLOOKUP('team lookup'!$A16,q_match_data,39),VLOOKUP('team lookup'!$A16,q_match_data,90)),"")</f>
        <v/>
      </c>
      <c r="N16" t="str">
        <f t="shared" ca="1" si="0"/>
        <v/>
      </c>
      <c r="BT16" s="16"/>
      <c r="BU16" s="16">
        <f ca="1">IFERROR(BU15+FLOOR((MATCH(1,INDIRECT(_xlfn.CONCAT("'team match array'!",ADDRESS(2+2*BU15,1+MATCH('team lookup'!$A$2,'team match array'!$B$1:$SL$1)),":",ADDRESS(1000,1+MATCH('team lookup'!$A$2,'team match array'!$B$1:$SL$1)))),0)+1)/2,1),"")</f>
        <v>54</v>
      </c>
      <c r="BV16" s="16"/>
    </row>
    <row r="17" spans="1:74" x14ac:dyDescent="0.25">
      <c r="A17" t="str">
        <f ca="1">IF(BU17&lt;='data import sorted'!$A$4,BU17,"")</f>
        <v/>
      </c>
      <c r="B17" t="str">
        <f ca="1">_xlfn.IFNA(IF(OR($A$2=VLOOKUP('team lookup'!$A17,q_match_data,2),$A$2=VLOOKUP('team lookup'!$A17,q_match_data,3),$A$2=VLOOKUP('team lookup'!$A17,q_match_data,4)),"Blue","Red"),"")</f>
        <v/>
      </c>
      <c r="C17" t="str">
        <f ca="1">_xlfn.IFNA(IF(OR($A$2=VLOOKUP('team lookup'!$A17,q_match_data,2),$A$2=VLOOKUP('team lookup'!$A17,q_match_data,5)),1,IF(OR($A$2=VLOOKUP('team lookup'!$A17,q_match_data,3),$A$2=VLOOKUP('team lookup'!$A17,q_match_data,6)),2,IF(OR($A$2=VLOOKUP('team lookup'!$A17,q_match_data,4),$A$2=VLOOKUP('team lookup'!$A17,q_match_data,7)),3))),"")</f>
        <v/>
      </c>
      <c r="D17" t="str">
        <f ca="1">_xlfn.IFNA(IF($C17=1,IF($B17="Blue",VLOOKUP('team lookup'!$A17,q_match_data,3),VLOOKUP('team lookup'!$A17,q_match_data,6)),IF($B17="Blue",VLOOKUP('team lookup'!$A17,q_match_data,2),VLOOKUP('team lookup'!$A17,q_match_data,5))),"")</f>
        <v/>
      </c>
      <c r="E17" t="str">
        <f ca="1">_xlfn.IFNA(IF($C17=3,IF($B17="Blue",VLOOKUP('team lookup'!$A17,q_match_data,3),VLOOKUP('team lookup'!$A17,q_match_data,6)),IF($B17="Blue",VLOOKUP('team lookup'!$A17,q_match_data,4),VLOOKUP('team lookup'!$A17,q_match_data,7))),"")</f>
        <v/>
      </c>
      <c r="F17" t="str">
        <f ca="1">_xlfn.IFNA(IF($B17="Blue",VLOOKUP('team lookup'!$A17,q_match_data,5),VLOOKUP('team lookup'!$A17,q_match_data,2)),"")</f>
        <v/>
      </c>
      <c r="G17" t="str">
        <f ca="1">_xlfn.IFNA(IF($B17="Blue",VLOOKUP('team lookup'!$A17,q_match_data,6),VLOOKUP('team lookup'!$A17,q_match_data,3)),"")</f>
        <v/>
      </c>
      <c r="H17" t="str">
        <f ca="1">_xlfn.IFNA(IF($B17="Blue",VLOOKUP('team lookup'!$A17,q_match_data,7),VLOOKUP('team lookup'!$A17,q_match_data,4)),"")</f>
        <v/>
      </c>
      <c r="I17" t="str">
        <f ca="1">_xlfn.IFNA(IF($B17="Blue",VLOOKUP('team lookup'!$A17,q_match_data,56),VLOOKUP('team lookup'!$A17,q_match_data,107)),"")</f>
        <v/>
      </c>
      <c r="J17" t="str">
        <f ca="1">_xlfn.IFNA(IF($B17="Blue",VLOOKUP('team lookup'!$A17,q_match_data,53),VLOOKUP('team lookup'!$A17,q_match_data,104)),"")</f>
        <v/>
      </c>
      <c r="K17" t="str">
        <f ca="1">_xlfn.IFNA(IF($B17="Blue",VLOOKUP('team lookup'!$A17,q_match_data,55),VLOOKUP('team lookup'!$A17,q_match_data,106)),"")</f>
        <v/>
      </c>
      <c r="L17" t="str">
        <f ca="1">_xlfn.IFNA(IF($B17="Blue",VLOOKUP('team lookup'!$A17,q_match_data,40),VLOOKUP('team lookup'!$A17,q_match_data,91)),"")</f>
        <v/>
      </c>
      <c r="M17" t="str">
        <f ca="1">_xlfn.IFNA(IF($B17="Blue",VLOOKUP('team lookup'!$A17,q_match_data,39),VLOOKUP('team lookup'!$A17,q_match_data,90)),"")</f>
        <v/>
      </c>
      <c r="N17" t="str">
        <f t="shared" ca="1" si="0"/>
        <v/>
      </c>
      <c r="BT17" s="16"/>
      <c r="BU17" s="16">
        <f ca="1">IFERROR(BU16+FLOOR((MATCH(1,INDIRECT(_xlfn.CONCAT("'team match array'!",ADDRESS(2+2*BU16,1+MATCH('team lookup'!$A$2,'team match array'!$B$1:$SL$1)),":",ADDRESS(1000,1+MATCH('team lookup'!$A$2,'team match array'!$B$1:$SL$1)))),0)+1)/2,1),"")</f>
        <v>66</v>
      </c>
      <c r="BV17" s="16"/>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6"/>
      <c r="BU18" s="16">
        <f ca="1">IFERROR(BU17+FLOOR((MATCH(1,INDIRECT(_xlfn.CONCAT("'team match array'!",ADDRESS(2+2*BU17,1+MATCH('team lookup'!$A$2,'team match array'!$B$1:$SL$1)),":",ADDRESS(1000,1+MATCH('team lookup'!$A$2,'team match array'!$B$1:$SL$1)))),0)+1)/2,1),"")</f>
        <v>76</v>
      </c>
      <c r="BV18" s="16"/>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6"/>
      <c r="BU19" s="16" t="str">
        <f ca="1">IFERROR(BU18+FLOOR((MATCH(1,INDIRECT(_xlfn.CONCAT("'team match array'!",ADDRESS(2+2*BU18,1+MATCH('team lookup'!$A$2,'team match array'!$B$1:$SL$1)),":",ADDRESS(1000,1+MATCH('team lookup'!$A$2,'team match array'!$B$1:$SL$1)))),0)+1)/2,1),"")</f>
        <v/>
      </c>
      <c r="BV19" s="16"/>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6"/>
      <c r="BU20" s="16" t="str">
        <f ca="1">IFERROR(BU19+FLOOR((MATCH(1,INDIRECT(_xlfn.CONCAT("'team match array'!",ADDRESS(2+2*BU19,1+MATCH('team lookup'!$A$2,'team match array'!$B$1:$SL$1)),":",ADDRESS(1000,1+MATCH('team lookup'!$A$2,'team match array'!$B$1:$SL$1)))),0)+1)/2,1),"")</f>
        <v/>
      </c>
      <c r="BV20" s="16"/>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6"/>
      <c r="BU21" s="16" t="str">
        <f ca="1">IFERROR(BU20+FLOOR((MATCH(1,INDIRECT(_xlfn.CONCAT("'team match array'!",ADDRESS(2+2*BU20,1+MATCH('team lookup'!$A$2,'team match array'!$B$1:$SL$1)),":",ADDRESS(1000,1+MATCH('team lookup'!$A$2,'team match array'!$B$1:$SL$1)))),0)+1)/2,1),"")</f>
        <v/>
      </c>
      <c r="BV21" s="16"/>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6"/>
      <c r="BU22" s="16" t="str">
        <f ca="1">IFERROR(BU21+FLOOR((MATCH(1,INDIRECT(_xlfn.CONCAT("'team match array'!",ADDRESS(2+2*BU21,1+MATCH('team lookup'!$A$2,'team match array'!$B$1:$SL$1)),":",ADDRESS(1000,1+MATCH('team lookup'!$A$2,'team match array'!$B$1:$SL$1)))),0)+1)/2,1),"")</f>
        <v/>
      </c>
      <c r="BV22" s="16"/>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6"/>
      <c r="BU23" s="16" t="str">
        <f ca="1">IFERROR(BU22+FLOOR((MATCH(1,INDIRECT(_xlfn.CONCAT("'team match array'!",ADDRESS(2+2*BU22,1+MATCH('team lookup'!$A$2,'team match array'!$B$1:$SL$1)),":",ADDRESS(1000,1+MATCH('team lookup'!$A$2,'team match array'!$B$1:$SL$1)))),0)+1)/2,1),"")</f>
        <v/>
      </c>
      <c r="BV23" s="16"/>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6"/>
      <c r="BU24" s="16" t="str">
        <f ca="1">IFERROR(BU23+FLOOR((MATCH(1,INDIRECT(_xlfn.CONCAT("'team match array'!",ADDRESS(2+2*BU23,1+MATCH('team lookup'!$A$2,'team match array'!$B$1:$SL$1)),":",ADDRESS(1000,1+MATCH('team lookup'!$A$2,'team match array'!$B$1:$SL$1)))),0)+1)/2,1),"")</f>
        <v/>
      </c>
      <c r="BV24" s="16"/>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6"/>
      <c r="BU25" s="16" t="str">
        <f ca="1">IFERROR(BU24+FLOOR((MATCH(1,INDIRECT(_xlfn.CONCAT("'team match array'!",ADDRESS(2+2*BU24,1+MATCH('team lookup'!$A$2,'team match array'!$B$1:$SL$1)),":",ADDRESS(1000,1+MATCH('team lookup'!$A$2,'team match array'!$B$1:$SL$1)))),0)+1)/2,1),"")</f>
        <v/>
      </c>
      <c r="BV25" s="16"/>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6"/>
      <c r="BU26" s="16" t="str">
        <f ca="1">IFERROR(BU25+FLOOR((MATCH(1,INDIRECT(_xlfn.CONCAT("'team match array'!",ADDRESS(2+2*BU25,1+MATCH('team lookup'!$A$2,'team match array'!$B$1:$SL$1)),":",ADDRESS(1000,1+MATCH('team lookup'!$A$2,'team match array'!$B$1:$SL$1)))),0)+1)/2,1),"")</f>
        <v/>
      </c>
      <c r="BV26" s="16"/>
    </row>
    <row r="27" spans="1:74" x14ac:dyDescent="0.25">
      <c r="BT27" s="16"/>
      <c r="BU27" s="16" t="str">
        <f ca="1">IFERROR(BU26+FLOOR((MATCH(1,INDIRECT(_xlfn.CONCAT("'team match array'!",ADDRESS(2+2*BU26,1+MATCH('team lookup'!$A$2,'team match array'!$B$1:$SL$1)),":",ADDRESS(1000,1+MATCH('team lookup'!$A$2,'team match array'!$B$1:$SL$1)))),0)+1)/2,1),"")</f>
        <v/>
      </c>
      <c r="BV27" s="16"/>
    </row>
    <row r="28" spans="1:74" x14ac:dyDescent="0.25">
      <c r="A28" t="s">
        <v>61</v>
      </c>
      <c r="BT28" s="16"/>
      <c r="BU28" s="16" t="str">
        <f ca="1">IFERROR(BU27+FLOOR((MATCH(1,INDIRECT(_xlfn.CONCAT("'team match array'!",ADDRESS(2+2*BU27,1+MATCH('team lookup'!$A$2,'team match array'!$B$1:$AC$1)),":",ADDRESS(1000,1+MATCH('team lookup'!$A$2,'team match array'!$B$1:$AC$1)))),0)+1)/2,1),"")</f>
        <v/>
      </c>
      <c r="BV28" s="16"/>
    </row>
    <row r="29" spans="1:74" s="3" customFormat="1" ht="110.25" customHeight="1" x14ac:dyDescent="0.25">
      <c r="A29" s="2" t="s">
        <v>78</v>
      </c>
      <c r="B29" s="2" t="s">
        <v>62</v>
      </c>
      <c r="C29" s="2" t="s">
        <v>63</v>
      </c>
      <c r="D29" s="2" t="s">
        <v>64</v>
      </c>
      <c r="E29" s="2" t="s">
        <v>65</v>
      </c>
      <c r="F29" s="2" t="s">
        <v>66</v>
      </c>
      <c r="G29" s="2" t="s">
        <v>67</v>
      </c>
      <c r="H29" s="2" t="s">
        <v>68</v>
      </c>
      <c r="I29" s="2" t="s">
        <v>3669</v>
      </c>
      <c r="J29" s="2" t="s">
        <v>3586</v>
      </c>
      <c r="K29" s="2" t="s">
        <v>69</v>
      </c>
      <c r="L29" s="2" t="s">
        <v>70</v>
      </c>
      <c r="M29" s="2" t="s">
        <v>3692</v>
      </c>
      <c r="N29" s="2" t="s">
        <v>71</v>
      </c>
      <c r="O29" s="2" t="s">
        <v>3595</v>
      </c>
      <c r="P29" s="2" t="s">
        <v>73</v>
      </c>
      <c r="Q29" s="2"/>
      <c r="R29" s="2"/>
      <c r="BT29" s="15"/>
      <c r="BU29" s="15"/>
      <c r="BV29" s="15"/>
    </row>
    <row r="30" spans="1:74" x14ac:dyDescent="0.25">
      <c r="A30">
        <f ca="1">IF(_xlfn.MINIFS(BU10:BU26,BU10:BU26,_xlfn.CONCAT("&gt;",'data import sorted'!$A$4))=0,"",_xlfn.MINIFS(BU10:BU26,BU10:BU26,_xlfn.CONCAT("&gt;",'data import sorted'!$A$4)))</f>
        <v>7</v>
      </c>
      <c r="B30" t="str">
        <f ca="1">_xlfn.IFNA(IF(OR($A$2=VLOOKUP('team lookup'!$A30,q_match_data,2),$A$2=VLOOKUP('team lookup'!$A30,q_match_data,3),$A$2=VLOOKUP('team lookup'!$A30,q_match_data,4)),"Blue","Red"),"")</f>
        <v>Blue</v>
      </c>
      <c r="C30">
        <f ca="1">_xlfn.IFNA(IF(OR($A$2=VLOOKUP('team lookup'!$A30,q_match_data,2),$A$2=VLOOKUP('team lookup'!$A30,q_match_data,5)),1,IF(OR($A$2=VLOOKUP('team lookup'!$A30,q_match_data,3),$A$2=VLOOKUP('team lookup'!$A30,q_match_data,6)),2,IF(OR($A$2=VLOOKUP('team lookup'!$A30,q_match_data,4),$A$2=VLOOKUP('team lookup'!$A30,q_match_data,7)),3))),"")</f>
        <v>3</v>
      </c>
      <c r="D30">
        <f ca="1">_xlfn.IFNA(IF($C30=1,IF($B30="Blue",VLOOKUP('team lookup'!$A30,q_match_data,3),VLOOKUP('team lookup'!$A30,q_match_data,6)),IF($B30="Blue",VLOOKUP('team lookup'!$A30,q_match_data,2),VLOOKUP('team lookup'!$A30,q_match_data,5))),"")</f>
        <v>101</v>
      </c>
      <c r="E30">
        <f ca="1">_xlfn.IFNA(IF($C30=3,IF($B30="Blue",VLOOKUP('team lookup'!$A30,q_match_data,3),VLOOKUP('team lookup'!$A30,q_match_data,6)),IF($B30="Blue",VLOOKUP('team lookup'!$A30,q_match_data,4),VLOOKUP('team lookup'!$A30,q_match_data,7))),"")</f>
        <v>2451</v>
      </c>
      <c r="F30">
        <f ca="1">_xlfn.IFNA(IF($B30="Blue",VLOOKUP('team lookup'!$A30,q_match_data,5),VLOOKUP('team lookup'!$A30,q_match_data,2)),"")</f>
        <v>3061</v>
      </c>
      <c r="G30">
        <f ca="1">_xlfn.IFNA(IF($B30="Blue",VLOOKUP('team lookup'!$A30,q_match_data,6),VLOOKUP('team lookup'!$A30,q_match_data,3)),"")</f>
        <v>5847</v>
      </c>
      <c r="H30">
        <f ca="1">_xlfn.IFNA(IF($B30="Blue",VLOOKUP('team lookup'!$A30,q_match_data,7),VLOOKUP('team lookup'!$A30,q_match_data,4)),"")</f>
        <v>3352</v>
      </c>
      <c r="I30">
        <f ca="1">_xlfn.IFNA(IF($B30="Blue",VLOOKUP('team lookup'!$A30,q_match_data,158),VLOOKUP('team lookup'!$A30,q_match_data,209)),"")</f>
        <v>53.138568196234814</v>
      </c>
      <c r="J30">
        <f ca="1">_xlfn.IFNA(IF($B30="Blue",VLOOKUP('team lookup'!$A30,q_match_data,155),VLOOKUP('team lookup'!$A30,q_match_data,206)),"")</f>
        <v>254.77865109056461</v>
      </c>
      <c r="K30" s="27">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0.76978860063008281</v>
      </c>
      <c r="L30" s="27">
        <f ca="1">_xlfn.IFNA(IF($B30="Blue",VLOOKUP('team lookup'!$A30,q_match_data,157),VLOOKUP('team lookup'!$A30,q_match_data,208)),"")</f>
        <v>0.73667445697863065</v>
      </c>
      <c r="M30" s="27">
        <f ca="1">IFERROR(AVERAGE(K30:L30),"")</f>
        <v>0.75323152880435673</v>
      </c>
      <c r="N30" s="27">
        <f ca="1">_xlfn.IFNA(IF($B30="Blue",VLOOKUP('team lookup'!$A30,q_match_data,142),VLOOKUP('team lookup'!$A30,q_match_data,193)),"")</f>
        <v>3.60922513697568E-2</v>
      </c>
      <c r="O30" s="27">
        <f ca="1">_xlfn.IFNA(IF($B30="Blue",VLOOKUP('team lookup'!$A30,q_match_data,141),VLOOKUP('team lookup'!$A30,q_match_data,192)),"")</f>
        <v>0.77675452760884645</v>
      </c>
    </row>
    <row r="31" spans="1:74" x14ac:dyDescent="0.25">
      <c r="A31">
        <f t="shared" ref="A31:A47" ca="1" si="2">IF(_xlfn.MINIFS($BU$10:$BU$26,$BU$10:$BU$26,_xlfn.CONCAT("&gt;",A30))=0,"",_xlfn.MINIFS($BU$10:$BU$26,$BU$10:$BU$26,_xlfn.CONCAT("&gt;",A30)))</f>
        <v>12</v>
      </c>
      <c r="B31" t="str">
        <f ca="1">_xlfn.IFNA(IF(OR($A$2=VLOOKUP('team lookup'!$A31,q_match_data,2),$A$2=VLOOKUP('team lookup'!$A31,q_match_data,3),$A$2=VLOOKUP('team lookup'!$A31,q_match_data,4)),"Blue","Red"),"")</f>
        <v>Blue</v>
      </c>
      <c r="C31">
        <f ca="1">_xlfn.IFNA(IF(OR($A$2=VLOOKUP('team lookup'!$A31,q_match_data,2),$A$2=VLOOKUP('team lookup'!$A31,q_match_data,5)),1,IF(OR($A$2=VLOOKUP('team lookup'!$A31,q_match_data,3),$A$2=VLOOKUP('team lookup'!$A31,q_match_data,6)),2,IF(OR($A$2=VLOOKUP('team lookup'!$A31,q_match_data,4),$A$2=VLOOKUP('team lookup'!$A31,q_match_data,7)),3))),"")</f>
        <v>3</v>
      </c>
      <c r="D31">
        <f ca="1">_xlfn.IFNA(IF($C31=1,IF($B31="Blue",VLOOKUP('team lookup'!$A31,q_match_data,3),VLOOKUP('team lookup'!$A31,q_match_data,6)),IF($B31="Blue",VLOOKUP('team lookup'!$A31,q_match_data,2),VLOOKUP('team lookup'!$A31,q_match_data,5))),"")</f>
        <v>1511</v>
      </c>
      <c r="E31">
        <f ca="1">_xlfn.IFNA(IF($C31=3,IF($B31="Blue",VLOOKUP('team lookup'!$A31,q_match_data,3),VLOOKUP('team lookup'!$A31,q_match_data,6)),IF($B31="Blue",VLOOKUP('team lookup'!$A31,q_match_data,4),VLOOKUP('team lookup'!$A31,q_match_data,7))),"")</f>
        <v>1739</v>
      </c>
      <c r="F31">
        <f ca="1">_xlfn.IFNA(IF($B31="Blue",VLOOKUP('team lookup'!$A31,q_match_data,5),VLOOKUP('team lookup'!$A31,q_match_data,2)),"")</f>
        <v>2039</v>
      </c>
      <c r="G31">
        <f ca="1">_xlfn.IFNA(IF($B31="Blue",VLOOKUP('team lookup'!$A31,q_match_data,6),VLOOKUP('team lookup'!$A31,q_match_data,3)),"")</f>
        <v>2704</v>
      </c>
      <c r="H31">
        <f ca="1">_xlfn.IFNA(IF($B31="Blue",VLOOKUP('team lookup'!$A31,q_match_data,7),VLOOKUP('team lookup'!$A31,q_match_data,4)),"")</f>
        <v>1405</v>
      </c>
      <c r="I31">
        <f ca="1">_xlfn.IFNA(IF($B31="Blue",VLOOKUP('team lookup'!$A31,q_match_data,158),VLOOKUP('team lookup'!$A31,q_match_data,209)),"")</f>
        <v>38.781607245966008</v>
      </c>
      <c r="J31">
        <f ca="1">_xlfn.IFNA(IF($B31="Blue",VLOOKUP('team lookup'!$A31,q_match_data,155),VLOOKUP('team lookup'!$A31,q_match_data,206)),"")</f>
        <v>263.98300044238323</v>
      </c>
      <c r="K31" s="27">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0.84264465229775909</v>
      </c>
      <c r="L31" s="27">
        <f ca="1">_xlfn.IFNA(IF($B31="Blue",VLOOKUP('team lookup'!$A31,q_match_data,157),VLOOKUP('team lookup'!$A31,q_match_data,208)),"")</f>
        <v>0.7471102844582449</v>
      </c>
      <c r="M31" s="27">
        <f t="shared" ref="M31:M48" ca="1" si="3">IFERROR(AVERAGE(K31:L31),"")</f>
        <v>0.79487746837800199</v>
      </c>
      <c r="N31" s="27">
        <f ca="1">_xlfn.IFNA(IF($B31="Blue",VLOOKUP('team lookup'!$A31,q_match_data,142),VLOOKUP('team lookup'!$A31,q_match_data,193)),"")</f>
        <v>3.2258367051200221E-2</v>
      </c>
      <c r="O31" s="27">
        <f ca="1">_xlfn.IFNA(IF($B31="Blue",VLOOKUP('team lookup'!$A31,q_match_data,141),VLOOKUP('team lookup'!$A31,q_match_data,192)),"")</f>
        <v>0.76632251873197621</v>
      </c>
    </row>
    <row r="32" spans="1:74" x14ac:dyDescent="0.25">
      <c r="A32">
        <f t="shared" ca="1" si="2"/>
        <v>20</v>
      </c>
      <c r="B32" t="str">
        <f ca="1">_xlfn.IFNA(IF(OR($A$2=VLOOKUP('team lookup'!$A32,q_match_data,2),$A$2=VLOOKUP('team lookup'!$A32,q_match_data,3),$A$2=VLOOKUP('team lookup'!$A32,q_match_data,4)),"Blue","Red"),"")</f>
        <v>Red</v>
      </c>
      <c r="C32">
        <f ca="1">_xlfn.IFNA(IF(OR($A$2=VLOOKUP('team lookup'!$A32,q_match_data,2),$A$2=VLOOKUP('team lookup'!$A32,q_match_data,5)),1,IF(OR($A$2=VLOOKUP('team lookup'!$A32,q_match_data,3),$A$2=VLOOKUP('team lookup'!$A32,q_match_data,6)),2,IF(OR($A$2=VLOOKUP('team lookup'!$A32,q_match_data,4),$A$2=VLOOKUP('team lookup'!$A32,q_match_data,7)),3))),"")</f>
        <v>3</v>
      </c>
      <c r="D32">
        <f ca="1">_xlfn.IFNA(IF($C32=1,IF($B32="Blue",VLOOKUP('team lookup'!$A32,q_match_data,3),VLOOKUP('team lookup'!$A32,q_match_data,6)),IF($B32="Blue",VLOOKUP('team lookup'!$A32,q_match_data,2),VLOOKUP('team lookup'!$A32,q_match_data,5))),"")</f>
        <v>2338</v>
      </c>
      <c r="E32">
        <f ca="1">_xlfn.IFNA(IF($C32=3,IF($B32="Blue",VLOOKUP('team lookup'!$A32,q_match_data,3),VLOOKUP('team lookup'!$A32,q_match_data,6)),IF($B32="Blue",VLOOKUP('team lookup'!$A32,q_match_data,4),VLOOKUP('team lookup'!$A32,q_match_data,7))),"")</f>
        <v>4787</v>
      </c>
      <c r="F32">
        <f ca="1">_xlfn.IFNA(IF($B32="Blue",VLOOKUP('team lookup'!$A32,q_match_data,5),VLOOKUP('team lookup'!$A32,q_match_data,2)),"")</f>
        <v>16</v>
      </c>
      <c r="G32">
        <f ca="1">_xlfn.IFNA(IF($B32="Blue",VLOOKUP('team lookup'!$A32,q_match_data,6),VLOOKUP('team lookup'!$A32,q_match_data,3)),"")</f>
        <v>1739</v>
      </c>
      <c r="H32">
        <f ca="1">_xlfn.IFNA(IF($B32="Blue",VLOOKUP('team lookup'!$A32,q_match_data,7),VLOOKUP('team lookup'!$A32,q_match_data,4)),"")</f>
        <v>144</v>
      </c>
      <c r="I32">
        <f ca="1">_xlfn.IFNA(IF($B32="Blue",VLOOKUP('team lookup'!$A32,q_match_data,158),VLOOKUP('team lookup'!$A32,q_match_data,209)),"")</f>
        <v>33.460312544858802</v>
      </c>
      <c r="J32">
        <f ca="1">_xlfn.IFNA(IF($B32="Blue",VLOOKUP('team lookup'!$A32,q_match_data,155),VLOOKUP('team lookup'!$A32,q_match_data,206)),"")</f>
        <v>246.46529900774675</v>
      </c>
      <c r="K32" s="27">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0.41229267654579616</v>
      </c>
      <c r="L32" s="27">
        <f ca="1">_xlfn.IFNA(IF($B32="Blue",VLOOKUP('team lookup'!$A32,q_match_data,157),VLOOKUP('team lookup'!$A32,q_match_data,208)),"")</f>
        <v>0.44063370338931829</v>
      </c>
      <c r="M32" s="27">
        <f t="shared" ca="1" si="3"/>
        <v>0.42646318996755722</v>
      </c>
      <c r="N32" s="27">
        <f ca="1">_xlfn.IFNA(IF($B32="Blue",VLOOKUP('team lookup'!$A32,q_match_data,142),VLOOKUP('team lookup'!$A32,q_match_data,193)),"")</f>
        <v>2.2244031533944719E-2</v>
      </c>
      <c r="O32" s="27">
        <f ca="1">_xlfn.IFNA(IF($B32="Blue",VLOOKUP('team lookup'!$A32,q_match_data,141),VLOOKUP('team lookup'!$A32,q_match_data,192)),"")</f>
        <v>0.74545012521577958</v>
      </c>
    </row>
    <row r="33" spans="1:15" x14ac:dyDescent="0.25">
      <c r="A33">
        <f t="shared" ca="1" si="2"/>
        <v>29</v>
      </c>
      <c r="B33" t="str">
        <f ca="1">_xlfn.IFNA(IF(OR($A$2=VLOOKUP('team lookup'!$A33,q_match_data,2),$A$2=VLOOKUP('team lookup'!$A33,q_match_data,3),$A$2=VLOOKUP('team lookup'!$A33,q_match_data,4)),"Blue","Red"),"")</f>
        <v>Blue</v>
      </c>
      <c r="C33">
        <f ca="1">_xlfn.IFNA(IF(OR($A$2=VLOOKUP('team lookup'!$A33,q_match_data,2),$A$2=VLOOKUP('team lookup'!$A33,q_match_data,5)),1,IF(OR($A$2=VLOOKUP('team lookup'!$A33,q_match_data,3),$A$2=VLOOKUP('team lookup'!$A33,q_match_data,6)),2,IF(OR($A$2=VLOOKUP('team lookup'!$A33,q_match_data,4),$A$2=VLOOKUP('team lookup'!$A33,q_match_data,7)),3))),"")</f>
        <v>2</v>
      </c>
      <c r="D33">
        <f ca="1">_xlfn.IFNA(IF($C33=1,IF($B33="Blue",VLOOKUP('team lookup'!$A33,q_match_data,3),VLOOKUP('team lookup'!$A33,q_match_data,6)),IF($B33="Blue",VLOOKUP('team lookup'!$A33,q_match_data,2),VLOOKUP('team lookup'!$A33,q_match_data,5))),"")</f>
        <v>2781</v>
      </c>
      <c r="E33">
        <f ca="1">_xlfn.IFNA(IF($C33=3,IF($B33="Blue",VLOOKUP('team lookup'!$A33,q_match_data,3),VLOOKUP('team lookup'!$A33,q_match_data,6)),IF($B33="Blue",VLOOKUP('team lookup'!$A33,q_match_data,4),VLOOKUP('team lookup'!$A33,q_match_data,7))),"")</f>
        <v>4284</v>
      </c>
      <c r="F33">
        <f ca="1">_xlfn.IFNA(IF($B33="Blue",VLOOKUP('team lookup'!$A33,q_match_data,5),VLOOKUP('team lookup'!$A33,q_match_data,2)),"")</f>
        <v>111</v>
      </c>
      <c r="G33">
        <f ca="1">_xlfn.IFNA(IF($B33="Blue",VLOOKUP('team lookup'!$A33,q_match_data,6),VLOOKUP('team lookup'!$A33,q_match_data,3)),"")</f>
        <v>4241</v>
      </c>
      <c r="H33">
        <f ca="1">_xlfn.IFNA(IF($B33="Blue",VLOOKUP('team lookup'!$A33,q_match_data,7),VLOOKUP('team lookup'!$A33,q_match_data,4)),"")</f>
        <v>3110</v>
      </c>
      <c r="I33">
        <f ca="1">_xlfn.IFNA(IF($B33="Blue",VLOOKUP('team lookup'!$A33,q_match_data,158),VLOOKUP('team lookup'!$A33,q_match_data,209)),"")</f>
        <v>25.636342697579696</v>
      </c>
      <c r="J33">
        <f ca="1">_xlfn.IFNA(IF($B33="Blue",VLOOKUP('team lookup'!$A33,q_match_data,155),VLOOKUP('team lookup'!$A33,q_match_data,206)),"")</f>
        <v>238.08208445158911</v>
      </c>
      <c r="K33" s="27">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0.73397748670249441</v>
      </c>
      <c r="L33" s="27">
        <f ca="1">_xlfn.IFNA(IF($B33="Blue",VLOOKUP('team lookup'!$A33,q_match_data,157),VLOOKUP('team lookup'!$A33,q_match_data,208)),"")</f>
        <v>0.76569802219022332</v>
      </c>
      <c r="M33" s="27">
        <f t="shared" ca="1" si="3"/>
        <v>0.74983775444635881</v>
      </c>
      <c r="N33" s="27">
        <f ca="1">_xlfn.IFNA(IF($B33="Blue",VLOOKUP('team lookup'!$A33,q_match_data,142),VLOOKUP('team lookup'!$A33,q_match_data,193)),"")</f>
        <v>2.3893469483422414E-2</v>
      </c>
      <c r="O33" s="27">
        <f ca="1">_xlfn.IFNA(IF($B33="Blue",VLOOKUP('team lookup'!$A33,q_match_data,141),VLOOKUP('team lookup'!$A33,q_match_data,192)),"")</f>
        <v>0.78168603945883441</v>
      </c>
    </row>
    <row r="34" spans="1:15" x14ac:dyDescent="0.25">
      <c r="A34">
        <f t="shared" ca="1" si="2"/>
        <v>36</v>
      </c>
      <c r="B34" t="str">
        <f ca="1">_xlfn.IFNA(IF(OR($A$2=VLOOKUP('team lookup'!$A34,q_match_data,2),$A$2=VLOOKUP('team lookup'!$A34,q_match_data,3),$A$2=VLOOKUP('team lookup'!$A34,q_match_data,4)),"Blue","Red"),"")</f>
        <v>Red</v>
      </c>
      <c r="C34">
        <f ca="1">_xlfn.IFNA(IF(OR($A$2=VLOOKUP('team lookup'!$A34,q_match_data,2),$A$2=VLOOKUP('team lookup'!$A34,q_match_data,5)),1,IF(OR($A$2=VLOOKUP('team lookup'!$A34,q_match_data,3),$A$2=VLOOKUP('team lookup'!$A34,q_match_data,6)),2,IF(OR($A$2=VLOOKUP('team lookup'!$A34,q_match_data,4),$A$2=VLOOKUP('team lookup'!$A34,q_match_data,7)),3))),"")</f>
        <v>2</v>
      </c>
      <c r="D34">
        <f ca="1">_xlfn.IFNA(IF($C34=1,IF($B34="Blue",VLOOKUP('team lookup'!$A34,q_match_data,3),VLOOKUP('team lookup'!$A34,q_match_data,6)),IF($B34="Blue",VLOOKUP('team lookup'!$A34,q_match_data,2),VLOOKUP('team lookup'!$A34,q_match_data,5))),"")</f>
        <v>5125</v>
      </c>
      <c r="E34">
        <f ca="1">_xlfn.IFNA(IF($C34=3,IF($B34="Blue",VLOOKUP('team lookup'!$A34,q_match_data,3),VLOOKUP('team lookup'!$A34,q_match_data,6)),IF($B34="Blue",VLOOKUP('team lookup'!$A34,q_match_data,4),VLOOKUP('team lookup'!$A34,q_match_data,7))),"")</f>
        <v>4213</v>
      </c>
      <c r="F34">
        <f ca="1">_xlfn.IFNA(IF($B34="Blue",VLOOKUP('team lookup'!$A34,q_match_data,5),VLOOKUP('team lookup'!$A34,q_match_data,2)),"")</f>
        <v>2022</v>
      </c>
      <c r="G34">
        <f ca="1">_xlfn.IFNA(IF($B34="Blue",VLOOKUP('team lookup'!$A34,q_match_data,6),VLOOKUP('team lookup'!$A34,q_match_data,3)),"")</f>
        <v>4292</v>
      </c>
      <c r="H34">
        <f ca="1">_xlfn.IFNA(IF($B34="Blue",VLOOKUP('team lookup'!$A34,q_match_data,7),VLOOKUP('team lookup'!$A34,q_match_data,4)),"")</f>
        <v>2136</v>
      </c>
      <c r="I34">
        <f ca="1">_xlfn.IFNA(IF($B34="Blue",VLOOKUP('team lookup'!$A34,q_match_data,158),VLOOKUP('team lookup'!$A34,q_match_data,209)),"")</f>
        <v>8.6395545327896635</v>
      </c>
      <c r="J34">
        <f ca="1">_xlfn.IFNA(IF($B34="Blue",VLOOKUP('team lookup'!$A34,q_match_data,155),VLOOKUP('team lookup'!$A34,q_match_data,206)),"")</f>
        <v>247.8766114684116</v>
      </c>
      <c r="K34" s="27">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0.86000214209159775</v>
      </c>
      <c r="L34" s="27">
        <f ca="1">_xlfn.IFNA(IF($B34="Blue",VLOOKUP('team lookup'!$A34,q_match_data,157),VLOOKUP('team lookup'!$A34,q_match_data,208)),"")</f>
        <v>0.75353739213948678</v>
      </c>
      <c r="M34" s="27">
        <f t="shared" ca="1" si="3"/>
        <v>0.80676976711554227</v>
      </c>
      <c r="N34" s="27">
        <f ca="1">_xlfn.IFNA(IF($B34="Blue",VLOOKUP('team lookup'!$A34,q_match_data,142),VLOOKUP('team lookup'!$A34,q_match_data,193)),"")</f>
        <v>2.0100611621257092E-2</v>
      </c>
      <c r="O34" s="27">
        <f ca="1">_xlfn.IFNA(IF($B34="Blue",VLOOKUP('team lookup'!$A34,q_match_data,141),VLOOKUP('team lookup'!$A34,q_match_data,192)),"")</f>
        <v>0.76265905328069628</v>
      </c>
    </row>
    <row r="35" spans="1:15" x14ac:dyDescent="0.25">
      <c r="A35">
        <f t="shared" ca="1" si="2"/>
        <v>49</v>
      </c>
      <c r="B35" t="str">
        <f ca="1">_xlfn.IFNA(IF(OR($A$2=VLOOKUP('team lookup'!$A35,q_match_data,2),$A$2=VLOOKUP('team lookup'!$A35,q_match_data,3),$A$2=VLOOKUP('team lookup'!$A35,q_match_data,4)),"Blue","Red"),"")</f>
        <v>Red</v>
      </c>
      <c r="C35">
        <f ca="1">_xlfn.IFNA(IF(OR($A$2=VLOOKUP('team lookup'!$A35,q_match_data,2),$A$2=VLOOKUP('team lookup'!$A35,q_match_data,5)),1,IF(OR($A$2=VLOOKUP('team lookup'!$A35,q_match_data,3),$A$2=VLOOKUP('team lookup'!$A35,q_match_data,6)),2,IF(OR($A$2=VLOOKUP('team lookup'!$A35,q_match_data,4),$A$2=VLOOKUP('team lookup'!$A35,q_match_data,7)),3))),"")</f>
        <v>1</v>
      </c>
      <c r="D35">
        <f ca="1">_xlfn.IFNA(IF($C35=1,IF($B35="Blue",VLOOKUP('team lookup'!$A35,q_match_data,3),VLOOKUP('team lookup'!$A35,q_match_data,6)),IF($B35="Blue",VLOOKUP('team lookup'!$A35,q_match_data,2),VLOOKUP('team lookup'!$A35,q_match_data,5))),"")</f>
        <v>2709</v>
      </c>
      <c r="E35">
        <f ca="1">_xlfn.IFNA(IF($C35=3,IF($B35="Blue",VLOOKUP('team lookup'!$A35,q_match_data,3),VLOOKUP('team lookup'!$A35,q_match_data,6)),IF($B35="Blue",VLOOKUP('team lookup'!$A35,q_match_data,4),VLOOKUP('team lookup'!$A35,q_match_data,7))),"")</f>
        <v>1288</v>
      </c>
      <c r="F35">
        <f ca="1">_xlfn.IFNA(IF($B35="Blue",VLOOKUP('team lookup'!$A35,q_match_data,5),VLOOKUP('team lookup'!$A35,q_match_data,2)),"")</f>
        <v>3734</v>
      </c>
      <c r="G35">
        <f ca="1">_xlfn.IFNA(IF($B35="Blue",VLOOKUP('team lookup'!$A35,q_match_data,6),VLOOKUP('team lookup'!$A35,q_match_data,3)),"")</f>
        <v>1781</v>
      </c>
      <c r="H35">
        <f ca="1">_xlfn.IFNA(IF($B35="Blue",VLOOKUP('team lookup'!$A35,q_match_data,7),VLOOKUP('team lookup'!$A35,q_match_data,4)),"")</f>
        <v>3488</v>
      </c>
      <c r="I35">
        <f ca="1">_xlfn.IFNA(IF($B35="Blue",VLOOKUP('team lookup'!$A35,q_match_data,158),VLOOKUP('team lookup'!$A35,q_match_data,209)),"")</f>
        <v>13.804217638071439</v>
      </c>
      <c r="J35">
        <f ca="1">_xlfn.IFNA(IF($B35="Blue",VLOOKUP('team lookup'!$A35,q_match_data,155),VLOOKUP('team lookup'!$A35,q_match_data,206)),"")</f>
        <v>254.27633464865448</v>
      </c>
      <c r="K35" s="27">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0.69411100698123396</v>
      </c>
      <c r="L35" s="27">
        <f ca="1">_xlfn.IFNA(IF($B35="Blue",VLOOKUP('team lookup'!$A35,q_match_data,157),VLOOKUP('team lookup'!$A35,q_match_data,208)),"")</f>
        <v>0.74367999525270634</v>
      </c>
      <c r="M35" s="27">
        <f t="shared" ca="1" si="3"/>
        <v>0.7188955011169702</v>
      </c>
      <c r="N35" s="27">
        <f ca="1">_xlfn.IFNA(IF($B35="Blue",VLOOKUP('team lookup'!$A35,q_match_data,142),VLOOKUP('team lookup'!$A35,q_match_data,193)),"")</f>
        <v>3.4525020279817742E-2</v>
      </c>
      <c r="O35" s="27">
        <f ca="1">_xlfn.IFNA(IF($B35="Blue",VLOOKUP('team lookup'!$A35,q_match_data,141),VLOOKUP('team lookup'!$A35,q_match_data,192)),"")</f>
        <v>0.79744979718819198</v>
      </c>
    </row>
    <row r="36" spans="1:15" x14ac:dyDescent="0.25">
      <c r="A36">
        <f t="shared" ca="1" si="2"/>
        <v>54</v>
      </c>
      <c r="B36" t="str">
        <f ca="1">_xlfn.IFNA(IF(OR($A$2=VLOOKUP('team lookup'!$A36,q_match_data,2),$A$2=VLOOKUP('team lookup'!$A36,q_match_data,3),$A$2=VLOOKUP('team lookup'!$A36,q_match_data,4)),"Blue","Red"),"")</f>
        <v>Blue</v>
      </c>
      <c r="C36">
        <f ca="1">_xlfn.IFNA(IF(OR($A$2=VLOOKUP('team lookup'!$A36,q_match_data,2),$A$2=VLOOKUP('team lookup'!$A36,q_match_data,5)),1,IF(OR($A$2=VLOOKUP('team lookup'!$A36,q_match_data,3),$A$2=VLOOKUP('team lookup'!$A36,q_match_data,6)),2,IF(OR($A$2=VLOOKUP('team lookup'!$A36,q_match_data,4),$A$2=VLOOKUP('team lookup'!$A36,q_match_data,7)),3))),"")</f>
        <v>2</v>
      </c>
      <c r="D36">
        <f ca="1">_xlfn.IFNA(IF($C36=1,IF($B36="Blue",VLOOKUP('team lookup'!$A36,q_match_data,3),VLOOKUP('team lookup'!$A36,q_match_data,6)),IF($B36="Blue",VLOOKUP('team lookup'!$A36,q_match_data,2),VLOOKUP('team lookup'!$A36,q_match_data,5))),"")</f>
        <v>1756</v>
      </c>
      <c r="E36">
        <f ca="1">_xlfn.IFNA(IF($C36=3,IF($B36="Blue",VLOOKUP('team lookup'!$A36,q_match_data,3),VLOOKUP('team lookup'!$A36,q_match_data,6)),IF($B36="Blue",VLOOKUP('team lookup'!$A36,q_match_data,4),VLOOKUP('team lookup'!$A36,q_match_data,7))),"")</f>
        <v>5350</v>
      </c>
      <c r="F36">
        <f ca="1">_xlfn.IFNA(IF($B36="Blue",VLOOKUP('team lookup'!$A36,q_match_data,5),VLOOKUP('team lookup'!$A36,q_match_data,2)),"")</f>
        <v>1736</v>
      </c>
      <c r="G36">
        <f ca="1">_xlfn.IFNA(IF($B36="Blue",VLOOKUP('team lookup'!$A36,q_match_data,6),VLOOKUP('team lookup'!$A36,q_match_data,3)),"")</f>
        <v>383</v>
      </c>
      <c r="H36">
        <f ca="1">_xlfn.IFNA(IF($B36="Blue",VLOOKUP('team lookup'!$A36,q_match_data,7),VLOOKUP('team lookup'!$A36,q_match_data,4)),"")</f>
        <v>4096</v>
      </c>
      <c r="I36">
        <f ca="1">_xlfn.IFNA(IF($B36="Blue",VLOOKUP('team lookup'!$A36,q_match_data,158),VLOOKUP('team lookup'!$A36,q_match_data,209)),"")</f>
        <v>25.259948268924116</v>
      </c>
      <c r="J36">
        <f ca="1">_xlfn.IFNA(IF($B36="Blue",VLOOKUP('team lookup'!$A36,q_match_data,155),VLOOKUP('team lookup'!$A36,q_match_data,206)),"")</f>
        <v>252.74258251728875</v>
      </c>
      <c r="K36" s="27">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0.64316568852831069</v>
      </c>
      <c r="L36" s="27">
        <f ca="1">_xlfn.IFNA(IF($B36="Blue",VLOOKUP('team lookup'!$A36,q_match_data,157),VLOOKUP('team lookup'!$A36,q_match_data,208)),"")</f>
        <v>0.69546951418131653</v>
      </c>
      <c r="M36" s="27">
        <f t="shared" ca="1" si="3"/>
        <v>0.66931760135481366</v>
      </c>
      <c r="N36" s="27">
        <f ca="1">_xlfn.IFNA(IF($B36="Blue",VLOOKUP('team lookup'!$A36,q_match_data,142),VLOOKUP('team lookup'!$A36,q_match_data,193)),"")</f>
        <v>1.7274296160259439E-2</v>
      </c>
      <c r="O36" s="27">
        <f ca="1">_xlfn.IFNA(IF($B36="Blue",VLOOKUP('team lookup'!$A36,q_match_data,141),VLOOKUP('team lookup'!$A36,q_match_data,192)),"")</f>
        <v>0.7620988262706081</v>
      </c>
    </row>
    <row r="37" spans="1:15" x14ac:dyDescent="0.25">
      <c r="A37">
        <f t="shared" ca="1" si="2"/>
        <v>66</v>
      </c>
      <c r="B37" t="str">
        <f ca="1">_xlfn.IFNA(IF(OR($A$2=VLOOKUP('team lookup'!$A37,q_match_data,2),$A$2=VLOOKUP('team lookup'!$A37,q_match_data,3),$A$2=VLOOKUP('team lookup'!$A37,q_match_data,4)),"Blue","Red"),"")</f>
        <v>Blue</v>
      </c>
      <c r="C37">
        <f ca="1">_xlfn.IFNA(IF(OR($A$2=VLOOKUP('team lookup'!$A37,q_match_data,2),$A$2=VLOOKUP('team lookup'!$A37,q_match_data,5)),1,IF(OR($A$2=VLOOKUP('team lookup'!$A37,q_match_data,3),$A$2=VLOOKUP('team lookup'!$A37,q_match_data,6)),2,IF(OR($A$2=VLOOKUP('team lookup'!$A37,q_match_data,4),$A$2=VLOOKUP('team lookup'!$A37,q_match_data,7)),3))),"")</f>
        <v>1</v>
      </c>
      <c r="D37">
        <f ca="1">_xlfn.IFNA(IF($C37=1,IF($B37="Blue",VLOOKUP('team lookup'!$A37,q_match_data,3),VLOOKUP('team lookup'!$A37,q_match_data,6)),IF($B37="Blue",VLOOKUP('team lookup'!$A37,q_match_data,2),VLOOKUP('team lookup'!$A37,q_match_data,5))),"")</f>
        <v>5822</v>
      </c>
      <c r="E37">
        <f ca="1">_xlfn.IFNA(IF($C37=3,IF($B37="Blue",VLOOKUP('team lookup'!$A37,q_match_data,3),VLOOKUP('team lookup'!$A37,q_match_data,6)),IF($B37="Blue",VLOOKUP('team lookup'!$A37,q_match_data,4),VLOOKUP('team lookup'!$A37,q_match_data,7))),"")</f>
        <v>5934</v>
      </c>
      <c r="F37">
        <f ca="1">_xlfn.IFNA(IF($B37="Blue",VLOOKUP('team lookup'!$A37,q_match_data,5),VLOOKUP('team lookup'!$A37,q_match_data,2)),"")</f>
        <v>6651</v>
      </c>
      <c r="G37">
        <f ca="1">_xlfn.IFNA(IF($B37="Blue",VLOOKUP('team lookup'!$A37,q_match_data,6),VLOOKUP('team lookup'!$A37,q_match_data,3)),"")</f>
        <v>4645</v>
      </c>
      <c r="H37">
        <f ca="1">_xlfn.IFNA(IF($B37="Blue",VLOOKUP('team lookup'!$A37,q_match_data,7),VLOOKUP('team lookup'!$A37,q_match_data,4)),"")</f>
        <v>1592</v>
      </c>
      <c r="I37">
        <f ca="1">_xlfn.IFNA(IF($B37="Blue",VLOOKUP('team lookup'!$A37,q_match_data,158),VLOOKUP('team lookup'!$A37,q_match_data,209)),"")</f>
        <v>24.898118503467941</v>
      </c>
      <c r="J37">
        <f ca="1">_xlfn.IFNA(IF($B37="Blue",VLOOKUP('team lookup'!$A37,q_match_data,155),VLOOKUP('team lookup'!$A37,q_match_data,206)),"")</f>
        <v>254.43285348836577</v>
      </c>
      <c r="K37" s="27">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0.87682780268825056</v>
      </c>
      <c r="L37" s="27">
        <f ca="1">_xlfn.IFNA(IF($B37="Blue",VLOOKUP('team lookup'!$A37,q_match_data,157),VLOOKUP('team lookup'!$A37,q_match_data,208)),"")</f>
        <v>0.77054905235320537</v>
      </c>
      <c r="M37" s="27">
        <f t="shared" ca="1" si="3"/>
        <v>0.82368842752072791</v>
      </c>
      <c r="N37" s="27">
        <f ca="1">_xlfn.IFNA(IF($B37="Blue",VLOOKUP('team lookup'!$A37,q_match_data,142),VLOOKUP('team lookup'!$A37,q_match_data,193)),"")</f>
        <v>3.1856662923900103E-2</v>
      </c>
      <c r="O37" s="27">
        <f ca="1">_xlfn.IFNA(IF($B37="Blue",VLOOKUP('team lookup'!$A37,q_match_data,141),VLOOKUP('team lookup'!$A37,q_match_data,192)),"")</f>
        <v>0.76052500536259338</v>
      </c>
    </row>
    <row r="38" spans="1:15" x14ac:dyDescent="0.25">
      <c r="A38">
        <f t="shared" ca="1" si="2"/>
        <v>76</v>
      </c>
      <c r="B38" t="str">
        <f ca="1">_xlfn.IFNA(IF(OR($A$2=VLOOKUP('team lookup'!$A38,q_match_data,2),$A$2=VLOOKUP('team lookup'!$A38,q_match_data,3),$A$2=VLOOKUP('team lookup'!$A38,q_match_data,4)),"Blue","Red"),"")</f>
        <v>Blue</v>
      </c>
      <c r="C38">
        <f ca="1">_xlfn.IFNA(IF(OR($A$2=VLOOKUP('team lookup'!$A38,q_match_data,2),$A$2=VLOOKUP('team lookup'!$A38,q_match_data,5)),1,IF(OR($A$2=VLOOKUP('team lookup'!$A38,q_match_data,3),$A$2=VLOOKUP('team lookup'!$A38,q_match_data,6)),2,IF(OR($A$2=VLOOKUP('team lookup'!$A38,q_match_data,4),$A$2=VLOOKUP('team lookup'!$A38,q_match_data,7)),3))),"")</f>
        <v>1</v>
      </c>
      <c r="D38">
        <f ca="1">_xlfn.IFNA(IF($C38=1,IF($B38="Blue",VLOOKUP('team lookup'!$A38,q_match_data,3),VLOOKUP('team lookup'!$A38,q_match_data,6)),IF($B38="Blue",VLOOKUP('team lookup'!$A38,q_match_data,2),VLOOKUP('team lookup'!$A38,q_match_data,5))),"")</f>
        <v>2151</v>
      </c>
      <c r="E38">
        <f ca="1">_xlfn.IFNA(IF($C38=3,IF($B38="Blue",VLOOKUP('team lookup'!$A38,q_match_data,3),VLOOKUP('team lookup'!$A38,q_match_data,6)),IF($B38="Blue",VLOOKUP('team lookup'!$A38,q_match_data,4),VLOOKUP('team lookup'!$A38,q_match_data,7))),"")</f>
        <v>1939</v>
      </c>
      <c r="F38">
        <f ca="1">_xlfn.IFNA(IF($B38="Blue",VLOOKUP('team lookup'!$A38,q_match_data,5),VLOOKUP('team lookup'!$A38,q_match_data,2)),"")</f>
        <v>4979</v>
      </c>
      <c r="G38">
        <f ca="1">_xlfn.IFNA(IF($B38="Blue",VLOOKUP('team lookup'!$A38,q_match_data,6),VLOOKUP('team lookup'!$A38,q_match_data,3)),"")</f>
        <v>2526</v>
      </c>
      <c r="H38">
        <f ca="1">_xlfn.IFNA(IF($B38="Blue",VLOOKUP('team lookup'!$A38,q_match_data,7),VLOOKUP('team lookup'!$A38,q_match_data,4)),"")</f>
        <v>1723</v>
      </c>
      <c r="I38">
        <f ca="1">_xlfn.IFNA(IF($B38="Blue",VLOOKUP('team lookup'!$A38,q_match_data,158),VLOOKUP('team lookup'!$A38,q_match_data,209)),"")</f>
        <v>29.272432802060365</v>
      </c>
      <c r="J38">
        <f ca="1">_xlfn.IFNA(IF($B38="Blue",VLOOKUP('team lookup'!$A38,q_match_data,155),VLOOKUP('team lookup'!$A38,q_match_data,206)),"")</f>
        <v>254.68785868769422</v>
      </c>
      <c r="K38" s="27">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0.74333431266890848</v>
      </c>
      <c r="L38" s="27">
        <f ca="1">_xlfn.IFNA(IF($B38="Blue",VLOOKUP('team lookup'!$A38,q_match_data,157),VLOOKUP('team lookup'!$A38,q_match_data,208)),"")</f>
        <v>0.70924033516725449</v>
      </c>
      <c r="M38" s="27">
        <f t="shared" ca="1" si="3"/>
        <v>0.72628732391808148</v>
      </c>
      <c r="N38" s="27">
        <f ca="1">_xlfn.IFNA(IF($B38="Blue",VLOOKUP('team lookup'!$A38,q_match_data,142),VLOOKUP('team lookup'!$A38,q_match_data,193)),"")</f>
        <v>2.4139243251156128E-2</v>
      </c>
      <c r="O38" s="27">
        <f ca="1">_xlfn.IFNA(IF($B38="Blue",VLOOKUP('team lookup'!$A38,q_match_data,141),VLOOKUP('team lookup'!$A38,q_match_data,192)),"")</f>
        <v>0.7733291781576902</v>
      </c>
    </row>
    <row r="39" spans="1:15"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7"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7" t="str">
        <f ca="1">_xlfn.IFNA(IF($B39="Blue",VLOOKUP('team lookup'!$A39,q_match_data,157),VLOOKUP('team lookup'!$A39,q_match_data,208)),"")</f>
        <v/>
      </c>
      <c r="M39" s="27" t="str">
        <f t="shared" ca="1" si="3"/>
        <v/>
      </c>
      <c r="N39" s="27" t="str">
        <f ca="1">_xlfn.IFNA(IF($B39="Blue",VLOOKUP('team lookup'!$A39,q_match_data,142),VLOOKUP('team lookup'!$A39,q_match_data,193)),"")</f>
        <v/>
      </c>
      <c r="O39" s="27" t="str">
        <f ca="1">_xlfn.IFNA(IF($B39="Blue",VLOOKUP('team lookup'!$A39,q_match_data,141),VLOOKUP('team lookup'!$A39,q_match_data,192)),"")</f>
        <v/>
      </c>
    </row>
    <row r="40" spans="1:15"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7"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7" t="str">
        <f ca="1">_xlfn.IFNA(IF($B40="Blue",VLOOKUP('team lookup'!$A40,q_match_data,157),VLOOKUP('team lookup'!$A40,q_match_data,208)),"")</f>
        <v/>
      </c>
      <c r="M40" s="27" t="str">
        <f t="shared" ca="1" si="3"/>
        <v/>
      </c>
      <c r="N40" s="27" t="str">
        <f ca="1">_xlfn.IFNA(IF($B40="Blue",VLOOKUP('team lookup'!$A40,q_match_data,142),VLOOKUP('team lookup'!$A40,q_match_data,193)),"")</f>
        <v/>
      </c>
      <c r="O40" s="27" t="str">
        <f ca="1">_xlfn.IFNA(IF($B40="Blue",VLOOKUP('team lookup'!$A40,q_match_data,141),VLOOKUP('team lookup'!$A40,q_match_data,192)),"")</f>
        <v/>
      </c>
    </row>
    <row r="41" spans="1:15"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7"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7" t="str">
        <f ca="1">_xlfn.IFNA(IF($B41="Blue",VLOOKUP('team lookup'!$A41,q_match_data,157),VLOOKUP('team lookup'!$A41,q_match_data,208)),"")</f>
        <v/>
      </c>
      <c r="M41" s="27" t="str">
        <f t="shared" ca="1" si="3"/>
        <v/>
      </c>
      <c r="N41" s="27" t="str">
        <f ca="1">_xlfn.IFNA(IF($B41="Blue",VLOOKUP('team lookup'!$A41,q_match_data,142),VLOOKUP('team lookup'!$A41,q_match_data,193)),"")</f>
        <v/>
      </c>
      <c r="O41" s="27" t="str">
        <f ca="1">_xlfn.IFNA(IF($B41="Blue",VLOOKUP('team lookup'!$A41,q_match_data,141),VLOOKUP('team lookup'!$A41,q_match_data,192)),"")</f>
        <v/>
      </c>
    </row>
    <row r="42" spans="1:15"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7"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7" t="str">
        <f ca="1">_xlfn.IFNA(IF($B42="Blue",VLOOKUP('team lookup'!$A42,q_match_data,157),VLOOKUP('team lookup'!$A42,q_match_data,208)),"")</f>
        <v/>
      </c>
      <c r="M42" s="27" t="str">
        <f t="shared" ca="1" si="3"/>
        <v/>
      </c>
      <c r="N42" s="27" t="str">
        <f ca="1">_xlfn.IFNA(IF($B42="Blue",VLOOKUP('team lookup'!$A42,q_match_data,142),VLOOKUP('team lookup'!$A42,q_match_data,193)),"")</f>
        <v/>
      </c>
      <c r="O42" s="27" t="str">
        <f ca="1">_xlfn.IFNA(IF($B42="Blue",VLOOKUP('team lookup'!$A42,q_match_data,141),VLOOKUP('team lookup'!$A42,q_match_data,192)),"")</f>
        <v/>
      </c>
    </row>
    <row r="43" spans="1:15"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7"/>
      <c r="L43" s="27" t="str">
        <f ca="1">_xlfn.IFNA(IF($B43="Blue",VLOOKUP('team lookup'!$A43,q_match_data,157),VLOOKUP('team lookup'!$A43,q_match_data,208)),"")</f>
        <v/>
      </c>
      <c r="M43" s="27" t="str">
        <f t="shared" ca="1" si="3"/>
        <v/>
      </c>
      <c r="N43" s="27" t="str">
        <f ca="1">_xlfn.IFNA(IF($B43="Blue",VLOOKUP('team lookup'!$A43,q_match_data,142),VLOOKUP('team lookup'!$A43,q_match_data,193)),"")</f>
        <v/>
      </c>
      <c r="O43" s="27" t="str">
        <f ca="1">_xlfn.IFNA(IF($B43="Blue",VLOOKUP('team lookup'!$A43,q_match_data,141),VLOOKUP('team lookup'!$A43,q_match_data,192)),"")</f>
        <v/>
      </c>
    </row>
    <row r="44" spans="1:15"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7"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7" t="str">
        <f ca="1">_xlfn.IFNA(IF($B44="Blue",VLOOKUP('team lookup'!$A44,q_match_data,157),VLOOKUP('team lookup'!$A44,q_match_data,208)),"")</f>
        <v/>
      </c>
      <c r="M44" s="27" t="str">
        <f t="shared" ca="1" si="3"/>
        <v/>
      </c>
      <c r="N44" s="27" t="str">
        <f ca="1">_xlfn.IFNA(IF($B44="Blue",VLOOKUP('team lookup'!$A44,q_match_data,142),VLOOKUP('team lookup'!$A44,q_match_data,193)),"")</f>
        <v/>
      </c>
      <c r="O44" s="27" t="str">
        <f ca="1">_xlfn.IFNA(IF($B44="Blue",VLOOKUP('team lookup'!$A44,q_match_data,141),VLOOKUP('team lookup'!$A44,q_match_data,192)),"")</f>
        <v/>
      </c>
    </row>
    <row r="45" spans="1:15"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7"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7" t="str">
        <f ca="1">_xlfn.IFNA(IF($B45="Blue",VLOOKUP('team lookup'!$A45,q_match_data,157),VLOOKUP('team lookup'!$A45,q_match_data,208)),"")</f>
        <v/>
      </c>
      <c r="M45" s="27" t="str">
        <f t="shared" ca="1" si="3"/>
        <v/>
      </c>
      <c r="N45" s="27" t="str">
        <f ca="1">_xlfn.IFNA(IF($B45="Blue",VLOOKUP('team lookup'!$A45,q_match_data,142),VLOOKUP('team lookup'!$A45,q_match_data,193)),"")</f>
        <v/>
      </c>
      <c r="O45" s="27" t="str">
        <f ca="1">_xlfn.IFNA(IF($B45="Blue",VLOOKUP('team lookup'!$A45,q_match_data,141),VLOOKUP('team lookup'!$A45,q_match_data,192)),"")</f>
        <v/>
      </c>
    </row>
    <row r="46" spans="1:15"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7"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7" t="str">
        <f ca="1">_xlfn.IFNA(IF($B46="Blue",VLOOKUP('team lookup'!$A46,q_match_data,157),VLOOKUP('team lookup'!$A46,q_match_data,208)),"")</f>
        <v/>
      </c>
      <c r="M46" s="27" t="str">
        <f t="shared" ca="1" si="3"/>
        <v/>
      </c>
      <c r="N46" s="27" t="str">
        <f ca="1">_xlfn.IFNA(IF($B46="Blue",VLOOKUP('team lookup'!$A46,q_match_data,142),VLOOKUP('team lookup'!$A46,q_match_data,193)),"")</f>
        <v/>
      </c>
      <c r="O46" s="27" t="str">
        <f ca="1">_xlfn.IFNA(IF($B46="Blue",VLOOKUP('team lookup'!$A46,q_match_data,141),VLOOKUP('team lookup'!$A46,q_match_data,192)),"")</f>
        <v/>
      </c>
    </row>
    <row r="47" spans="1:15"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I47" t="str">
        <f ca="1">_xlfn.IFNA(IF($B47="Blue",VLOOKUP('team lookup'!$A47,q_match_data,158),VLOOKUP('team lookup'!$A47,q_match_data,209)),"")</f>
        <v/>
      </c>
      <c r="J47" t="str">
        <f ca="1">_xlfn.IFNA(IF($B47="Blue",VLOOKUP('team lookup'!$A47,q_match_data,155),VLOOKUP('team lookup'!$A47,q_match_data,206)),"")</f>
        <v/>
      </c>
      <c r="K47" s="27"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7" t="str">
        <f ca="1">_xlfn.IFNA(IF($B47="Blue",VLOOKUP('team lookup'!$A47,q_match_data,157),VLOOKUP('team lookup'!$A47,q_match_data,208)),"")</f>
        <v/>
      </c>
      <c r="M47" s="27" t="str">
        <f t="shared" ca="1" si="3"/>
        <v/>
      </c>
      <c r="N47" s="27" t="str">
        <f ca="1">_xlfn.IFNA(IF($B47="Blue",VLOOKUP('team lookup'!$A47,q_match_data,142),VLOOKUP('team lookup'!$A47,q_match_data,193)),"")</f>
        <v/>
      </c>
      <c r="O47" s="27" t="str">
        <f ca="1">_xlfn.IFNA(IF($B47="Blue",VLOOKUP('team lookup'!$A47,q_match_data,141),VLOOKUP('team lookup'!$A47,q_match_data,192)),"")</f>
        <v/>
      </c>
    </row>
    <row r="48" spans="1:15" x14ac:dyDescent="0.25">
      <c r="I48" t="str">
        <f>_xlfn.IFNA(IF($B48="Blue",VLOOKUP('team lookup'!$A48,q_match_data,158),VLOOKUP('team lookup'!$A48,q_match_data,209)),"")</f>
        <v/>
      </c>
      <c r="J48" t="str">
        <f>_xlfn.IFNA(IF($B48="Blue",VLOOKUP('team lookup'!$A48,q_match_data,155),VLOOKUP('team lookup'!$A48,q_match_data,206)),"")</f>
        <v/>
      </c>
      <c r="L48" s="27" t="str">
        <f>_xlfn.IFNA(IF($B48="Blue",VLOOKUP('team lookup'!$A48,q_match_data,157),VLOOKUP('team lookup'!$A48,q_match_data,208)),"")</f>
        <v/>
      </c>
      <c r="M48" s="27" t="str">
        <f t="shared" si="3"/>
        <v/>
      </c>
    </row>
    <row r="49" spans="1:2" x14ac:dyDescent="0.25">
      <c r="A49" t="s">
        <v>76</v>
      </c>
      <c r="B49" t="s">
        <v>77</v>
      </c>
    </row>
    <row r="50" spans="1:2" x14ac:dyDescent="0.25">
      <c r="A50" t="s">
        <v>82</v>
      </c>
      <c r="B50" t="e">
        <f>VLOOKUP($A$2,'predicted rankings sorted'!$A$3:$GZ$200,3)</f>
        <v>#N/A</v>
      </c>
    </row>
    <row r="51" spans="1:2" x14ac:dyDescent="0.25">
      <c r="A51" t="s">
        <v>83</v>
      </c>
      <c r="B51" t="e">
        <f>VLOOKUP($A$2,'predicted rankings sorted'!$A$3:$GZ$200,4)</f>
        <v>#N/A</v>
      </c>
    </row>
    <row r="52" spans="1:2" x14ac:dyDescent="0.25">
      <c r="A52" t="s">
        <v>84</v>
      </c>
      <c r="B52" t="e">
        <f>VLOOKUP($A$2,'predicted rankings sorted'!$A$3:$GZ$200,5)</f>
        <v>#N/A</v>
      </c>
    </row>
    <row r="53" spans="1:2" x14ac:dyDescent="0.25">
      <c r="A53" t="s">
        <v>85</v>
      </c>
      <c r="B53" t="e">
        <f>VLOOKUP($A$2,'predicted rankings sorted'!$A$3:$GZ$200,6)</f>
        <v>#N/A</v>
      </c>
    </row>
    <row r="54" spans="1:2" x14ac:dyDescent="0.25">
      <c r="A54">
        <v>1</v>
      </c>
      <c r="B54" t="e">
        <f>VLOOKUP($A$2,'predicted rankings sorted'!$A$3:$GZ$200,A54+6)</f>
        <v>#N/A</v>
      </c>
    </row>
    <row r="55" spans="1:2" x14ac:dyDescent="0.25">
      <c r="A55">
        <v>2</v>
      </c>
      <c r="B55" t="e">
        <f>VLOOKUP($A$2,'predicted rankings sorted'!$A$3:$GZ$200,A55+6)</f>
        <v>#N/A</v>
      </c>
    </row>
    <row r="56" spans="1:2" x14ac:dyDescent="0.25">
      <c r="A56">
        <v>3</v>
      </c>
      <c r="B56" t="e">
        <f>VLOOKUP($A$2,'predicted rankings sorted'!$A$3:$GZ$200,A56+6)</f>
        <v>#N/A</v>
      </c>
    </row>
    <row r="57" spans="1:2" x14ac:dyDescent="0.25">
      <c r="A57">
        <v>4</v>
      </c>
      <c r="B57" t="e">
        <f>VLOOKUP($A$2,'predicted rankings sorted'!$A$3:$GZ$200,A57+6)</f>
        <v>#N/A</v>
      </c>
    </row>
    <row r="58" spans="1:2" x14ac:dyDescent="0.25">
      <c r="A58">
        <v>5</v>
      </c>
      <c r="B58" t="e">
        <f>VLOOKUP($A$2,'predicted rankings sorted'!$A$3:$GZ$200,A58+6)</f>
        <v>#N/A</v>
      </c>
    </row>
    <row r="59" spans="1:2" x14ac:dyDescent="0.25">
      <c r="A59">
        <v>6</v>
      </c>
      <c r="B59" t="e">
        <f>VLOOKUP($A$2,'predicted rankings sorted'!$A$3:$GZ$200,A59+6)</f>
        <v>#N/A</v>
      </c>
    </row>
    <row r="60" spans="1:2" x14ac:dyDescent="0.25">
      <c r="A60">
        <v>7</v>
      </c>
      <c r="B60" t="e">
        <f>VLOOKUP($A$2,'predicted rankings sorted'!$A$3:$GZ$200,A60+6)</f>
        <v>#N/A</v>
      </c>
    </row>
    <row r="61" spans="1:2" x14ac:dyDescent="0.25">
      <c r="A61">
        <v>8</v>
      </c>
      <c r="B61" t="e">
        <f>VLOOKUP($A$2,'predicted rankings sorted'!$A$3:$GZ$200,A61+6)</f>
        <v>#N/A</v>
      </c>
    </row>
    <row r="62" spans="1:2" x14ac:dyDescent="0.25">
      <c r="A62">
        <v>9</v>
      </c>
      <c r="B62" t="e">
        <f>VLOOKUP($A$2,'predicted rankings sorted'!$A$3:$GZ$200,A62+6)</f>
        <v>#N/A</v>
      </c>
    </row>
    <row r="63" spans="1:2" x14ac:dyDescent="0.25">
      <c r="A63">
        <v>10</v>
      </c>
      <c r="B63" t="e">
        <f>VLOOKUP($A$2,'predicted rankings sorted'!$A$3:$GZ$200,A63+6)</f>
        <v>#N/A</v>
      </c>
    </row>
    <row r="64" spans="1:2" x14ac:dyDescent="0.25">
      <c r="A64">
        <v>11</v>
      </c>
      <c r="B64" t="e">
        <f>VLOOKUP($A$2,'predicted rankings sorted'!$A$3:$GZ$200,A64+6)</f>
        <v>#N/A</v>
      </c>
    </row>
    <row r="65" spans="1:2" x14ac:dyDescent="0.25">
      <c r="A65">
        <v>12</v>
      </c>
      <c r="B65" t="e">
        <f>VLOOKUP($A$2,'predicted rankings sorted'!$A$3:$GZ$200,A65+6)</f>
        <v>#N/A</v>
      </c>
    </row>
    <row r="66" spans="1:2" x14ac:dyDescent="0.25">
      <c r="A66">
        <v>13</v>
      </c>
      <c r="B66" t="e">
        <f>VLOOKUP($A$2,'predicted rankings sorted'!$A$3:$GZ$200,A66+6)</f>
        <v>#N/A</v>
      </c>
    </row>
    <row r="67" spans="1:2" x14ac:dyDescent="0.25">
      <c r="A67">
        <v>14</v>
      </c>
      <c r="B67" t="e">
        <f>VLOOKUP($A$2,'predicted rankings sorted'!$A$3:$GZ$200,A67+6)</f>
        <v>#N/A</v>
      </c>
    </row>
    <row r="68" spans="1:2" x14ac:dyDescent="0.25">
      <c r="A68">
        <v>15</v>
      </c>
      <c r="B68" t="e">
        <f>VLOOKUP($A$2,'predicted rankings sorted'!$A$3:$GZ$200,A68+6)</f>
        <v>#N/A</v>
      </c>
    </row>
    <row r="69" spans="1:2" x14ac:dyDescent="0.25">
      <c r="A69">
        <v>16</v>
      </c>
      <c r="B69" t="e">
        <f>VLOOKUP($A$2,'predicted rankings sorted'!$A$3:$GZ$200,A69+6)</f>
        <v>#N/A</v>
      </c>
    </row>
    <row r="70" spans="1:2" x14ac:dyDescent="0.25">
      <c r="A70">
        <v>17</v>
      </c>
      <c r="B70" t="e">
        <f>VLOOKUP($A$2,'predicted rankings sorted'!$A$3:$GZ$200,A70+6)</f>
        <v>#N/A</v>
      </c>
    </row>
    <row r="71" spans="1:2" x14ac:dyDescent="0.25">
      <c r="A71">
        <v>18</v>
      </c>
      <c r="B71" t="e">
        <f>VLOOKUP($A$2,'predicted rankings sorted'!$A$3:$GZ$200,A71+6)</f>
        <v>#N/A</v>
      </c>
    </row>
    <row r="72" spans="1:2" x14ac:dyDescent="0.25">
      <c r="A72">
        <v>19</v>
      </c>
      <c r="B72" t="e">
        <f>VLOOKUP($A$2,'predicted rankings sorted'!$A$3:$GZ$200,A72+6)</f>
        <v>#N/A</v>
      </c>
    </row>
    <row r="73" spans="1:2" x14ac:dyDescent="0.25">
      <c r="A73">
        <v>20</v>
      </c>
      <c r="B73" t="e">
        <f>VLOOKUP($A$2,'predicted rankings sorted'!$A$3:$GZ$200,A73+6)</f>
        <v>#N/A</v>
      </c>
    </row>
    <row r="74" spans="1:2" x14ac:dyDescent="0.25">
      <c r="A74">
        <v>21</v>
      </c>
      <c r="B74" t="e">
        <f>VLOOKUP($A$2,'predicted rankings sorted'!$A$3:$GZ$200,A74+6)</f>
        <v>#N/A</v>
      </c>
    </row>
    <row r="75" spans="1:2" x14ac:dyDescent="0.25">
      <c r="A75">
        <v>22</v>
      </c>
      <c r="B75" t="e">
        <f>VLOOKUP($A$2,'predicted rankings sorted'!$A$3:$GZ$200,A75+6)</f>
        <v>#N/A</v>
      </c>
    </row>
    <row r="76" spans="1:2" x14ac:dyDescent="0.25">
      <c r="A76">
        <v>23</v>
      </c>
      <c r="B76" t="e">
        <f>VLOOKUP($A$2,'predicted rankings sorted'!$A$3:$GZ$200,A76+6)</f>
        <v>#N/A</v>
      </c>
    </row>
    <row r="77" spans="1:2" x14ac:dyDescent="0.25">
      <c r="A77">
        <v>24</v>
      </c>
      <c r="B77" t="e">
        <f>VLOOKUP($A$2,'predicted rankings sorted'!$A$3:$GZ$200,A77+6)</f>
        <v>#N/A</v>
      </c>
    </row>
    <row r="78" spans="1:2" x14ac:dyDescent="0.25">
      <c r="A78">
        <v>25</v>
      </c>
      <c r="B78" t="e">
        <f>VLOOKUP($A$2,'predicted rankings sorted'!$A$3:$GZ$200,A78+6)</f>
        <v>#N/A</v>
      </c>
    </row>
    <row r="79" spans="1:2" x14ac:dyDescent="0.25">
      <c r="A79">
        <v>26</v>
      </c>
      <c r="B79" t="e">
        <f>VLOOKUP($A$2,'predicted rankings sorted'!$A$3:$GZ$200,A79+6)</f>
        <v>#N/A</v>
      </c>
    </row>
    <row r="80" spans="1:2" x14ac:dyDescent="0.25">
      <c r="A80">
        <v>27</v>
      </c>
      <c r="B80" t="e">
        <f>VLOOKUP($A$2,'predicted rankings sorted'!$A$3:$GZ$200,A80+6)</f>
        <v>#N/A</v>
      </c>
    </row>
    <row r="81" spans="1:2" x14ac:dyDescent="0.25">
      <c r="A81">
        <v>28</v>
      </c>
      <c r="B81" t="e">
        <f>VLOOKUP($A$2,'predicted rankings sorted'!$A$3:$GZ$200,A81+6)</f>
        <v>#N/A</v>
      </c>
    </row>
    <row r="82" spans="1:2" x14ac:dyDescent="0.25">
      <c r="A82">
        <v>29</v>
      </c>
      <c r="B82" t="e">
        <f>VLOOKUP($A$2,'predicted rankings sorted'!$A$3:$GZ$200,A82+6)</f>
        <v>#N/A</v>
      </c>
    </row>
    <row r="83" spans="1:2" x14ac:dyDescent="0.25">
      <c r="A83">
        <v>30</v>
      </c>
      <c r="B83" t="e">
        <f>VLOOKUP($A$2,'predicted rankings sorted'!$A$3:$GZ$200,A83+6)</f>
        <v>#N/A</v>
      </c>
    </row>
    <row r="84" spans="1:2" x14ac:dyDescent="0.25">
      <c r="A84">
        <v>31</v>
      </c>
      <c r="B84" t="e">
        <f>VLOOKUP($A$2,'predicted rankings sorted'!$A$3:$GZ$200,A84+6)</f>
        <v>#N/A</v>
      </c>
    </row>
    <row r="85" spans="1:2" x14ac:dyDescent="0.25">
      <c r="A85">
        <v>32</v>
      </c>
      <c r="B85" t="e">
        <f>VLOOKUP($A$2,'predicted rankings sorted'!$A$3:$GZ$200,A85+6)</f>
        <v>#N/A</v>
      </c>
    </row>
    <row r="86" spans="1:2" x14ac:dyDescent="0.25">
      <c r="A86">
        <v>33</v>
      </c>
      <c r="B86" t="e">
        <f>VLOOKUP($A$2,'predicted rankings sorted'!$A$3:$GZ$200,A86+6)</f>
        <v>#N/A</v>
      </c>
    </row>
    <row r="87" spans="1:2" x14ac:dyDescent="0.25">
      <c r="A87">
        <v>34</v>
      </c>
      <c r="B87" t="e">
        <f>VLOOKUP($A$2,'predicted rankings sorted'!$A$3:$GZ$200,A87+6)</f>
        <v>#N/A</v>
      </c>
    </row>
    <row r="88" spans="1:2" x14ac:dyDescent="0.25">
      <c r="A88">
        <v>35</v>
      </c>
      <c r="B88" t="e">
        <f>VLOOKUP($A$2,'predicted rankings sorted'!$A$3:$GZ$200,A88+6)</f>
        <v>#N/A</v>
      </c>
    </row>
    <row r="89" spans="1:2" x14ac:dyDescent="0.25">
      <c r="A89">
        <v>36</v>
      </c>
      <c r="B89" t="e">
        <f>VLOOKUP($A$2,'predicted rankings sorted'!$A$3:$GZ$200,A89+6)</f>
        <v>#N/A</v>
      </c>
    </row>
    <row r="90" spans="1:2" x14ac:dyDescent="0.25">
      <c r="A90">
        <v>37</v>
      </c>
      <c r="B90" t="e">
        <f>VLOOKUP($A$2,'predicted rankings sorted'!$A$3:$GZ$200,A90+6)</f>
        <v>#N/A</v>
      </c>
    </row>
    <row r="91" spans="1:2" x14ac:dyDescent="0.25">
      <c r="A91">
        <v>38</v>
      </c>
      <c r="B91" t="e">
        <f>VLOOKUP($A$2,'predicted rankings sorted'!$A$3:$GZ$200,A91+6)</f>
        <v>#N/A</v>
      </c>
    </row>
    <row r="92" spans="1:2" x14ac:dyDescent="0.25">
      <c r="A92">
        <v>39</v>
      </c>
      <c r="B92" t="e">
        <f>VLOOKUP($A$2,'predicted rankings sorted'!$A$3:$GZ$200,A92+6)</f>
        <v>#N/A</v>
      </c>
    </row>
    <row r="93" spans="1:2" x14ac:dyDescent="0.25">
      <c r="A93">
        <v>40</v>
      </c>
      <c r="B93" t="e">
        <f>VLOOKUP($A$2,'predicted rankings sorted'!$A$3:$GZ$200,A93+6)</f>
        <v>#N/A</v>
      </c>
    </row>
    <row r="94" spans="1:2" x14ac:dyDescent="0.25">
      <c r="A94">
        <v>41</v>
      </c>
      <c r="B94" t="e">
        <f>VLOOKUP($A$2,'predicted rankings sorted'!$A$3:$GZ$200,A94+6)</f>
        <v>#N/A</v>
      </c>
    </row>
    <row r="95" spans="1:2" x14ac:dyDescent="0.25">
      <c r="A95">
        <v>42</v>
      </c>
      <c r="B95" t="e">
        <f>VLOOKUP($A$2,'predicted rankings sorted'!$A$3:$GZ$200,A95+6)</f>
        <v>#N/A</v>
      </c>
    </row>
    <row r="96" spans="1:2" x14ac:dyDescent="0.25">
      <c r="A96">
        <v>43</v>
      </c>
      <c r="B96" t="e">
        <f>VLOOKUP($A$2,'predicted rankings sorted'!$A$3:$GZ$200,A96+6)</f>
        <v>#N/A</v>
      </c>
    </row>
    <row r="97" spans="1:2" x14ac:dyDescent="0.25">
      <c r="A97">
        <v>44</v>
      </c>
      <c r="B97" t="e">
        <f>VLOOKUP($A$2,'predicted rankings sorted'!$A$3:$GZ$200,A97+6)</f>
        <v>#N/A</v>
      </c>
    </row>
    <row r="98" spans="1:2" x14ac:dyDescent="0.25">
      <c r="A98">
        <v>45</v>
      </c>
      <c r="B98" t="e">
        <f>VLOOKUP($A$2,'predicted rankings sorted'!$A$3:$GZ$200,A98+6)</f>
        <v>#N/A</v>
      </c>
    </row>
    <row r="99" spans="1:2" x14ac:dyDescent="0.25">
      <c r="A99">
        <v>46</v>
      </c>
      <c r="B99" t="e">
        <f>VLOOKUP($A$2,'predicted rankings sorted'!$A$3:$GZ$200,A99+6)</f>
        <v>#N/A</v>
      </c>
    </row>
    <row r="100" spans="1:2" x14ac:dyDescent="0.25">
      <c r="A100">
        <v>47</v>
      </c>
      <c r="B100" t="e">
        <f>VLOOKUP($A$2,'predicted rankings sorted'!$A$3:$GZ$200,A100+6)</f>
        <v>#N/A</v>
      </c>
    </row>
    <row r="101" spans="1:2" x14ac:dyDescent="0.25">
      <c r="A101">
        <v>48</v>
      </c>
      <c r="B101" t="e">
        <f>VLOOKUP($A$2,'predicted rankings sorted'!$A$3:$GZ$200,A101+6)</f>
        <v>#N/A</v>
      </c>
    </row>
    <row r="102" spans="1:2" x14ac:dyDescent="0.25">
      <c r="A102">
        <v>49</v>
      </c>
      <c r="B102" t="e">
        <f>VLOOKUP($A$2,'predicted rankings sorted'!$A$3:$GZ$200,A102+6)</f>
        <v>#N/A</v>
      </c>
    </row>
    <row r="103" spans="1:2" x14ac:dyDescent="0.25">
      <c r="A103">
        <v>50</v>
      </c>
      <c r="B103" t="e">
        <f>VLOOKUP($A$2,'predicted rankings sorted'!$A$3:$GZ$200,A103+6)</f>
        <v>#N/A</v>
      </c>
    </row>
    <row r="104" spans="1:2" x14ac:dyDescent="0.25">
      <c r="A104">
        <v>51</v>
      </c>
      <c r="B104" t="e">
        <f>VLOOKUP($A$2,'predicted rankings sorted'!$A$3:$GZ$200,A104+6)</f>
        <v>#N/A</v>
      </c>
    </row>
    <row r="105" spans="1:2" x14ac:dyDescent="0.25">
      <c r="A105">
        <v>52</v>
      </c>
      <c r="B105" t="e">
        <f>VLOOKUP($A$2,'predicted rankings sorted'!$A$3:$GZ$200,A105+6)</f>
        <v>#N/A</v>
      </c>
    </row>
    <row r="106" spans="1:2" x14ac:dyDescent="0.25">
      <c r="A106">
        <v>53</v>
      </c>
      <c r="B106" t="e">
        <f>VLOOKUP($A$2,'predicted rankings sorted'!$A$3:$GZ$200,A106+6)</f>
        <v>#N/A</v>
      </c>
    </row>
    <row r="107" spans="1:2" x14ac:dyDescent="0.25">
      <c r="A107">
        <v>54</v>
      </c>
      <c r="B107" t="e">
        <f>VLOOKUP($A$2,'predicted rankings sorted'!$A$3:$GZ$200,A107+6)</f>
        <v>#N/A</v>
      </c>
    </row>
    <row r="108" spans="1:2" x14ac:dyDescent="0.25">
      <c r="A108">
        <v>55</v>
      </c>
      <c r="B108" t="e">
        <f>VLOOKUP($A$2,'predicted rankings sorted'!$A$3:$GZ$200,A108+6)</f>
        <v>#N/A</v>
      </c>
    </row>
    <row r="109" spans="1:2" x14ac:dyDescent="0.25">
      <c r="A109">
        <v>56</v>
      </c>
      <c r="B109" t="e">
        <f>VLOOKUP($A$2,'predicted rankings sorted'!$A$3:$GZ$200,A109+6)</f>
        <v>#N/A</v>
      </c>
    </row>
    <row r="110" spans="1:2" x14ac:dyDescent="0.25">
      <c r="A110">
        <v>57</v>
      </c>
      <c r="B110" t="e">
        <f>VLOOKUP($A$2,'predicted rankings sorted'!$A$3:$GZ$200,A110+6)</f>
        <v>#N/A</v>
      </c>
    </row>
    <row r="111" spans="1:2" x14ac:dyDescent="0.25">
      <c r="A111">
        <v>58</v>
      </c>
      <c r="B111" t="e">
        <f>VLOOKUP($A$2,'predicted rankings sorted'!$A$3:$GZ$200,A111+6)</f>
        <v>#N/A</v>
      </c>
    </row>
    <row r="112" spans="1:2" x14ac:dyDescent="0.25">
      <c r="A112">
        <v>59</v>
      </c>
      <c r="B112" t="e">
        <f>VLOOKUP($A$2,'predicted rankings sorted'!$A$3:$GZ$200,A112+6)</f>
        <v>#N/A</v>
      </c>
    </row>
    <row r="113" spans="1:2" x14ac:dyDescent="0.25">
      <c r="A113">
        <v>60</v>
      </c>
      <c r="B113" t="e">
        <f>VLOOKUP($A$2,'predicted rankings sorted'!$A$3:$GZ$200,A113+6)</f>
        <v>#N/A</v>
      </c>
    </row>
    <row r="114" spans="1:2" x14ac:dyDescent="0.25">
      <c r="A114">
        <v>61</v>
      </c>
      <c r="B114" t="e">
        <f>VLOOKUP($A$2,'predicted rankings sorted'!$A$3:$GZ$200,A114+6)</f>
        <v>#N/A</v>
      </c>
    </row>
    <row r="115" spans="1:2" x14ac:dyDescent="0.25">
      <c r="A115">
        <v>62</v>
      </c>
      <c r="B115" t="e">
        <f>VLOOKUP($A$2,'predicted rankings sorted'!$A$3:$GZ$200,A115+6)</f>
        <v>#N/A</v>
      </c>
    </row>
    <row r="116" spans="1:2" x14ac:dyDescent="0.25">
      <c r="A116">
        <v>63</v>
      </c>
      <c r="B116" t="e">
        <f>VLOOKUP($A$2,'predicted rankings sorted'!$A$3:$GZ$200,A116+6)</f>
        <v>#N/A</v>
      </c>
    </row>
    <row r="117" spans="1:2" x14ac:dyDescent="0.25">
      <c r="A117">
        <v>64</v>
      </c>
      <c r="B117" t="e">
        <f>VLOOKUP($A$2,'predicted rankings sorted'!$A$3:$GZ$200,A117+6)</f>
        <v>#N/A</v>
      </c>
    </row>
    <row r="118" spans="1:2" x14ac:dyDescent="0.25">
      <c r="A118">
        <v>65</v>
      </c>
      <c r="B118" t="e">
        <f>VLOOKUP($A$2,'predicted rankings sorted'!$A$3:$GZ$200,A118+6)</f>
        <v>#N/A</v>
      </c>
    </row>
    <row r="119" spans="1:2" x14ac:dyDescent="0.25">
      <c r="A119">
        <v>66</v>
      </c>
      <c r="B119" t="e">
        <f>VLOOKUP($A$2,'predicted rankings sorted'!$A$3:$GZ$200,A119+6)</f>
        <v>#N/A</v>
      </c>
    </row>
    <row r="120" spans="1:2" x14ac:dyDescent="0.25">
      <c r="A120">
        <v>67</v>
      </c>
      <c r="B120" t="e">
        <f>VLOOKUP($A$2,'predicted rankings sorted'!$A$3:$GZ$200,A120+6)</f>
        <v>#N/A</v>
      </c>
    </row>
    <row r="121" spans="1:2" x14ac:dyDescent="0.25">
      <c r="A121">
        <v>68</v>
      </c>
      <c r="B121" t="e">
        <f>VLOOKUP($A$2,'predicted rankings sorted'!$A$3:$GZ$200,A121+6)</f>
        <v>#N/A</v>
      </c>
    </row>
    <row r="122" spans="1:2" x14ac:dyDescent="0.25">
      <c r="A122">
        <v>69</v>
      </c>
      <c r="B122" t="e">
        <f>VLOOKUP($A$2,'predicted rankings sorted'!$A$3:$GZ$200,A122+6)</f>
        <v>#N/A</v>
      </c>
    </row>
    <row r="123" spans="1:2" x14ac:dyDescent="0.25">
      <c r="A123">
        <v>70</v>
      </c>
      <c r="B123" t="e">
        <f>VLOOKUP($A$2,'predicted rankings sorted'!$A$3:$GZ$200,A123+6)</f>
        <v>#N/A</v>
      </c>
    </row>
    <row r="124" spans="1:2" x14ac:dyDescent="0.25">
      <c r="A124">
        <v>71</v>
      </c>
      <c r="B124" t="e">
        <f>VLOOKUP($A$2,'predicted rankings sorted'!$A$3:$GZ$200,A124+6)</f>
        <v>#N/A</v>
      </c>
    </row>
    <row r="125" spans="1:2" x14ac:dyDescent="0.25">
      <c r="A125">
        <v>72</v>
      </c>
      <c r="B125" t="e">
        <f>VLOOKUP($A$2,'predicted rankings sorted'!$A$3:$GZ$200,A125+6)</f>
        <v>#N/A</v>
      </c>
    </row>
    <row r="126" spans="1:2" x14ac:dyDescent="0.25">
      <c r="A126">
        <v>73</v>
      </c>
      <c r="B126" t="e">
        <f>VLOOKUP($A$2,'predicted rankings sorted'!$A$3:$GZ$200,A126+6)</f>
        <v>#N/A</v>
      </c>
    </row>
    <row r="127" spans="1:2" x14ac:dyDescent="0.25">
      <c r="A127">
        <v>74</v>
      </c>
      <c r="B127" t="e">
        <f>VLOOKUP($A$2,'predicted rankings sorted'!$A$3:$GZ$200,A127+6)</f>
        <v>#N/A</v>
      </c>
    </row>
    <row r="128" spans="1:2" x14ac:dyDescent="0.25">
      <c r="A128">
        <v>75</v>
      </c>
      <c r="B128" t="e">
        <f>VLOOKUP($A$2,'predicted rankings sorted'!$A$3:$GZ$200,A128+6)</f>
        <v>#N/A</v>
      </c>
    </row>
    <row r="129" spans="1:2" x14ac:dyDescent="0.25">
      <c r="A129">
        <v>76</v>
      </c>
      <c r="B129" t="e">
        <f>VLOOKUP($A$2,'predicted rankings sorted'!$A$3:$GZ$200,A129+6)</f>
        <v>#N/A</v>
      </c>
    </row>
    <row r="130" spans="1:2" x14ac:dyDescent="0.25">
      <c r="A130">
        <v>77</v>
      </c>
      <c r="B130" t="e">
        <f>VLOOKUP($A$2,'predicted rankings sorted'!$A$3:$GZ$200,A130+6)</f>
        <v>#N/A</v>
      </c>
    </row>
    <row r="131" spans="1:2" x14ac:dyDescent="0.25">
      <c r="A131">
        <v>78</v>
      </c>
      <c r="B131" t="e">
        <f>VLOOKUP($A$2,'predicted rankings sorted'!$A$3:$GZ$200,A131+6)</f>
        <v>#N/A</v>
      </c>
    </row>
    <row r="132" spans="1:2" x14ac:dyDescent="0.25">
      <c r="A132">
        <v>79</v>
      </c>
      <c r="B132" t="e">
        <f>VLOOKUP($A$2,'predicted rankings sorted'!$A$3:$GZ$200,A132+6)</f>
        <v>#N/A</v>
      </c>
    </row>
    <row r="133" spans="1:2" x14ac:dyDescent="0.25">
      <c r="A133">
        <v>80</v>
      </c>
      <c r="B133" t="e">
        <f>VLOOKUP($A$2,'predicted rankings sorted'!$A$3:$GZ$200,A133+6)</f>
        <v>#N/A</v>
      </c>
    </row>
    <row r="134" spans="1:2" x14ac:dyDescent="0.25">
      <c r="A134">
        <v>81</v>
      </c>
      <c r="B134" t="e">
        <f>VLOOKUP($A$2,'predicted rankings sorted'!$A$3:$GZ$200,A134+6)</f>
        <v>#N/A</v>
      </c>
    </row>
    <row r="135" spans="1:2" x14ac:dyDescent="0.25">
      <c r="A135">
        <v>82</v>
      </c>
      <c r="B135" t="e">
        <f>VLOOKUP($A$2,'predicted rankings sorted'!$A$3:$GZ$200,A135+6)</f>
        <v>#N/A</v>
      </c>
    </row>
    <row r="136" spans="1:2" x14ac:dyDescent="0.25">
      <c r="A136">
        <v>83</v>
      </c>
      <c r="B136" t="e">
        <f>VLOOKUP($A$2,'predicted rankings sorted'!$A$3:$GZ$200,A136+6)</f>
        <v>#N/A</v>
      </c>
    </row>
    <row r="137" spans="1:2" x14ac:dyDescent="0.25">
      <c r="A137">
        <v>84</v>
      </c>
      <c r="B137" t="e">
        <f>VLOOKUP($A$2,'predicted rankings sorted'!$A$3:$GZ$200,A137+6)</f>
        <v>#N/A</v>
      </c>
    </row>
    <row r="138" spans="1:2" x14ac:dyDescent="0.25">
      <c r="A138">
        <v>85</v>
      </c>
      <c r="B138" t="e">
        <f>VLOOKUP($A$2,'predicted rankings sorted'!$A$3:$GZ$200,A138+6)</f>
        <v>#N/A</v>
      </c>
    </row>
    <row r="139" spans="1:2" x14ac:dyDescent="0.25">
      <c r="A139">
        <v>86</v>
      </c>
      <c r="B139" t="e">
        <f>VLOOKUP($A$2,'predicted rankings sorted'!$A$3:$GZ$200,A139+6)</f>
        <v>#N/A</v>
      </c>
    </row>
    <row r="140" spans="1:2" x14ac:dyDescent="0.25">
      <c r="A140">
        <v>87</v>
      </c>
      <c r="B140" t="e">
        <f>VLOOKUP($A$2,'predicted rankings sorted'!$A$3:$GZ$200,A140+6)</f>
        <v>#N/A</v>
      </c>
    </row>
    <row r="141" spans="1:2" x14ac:dyDescent="0.25">
      <c r="A141">
        <v>88</v>
      </c>
      <c r="B141" t="e">
        <f>VLOOKUP($A$2,'predicted rankings sorted'!$A$3:$GZ$200,A141+6)</f>
        <v>#N/A</v>
      </c>
    </row>
    <row r="142" spans="1:2" x14ac:dyDescent="0.25">
      <c r="A142">
        <v>89</v>
      </c>
      <c r="B142" t="e">
        <f>VLOOKUP($A$2,'predicted rankings sorted'!$A$3:$GZ$200,A142+6)</f>
        <v>#N/A</v>
      </c>
    </row>
    <row r="143" spans="1:2" x14ac:dyDescent="0.25">
      <c r="A143">
        <v>90</v>
      </c>
      <c r="B143" t="e">
        <f>VLOOKUP($A$2,'predicted rankings sorted'!$A$3:$GZ$200,A143+6)</f>
        <v>#N/A</v>
      </c>
    </row>
    <row r="144" spans="1:2" x14ac:dyDescent="0.25">
      <c r="A144">
        <v>91</v>
      </c>
      <c r="B144" t="e">
        <f>VLOOKUP($A$2,'predicted rankings sorted'!$A$3:$GZ$200,A144+6)</f>
        <v>#N/A</v>
      </c>
    </row>
    <row r="145" spans="1:2" x14ac:dyDescent="0.25">
      <c r="A145">
        <v>92</v>
      </c>
      <c r="B145" t="e">
        <f>VLOOKUP($A$2,'predicted rankings sorted'!$A$3:$GZ$200,A145+6)</f>
        <v>#N/A</v>
      </c>
    </row>
    <row r="146" spans="1:2" x14ac:dyDescent="0.25">
      <c r="A146">
        <v>93</v>
      </c>
      <c r="B146" t="e">
        <f>VLOOKUP($A$2,'predicted rankings sorted'!$A$3:$GZ$200,A146+6)</f>
        <v>#N/A</v>
      </c>
    </row>
    <row r="147" spans="1:2" x14ac:dyDescent="0.25">
      <c r="A147">
        <v>94</v>
      </c>
      <c r="B147" t="e">
        <f>VLOOKUP($A$2,'predicted rankings sorted'!$A$3:$GZ$200,A147+6)</f>
        <v>#N/A</v>
      </c>
    </row>
    <row r="148" spans="1:2" x14ac:dyDescent="0.25">
      <c r="A148">
        <v>95</v>
      </c>
      <c r="B148" t="e">
        <f>VLOOKUP($A$2,'predicted rankings sorted'!$A$3:$GZ$200,A148+6)</f>
        <v>#N/A</v>
      </c>
    </row>
    <row r="149" spans="1:2" x14ac:dyDescent="0.25">
      <c r="A149">
        <v>96</v>
      </c>
      <c r="B149" t="e">
        <f>VLOOKUP($A$2,'predicted rankings sorted'!$A$3:$GZ$200,A149+6)</f>
        <v>#N/A</v>
      </c>
    </row>
    <row r="150" spans="1:2" x14ac:dyDescent="0.25">
      <c r="A150">
        <v>97</v>
      </c>
      <c r="B150" t="e">
        <f>VLOOKUP($A$2,'predicted rankings sorted'!$A$3:$GZ$200,A150+6)</f>
        <v>#N/A</v>
      </c>
    </row>
    <row r="151" spans="1:2" x14ac:dyDescent="0.25">
      <c r="A151">
        <v>98</v>
      </c>
      <c r="B151" t="e">
        <f>VLOOKUP($A$2,'predicted rankings sorted'!$A$3:$GZ$200,A151+6)</f>
        <v>#N/A</v>
      </c>
    </row>
    <row r="152" spans="1:2" x14ac:dyDescent="0.25">
      <c r="A152">
        <v>99</v>
      </c>
      <c r="B152" t="e">
        <f>VLOOKUP($A$2,'predicted rankings sorted'!$A$3:$GZ$200,A152+6)</f>
        <v>#N/A</v>
      </c>
    </row>
    <row r="153" spans="1:2" x14ac:dyDescent="0.25">
      <c r="A153">
        <v>100</v>
      </c>
      <c r="B153" t="e">
        <f>VLOOKUP($A$2,'predicted rankings sorted'!$A$3:$GZ$200,A153+6)</f>
        <v>#N/A</v>
      </c>
    </row>
    <row r="154" spans="1:2" x14ac:dyDescent="0.25">
      <c r="A154">
        <v>101</v>
      </c>
      <c r="B154" t="e">
        <f>VLOOKUP($A$2,'predicted rankings sorted'!$A$3:$GZ$200,A154+6)</f>
        <v>#N/A</v>
      </c>
    </row>
    <row r="155" spans="1:2" x14ac:dyDescent="0.25">
      <c r="A155">
        <v>102</v>
      </c>
      <c r="B155" t="e">
        <f>VLOOKUP($A$2,'predicted rankings sorted'!$A$3:$GZ$200,A155+6)</f>
        <v>#N/A</v>
      </c>
    </row>
    <row r="156" spans="1:2" x14ac:dyDescent="0.25">
      <c r="A156">
        <v>103</v>
      </c>
      <c r="B156" t="e">
        <f>VLOOKUP($A$2,'predicted rankings sorted'!$A$3:$GZ$200,A156+6)</f>
        <v>#N/A</v>
      </c>
    </row>
    <row r="157" spans="1:2" x14ac:dyDescent="0.25">
      <c r="A157">
        <v>104</v>
      </c>
      <c r="B157" t="e">
        <f>VLOOKUP($A$2,'predicted rankings sorted'!$A$3:$GZ$200,A157+6)</f>
        <v>#N/A</v>
      </c>
    </row>
    <row r="158" spans="1:2" x14ac:dyDescent="0.25">
      <c r="A158">
        <v>105</v>
      </c>
      <c r="B158" t="e">
        <f>VLOOKUP($A$2,'predicted rankings sorted'!$A$3:$GZ$200,A158+6)</f>
        <v>#N/A</v>
      </c>
    </row>
    <row r="159" spans="1:2" x14ac:dyDescent="0.25">
      <c r="A159">
        <v>106</v>
      </c>
      <c r="B159" t="e">
        <f>VLOOKUP($A$2,'predicted rankings sorted'!$A$3:$GZ$200,A159+6)</f>
        <v>#N/A</v>
      </c>
    </row>
    <row r="160" spans="1:2" x14ac:dyDescent="0.25">
      <c r="A160">
        <v>107</v>
      </c>
      <c r="B160" t="e">
        <f>VLOOKUP($A$2,'predicted rankings sorted'!$A$3:$GZ$200,A160+6)</f>
        <v>#N/A</v>
      </c>
    </row>
    <row r="161" spans="1:2" x14ac:dyDescent="0.25">
      <c r="A161">
        <v>108</v>
      </c>
      <c r="B161" t="e">
        <f>VLOOKUP($A$2,'predicted rankings sorted'!$A$3:$GZ$200,A161+6)</f>
        <v>#N/A</v>
      </c>
    </row>
    <row r="162" spans="1:2" x14ac:dyDescent="0.25">
      <c r="A162">
        <v>109</v>
      </c>
      <c r="B162" t="e">
        <f>VLOOKUP($A$2,'predicted rankings sorted'!$A$3:$GZ$200,A162+6)</f>
        <v>#N/A</v>
      </c>
    </row>
    <row r="163" spans="1:2" x14ac:dyDescent="0.25">
      <c r="A163">
        <v>110</v>
      </c>
      <c r="B163" t="e">
        <f>VLOOKUP($A$2,'predicted rankings sorted'!$A$3:$GZ$200,A163+6)</f>
        <v>#N/A</v>
      </c>
    </row>
    <row r="164" spans="1:2" x14ac:dyDescent="0.25">
      <c r="A164">
        <v>111</v>
      </c>
      <c r="B164" t="e">
        <f>VLOOKUP($A$2,'predicted rankings sorted'!$A$3:$GZ$200,A164+6)</f>
        <v>#N/A</v>
      </c>
    </row>
    <row r="165" spans="1:2" x14ac:dyDescent="0.25">
      <c r="A165">
        <v>112</v>
      </c>
      <c r="B165" t="e">
        <f>VLOOKUP($A$2,'predicted rankings sorted'!$A$3:$GZ$200,A165+6)</f>
        <v>#N/A</v>
      </c>
    </row>
    <row r="166" spans="1:2" x14ac:dyDescent="0.25">
      <c r="A166">
        <v>113</v>
      </c>
      <c r="B166" t="e">
        <f>VLOOKUP($A$2,'predicted rankings sorted'!$A$3:$GZ$200,A166+6)</f>
        <v>#N/A</v>
      </c>
    </row>
    <row r="167" spans="1:2" x14ac:dyDescent="0.25">
      <c r="A167">
        <v>114</v>
      </c>
      <c r="B167" t="e">
        <f>VLOOKUP($A$2,'predicted rankings sorted'!$A$3:$GZ$200,A167+6)</f>
        <v>#N/A</v>
      </c>
    </row>
    <row r="168" spans="1:2" x14ac:dyDescent="0.25">
      <c r="A168">
        <v>115</v>
      </c>
      <c r="B168" t="e">
        <f>VLOOKUP($A$2,'predicted rankings sorted'!$A$3:$GZ$200,A168+6)</f>
        <v>#N/A</v>
      </c>
    </row>
    <row r="169" spans="1:2" x14ac:dyDescent="0.25">
      <c r="A169">
        <v>116</v>
      </c>
      <c r="B169" t="e">
        <f>VLOOKUP($A$2,'predicted rankings sorted'!$A$3:$GZ$200,A169+6)</f>
        <v>#N/A</v>
      </c>
    </row>
    <row r="170" spans="1:2" x14ac:dyDescent="0.25">
      <c r="A170">
        <v>117</v>
      </c>
      <c r="B170" t="e">
        <f>VLOOKUP($A$2,'predicted rankings sorted'!$A$3:$GZ$200,A170+6)</f>
        <v>#N/A</v>
      </c>
    </row>
    <row r="171" spans="1:2" x14ac:dyDescent="0.25">
      <c r="A171">
        <v>118</v>
      </c>
      <c r="B171" t="e">
        <f>VLOOKUP($A$2,'predicted rankings sorted'!$A$3:$GZ$200,A171+6)</f>
        <v>#N/A</v>
      </c>
    </row>
    <row r="172" spans="1:2" x14ac:dyDescent="0.25">
      <c r="A172">
        <v>119</v>
      </c>
      <c r="B172" t="e">
        <f>VLOOKUP($A$2,'predicted rankings sorted'!$A$3:$GZ$200,A172+6)</f>
        <v>#N/A</v>
      </c>
    </row>
    <row r="173" spans="1:2" x14ac:dyDescent="0.25">
      <c r="A173">
        <v>120</v>
      </c>
      <c r="B173" t="e">
        <f>VLOOKUP($A$2,'predicted rankings sorted'!$A$3:$GZ$200,A173+6)</f>
        <v>#N/A</v>
      </c>
    </row>
    <row r="174" spans="1:2" x14ac:dyDescent="0.25">
      <c r="A174">
        <v>121</v>
      </c>
      <c r="B174" t="e">
        <f>VLOOKUP($A$2,'predicted rankings sorted'!$A$3:$GZ$200,A174+6)</f>
        <v>#N/A</v>
      </c>
    </row>
    <row r="175" spans="1:2" x14ac:dyDescent="0.25">
      <c r="A175">
        <v>122</v>
      </c>
      <c r="B175" t="e">
        <f>VLOOKUP($A$2,'predicted rankings sorted'!$A$3:$GZ$200,A175+6)</f>
        <v>#N/A</v>
      </c>
    </row>
    <row r="176" spans="1:2" x14ac:dyDescent="0.25">
      <c r="A176">
        <v>123</v>
      </c>
      <c r="B176" t="e">
        <f>VLOOKUP($A$2,'predicted rankings sorted'!$A$3:$GZ$200,A176+6)</f>
        <v>#N/A</v>
      </c>
    </row>
    <row r="177" spans="1:2" x14ac:dyDescent="0.25">
      <c r="A177">
        <v>124</v>
      </c>
      <c r="B177" t="e">
        <f>VLOOKUP($A$2,'predicted rankings sorted'!$A$3:$GZ$200,A177+6)</f>
        <v>#N/A</v>
      </c>
    </row>
    <row r="178" spans="1:2" x14ac:dyDescent="0.25">
      <c r="A178">
        <v>125</v>
      </c>
      <c r="B178" t="e">
        <f>VLOOKUP($A$2,'predicted rankings sorted'!$A$3:$GZ$200,A178+6)</f>
        <v>#N/A</v>
      </c>
    </row>
    <row r="179" spans="1:2" x14ac:dyDescent="0.25">
      <c r="A179">
        <v>126</v>
      </c>
      <c r="B179" t="e">
        <f>VLOOKUP($A$2,'predicted rankings sorted'!$A$3:$GZ$200,A179+6)</f>
        <v>#N/A</v>
      </c>
    </row>
    <row r="180" spans="1:2" x14ac:dyDescent="0.25">
      <c r="A180">
        <v>127</v>
      </c>
      <c r="B180" t="e">
        <f>VLOOKUP($A$2,'predicted rankings sorted'!$A$3:$GZ$200,A180+6)</f>
        <v>#N/A</v>
      </c>
    </row>
    <row r="181" spans="1:2" x14ac:dyDescent="0.25">
      <c r="A181">
        <v>128</v>
      </c>
      <c r="B181" t="e">
        <f>VLOOKUP($A$2,'predicted rankings sorted'!$A$3:$GZ$200,A181+6)</f>
        <v>#N/A</v>
      </c>
    </row>
    <row r="182" spans="1:2" x14ac:dyDescent="0.25">
      <c r="A182">
        <v>129</v>
      </c>
      <c r="B182" t="e">
        <f>VLOOKUP($A$2,'predicted rankings sorted'!$A$3:$GZ$200,A182+6)</f>
        <v>#N/A</v>
      </c>
    </row>
    <row r="183" spans="1:2" x14ac:dyDescent="0.25">
      <c r="A183">
        <v>130</v>
      </c>
      <c r="B183" t="e">
        <f>VLOOKUP($A$2,'predicted rankings sorted'!$A$3:$GZ$200,A183+6)</f>
        <v>#N/A</v>
      </c>
    </row>
    <row r="184" spans="1:2" x14ac:dyDescent="0.25">
      <c r="A184">
        <v>131</v>
      </c>
      <c r="B184" t="e">
        <f>VLOOKUP($A$2,'predicted rankings sorted'!$A$3:$GZ$200,A184+6)</f>
        <v>#N/A</v>
      </c>
    </row>
    <row r="185" spans="1:2" x14ac:dyDescent="0.25">
      <c r="A185">
        <v>132</v>
      </c>
      <c r="B185" t="e">
        <f>VLOOKUP($A$2,'predicted rankings sorted'!$A$3:$GZ$200,A185+6)</f>
        <v>#N/A</v>
      </c>
    </row>
    <row r="186" spans="1:2" x14ac:dyDescent="0.25">
      <c r="A186">
        <v>133</v>
      </c>
      <c r="B186" t="e">
        <f>VLOOKUP($A$2,'predicted rankings sorted'!$A$3:$GZ$200,A186+6)</f>
        <v>#N/A</v>
      </c>
    </row>
    <row r="187" spans="1:2" x14ac:dyDescent="0.25">
      <c r="A187">
        <v>134</v>
      </c>
      <c r="B187" t="e">
        <f>VLOOKUP($A$2,'predicted rankings sorted'!$A$3:$GZ$200,A187+6)</f>
        <v>#N/A</v>
      </c>
    </row>
    <row r="188" spans="1:2" x14ac:dyDescent="0.25">
      <c r="A188">
        <v>135</v>
      </c>
      <c r="B188" t="e">
        <f>VLOOKUP($A$2,'predicted rankings sorted'!$A$3:$GZ$200,A188+6)</f>
        <v>#N/A</v>
      </c>
    </row>
    <row r="189" spans="1:2" x14ac:dyDescent="0.25">
      <c r="A189">
        <v>136</v>
      </c>
      <c r="B189" t="e">
        <f>VLOOKUP($A$2,'predicted rankings sorted'!$A$3:$GZ$200,A189+6)</f>
        <v>#N/A</v>
      </c>
    </row>
    <row r="190" spans="1:2" x14ac:dyDescent="0.25">
      <c r="A190">
        <v>137</v>
      </c>
      <c r="B190" t="e">
        <f>VLOOKUP($A$2,'predicted rankings sorted'!$A$3:$GZ$200,A190+6)</f>
        <v>#N/A</v>
      </c>
    </row>
    <row r="191" spans="1:2" x14ac:dyDescent="0.25">
      <c r="A191">
        <v>138</v>
      </c>
      <c r="B191" t="e">
        <f>VLOOKUP($A$2,'predicted rankings sorted'!$A$3:$GZ$200,A191+6)</f>
        <v>#N/A</v>
      </c>
    </row>
    <row r="192" spans="1:2" x14ac:dyDescent="0.25">
      <c r="A192">
        <v>139</v>
      </c>
      <c r="B192" t="e">
        <f>VLOOKUP($A$2,'predicted rankings sorted'!$A$3:$GZ$200,A192+6)</f>
        <v>#N/A</v>
      </c>
    </row>
    <row r="193" spans="1:2" x14ac:dyDescent="0.25">
      <c r="A193">
        <v>140</v>
      </c>
      <c r="B193" t="e">
        <f>VLOOKUP($A$2,'predicted rankings sorted'!$A$3:$GZ$200,A193+6)</f>
        <v>#N/A</v>
      </c>
    </row>
    <row r="194" spans="1:2" x14ac:dyDescent="0.25">
      <c r="A194">
        <v>141</v>
      </c>
      <c r="B194" t="e">
        <f>VLOOKUP($A$2,'predicted rankings sorted'!$A$3:$GZ$200,A194+6)</f>
        <v>#N/A</v>
      </c>
    </row>
    <row r="195" spans="1:2" x14ac:dyDescent="0.25">
      <c r="A195">
        <v>142</v>
      </c>
      <c r="B195" t="e">
        <f>VLOOKUP($A$2,'predicted rankings sorted'!$A$3:$GZ$200,A195+6)</f>
        <v>#N/A</v>
      </c>
    </row>
    <row r="196" spans="1:2" x14ac:dyDescent="0.25">
      <c r="A196">
        <v>143</v>
      </c>
      <c r="B196" t="e">
        <f>VLOOKUP($A$2,'predicted rankings sorted'!$A$3:$GZ$200,A196+6)</f>
        <v>#N/A</v>
      </c>
    </row>
    <row r="197" spans="1:2" x14ac:dyDescent="0.25">
      <c r="A197">
        <v>144</v>
      </c>
      <c r="B197" t="e">
        <f>VLOOKUP($A$2,'predicted rankings sorted'!$A$3:$GZ$200,A197+6)</f>
        <v>#N/A</v>
      </c>
    </row>
    <row r="198" spans="1:2" x14ac:dyDescent="0.25">
      <c r="A198">
        <v>145</v>
      </c>
      <c r="B198" t="e">
        <f>VLOOKUP($A$2,'predicted rankings sorted'!$A$3:$GZ$200,A198+6)</f>
        <v>#N/A</v>
      </c>
    </row>
    <row r="199" spans="1:2" x14ac:dyDescent="0.25">
      <c r="A199">
        <v>146</v>
      </c>
      <c r="B199" t="e">
        <f>VLOOKUP($A$2,'predicted rankings sorted'!$A$3:$GZ$200,A199+6)</f>
        <v>#N/A</v>
      </c>
    </row>
    <row r="200" spans="1:2" x14ac:dyDescent="0.25">
      <c r="A200">
        <v>147</v>
      </c>
      <c r="B200" t="e">
        <f>VLOOKUP($A$2,'predicted rankings sorted'!$A$3:$GZ$200,A200+6)</f>
        <v>#N/A</v>
      </c>
    </row>
    <row r="201" spans="1:2" x14ac:dyDescent="0.25">
      <c r="A201">
        <v>148</v>
      </c>
      <c r="B201" t="e">
        <f>VLOOKUP($A$2,'predicted rankings sorted'!$A$3:$GZ$200,A201+6)</f>
        <v>#N/A</v>
      </c>
    </row>
    <row r="202" spans="1:2" x14ac:dyDescent="0.25">
      <c r="A202">
        <v>149</v>
      </c>
      <c r="B202" t="e">
        <f>VLOOKUP($A$2,'predicted rankings sorted'!$A$3:$GZ$200,A202+6)</f>
        <v>#N/A</v>
      </c>
    </row>
    <row r="203" spans="1:2" x14ac:dyDescent="0.25">
      <c r="A203">
        <v>150</v>
      </c>
      <c r="B203" t="e">
        <f>VLOOKUP($A$2,'predicted rankings sorted'!$A$3:$GZ$200,A203+6)</f>
        <v>#N/A</v>
      </c>
    </row>
    <row r="204" spans="1:2" x14ac:dyDescent="0.25">
      <c r="A204">
        <v>151</v>
      </c>
      <c r="B204" t="e">
        <f>VLOOKUP($A$2,'predicted rankings sorted'!$A$3:$GZ$200,A204+6)</f>
        <v>#N/A</v>
      </c>
    </row>
    <row r="205" spans="1:2" x14ac:dyDescent="0.25">
      <c r="A205">
        <v>152</v>
      </c>
      <c r="B205" t="e">
        <f>VLOOKUP($A$2,'predicted rankings sorted'!$A$3:$GZ$200,A205+6)</f>
        <v>#N/A</v>
      </c>
    </row>
    <row r="206" spans="1:2" x14ac:dyDescent="0.25">
      <c r="A206">
        <v>153</v>
      </c>
      <c r="B206" t="e">
        <f>VLOOKUP($A$2,'predicted rankings sorted'!$A$3:$GZ$200,A206+6)</f>
        <v>#N/A</v>
      </c>
    </row>
    <row r="207" spans="1:2" x14ac:dyDescent="0.25">
      <c r="A207">
        <v>154</v>
      </c>
      <c r="B207" t="e">
        <f>VLOOKUP($A$2,'predicted rankings sorted'!$A$3:$GZ$200,A207+6)</f>
        <v>#N/A</v>
      </c>
    </row>
    <row r="208" spans="1:2" x14ac:dyDescent="0.25">
      <c r="A208">
        <v>155</v>
      </c>
      <c r="B208" t="e">
        <f>VLOOKUP($A$2,'predicted rankings sorted'!$A$3:$GZ$200,A208+6)</f>
        <v>#N/A</v>
      </c>
    </row>
    <row r="209" spans="1:2" x14ac:dyDescent="0.25">
      <c r="A209">
        <v>156</v>
      </c>
      <c r="B209" t="e">
        <f>VLOOKUP($A$2,'predicted rankings sorted'!$A$3:$GZ$200,A209+6)</f>
        <v>#N/A</v>
      </c>
    </row>
    <row r="210" spans="1:2" x14ac:dyDescent="0.25">
      <c r="A210">
        <v>157</v>
      </c>
      <c r="B210" t="e">
        <f>VLOOKUP($A$2,'predicted rankings sorted'!$A$3:$GZ$200,A210+6)</f>
        <v>#N/A</v>
      </c>
    </row>
    <row r="211" spans="1:2" x14ac:dyDescent="0.25">
      <c r="A211">
        <v>158</v>
      </c>
      <c r="B211" t="e">
        <f>VLOOKUP($A$2,'predicted rankings sorted'!$A$3:$GZ$200,A211+6)</f>
        <v>#N/A</v>
      </c>
    </row>
    <row r="212" spans="1:2" x14ac:dyDescent="0.25">
      <c r="A212">
        <v>159</v>
      </c>
      <c r="B212" t="e">
        <f>VLOOKUP($A$2,'predicted rankings sorted'!$A$3:$GZ$200,A212+6)</f>
        <v>#N/A</v>
      </c>
    </row>
    <row r="213" spans="1:2" x14ac:dyDescent="0.25">
      <c r="A213">
        <v>160</v>
      </c>
      <c r="B213" t="e">
        <f>VLOOKUP($A$2,'predicted rankings sorted'!$A$3:$GZ$200,A213+6)</f>
        <v>#N/A</v>
      </c>
    </row>
    <row r="214" spans="1:2" x14ac:dyDescent="0.25">
      <c r="A214">
        <v>161</v>
      </c>
      <c r="B214" t="e">
        <f>VLOOKUP($A$2,'predicted rankings sorted'!$A$3:$GZ$200,A214+6)</f>
        <v>#N/A</v>
      </c>
    </row>
    <row r="215" spans="1:2" x14ac:dyDescent="0.25">
      <c r="A215">
        <v>162</v>
      </c>
      <c r="B215" t="e">
        <f>VLOOKUP($A$2,'predicted rankings sorted'!$A$3:$GZ$200,A215+6)</f>
        <v>#N/A</v>
      </c>
    </row>
    <row r="216" spans="1:2" x14ac:dyDescent="0.25">
      <c r="A216">
        <v>163</v>
      </c>
      <c r="B216" t="e">
        <f>VLOOKUP($A$2,'predicted rankings sorted'!$A$3:$GZ$200,A216+6)</f>
        <v>#N/A</v>
      </c>
    </row>
    <row r="217" spans="1:2" x14ac:dyDescent="0.25">
      <c r="A217">
        <v>164</v>
      </c>
      <c r="B217" t="e">
        <f>VLOOKUP($A$2,'predicted rankings sorted'!$A$3:$GZ$200,A217+6)</f>
        <v>#N/A</v>
      </c>
    </row>
    <row r="218" spans="1:2" x14ac:dyDescent="0.25">
      <c r="A218">
        <v>165</v>
      </c>
      <c r="B218" t="e">
        <f>VLOOKUP($A$2,'predicted rankings sorted'!$A$3:$GZ$200,A218+6)</f>
        <v>#N/A</v>
      </c>
    </row>
    <row r="219" spans="1:2" x14ac:dyDescent="0.25">
      <c r="A219">
        <v>166</v>
      </c>
      <c r="B219" t="e">
        <f>VLOOKUP($A$2,'predicted rankings sorted'!$A$3:$GZ$200,A219+6)</f>
        <v>#N/A</v>
      </c>
    </row>
    <row r="220" spans="1:2" x14ac:dyDescent="0.25">
      <c r="A220">
        <v>167</v>
      </c>
      <c r="B220" t="e">
        <f>VLOOKUP($A$2,'predicted rankings sorted'!$A$3:$GZ$200,A220+6)</f>
        <v>#N/A</v>
      </c>
    </row>
    <row r="221" spans="1:2" x14ac:dyDescent="0.25">
      <c r="A221">
        <v>168</v>
      </c>
      <c r="B221" t="e">
        <f>VLOOKUP($A$2,'predicted rankings sorted'!$A$3:$GZ$200,A221+6)</f>
        <v>#N/A</v>
      </c>
    </row>
    <row r="222" spans="1:2" x14ac:dyDescent="0.25">
      <c r="A222">
        <v>169</v>
      </c>
      <c r="B222" t="e">
        <f>VLOOKUP($A$2,'predicted rankings sorted'!$A$3:$GZ$200,A222+6)</f>
        <v>#N/A</v>
      </c>
    </row>
    <row r="223" spans="1:2" x14ac:dyDescent="0.25">
      <c r="A223">
        <v>170</v>
      </c>
      <c r="B223" t="e">
        <f>VLOOKUP($A$2,'predicted rankings sorted'!$A$3:$GZ$200,A223+6)</f>
        <v>#N/A</v>
      </c>
    </row>
    <row r="224" spans="1:2" x14ac:dyDescent="0.25">
      <c r="A224">
        <v>171</v>
      </c>
      <c r="B224" t="e">
        <f>VLOOKUP($A$2,'predicted rankings sorted'!$A$3:$GZ$200,A224+6)</f>
        <v>#N/A</v>
      </c>
    </row>
    <row r="225" spans="1:2" x14ac:dyDescent="0.25">
      <c r="A225">
        <v>172</v>
      </c>
      <c r="B225" t="e">
        <f>VLOOKUP($A$2,'predicted rankings sorted'!$A$3:$GZ$200,A225+6)</f>
        <v>#N/A</v>
      </c>
    </row>
    <row r="226" spans="1:2" x14ac:dyDescent="0.25">
      <c r="A226">
        <v>173</v>
      </c>
      <c r="B226" t="e">
        <f>VLOOKUP($A$2,'predicted rankings sorted'!$A$3:$GZ$200,A226+6)</f>
        <v>#N/A</v>
      </c>
    </row>
    <row r="227" spans="1:2" x14ac:dyDescent="0.25">
      <c r="A227">
        <v>174</v>
      </c>
      <c r="B227" t="e">
        <f>VLOOKUP($A$2,'predicted rankings sorted'!$A$3:$GZ$200,A227+6)</f>
        <v>#N/A</v>
      </c>
    </row>
    <row r="228" spans="1:2" x14ac:dyDescent="0.25">
      <c r="A228">
        <v>175</v>
      </c>
      <c r="B228" t="e">
        <f>VLOOKUP($A$2,'predicted rankings sorted'!$A$3:$GZ$200,A228+6)</f>
        <v>#N/A</v>
      </c>
    </row>
    <row r="229" spans="1:2" x14ac:dyDescent="0.25">
      <c r="A229">
        <v>176</v>
      </c>
      <c r="B229" t="e">
        <f>VLOOKUP($A$2,'predicted rankings sorted'!$A$3:$GZ$200,A229+6)</f>
        <v>#N/A</v>
      </c>
    </row>
    <row r="230" spans="1:2" x14ac:dyDescent="0.25">
      <c r="A230">
        <v>177</v>
      </c>
      <c r="B230" t="e">
        <f>VLOOKUP($A$2,'predicted rankings sorted'!$A$3:$GZ$200,A230+6)</f>
        <v>#N/A</v>
      </c>
    </row>
    <row r="231" spans="1:2" x14ac:dyDescent="0.25">
      <c r="A231">
        <v>178</v>
      </c>
      <c r="B231" t="e">
        <f>VLOOKUP($A$2,'predicted rankings sorted'!$A$3:$GZ$200,A231+6)</f>
        <v>#N/A</v>
      </c>
    </row>
    <row r="232" spans="1:2" x14ac:dyDescent="0.25">
      <c r="A232">
        <v>179</v>
      </c>
      <c r="B232" t="e">
        <f>VLOOKUP($A$2,'predicted rankings sorted'!$A$3:$GZ$200,A232+6)</f>
        <v>#N/A</v>
      </c>
    </row>
    <row r="233" spans="1:2" x14ac:dyDescent="0.25">
      <c r="A233">
        <v>180</v>
      </c>
      <c r="B233" t="e">
        <f>VLOOKUP($A$2,'predicted rankings sorted'!$A$3:$GZ$200,A233+6)</f>
        <v>#N/A</v>
      </c>
    </row>
    <row r="234" spans="1:2" x14ac:dyDescent="0.25">
      <c r="A234">
        <v>181</v>
      </c>
      <c r="B234" t="e">
        <f>VLOOKUP($A$2,'predicted rankings sorted'!$A$3:$GZ$200,A234+6)</f>
        <v>#N/A</v>
      </c>
    </row>
    <row r="235" spans="1:2" x14ac:dyDescent="0.25">
      <c r="A235">
        <v>182</v>
      </c>
      <c r="B235" t="e">
        <f>VLOOKUP($A$2,'predicted rankings sorted'!$A$3:$GZ$200,A235+6)</f>
        <v>#N/A</v>
      </c>
    </row>
    <row r="236" spans="1:2" x14ac:dyDescent="0.25">
      <c r="A236">
        <v>183</v>
      </c>
      <c r="B236" t="e">
        <f>VLOOKUP($A$2,'predicted rankings sorted'!$A$3:$GZ$200,A236+6)</f>
        <v>#N/A</v>
      </c>
    </row>
    <row r="237" spans="1:2" x14ac:dyDescent="0.25">
      <c r="A237">
        <v>184</v>
      </c>
      <c r="B237" t="e">
        <f>VLOOKUP($A$2,'predicted rankings sorted'!$A$3:$GZ$200,A237+6)</f>
        <v>#N/A</v>
      </c>
    </row>
    <row r="238" spans="1:2" x14ac:dyDescent="0.25">
      <c r="A238">
        <v>185</v>
      </c>
      <c r="B238" t="e">
        <f>VLOOKUP($A$2,'predicted rankings sorted'!$A$3:$GZ$200,A238+6)</f>
        <v>#N/A</v>
      </c>
    </row>
    <row r="239" spans="1:2" x14ac:dyDescent="0.25">
      <c r="A239">
        <v>186</v>
      </c>
      <c r="B239" t="e">
        <f>VLOOKUP($A$2,'predicted rankings sorted'!$A$3:$GZ$200,A239+6)</f>
        <v>#N/A</v>
      </c>
    </row>
    <row r="240" spans="1:2" x14ac:dyDescent="0.25">
      <c r="A240">
        <v>187</v>
      </c>
      <c r="B240" t="e">
        <f>VLOOKUP($A$2,'predicted rankings sorted'!$A$3:$GZ$200,A240+6)</f>
        <v>#N/A</v>
      </c>
    </row>
    <row r="241" spans="1:2" x14ac:dyDescent="0.25">
      <c r="A241">
        <v>188</v>
      </c>
      <c r="B241" t="e">
        <f>VLOOKUP($A$2,'predicted rankings sorted'!$A$3:$GZ$200,A241+6)</f>
        <v>#N/A</v>
      </c>
    </row>
    <row r="242" spans="1:2" x14ac:dyDescent="0.25">
      <c r="A242">
        <v>189</v>
      </c>
      <c r="B242" t="e">
        <f>VLOOKUP($A$2,'predicted rankings sorted'!$A$3:$GZ$200,A242+6)</f>
        <v>#N/A</v>
      </c>
    </row>
    <row r="243" spans="1:2" x14ac:dyDescent="0.25">
      <c r="A243">
        <v>190</v>
      </c>
      <c r="B243" t="e">
        <f>VLOOKUP($A$2,'predicted rankings sorted'!$A$3:$GZ$200,A243+6)</f>
        <v>#N/A</v>
      </c>
    </row>
    <row r="244" spans="1:2" x14ac:dyDescent="0.25">
      <c r="A244">
        <v>191</v>
      </c>
      <c r="B244" t="e">
        <f>VLOOKUP($A$2,'predicted rankings sorted'!$A$3:$GZ$200,A244+6)</f>
        <v>#N/A</v>
      </c>
    </row>
    <row r="245" spans="1:2" x14ac:dyDescent="0.25">
      <c r="A245">
        <v>192</v>
      </c>
      <c r="B245" t="e">
        <f>VLOOKUP($A$2,'predicted rankings sorted'!$A$3:$GZ$200,A245+6)</f>
        <v>#N/A</v>
      </c>
    </row>
    <row r="246" spans="1:2" x14ac:dyDescent="0.25">
      <c r="A246">
        <v>193</v>
      </c>
      <c r="B246" t="e">
        <f>VLOOKUP($A$2,'predicted rankings sorted'!$A$3:$GZ$200,A246+6)</f>
        <v>#N/A</v>
      </c>
    </row>
    <row r="247" spans="1:2" x14ac:dyDescent="0.25">
      <c r="A247">
        <v>194</v>
      </c>
      <c r="B247" t="e">
        <f>VLOOKUP($A$2,'predicted rankings sorted'!$A$3:$GZ$200,A247+6)</f>
        <v>#N/A</v>
      </c>
    </row>
    <row r="248" spans="1:2" x14ac:dyDescent="0.25">
      <c r="A248">
        <v>195</v>
      </c>
      <c r="B248" t="e">
        <f>VLOOKUP($A$2,'predicted rankings sorted'!$A$3:$GZ$200,A248+6)</f>
        <v>#N/A</v>
      </c>
    </row>
    <row r="249" spans="1:2" x14ac:dyDescent="0.25">
      <c r="A249">
        <v>196</v>
      </c>
      <c r="B249" t="e">
        <f>VLOOKUP($A$2,'predicted rankings sorted'!$A$3:$GZ$200,A249+6)</f>
        <v>#N/A</v>
      </c>
    </row>
    <row r="250" spans="1:2" x14ac:dyDescent="0.25">
      <c r="A250">
        <v>197</v>
      </c>
      <c r="B250" t="e">
        <f>VLOOKUP($A$2,'predicted rankings sorted'!$A$3:$GZ$200,A250+6)</f>
        <v>#N/A</v>
      </c>
    </row>
    <row r="251" spans="1:2" x14ac:dyDescent="0.25">
      <c r="A251">
        <v>198</v>
      </c>
      <c r="B251" t="e">
        <f>VLOOKUP($A$2,'predicted rankings sorted'!$A$3:$GZ$200,A251+6)</f>
        <v>#N/A</v>
      </c>
    </row>
    <row r="252" spans="1:2" x14ac:dyDescent="0.25">
      <c r="A252">
        <v>199</v>
      </c>
      <c r="B252" t="e">
        <f>VLOOKUP($A$2,'predicted rankings sorted'!$A$3:$GZ$200,A252+6)</f>
        <v>#N/A</v>
      </c>
    </row>
    <row r="253" spans="1:2" x14ac:dyDescent="0.25">
      <c r="A253">
        <v>200</v>
      </c>
      <c r="B253"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A28"/>
  <sheetViews>
    <sheetView workbookViewId="0">
      <selection activeCell="A2" sqref="A2"/>
    </sheetView>
  </sheetViews>
  <sheetFormatPr defaultRowHeight="15" x14ac:dyDescent="0.25"/>
  <cols>
    <col min="2" max="2" width="15" customWidth="1"/>
    <col min="3" max="3" width="22.140625" customWidth="1"/>
    <col min="4" max="4" width="20.7109375" customWidth="1"/>
    <col min="5" max="5" width="9.140625" customWidth="1"/>
    <col min="6" max="6" width="7.5703125" customWidth="1"/>
    <col min="7" max="7" width="17.42578125" customWidth="1"/>
    <col min="8" max="8" width="6.28515625" customWidth="1"/>
    <col min="10" max="10" width="15" customWidth="1"/>
    <col min="11" max="11" width="22.140625" customWidth="1"/>
    <col min="12" max="12" width="20.7109375" customWidth="1"/>
    <col min="13" max="13" width="9.140625" customWidth="1"/>
    <col min="14" max="14" width="7.5703125" customWidth="1"/>
    <col min="15" max="15" width="17.42578125" customWidth="1"/>
    <col min="16" max="26" width="6.28515625" customWidth="1"/>
    <col min="27" max="27" width="19" customWidth="1"/>
    <col min="28" max="28" width="6.28515625" customWidth="1"/>
    <col min="29" max="29" width="36.140625" customWidth="1"/>
    <col min="30" max="77" width="6.28515625" customWidth="1"/>
    <col min="78" max="78" width="7.85546875" customWidth="1"/>
    <col min="79" max="81" width="6.28515625" customWidth="1"/>
  </cols>
  <sheetData>
    <row r="1" spans="1:79" ht="15.75" thickBot="1" x14ac:dyDescent="0.3">
      <c r="A1" t="s">
        <v>425</v>
      </c>
      <c r="C1" t="s">
        <v>440</v>
      </c>
    </row>
    <row r="2" spans="1:79" ht="16.5" thickTop="1" thickBot="1" x14ac:dyDescent="0.3">
      <c r="A2" s="8">
        <v>1</v>
      </c>
      <c r="C2" t="b">
        <f>_xlfn.IFNA(NOT(VLOOKUP(A2,'data import sorted'!B6:AAA1000,53,FALSE) = -1),"Invalid match number")</f>
        <v>1</v>
      </c>
    </row>
    <row r="3" spans="1:79" ht="15.75" thickTop="1" x14ac:dyDescent="0.25">
      <c r="AC3" t="s">
        <v>3591</v>
      </c>
    </row>
    <row r="4" spans="1:79" x14ac:dyDescent="0.25">
      <c r="AD4" t="s">
        <v>2</v>
      </c>
      <c r="AP4" t="s">
        <v>12</v>
      </c>
      <c r="BB4" t="s">
        <v>28</v>
      </c>
      <c r="BF4" t="s">
        <v>42</v>
      </c>
      <c r="BI4" t="s">
        <v>33</v>
      </c>
      <c r="BQ4" t="s">
        <v>46</v>
      </c>
    </row>
    <row r="5" spans="1:79" ht="103.5" customHeight="1" x14ac:dyDescent="0.25">
      <c r="AB5" s="14" t="s">
        <v>424</v>
      </c>
      <c r="AC5" s="14" t="s">
        <v>427</v>
      </c>
      <c r="AD5" s="1" t="s">
        <v>3</v>
      </c>
      <c r="AE5" s="1" t="s">
        <v>4</v>
      </c>
      <c r="AF5" s="1" t="s">
        <v>5</v>
      </c>
      <c r="AG5" s="1" t="s">
        <v>6</v>
      </c>
      <c r="AH5" s="1" t="s">
        <v>7</v>
      </c>
      <c r="AI5" s="1" t="s">
        <v>8</v>
      </c>
      <c r="AJ5" s="1" t="s">
        <v>9</v>
      </c>
      <c r="AK5" s="1" t="s">
        <v>16</v>
      </c>
      <c r="AL5" s="1" t="s">
        <v>17</v>
      </c>
      <c r="AM5" s="1" t="s">
        <v>18</v>
      </c>
      <c r="AN5" s="1" t="s">
        <v>10</v>
      </c>
      <c r="AO5" s="1" t="s">
        <v>11</v>
      </c>
      <c r="AP5" s="1" t="s">
        <v>13</v>
      </c>
      <c r="AQ5" s="1" t="s">
        <v>14</v>
      </c>
      <c r="AR5" s="1" t="s">
        <v>15</v>
      </c>
      <c r="AS5" s="1" t="s">
        <v>19</v>
      </c>
      <c r="AT5" s="1" t="s">
        <v>20</v>
      </c>
      <c r="AU5" s="1" t="s">
        <v>21</v>
      </c>
      <c r="AV5" s="1" t="s">
        <v>22</v>
      </c>
      <c r="AW5" s="1" t="s">
        <v>23</v>
      </c>
      <c r="AX5" s="1" t="s">
        <v>24</v>
      </c>
      <c r="AY5" s="1" t="s">
        <v>25</v>
      </c>
      <c r="AZ5" s="1" t="s">
        <v>26</v>
      </c>
      <c r="BA5" s="1" t="s">
        <v>27</v>
      </c>
      <c r="BB5" s="1" t="s">
        <v>29</v>
      </c>
      <c r="BC5" s="1" t="s">
        <v>30</v>
      </c>
      <c r="BD5" s="1" t="s">
        <v>31</v>
      </c>
      <c r="BE5" s="1" t="s">
        <v>32</v>
      </c>
      <c r="BF5" s="1" t="s">
        <v>43</v>
      </c>
      <c r="BG5" s="1" t="s">
        <v>44</v>
      </c>
      <c r="BH5" s="1" t="s">
        <v>45</v>
      </c>
      <c r="BI5" s="1" t="s">
        <v>34</v>
      </c>
      <c r="BJ5" s="1" t="s">
        <v>35</v>
      </c>
      <c r="BK5" s="1" t="s">
        <v>36</v>
      </c>
      <c r="BL5" s="1" t="s">
        <v>37</v>
      </c>
      <c r="BM5" s="1" t="s">
        <v>38</v>
      </c>
      <c r="BN5" s="1" t="s">
        <v>39</v>
      </c>
      <c r="BO5" s="1" t="s">
        <v>40</v>
      </c>
      <c r="BP5" s="1" t="s">
        <v>41</v>
      </c>
      <c r="BQ5" s="1" t="s">
        <v>48</v>
      </c>
      <c r="BR5" s="1" t="s">
        <v>49</v>
      </c>
      <c r="BS5" s="1" t="s">
        <v>57</v>
      </c>
      <c r="BT5" s="1" t="s">
        <v>58</v>
      </c>
      <c r="BU5" s="1" t="s">
        <v>59</v>
      </c>
      <c r="BV5" s="1" t="s">
        <v>50</v>
      </c>
      <c r="BW5" s="1" t="s">
        <v>51</v>
      </c>
      <c r="BX5" s="1" t="s">
        <v>52</v>
      </c>
      <c r="BY5" s="1" t="s">
        <v>47</v>
      </c>
      <c r="BZ5" s="1" t="s">
        <v>54</v>
      </c>
      <c r="CA5" s="1" t="s">
        <v>53</v>
      </c>
    </row>
    <row r="6" spans="1:79" x14ac:dyDescent="0.25">
      <c r="A6" t="s">
        <v>87</v>
      </c>
      <c r="C6" t="s">
        <v>89</v>
      </c>
      <c r="D6" t="s">
        <v>90</v>
      </c>
      <c r="E6" t="s">
        <v>91</v>
      </c>
      <c r="I6" t="s">
        <v>88</v>
      </c>
      <c r="K6" t="s">
        <v>92</v>
      </c>
      <c r="L6" t="s">
        <v>93</v>
      </c>
      <c r="M6" t="s">
        <v>94</v>
      </c>
      <c r="AA6" s="18" t="s">
        <v>89</v>
      </c>
      <c r="AB6" s="18">
        <f>C7</f>
        <v>2704</v>
      </c>
      <c r="AC6" s="18" t="str">
        <f>VLOOKUP(AB6,'seed values sorted'!$A$3:$ZZ$10000,2)</f>
        <v>Roaring Robotics</v>
      </c>
      <c r="AD6" s="22">
        <f>VLOOKUP($AB6,'predicted contributions sorted'!$A$3:$CZ$201,3)</f>
        <v>5.5640340236113239</v>
      </c>
      <c r="AE6" s="22">
        <f>VLOOKUP($AB6,'predicted contributions sorted'!$A$3:$CZ$201,4)</f>
        <v>-5.9948286689411774E-2</v>
      </c>
      <c r="AF6" s="22">
        <f>VLOOKUP($AB6,'predicted contributions sorted'!$A$3:$CZ$201,5)</f>
        <v>-0.86057115485211855</v>
      </c>
      <c r="AG6" s="22">
        <f>VLOOKUP($AB6,'predicted contributions sorted'!$A$3:$CZ$201,6)</f>
        <v>-0.86464675590767559</v>
      </c>
      <c r="AH6" s="22">
        <f>VLOOKUP($AB6,'predicted contributions sorted'!$A$3:$CZ$201,7)</f>
        <v>0.10393645225376728</v>
      </c>
      <c r="AI6" s="22">
        <f>VLOOKUP($AB6,'predicted contributions sorted'!$A$3:$CZ$201,8)</f>
        <v>0</v>
      </c>
      <c r="AJ6" s="22">
        <f>VLOOKUP($AB6,'predicted contributions sorted'!$A$3:$CZ$201,9)</f>
        <v>6.2361871352260385</v>
      </c>
      <c r="AK6" s="22">
        <f>VLOOKUP($AB6,'predicted contributions sorted'!$A$3:$CZ$201,10)</f>
        <v>0.10393645225376728</v>
      </c>
      <c r="AL6" s="22">
        <f>VLOOKUP($AB6,'predicted contributions sorted'!$A$3:$CZ$201,11)</f>
        <v>-1.0000000000000022</v>
      </c>
      <c r="AM6" s="22">
        <f>VLOOKUP($AB6,'predicted contributions sorted'!$A$3:$CZ$201,12)</f>
        <v>-1.0000000000000022</v>
      </c>
      <c r="AN6" s="22">
        <f>VLOOKUP($AB6,'predicted contributions sorted'!$A$3:$CZ$201,13)</f>
        <v>2.0787290450753471</v>
      </c>
      <c r="AO6" s="22">
        <f>VLOOKUP($AB6,'predicted contributions sorted'!$A$3:$CZ$201,14)</f>
        <v>11.129212550255707</v>
      </c>
      <c r="AP6" s="22">
        <f>VLOOKUP($AB6,'predicted contributions sorted'!$A$3:$CZ$201,15)</f>
        <v>-0.95760153568012996</v>
      </c>
      <c r="AQ6" s="22">
        <f>VLOOKUP($AB6,'predicted contributions sorted'!$A$3:$CZ$201,16)</f>
        <v>-2.3048922400841261</v>
      </c>
      <c r="AR6" s="22">
        <f>VLOOKUP($AB6,'predicted contributions sorted'!$A$3:$CZ$201,17)</f>
        <v>-0.91715299820203744</v>
      </c>
      <c r="AS6" s="22">
        <f>VLOOKUP($AB6,'predicted contributions sorted'!$A$3:$CZ$201,18)</f>
        <v>0.33025725809625422</v>
      </c>
      <c r="AT6" s="22">
        <f>VLOOKUP($AB6,'predicted contributions sorted'!$A$3:$CZ$201,19)</f>
        <v>0.36211683521355992</v>
      </c>
      <c r="AU6" s="22">
        <f>VLOOKUP($AB6,'predicted contributions sorted'!$A$3:$CZ$201,20)</f>
        <v>-1.4658860058744689E-2</v>
      </c>
      <c r="AV6" s="22">
        <f>VLOOKUP($AB6,'predicted contributions sorted'!$A$3:$CZ$201,21)</f>
        <v>2.9594143817661643E-3</v>
      </c>
      <c r="AW6" s="22">
        <f>VLOOKUP($AB6,'predicted contributions sorted'!$A$3:$CZ$201,22)</f>
        <v>22.752107576580524</v>
      </c>
      <c r="AX6" s="22">
        <f>VLOOKUP($AB6,'predicted contributions sorted'!$A$3:$CZ$201,23)</f>
        <v>0.59356978849397213</v>
      </c>
      <c r="AY6" s="22">
        <f>VLOOKUP($AB6,'predicted contributions sorted'!$A$3:$CZ$201,24)</f>
        <v>-1.0000000000000022</v>
      </c>
      <c r="AZ6" s="22">
        <f>VLOOKUP($AB6,'predicted contributions sorted'!$A$3:$CZ$201,25)</f>
        <v>-1.0000000000000022</v>
      </c>
      <c r="BA6" s="22">
        <f>VLOOKUP($AB6,'predicted contributions sorted'!$A$3:$CZ$201,26)</f>
        <v>50.069895718021186</v>
      </c>
      <c r="BB6" s="22">
        <f>VLOOKUP($AB6,'predicted contributions sorted'!$A$3:$CZ$201,27)</f>
        <v>0.18916456373573659</v>
      </c>
      <c r="BC6" s="22">
        <f>VLOOKUP($AB6,'predicted contributions sorted'!$A$3:$CZ$201,28)</f>
        <v>0.11167074247764319</v>
      </c>
      <c r="BD6" s="22">
        <f>VLOOKUP($AB6,'predicted contributions sorted'!$A$3:$CZ$201,29)</f>
        <v>0.22716931735493118</v>
      </c>
      <c r="BE6" s="22">
        <f>VLOOKUP($AB6,'predicted contributions sorted'!$A$3:$CZ$201,30)</f>
        <v>27.488776132306342</v>
      </c>
      <c r="BF6" s="22">
        <f>VLOOKUP($AB6,'predicted contributions sorted'!$A$3:$CZ$201,31)</f>
        <v>-1.0000000000000022</v>
      </c>
      <c r="BG6" s="22">
        <f>VLOOKUP($AB6,'predicted contributions sorted'!$A$3:$CZ$201,32)</f>
        <v>-1.0000000000000022</v>
      </c>
      <c r="BH6" s="22">
        <f>VLOOKUP($AB6,'predicted contributions sorted'!$A$3:$CZ$201,33)</f>
        <v>-1.0000000000000022</v>
      </c>
      <c r="BI6" s="22">
        <f>VLOOKUP($AB6,'predicted contributions sorted'!$A$3:$CZ$201,34)</f>
        <v>-4.4132686925850172E-2</v>
      </c>
      <c r="BJ6" s="22">
        <f>VLOOKUP($AB6,'predicted contributions sorted'!$A$3:$CZ$201,35)</f>
        <v>2.9594143817661643E-3</v>
      </c>
      <c r="BK6" s="22">
        <f>VLOOKUP($AB6,'predicted contributions sorted'!$A$3:$CZ$201,36)</f>
        <v>-0.1425149098437358</v>
      </c>
      <c r="BL6" s="22">
        <f>VLOOKUP($AB6,'predicted contributions sorted'!$A$3:$CZ$201,37)</f>
        <v>-0.20319269564389952</v>
      </c>
      <c r="BM6" s="22">
        <f>VLOOKUP($AB6,'predicted contributions sorted'!$A$3:$CZ$201,38)</f>
        <v>-7.8925724323716084E-2</v>
      </c>
      <c r="BN6" s="22">
        <f>VLOOKUP($AB6,'predicted contributions sorted'!$A$3:$CZ$201,39)</f>
        <v>0.37761159511663606</v>
      </c>
      <c r="BO6" s="22">
        <f>VLOOKUP($AB6,'predicted contributions sorted'!$A$3:$CZ$201,40)</f>
        <v>-2.7874622751871154</v>
      </c>
      <c r="BP6" s="22">
        <f>VLOOKUP($AB6,'predicted contributions sorted'!$A$3:$CZ$201,41)</f>
        <v>8.526071017571935</v>
      </c>
      <c r="BQ6" s="22">
        <f>VLOOKUP($AB6,'predicted contributions sorted'!$A$3:$CZ$201,42)</f>
        <v>29.956016660705199</v>
      </c>
      <c r="BR6" s="22">
        <f>VLOOKUP($AB6,'predicted contributions sorted'!$A$3:$CZ$201,43)</f>
        <v>0.69168395511994096</v>
      </c>
      <c r="BS6" s="22">
        <f>VLOOKUP($AB6,'predicted contributions sorted'!$A$3:$CZ$201,44)</f>
        <v>0.71224565260377293</v>
      </c>
      <c r="BT6" s="22">
        <f>VLOOKUP($AB6,'predicted contributions sorted'!$A$3:$CZ$201,45)</f>
        <v>-1.0000000000000022</v>
      </c>
      <c r="BU6" s="22">
        <f>VLOOKUP($AB6,'predicted contributions sorted'!$A$3:$CZ$201,46)</f>
        <v>-1.0000000000000022</v>
      </c>
      <c r="BV6" s="22">
        <f>VLOOKUP($AB6,'predicted contributions sorted'!$A$3:$CZ$201,47)</f>
        <v>-1.7407407745479062</v>
      </c>
      <c r="BW6" s="22">
        <f>VLOOKUP($AB6,'predicted contributions sorted'!$A$3:$CZ$201,48)</f>
        <v>71.144129820704862</v>
      </c>
      <c r="BX6" s="22">
        <f>VLOOKUP($AB6,'predicted contributions sorted'!$A$3:$CZ$201,49)</f>
        <v>70.772017456142777</v>
      </c>
      <c r="BY6" s="22">
        <f>VLOOKUP($AB6,'predicted contributions sorted'!$A$3:$CZ$201,50)</f>
        <v>-1.6892318556088151E-2</v>
      </c>
      <c r="BZ6" s="22">
        <f>VLOOKUP($AB6,'predicted contributions sorted'!$A$3:$CZ$201,51)</f>
        <v>-21.66837266816967</v>
      </c>
      <c r="CA6" s="24">
        <f>VLOOKUP($AB6,'predicted contributions sorted'!$A$3:$CZ$201,52)</f>
        <v>1432.8302643119337</v>
      </c>
    </row>
    <row r="7" spans="1:79" x14ac:dyDescent="0.25">
      <c r="C7">
        <f>VLOOKUP($A$2,q_match_data,2,FALSE)</f>
        <v>2704</v>
      </c>
      <c r="D7">
        <f>VLOOKUP($A$2,q_match_data,3,FALSE)</f>
        <v>3067</v>
      </c>
      <c r="E7">
        <f>VLOOKUP($A$2,q_match_data,4,FALSE)</f>
        <v>3138</v>
      </c>
      <c r="H7" s="9"/>
      <c r="K7">
        <f>VLOOKUP($A$2,q_match_data,5,FALSE)</f>
        <v>1756</v>
      </c>
      <c r="L7">
        <f>VLOOKUP($A$2,q_match_data,6,FALSE)</f>
        <v>111</v>
      </c>
      <c r="M7">
        <f>VLOOKUP($A$2,q_match_data,7,FALSE)</f>
        <v>1288</v>
      </c>
      <c r="AA7" s="18" t="s">
        <v>90</v>
      </c>
      <c r="AB7" s="18">
        <f>D7</f>
        <v>3067</v>
      </c>
      <c r="AC7" s="18" t="str">
        <f>VLOOKUP(AB7,'seed values sorted'!$A$3:$ZZ$10000,2)</f>
        <v>Robovikes</v>
      </c>
      <c r="AD7" s="22">
        <f>VLOOKUP($AB7,'predicted contributions sorted'!$A$3:$CZ$201,3)</f>
        <v>5.2163984562369077</v>
      </c>
      <c r="AE7" s="22">
        <f>VLOOKUP($AB7,'predicted contributions sorted'!$A$3:$CZ$201,4)</f>
        <v>0.31998881845011795</v>
      </c>
      <c r="AF7" s="22">
        <f>VLOOKUP($AB7,'predicted contributions sorted'!$A$3:$CZ$201,5)</f>
        <v>0.48351563530236136</v>
      </c>
      <c r="AG7" s="22">
        <f>VLOOKUP($AB7,'predicted contributions sorted'!$A$3:$CZ$201,6)</f>
        <v>0.55426395502902848</v>
      </c>
      <c r="AH7" s="22">
        <f>VLOOKUP($AB7,'predicted contributions sorted'!$A$3:$CZ$201,7)</f>
        <v>7.7435578560311732E-2</v>
      </c>
      <c r="AI7" s="22">
        <f>VLOOKUP($AB7,'predicted contributions sorted'!$A$3:$CZ$201,8)</f>
        <v>0</v>
      </c>
      <c r="AJ7" s="22">
        <f>VLOOKUP($AB7,'predicted contributions sorted'!$A$3:$CZ$201,9)</f>
        <v>4.6461347136187028</v>
      </c>
      <c r="AK7" s="22">
        <f>VLOOKUP($AB7,'predicted contributions sorted'!$A$3:$CZ$201,10)</f>
        <v>7.7435578560311732E-2</v>
      </c>
      <c r="AL7" s="22">
        <f>VLOOKUP($AB7,'predicted contributions sorted'!$A$3:$CZ$201,11)</f>
        <v>-0.99999999999999822</v>
      </c>
      <c r="AM7" s="22">
        <f>VLOOKUP($AB7,'predicted contributions sorted'!$A$3:$CZ$201,12)</f>
        <v>-0.99999999999999822</v>
      </c>
      <c r="AN7" s="22">
        <f>VLOOKUP($AB7,'predicted contributions sorted'!$A$3:$CZ$201,13)</f>
        <v>1.5487115712062325</v>
      </c>
      <c r="AO7" s="22">
        <f>VLOOKUP($AB7,'predicted contributions sorted'!$A$3:$CZ$201,14)</f>
        <v>9.9527554123170763</v>
      </c>
      <c r="AP7" s="22">
        <f>VLOOKUP($AB7,'predicted contributions sorted'!$A$3:$CZ$201,15)</f>
        <v>1.080717133799981</v>
      </c>
      <c r="AQ7" s="22">
        <f>VLOOKUP($AB7,'predicted contributions sorted'!$A$3:$CZ$201,16)</f>
        <v>2.5729325035412551</v>
      </c>
      <c r="AR7" s="22">
        <f>VLOOKUP($AB7,'predicted contributions sorted'!$A$3:$CZ$201,17)</f>
        <v>0.89469844571789758</v>
      </c>
      <c r="AS7" s="22">
        <f>VLOOKUP($AB7,'predicted contributions sorted'!$A$3:$CZ$201,18)</f>
        <v>0.33889074439595035</v>
      </c>
      <c r="AT7" s="22">
        <f>VLOOKUP($AB7,'predicted contributions sorted'!$A$3:$CZ$201,19)</f>
        <v>0.3272224403978588</v>
      </c>
      <c r="AU7" s="22">
        <f>VLOOKUP($AB7,'predicted contributions sorted'!$A$3:$CZ$201,20)</f>
        <v>3.4370707392529239E-2</v>
      </c>
      <c r="AV7" s="22">
        <f>VLOOKUP($AB7,'predicted contributions sorted'!$A$3:$CZ$201,21)</f>
        <v>1.688668691134031E-2</v>
      </c>
      <c r="AW7" s="22">
        <f>VLOOKUP($AB7,'predicted contributions sorted'!$A$3:$CZ$201,22)</f>
        <v>26.358077776107361</v>
      </c>
      <c r="AX7" s="22">
        <f>VLOOKUP($AB7,'predicted contributions sorted'!$A$3:$CZ$201,23)</f>
        <v>0.78697060240164896</v>
      </c>
      <c r="AY7" s="22">
        <f>VLOOKUP($AB7,'predicted contributions sorted'!$A$3:$CZ$201,24)</f>
        <v>-0.99999999999999822</v>
      </c>
      <c r="AZ7" s="22">
        <f>VLOOKUP($AB7,'predicted contributions sorted'!$A$3:$CZ$201,25)</f>
        <v>-0.99999999999999822</v>
      </c>
      <c r="BA7" s="22">
        <f>VLOOKUP($AB7,'predicted contributions sorted'!$A$3:$CZ$201,26)</f>
        <v>47.507538651950632</v>
      </c>
      <c r="BB7" s="22">
        <f>VLOOKUP($AB7,'predicted contributions sorted'!$A$3:$CZ$201,27)</f>
        <v>6.7733881257117198E-2</v>
      </c>
      <c r="BC7" s="22">
        <f>VLOOKUP($AB7,'predicted contributions sorted'!$A$3:$CZ$201,28)</f>
        <v>0.10742316421826426</v>
      </c>
      <c r="BD7" s="22">
        <f>VLOOKUP($AB7,'predicted contributions sorted'!$A$3:$CZ$201,29)</f>
        <v>0.31787355721200539</v>
      </c>
      <c r="BE7" s="22">
        <f>VLOOKUP($AB7,'predicted contributions sorted'!$A$3:$CZ$201,30)</f>
        <v>22.042900215183806</v>
      </c>
      <c r="BF7" s="22">
        <f>VLOOKUP($AB7,'predicted contributions sorted'!$A$3:$CZ$201,31)</f>
        <v>-0.99999999999999822</v>
      </c>
      <c r="BG7" s="22">
        <f>VLOOKUP($AB7,'predicted contributions sorted'!$A$3:$CZ$201,32)</f>
        <v>-0.99999999999999822</v>
      </c>
      <c r="BH7" s="22">
        <f>VLOOKUP($AB7,'predicted contributions sorted'!$A$3:$CZ$201,33)</f>
        <v>-0.99999999999999822</v>
      </c>
      <c r="BI7" s="22">
        <f>VLOOKUP($AB7,'predicted contributions sorted'!$A$3:$CZ$201,34)</f>
        <v>1.301319458109935E-2</v>
      </c>
      <c r="BJ7" s="22">
        <f>VLOOKUP($AB7,'predicted contributions sorted'!$A$3:$CZ$201,35)</f>
        <v>1.688668691134031E-2</v>
      </c>
      <c r="BK7" s="22">
        <f>VLOOKUP($AB7,'predicted contributions sorted'!$A$3:$CZ$201,36)</f>
        <v>4.5076404639452561E-2</v>
      </c>
      <c r="BL7" s="22">
        <f>VLOOKUP($AB7,'predicted contributions sorted'!$A$3:$CZ$201,37)</f>
        <v>0.18174390371784108</v>
      </c>
      <c r="BM7" s="22">
        <f>VLOOKUP($AB7,'predicted contributions sorted'!$A$3:$CZ$201,38)</f>
        <v>-2.2936113242376127E-2</v>
      </c>
      <c r="BN7" s="22">
        <f>VLOOKUP($AB7,'predicted contributions sorted'!$A$3:$CZ$201,39)</f>
        <v>0.54321931607922758</v>
      </c>
      <c r="BO7" s="22">
        <f>VLOOKUP($AB7,'predicted contributions sorted'!$A$3:$CZ$201,40)</f>
        <v>-0.10419619284964916</v>
      </c>
      <c r="BP7" s="22">
        <f>VLOOKUP($AB7,'predicted contributions sorted'!$A$3:$CZ$201,41)</f>
        <v>14.245377805557389</v>
      </c>
      <c r="BQ7" s="22">
        <f>VLOOKUP($AB7,'predicted contributions sorted'!$A$3:$CZ$201,42)</f>
        <v>28.68512734737476</v>
      </c>
      <c r="BR7" s="22">
        <f>VLOOKUP($AB7,'predicted contributions sorted'!$A$3:$CZ$201,43)</f>
        <v>0.6909874620773615</v>
      </c>
      <c r="BS7" s="22">
        <f>VLOOKUP($AB7,'predicted contributions sorted'!$A$3:$CZ$201,44)</f>
        <v>0.82908410205156313</v>
      </c>
      <c r="BT7" s="22">
        <f>VLOOKUP($AB7,'predicted contributions sorted'!$A$3:$CZ$201,45)</f>
        <v>-0.99999999999999822</v>
      </c>
      <c r="BU7" s="22">
        <f>VLOOKUP($AB7,'predicted contributions sorted'!$A$3:$CZ$201,46)</f>
        <v>-0.99999999999999822</v>
      </c>
      <c r="BV7" s="22">
        <f>VLOOKUP($AB7,'predicted contributions sorted'!$A$3:$CZ$201,47)</f>
        <v>1.3505671234978616</v>
      </c>
      <c r="BW7" s="22">
        <f>VLOOKUP($AB7,'predicted contributions sorted'!$A$3:$CZ$201,48)</f>
        <v>68.304821185325153</v>
      </c>
      <c r="BX7" s="22">
        <f>VLOOKUP($AB7,'predicted contributions sorted'!$A$3:$CZ$201,49)</f>
        <v>69.739478440153334</v>
      </c>
      <c r="BY7" s="22">
        <f>VLOOKUP($AB7,'predicted contributions sorted'!$A$3:$CZ$201,50)</f>
        <v>0.18982549272362839</v>
      </c>
      <c r="BZ7" s="22">
        <f>VLOOKUP($AB7,'predicted contributions sorted'!$A$3:$CZ$201,51)</f>
        <v>-4.1421270926484652</v>
      </c>
      <c r="CA7" s="24">
        <f>VLOOKUP($AB7,'predicted contributions sorted'!$A$3:$CZ$201,52)</f>
        <v>1445.5437244689597</v>
      </c>
    </row>
    <row r="8" spans="1:79" x14ac:dyDescent="0.25">
      <c r="H8" s="9"/>
      <c r="AA8" s="18" t="s">
        <v>91</v>
      </c>
      <c r="AB8" s="18">
        <f>E7</f>
        <v>3138</v>
      </c>
      <c r="AC8" s="18" t="str">
        <f>VLOOKUP(AB8,'seed values sorted'!$A$3:$ZZ$10000,2)</f>
        <v>Innovators Robotics</v>
      </c>
      <c r="AD8" s="22">
        <f>VLOOKUP($AB8,'predicted contributions sorted'!$A$3:$CZ$201,3)</f>
        <v>2.0512891802073443</v>
      </c>
      <c r="AE8" s="22">
        <f>VLOOKUP($AB8,'predicted contributions sorted'!$A$3:$CZ$201,4)</f>
        <v>-0.12934680930183734</v>
      </c>
      <c r="AF8" s="22">
        <f>VLOOKUP($AB8,'predicted contributions sorted'!$A$3:$CZ$201,5)</f>
        <v>5.3003591287187736E-3</v>
      </c>
      <c r="AG8" s="22">
        <f>VLOOKUP($AB8,'predicted contributions sorted'!$A$3:$CZ$201,6)</f>
        <v>-2.9312562658223761E-2</v>
      </c>
      <c r="AH8" s="22">
        <f>VLOOKUP($AB8,'predicted contributions sorted'!$A$3:$CZ$201,7)</f>
        <v>1.5335468863517273E-2</v>
      </c>
      <c r="AI8" s="22">
        <f>VLOOKUP($AB8,'predicted contributions sorted'!$A$3:$CZ$201,8)</f>
        <v>0</v>
      </c>
      <c r="AJ8" s="22">
        <f>VLOOKUP($AB8,'predicted contributions sorted'!$A$3:$CZ$201,9)</f>
        <v>0.92012813181103692</v>
      </c>
      <c r="AK8" s="22">
        <f>VLOOKUP($AB8,'predicted contributions sorted'!$A$3:$CZ$201,10)</f>
        <v>1.5335468863517273E-2</v>
      </c>
      <c r="AL8" s="22">
        <f>VLOOKUP($AB8,'predicted contributions sorted'!$A$3:$CZ$201,11)</f>
        <v>-0.99999999999999645</v>
      </c>
      <c r="AM8" s="22">
        <f>VLOOKUP($AB8,'predicted contributions sorted'!$A$3:$CZ$201,12)</f>
        <v>-0.99999999999999645</v>
      </c>
      <c r="AN8" s="22">
        <f>VLOOKUP($AB8,'predicted contributions sorted'!$A$3:$CZ$201,13)</f>
        <v>0.30670937727034547</v>
      </c>
      <c r="AO8" s="22">
        <f>VLOOKUP($AB8,'predicted contributions sorted'!$A$3:$CZ$201,14)</f>
        <v>3.0351812524634276</v>
      </c>
      <c r="AP8" s="22">
        <f>VLOOKUP($AB8,'predicted contributions sorted'!$A$3:$CZ$201,15)</f>
        <v>1.0304811545357132E-2</v>
      </c>
      <c r="AQ8" s="22">
        <f>VLOOKUP($AB8,'predicted contributions sorted'!$A$3:$CZ$201,16)</f>
        <v>-6.0713663931347805E-2</v>
      </c>
      <c r="AR8" s="22">
        <f>VLOOKUP($AB8,'predicted contributions sorted'!$A$3:$CZ$201,17)</f>
        <v>3.1095553239864366E-2</v>
      </c>
      <c r="AS8" s="22">
        <f>VLOOKUP($AB8,'predicted contributions sorted'!$A$3:$CZ$201,18)</f>
        <v>0.33127306447086619</v>
      </c>
      <c r="AT8" s="22">
        <f>VLOOKUP($AB8,'predicted contributions sorted'!$A$3:$CZ$201,19)</f>
        <v>0.28012928258000247</v>
      </c>
      <c r="AU8" s="22">
        <f>VLOOKUP($AB8,'predicted contributions sorted'!$A$3:$CZ$201,20)</f>
        <v>0.24137443381709642</v>
      </c>
      <c r="AV8" s="22">
        <f>VLOOKUP($AB8,'predicted contributions sorted'!$A$3:$CZ$201,21)</f>
        <v>-2.3367851958955601E-2</v>
      </c>
      <c r="AW8" s="22">
        <f>VLOOKUP($AB8,'predicted contributions sorted'!$A$3:$CZ$201,22)</f>
        <v>32.410363270166009</v>
      </c>
      <c r="AX8" s="22">
        <f>VLOOKUP($AB8,'predicted contributions sorted'!$A$3:$CZ$201,23)</f>
        <v>1.364399445754727</v>
      </c>
      <c r="AY8" s="22">
        <f>VLOOKUP($AB8,'predicted contributions sorted'!$A$3:$CZ$201,24)</f>
        <v>-0.99999999999999645</v>
      </c>
      <c r="AZ8" s="22">
        <f>VLOOKUP($AB8,'predicted contributions sorted'!$A$3:$CZ$201,25)</f>
        <v>-0.99999999999999645</v>
      </c>
      <c r="BA8" s="22">
        <f>VLOOKUP($AB8,'predicted contributions sorted'!$A$3:$CZ$201,26)</f>
        <v>37.902562351091511</v>
      </c>
      <c r="BB8" s="22">
        <f>VLOOKUP($AB8,'predicted contributions sorted'!$A$3:$CZ$201,27)</f>
        <v>5.0199794105783312E-2</v>
      </c>
      <c r="BC8" s="22">
        <f>VLOOKUP($AB8,'predicted contributions sorted'!$A$3:$CZ$201,28)</f>
        <v>-2.0214914756806847E-2</v>
      </c>
      <c r="BD8" s="22">
        <f>VLOOKUP($AB8,'predicted contributions sorted'!$A$3:$CZ$201,29)</f>
        <v>6.1599304274093249E-2</v>
      </c>
      <c r="BE8" s="22">
        <f>VLOOKUP($AB8,'predicted contributions sorted'!$A$3:$CZ$201,30)</f>
        <v>5.1024426409753252</v>
      </c>
      <c r="BF8" s="22">
        <f>VLOOKUP($AB8,'predicted contributions sorted'!$A$3:$CZ$201,31)</f>
        <v>-0.99999999999999645</v>
      </c>
      <c r="BG8" s="22">
        <f>VLOOKUP($AB8,'predicted contributions sorted'!$A$3:$CZ$201,32)</f>
        <v>-0.99999999999999645</v>
      </c>
      <c r="BH8" s="22">
        <f>VLOOKUP($AB8,'predicted contributions sorted'!$A$3:$CZ$201,33)</f>
        <v>-0.99999999999999645</v>
      </c>
      <c r="BI8" s="22">
        <f>VLOOKUP($AB8,'predicted contributions sorted'!$A$3:$CZ$201,34)</f>
        <v>8.3706966803282906E-3</v>
      </c>
      <c r="BJ8" s="22">
        <f>VLOOKUP($AB8,'predicted contributions sorted'!$A$3:$CZ$201,35)</f>
        <v>-2.3367851958955601E-2</v>
      </c>
      <c r="BK8" s="22">
        <f>VLOOKUP($AB8,'predicted contributions sorted'!$A$3:$CZ$201,36)</f>
        <v>4.4721793933507711E-2</v>
      </c>
      <c r="BL8" s="22">
        <f>VLOOKUP($AB8,'predicted contributions sorted'!$A$3:$CZ$201,37)</f>
        <v>-2.7282870775663059E-2</v>
      </c>
      <c r="BM8" s="22">
        <f>VLOOKUP($AB8,'predicted contributions sorted'!$A$3:$CZ$201,38)</f>
        <v>-8.8365155099620951E-2</v>
      </c>
      <c r="BN8" s="22">
        <f>VLOOKUP($AB8,'predicted contributions sorted'!$A$3:$CZ$201,39)</f>
        <v>0.55575504089114669</v>
      </c>
      <c r="BO8" s="22">
        <f>VLOOKUP($AB8,'predicted contributions sorted'!$A$3:$CZ$201,40)</f>
        <v>-2.034425732280654</v>
      </c>
      <c r="BP8" s="22">
        <f>VLOOKUP($AB8,'predicted contributions sorted'!$A$3:$CZ$201,41)</f>
        <v>13.806367492858019</v>
      </c>
      <c r="BQ8" s="22">
        <f>VLOOKUP($AB8,'predicted contributions sorted'!$A$3:$CZ$201,42)</f>
        <v>33.795648584193458</v>
      </c>
      <c r="BR8" s="22">
        <f>VLOOKUP($AB8,'predicted contributions sorted'!$A$3:$CZ$201,43)</f>
        <v>0.83470079859811352</v>
      </c>
      <c r="BS8" s="22">
        <f>VLOOKUP($AB8,'predicted contributions sorted'!$A$3:$CZ$201,44)</f>
        <v>1.3868197423358388</v>
      </c>
      <c r="BT8" s="22">
        <f>VLOOKUP($AB8,'predicted contributions sorted'!$A$3:$CZ$201,45)</f>
        <v>-0.99999999999999645</v>
      </c>
      <c r="BU8" s="22">
        <f>VLOOKUP($AB8,'predicted contributions sorted'!$A$3:$CZ$201,46)</f>
        <v>-0.99999999999999645</v>
      </c>
      <c r="BV8" s="22">
        <f>VLOOKUP($AB8,'predicted contributions sorted'!$A$3:$CZ$201,47)</f>
        <v>2.1518906729236585E-2</v>
      </c>
      <c r="BW8" s="22">
        <f>VLOOKUP($AB8,'predicted contributions sorted'!$A$3:$CZ$201,48)</f>
        <v>55.426277573111506</v>
      </c>
      <c r="BX8" s="22">
        <f>VLOOKUP($AB8,'predicted contributions sorted'!$A$3:$CZ$201,49)</f>
        <v>53.360058566017337</v>
      </c>
      <c r="BY8" s="22">
        <f>VLOOKUP($AB8,'predicted contributions sorted'!$A$3:$CZ$201,50)</f>
        <v>8.0616687964663425E-2</v>
      </c>
      <c r="BZ8" s="22">
        <f>VLOOKUP($AB8,'predicted contributions sorted'!$A$3:$CZ$201,51)</f>
        <v>-0.65178051213013632</v>
      </c>
      <c r="CA8" s="24">
        <f>VLOOKUP($AB8,'predicted contributions sorted'!$A$3:$CZ$201,52)</f>
        <v>1519.7723096627658</v>
      </c>
    </row>
    <row r="9" spans="1:79" x14ac:dyDescent="0.25">
      <c r="B9" t="s">
        <v>430</v>
      </c>
      <c r="C9" t="s">
        <v>431</v>
      </c>
      <c r="D9" t="s">
        <v>432</v>
      </c>
      <c r="H9" s="9"/>
      <c r="J9" t="s">
        <v>430</v>
      </c>
      <c r="K9" t="s">
        <v>431</v>
      </c>
      <c r="L9" t="s">
        <v>432</v>
      </c>
      <c r="AA9" s="17" t="s">
        <v>92</v>
      </c>
      <c r="AB9" s="17">
        <f>K7</f>
        <v>1756</v>
      </c>
      <c r="AC9" s="17" t="str">
        <f>VLOOKUP(AB9,'seed values sorted'!$A$3:$ZZ$10000,2)</f>
        <v>Argos</v>
      </c>
      <c r="AD9" s="23">
        <f>VLOOKUP($AB9,'predicted contributions sorted'!$A$3:$CZ$201,3)</f>
        <v>5.5199064337525439</v>
      </c>
      <c r="AE9" s="23">
        <f>VLOOKUP($AB9,'predicted contributions sorted'!$A$3:$CZ$201,4)</f>
        <v>-0.51943126856491351</v>
      </c>
      <c r="AF9" s="23">
        <f>VLOOKUP($AB9,'predicted contributions sorted'!$A$3:$CZ$201,5)</f>
        <v>-0.29692395318339981</v>
      </c>
      <c r="AG9" s="23">
        <f>VLOOKUP($AB9,'predicted contributions sorted'!$A$3:$CZ$201,6)</f>
        <v>-0.45024661103282848</v>
      </c>
      <c r="AH9" s="23">
        <f>VLOOKUP($AB9,'predicted contributions sorted'!$A$3:$CZ$201,7)</f>
        <v>0.24431200350337376</v>
      </c>
      <c r="AI9" s="23">
        <f>VLOOKUP($AB9,'predicted contributions sorted'!$A$3:$CZ$201,8)</f>
        <v>0</v>
      </c>
      <c r="AJ9" s="23">
        <f>VLOOKUP($AB9,'predicted contributions sorted'!$A$3:$CZ$201,9)</f>
        <v>14.658720210202409</v>
      </c>
      <c r="AK9" s="23">
        <f>VLOOKUP($AB9,'predicted contributions sorted'!$A$3:$CZ$201,10)</f>
        <v>0.24431200350337376</v>
      </c>
      <c r="AL9" s="23">
        <f>VLOOKUP($AB9,'predicted contributions sorted'!$A$3:$CZ$201,11)</f>
        <v>-0.99999999999999889</v>
      </c>
      <c r="AM9" s="23">
        <f>VLOOKUP($AB9,'predicted contributions sorted'!$A$3:$CZ$201,12)</f>
        <v>-0.99999999999999889</v>
      </c>
      <c r="AN9" s="23">
        <f>VLOOKUP($AB9,'predicted contributions sorted'!$A$3:$CZ$201,13)</f>
        <v>4.886240070067478</v>
      </c>
      <c r="AO9" s="23">
        <f>VLOOKUP($AB9,'predicted contributions sorted'!$A$3:$CZ$201,14)</f>
        <v>19.882667585561958</v>
      </c>
      <c r="AP9" s="23">
        <f>VLOOKUP($AB9,'predicted contributions sorted'!$A$3:$CZ$201,15)</f>
        <v>-0.1723180997399858</v>
      </c>
      <c r="AQ9" s="23">
        <f>VLOOKUP($AB9,'predicted contributions sorted'!$A$3:$CZ$201,16)</f>
        <v>-0.58339417234372426</v>
      </c>
      <c r="AR9" s="23">
        <f>VLOOKUP($AB9,'predicted contributions sorted'!$A$3:$CZ$201,17)</f>
        <v>-0.27671594505875058</v>
      </c>
      <c r="AS9" s="23">
        <f>VLOOKUP($AB9,'predicted contributions sorted'!$A$3:$CZ$201,18)</f>
        <v>0.3305917992715024</v>
      </c>
      <c r="AT9" s="23">
        <f>VLOOKUP($AB9,'predicted contributions sorted'!$A$3:$CZ$201,19)</f>
        <v>0.30550947120118005</v>
      </c>
      <c r="AU9" s="23">
        <f>VLOOKUP($AB9,'predicted contributions sorted'!$A$3:$CZ$201,20)</f>
        <v>1.1152341097307504E-2</v>
      </c>
      <c r="AV9" s="23">
        <f>VLOOKUP($AB9,'predicted contributions sorted'!$A$3:$CZ$201,21)</f>
        <v>5.3935346574943283E-3</v>
      </c>
      <c r="AW9" s="23">
        <f>VLOOKUP($AB9,'predicted contributions sorted'!$A$3:$CZ$201,22)</f>
        <v>16.080490710316241</v>
      </c>
      <c r="AX9" s="23">
        <f>VLOOKUP($AB9,'predicted contributions sorted'!$A$3:$CZ$201,23)</f>
        <v>0.4561373201638495</v>
      </c>
      <c r="AY9" s="23">
        <f>VLOOKUP($AB9,'predicted contributions sorted'!$A$3:$CZ$201,24)</f>
        <v>-0.99999999999999889</v>
      </c>
      <c r="AZ9" s="23">
        <f>VLOOKUP($AB9,'predicted contributions sorted'!$A$3:$CZ$201,25)</f>
        <v>-0.99999999999999889</v>
      </c>
      <c r="BA9" s="23">
        <f>VLOOKUP($AB9,'predicted contributions sorted'!$A$3:$CZ$201,26)</f>
        <v>64.532757714746111</v>
      </c>
      <c r="BB9" s="23">
        <f>VLOOKUP($AB9,'predicted contributions sorted'!$A$3:$CZ$201,27)</f>
        <v>0.36850220294676561</v>
      </c>
      <c r="BC9" s="23">
        <f>VLOOKUP($AB9,'predicted contributions sorted'!$A$3:$CZ$201,28)</f>
        <v>2.5727214630632149E-2</v>
      </c>
      <c r="BD9" s="23">
        <f>VLOOKUP($AB9,'predicted contributions sorted'!$A$3:$CZ$201,29)</f>
        <v>0.55111293320315768</v>
      </c>
      <c r="BE9" s="23">
        <f>VLOOKUP($AB9,'predicted contributions sorted'!$A$3:$CZ$201,30)</f>
        <v>48.1344514770636</v>
      </c>
      <c r="BF9" s="23">
        <f>VLOOKUP($AB9,'predicted contributions sorted'!$A$3:$CZ$201,31)</f>
        <v>-0.99999999999999889</v>
      </c>
      <c r="BG9" s="23">
        <f>VLOOKUP($AB9,'predicted contributions sorted'!$A$3:$CZ$201,32)</f>
        <v>-0.99999999999999889</v>
      </c>
      <c r="BH9" s="23">
        <f>VLOOKUP($AB9,'predicted contributions sorted'!$A$3:$CZ$201,33)</f>
        <v>-0.99999999999999889</v>
      </c>
      <c r="BI9" s="23">
        <f>VLOOKUP($AB9,'predicted contributions sorted'!$A$3:$CZ$201,34)</f>
        <v>-1.0111554759730404E-2</v>
      </c>
      <c r="BJ9" s="23">
        <f>VLOOKUP($AB9,'predicted contributions sorted'!$A$3:$CZ$201,35)</f>
        <v>5.3935346574943283E-3</v>
      </c>
      <c r="BK9" s="23">
        <f>VLOOKUP($AB9,'predicted contributions sorted'!$A$3:$CZ$201,36)</f>
        <v>-1.6162517680897133E-3</v>
      </c>
      <c r="BL9" s="23">
        <f>VLOOKUP($AB9,'predicted contributions sorted'!$A$3:$CZ$201,37)</f>
        <v>-0.33412793287764581</v>
      </c>
      <c r="BM9" s="23">
        <f>VLOOKUP($AB9,'predicted contributions sorted'!$A$3:$CZ$201,38)</f>
        <v>0.22692585636526005</v>
      </c>
      <c r="BN9" s="23">
        <f>VLOOKUP($AB9,'predicted contributions sorted'!$A$3:$CZ$201,39)</f>
        <v>5.462498801640725E-2</v>
      </c>
      <c r="BO9" s="23">
        <f>VLOOKUP($AB9,'predicted contributions sorted'!$A$3:$CZ$201,40)</f>
        <v>5.5839967848730492</v>
      </c>
      <c r="BP9" s="23">
        <f>VLOOKUP($AB9,'predicted contributions sorted'!$A$3:$CZ$201,41)</f>
        <v>-0.22394659856004739</v>
      </c>
      <c r="BQ9" s="23">
        <f>VLOOKUP($AB9,'predicted contributions sorted'!$A$3:$CZ$201,42)</f>
        <v>31.510275161698544</v>
      </c>
      <c r="BR9" s="23">
        <f>VLOOKUP($AB9,'predicted contributions sorted'!$A$3:$CZ$201,43)</f>
        <v>0.66141917349536017</v>
      </c>
      <c r="BS9" s="23">
        <f>VLOOKUP($AB9,'predicted contributions sorted'!$A$3:$CZ$201,44)</f>
        <v>0.71219343408152525</v>
      </c>
      <c r="BT9" s="23">
        <f>VLOOKUP($AB9,'predicted contributions sorted'!$A$3:$CZ$201,45)</f>
        <v>-0.99999999999999889</v>
      </c>
      <c r="BU9" s="23">
        <f>VLOOKUP($AB9,'predicted contributions sorted'!$A$3:$CZ$201,46)</f>
        <v>-0.99999999999999889</v>
      </c>
      <c r="BV9" s="23">
        <f>VLOOKUP($AB9,'predicted contributions sorted'!$A$3:$CZ$201,47)</f>
        <v>-0.69424746581644836</v>
      </c>
      <c r="BW9" s="23">
        <f>VLOOKUP($AB9,'predicted contributions sorted'!$A$3:$CZ$201,48)</f>
        <v>85.321930644527143</v>
      </c>
      <c r="BX9" s="23">
        <f>VLOOKUP($AB9,'predicted contributions sorted'!$A$3:$CZ$201,49)</f>
        <v>85.830042561021713</v>
      </c>
      <c r="BY9" s="23">
        <f>VLOOKUP($AB9,'predicted contributions sorted'!$A$3:$CZ$201,50)</f>
        <v>0.12991941973148793</v>
      </c>
      <c r="BZ9" s="23">
        <f>VLOOKUP($AB9,'predicted contributions sorted'!$A$3:$CZ$201,51)</f>
        <v>24.925371617415362</v>
      </c>
      <c r="CA9" s="25">
        <f>VLOOKUP($AB9,'predicted contributions sorted'!$A$3:$CZ$201,52)</f>
        <v>1560.7118423820955</v>
      </c>
    </row>
    <row r="10" spans="1:79" x14ac:dyDescent="0.25">
      <c r="B10" s="27">
        <f>IF(C2,BY14,AVERAGE(B25,B28))</f>
        <v>0</v>
      </c>
      <c r="C10" s="27">
        <f>IF(C2,BI14,BI12)</f>
        <v>0</v>
      </c>
      <c r="D10" s="27">
        <f>IF(C2,BJ14,BJ12)</f>
        <v>0</v>
      </c>
      <c r="H10" s="9"/>
      <c r="J10" s="27">
        <f>IF(C2,BY15,AVERAGE(J25,J28))</f>
        <v>1</v>
      </c>
      <c r="K10" s="27">
        <f>IF(C2,BI15,BI13)</f>
        <v>0</v>
      </c>
      <c r="L10" s="27">
        <f>IF(C2,BJ15,BJ13)</f>
        <v>0</v>
      </c>
      <c r="AA10" s="17" t="s">
        <v>93</v>
      </c>
      <c r="AB10" s="17">
        <f>L7</f>
        <v>111</v>
      </c>
      <c r="AC10" s="17" t="str">
        <f>VLOOKUP(AB10,'seed values sorted'!$A$3:$ZZ$10000,2)</f>
        <v>WildStang</v>
      </c>
      <c r="AD10" s="23">
        <f>VLOOKUP($AB10,'predicted contributions sorted'!$A$3:$CZ$201,3)</f>
        <v>3.1913206099030988</v>
      </c>
      <c r="AE10" s="23">
        <f>VLOOKUP($AB10,'predicted contributions sorted'!$A$3:$CZ$201,4)</f>
        <v>0.63955823277741553</v>
      </c>
      <c r="AF10" s="23">
        <f>VLOOKUP($AB10,'predicted contributions sorted'!$A$3:$CZ$201,5)</f>
        <v>-1.1204939226308659</v>
      </c>
      <c r="AG10" s="23">
        <f>VLOOKUP($AB10,'predicted contributions sorted'!$A$3:$CZ$201,6)</f>
        <v>-0.92643665792218277</v>
      </c>
      <c r="AH10" s="23">
        <f>VLOOKUP($AB10,'predicted contributions sorted'!$A$3:$CZ$201,7)</f>
        <v>0.10169532122184755</v>
      </c>
      <c r="AI10" s="23">
        <f>VLOOKUP($AB10,'predicted contributions sorted'!$A$3:$CZ$201,8)</f>
        <v>0</v>
      </c>
      <c r="AJ10" s="23">
        <f>VLOOKUP($AB10,'predicted contributions sorted'!$A$3:$CZ$201,9)</f>
        <v>6.1017192733108452</v>
      </c>
      <c r="AK10" s="23">
        <f>VLOOKUP($AB10,'predicted contributions sorted'!$A$3:$CZ$201,10)</f>
        <v>0.10169532122184755</v>
      </c>
      <c r="AL10" s="23">
        <f>VLOOKUP($AB10,'predicted contributions sorted'!$A$3:$CZ$201,11)</f>
        <v>-1.0000000000000009</v>
      </c>
      <c r="AM10" s="23">
        <f>VLOOKUP($AB10,'predicted contributions sorted'!$A$3:$CZ$201,12)</f>
        <v>-1.0000000000000009</v>
      </c>
      <c r="AN10" s="23">
        <f>VLOOKUP($AB10,'predicted contributions sorted'!$A$3:$CZ$201,13)</f>
        <v>2.0339064244369482</v>
      </c>
      <c r="AO10" s="23">
        <f>VLOOKUP($AB10,'predicted contributions sorted'!$A$3:$CZ$201,14)</f>
        <v>8.4207341689904371</v>
      </c>
      <c r="AP10" s="23">
        <f>VLOOKUP($AB10,'predicted contributions sorted'!$A$3:$CZ$201,15)</f>
        <v>-0.25362000682242658</v>
      </c>
      <c r="AQ10" s="23">
        <f>VLOOKUP($AB10,'predicted contributions sorted'!$A$3:$CZ$201,16)</f>
        <v>-0.10844992125776544</v>
      </c>
      <c r="AR10" s="23">
        <f>VLOOKUP($AB10,'predicted contributions sorted'!$A$3:$CZ$201,17)</f>
        <v>-9.5179457443886298E-2</v>
      </c>
      <c r="AS10" s="23">
        <f>VLOOKUP($AB10,'predicted contributions sorted'!$A$3:$CZ$201,18)</f>
        <v>0.33164691757728032</v>
      </c>
      <c r="AT10" s="23">
        <f>VLOOKUP($AB10,'predicted contributions sorted'!$A$3:$CZ$201,19)</f>
        <v>0.32086785042641813</v>
      </c>
      <c r="AU10" s="23">
        <f>VLOOKUP($AB10,'predicted contributions sorted'!$A$3:$CZ$201,20)</f>
        <v>0.46983045164470327</v>
      </c>
      <c r="AV10" s="23">
        <f>VLOOKUP($AB10,'predicted contributions sorted'!$A$3:$CZ$201,21)</f>
        <v>3.7979925534696504E-3</v>
      </c>
      <c r="AW10" s="23">
        <f>VLOOKUP($AB10,'predicted contributions sorted'!$A$3:$CZ$201,22)</f>
        <v>40.889181795685133</v>
      </c>
      <c r="AX10" s="23">
        <f>VLOOKUP($AB10,'predicted contributions sorted'!$A$3:$CZ$201,23)</f>
        <v>2.4449123339268417</v>
      </c>
      <c r="AY10" s="23">
        <f>VLOOKUP($AB10,'predicted contributions sorted'!$A$3:$CZ$201,24)</f>
        <v>-1.0000000000000009</v>
      </c>
      <c r="AZ10" s="23">
        <f>VLOOKUP($AB10,'predicted contributions sorted'!$A$3:$CZ$201,25)</f>
        <v>-1.0000000000000009</v>
      </c>
      <c r="BA10" s="23">
        <f>VLOOKUP($AB10,'predicted contributions sorted'!$A$3:$CZ$201,26)</f>
        <v>86.831208599394088</v>
      </c>
      <c r="BB10" s="23">
        <f>VLOOKUP($AB10,'predicted contributions sorted'!$A$3:$CZ$201,27)</f>
        <v>0.34986971480416645</v>
      </c>
      <c r="BC10" s="23">
        <f>VLOOKUP($AB10,'predicted contributions sorted'!$A$3:$CZ$201,28)</f>
        <v>0.42286557507778494</v>
      </c>
      <c r="BD10" s="23">
        <f>VLOOKUP($AB10,'predicted contributions sorted'!$A$3:$CZ$201,29)</f>
        <v>0.13775108572037573</v>
      </c>
      <c r="BE10" s="23">
        <f>VLOOKUP($AB10,'predicted contributions sorted'!$A$3:$CZ$201,30)</f>
        <v>45.828618146879748</v>
      </c>
      <c r="BF10" s="23">
        <f>VLOOKUP($AB10,'predicted contributions sorted'!$A$3:$CZ$201,31)</f>
        <v>-1.0000000000000009</v>
      </c>
      <c r="BG10" s="23">
        <f>VLOOKUP($AB10,'predicted contributions sorted'!$A$3:$CZ$201,32)</f>
        <v>-1.0000000000000009</v>
      </c>
      <c r="BH10" s="23">
        <f>VLOOKUP($AB10,'predicted contributions sorted'!$A$3:$CZ$201,33)</f>
        <v>-1.0000000000000009</v>
      </c>
      <c r="BI10" s="23">
        <f>VLOOKUP($AB10,'predicted contributions sorted'!$A$3:$CZ$201,34)</f>
        <v>-4.8150876257809734E-2</v>
      </c>
      <c r="BJ10" s="23">
        <f>VLOOKUP($AB10,'predicted contributions sorted'!$A$3:$CZ$201,35)</f>
        <v>3.7979925534696504E-3</v>
      </c>
      <c r="BK10" s="23">
        <f>VLOOKUP($AB10,'predicted contributions sorted'!$A$3:$CZ$201,36)</f>
        <v>-1.7297732446961676E-2</v>
      </c>
      <c r="BL10" s="23">
        <f>VLOOKUP($AB10,'predicted contributions sorted'!$A$3:$CZ$201,37)</f>
        <v>0.62245943067342724</v>
      </c>
      <c r="BM10" s="23">
        <f>VLOOKUP($AB10,'predicted contributions sorted'!$A$3:$CZ$201,38)</f>
        <v>0.4226631407933979</v>
      </c>
      <c r="BN10" s="23">
        <f>VLOOKUP($AB10,'predicted contributions sorted'!$A$3:$CZ$201,39)</f>
        <v>-8.7275685005871656E-2</v>
      </c>
      <c r="BO10" s="23">
        <f>VLOOKUP($AB10,'predicted contributions sorted'!$A$3:$CZ$201,40)</f>
        <v>10.451647465138121</v>
      </c>
      <c r="BP10" s="23">
        <f>VLOOKUP($AB10,'predicted contributions sorted'!$A$3:$CZ$201,41)</f>
        <v>0.95884742068235651</v>
      </c>
      <c r="BQ10" s="23">
        <f>VLOOKUP($AB10,'predicted contributions sorted'!$A$3:$CZ$201,42)</f>
        <v>47.261424739332597</v>
      </c>
      <c r="BR10" s="23">
        <f>VLOOKUP($AB10,'predicted contributions sorted'!$A$3:$CZ$201,43)</f>
        <v>1.1292208299748945</v>
      </c>
      <c r="BS10" s="23">
        <f>VLOOKUP($AB10,'predicted contributions sorted'!$A$3:$CZ$201,44)</f>
        <v>2.5507280120326419</v>
      </c>
      <c r="BT10" s="23">
        <f>VLOOKUP($AB10,'predicted contributions sorted'!$A$3:$CZ$201,45)</f>
        <v>-1.0000000000000009</v>
      </c>
      <c r="BU10" s="23">
        <f>VLOOKUP($AB10,'predicted contributions sorted'!$A$3:$CZ$201,46)</f>
        <v>-1.0000000000000009</v>
      </c>
      <c r="BV10" s="23">
        <f>VLOOKUP($AB10,'predicted contributions sorted'!$A$3:$CZ$201,47)</f>
        <v>-1.0101382049353156</v>
      </c>
      <c r="BW10" s="23">
        <f>VLOOKUP($AB10,'predicted contributions sorted'!$A$3:$CZ$201,48)</f>
        <v>96.607413189879267</v>
      </c>
      <c r="BX10" s="23">
        <f>VLOOKUP($AB10,'predicted contributions sorted'!$A$3:$CZ$201,49)</f>
        <v>96.08418566673727</v>
      </c>
      <c r="BY10" s="23">
        <f>VLOOKUP($AB10,'predicted contributions sorted'!$A$3:$CZ$201,50)</f>
        <v>0.42234795657872215</v>
      </c>
      <c r="BZ10" s="23">
        <f>VLOOKUP($AB10,'predicted contributions sorted'!$A$3:$CZ$201,51)</f>
        <v>44.314181391145596</v>
      </c>
      <c r="CA10" s="25">
        <f>VLOOKUP($AB10,'predicted contributions sorted'!$A$3:$CZ$201,52)</f>
        <v>1591.1416680264638</v>
      </c>
    </row>
    <row r="11" spans="1:79" x14ac:dyDescent="0.25">
      <c r="H11" s="9"/>
      <c r="AA11" s="17" t="s">
        <v>94</v>
      </c>
      <c r="AB11" s="17">
        <f>M7</f>
        <v>1288</v>
      </c>
      <c r="AC11" s="17" t="str">
        <f>VLOOKUP(AB11,'seed values sorted'!$A$3:$ZZ$10000,2)</f>
        <v>RAVEN Robotics</v>
      </c>
      <c r="AD11" s="23">
        <f>VLOOKUP($AB11,'predicted contributions sorted'!$A$3:$CZ$201,3)</f>
        <v>5.1302402592862126</v>
      </c>
      <c r="AE11" s="23">
        <f>VLOOKUP($AB11,'predicted contributions sorted'!$A$3:$CZ$201,4)</f>
        <v>-1.609848414540703E-2</v>
      </c>
      <c r="AF11" s="23">
        <f>VLOOKUP($AB11,'predicted contributions sorted'!$A$3:$CZ$201,5)</f>
        <v>0.43295130604508747</v>
      </c>
      <c r="AG11" s="23">
        <f>VLOOKUP($AB11,'predicted contributions sorted'!$A$3:$CZ$201,6)</f>
        <v>0.43121630294840824</v>
      </c>
      <c r="AH11" s="23">
        <f>VLOOKUP($AB11,'predicted contributions sorted'!$A$3:$CZ$201,7)</f>
        <v>0.29870061670338721</v>
      </c>
      <c r="AI11" s="23">
        <f>VLOOKUP($AB11,'predicted contributions sorted'!$A$3:$CZ$201,8)</f>
        <v>0</v>
      </c>
      <c r="AJ11" s="23">
        <f>VLOOKUP($AB11,'predicted contributions sorted'!$A$3:$CZ$201,9)</f>
        <v>17.922037002203236</v>
      </c>
      <c r="AK11" s="23">
        <f>VLOOKUP($AB11,'predicted contributions sorted'!$A$3:$CZ$201,10)</f>
        <v>0.29870061670338721</v>
      </c>
      <c r="AL11" s="23">
        <f>VLOOKUP($AB11,'predicted contributions sorted'!$A$3:$CZ$201,11)</f>
        <v>-1.000000000000002</v>
      </c>
      <c r="AM11" s="23">
        <f>VLOOKUP($AB11,'predicted contributions sorted'!$A$3:$CZ$201,12)</f>
        <v>-1.000000000000002</v>
      </c>
      <c r="AN11" s="23">
        <f>VLOOKUP($AB11,'predicted contributions sorted'!$A$3:$CZ$201,13)</f>
        <v>5.9740123340677425</v>
      </c>
      <c r="AO11" s="23">
        <f>VLOOKUP($AB11,'predicted contributions sorted'!$A$3:$CZ$201,14)</f>
        <v>23.566681934868129</v>
      </c>
      <c r="AP11" s="23">
        <f>VLOOKUP($AB11,'predicted contributions sorted'!$A$3:$CZ$201,15)</f>
        <v>0.46676858575416996</v>
      </c>
      <c r="AQ11" s="23">
        <f>VLOOKUP($AB11,'predicted contributions sorted'!$A$3:$CZ$201,16)</f>
        <v>-0.69648301301160587</v>
      </c>
      <c r="AR11" s="23">
        <f>VLOOKUP($AB11,'predicted contributions sorted'!$A$3:$CZ$201,17)</f>
        <v>-0.13521165702200799</v>
      </c>
      <c r="AS11" s="23">
        <f>VLOOKUP($AB11,'predicted contributions sorted'!$A$3:$CZ$201,18)</f>
        <v>0.33506490067652728</v>
      </c>
      <c r="AT11" s="23">
        <f>VLOOKUP($AB11,'predicted contributions sorted'!$A$3:$CZ$201,19)</f>
        <v>0.40186400471621814</v>
      </c>
      <c r="AU11" s="23">
        <f>VLOOKUP($AB11,'predicted contributions sorted'!$A$3:$CZ$201,20)</f>
        <v>0.31922104377237398</v>
      </c>
      <c r="AV11" s="23">
        <f>VLOOKUP($AB11,'predicted contributions sorted'!$A$3:$CZ$201,21)</f>
        <v>-2.9840346406371839E-3</v>
      </c>
      <c r="AW11" s="23">
        <f>VLOOKUP($AB11,'predicted contributions sorted'!$A$3:$CZ$201,22)</f>
        <v>30.042245846787637</v>
      </c>
      <c r="AX11" s="23">
        <f>VLOOKUP($AB11,'predicted contributions sorted'!$A$3:$CZ$201,23)</f>
        <v>1.7721749568732172</v>
      </c>
      <c r="AY11" s="23">
        <f>VLOOKUP($AB11,'predicted contributions sorted'!$A$3:$CZ$201,24)</f>
        <v>-1.000000000000002</v>
      </c>
      <c r="AZ11" s="23">
        <f>VLOOKUP($AB11,'predicted contributions sorted'!$A$3:$CZ$201,25)</f>
        <v>-1.000000000000002</v>
      </c>
      <c r="BA11" s="23">
        <f>VLOOKUP($AB11,'predicted contributions sorted'!$A$3:$CZ$201,26)</f>
        <v>53.073710136089851</v>
      </c>
      <c r="BB11" s="23">
        <f>VLOOKUP($AB11,'predicted contributions sorted'!$A$3:$CZ$201,27)</f>
        <v>0.10965677378959358</v>
      </c>
      <c r="BC11" s="23">
        <f>VLOOKUP($AB11,'predicted contributions sorted'!$A$3:$CZ$201,28)</f>
        <v>0.20619427263244111</v>
      </c>
      <c r="BD11" s="23">
        <f>VLOOKUP($AB11,'predicted contributions sorted'!$A$3:$CZ$201,29)</f>
        <v>0.1317183749860269</v>
      </c>
      <c r="BE11" s="23">
        <f>VLOOKUP($AB11,'predicted contributions sorted'!$A$3:$CZ$201,30)</f>
        <v>22.846117978333009</v>
      </c>
      <c r="BF11" s="23">
        <f>VLOOKUP($AB11,'predicted contributions sorted'!$A$3:$CZ$201,31)</f>
        <v>-1.000000000000002</v>
      </c>
      <c r="BG11" s="23">
        <f>VLOOKUP($AB11,'predicted contributions sorted'!$A$3:$CZ$201,32)</f>
        <v>-1.000000000000002</v>
      </c>
      <c r="BH11" s="23">
        <f>VLOOKUP($AB11,'predicted contributions sorted'!$A$3:$CZ$201,33)</f>
        <v>-1.000000000000002</v>
      </c>
      <c r="BI11" s="23">
        <f>VLOOKUP($AB11,'predicted contributions sorted'!$A$3:$CZ$201,34)</f>
        <v>1.8506911751971784E-2</v>
      </c>
      <c r="BJ11" s="23">
        <f>VLOOKUP($AB11,'predicted contributions sorted'!$A$3:$CZ$201,35)</f>
        <v>-2.9840346406371839E-3</v>
      </c>
      <c r="BK11" s="23">
        <f>VLOOKUP($AB11,'predicted contributions sorted'!$A$3:$CZ$201,36)</f>
        <v>3.1388222147345053E-2</v>
      </c>
      <c r="BL11" s="23">
        <f>VLOOKUP($AB11,'predicted contributions sorted'!$A$3:$CZ$201,37)</f>
        <v>-3.8795048528952457E-2</v>
      </c>
      <c r="BM11" s="23">
        <f>VLOOKUP($AB11,'predicted contributions sorted'!$A$3:$CZ$201,38)</f>
        <v>0.59078962664533108</v>
      </c>
      <c r="BN11" s="23">
        <f>VLOOKUP($AB11,'predicted contributions sorted'!$A$3:$CZ$201,39)</f>
        <v>6.1881883616872559E-2</v>
      </c>
      <c r="BO11" s="23">
        <f>VLOOKUP($AB11,'predicted contributions sorted'!$A$3:$CZ$201,40)</f>
        <v>14.882971541681336</v>
      </c>
      <c r="BP11" s="23">
        <f>VLOOKUP($AB11,'predicted contributions sorted'!$A$3:$CZ$201,41)</f>
        <v>1.3967820829657203</v>
      </c>
      <c r="BQ11" s="23">
        <f>VLOOKUP($AB11,'predicted contributions sorted'!$A$3:$CZ$201,42)</f>
        <v>48.380023306489555</v>
      </c>
      <c r="BR11" s="23">
        <f>VLOOKUP($AB11,'predicted contributions sorted'!$A$3:$CZ$201,43)</f>
        <v>1.0578955938881083</v>
      </c>
      <c r="BS11" s="23">
        <f>VLOOKUP($AB11,'predicted contributions sorted'!$A$3:$CZ$201,44)</f>
        <v>2.0772077331760248</v>
      </c>
      <c r="BT11" s="23">
        <f>VLOOKUP($AB11,'predicted contributions sorted'!$A$3:$CZ$201,45)</f>
        <v>-1.000000000000002</v>
      </c>
      <c r="BU11" s="23">
        <f>VLOOKUP($AB11,'predicted contributions sorted'!$A$3:$CZ$201,46)</f>
        <v>-1.000000000000002</v>
      </c>
      <c r="BV11" s="23">
        <f>VLOOKUP($AB11,'predicted contributions sorted'!$A$3:$CZ$201,47)</f>
        <v>0.31364388513852504</v>
      </c>
      <c r="BW11" s="23">
        <f>VLOOKUP($AB11,'predicted contributions sorted'!$A$3:$CZ$201,48)</f>
        <v>78.646713949977013</v>
      </c>
      <c r="BX11" s="23">
        <f>VLOOKUP($AB11,'predicted contributions sorted'!$A$3:$CZ$201,49)</f>
        <v>78.810642429673635</v>
      </c>
      <c r="BY11" s="23">
        <f>VLOOKUP($AB11,'predicted contributions sorted'!$A$3:$CZ$201,50)</f>
        <v>0.23376120594112057</v>
      </c>
      <c r="BZ11" s="23">
        <f>VLOOKUP($AB11,'predicted contributions sorted'!$A$3:$CZ$201,51)</f>
        <v>5.7893824771715776</v>
      </c>
      <c r="CA11" s="25">
        <f>VLOOKUP($AB11,'predicted contributions sorted'!$A$3:$CZ$201,52)</f>
        <v>1480.4881647908178</v>
      </c>
    </row>
    <row r="12" spans="1:79" x14ac:dyDescent="0.25">
      <c r="E12" t="s">
        <v>432</v>
      </c>
      <c r="H12" s="9"/>
      <c r="M12" t="s">
        <v>432</v>
      </c>
      <c r="AA12" s="18" t="s">
        <v>428</v>
      </c>
      <c r="AB12" s="18" t="s">
        <v>3592</v>
      </c>
      <c r="AC12" s="18" t="s">
        <v>3592</v>
      </c>
      <c r="AD12" s="22" t="str">
        <f>IF($C$2,"",VLOOKUP($A$2,q_match_data,110))</f>
        <v/>
      </c>
      <c r="AE12" s="22" t="str">
        <f>IF($C$2,"",VLOOKUP($A$2,q_match_data,111))</f>
        <v/>
      </c>
      <c r="AF12" s="22" t="str">
        <f>IF($C$2,"",VLOOKUP($A$2,q_match_data,112))</f>
        <v/>
      </c>
      <c r="AG12" s="22" t="str">
        <f>IF($C$2,"",VLOOKUP($A$2,q_match_data,113))</f>
        <v/>
      </c>
      <c r="AH12" s="22" t="str">
        <f>IF($C$2,"",VLOOKUP($A$2,q_match_data,114))</f>
        <v/>
      </c>
      <c r="AI12" s="22" t="str">
        <f>IF($C$2,"",VLOOKUP($A$2,q_match_data,115))</f>
        <v/>
      </c>
      <c r="AJ12" s="22" t="str">
        <f>IF($C$2,"",VLOOKUP($A$2,q_match_data,116))</f>
        <v/>
      </c>
      <c r="AK12" s="22" t="str">
        <f>IF($C$2,"",VLOOKUP($A$2,q_match_data,117))</f>
        <v/>
      </c>
      <c r="AL12" s="22" t="str">
        <f>IF($C$2,"",VLOOKUP($A$2,q_match_data,118))</f>
        <v/>
      </c>
      <c r="AM12" s="22" t="str">
        <f>IF($C$2,"",VLOOKUP($A$2,q_match_data,119))</f>
        <v/>
      </c>
      <c r="AN12" s="22" t="str">
        <f>IF($C$2,"",VLOOKUP($A$2,q_match_data,120))</f>
        <v/>
      </c>
      <c r="AO12" s="22" t="str">
        <f>IF($C$2,"",VLOOKUP($A$2,q_match_data,121))</f>
        <v/>
      </c>
      <c r="AP12" s="22" t="str">
        <f>IF($C$2,"",VLOOKUP($A$2,q_match_data,122))</f>
        <v/>
      </c>
      <c r="AQ12" s="22" t="str">
        <f>IF($C$2,"",VLOOKUP($A$2,q_match_data,123))</f>
        <v/>
      </c>
      <c r="AR12" s="22" t="str">
        <f>IF($C$2,"",VLOOKUP($A$2,q_match_data,124))</f>
        <v/>
      </c>
      <c r="AS12" s="22" t="str">
        <f>IF($C$2,"",VLOOKUP($A$2,q_match_data,125))</f>
        <v/>
      </c>
      <c r="AT12" s="22" t="str">
        <f>IF($C$2,"",VLOOKUP($A$2,q_match_data,126))</f>
        <v/>
      </c>
      <c r="AU12" s="22" t="str">
        <f>IF($C$2,"",VLOOKUP($A$2,q_match_data,127))</f>
        <v/>
      </c>
      <c r="AV12" s="22" t="str">
        <f>IF($C$2,"",VLOOKUP($A$2,q_match_data,128))</f>
        <v/>
      </c>
      <c r="AW12" s="22" t="str">
        <f>IF($C$2,"",VLOOKUP($A$2,q_match_data,129))</f>
        <v/>
      </c>
      <c r="AX12" s="22" t="str">
        <f>IF($C$2,"",VLOOKUP($A$2,q_match_data,130))</f>
        <v/>
      </c>
      <c r="AY12" s="22" t="str">
        <f>IF($C$2,"",VLOOKUP($A$2,q_match_data,131))</f>
        <v/>
      </c>
      <c r="AZ12" s="22" t="str">
        <f>IF($C$2,"",VLOOKUP($A$2,q_match_data,132))</f>
        <v/>
      </c>
      <c r="BA12" s="22" t="str">
        <f>IF($C$2,"",VLOOKUP($A$2,q_match_data,133))</f>
        <v/>
      </c>
      <c r="BB12" s="22" t="str">
        <f>IF($C$2,"",VLOOKUP($A$2,q_match_data,134))</f>
        <v/>
      </c>
      <c r="BC12" s="22" t="str">
        <f>IF($C$2,"",VLOOKUP($A$2,q_match_data,135))</f>
        <v/>
      </c>
      <c r="BD12" s="22" t="str">
        <f>IF($C$2,"",VLOOKUP($A$2,q_match_data,136))</f>
        <v/>
      </c>
      <c r="BE12" s="22" t="str">
        <f>IF($C$2,"",VLOOKUP($A$2,q_match_data,137))</f>
        <v/>
      </c>
      <c r="BF12" s="22" t="str">
        <f>IF($C$2,"",VLOOKUP($A$2,q_match_data,138))</f>
        <v/>
      </c>
      <c r="BG12" s="22" t="str">
        <f>IF($C$2,"",VLOOKUP($A$2,q_match_data,139))</f>
        <v/>
      </c>
      <c r="BH12" s="22" t="str">
        <f>IF($C$2,"",VLOOKUP($A$2,q_match_data,140))</f>
        <v/>
      </c>
      <c r="BI12" s="22" t="str">
        <f>IF($C$2,"",VLOOKUP($A$2,q_match_data,141))</f>
        <v/>
      </c>
      <c r="BJ12" s="22" t="str">
        <f>IF($C$2,"",VLOOKUP($A$2,q_match_data,142))</f>
        <v/>
      </c>
      <c r="BK12" s="22" t="str">
        <f>IF($C$2,"",VLOOKUP($A$2,q_match_data,143))</f>
        <v/>
      </c>
      <c r="BL12" s="22" t="str">
        <f>IF($C$2,"",VLOOKUP($A$2,q_match_data,144))</f>
        <v/>
      </c>
      <c r="BM12" s="22" t="str">
        <f>IF($C$2,"",VLOOKUP($A$2,q_match_data,145))</f>
        <v/>
      </c>
      <c r="BN12" s="22" t="str">
        <f>IF($C$2,"",VLOOKUP($A$2,q_match_data,146))</f>
        <v/>
      </c>
      <c r="BO12" s="22" t="str">
        <f>IF($C$2,"",VLOOKUP($A$2,q_match_data,147))</f>
        <v/>
      </c>
      <c r="BP12" s="22" t="str">
        <f>IF($C$2,"",VLOOKUP($A$2,q_match_data,148))</f>
        <v/>
      </c>
      <c r="BQ12" s="22" t="str">
        <f>IF($C$2,"",VLOOKUP($A$2,q_match_data,149))</f>
        <v/>
      </c>
      <c r="BR12" s="22" t="str">
        <f>IF($C$2,"",VLOOKUP($A$2,q_match_data,150))</f>
        <v/>
      </c>
      <c r="BS12" s="22" t="str">
        <f>IF($C$2,"",VLOOKUP($A$2,q_match_data,151))</f>
        <v/>
      </c>
      <c r="BT12" s="22" t="str">
        <f>IF($C$2,"",VLOOKUP($A$2,q_match_data,152))</f>
        <v/>
      </c>
      <c r="BU12" s="22" t="str">
        <f>IF($C$2,"",VLOOKUP($A$2,q_match_data,153))</f>
        <v/>
      </c>
      <c r="BV12" s="22" t="str">
        <f>IF($C$2,"",VLOOKUP($A$2,q_match_data,154))</f>
        <v/>
      </c>
      <c r="BW12" s="22" t="str">
        <f>IF($C$2,"",VLOOKUP($A$2,q_match_data,155))</f>
        <v/>
      </c>
      <c r="BX12" s="22" t="str">
        <f>IF($C$2,"",VLOOKUP($A$2,q_match_data,156))</f>
        <v/>
      </c>
      <c r="BY12" s="22" t="str">
        <f>IF($C$2,"",VLOOKUP($A$2,q_match_data,157))</f>
        <v/>
      </c>
      <c r="BZ12" s="22" t="str">
        <f>IF($C$2,"",VLOOKUP($A$2,q_match_data,158))</f>
        <v/>
      </c>
      <c r="CA12" s="24">
        <f>SUM(CA6:CA8)</f>
        <v>4398.1462984436594</v>
      </c>
    </row>
    <row r="13" spans="1:79" x14ac:dyDescent="0.25">
      <c r="C13" t="s">
        <v>79</v>
      </c>
      <c r="D13" t="s">
        <v>431</v>
      </c>
      <c r="E13" t="s">
        <v>433</v>
      </c>
      <c r="F13" t="s">
        <v>434</v>
      </c>
      <c r="H13" s="9"/>
      <c r="K13" t="s">
        <v>79</v>
      </c>
      <c r="L13" t="s">
        <v>431</v>
      </c>
      <c r="M13" t="s">
        <v>433</v>
      </c>
      <c r="N13" t="s">
        <v>434</v>
      </c>
      <c r="AA13" s="17" t="s">
        <v>429</v>
      </c>
      <c r="AB13" s="17" t="s">
        <v>3592</v>
      </c>
      <c r="AC13" s="17" t="s">
        <v>3592</v>
      </c>
      <c r="AD13" s="23" t="str">
        <f>IF($C$2,"",VLOOKUP($A$2,q_match_data,161))</f>
        <v/>
      </c>
      <c r="AE13" s="23" t="str">
        <f>IF($C$2,"",VLOOKUP($A$2,q_match_data,162))</f>
        <v/>
      </c>
      <c r="AF13" s="23" t="str">
        <f>IF($C$2,"",VLOOKUP($A$2,q_match_data,163))</f>
        <v/>
      </c>
      <c r="AG13" s="23" t="str">
        <f>IF($C$2,"",VLOOKUP($A$2,q_match_data,164))</f>
        <v/>
      </c>
      <c r="AH13" s="23" t="str">
        <f>IF($C$2,"",VLOOKUP($A$2,q_match_data,165))</f>
        <v/>
      </c>
      <c r="AI13" s="23" t="str">
        <f>IF($C$2,"",VLOOKUP($A$2,q_match_data,166))</f>
        <v/>
      </c>
      <c r="AJ13" s="23" t="str">
        <f>IF($C$2,"",VLOOKUP($A$2,q_match_data,167))</f>
        <v/>
      </c>
      <c r="AK13" s="23" t="str">
        <f>IF($C$2,"",VLOOKUP($A$2,q_match_data,168))</f>
        <v/>
      </c>
      <c r="AL13" s="23" t="str">
        <f>IF($C$2,"",VLOOKUP($A$2,q_match_data,169))</f>
        <v/>
      </c>
      <c r="AM13" s="23" t="str">
        <f>IF($C$2,"",VLOOKUP($A$2,q_match_data,170))</f>
        <v/>
      </c>
      <c r="AN13" s="23" t="str">
        <f>IF($C$2,"",VLOOKUP($A$2,q_match_data,171))</f>
        <v/>
      </c>
      <c r="AO13" s="23" t="str">
        <f>IF($C$2,"",VLOOKUP($A$2,q_match_data,172))</f>
        <v/>
      </c>
      <c r="AP13" s="23" t="str">
        <f>IF($C$2,"",VLOOKUP($A$2,q_match_data,173))</f>
        <v/>
      </c>
      <c r="AQ13" s="23" t="str">
        <f>IF($C$2,"",VLOOKUP($A$2,q_match_data,174))</f>
        <v/>
      </c>
      <c r="AR13" s="23" t="str">
        <f>IF($C$2,"",VLOOKUP($A$2,q_match_data,175))</f>
        <v/>
      </c>
      <c r="AS13" s="23" t="str">
        <f>IF($C$2,"",VLOOKUP($A$2,q_match_data,176))</f>
        <v/>
      </c>
      <c r="AT13" s="23" t="str">
        <f>IF($C$2,"",VLOOKUP($A$2,q_match_data,177))</f>
        <v/>
      </c>
      <c r="AU13" s="23" t="str">
        <f>IF($C$2,"",VLOOKUP($A$2,q_match_data,178))</f>
        <v/>
      </c>
      <c r="AV13" s="23" t="str">
        <f>IF($C$2,"",VLOOKUP($A$2,q_match_data,179))</f>
        <v/>
      </c>
      <c r="AW13" s="23" t="str">
        <f>IF($C$2,"",VLOOKUP($A$2,q_match_data,180))</f>
        <v/>
      </c>
      <c r="AX13" s="23" t="str">
        <f>IF($C$2,"",VLOOKUP($A$2,q_match_data,181))</f>
        <v/>
      </c>
      <c r="AY13" s="23" t="str">
        <f>IF($C$2,"",VLOOKUP($A$2,q_match_data,182))</f>
        <v/>
      </c>
      <c r="AZ13" s="23" t="str">
        <f>IF($C$2,"",VLOOKUP($A$2,q_match_data,183))</f>
        <v/>
      </c>
      <c r="BA13" s="23" t="str">
        <f>IF($C$2,"",VLOOKUP($A$2,q_match_data,184))</f>
        <v/>
      </c>
      <c r="BB13" s="23" t="str">
        <f>IF($C$2,"",VLOOKUP($A$2,q_match_data,185))</f>
        <v/>
      </c>
      <c r="BC13" s="23" t="str">
        <f>IF($C$2,"",VLOOKUP($A$2,q_match_data,186))</f>
        <v/>
      </c>
      <c r="BD13" s="23" t="str">
        <f>IF($C$2,"",VLOOKUP($A$2,q_match_data,187))</f>
        <v/>
      </c>
      <c r="BE13" s="23" t="str">
        <f>IF($C$2,"",VLOOKUP($A$2,q_match_data,188))</f>
        <v/>
      </c>
      <c r="BF13" s="23" t="str">
        <f>IF($C$2,"",VLOOKUP($A$2,q_match_data,189))</f>
        <v/>
      </c>
      <c r="BG13" s="23" t="str">
        <f>IF($C$2,"",VLOOKUP($A$2,q_match_data,190))</f>
        <v/>
      </c>
      <c r="BH13" s="23" t="str">
        <f>IF($C$2,"",VLOOKUP($A$2,q_match_data,191))</f>
        <v/>
      </c>
      <c r="BI13" s="23" t="str">
        <f>IF($C$2,"",VLOOKUP($A$2,q_match_data,192))</f>
        <v/>
      </c>
      <c r="BJ13" s="23" t="str">
        <f>IF($C$2,"",VLOOKUP($A$2,q_match_data,193))</f>
        <v/>
      </c>
      <c r="BK13" s="23" t="str">
        <f>IF($C$2,"",VLOOKUP($A$2,q_match_data,194))</f>
        <v/>
      </c>
      <c r="BL13" s="23" t="str">
        <f>IF($C$2,"",VLOOKUP($A$2,q_match_data,195))</f>
        <v/>
      </c>
      <c r="BM13" s="23" t="str">
        <f>IF($C$2,"",VLOOKUP($A$2,q_match_data,196))</f>
        <v/>
      </c>
      <c r="BN13" s="23" t="str">
        <f>IF($C$2,"",VLOOKUP($A$2,q_match_data,197))</f>
        <v/>
      </c>
      <c r="BO13" s="23" t="str">
        <f>IF($C$2,"",VLOOKUP($A$2,q_match_data,198))</f>
        <v/>
      </c>
      <c r="BP13" s="23" t="str">
        <f>IF($C$2,"",VLOOKUP($A$2,q_match_data,199))</f>
        <v/>
      </c>
      <c r="BQ13" s="23" t="str">
        <f>IF($C$2,"",VLOOKUP($A$2,q_match_data,200))</f>
        <v/>
      </c>
      <c r="BR13" s="23" t="str">
        <f>IF($C$2,"",VLOOKUP($A$2,q_match_data,201))</f>
        <v/>
      </c>
      <c r="BS13" s="23" t="str">
        <f>IF($C$2,"",VLOOKUP($A$2,q_match_data,202))</f>
        <v/>
      </c>
      <c r="BT13" s="23" t="str">
        <f>IF($C$2,"",VLOOKUP($A$2,q_match_data,203))</f>
        <v/>
      </c>
      <c r="BU13" s="23" t="str">
        <f>IF($C$2,"",VLOOKUP($A$2,q_match_data,204))</f>
        <v/>
      </c>
      <c r="BV13" s="23" t="str">
        <f>IF($C$2,"",VLOOKUP($A$2,q_match_data,205))</f>
        <v/>
      </c>
      <c r="BW13" s="23" t="str">
        <f>IF($C$2,"",VLOOKUP($A$2,q_match_data,206))</f>
        <v/>
      </c>
      <c r="BX13" s="23" t="str">
        <f>IF($C$2,"",VLOOKUP($A$2,q_match_data,207))</f>
        <v/>
      </c>
      <c r="BY13" s="23" t="str">
        <f>IF($C$2,"",VLOOKUP($A$2,q_match_data,208))</f>
        <v/>
      </c>
      <c r="BZ13" s="23" t="str">
        <f>IF($C$2,"",VLOOKUP($A$2,q_match_data,209))</f>
        <v/>
      </c>
      <c r="CA13" s="25">
        <f>SUM(CA9:CA11)</f>
        <v>4632.3416751993773</v>
      </c>
    </row>
    <row r="14" spans="1:79" x14ac:dyDescent="0.25">
      <c r="C14" t="s">
        <v>433</v>
      </c>
      <c r="D14" t="s">
        <v>433</v>
      </c>
      <c r="E14" s="19"/>
      <c r="F14" s="19"/>
      <c r="H14" s="9"/>
      <c r="K14" t="s">
        <v>433</v>
      </c>
      <c r="L14" t="s">
        <v>433</v>
      </c>
      <c r="M14" s="19"/>
      <c r="N14" s="19"/>
      <c r="AA14" s="18" t="s">
        <v>441</v>
      </c>
      <c r="AB14" s="18" t="s">
        <v>3592</v>
      </c>
      <c r="AC14" s="18" t="s">
        <v>3592</v>
      </c>
      <c r="AD14" s="18">
        <f>IF($C2,VLOOKUP($A$2,q_match_data,8),"")</f>
        <v>15</v>
      </c>
      <c r="AE14" s="18">
        <f>IF($C2,VLOOKUP($A$2,q_match_data,9),"")</f>
        <v>0</v>
      </c>
      <c r="AF14" s="18">
        <f>IF($C2,VLOOKUP($A$2,q_match_data,10),"")</f>
        <v>0</v>
      </c>
      <c r="AG14" s="18">
        <f>IF($C2,VLOOKUP($A$2,q_match_data,11),"")</f>
        <v>0</v>
      </c>
      <c r="AH14" s="18">
        <f>IF($C2,VLOOKUP($A$2,q_match_data,12),"")</f>
        <v>0</v>
      </c>
      <c r="AI14" s="18">
        <f>IF($C2,VLOOKUP($A$2,q_match_data,13),"")</f>
        <v>0</v>
      </c>
      <c r="AJ14" s="18">
        <f>IF($C2,VLOOKUP($A$2,q_match_data,14),"")</f>
        <v>0</v>
      </c>
      <c r="AK14" s="18">
        <f>IF($C2,VLOOKUP($A$2,q_match_data,15),"")</f>
        <v>0</v>
      </c>
      <c r="AL14" s="18">
        <f>IF($C2,VLOOKUP($A$2,q_match_data,16),"")</f>
        <v>-3</v>
      </c>
      <c r="AM14" s="18">
        <f>IF($C2,VLOOKUP($A$2,q_match_data,17),"")</f>
        <v>-3</v>
      </c>
      <c r="AN14" s="18">
        <f>IF($C2,VLOOKUP($A$2,q_match_data,18),"")</f>
        <v>0</v>
      </c>
      <c r="AO14" s="18">
        <f>IF($C2,VLOOKUP($A$2,q_match_data,19),"")</f>
        <v>15</v>
      </c>
      <c r="AP14" s="18">
        <f>IF($C2,VLOOKUP($A$2,q_match_data,20),"")</f>
        <v>0</v>
      </c>
      <c r="AQ14" s="18">
        <f>IF($C2,VLOOKUP($A$2,q_match_data,21),"")</f>
        <v>0</v>
      </c>
      <c r="AR14" s="18">
        <f>IF($C2,VLOOKUP($A$2,q_match_data,22),"")</f>
        <v>0</v>
      </c>
      <c r="AS14" s="18">
        <f>IF($C2,VLOOKUP($A$2,q_match_data,23),"")</f>
        <v>1</v>
      </c>
      <c r="AT14" s="18">
        <f>IF($C2,VLOOKUP($A$2,q_match_data,24),"")</f>
        <v>1</v>
      </c>
      <c r="AU14" s="18">
        <f>IF($C2,VLOOKUP($A$2,q_match_data,25),"")</f>
        <v>0</v>
      </c>
      <c r="AV14" s="18">
        <f>IF($C2,VLOOKUP($A$2,q_match_data,26),"")</f>
        <v>0</v>
      </c>
      <c r="AW14" s="18">
        <f>IF($C2,VLOOKUP($A$2,q_match_data,27),"")</f>
        <v>80</v>
      </c>
      <c r="AX14" s="18">
        <f>IF($C2,VLOOKUP($A$2,q_match_data,28),"")</f>
        <v>2</v>
      </c>
      <c r="AY14" s="18">
        <f>IF($C2,VLOOKUP($A$2,q_match_data,29),"")</f>
        <v>-3</v>
      </c>
      <c r="AZ14" s="18">
        <f>IF($C2,VLOOKUP($A$2,q_match_data,30),"")</f>
        <v>-3</v>
      </c>
      <c r="BA14" s="18">
        <f>IF($C2,VLOOKUP($A$2,q_match_data,31),"")</f>
        <v>130</v>
      </c>
      <c r="BB14" s="18">
        <f>IF($C2,VLOOKUP($A$2,q_match_data,32),"")</f>
        <v>0</v>
      </c>
      <c r="BC14" s="18">
        <f>IF($C2,VLOOKUP($A$2,q_match_data,33),"")</f>
        <v>0</v>
      </c>
      <c r="BD14" s="18">
        <f>IF($C2,VLOOKUP($A$2,q_match_data,34),"")</f>
        <v>1</v>
      </c>
      <c r="BE14" s="18">
        <f>IF($C2,VLOOKUP($A$2,q_match_data,35),"")</f>
        <v>50</v>
      </c>
      <c r="BF14" s="18">
        <f>IF($C2,VLOOKUP($A$2,q_match_data,36),"")</f>
        <v>-3</v>
      </c>
      <c r="BG14" s="18">
        <f>IF($C2,VLOOKUP($A$2,q_match_data,37),"")</f>
        <v>-3</v>
      </c>
      <c r="BH14" s="18">
        <f>IF($C2,VLOOKUP($A$2,q_match_data,38),"")</f>
        <v>-3</v>
      </c>
      <c r="BI14" s="18">
        <f>IF($C2,VLOOKUP($A$2,q_match_data,39),"")</f>
        <v>0</v>
      </c>
      <c r="BJ14" s="18">
        <f>IF($C2,VLOOKUP($A$2,q_match_data,40),"")</f>
        <v>0</v>
      </c>
      <c r="BK14" s="18">
        <f>IF($C2,VLOOKUP($A$2,q_match_data,41),"")</f>
        <v>0</v>
      </c>
      <c r="BL14" s="18">
        <f>IF($C2,VLOOKUP($A$2,q_match_data,42),"")</f>
        <v>0</v>
      </c>
      <c r="BM14" s="18">
        <f>IF($C2,VLOOKUP($A$2,q_match_data,43),"")</f>
        <v>0</v>
      </c>
      <c r="BN14" s="18">
        <f>IF($C2,VLOOKUP($A$2,q_match_data,44),"")</f>
        <v>2</v>
      </c>
      <c r="BO14" s="18">
        <f>IF($C2,VLOOKUP($A$2,q_match_data,45),"")</f>
        <v>0</v>
      </c>
      <c r="BP14" s="18">
        <f>IF($C2,VLOOKUP($A$2,q_match_data,46),"")</f>
        <v>50</v>
      </c>
      <c r="BQ14" s="18">
        <f>IF($C2,VLOOKUP($A$2,q_match_data,47),"")</f>
        <v>80</v>
      </c>
      <c r="BR14" s="18">
        <f>IF($C2,VLOOKUP($A$2,q_match_data,48),"")</f>
        <v>2</v>
      </c>
      <c r="BS14" s="18">
        <f>IF($C2,VLOOKUP($A$2,q_match_data,49),"")</f>
        <v>2</v>
      </c>
      <c r="BT14" s="18">
        <f>IF($C2,VLOOKUP($A$2,q_match_data,50),"")</f>
        <v>-3</v>
      </c>
      <c r="BU14" s="18">
        <f>IF($C2,VLOOKUP($A$2,q_match_data,51),"")</f>
        <v>-3</v>
      </c>
      <c r="BV14" s="18">
        <f>IF($C2,VLOOKUP($A$2,q_match_data,52),"")</f>
        <v>0</v>
      </c>
      <c r="BW14" s="18">
        <f>IF($C2,VLOOKUP($A$2,q_match_data,53),"")</f>
        <v>195</v>
      </c>
      <c r="BX14" s="18">
        <f>IF($C2,VLOOKUP($A$2,q_match_data,54),"")</f>
        <v>195</v>
      </c>
      <c r="BY14" s="18">
        <f>IF($C2,VLOOKUP($A$2,q_match_data,55),"")</f>
        <v>0</v>
      </c>
      <c r="BZ14" s="18">
        <f>IF($C2,VLOOKUP($A$2,q_match_data,56),"")</f>
        <v>-110</v>
      </c>
      <c r="CA14" s="18" t="s">
        <v>3592</v>
      </c>
    </row>
    <row r="15" spans="1:79" x14ac:dyDescent="0.25">
      <c r="C15" t="s">
        <v>433</v>
      </c>
      <c r="D15" t="s">
        <v>434</v>
      </c>
      <c r="E15" s="19"/>
      <c r="F15" s="19"/>
      <c r="H15" s="9"/>
      <c r="K15" t="s">
        <v>433</v>
      </c>
      <c r="L15" t="s">
        <v>434</v>
      </c>
      <c r="M15" s="19"/>
      <c r="N15" s="19"/>
      <c r="AA15" s="17" t="s">
        <v>442</v>
      </c>
      <c r="AB15" s="17" t="s">
        <v>3592</v>
      </c>
      <c r="AC15" s="17" t="s">
        <v>3592</v>
      </c>
      <c r="AD15" s="17">
        <f>IF($C2,VLOOKUP($A$2,q_match_data,59),"")</f>
        <v>15</v>
      </c>
      <c r="AE15" s="17">
        <f>IF($C2,VLOOKUP($A$2,q_match_data,60),"")</f>
        <v>0</v>
      </c>
      <c r="AF15" s="17">
        <f>IF($C2,VLOOKUP($A$2,q_match_data,61),"")</f>
        <v>0</v>
      </c>
      <c r="AG15" s="17">
        <f>IF($C2,VLOOKUP($A$2,q_match_data,62),"")</f>
        <v>0</v>
      </c>
      <c r="AH15" s="17">
        <f>IF($C2,VLOOKUP($A$2,q_match_data,63),"")</f>
        <v>1</v>
      </c>
      <c r="AI15" s="17">
        <f>IF($C2,VLOOKUP($A$2,q_match_data,64),"")</f>
        <v>0</v>
      </c>
      <c r="AJ15" s="17">
        <f>IF($C2,VLOOKUP($A$2,q_match_data,65),"")</f>
        <v>60</v>
      </c>
      <c r="AK15" s="17">
        <f>IF($C2,VLOOKUP($A$2,q_match_data,66),"")</f>
        <v>1</v>
      </c>
      <c r="AL15" s="17">
        <f>IF($C2,VLOOKUP($A$2,q_match_data,67),"")</f>
        <v>-3</v>
      </c>
      <c r="AM15" s="17">
        <f>IF($C2,VLOOKUP($A$2,q_match_data,68),"")</f>
        <v>-3</v>
      </c>
      <c r="AN15" s="17">
        <f>IF($C2,VLOOKUP($A$2,q_match_data,69),"")</f>
        <v>20</v>
      </c>
      <c r="AO15" s="17">
        <f>IF($C2,VLOOKUP($A$2,q_match_data,70),"")</f>
        <v>75</v>
      </c>
      <c r="AP15" s="17">
        <f>IF($C2,VLOOKUP($A$2,q_match_data,71),"")</f>
        <v>0</v>
      </c>
      <c r="AQ15" s="17">
        <f>IF($C2,VLOOKUP($A$2,q_match_data,72),"")</f>
        <v>0</v>
      </c>
      <c r="AR15" s="17">
        <f>IF($C2,VLOOKUP($A$2,q_match_data,73),"")</f>
        <v>0</v>
      </c>
      <c r="AS15" s="17">
        <f>IF($C2,VLOOKUP($A$2,q_match_data,74),"")</f>
        <v>1</v>
      </c>
      <c r="AT15" s="17">
        <f>IF($C2,VLOOKUP($A$2,q_match_data,75),"")</f>
        <v>1</v>
      </c>
      <c r="AU15" s="17">
        <f>IF($C2,VLOOKUP($A$2,q_match_data,76),"")</f>
        <v>1</v>
      </c>
      <c r="AV15" s="17">
        <f>IF($C2,VLOOKUP($A$2,q_match_data,77),"")</f>
        <v>0</v>
      </c>
      <c r="AW15" s="17">
        <f>IF($C2,VLOOKUP($A$2,q_match_data,78),"")</f>
        <v>80</v>
      </c>
      <c r="AX15" s="17">
        <f>IF($C2,VLOOKUP($A$2,q_match_data,79),"")</f>
        <v>5</v>
      </c>
      <c r="AY15" s="17">
        <f>IF($C2,VLOOKUP($A$2,q_match_data,80),"")</f>
        <v>-3</v>
      </c>
      <c r="AZ15" s="17">
        <f>IF($C2,VLOOKUP($A$2,q_match_data,81),"")</f>
        <v>-3</v>
      </c>
      <c r="BA15" s="17">
        <f>IF($C2,VLOOKUP($A$2,q_match_data,82),"")</f>
        <v>230</v>
      </c>
      <c r="BB15" s="17">
        <f>IF($C2,VLOOKUP($A$2,q_match_data,83),"")</f>
        <v>1</v>
      </c>
      <c r="BC15" s="17">
        <f>IF($C2,VLOOKUP($A$2,q_match_data,84),"")</f>
        <v>1</v>
      </c>
      <c r="BD15" s="17">
        <f>IF($C2,VLOOKUP($A$2,q_match_data,85),"")</f>
        <v>1</v>
      </c>
      <c r="BE15" s="17">
        <f>IF($C2,VLOOKUP($A$2,q_match_data,86),"")</f>
        <v>150</v>
      </c>
      <c r="BF15" s="17">
        <f>IF($C2,VLOOKUP($A$2,q_match_data,87),"")</f>
        <v>-3</v>
      </c>
      <c r="BG15" s="17">
        <f>IF($C2,VLOOKUP($A$2,q_match_data,88),"")</f>
        <v>-3</v>
      </c>
      <c r="BH15" s="17">
        <f>IF($C2,VLOOKUP($A$2,q_match_data,89),"")</f>
        <v>-3</v>
      </c>
      <c r="BI15" s="17">
        <f>IF($C2,VLOOKUP($A$2,q_match_data,90),"")</f>
        <v>0</v>
      </c>
      <c r="BJ15" s="17">
        <f>IF($C2,VLOOKUP($A$2,q_match_data,91),"")</f>
        <v>0</v>
      </c>
      <c r="BK15" s="17">
        <f>IF($C2,VLOOKUP($A$2,q_match_data,92),"")</f>
        <v>0</v>
      </c>
      <c r="BL15" s="17">
        <f>IF($C2,VLOOKUP($A$2,q_match_data,93),"")</f>
        <v>0</v>
      </c>
      <c r="BM15" s="17">
        <f>IF($C2,VLOOKUP($A$2,q_match_data,94),"")</f>
        <v>2</v>
      </c>
      <c r="BN15" s="17">
        <f>IF($C2,VLOOKUP($A$2,q_match_data,95),"")</f>
        <v>0</v>
      </c>
      <c r="BO15" s="17">
        <f>IF($C2,VLOOKUP($A$2,q_match_data,96),"")</f>
        <v>50</v>
      </c>
      <c r="BP15" s="17">
        <f>IF($C2,VLOOKUP($A$2,q_match_data,97),"")</f>
        <v>0</v>
      </c>
      <c r="BQ15" s="17">
        <f>IF($C2,VLOOKUP($A$2,q_match_data,98),"")</f>
        <v>140</v>
      </c>
      <c r="BR15" s="17">
        <f>IF($C2,VLOOKUP($A$2,q_match_data,99),"")</f>
        <v>3</v>
      </c>
      <c r="BS15" s="17">
        <f>IF($C2,VLOOKUP($A$2,q_match_data,100),"")</f>
        <v>6</v>
      </c>
      <c r="BT15" s="17">
        <f>IF($C2,VLOOKUP($A$2,q_match_data,101),"")</f>
        <v>-3</v>
      </c>
      <c r="BU15" s="17">
        <f>IF($C2,VLOOKUP($A$2,q_match_data,102),"")</f>
        <v>-3</v>
      </c>
      <c r="BV15" s="17">
        <f>IF($C2,VLOOKUP($A$2,q_match_data,103),"")</f>
        <v>0</v>
      </c>
      <c r="BW15" s="17">
        <f>IF($C2,VLOOKUP($A$2,q_match_data,104),"")</f>
        <v>305</v>
      </c>
      <c r="BX15" s="17">
        <f>IF($C2,VLOOKUP($A$2,q_match_data,105),"")</f>
        <v>305</v>
      </c>
      <c r="BY15" s="17">
        <f>IF($C2,VLOOKUP($A$2,q_match_data,106),"")</f>
        <v>1</v>
      </c>
      <c r="BZ15" s="17">
        <f>IF($C2,VLOOKUP($A$2,q_match_data,107),"")</f>
        <v>110</v>
      </c>
      <c r="CA15" s="17" t="s">
        <v>3592</v>
      </c>
    </row>
    <row r="16" spans="1:79" x14ac:dyDescent="0.25">
      <c r="C16" t="s">
        <v>434</v>
      </c>
      <c r="D16" t="s">
        <v>433</v>
      </c>
      <c r="E16" s="19"/>
      <c r="F16" s="19"/>
      <c r="H16" s="9"/>
      <c r="K16" t="s">
        <v>434</v>
      </c>
      <c r="L16" t="s">
        <v>433</v>
      </c>
      <c r="M16" s="19"/>
      <c r="N16" s="19"/>
    </row>
    <row r="17" spans="1:14" x14ac:dyDescent="0.25">
      <c r="C17" t="s">
        <v>434</v>
      </c>
      <c r="D17" t="s">
        <v>434</v>
      </c>
      <c r="E17" s="19"/>
      <c r="F17" s="19"/>
      <c r="H17" s="9"/>
      <c r="K17" t="s">
        <v>434</v>
      </c>
      <c r="L17" t="s">
        <v>434</v>
      </c>
      <c r="M17" s="19"/>
      <c r="N17" s="19"/>
    </row>
    <row r="18" spans="1:14" x14ac:dyDescent="0.25">
      <c r="H18" s="9"/>
    </row>
    <row r="19" spans="1:14" x14ac:dyDescent="0.25">
      <c r="A19" s="10"/>
      <c r="H19" s="9"/>
      <c r="I19" s="10"/>
    </row>
    <row r="20" spans="1:14" x14ac:dyDescent="0.25">
      <c r="H20" s="9"/>
    </row>
    <row r="21" spans="1:14" x14ac:dyDescent="0.25">
      <c r="C21" t="s">
        <v>435</v>
      </c>
      <c r="D21" t="s">
        <v>437</v>
      </c>
      <c r="E21" t="s">
        <v>438</v>
      </c>
      <c r="H21" s="9"/>
      <c r="K21" t="s">
        <v>435</v>
      </c>
      <c r="L21" t="s">
        <v>437</v>
      </c>
      <c r="M21" t="s">
        <v>438</v>
      </c>
    </row>
    <row r="22" spans="1:14" x14ac:dyDescent="0.25">
      <c r="C22">
        <f>IF(C2,2*B10+C10+D10,"")</f>
        <v>0</v>
      </c>
      <c r="D22">
        <f>IF(C2,2*B10+C10+D10,"")</f>
        <v>0</v>
      </c>
      <c r="E22">
        <f>IF(C2,2*B10+C10+D10,"")</f>
        <v>0</v>
      </c>
      <c r="H22" s="9"/>
      <c r="K22">
        <f>IF(C2,2*J10+K10+L10,"")</f>
        <v>2</v>
      </c>
      <c r="L22">
        <f>IF(C2,2*J10+K10+L10,"")</f>
        <v>2</v>
      </c>
      <c r="M22">
        <f>IF(C2,2*J10+K10+L10,"")</f>
        <v>2</v>
      </c>
    </row>
    <row r="23" spans="1:14" x14ac:dyDescent="0.25">
      <c r="H23" s="9"/>
    </row>
    <row r="24" spans="1:14" x14ac:dyDescent="0.25">
      <c r="B24" t="s">
        <v>69</v>
      </c>
      <c r="H24" s="9"/>
      <c r="J24" t="s">
        <v>69</v>
      </c>
    </row>
    <row r="25" spans="1:14" x14ac:dyDescent="0.25">
      <c r="B25" s="27" t="str">
        <f>IF(C2,"",1-J25)</f>
        <v/>
      </c>
      <c r="H25" s="9"/>
      <c r="J25" s="27" t="str">
        <f>IF(C2,"",1/(1+10^((CA12-CA13)/400)))</f>
        <v/>
      </c>
    </row>
    <row r="26" spans="1:14" x14ac:dyDescent="0.25">
      <c r="H26" s="9"/>
    </row>
    <row r="27" spans="1:14" x14ac:dyDescent="0.25">
      <c r="B27" t="s">
        <v>436</v>
      </c>
      <c r="H27" s="9"/>
      <c r="J27" t="s">
        <v>436</v>
      </c>
    </row>
    <row r="28" spans="1:14" x14ac:dyDescent="0.25">
      <c r="B28" s="27" t="str">
        <f>IF(C2,"",1-J28)</f>
        <v/>
      </c>
      <c r="H28" s="9"/>
      <c r="J28" s="27" t="str">
        <f>IF(C2,"",BY13)</f>
        <v/>
      </c>
    </row>
  </sheetData>
  <conditionalFormatting sqref="E14:F17">
    <cfRule type="colorScale" priority="3">
      <colorScale>
        <cfvo type="num" val="0"/>
        <cfvo type="num" val="0.5"/>
        <cfvo type="num" val="1"/>
        <color rgb="FFF8696B"/>
        <color rgb="FFFFEB84"/>
        <color rgb="FF63BE7B"/>
      </colorScale>
    </cfRule>
  </conditionalFormatting>
  <conditionalFormatting sqref="M14:N17">
    <cfRule type="colorScale" priority="1">
      <colorScale>
        <cfvo type="num" val="0"/>
        <cfvo type="num" val="0.5"/>
        <cfvo type="num" val="1"/>
        <color rgb="FFF8696B"/>
        <color rgb="FFFFEB84"/>
        <color rgb="FF63BE7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3" sqref="A3"/>
      <selection pane="bottomRight" activeCell="E12" sqref="E12"/>
    </sheetView>
  </sheetViews>
  <sheetFormatPr defaultRowHeight="15" x14ac:dyDescent="0.25"/>
  <cols>
    <col min="1" max="1" width="6.28515625" customWidth="1"/>
    <col min="2" max="2" width="36.140625" customWidth="1"/>
    <col min="3" max="96" width="6.28515625" customWidth="1"/>
  </cols>
  <sheetData>
    <row r="1" spans="1:100" x14ac:dyDescent="0.25">
      <c r="C1" s="26"/>
      <c r="D1" s="21" t="s">
        <v>2</v>
      </c>
      <c r="E1" s="21"/>
      <c r="F1" s="21"/>
      <c r="G1" s="21"/>
      <c r="H1" s="21"/>
      <c r="I1" s="21"/>
      <c r="J1" s="21"/>
      <c r="K1" s="21"/>
      <c r="L1" s="21"/>
      <c r="M1" s="21"/>
      <c r="N1" s="21"/>
      <c r="O1" s="21"/>
      <c r="P1" s="21" t="s">
        <v>12</v>
      </c>
      <c r="Q1" s="21"/>
      <c r="R1" s="21"/>
      <c r="S1" s="21"/>
      <c r="T1" s="21"/>
      <c r="U1" s="21"/>
      <c r="V1" s="21"/>
      <c r="W1" s="21"/>
      <c r="X1" s="21"/>
      <c r="Y1" s="21"/>
      <c r="Z1" s="21"/>
      <c r="AA1" s="21"/>
      <c r="AB1" s="21" t="s">
        <v>28</v>
      </c>
      <c r="AC1" s="21"/>
      <c r="AD1" s="21"/>
      <c r="AE1" s="21"/>
      <c r="AF1" s="21" t="s">
        <v>42</v>
      </c>
      <c r="AG1" s="21"/>
      <c r="AH1" s="21"/>
      <c r="AI1" s="21" t="s">
        <v>33</v>
      </c>
      <c r="AJ1" s="21"/>
      <c r="AK1" s="21"/>
      <c r="AL1" s="21"/>
      <c r="AM1" s="21"/>
      <c r="AN1" s="21"/>
      <c r="AO1" s="21"/>
      <c r="AP1" s="21"/>
      <c r="AQ1" s="21" t="s">
        <v>46</v>
      </c>
      <c r="AR1" s="21"/>
      <c r="AS1" s="21"/>
      <c r="AT1" s="21"/>
      <c r="AU1" s="21"/>
      <c r="AV1" s="21"/>
      <c r="AW1" s="21"/>
      <c r="AX1" s="21"/>
      <c r="AY1" s="21"/>
      <c r="AZ1" s="21"/>
      <c r="BA1" s="26"/>
    </row>
    <row r="2" spans="1:100" s="1" customFormat="1" ht="113.25" customHeight="1" x14ac:dyDescent="0.25">
      <c r="A2" s="1" t="s">
        <v>55</v>
      </c>
      <c r="B2" s="1" t="s">
        <v>56</v>
      </c>
      <c r="C2" s="28" t="s">
        <v>3585</v>
      </c>
      <c r="D2" s="29" t="s">
        <v>3</v>
      </c>
      <c r="E2" s="29" t="s">
        <v>4</v>
      </c>
      <c r="F2" s="29" t="s">
        <v>5</v>
      </c>
      <c r="G2" s="29" t="s">
        <v>6</v>
      </c>
      <c r="H2" s="29" t="s">
        <v>7</v>
      </c>
      <c r="I2" s="29" t="s">
        <v>8</v>
      </c>
      <c r="J2" s="29" t="s">
        <v>9</v>
      </c>
      <c r="K2" s="29" t="s">
        <v>16</v>
      </c>
      <c r="L2" s="29" t="s">
        <v>17</v>
      </c>
      <c r="M2" s="29" t="s">
        <v>18</v>
      </c>
      <c r="N2" s="29" t="s">
        <v>10</v>
      </c>
      <c r="O2" s="29" t="s">
        <v>11</v>
      </c>
      <c r="P2" s="29" t="s">
        <v>13</v>
      </c>
      <c r="Q2" s="29" t="s">
        <v>14</v>
      </c>
      <c r="R2" s="29" t="s">
        <v>15</v>
      </c>
      <c r="S2" s="29" t="s">
        <v>19</v>
      </c>
      <c r="T2" s="29" t="s">
        <v>20</v>
      </c>
      <c r="U2" s="29" t="s">
        <v>21</v>
      </c>
      <c r="V2" s="29" t="s">
        <v>22</v>
      </c>
      <c r="W2" s="29" t="s">
        <v>23</v>
      </c>
      <c r="X2" s="29" t="s">
        <v>24</v>
      </c>
      <c r="Y2" s="29" t="s">
        <v>25</v>
      </c>
      <c r="Z2" s="29" t="s">
        <v>26</v>
      </c>
      <c r="AA2" s="29" t="s">
        <v>27</v>
      </c>
      <c r="AB2" s="29" t="s">
        <v>29</v>
      </c>
      <c r="AC2" s="29" t="s">
        <v>30</v>
      </c>
      <c r="AD2" s="29" t="s">
        <v>31</v>
      </c>
      <c r="AE2" s="29" t="s">
        <v>32</v>
      </c>
      <c r="AF2" s="29" t="s">
        <v>43</v>
      </c>
      <c r="AG2" s="29" t="s">
        <v>44</v>
      </c>
      <c r="AH2" s="29" t="s">
        <v>45</v>
      </c>
      <c r="AI2" s="29" t="s">
        <v>34</v>
      </c>
      <c r="AJ2" s="29" t="s">
        <v>35</v>
      </c>
      <c r="AK2" s="29" t="s">
        <v>36</v>
      </c>
      <c r="AL2" s="29" t="s">
        <v>37</v>
      </c>
      <c r="AM2" s="29" t="s">
        <v>38</v>
      </c>
      <c r="AN2" s="29" t="s">
        <v>39</v>
      </c>
      <c r="AO2" s="29" t="s">
        <v>40</v>
      </c>
      <c r="AP2" s="29" t="s">
        <v>41</v>
      </c>
      <c r="AQ2" s="29" t="s">
        <v>48</v>
      </c>
      <c r="AR2" s="29" t="s">
        <v>49</v>
      </c>
      <c r="AS2" s="29" t="s">
        <v>57</v>
      </c>
      <c r="AT2" s="29" t="s">
        <v>58</v>
      </c>
      <c r="AU2" s="29" t="s">
        <v>59</v>
      </c>
      <c r="AV2" s="29" t="s">
        <v>50</v>
      </c>
      <c r="AW2" s="29" t="s">
        <v>51</v>
      </c>
      <c r="AX2" s="29" t="s">
        <v>52</v>
      </c>
      <c r="AY2" s="29" t="s">
        <v>47</v>
      </c>
      <c r="AZ2" s="29" t="s">
        <v>54</v>
      </c>
      <c r="BA2" s="28" t="s">
        <v>53</v>
      </c>
    </row>
    <row r="3" spans="1:100" x14ac:dyDescent="0.25">
      <c r="A3">
        <v>1</v>
      </c>
      <c r="B3" t="s">
        <v>447</v>
      </c>
      <c r="C3" s="26">
        <v>3</v>
      </c>
      <c r="D3" s="21">
        <v>1.2635987346296806</v>
      </c>
      <c r="E3" s="21">
        <v>0</v>
      </c>
      <c r="F3" s="21">
        <v>-0.64856136513844809</v>
      </c>
      <c r="G3" s="21">
        <v>-0.64856136513844809</v>
      </c>
      <c r="H3" s="21">
        <v>7.9460738433935349E-2</v>
      </c>
      <c r="I3" s="21">
        <v>9.5408805892225959E-3</v>
      </c>
      <c r="J3" s="21">
        <v>5.340097141389478</v>
      </c>
      <c r="K3" s="21">
        <v>8.900161902315791E-2</v>
      </c>
      <c r="L3" s="21">
        <v>-1.0000000000000022</v>
      </c>
      <c r="M3" s="21">
        <v>-1.0000000000000022</v>
      </c>
      <c r="N3" s="21">
        <v>1.780032380463159</v>
      </c>
      <c r="O3" s="21">
        <v>5.9551345108807112</v>
      </c>
      <c r="P3" s="21">
        <v>0.24155153189937856</v>
      </c>
      <c r="Q3" s="21">
        <v>0.36861951434150431</v>
      </c>
      <c r="R3" s="21">
        <v>0.10646799692210406</v>
      </c>
      <c r="S3" s="21">
        <v>0.33333333333333376</v>
      </c>
      <c r="T3" s="21">
        <v>0.34183417217833406</v>
      </c>
      <c r="U3" s="21">
        <v>0.3462334551306675</v>
      </c>
      <c r="V3" s="21">
        <v>-3.0878520827885485E-2</v>
      </c>
      <c r="W3" s="21">
        <v>36.060832831651702</v>
      </c>
      <c r="X3" s="21">
        <v>1.8058552732448461</v>
      </c>
      <c r="Y3" s="21">
        <v>-1.0000000000000022</v>
      </c>
      <c r="Z3" s="21">
        <v>-1.0000000000000022</v>
      </c>
      <c r="AA3" s="21">
        <v>49.62007687775332</v>
      </c>
      <c r="AB3" s="21">
        <v>0.14884554040938874</v>
      </c>
      <c r="AC3" s="21">
        <v>-5.9193429724690348E-2</v>
      </c>
      <c r="AD3" s="21">
        <v>0.17940341029889206</v>
      </c>
      <c r="AE3" s="21">
        <v>13.452776049179526</v>
      </c>
      <c r="AF3" s="21">
        <v>-1.0000000000000022</v>
      </c>
      <c r="AG3" s="21">
        <v>-1.0000000000000022</v>
      </c>
      <c r="AH3" s="21">
        <v>-1.0000000000000022</v>
      </c>
      <c r="AI3" s="21">
        <v>0</v>
      </c>
      <c r="AJ3" s="21">
        <v>-3.0878520827885485E-2</v>
      </c>
      <c r="AK3" s="21">
        <v>4.8929832095378566E-2</v>
      </c>
      <c r="AL3" s="21">
        <v>0.10881931584329579</v>
      </c>
      <c r="AM3" s="21">
        <v>-0.12421040617193319</v>
      </c>
      <c r="AN3" s="21">
        <v>0.30867982446575343</v>
      </c>
      <c r="AO3" s="21">
        <v>-2.8606109938214352</v>
      </c>
      <c r="AP3" s="21">
        <v>8.2610921908603139</v>
      </c>
      <c r="AQ3" s="21">
        <v>41.400929973041151</v>
      </c>
      <c r="AR3" s="21">
        <v>0.99052243981445076</v>
      </c>
      <c r="AS3" s="21">
        <v>1.8948568922680056</v>
      </c>
      <c r="AT3" s="21">
        <v>-1.0000000000000022</v>
      </c>
      <c r="AU3" s="21">
        <v>-1.0000000000000022</v>
      </c>
      <c r="AV3" s="21">
        <v>-0.54209336821634402</v>
      </c>
      <c r="AW3" s="21">
        <v>63.836303579494391</v>
      </c>
      <c r="AX3" s="21">
        <v>60.748451496705854</v>
      </c>
      <c r="AY3" s="21">
        <v>1.3997958080690202E-2</v>
      </c>
      <c r="AZ3" s="21">
        <v>-8.0531136107711756</v>
      </c>
      <c r="BA3" s="26">
        <v>1442.2011808930556</v>
      </c>
    </row>
    <row r="4" spans="1:100" x14ac:dyDescent="0.25">
      <c r="A4">
        <v>4</v>
      </c>
      <c r="B4" t="s">
        <v>448</v>
      </c>
      <c r="C4" s="26">
        <v>3</v>
      </c>
      <c r="D4" s="21">
        <v>4.432447445388898</v>
      </c>
      <c r="E4" s="21">
        <v>3.3499666312530305E-2</v>
      </c>
      <c r="F4" s="21">
        <v>-0.73733082685660689</v>
      </c>
      <c r="G4" s="21">
        <v>-0.7261642714190969</v>
      </c>
      <c r="H4" s="21">
        <v>0.24624996677880573</v>
      </c>
      <c r="I4" s="21">
        <v>0</v>
      </c>
      <c r="J4" s="21">
        <v>14.774998006728337</v>
      </c>
      <c r="K4" s="21">
        <v>0.24624996677880573</v>
      </c>
      <c r="L4" s="21">
        <v>-1.0000000000000007</v>
      </c>
      <c r="M4" s="21">
        <v>-1.0000000000000007</v>
      </c>
      <c r="N4" s="21">
        <v>4.924999335576115</v>
      </c>
      <c r="O4" s="21">
        <v>18.481281180698144</v>
      </c>
      <c r="P4" s="21">
        <v>0.18138192072313053</v>
      </c>
      <c r="Q4" s="21">
        <v>-3.296715339648209</v>
      </c>
      <c r="R4" s="21">
        <v>-1.0571609922353542</v>
      </c>
      <c r="S4" s="21">
        <v>0.33333333333333348</v>
      </c>
      <c r="T4" s="21">
        <v>0.2217264822742849</v>
      </c>
      <c r="U4" s="21">
        <v>0.4568366673602462</v>
      </c>
      <c r="V4" s="21">
        <v>9.7294959329695438E-2</v>
      </c>
      <c r="W4" s="21">
        <v>34.517659020750166</v>
      </c>
      <c r="X4" s="21">
        <v>2.7262453566730818</v>
      </c>
      <c r="Y4" s="21">
        <v>-1.0000000000000007</v>
      </c>
      <c r="Z4" s="21">
        <v>-1.0000000000000007</v>
      </c>
      <c r="AA4" s="21">
        <v>70.744792495494707</v>
      </c>
      <c r="AB4" s="21">
        <v>0.33969310518842782</v>
      </c>
      <c r="AC4" s="21">
        <v>4.506170192444487E-2</v>
      </c>
      <c r="AD4" s="21">
        <v>0.36093108222672465</v>
      </c>
      <c r="AE4" s="21">
        <v>37.284294466979901</v>
      </c>
      <c r="AF4" s="21">
        <v>-1.0000000000000007</v>
      </c>
      <c r="AG4" s="21">
        <v>-1.0000000000000007</v>
      </c>
      <c r="AH4" s="21">
        <v>-1.0000000000000007</v>
      </c>
      <c r="AI4" s="21">
        <v>-2.8945165858259746E-2</v>
      </c>
      <c r="AJ4" s="21">
        <v>9.7294959329695438E-2</v>
      </c>
      <c r="AK4" s="21">
        <v>-7.5324812463936949E-2</v>
      </c>
      <c r="AL4" s="21">
        <v>0.35636130583473496</v>
      </c>
      <c r="AM4" s="21">
        <v>9.8926378984751526E-2</v>
      </c>
      <c r="AN4" s="21">
        <v>-6.912703651748818E-2</v>
      </c>
      <c r="AO4" s="21">
        <v>2.096535412299104</v>
      </c>
      <c r="AP4" s="21">
        <v>5.3630616236468864E-2</v>
      </c>
      <c r="AQ4" s="21">
        <v>49.292657027478526</v>
      </c>
      <c r="AR4" s="21">
        <v>1.1091914422975595</v>
      </c>
      <c r="AS4" s="21">
        <v>2.9724953234518874</v>
      </c>
      <c r="AT4" s="21">
        <v>-1.0000000000000007</v>
      </c>
      <c r="AU4" s="21">
        <v>-1.0000000000000007</v>
      </c>
      <c r="AV4" s="21">
        <v>-1.783325263654451</v>
      </c>
      <c r="AW4" s="21">
        <v>89.279704292429329</v>
      </c>
      <c r="AX4" s="21">
        <v>98.4302969082337</v>
      </c>
      <c r="AY4" s="21">
        <v>0.11852888690712454</v>
      </c>
      <c r="AZ4" s="21">
        <v>-5.9152378429087653</v>
      </c>
      <c r="BA4" s="26">
        <v>1448.189129261154</v>
      </c>
    </row>
    <row r="5" spans="1:100" x14ac:dyDescent="0.25">
      <c r="A5">
        <v>8</v>
      </c>
      <c r="B5" t="s">
        <v>449</v>
      </c>
      <c r="C5" s="26">
        <v>3</v>
      </c>
      <c r="D5" s="21">
        <v>3.7814359182225252</v>
      </c>
      <c r="E5" s="21">
        <v>9.3861373370459755E-3</v>
      </c>
      <c r="F5" s="21">
        <v>-0.53779047631763865</v>
      </c>
      <c r="G5" s="21">
        <v>-0.53779047631763865</v>
      </c>
      <c r="H5" s="21">
        <v>0.14691345335745049</v>
      </c>
      <c r="I5" s="21">
        <v>0</v>
      </c>
      <c r="J5" s="21">
        <v>8.8148072014470316</v>
      </c>
      <c r="K5" s="21">
        <v>0.14691345335745049</v>
      </c>
      <c r="L5" s="21">
        <v>-0.99999999999999944</v>
      </c>
      <c r="M5" s="21">
        <v>-0.99999999999999944</v>
      </c>
      <c r="N5" s="21">
        <v>2.9382690671490095</v>
      </c>
      <c r="O5" s="21">
        <v>12.058452643351909</v>
      </c>
      <c r="P5" s="21">
        <v>-5.3600524503572833E-2</v>
      </c>
      <c r="Q5" s="21">
        <v>-8.5133939320612459E-2</v>
      </c>
      <c r="R5" s="21">
        <v>-1.292566103263822E-2</v>
      </c>
      <c r="S5" s="21">
        <v>0.33333333333333287</v>
      </c>
      <c r="T5" s="21">
        <v>0.43009987965226937</v>
      </c>
      <c r="U5" s="21">
        <v>0.58577199135208446</v>
      </c>
      <c r="V5" s="21">
        <v>8.7606211931351485E-2</v>
      </c>
      <c r="W5" s="21">
        <v>51.595918516463513</v>
      </c>
      <c r="X5" s="21">
        <v>3.5820115429435342</v>
      </c>
      <c r="Y5" s="21">
        <v>-0.99999999999999944</v>
      </c>
      <c r="Z5" s="21">
        <v>-0.99999999999999944</v>
      </c>
      <c r="AA5" s="21">
        <v>72.545856121119414</v>
      </c>
      <c r="AB5" s="21">
        <v>1.2553283943308274E-2</v>
      </c>
      <c r="AC5" s="21">
        <v>0.25979462733009506</v>
      </c>
      <c r="AD5" s="21">
        <v>0.14690935404036889</v>
      </c>
      <c r="AE5" s="21">
        <v>20.962863265688611</v>
      </c>
      <c r="AF5" s="21">
        <v>-0.99999999999999944</v>
      </c>
      <c r="AG5" s="21">
        <v>-0.99999999999999944</v>
      </c>
      <c r="AH5" s="21">
        <v>-0.99999999999999944</v>
      </c>
      <c r="AI5" s="21">
        <v>0</v>
      </c>
      <c r="AJ5" s="21">
        <v>8.7606211931351485E-2</v>
      </c>
      <c r="AK5" s="21">
        <v>-0.12213484669191918</v>
      </c>
      <c r="AL5" s="21">
        <v>-1.4421176631708759E-2</v>
      </c>
      <c r="AM5" s="21">
        <v>0.50347788989888498</v>
      </c>
      <c r="AN5" s="21">
        <v>0.48626965314713655</v>
      </c>
      <c r="AO5" s="21">
        <v>11.976273014012534</v>
      </c>
      <c r="AP5" s="21">
        <v>12.084635445519865</v>
      </c>
      <c r="AQ5" s="21">
        <v>60.410725717910545</v>
      </c>
      <c r="AR5" s="21">
        <v>1.4368114162690375</v>
      </c>
      <c r="AS5" s="21">
        <v>3.728924996300985</v>
      </c>
      <c r="AT5" s="21">
        <v>-0.99999999999999944</v>
      </c>
      <c r="AU5" s="21">
        <v>-0.99999999999999944</v>
      </c>
      <c r="AV5" s="21">
        <v>-0.55071613735027691</v>
      </c>
      <c r="AW5" s="21">
        <v>96.688944209991291</v>
      </c>
      <c r="AX5" s="21">
        <v>105.44956540312644</v>
      </c>
      <c r="AY5" s="21">
        <v>8.4425972755114986E-2</v>
      </c>
      <c r="AZ5" s="21">
        <v>14.240567972430494</v>
      </c>
      <c r="BA5" s="26">
        <v>1469.3018775065832</v>
      </c>
    </row>
    <row r="6" spans="1:100" x14ac:dyDescent="0.25">
      <c r="A6">
        <v>11</v>
      </c>
      <c r="B6" t="s">
        <v>450</v>
      </c>
      <c r="C6" s="26">
        <v>3</v>
      </c>
      <c r="D6" s="21">
        <v>3.9935103070621873</v>
      </c>
      <c r="E6" s="21">
        <v>0</v>
      </c>
      <c r="F6" s="21">
        <v>0.18646023016039476</v>
      </c>
      <c r="G6" s="21">
        <v>0.18646023016039476</v>
      </c>
      <c r="H6" s="21">
        <v>6.5338816454685811E-2</v>
      </c>
      <c r="I6" s="21">
        <v>0</v>
      </c>
      <c r="J6" s="21">
        <v>3.920328987281148</v>
      </c>
      <c r="K6" s="21">
        <v>6.5338816454685811E-2</v>
      </c>
      <c r="L6" s="21">
        <v>-0.999999999999997</v>
      </c>
      <c r="M6" s="21">
        <v>-0.999999999999997</v>
      </c>
      <c r="N6" s="21">
        <v>1.3067763290937164</v>
      </c>
      <c r="O6" s="21">
        <v>8.1002995245037344</v>
      </c>
      <c r="P6" s="21">
        <v>-6.9159564417109423E-2</v>
      </c>
      <c r="Q6" s="21">
        <v>1.0348551247288249</v>
      </c>
      <c r="R6" s="21">
        <v>0.35457478939981496</v>
      </c>
      <c r="S6" s="21">
        <v>0.33333333333333232</v>
      </c>
      <c r="T6" s="21">
        <v>0.24502259056194284</v>
      </c>
      <c r="U6" s="21">
        <v>-0.17096661277798564</v>
      </c>
      <c r="V6" s="21">
        <v>0</v>
      </c>
      <c r="W6" s="21">
        <v>13.682019786504158</v>
      </c>
      <c r="X6" s="21">
        <v>-0.25916008644274269</v>
      </c>
      <c r="Y6" s="21">
        <v>-0.999999999999997</v>
      </c>
      <c r="Z6" s="21">
        <v>-0.999999999999997</v>
      </c>
      <c r="AA6" s="21">
        <v>58.436928426475227</v>
      </c>
      <c r="AB6" s="21">
        <v>0.48572756445619447</v>
      </c>
      <c r="AC6" s="21">
        <v>0.22834564385292402</v>
      </c>
      <c r="AD6" s="21">
        <v>0.17393346870230711</v>
      </c>
      <c r="AE6" s="21">
        <v>44.400333850571286</v>
      </c>
      <c r="AF6" s="21">
        <v>-0.999999999999997</v>
      </c>
      <c r="AG6" s="21">
        <v>-0.999999999999997</v>
      </c>
      <c r="AH6" s="21">
        <v>-0.999999999999997</v>
      </c>
      <c r="AI6" s="21">
        <v>0</v>
      </c>
      <c r="AJ6" s="21">
        <v>0</v>
      </c>
      <c r="AK6" s="21">
        <v>8.3850268857321997E-2</v>
      </c>
      <c r="AL6" s="21">
        <v>0.19101621436463215</v>
      </c>
      <c r="AM6" s="21">
        <v>4.0159622028486656E-2</v>
      </c>
      <c r="AN6" s="21">
        <v>0.58968376152080881</v>
      </c>
      <c r="AO6" s="21">
        <v>1.4232418949987757</v>
      </c>
      <c r="AP6" s="21">
        <v>15.697175109843382</v>
      </c>
      <c r="AQ6" s="21">
        <v>17.602348773785312</v>
      </c>
      <c r="AR6" s="21">
        <v>0.40738931111728954</v>
      </c>
      <c r="AS6" s="21">
        <v>-0.19382126998805679</v>
      </c>
      <c r="AT6" s="21">
        <v>-0.999999999999997</v>
      </c>
      <c r="AU6" s="21">
        <v>-0.999999999999997</v>
      </c>
      <c r="AV6" s="21">
        <v>0.54103501956020938</v>
      </c>
      <c r="AW6" s="21">
        <v>82.234403060822387</v>
      </c>
      <c r="AX6" s="21">
        <v>82.234403060822387</v>
      </c>
      <c r="AY6" s="21">
        <v>0.35188238017197193</v>
      </c>
      <c r="AZ6" s="21">
        <v>49.807213458544418</v>
      </c>
      <c r="BA6" s="26">
        <v>1551.490729210391</v>
      </c>
      <c r="CU6" t="e">
        <v>#N/A</v>
      </c>
      <c r="CV6" t="e">
        <v>#N/A</v>
      </c>
    </row>
    <row r="7" spans="1:100" x14ac:dyDescent="0.25">
      <c r="A7">
        <v>16</v>
      </c>
      <c r="B7" t="s">
        <v>451</v>
      </c>
      <c r="C7" s="26">
        <v>3</v>
      </c>
      <c r="D7" s="21">
        <v>3.0022321682987312</v>
      </c>
      <c r="E7" s="21">
        <v>9.754967084852937E-3</v>
      </c>
      <c r="F7" s="21">
        <v>5.1622822351293856</v>
      </c>
      <c r="G7" s="21">
        <v>5.1622822351293856</v>
      </c>
      <c r="H7" s="21">
        <v>0.16468871171408059</v>
      </c>
      <c r="I7" s="21">
        <v>0</v>
      </c>
      <c r="J7" s="21">
        <v>9.8813227028448374</v>
      </c>
      <c r="K7" s="21">
        <v>0.16468871171408059</v>
      </c>
      <c r="L7" s="21">
        <v>-0.99999999999999989</v>
      </c>
      <c r="M7" s="21">
        <v>-0.99999999999999989</v>
      </c>
      <c r="N7" s="21">
        <v>3.2937742342816128</v>
      </c>
      <c r="O7" s="21">
        <v>18.045837106272955</v>
      </c>
      <c r="P7" s="21">
        <v>2.5939438565560954E-2</v>
      </c>
      <c r="Q7" s="21">
        <v>4.034032816426337</v>
      </c>
      <c r="R7" s="21">
        <v>1.253954013944178</v>
      </c>
      <c r="S7" s="21">
        <v>0.34614499504405422</v>
      </c>
      <c r="T7" s="21">
        <v>0.30268623293532909</v>
      </c>
      <c r="U7" s="21">
        <v>0.35937416035292097</v>
      </c>
      <c r="V7" s="21">
        <v>0</v>
      </c>
      <c r="W7" s="21">
        <v>33.740667064728939</v>
      </c>
      <c r="X7" s="21">
        <v>1.8882803520911835</v>
      </c>
      <c r="Y7" s="21">
        <v>-0.99999999999999989</v>
      </c>
      <c r="Z7" s="21">
        <v>-0.99999999999999989</v>
      </c>
      <c r="AA7" s="21">
        <v>94.561091098096028</v>
      </c>
      <c r="AB7" s="21">
        <v>0.24616576537446155</v>
      </c>
      <c r="AC7" s="21">
        <v>0.34669541691697181</v>
      </c>
      <c r="AD7" s="21">
        <v>0.59846821809702611</v>
      </c>
      <c r="AE7" s="21">
        <v>59.566470019422951</v>
      </c>
      <c r="AF7" s="21">
        <v>-0.99999999999999989</v>
      </c>
      <c r="AG7" s="21">
        <v>-0.99999999999999989</v>
      </c>
      <c r="AH7" s="21">
        <v>-0.99999999999999989</v>
      </c>
      <c r="AI7" s="21">
        <v>0</v>
      </c>
      <c r="AJ7" s="21">
        <v>0</v>
      </c>
      <c r="AK7" s="21">
        <v>-1.5855841070637252E-3</v>
      </c>
      <c r="AL7" s="21">
        <v>-9.667106484242817E-2</v>
      </c>
      <c r="AM7" s="21">
        <v>0.17505295409683694</v>
      </c>
      <c r="AN7" s="21">
        <v>1.7684162554222102E-2</v>
      </c>
      <c r="AO7" s="21">
        <v>4.3683959318856038</v>
      </c>
      <c r="AP7" s="21">
        <v>-4.125126035658902E-2</v>
      </c>
      <c r="AQ7" s="21">
        <v>43.621989767573794</v>
      </c>
      <c r="AR7" s="21">
        <v>1.0082053883323037</v>
      </c>
      <c r="AS7" s="21">
        <v>2.0529690638052633</v>
      </c>
      <c r="AT7" s="21">
        <v>-0.99999999999999989</v>
      </c>
      <c r="AU7" s="21">
        <v>-0.99999999999999989</v>
      </c>
      <c r="AV7" s="21">
        <v>6.4162362490735632</v>
      </c>
      <c r="AW7" s="21">
        <v>112.56567694401248</v>
      </c>
      <c r="AX7" s="21">
        <v>112.56567694401248</v>
      </c>
      <c r="AY7" s="21">
        <v>0.44593950704775542</v>
      </c>
      <c r="AZ7" s="21">
        <v>72.943110653787642</v>
      </c>
      <c r="BA7" s="26">
        <v>1693.491076124609</v>
      </c>
    </row>
    <row r="8" spans="1:100" x14ac:dyDescent="0.25">
      <c r="A8">
        <v>20</v>
      </c>
      <c r="B8" t="s">
        <v>452</v>
      </c>
      <c r="C8" s="26">
        <v>3</v>
      </c>
      <c r="D8" s="21">
        <v>5.3251494562533903</v>
      </c>
      <c r="E8" s="21">
        <v>-3.9640470264973443E-2</v>
      </c>
      <c r="F8" s="21">
        <v>-0.14848126445733925</v>
      </c>
      <c r="G8" s="21">
        <v>-0.16014718815688569</v>
      </c>
      <c r="H8" s="21">
        <v>0.77396199080708283</v>
      </c>
      <c r="I8" s="21">
        <v>0</v>
      </c>
      <c r="J8" s="21">
        <v>46.437719448424971</v>
      </c>
      <c r="K8" s="21">
        <v>0.77396199080708283</v>
      </c>
      <c r="L8" s="21">
        <v>-1.0000000000000024</v>
      </c>
      <c r="M8" s="21">
        <v>-1.0000000000000024</v>
      </c>
      <c r="N8" s="21">
        <v>15.479239816141657</v>
      </c>
      <c r="O8" s="21">
        <v>51.602721716521465</v>
      </c>
      <c r="P8" s="21">
        <v>-0.52144315074185821</v>
      </c>
      <c r="Q8" s="21">
        <v>1.3147644628506332</v>
      </c>
      <c r="R8" s="21">
        <v>0.28814241344031932</v>
      </c>
      <c r="S8" s="21">
        <v>0.33469293310821047</v>
      </c>
      <c r="T8" s="21">
        <v>0.36455557618273299</v>
      </c>
      <c r="U8" s="21">
        <v>0.66976222841601019</v>
      </c>
      <c r="V8" s="21">
        <v>0.18716316958990759</v>
      </c>
      <c r="W8" s="21">
        <v>31.288476659591169</v>
      </c>
      <c r="X8" s="21">
        <v>3.7598466268619513</v>
      </c>
      <c r="Y8" s="21">
        <v>-1.0000000000000024</v>
      </c>
      <c r="Z8" s="21">
        <v>-1.0000000000000024</v>
      </c>
      <c r="AA8" s="21">
        <v>73.590883609740729</v>
      </c>
      <c r="AB8" s="21">
        <v>-4.2984080486474341E-2</v>
      </c>
      <c r="AC8" s="21">
        <v>0.65156249670107402</v>
      </c>
      <c r="AD8" s="21">
        <v>0.23170687451958549</v>
      </c>
      <c r="AE8" s="21">
        <v>42.014264536709263</v>
      </c>
      <c r="AF8" s="21">
        <v>-1.0000000000000024</v>
      </c>
      <c r="AG8" s="21">
        <v>-1.0000000000000024</v>
      </c>
      <c r="AH8" s="21">
        <v>-1.0000000000000024</v>
      </c>
      <c r="AI8" s="21">
        <v>0</v>
      </c>
      <c r="AJ8" s="21">
        <v>0.18716316958990759</v>
      </c>
      <c r="AK8" s="21">
        <v>-0.2665564743836128</v>
      </c>
      <c r="AL8" s="21">
        <v>0.23147942335752331</v>
      </c>
      <c r="AM8" s="21">
        <v>0.97564015989787245</v>
      </c>
      <c r="AN8" s="21">
        <v>-0.16871260228987667</v>
      </c>
      <c r="AO8" s="21">
        <v>23.058221625528745</v>
      </c>
      <c r="AP8" s="21">
        <v>-3.0604179404593008</v>
      </c>
      <c r="AQ8" s="21">
        <v>77.726196108016126</v>
      </c>
      <c r="AR8" s="21">
        <v>1.556173907296861</v>
      </c>
      <c r="AS8" s="21">
        <v>4.5338086176690346</v>
      </c>
      <c r="AT8" s="21">
        <v>-1.0000000000000024</v>
      </c>
      <c r="AU8" s="21">
        <v>-1.0000000000000024</v>
      </c>
      <c r="AV8" s="21">
        <v>0.12799522528343366</v>
      </c>
      <c r="AW8" s="21">
        <v>122.13318738580287</v>
      </c>
      <c r="AX8" s="21">
        <v>140.84950434479359</v>
      </c>
      <c r="AY8" s="21">
        <v>0.38464435763614119</v>
      </c>
      <c r="AZ8" s="21">
        <v>36.28522133421481</v>
      </c>
      <c r="BA8" s="26">
        <v>1545.5734221115331</v>
      </c>
    </row>
    <row r="9" spans="1:100" x14ac:dyDescent="0.25">
      <c r="A9">
        <v>21</v>
      </c>
      <c r="B9" t="s">
        <v>453</v>
      </c>
      <c r="C9" s="26">
        <v>3</v>
      </c>
      <c r="D9" s="21">
        <v>5.1148485270711328</v>
      </c>
      <c r="E9" s="21">
        <v>-0.51614476668881948</v>
      </c>
      <c r="F9" s="21">
        <v>0.36326870181885978</v>
      </c>
      <c r="G9" s="21">
        <v>0.21521123993413205</v>
      </c>
      <c r="H9" s="21">
        <v>-2.5292167876631522E-2</v>
      </c>
      <c r="I9" s="21">
        <v>0</v>
      </c>
      <c r="J9" s="21">
        <v>-1.5175300725978844</v>
      </c>
      <c r="K9" s="21">
        <v>-2.5292167876631522E-2</v>
      </c>
      <c r="L9" s="21">
        <v>-0.99999999999999867</v>
      </c>
      <c r="M9" s="21">
        <v>-0.99999999999999867</v>
      </c>
      <c r="N9" s="21">
        <v>-0.50584335753263032</v>
      </c>
      <c r="O9" s="21">
        <v>3.8125296944073765</v>
      </c>
      <c r="P9" s="21">
        <v>8.4320477529296639E-2</v>
      </c>
      <c r="Q9" s="21">
        <v>-0.60647143124946457</v>
      </c>
      <c r="R9" s="21">
        <v>-0.16268443129813726</v>
      </c>
      <c r="S9" s="21">
        <v>0.33333333333333304</v>
      </c>
      <c r="T9" s="21">
        <v>0.42754934050908933</v>
      </c>
      <c r="U9" s="21">
        <v>0.3818719429973696</v>
      </c>
      <c r="V9" s="21">
        <v>-1.7484460608460504E-2</v>
      </c>
      <c r="W9" s="21">
        <v>46.022492964318523</v>
      </c>
      <c r="X9" s="21">
        <v>2.2780473080959327</v>
      </c>
      <c r="Y9" s="21">
        <v>-0.99999999999999867</v>
      </c>
      <c r="Z9" s="21">
        <v>-0.99999999999999867</v>
      </c>
      <c r="AA9" s="21">
        <v>77.236520877881674</v>
      </c>
      <c r="AB9" s="21">
        <v>0.46112942644531096</v>
      </c>
      <c r="AC9" s="21">
        <v>0.15855292577103305</v>
      </c>
      <c r="AD9" s="21">
        <v>7.8518946808829315E-3</v>
      </c>
      <c r="AE9" s="21">
        <v>31.376712344861357</v>
      </c>
      <c r="AF9" s="21">
        <v>-0.99999999999999867</v>
      </c>
      <c r="AG9" s="21">
        <v>-0.99999999999999867</v>
      </c>
      <c r="AH9" s="21">
        <v>-0.99999999999999867</v>
      </c>
      <c r="AI9" s="21">
        <v>0</v>
      </c>
      <c r="AJ9" s="21">
        <v>-1.7484460608460504E-2</v>
      </c>
      <c r="AK9" s="21">
        <v>2.4572585608234145E-2</v>
      </c>
      <c r="AL9" s="21">
        <v>0.12203318380052841</v>
      </c>
      <c r="AM9" s="21">
        <v>3.2134994897962885E-2</v>
      </c>
      <c r="AN9" s="21">
        <v>0.57190738859996226</v>
      </c>
      <c r="AO9" s="21">
        <v>0.92623780049024218</v>
      </c>
      <c r="AP9" s="21">
        <v>14.907850634001697</v>
      </c>
      <c r="AQ9" s="21">
        <v>44.504962891720616</v>
      </c>
      <c r="AR9" s="21">
        <v>1.1252701562313312</v>
      </c>
      <c r="AS9" s="21">
        <v>2.2527551402193016</v>
      </c>
      <c r="AT9" s="21">
        <v>-0.99999999999999867</v>
      </c>
      <c r="AU9" s="21">
        <v>-0.99999999999999867</v>
      </c>
      <c r="AV9" s="21">
        <v>5.252680863599471E-2</v>
      </c>
      <c r="AW9" s="21">
        <v>95.956901206290794</v>
      </c>
      <c r="AX9" s="21">
        <v>94.208455145444717</v>
      </c>
      <c r="AY9" s="21">
        <v>0.20640096437894065</v>
      </c>
      <c r="AZ9" s="21">
        <v>0.20307145051758768</v>
      </c>
      <c r="BA9" s="26">
        <v>1475.232488759787</v>
      </c>
      <c r="CU9" t="e">
        <v>#N/A</v>
      </c>
      <c r="CV9" t="e">
        <v>#N/A</v>
      </c>
    </row>
    <row r="10" spans="1:100" x14ac:dyDescent="0.25">
      <c r="A10">
        <v>25</v>
      </c>
      <c r="B10" t="s">
        <v>454</v>
      </c>
      <c r="C10" s="26">
        <v>3</v>
      </c>
      <c r="D10" s="21">
        <v>5.117940084443501</v>
      </c>
      <c r="E10" s="21">
        <v>0</v>
      </c>
      <c r="F10" s="21">
        <v>0.17015959650891677</v>
      </c>
      <c r="G10" s="21">
        <v>0.17015959650891677</v>
      </c>
      <c r="H10" s="21">
        <v>0.31195196882688703</v>
      </c>
      <c r="I10" s="21">
        <v>0</v>
      </c>
      <c r="J10" s="21">
        <v>18.717118129613223</v>
      </c>
      <c r="K10" s="21">
        <v>0.31195196882688703</v>
      </c>
      <c r="L10" s="21">
        <v>-1.0000000000000007</v>
      </c>
      <c r="M10" s="21">
        <v>-1.0000000000000007</v>
      </c>
      <c r="N10" s="21">
        <v>6.2390393765377397</v>
      </c>
      <c r="O10" s="21">
        <v>24.005217810565622</v>
      </c>
      <c r="P10" s="21">
        <v>0.23994909968479652</v>
      </c>
      <c r="Q10" s="21">
        <v>-1.0125165802805345</v>
      </c>
      <c r="R10" s="21">
        <v>-0.2906836166897564</v>
      </c>
      <c r="S10" s="21">
        <v>0.33333333333333348</v>
      </c>
      <c r="T10" s="21">
        <v>0.37874961831839138</v>
      </c>
      <c r="U10" s="21">
        <v>0.2444359432426241</v>
      </c>
      <c r="V10" s="21">
        <v>0</v>
      </c>
      <c r="W10" s="21">
        <v>25.782677042698477</v>
      </c>
      <c r="X10" s="21">
        <v>1.4232910407803925</v>
      </c>
      <c r="Y10" s="21">
        <v>-1.0000000000000007</v>
      </c>
      <c r="Z10" s="21">
        <v>-1.0000000000000007</v>
      </c>
      <c r="AA10" s="21">
        <v>73.608103310178834</v>
      </c>
      <c r="AB10" s="21">
        <v>0.19883974453262673</v>
      </c>
      <c r="AC10" s="21">
        <v>0.27392393522198899</v>
      </c>
      <c r="AD10" s="21">
        <v>0.48955851792878663</v>
      </c>
      <c r="AE10" s="21">
        <v>48.116109884170115</v>
      </c>
      <c r="AF10" s="21">
        <v>-1.0000000000000007</v>
      </c>
      <c r="AG10" s="21">
        <v>-1.0000000000000007</v>
      </c>
      <c r="AH10" s="21">
        <v>-1.0000000000000007</v>
      </c>
      <c r="AI10" s="21">
        <v>0</v>
      </c>
      <c r="AJ10" s="21">
        <v>0</v>
      </c>
      <c r="AK10" s="21">
        <v>-0.13751349092571999</v>
      </c>
      <c r="AL10" s="21">
        <v>6.2073624814135184E-2</v>
      </c>
      <c r="AM10" s="21">
        <v>2.3732954690761018E-2</v>
      </c>
      <c r="AN10" s="21">
        <v>0.40004164986377166</v>
      </c>
      <c r="AO10" s="21">
        <v>-9.4243587359573278E-2</v>
      </c>
      <c r="AP10" s="21">
        <v>10.311409370664967</v>
      </c>
      <c r="AQ10" s="21">
        <v>44.4997951723117</v>
      </c>
      <c r="AR10" s="21">
        <v>0.95651889489434938</v>
      </c>
      <c r="AS10" s="21">
        <v>1.7352430096072791</v>
      </c>
      <c r="AT10" s="21">
        <v>-1.0000000000000007</v>
      </c>
      <c r="AU10" s="21">
        <v>-1.0000000000000007</v>
      </c>
      <c r="AV10" s="21">
        <v>-0.12052402018083959</v>
      </c>
      <c r="AW10" s="21">
        <v>107.92473049140945</v>
      </c>
      <c r="AX10" s="21">
        <v>107.92473049140945</v>
      </c>
      <c r="AY10" s="21">
        <v>0.39245614605255263</v>
      </c>
      <c r="AZ10" s="21">
        <v>44.784498006082572</v>
      </c>
      <c r="BA10" s="26">
        <v>1665.7708801584802</v>
      </c>
    </row>
    <row r="11" spans="1:100" x14ac:dyDescent="0.25">
      <c r="A11">
        <v>27</v>
      </c>
      <c r="B11" t="s">
        <v>455</v>
      </c>
      <c r="C11" s="26">
        <v>3</v>
      </c>
      <c r="D11" s="21">
        <v>5.4308524843439097</v>
      </c>
      <c r="E11" s="21">
        <v>0</v>
      </c>
      <c r="F11" s="21">
        <v>3.3304083944117977</v>
      </c>
      <c r="G11" s="21">
        <v>3.3304083944117977</v>
      </c>
      <c r="H11" s="21">
        <v>0.12758927161548106</v>
      </c>
      <c r="I11" s="21">
        <v>-5.5636049728243365E-3</v>
      </c>
      <c r="J11" s="21">
        <v>7.3215399985594081</v>
      </c>
      <c r="K11" s="21">
        <v>0.12202566664265677</v>
      </c>
      <c r="L11" s="21">
        <v>-1.0000000000000004</v>
      </c>
      <c r="M11" s="21">
        <v>-1.0000000000000004</v>
      </c>
      <c r="N11" s="21">
        <v>2.440513332853139</v>
      </c>
      <c r="O11" s="21">
        <v>16.082800877315126</v>
      </c>
      <c r="P11" s="21">
        <v>1.6709746690146043</v>
      </c>
      <c r="Q11" s="21">
        <v>7.3471585102998223</v>
      </c>
      <c r="R11" s="21">
        <v>2.4802149064482455</v>
      </c>
      <c r="S11" s="21">
        <v>0.3333333333333337</v>
      </c>
      <c r="T11" s="21">
        <v>0.35977436857911138</v>
      </c>
      <c r="U11" s="21">
        <v>0.52841716947574091</v>
      </c>
      <c r="V11" s="21">
        <v>-3.038481391183025E-2</v>
      </c>
      <c r="W11" s="21">
        <v>42.764575633347953</v>
      </c>
      <c r="X11" s="21">
        <v>2.5218967459370627</v>
      </c>
      <c r="Y11" s="21">
        <v>-1.0000000000000004</v>
      </c>
      <c r="Z11" s="21">
        <v>-1.0000000000000004</v>
      </c>
      <c r="AA11" s="21">
        <v>69.394904511867779</v>
      </c>
      <c r="AB11" s="21">
        <v>0.1090966353579636</v>
      </c>
      <c r="AC11" s="21">
        <v>0.22884245638855621</v>
      </c>
      <c r="AD11" s="21">
        <v>0.14506318769491119</v>
      </c>
      <c r="AE11" s="21">
        <v>24.150113972071559</v>
      </c>
      <c r="AF11" s="21">
        <v>-1.0000000000000004</v>
      </c>
      <c r="AG11" s="21">
        <v>-1.0000000000000004</v>
      </c>
      <c r="AH11" s="21">
        <v>-1.0000000000000004</v>
      </c>
      <c r="AI11" s="21">
        <v>0</v>
      </c>
      <c r="AJ11" s="21">
        <v>-3.038481391183025E-2</v>
      </c>
      <c r="AK11" s="21">
        <v>5.9461923680596086E-2</v>
      </c>
      <c r="AL11" s="21">
        <v>0.14932039534484901</v>
      </c>
      <c r="AM11" s="21">
        <v>0.70621534318090495</v>
      </c>
      <c r="AN11" s="21">
        <v>-5.4002859810762423E-3</v>
      </c>
      <c r="AO11" s="21">
        <v>17.952693197925605</v>
      </c>
      <c r="AP11" s="21">
        <v>0.61159482719734037</v>
      </c>
      <c r="AQ11" s="21">
        <v>50.08611563190734</v>
      </c>
      <c r="AR11" s="21">
        <v>1.191140057476356</v>
      </c>
      <c r="AS11" s="21">
        <v>2.6439224125797196</v>
      </c>
      <c r="AT11" s="21">
        <v>-1.0000000000000004</v>
      </c>
      <c r="AU11" s="21">
        <v>-1.0000000000000004</v>
      </c>
      <c r="AV11" s="21">
        <v>5.8106233008600423</v>
      </c>
      <c r="AW11" s="21">
        <v>86.089300216380209</v>
      </c>
      <c r="AX11" s="21">
        <v>83.050818825197155</v>
      </c>
      <c r="AY11" s="21">
        <v>0.1610745685199037</v>
      </c>
      <c r="AZ11" s="21">
        <v>-0.45042385648572303</v>
      </c>
      <c r="BA11" s="26">
        <v>1547.6039093237669</v>
      </c>
      <c r="CU11" t="e">
        <v>#N/A</v>
      </c>
      <c r="CV11" t="e">
        <v>#N/A</v>
      </c>
    </row>
    <row r="12" spans="1:100" x14ac:dyDescent="0.25">
      <c r="A12">
        <v>28</v>
      </c>
      <c r="B12" t="s">
        <v>456</v>
      </c>
      <c r="C12" s="26">
        <v>2</v>
      </c>
      <c r="D12" s="21">
        <v>3.8726807731846127</v>
      </c>
      <c r="E12" s="21">
        <v>3.1265432085609654E-2</v>
      </c>
      <c r="F12" s="21">
        <v>0.15479161894840857</v>
      </c>
      <c r="G12" s="21">
        <v>0.16316141174130264</v>
      </c>
      <c r="H12" s="21">
        <v>8.5982292593945631E-2</v>
      </c>
      <c r="I12" s="21">
        <v>0</v>
      </c>
      <c r="J12" s="21">
        <v>5.1589375556367374</v>
      </c>
      <c r="K12" s="21">
        <v>8.5982292593945631E-2</v>
      </c>
      <c r="L12" s="21">
        <v>-1</v>
      </c>
      <c r="M12" s="21">
        <v>-1</v>
      </c>
      <c r="N12" s="21">
        <v>1.7196458518789124</v>
      </c>
      <c r="O12" s="21">
        <v>9.2036560701523431</v>
      </c>
      <c r="P12" s="21">
        <v>0.32612098416289376</v>
      </c>
      <c r="Q12" s="21">
        <v>1.0504884268788408</v>
      </c>
      <c r="R12" s="21">
        <v>0.34652369467059596</v>
      </c>
      <c r="S12" s="21">
        <v>0.33092723989962458</v>
      </c>
      <c r="T12" s="21">
        <v>0.28625673936806423</v>
      </c>
      <c r="U12" s="21">
        <v>8.0193839693913471E-2</v>
      </c>
      <c r="V12" s="21">
        <v>9.7293685273074906E-4</v>
      </c>
      <c r="W12" s="21">
        <v>24.480188055703653</v>
      </c>
      <c r="X12" s="21">
        <v>0.81480191832196158</v>
      </c>
      <c r="Y12" s="21">
        <v>-1</v>
      </c>
      <c r="Z12" s="21">
        <v>-1</v>
      </c>
      <c r="AA12" s="21">
        <v>42.748684966235636</v>
      </c>
      <c r="AB12" s="21">
        <v>0.12031472005265967</v>
      </c>
      <c r="AC12" s="21">
        <v>0.12052944438346661</v>
      </c>
      <c r="AD12" s="21">
        <v>0.11591324595296479</v>
      </c>
      <c r="AE12" s="21">
        <v>17.887769177943898</v>
      </c>
      <c r="AF12" s="21">
        <v>-1</v>
      </c>
      <c r="AG12" s="21">
        <v>-1</v>
      </c>
      <c r="AH12" s="21">
        <v>-1</v>
      </c>
      <c r="AI12" s="21">
        <v>2.6646766926246212E-4</v>
      </c>
      <c r="AJ12" s="21">
        <v>9.7293685273074906E-4</v>
      </c>
      <c r="AK12" s="21">
        <v>8.6959785805191051E-2</v>
      </c>
      <c r="AL12" s="21">
        <v>8.4868171184056276E-2</v>
      </c>
      <c r="AM12" s="21">
        <v>9.2938506324964101E-2</v>
      </c>
      <c r="AN12" s="21">
        <v>9.0502353890089662E-2</v>
      </c>
      <c r="AO12" s="21">
        <v>2.7535976365044244</v>
      </c>
      <c r="AP12" s="21">
        <v>2.6915636538181564</v>
      </c>
      <c r="AQ12" s="21">
        <v>29.683485770163543</v>
      </c>
      <c r="AR12" s="21">
        <v>0.698855420020014</v>
      </c>
      <c r="AS12" s="21">
        <v>0.90145986227592612</v>
      </c>
      <c r="AT12" s="21">
        <v>-1</v>
      </c>
      <c r="AU12" s="21">
        <v>-1</v>
      </c>
      <c r="AV12" s="21">
        <v>0.51156724089954875</v>
      </c>
      <c r="AW12" s="21">
        <v>54.708410329441413</v>
      </c>
      <c r="AX12" s="21">
        <v>54.820870581408158</v>
      </c>
      <c r="AY12" s="21">
        <v>0.16577399713636121</v>
      </c>
      <c r="AZ12" s="21">
        <v>-0.15638902501164503</v>
      </c>
      <c r="BA12" s="26">
        <v>1473.4657221740986</v>
      </c>
    </row>
    <row r="13" spans="1:100" x14ac:dyDescent="0.25">
      <c r="A13">
        <v>31</v>
      </c>
      <c r="B13" t="s">
        <v>457</v>
      </c>
      <c r="C13" s="26">
        <v>3</v>
      </c>
      <c r="D13" s="21">
        <v>3.6312011702790921</v>
      </c>
      <c r="E13" s="21">
        <v>0</v>
      </c>
      <c r="F13" s="21">
        <v>-0.11543375602798296</v>
      </c>
      <c r="G13" s="21">
        <v>-0.11543375602798296</v>
      </c>
      <c r="H13" s="21">
        <v>0.16432572850438487</v>
      </c>
      <c r="I13" s="21">
        <v>0</v>
      </c>
      <c r="J13" s="21">
        <v>9.859543710263079</v>
      </c>
      <c r="K13" s="21">
        <v>0.16432572850438487</v>
      </c>
      <c r="L13" s="21">
        <v>-1.0000000000000007</v>
      </c>
      <c r="M13" s="21">
        <v>-1.0000000000000007</v>
      </c>
      <c r="N13" s="21">
        <v>3.2865145700876948</v>
      </c>
      <c r="O13" s="21">
        <v>13.375311124514202</v>
      </c>
      <c r="P13" s="21">
        <v>-0.58274756332558153</v>
      </c>
      <c r="Q13" s="21">
        <v>5.2541638483929516E-2</v>
      </c>
      <c r="R13" s="21">
        <v>-2.4112521765315101E-2</v>
      </c>
      <c r="S13" s="21">
        <v>0.33333333333333387</v>
      </c>
      <c r="T13" s="21">
        <v>0.23962339964748813</v>
      </c>
      <c r="U13" s="21">
        <v>-6.5509201864345654E-2</v>
      </c>
      <c r="V13" s="21">
        <v>0</v>
      </c>
      <c r="W13" s="21">
        <v>13.724872104483664</v>
      </c>
      <c r="X13" s="21">
        <v>0.1792419504245823</v>
      </c>
      <c r="Y13" s="21">
        <v>-1.0000000000000007</v>
      </c>
      <c r="Z13" s="21">
        <v>-1.0000000000000007</v>
      </c>
      <c r="AA13" s="21">
        <v>32.411888586501846</v>
      </c>
      <c r="AB13" s="21">
        <v>0.14091360673483239</v>
      </c>
      <c r="AC13" s="21">
        <v>-3.314671684303723E-2</v>
      </c>
      <c r="AD13" s="21">
        <v>0.26645569018387483</v>
      </c>
      <c r="AE13" s="21">
        <v>18.711129003783501</v>
      </c>
      <c r="AF13" s="21">
        <v>-1.0000000000000007</v>
      </c>
      <c r="AG13" s="21">
        <v>-1.0000000000000007</v>
      </c>
      <c r="AH13" s="21">
        <v>-1.0000000000000007</v>
      </c>
      <c r="AI13" s="21">
        <v>0</v>
      </c>
      <c r="AJ13" s="21">
        <v>0</v>
      </c>
      <c r="AK13" s="21">
        <v>0.40183915007511117</v>
      </c>
      <c r="AL13" s="21">
        <v>0.23266065556090454</v>
      </c>
      <c r="AM13" s="21">
        <v>-0.12427499263931485</v>
      </c>
      <c r="AN13" s="21">
        <v>8.2323424452471594E-2</v>
      </c>
      <c r="AO13" s="21">
        <v>-1.0976790656073172</v>
      </c>
      <c r="AP13" s="21">
        <v>3.2213888891163123</v>
      </c>
      <c r="AQ13" s="21">
        <v>23.584415814746738</v>
      </c>
      <c r="AR13" s="21">
        <v>0.50744753111647578</v>
      </c>
      <c r="AS13" s="21">
        <v>0.34356767892896672</v>
      </c>
      <c r="AT13" s="21">
        <v>-1.0000000000000007</v>
      </c>
      <c r="AU13" s="21">
        <v>-1.0000000000000007</v>
      </c>
      <c r="AV13" s="21">
        <v>-0.13954627779329803</v>
      </c>
      <c r="AW13" s="21">
        <v>49.008588600132306</v>
      </c>
      <c r="AX13" s="21">
        <v>49.008588600132306</v>
      </c>
      <c r="AY13" s="21">
        <v>0.19163568627249444</v>
      </c>
      <c r="AZ13" s="21">
        <v>-3.5382957945742208</v>
      </c>
      <c r="BA13" s="26">
        <v>1404.7227251232339</v>
      </c>
    </row>
    <row r="14" spans="1:100" x14ac:dyDescent="0.25">
      <c r="A14">
        <v>33</v>
      </c>
      <c r="B14" t="s">
        <v>458</v>
      </c>
      <c r="C14" s="26">
        <v>3</v>
      </c>
      <c r="D14" s="21">
        <v>4.1701418863084934</v>
      </c>
      <c r="E14" s="21">
        <v>0</v>
      </c>
      <c r="F14" s="21">
        <v>7.5850278480479076</v>
      </c>
      <c r="G14" s="21">
        <v>7.5850278480479076</v>
      </c>
      <c r="H14" s="21">
        <v>0.10348177167336359</v>
      </c>
      <c r="I14" s="21">
        <v>-1.5101026213592814E-2</v>
      </c>
      <c r="J14" s="21">
        <v>5.3028447275862431</v>
      </c>
      <c r="K14" s="21">
        <v>8.8380745459770677E-2</v>
      </c>
      <c r="L14" s="21">
        <v>-0.99999999999999967</v>
      </c>
      <c r="M14" s="21">
        <v>-0.99999999999999967</v>
      </c>
      <c r="N14" s="21">
        <v>1.7676149091954134</v>
      </c>
      <c r="O14" s="21">
        <v>17.058014461942641</v>
      </c>
      <c r="P14" s="21">
        <v>-7.9090031845326619E-2</v>
      </c>
      <c r="Q14" s="21">
        <v>19.380420965814245</v>
      </c>
      <c r="R14" s="21">
        <v>6.3565260461159596</v>
      </c>
      <c r="S14" s="21">
        <v>0.33333333333333309</v>
      </c>
      <c r="T14" s="21">
        <v>0.38037971221700578</v>
      </c>
      <c r="U14" s="21">
        <v>0.59642294143148133</v>
      </c>
      <c r="V14" s="21">
        <v>0.15979758397396898</v>
      </c>
      <c r="W14" s="21">
        <v>55.262113019840719</v>
      </c>
      <c r="X14" s="21">
        <v>4.0122390132230619</v>
      </c>
      <c r="Y14" s="21">
        <v>-0.99999999999999967</v>
      </c>
      <c r="Z14" s="21">
        <v>-0.99999999999999967</v>
      </c>
      <c r="AA14" s="21">
        <v>114.45699137930069</v>
      </c>
      <c r="AB14" s="21">
        <v>0.30556634973345481</v>
      </c>
      <c r="AC14" s="21">
        <v>0.38575838365028481</v>
      </c>
      <c r="AD14" s="21">
        <v>0.36544231288313972</v>
      </c>
      <c r="AE14" s="21">
        <v>52.838352313343982</v>
      </c>
      <c r="AF14" s="21">
        <v>-0.99999999999999967</v>
      </c>
      <c r="AG14" s="21">
        <v>-0.99999999999999967</v>
      </c>
      <c r="AH14" s="21">
        <v>-0.99999999999999967</v>
      </c>
      <c r="AI14" s="21">
        <v>0</v>
      </c>
      <c r="AJ14" s="21">
        <v>0.15979758397396898</v>
      </c>
      <c r="AK14" s="21">
        <v>6.4656034408548613E-2</v>
      </c>
      <c r="AL14" s="21">
        <v>0.20263245088254805</v>
      </c>
      <c r="AM14" s="21">
        <v>0.11621213686540519</v>
      </c>
      <c r="AN14" s="21">
        <v>0.12400016062580518</v>
      </c>
      <c r="AO14" s="21">
        <v>3.2285835936778713</v>
      </c>
      <c r="AP14" s="21">
        <v>4.1131662700578699</v>
      </c>
      <c r="AQ14" s="21">
        <v>60.564957747426973</v>
      </c>
      <c r="AR14" s="21">
        <v>1.4699335709557886</v>
      </c>
      <c r="AS14" s="21">
        <v>4.1006197586828321</v>
      </c>
      <c r="AT14" s="21">
        <v>-0.99999999999999967</v>
      </c>
      <c r="AU14" s="21">
        <v>-0.99999999999999967</v>
      </c>
      <c r="AV14" s="21">
        <v>13.94155389416386</v>
      </c>
      <c r="AW14" s="21">
        <v>135.62817211130118</v>
      </c>
      <c r="AX14" s="21">
        <v>151.60793050869808</v>
      </c>
      <c r="AY14" s="21">
        <v>0.40613843911902497</v>
      </c>
      <c r="AZ14" s="21">
        <v>78.164704758615883</v>
      </c>
      <c r="BA14" s="26">
        <v>1675.5675584841879</v>
      </c>
      <c r="CU14" t="e">
        <v>#N/A</v>
      </c>
      <c r="CV14" t="e">
        <v>#N/A</v>
      </c>
    </row>
    <row r="15" spans="1:100" x14ac:dyDescent="0.25">
      <c r="A15">
        <v>34</v>
      </c>
      <c r="B15" t="s">
        <v>459</v>
      </c>
      <c r="C15" s="26">
        <v>3</v>
      </c>
      <c r="D15" s="21">
        <v>4.6964049139472657</v>
      </c>
      <c r="E15" s="21">
        <v>0.15891883679323771</v>
      </c>
      <c r="F15" s="21">
        <v>1.0627307704347664</v>
      </c>
      <c r="G15" s="21">
        <v>1.1183294002606987</v>
      </c>
      <c r="H15" s="21">
        <v>0.25158830634037643</v>
      </c>
      <c r="I15" s="21">
        <v>0</v>
      </c>
      <c r="J15" s="21">
        <v>15.095298380422582</v>
      </c>
      <c r="K15" s="21">
        <v>0.25158830634037643</v>
      </c>
      <c r="L15" s="21">
        <v>-1.0000000000000007</v>
      </c>
      <c r="M15" s="21">
        <v>-1.0000000000000007</v>
      </c>
      <c r="N15" s="21">
        <v>5.0317661268075256</v>
      </c>
      <c r="O15" s="21">
        <v>20.910032694630544</v>
      </c>
      <c r="P15" s="21">
        <v>-1.6588006469435603</v>
      </c>
      <c r="Q15" s="21">
        <v>1.638253405121513</v>
      </c>
      <c r="R15" s="21">
        <v>0.39685432448047614</v>
      </c>
      <c r="S15" s="21">
        <v>0.33333333333333365</v>
      </c>
      <c r="T15" s="21">
        <v>0.29892866673533813</v>
      </c>
      <c r="U15" s="21">
        <v>0.21278963806250864</v>
      </c>
      <c r="V15" s="21">
        <v>-9.596287328714247E-3</v>
      </c>
      <c r="W15" s="21">
        <v>23.354681778483581</v>
      </c>
      <c r="X15" s="21">
        <v>1.139849855408049</v>
      </c>
      <c r="Y15" s="21">
        <v>-1.0000000000000007</v>
      </c>
      <c r="Z15" s="21">
        <v>-1.0000000000000007</v>
      </c>
      <c r="AA15" s="21">
        <v>62.086362064119712</v>
      </c>
      <c r="AB15" s="21">
        <v>3.1196422184035261E-2</v>
      </c>
      <c r="AC15" s="21">
        <v>2.2391512347971002E-2</v>
      </c>
      <c r="AD15" s="21">
        <v>0.71310858469110694</v>
      </c>
      <c r="AE15" s="21">
        <v>38.334825961155651</v>
      </c>
      <c r="AF15" s="21">
        <v>-1.0000000000000007</v>
      </c>
      <c r="AG15" s="21">
        <v>-1.0000000000000007</v>
      </c>
      <c r="AH15" s="21">
        <v>-1.0000000000000007</v>
      </c>
      <c r="AI15" s="21">
        <v>7.4640085102627388E-2</v>
      </c>
      <c r="AJ15" s="21">
        <v>-9.596287328714247E-3</v>
      </c>
      <c r="AK15" s="21">
        <v>3.6569380497900435E-2</v>
      </c>
      <c r="AL15" s="21">
        <v>-2.8393631013943162E-2</v>
      </c>
      <c r="AM15" s="21">
        <v>-3.6131017233960686E-2</v>
      </c>
      <c r="AN15" s="21">
        <v>0.13199040098235179</v>
      </c>
      <c r="AO15" s="21">
        <v>-0.7204285283595141</v>
      </c>
      <c r="AP15" s="21">
        <v>3.157791869489079</v>
      </c>
      <c r="AQ15" s="21">
        <v>38.449980158906143</v>
      </c>
      <c r="AR15" s="21">
        <v>0.83545535080246625</v>
      </c>
      <c r="AS15" s="21">
        <v>1.3914381617484248</v>
      </c>
      <c r="AT15" s="21">
        <v>-1.0000000000000007</v>
      </c>
      <c r="AU15" s="21">
        <v>-1.0000000000000007</v>
      </c>
      <c r="AV15" s="21">
        <v>1.5151837247411744</v>
      </c>
      <c r="AW15" s="21">
        <v>86.15418662823933</v>
      </c>
      <c r="AX15" s="21">
        <v>86.687359597420468</v>
      </c>
      <c r="AY15" s="21">
        <v>6.9032465187004732E-2</v>
      </c>
      <c r="AZ15" s="21">
        <v>14.060320227316273</v>
      </c>
      <c r="BA15" s="26">
        <v>1490.2931565177905</v>
      </c>
    </row>
    <row r="16" spans="1:100" x14ac:dyDescent="0.25">
      <c r="A16">
        <v>41</v>
      </c>
      <c r="B16" t="s">
        <v>460</v>
      </c>
      <c r="C16" s="26">
        <v>3</v>
      </c>
      <c r="D16" s="21">
        <v>2.4037246052028207</v>
      </c>
      <c r="E16" s="21">
        <v>3.040116138657252E-2</v>
      </c>
      <c r="F16" s="21">
        <v>0.77691993555144578</v>
      </c>
      <c r="G16" s="21">
        <v>0.74788935218201147</v>
      </c>
      <c r="H16" s="21">
        <v>-0.16773618894962466</v>
      </c>
      <c r="I16" s="21">
        <v>0</v>
      </c>
      <c r="J16" s="21">
        <v>-10.064171336977482</v>
      </c>
      <c r="K16" s="21">
        <v>-0.16773618894962466</v>
      </c>
      <c r="L16" s="21">
        <v>-0.99999999999999922</v>
      </c>
      <c r="M16" s="21">
        <v>-0.99999999999999922</v>
      </c>
      <c r="N16" s="21">
        <v>-3.3547237789924953</v>
      </c>
      <c r="O16" s="21">
        <v>-6.9125573795926538</v>
      </c>
      <c r="P16" s="21">
        <v>0.16956547876208605</v>
      </c>
      <c r="Q16" s="21">
        <v>0.95272101151642652</v>
      </c>
      <c r="R16" s="21">
        <v>0.27912515762554885</v>
      </c>
      <c r="S16" s="21">
        <v>0.33333333333333298</v>
      </c>
      <c r="T16" s="21">
        <v>0.30854379123129322</v>
      </c>
      <c r="U16" s="21">
        <v>0.22702529461356574</v>
      </c>
      <c r="V16" s="21">
        <v>6.605225777522504E-2</v>
      </c>
      <c r="W16" s="21">
        <v>44.107634636121674</v>
      </c>
      <c r="X16" s="21">
        <v>2.0825262082163216</v>
      </c>
      <c r="Y16" s="21">
        <v>-0.99999999999999922</v>
      </c>
      <c r="Z16" s="21">
        <v>-0.99999999999999922</v>
      </c>
      <c r="AA16" s="21">
        <v>62.267578297767464</v>
      </c>
      <c r="AB16" s="21">
        <v>0.21316944812001232</v>
      </c>
      <c r="AC16" s="21">
        <v>-0.14989925752450053</v>
      </c>
      <c r="AD16" s="21">
        <v>0.29434617948489317</v>
      </c>
      <c r="AE16" s="21">
        <v>17.880818504020247</v>
      </c>
      <c r="AF16" s="21">
        <v>-0.99999999999999922</v>
      </c>
      <c r="AG16" s="21">
        <v>-0.99999999999999922</v>
      </c>
      <c r="AH16" s="21">
        <v>-0.99999999999999922</v>
      </c>
      <c r="AI16" s="21">
        <v>0</v>
      </c>
      <c r="AJ16" s="21">
        <v>6.605225777522504E-2</v>
      </c>
      <c r="AK16" s="21">
        <v>-6.7088227767520658E-2</v>
      </c>
      <c r="AL16" s="21">
        <v>5.0298391710507581E-2</v>
      </c>
      <c r="AM16" s="21">
        <v>-0.13523537240064176</v>
      </c>
      <c r="AN16" s="21">
        <v>0.14157389154698385</v>
      </c>
      <c r="AO16" s="21">
        <v>-3.7163254488536452</v>
      </c>
      <c r="AP16" s="21">
        <v>3.7908392472271331</v>
      </c>
      <c r="AQ16" s="21">
        <v>34.043463299144193</v>
      </c>
      <c r="AR16" s="21">
        <v>0.93495467695341694</v>
      </c>
      <c r="AS16" s="21">
        <v>1.9147900192666969</v>
      </c>
      <c r="AT16" s="21">
        <v>-0.99999999999999922</v>
      </c>
      <c r="AU16" s="21">
        <v>-0.99999999999999922</v>
      </c>
      <c r="AV16" s="21">
        <v>1.0270145098075605</v>
      </c>
      <c r="AW16" s="21">
        <v>59.145860165401977</v>
      </c>
      <c r="AX16" s="21">
        <v>65.751085942924433</v>
      </c>
      <c r="AY16" s="21">
        <v>-2.7223654104862632E-2</v>
      </c>
      <c r="AZ16" s="21">
        <v>-23.605274703334043</v>
      </c>
      <c r="BA16" s="26">
        <v>1465.781107623008</v>
      </c>
    </row>
    <row r="17" spans="1:100" x14ac:dyDescent="0.25">
      <c r="A17">
        <v>45</v>
      </c>
      <c r="B17" t="s">
        <v>461</v>
      </c>
      <c r="C17" s="26">
        <v>3</v>
      </c>
      <c r="D17" s="21">
        <v>0.52659497442772207</v>
      </c>
      <c r="E17" s="21">
        <v>0</v>
      </c>
      <c r="F17" s="21">
        <v>0.13125757142298194</v>
      </c>
      <c r="G17" s="21">
        <v>0.13125757142298194</v>
      </c>
      <c r="H17" s="21">
        <v>0.18718792478937774</v>
      </c>
      <c r="I17" s="21">
        <v>0</v>
      </c>
      <c r="J17" s="21">
        <v>11.231275487362662</v>
      </c>
      <c r="K17" s="21">
        <v>0.18718792478937774</v>
      </c>
      <c r="L17" s="21">
        <v>-0.99999999999999878</v>
      </c>
      <c r="M17" s="21">
        <v>-0.99999999999999878</v>
      </c>
      <c r="N17" s="21">
        <v>3.7437584957875547</v>
      </c>
      <c r="O17" s="21">
        <v>11.889128033213368</v>
      </c>
      <c r="P17" s="21">
        <v>-2.8865760587361934E-2</v>
      </c>
      <c r="Q17" s="21">
        <v>0.53797289189111741</v>
      </c>
      <c r="R17" s="21">
        <v>7.6878124345473697E-2</v>
      </c>
      <c r="S17" s="21">
        <v>0.33333333333333309</v>
      </c>
      <c r="T17" s="21">
        <v>0.34059336901656462</v>
      </c>
      <c r="U17" s="21">
        <v>7.402206306120529E-2</v>
      </c>
      <c r="V17" s="21">
        <v>-0.13891061729329907</v>
      </c>
      <c r="W17" s="21">
        <v>16.874008933137045</v>
      </c>
      <c r="X17" s="21">
        <v>-5.3155244206318342E-2</v>
      </c>
      <c r="Y17" s="21">
        <v>-0.99999999999999878</v>
      </c>
      <c r="Z17" s="21">
        <v>-0.99999999999999878</v>
      </c>
      <c r="AA17" s="21">
        <v>25.483601951612609</v>
      </c>
      <c r="AB17" s="21">
        <v>0.22902157780597265</v>
      </c>
      <c r="AC17" s="21">
        <v>-7.0842589820919635E-2</v>
      </c>
      <c r="AD17" s="21">
        <v>1.2475309897548914E-2</v>
      </c>
      <c r="AE17" s="21">
        <v>8.5327148941300894</v>
      </c>
      <c r="AF17" s="21">
        <v>-0.99999999999999878</v>
      </c>
      <c r="AG17" s="21">
        <v>-0.99999999999999878</v>
      </c>
      <c r="AH17" s="21">
        <v>-0.99999999999999878</v>
      </c>
      <c r="AI17" s="21">
        <v>0</v>
      </c>
      <c r="AJ17" s="21">
        <v>-0.13891061729329907</v>
      </c>
      <c r="AK17" s="21">
        <v>6.1357136783131427E-2</v>
      </c>
      <c r="AL17" s="21">
        <v>0.13770820284804589</v>
      </c>
      <c r="AM17" s="21">
        <v>7.9599417400795486E-2</v>
      </c>
      <c r="AN17" s="21">
        <v>-0.13296118890323225</v>
      </c>
      <c r="AO17" s="21">
        <v>2.2967711189355429</v>
      </c>
      <c r="AP17" s="21">
        <v>-2.6354887083405756</v>
      </c>
      <c r="AQ17" s="21">
        <v>28.105284420499718</v>
      </c>
      <c r="AR17" s="21">
        <v>0.60903814811780399</v>
      </c>
      <c r="AS17" s="21">
        <v>0.13403268058305934</v>
      </c>
      <c r="AT17" s="21">
        <v>-0.99999999999999878</v>
      </c>
      <c r="AU17" s="21">
        <v>-0.99999999999999878</v>
      </c>
      <c r="AV17" s="21">
        <v>0.20813569576845525</v>
      </c>
      <c r="AW17" s="21">
        <v>34.737241276485378</v>
      </c>
      <c r="AX17" s="21">
        <v>20.846179547155529</v>
      </c>
      <c r="AY17" s="21">
        <v>-0.16340196809555255</v>
      </c>
      <c r="AZ17" s="21">
        <v>-60.705675864086153</v>
      </c>
      <c r="BA17" s="26">
        <v>1324.7241716508277</v>
      </c>
      <c r="CU17" t="e">
        <v>#N/A</v>
      </c>
      <c r="CV17" t="e">
        <v>#N/A</v>
      </c>
    </row>
    <row r="18" spans="1:100" x14ac:dyDescent="0.25">
      <c r="A18">
        <v>48</v>
      </c>
      <c r="B18" t="s">
        <v>462</v>
      </c>
      <c r="C18" s="26">
        <v>3</v>
      </c>
      <c r="D18" s="21">
        <v>3.5454593270082566</v>
      </c>
      <c r="E18" s="21">
        <v>-0.56808750349678327</v>
      </c>
      <c r="F18" s="21">
        <v>1.3110031992111251</v>
      </c>
      <c r="G18" s="21">
        <v>1.1460559402600559</v>
      </c>
      <c r="H18" s="21">
        <v>0.46407131973601784</v>
      </c>
      <c r="I18" s="21">
        <v>6.9922737086642196E-3</v>
      </c>
      <c r="J18" s="21">
        <v>28.263815606680925</v>
      </c>
      <c r="K18" s="21">
        <v>0.47106359344468202</v>
      </c>
      <c r="L18" s="21">
        <v>-1.0000000000000002</v>
      </c>
      <c r="M18" s="21">
        <v>-1.0000000000000002</v>
      </c>
      <c r="N18" s="21">
        <v>9.421271868893637</v>
      </c>
      <c r="O18" s="21">
        <v>32.955330873949229</v>
      </c>
      <c r="P18" s="21">
        <v>-0.65517970867272246</v>
      </c>
      <c r="Q18" s="21">
        <v>-0.29925059898674561</v>
      </c>
      <c r="R18" s="21">
        <v>-0.12335208920171897</v>
      </c>
      <c r="S18" s="21">
        <v>0.33697394577183487</v>
      </c>
      <c r="T18" s="21">
        <v>0.30400863049186005</v>
      </c>
      <c r="U18" s="21">
        <v>0.46431778041774147</v>
      </c>
      <c r="V18" s="21">
        <v>5.7717141615359503E-3</v>
      </c>
      <c r="W18" s="21">
        <v>25.600339095931606</v>
      </c>
      <c r="X18" s="21">
        <v>2.0324956866177208</v>
      </c>
      <c r="Y18" s="21">
        <v>-1.0000000000000002</v>
      </c>
      <c r="Z18" s="21">
        <v>-1.0000000000000002</v>
      </c>
      <c r="AA18" s="21">
        <v>59.254867994370564</v>
      </c>
      <c r="AB18" s="21">
        <v>0.17731593952232602</v>
      </c>
      <c r="AC18" s="21">
        <v>0.31865429674127876</v>
      </c>
      <c r="AD18" s="21">
        <v>0.17958738348920827</v>
      </c>
      <c r="AE18" s="21">
        <v>33.777880987640678</v>
      </c>
      <c r="AF18" s="21">
        <v>-1.0000000000000002</v>
      </c>
      <c r="AG18" s="21">
        <v>-1.0000000000000002</v>
      </c>
      <c r="AH18" s="21">
        <v>-1.0000000000000002</v>
      </c>
      <c r="AI18" s="21">
        <v>0</v>
      </c>
      <c r="AJ18" s="21">
        <v>5.7717141615359503E-3</v>
      </c>
      <c r="AK18" s="21">
        <v>-1.6085105670181635E-2</v>
      </c>
      <c r="AL18" s="21">
        <v>2.5182386955378909E-2</v>
      </c>
      <c r="AM18" s="21">
        <v>-0.26408215096044341</v>
      </c>
      <c r="AN18" s="21">
        <v>0.10793214132662568</v>
      </c>
      <c r="AO18" s="21">
        <v>-6.6824793023619931</v>
      </c>
      <c r="AP18" s="21">
        <v>2.824215467942536</v>
      </c>
      <c r="AQ18" s="21">
        <v>53.864154702612545</v>
      </c>
      <c r="AR18" s="21">
        <v>1.1110720708429724</v>
      </c>
      <c r="AS18" s="21">
        <v>2.5035592800624054</v>
      </c>
      <c r="AT18" s="21">
        <v>-1.0000000000000002</v>
      </c>
      <c r="AU18" s="21">
        <v>-1.0000000000000002</v>
      </c>
      <c r="AV18" s="21">
        <v>1.0227038510583373</v>
      </c>
      <c r="AW18" s="21">
        <v>95.034414336262373</v>
      </c>
      <c r="AX18" s="21">
        <v>95.611585752415962</v>
      </c>
      <c r="AY18" s="21">
        <v>0.25905171281992906</v>
      </c>
      <c r="AZ18" s="21">
        <v>-9.3044081741744513</v>
      </c>
      <c r="BA18" s="26">
        <v>1560.4750078752281</v>
      </c>
    </row>
    <row r="19" spans="1:100" x14ac:dyDescent="0.25">
      <c r="A19">
        <v>51</v>
      </c>
      <c r="B19" t="s">
        <v>463</v>
      </c>
      <c r="C19" s="26">
        <v>3</v>
      </c>
      <c r="D19" s="21">
        <v>6.0862670592417416</v>
      </c>
      <c r="E19" s="21">
        <v>0</v>
      </c>
      <c r="F19" s="21">
        <v>0.13441293135530849</v>
      </c>
      <c r="G19" s="21">
        <v>0.13441293135530849</v>
      </c>
      <c r="H19" s="21">
        <v>0.21053056200016235</v>
      </c>
      <c r="I19" s="21">
        <v>0</v>
      </c>
      <c r="J19" s="21">
        <v>12.631833720009743</v>
      </c>
      <c r="K19" s="21">
        <v>0.21053056200016235</v>
      </c>
      <c r="L19" s="21">
        <v>-1.0000000000000011</v>
      </c>
      <c r="M19" s="21">
        <v>-1.0000000000000011</v>
      </c>
      <c r="N19" s="21">
        <v>4.2106112400032485</v>
      </c>
      <c r="O19" s="21">
        <v>18.852513710606804</v>
      </c>
      <c r="P19" s="21">
        <v>0.58645003591040457</v>
      </c>
      <c r="Q19" s="21">
        <v>-0.61167686561617962</v>
      </c>
      <c r="R19" s="21">
        <v>-9.7271704120052871E-2</v>
      </c>
      <c r="S19" s="21">
        <v>0.33333333333333393</v>
      </c>
      <c r="T19" s="21">
        <v>0.38095742749879291</v>
      </c>
      <c r="U19" s="21">
        <v>0.2341211332606746</v>
      </c>
      <c r="V19" s="21">
        <v>-3.2888261627242333E-3</v>
      </c>
      <c r="W19" s="21">
        <v>29.383700237196582</v>
      </c>
      <c r="X19" s="21">
        <v>1.4605290570098564</v>
      </c>
      <c r="Y19" s="21">
        <v>-1.0000000000000011</v>
      </c>
      <c r="Z19" s="21">
        <v>-1.0000000000000011</v>
      </c>
      <c r="AA19" s="21">
        <v>86.723952819500923</v>
      </c>
      <c r="AB19" s="21">
        <v>0.41135465038076119</v>
      </c>
      <c r="AC19" s="21">
        <v>0.44776713068842</v>
      </c>
      <c r="AD19" s="21">
        <v>0.28962870465930718</v>
      </c>
      <c r="AE19" s="21">
        <v>57.43752428642442</v>
      </c>
      <c r="AF19" s="21">
        <v>-1.0000000000000011</v>
      </c>
      <c r="AG19" s="21">
        <v>-1.0000000000000011</v>
      </c>
      <c r="AH19" s="21">
        <v>-1.0000000000000011</v>
      </c>
      <c r="AI19" s="21">
        <v>0</v>
      </c>
      <c r="AJ19" s="21">
        <v>-3.2888261627242333E-3</v>
      </c>
      <c r="AK19" s="21">
        <v>5.2866612630648034E-2</v>
      </c>
      <c r="AL19" s="21">
        <v>0.22488024647609567</v>
      </c>
      <c r="AM19" s="21">
        <v>-0.16366472998849496</v>
      </c>
      <c r="AN19" s="21">
        <v>-6.6380945113547682E-2</v>
      </c>
      <c r="AO19" s="21">
        <v>-3.8272851865591329</v>
      </c>
      <c r="AP19" s="21">
        <v>-0.53512239545821449</v>
      </c>
      <c r="AQ19" s="21">
        <v>42.01553395720633</v>
      </c>
      <c r="AR19" s="21">
        <v>0.94512306793007683</v>
      </c>
      <c r="AS19" s="21">
        <v>1.6710596190100191</v>
      </c>
      <c r="AT19" s="21">
        <v>-1.0000000000000011</v>
      </c>
      <c r="AU19" s="21">
        <v>-1.0000000000000011</v>
      </c>
      <c r="AV19" s="21">
        <v>3.7141227235255821E-2</v>
      </c>
      <c r="AW19" s="21">
        <v>105.04134413464955</v>
      </c>
      <c r="AX19" s="21">
        <v>104.71246151837714</v>
      </c>
      <c r="AY19" s="21">
        <v>0.28135356092278324</v>
      </c>
      <c r="AZ19" s="21">
        <v>29.734885132475963</v>
      </c>
      <c r="BA19" s="26">
        <v>1540.4628685267512</v>
      </c>
    </row>
    <row r="20" spans="1:100" x14ac:dyDescent="0.25">
      <c r="A20">
        <v>56</v>
      </c>
      <c r="B20" t="s">
        <v>464</v>
      </c>
      <c r="C20" s="26">
        <v>3</v>
      </c>
      <c r="D20" s="21">
        <v>4.7704716167202612</v>
      </c>
      <c r="E20" s="21">
        <v>0.41017916761893719</v>
      </c>
      <c r="F20" s="21">
        <v>-0.17356474433675559</v>
      </c>
      <c r="G20" s="21">
        <v>-1.4775337607769667E-2</v>
      </c>
      <c r="H20" s="21">
        <v>0.19507357776462667</v>
      </c>
      <c r="I20" s="21">
        <v>0</v>
      </c>
      <c r="J20" s="21">
        <v>11.704414665877602</v>
      </c>
      <c r="K20" s="21">
        <v>0.19507357776462667</v>
      </c>
      <c r="L20" s="21">
        <v>-0.999999999999999</v>
      </c>
      <c r="M20" s="21">
        <v>-0.999999999999999</v>
      </c>
      <c r="N20" s="21">
        <v>3.9014715552925341</v>
      </c>
      <c r="O20" s="21">
        <v>16.460110944990081</v>
      </c>
      <c r="P20" s="21">
        <v>0.42607336765583437</v>
      </c>
      <c r="Q20" s="21">
        <v>-0.49168650614988058</v>
      </c>
      <c r="R20" s="21">
        <v>-8.713083561683696E-2</v>
      </c>
      <c r="S20" s="21">
        <v>0.3333333333333332</v>
      </c>
      <c r="T20" s="21">
        <v>0.37281909331974383</v>
      </c>
      <c r="U20" s="21">
        <v>0.45751791574092115</v>
      </c>
      <c r="V20" s="21">
        <v>-1.0228022650220782E-2</v>
      </c>
      <c r="W20" s="21">
        <v>38.334749679166023</v>
      </c>
      <c r="X20" s="21">
        <v>2.3159699561706186</v>
      </c>
      <c r="Y20" s="21">
        <v>-0.999999999999999</v>
      </c>
      <c r="Z20" s="21">
        <v>-0.999999999999999</v>
      </c>
      <c r="AA20" s="21">
        <v>77.466704935851993</v>
      </c>
      <c r="AB20" s="21">
        <v>0.37441773014325386</v>
      </c>
      <c r="AC20" s="21">
        <v>0.37124381276009766</v>
      </c>
      <c r="AD20" s="21">
        <v>3.8720178942704471E-2</v>
      </c>
      <c r="AE20" s="21">
        <v>39.219086092302788</v>
      </c>
      <c r="AF20" s="21">
        <v>-0.999999999999999</v>
      </c>
      <c r="AG20" s="21">
        <v>-0.999999999999999</v>
      </c>
      <c r="AH20" s="21">
        <v>-0.999999999999999</v>
      </c>
      <c r="AI20" s="21">
        <v>0</v>
      </c>
      <c r="AJ20" s="21">
        <v>-1.0228022650220782E-2</v>
      </c>
      <c r="AK20" s="21">
        <v>0.3324599579725952</v>
      </c>
      <c r="AL20" s="21">
        <v>5.4382833701419296E-2</v>
      </c>
      <c r="AM20" s="21">
        <v>-0.15942864705295898</v>
      </c>
      <c r="AN20" s="21">
        <v>0.10223517324405296</v>
      </c>
      <c r="AO20" s="21">
        <v>-2.3234163864609987</v>
      </c>
      <c r="AP20" s="21">
        <v>2.8277934996084211</v>
      </c>
      <c r="AQ20" s="21">
        <v>50.039164345043609</v>
      </c>
      <c r="AR20" s="21">
        <v>1.1534423197437771</v>
      </c>
      <c r="AS20" s="21">
        <v>2.5110435339352448</v>
      </c>
      <c r="AT20" s="21">
        <v>-0.999999999999999</v>
      </c>
      <c r="AU20" s="21">
        <v>-0.999999999999999</v>
      </c>
      <c r="AV20" s="21">
        <v>-0.1019061732246066</v>
      </c>
      <c r="AW20" s="21">
        <v>96.754609380450503</v>
      </c>
      <c r="AX20" s="21">
        <v>95.731807115428424</v>
      </c>
      <c r="AY20" s="21">
        <v>0.46568707065854781</v>
      </c>
      <c r="AZ20" s="21">
        <v>53.82723668693616</v>
      </c>
      <c r="BA20" s="26">
        <v>1601.4242798120695</v>
      </c>
    </row>
    <row r="21" spans="1:100" x14ac:dyDescent="0.25">
      <c r="A21">
        <v>58</v>
      </c>
      <c r="B21" t="s">
        <v>465</v>
      </c>
      <c r="C21" s="26">
        <v>3</v>
      </c>
      <c r="D21" s="21">
        <v>4.4787829027576915</v>
      </c>
      <c r="E21" s="21">
        <v>6.0609548809134488E-2</v>
      </c>
      <c r="F21" s="21">
        <v>0.29546481558410381</v>
      </c>
      <c r="G21" s="21">
        <v>0.3107533860405195</v>
      </c>
      <c r="H21" s="21">
        <v>0.26398404534770853</v>
      </c>
      <c r="I21" s="21">
        <v>0</v>
      </c>
      <c r="J21" s="21">
        <v>15.839042720862528</v>
      </c>
      <c r="K21" s="21">
        <v>0.26398404534770853</v>
      </c>
      <c r="L21" s="21">
        <v>-1.0000000000000004</v>
      </c>
      <c r="M21" s="21">
        <v>-1.0000000000000004</v>
      </c>
      <c r="N21" s="21">
        <v>5.2796809069541748</v>
      </c>
      <c r="O21" s="21">
        <v>20.628579009660754</v>
      </c>
      <c r="P21" s="21">
        <v>0.16450097222997692</v>
      </c>
      <c r="Q21" s="21">
        <v>-1.6197332856335369</v>
      </c>
      <c r="R21" s="21">
        <v>-0.57880197111762977</v>
      </c>
      <c r="S21" s="21">
        <v>0.33333333333333354</v>
      </c>
      <c r="T21" s="21">
        <v>0.41254434546416452</v>
      </c>
      <c r="U21" s="21">
        <v>9.8436967346889143E-2</v>
      </c>
      <c r="V21" s="21">
        <v>-1.096777838276224E-2</v>
      </c>
      <c r="W21" s="21">
        <v>22.774512896556644</v>
      </c>
      <c r="X21" s="21">
        <v>0.88889868868029598</v>
      </c>
      <c r="Y21" s="21">
        <v>-1.0000000000000004</v>
      </c>
      <c r="Z21" s="21">
        <v>-1.0000000000000004</v>
      </c>
      <c r="AA21" s="21">
        <v>72.47818420944202</v>
      </c>
      <c r="AB21" s="21">
        <v>0.50226340654225921</v>
      </c>
      <c r="AC21" s="21">
        <v>0.263369153848449</v>
      </c>
      <c r="AD21" s="21">
        <v>0.24001690528935293</v>
      </c>
      <c r="AE21" s="21">
        <v>50.282473284003075</v>
      </c>
      <c r="AF21" s="21">
        <v>-1.0000000000000004</v>
      </c>
      <c r="AG21" s="21">
        <v>-1.0000000000000004</v>
      </c>
      <c r="AH21" s="21">
        <v>-1.0000000000000004</v>
      </c>
      <c r="AI21" s="21">
        <v>-9.6521694148280213E-3</v>
      </c>
      <c r="AJ21" s="21">
        <v>-1.096777838276224E-2</v>
      </c>
      <c r="AK21" s="21">
        <v>-4.32816223699799E-2</v>
      </c>
      <c r="AL21" s="21">
        <v>0.15840313340232576</v>
      </c>
      <c r="AM21" s="21">
        <v>0.19127865906674799</v>
      </c>
      <c r="AN21" s="21">
        <v>0.54878373965962468</v>
      </c>
      <c r="AO21" s="21">
        <v>4.5655583648187994</v>
      </c>
      <c r="AP21" s="21">
        <v>14.511609158502246</v>
      </c>
      <c r="AQ21" s="21">
        <v>38.613555617419173</v>
      </c>
      <c r="AR21" s="21">
        <v>0.8333468677616247</v>
      </c>
      <c r="AS21" s="21">
        <v>1.1528827340280043</v>
      </c>
      <c r="AT21" s="21">
        <v>-1.0000000000000004</v>
      </c>
      <c r="AU21" s="21">
        <v>-1.0000000000000004</v>
      </c>
      <c r="AV21" s="21">
        <v>-0.2680485850771106</v>
      </c>
      <c r="AW21" s="21">
        <v>107.61837237760501</v>
      </c>
      <c r="AX21" s="21">
        <v>106.32855115103223</v>
      </c>
      <c r="AY21" s="21">
        <v>0.47163073735071404</v>
      </c>
      <c r="AZ21" s="21">
        <v>43.851372864170699</v>
      </c>
      <c r="BA21" s="26">
        <v>1524.517948068207</v>
      </c>
    </row>
    <row r="22" spans="1:100" x14ac:dyDescent="0.25">
      <c r="A22">
        <v>59</v>
      </c>
      <c r="B22" t="s">
        <v>466</v>
      </c>
      <c r="C22" s="26">
        <v>3</v>
      </c>
      <c r="D22" s="21">
        <v>4.8203786051882753</v>
      </c>
      <c r="E22" s="21">
        <v>-3.2733864294386045E-2</v>
      </c>
      <c r="F22" s="21">
        <v>0.25270346054244563</v>
      </c>
      <c r="G22" s="21">
        <v>0.24476936775165159</v>
      </c>
      <c r="H22" s="21">
        <v>0.29763467565242585</v>
      </c>
      <c r="I22" s="21">
        <v>0</v>
      </c>
      <c r="J22" s="21">
        <v>17.858080539145543</v>
      </c>
      <c r="K22" s="21">
        <v>0.29763467565242585</v>
      </c>
      <c r="L22" s="21">
        <v>-1</v>
      </c>
      <c r="M22" s="21">
        <v>-1</v>
      </c>
      <c r="N22" s="21">
        <v>5.9526935130485148</v>
      </c>
      <c r="O22" s="21">
        <v>22.923228512085469</v>
      </c>
      <c r="P22" s="21">
        <v>-0.17977632158549961</v>
      </c>
      <c r="Q22" s="21">
        <v>8.078967665166795</v>
      </c>
      <c r="R22" s="21">
        <v>2.3484281625956696</v>
      </c>
      <c r="S22" s="21">
        <v>0.33333333333333315</v>
      </c>
      <c r="T22" s="21">
        <v>0.3628731128975865</v>
      </c>
      <c r="U22" s="21">
        <v>0.37929061723451429</v>
      </c>
      <c r="V22" s="21">
        <v>1.4957758208810455E-2</v>
      </c>
      <c r="W22" s="21">
        <v>31.712805840872765</v>
      </c>
      <c r="X22" s="21">
        <v>1.9869034094794487</v>
      </c>
      <c r="Y22" s="21">
        <v>-1</v>
      </c>
      <c r="Z22" s="21">
        <v>-1</v>
      </c>
      <c r="AA22" s="21">
        <v>63.018546645311844</v>
      </c>
      <c r="AB22" s="21">
        <v>-0.25945879528858468</v>
      </c>
      <c r="AC22" s="21">
        <v>0.35245474294900792</v>
      </c>
      <c r="AD22" s="21">
        <v>0.48615030517644575</v>
      </c>
      <c r="AE22" s="21">
        <v>28.957312641843448</v>
      </c>
      <c r="AF22" s="21">
        <v>-1</v>
      </c>
      <c r="AG22" s="21">
        <v>-1</v>
      </c>
      <c r="AH22" s="21">
        <v>-1</v>
      </c>
      <c r="AI22" s="21">
        <v>0</v>
      </c>
      <c r="AJ22" s="21">
        <v>1.4957758208810455E-2</v>
      </c>
      <c r="AK22" s="21">
        <v>-8.1802424774601756E-2</v>
      </c>
      <c r="AL22" s="21">
        <v>5.5420945070669775E-2</v>
      </c>
      <c r="AM22" s="21">
        <v>0.24165104566387199</v>
      </c>
      <c r="AN22" s="21">
        <v>0.54388914846603187</v>
      </c>
      <c r="AO22" s="21">
        <v>5.6322640177237897</v>
      </c>
      <c r="AP22" s="21">
        <v>13.874333437004147</v>
      </c>
      <c r="AQ22" s="21">
        <v>49.57088638001828</v>
      </c>
      <c r="AR22" s="21">
        <v>1.0904548216742453</v>
      </c>
      <c r="AS22" s="21">
        <v>2.2845380851318753</v>
      </c>
      <c r="AT22" s="21">
        <v>-1</v>
      </c>
      <c r="AU22" s="21">
        <v>-1</v>
      </c>
      <c r="AV22" s="21">
        <v>2.5931975303473203</v>
      </c>
      <c r="AW22" s="21">
        <v>99.81610859440147</v>
      </c>
      <c r="AX22" s="21">
        <v>101.31188441528251</v>
      </c>
      <c r="AY22" s="21">
        <v>0.37448704466687077</v>
      </c>
      <c r="AZ22" s="21">
        <v>23.130855660049004</v>
      </c>
      <c r="BA22" s="26">
        <v>1480.0036391036076</v>
      </c>
      <c r="CU22" t="e">
        <v>#N/A</v>
      </c>
      <c r="CV22" t="e">
        <v>#N/A</v>
      </c>
    </row>
    <row r="23" spans="1:100" x14ac:dyDescent="0.25">
      <c r="A23">
        <v>60</v>
      </c>
      <c r="B23" t="s">
        <v>467</v>
      </c>
      <c r="C23" s="26">
        <v>3</v>
      </c>
      <c r="D23" s="21">
        <v>5.7459133171558969</v>
      </c>
      <c r="E23" s="21">
        <v>-1.8412883573117886E-3</v>
      </c>
      <c r="F23" s="21">
        <v>-0.35023030204441435</v>
      </c>
      <c r="G23" s="21">
        <v>-0.35023030204441435</v>
      </c>
      <c r="H23" s="21">
        <v>0.30170635126873274</v>
      </c>
      <c r="I23" s="21">
        <v>0</v>
      </c>
      <c r="J23" s="21">
        <v>18.102381076123969</v>
      </c>
      <c r="K23" s="21">
        <v>0.30170635126873274</v>
      </c>
      <c r="L23" s="21">
        <v>-1.0000000000000013</v>
      </c>
      <c r="M23" s="21">
        <v>-1.0000000000000013</v>
      </c>
      <c r="N23" s="21">
        <v>6.034127025374656</v>
      </c>
      <c r="O23" s="21">
        <v>23.498064091235452</v>
      </c>
      <c r="P23" s="21">
        <v>0.98947053937912255</v>
      </c>
      <c r="Q23" s="21">
        <v>-1.2338619615246447</v>
      </c>
      <c r="R23" s="21">
        <v>-0.29988477583340828</v>
      </c>
      <c r="S23" s="21">
        <v>0.3333333333333337</v>
      </c>
      <c r="T23" s="21">
        <v>0.38347484143264482</v>
      </c>
      <c r="U23" s="21">
        <v>6.2441643865974041E-2</v>
      </c>
      <c r="V23" s="21">
        <v>0</v>
      </c>
      <c r="W23" s="21">
        <v>19.101738694528784</v>
      </c>
      <c r="X23" s="21">
        <v>0.71500990706045342</v>
      </c>
      <c r="Y23" s="21">
        <v>-1.0000000000000013</v>
      </c>
      <c r="Z23" s="21">
        <v>-1.0000000000000013</v>
      </c>
      <c r="AA23" s="21">
        <v>51.019231887690594</v>
      </c>
      <c r="AB23" s="21">
        <v>0.34603823085359237</v>
      </c>
      <c r="AC23" s="21">
        <v>0.33176661057406992</v>
      </c>
      <c r="AD23" s="21">
        <v>-3.3457282047758441E-2</v>
      </c>
      <c r="AE23" s="21">
        <v>32.217377968995208</v>
      </c>
      <c r="AF23" s="21">
        <v>-1.0000000000000013</v>
      </c>
      <c r="AG23" s="21">
        <v>-1.0000000000000013</v>
      </c>
      <c r="AH23" s="21">
        <v>-1.0000000000000013</v>
      </c>
      <c r="AI23" s="21">
        <v>0</v>
      </c>
      <c r="AJ23" s="21">
        <v>0</v>
      </c>
      <c r="AK23" s="21">
        <v>-6.3495081873622017E-2</v>
      </c>
      <c r="AL23" s="21">
        <v>5.8914586737405891E-2</v>
      </c>
      <c r="AM23" s="21">
        <v>3.4351594870059038E-2</v>
      </c>
      <c r="AN23" s="21">
        <v>0.62899412915753972</v>
      </c>
      <c r="AO23" s="21">
        <v>0.54131446238336589</v>
      </c>
      <c r="AP23" s="21">
        <v>16.019426162625525</v>
      </c>
      <c r="AQ23" s="21">
        <v>37.204119770652788</v>
      </c>
      <c r="AR23" s="21">
        <v>0.77924981863195275</v>
      </c>
      <c r="AS23" s="21">
        <v>1.0167162583291858</v>
      </c>
      <c r="AT23" s="21">
        <v>-1.0000000000000013</v>
      </c>
      <c r="AU23" s="21">
        <v>-1.0000000000000013</v>
      </c>
      <c r="AV23" s="21">
        <v>-0.65011507787782241</v>
      </c>
      <c r="AW23" s="21">
        <v>90.536722141551508</v>
      </c>
      <c r="AX23" s="21">
        <v>90.536722141551508</v>
      </c>
      <c r="AY23" s="21">
        <v>0.49439509704741358</v>
      </c>
      <c r="AZ23" s="21">
        <v>60.926512293973254</v>
      </c>
      <c r="BA23" s="26">
        <v>1603.0585641855039</v>
      </c>
    </row>
    <row r="24" spans="1:100" x14ac:dyDescent="0.25">
      <c r="A24">
        <v>63</v>
      </c>
      <c r="B24" t="s">
        <v>468</v>
      </c>
      <c r="C24" s="26">
        <v>3</v>
      </c>
      <c r="D24" s="21">
        <v>5.2038111163587315</v>
      </c>
      <c r="E24" s="21">
        <v>0.62903098783287703</v>
      </c>
      <c r="F24" s="21">
        <v>-0.22072699383925462</v>
      </c>
      <c r="G24" s="21">
        <v>-3.3470128664165745E-2</v>
      </c>
      <c r="H24" s="21">
        <v>-7.1661438775727143E-2</v>
      </c>
      <c r="I24" s="21">
        <v>-1.2048252995293378E-2</v>
      </c>
      <c r="J24" s="21">
        <v>-5.0225815062612282</v>
      </c>
      <c r="K24" s="21">
        <v>-8.37096917710205E-2</v>
      </c>
      <c r="L24" s="21">
        <v>-1.0000000000000022</v>
      </c>
      <c r="M24" s="21">
        <v>-1.0000000000000022</v>
      </c>
      <c r="N24" s="21">
        <v>-1.6741938354204098</v>
      </c>
      <c r="O24" s="21">
        <v>0.14775948143333484</v>
      </c>
      <c r="P24" s="21">
        <v>1.1654161719660951</v>
      </c>
      <c r="Q24" s="21">
        <v>-0.55511785975713768</v>
      </c>
      <c r="R24" s="21">
        <v>1.4261901124161445E-2</v>
      </c>
      <c r="S24" s="21">
        <v>0.34751034541573872</v>
      </c>
      <c r="T24" s="21">
        <v>0.3677284001659526</v>
      </c>
      <c r="U24" s="21">
        <v>0.32195295193913914</v>
      </c>
      <c r="V24" s="21">
        <v>5.5117985320550884E-3</v>
      </c>
      <c r="W24" s="21">
        <v>45.056527512956222</v>
      </c>
      <c r="X24" s="21">
        <v>2.1542261031342167</v>
      </c>
      <c r="Y24" s="21">
        <v>-1.0000000000000022</v>
      </c>
      <c r="Z24" s="21">
        <v>-1.0000000000000022</v>
      </c>
      <c r="AA24" s="21">
        <v>93.026358817786289</v>
      </c>
      <c r="AB24" s="21">
        <v>0.2719397395038326</v>
      </c>
      <c r="AC24" s="21">
        <v>0.29079588599866985</v>
      </c>
      <c r="AD24" s="21">
        <v>0.396375762571614</v>
      </c>
      <c r="AE24" s="21">
        <v>47.955569403705809</v>
      </c>
      <c r="AF24" s="21">
        <v>-1.0000000000000022</v>
      </c>
      <c r="AG24" s="21">
        <v>-1.0000000000000022</v>
      </c>
      <c r="AH24" s="21">
        <v>-1.0000000000000022</v>
      </c>
      <c r="AI24" s="21">
        <v>0</v>
      </c>
      <c r="AJ24" s="21">
        <v>5.5117985320550884E-3</v>
      </c>
      <c r="AK24" s="21">
        <v>-7.8772620122632642E-2</v>
      </c>
      <c r="AL24" s="21">
        <v>0.2500291301993649</v>
      </c>
      <c r="AM24" s="21">
        <v>0.21513661448555493</v>
      </c>
      <c r="AN24" s="21">
        <v>2.5807757028818573E-2</v>
      </c>
      <c r="AO24" s="21">
        <v>4.9845522615257121</v>
      </c>
      <c r="AP24" s="21">
        <v>1.8953395767172891</v>
      </c>
      <c r="AQ24" s="21">
        <v>40.033946006695018</v>
      </c>
      <c r="AR24" s="21">
        <v>1.0427034960528858</v>
      </c>
      <c r="AS24" s="21">
        <v>2.0705164113631978</v>
      </c>
      <c r="AT24" s="21">
        <v>-1.0000000000000022</v>
      </c>
      <c r="AU24" s="21">
        <v>-1.0000000000000022</v>
      </c>
      <c r="AV24" s="21">
        <v>-1.9208227540004355E-2</v>
      </c>
      <c r="AW24" s="21">
        <v>95.06945787593682</v>
      </c>
      <c r="AX24" s="21">
        <v>95.620637729142345</v>
      </c>
      <c r="AY24" s="21">
        <v>0.20290638571888031</v>
      </c>
      <c r="AZ24" s="21">
        <v>36.588280491186403</v>
      </c>
      <c r="BA24" s="26">
        <v>1568.5431359119073</v>
      </c>
    </row>
    <row r="25" spans="1:100" x14ac:dyDescent="0.25">
      <c r="A25">
        <v>66</v>
      </c>
      <c r="B25" t="s">
        <v>469</v>
      </c>
      <c r="C25" s="26">
        <v>3</v>
      </c>
      <c r="D25" s="21">
        <v>4.009434935349236</v>
      </c>
      <c r="E25" s="21">
        <v>0</v>
      </c>
      <c r="F25" s="21">
        <v>9.2991598862452063E-2</v>
      </c>
      <c r="G25" s="21">
        <v>9.2991598862452063E-2</v>
      </c>
      <c r="H25" s="21">
        <v>-8.2780581643626845E-3</v>
      </c>
      <c r="I25" s="21">
        <v>0</v>
      </c>
      <c r="J25" s="21">
        <v>-0.49668348986176042</v>
      </c>
      <c r="K25" s="21">
        <v>-8.2780581643626845E-3</v>
      </c>
      <c r="L25" s="21">
        <v>-1.0000000000000002</v>
      </c>
      <c r="M25" s="21">
        <v>-1.0000000000000002</v>
      </c>
      <c r="N25" s="21">
        <v>-0.16556116328725307</v>
      </c>
      <c r="O25" s="21">
        <v>3.6057430443499272</v>
      </c>
      <c r="P25" s="21">
        <v>-1.7579425748986077</v>
      </c>
      <c r="Q25" s="21">
        <v>3.0385879403901388</v>
      </c>
      <c r="R25" s="21">
        <v>0.86165800429601713</v>
      </c>
      <c r="S25" s="21">
        <v>0.33333333333333348</v>
      </c>
      <c r="T25" s="21">
        <v>0.26948463022883373</v>
      </c>
      <c r="U25" s="21">
        <v>0.13461973020906196</v>
      </c>
      <c r="V25" s="21">
        <v>0</v>
      </c>
      <c r="W25" s="21">
        <v>29.828630077423689</v>
      </c>
      <c r="X25" s="21">
        <v>1.0857262394582776</v>
      </c>
      <c r="Y25" s="21">
        <v>-1.0000000000000002</v>
      </c>
      <c r="Z25" s="21">
        <v>-1.0000000000000002</v>
      </c>
      <c r="AA25" s="21">
        <v>90.320454555426068</v>
      </c>
      <c r="AB25" s="21">
        <v>0.48398465389409007</v>
      </c>
      <c r="AC25" s="21">
        <v>0.4847874649210433</v>
      </c>
      <c r="AD25" s="21">
        <v>0.22383121065899364</v>
      </c>
      <c r="AE25" s="21">
        <v>59.630166473706332</v>
      </c>
      <c r="AF25" s="21">
        <v>-1.0000000000000002</v>
      </c>
      <c r="AG25" s="21">
        <v>-1.0000000000000002</v>
      </c>
      <c r="AH25" s="21">
        <v>-1.0000000000000002</v>
      </c>
      <c r="AI25" s="21">
        <v>0</v>
      </c>
      <c r="AJ25" s="21">
        <v>0</v>
      </c>
      <c r="AK25" s="21">
        <v>-0.29204654377048878</v>
      </c>
      <c r="AL25" s="21">
        <v>0.1692635087697113</v>
      </c>
      <c r="AM25" s="21">
        <v>0.22893664425744786</v>
      </c>
      <c r="AN25" s="21">
        <v>-0.12384023718878388</v>
      </c>
      <c r="AO25" s="21">
        <v>4.2631833875837524</v>
      </c>
      <c r="AP25" s="21">
        <v>-2.2496883858710408</v>
      </c>
      <c r="AQ25" s="21">
        <v>29.331946587561909</v>
      </c>
      <c r="AR25" s="21">
        <v>0.73743769377122959</v>
      </c>
      <c r="AS25" s="21">
        <v>1.0774481812939147</v>
      </c>
      <c r="AT25" s="21">
        <v>-1.0000000000000002</v>
      </c>
      <c r="AU25" s="21">
        <v>-1.0000000000000002</v>
      </c>
      <c r="AV25" s="21">
        <v>0.95464960315846958</v>
      </c>
      <c r="AW25" s="21">
        <v>91.676509213904964</v>
      </c>
      <c r="AX25" s="21">
        <v>91.676509213904964</v>
      </c>
      <c r="AY25" s="21">
        <v>0.31782530978605</v>
      </c>
      <c r="AZ25" s="21">
        <v>11.29017298871854</v>
      </c>
      <c r="BA25" s="26">
        <v>1488.8221014284118</v>
      </c>
    </row>
    <row r="26" spans="1:100" x14ac:dyDescent="0.25">
      <c r="A26">
        <v>67</v>
      </c>
      <c r="B26" t="s">
        <v>470</v>
      </c>
      <c r="C26" s="26">
        <v>3</v>
      </c>
      <c r="D26" s="21">
        <v>3.8511227706147872</v>
      </c>
      <c r="E26" s="21">
        <v>0</v>
      </c>
      <c r="F26" s="21">
        <v>0.43704189754743916</v>
      </c>
      <c r="G26" s="21">
        <v>0.43704189754743916</v>
      </c>
      <c r="H26" s="21">
        <v>0.24240143935585548</v>
      </c>
      <c r="I26" s="21">
        <v>-6.094937165924191E-4</v>
      </c>
      <c r="J26" s="21">
        <v>14.507516738355781</v>
      </c>
      <c r="K26" s="21">
        <v>0.24179194563926312</v>
      </c>
      <c r="L26" s="21">
        <v>-0.99999999999999778</v>
      </c>
      <c r="M26" s="21">
        <v>-0.99999999999999778</v>
      </c>
      <c r="N26" s="21">
        <v>4.8358389127852606</v>
      </c>
      <c r="O26" s="21">
        <v>18.79568140651801</v>
      </c>
      <c r="P26" s="21">
        <v>0.68981196934966615</v>
      </c>
      <c r="Q26" s="21">
        <v>0.94414798022791357</v>
      </c>
      <c r="R26" s="21">
        <v>0.23304386943532299</v>
      </c>
      <c r="S26" s="21">
        <v>0.33333333333333293</v>
      </c>
      <c r="T26" s="21">
        <v>0.37867442584071076</v>
      </c>
      <c r="U26" s="21">
        <v>0.61502251447469858</v>
      </c>
      <c r="V26" s="21">
        <v>5.0803742464129914E-2</v>
      </c>
      <c r="W26" s="21">
        <v>45.441682818944351</v>
      </c>
      <c r="X26" s="21">
        <v>3.2645411663487258</v>
      </c>
      <c r="Y26" s="21">
        <v>-0.99999999999999778</v>
      </c>
      <c r="Z26" s="21">
        <v>-0.99999999999999778</v>
      </c>
      <c r="AA26" s="21">
        <v>95.033043566142211</v>
      </c>
      <c r="AB26" s="21">
        <v>0.44609155980117787</v>
      </c>
      <c r="AC26" s="21">
        <v>0.16735436155585193</v>
      </c>
      <c r="AD26" s="21">
        <v>0.37372041619822077</v>
      </c>
      <c r="AE26" s="21">
        <v>49.358316877762498</v>
      </c>
      <c r="AF26" s="21">
        <v>-0.99999999999999778</v>
      </c>
      <c r="AG26" s="21">
        <v>-0.99999999999999778</v>
      </c>
      <c r="AH26" s="21">
        <v>-0.99999999999999778</v>
      </c>
      <c r="AI26" s="21">
        <v>0</v>
      </c>
      <c r="AJ26" s="21">
        <v>5.0803742464129914E-2</v>
      </c>
      <c r="AK26" s="21">
        <v>-0.14219144006929044</v>
      </c>
      <c r="AL26" s="21">
        <v>9.0431931653992326E-2</v>
      </c>
      <c r="AM26" s="21">
        <v>-0.14978343157619997</v>
      </c>
      <c r="AN26" s="21">
        <v>0.13950812904889226</v>
      </c>
      <c r="AO26" s="21">
        <v>-4.4555429897514509</v>
      </c>
      <c r="AP26" s="21">
        <v>3.9398628844922654</v>
      </c>
      <c r="AQ26" s="21">
        <v>59.949199557300133</v>
      </c>
      <c r="AR26" s="21">
        <v>1.3778340161128706</v>
      </c>
      <c r="AS26" s="21">
        <v>3.5063331119879888</v>
      </c>
      <c r="AT26" s="21">
        <v>-0.99999999999999778</v>
      </c>
      <c r="AU26" s="21">
        <v>-0.99999999999999778</v>
      </c>
      <c r="AV26" s="21">
        <v>0.67008576698276212</v>
      </c>
      <c r="AW26" s="21">
        <v>117.76858785715245</v>
      </c>
      <c r="AX26" s="21">
        <v>122.84896210356541</v>
      </c>
      <c r="AY26" s="21">
        <v>0.5910933802413163</v>
      </c>
      <c r="AZ26" s="21">
        <v>83.912516166575188</v>
      </c>
      <c r="BA26" s="26">
        <v>1600.3206415589859</v>
      </c>
      <c r="CU26" t="e">
        <v>#N/A</v>
      </c>
      <c r="CV26" t="e">
        <v>#N/A</v>
      </c>
    </row>
    <row r="27" spans="1:100" x14ac:dyDescent="0.25">
      <c r="A27">
        <v>68</v>
      </c>
      <c r="B27" t="s">
        <v>471</v>
      </c>
      <c r="C27" s="26">
        <v>3</v>
      </c>
      <c r="D27" s="21">
        <v>3.9554076358273265</v>
      </c>
      <c r="E27" s="21">
        <v>0</v>
      </c>
      <c r="F27" s="21">
        <v>-0.2313876284329143</v>
      </c>
      <c r="G27" s="21">
        <v>-0.2313876284329143</v>
      </c>
      <c r="H27" s="21">
        <v>0.19625138754619056</v>
      </c>
      <c r="I27" s="21">
        <v>0</v>
      </c>
      <c r="J27" s="21">
        <v>11.775083252771431</v>
      </c>
      <c r="K27" s="21">
        <v>0.19625138754619056</v>
      </c>
      <c r="L27" s="21">
        <v>-1</v>
      </c>
      <c r="M27" s="21">
        <v>-1</v>
      </c>
      <c r="N27" s="21">
        <v>3.9250277509238107</v>
      </c>
      <c r="O27" s="21">
        <v>15.499103260165844</v>
      </c>
      <c r="P27" s="21">
        <v>-0.11826653907792764</v>
      </c>
      <c r="Q27" s="21">
        <v>7.1667935525962276</v>
      </c>
      <c r="R27" s="21">
        <v>2.2803840121791983</v>
      </c>
      <c r="S27" s="21">
        <v>0.33333333333333331</v>
      </c>
      <c r="T27" s="21">
        <v>0.33214217697967363</v>
      </c>
      <c r="U27" s="21">
        <v>0.4059959388324707</v>
      </c>
      <c r="V27" s="21">
        <v>0.10988313377133743</v>
      </c>
      <c r="W27" s="21">
        <v>39.404127814824982</v>
      </c>
      <c r="X27" s="21">
        <v>2.7513155243710656</v>
      </c>
      <c r="Y27" s="21">
        <v>-1</v>
      </c>
      <c r="Z27" s="21">
        <v>-1</v>
      </c>
      <c r="AA27" s="21">
        <v>99.410143996099364</v>
      </c>
      <c r="AB27" s="21">
        <v>0.24902424450139937</v>
      </c>
      <c r="AC27" s="21">
        <v>0.36008817471423299</v>
      </c>
      <c r="AD27" s="21">
        <v>0.54540022416627043</v>
      </c>
      <c r="AE27" s="21">
        <v>57.725632169095135</v>
      </c>
      <c r="AF27" s="21">
        <v>-1</v>
      </c>
      <c r="AG27" s="21">
        <v>-1</v>
      </c>
      <c r="AH27" s="21">
        <v>-1</v>
      </c>
      <c r="AI27" s="21">
        <v>0</v>
      </c>
      <c r="AJ27" s="21">
        <v>0.10988313377133743</v>
      </c>
      <c r="AK27" s="21">
        <v>-4.1897711829282109E-3</v>
      </c>
      <c r="AL27" s="21">
        <v>0.1251367600052842</v>
      </c>
      <c r="AM27" s="21">
        <v>0.33747132231286875</v>
      </c>
      <c r="AN27" s="21">
        <v>3.1704860470401872E-2</v>
      </c>
      <c r="AO27" s="21">
        <v>8.4158342019070744</v>
      </c>
      <c r="AP27" s="21">
        <v>1.4183053117864675</v>
      </c>
      <c r="AQ27" s="21">
        <v>51.179211067596405</v>
      </c>
      <c r="AR27" s="21">
        <v>1.1813545829168151</v>
      </c>
      <c r="AS27" s="21">
        <v>2.9475669119172538</v>
      </c>
      <c r="AT27" s="21">
        <v>-1</v>
      </c>
      <c r="AU27" s="21">
        <v>-1</v>
      </c>
      <c r="AV27" s="21">
        <v>2.0489963837462839</v>
      </c>
      <c r="AW27" s="21">
        <v>116.32755256805167</v>
      </c>
      <c r="AX27" s="21">
        <v>127.31586594518539</v>
      </c>
      <c r="AY27" s="21">
        <v>0.32948461343394431</v>
      </c>
      <c r="AZ27" s="21">
        <v>37.540777662561588</v>
      </c>
      <c r="BA27" s="26">
        <v>1502.1560285763076</v>
      </c>
    </row>
    <row r="28" spans="1:100" x14ac:dyDescent="0.25">
      <c r="A28">
        <v>69</v>
      </c>
      <c r="B28" t="s">
        <v>472</v>
      </c>
      <c r="C28" s="26">
        <v>3</v>
      </c>
      <c r="D28" s="21">
        <v>4.4119466976841242</v>
      </c>
      <c r="E28" s="21">
        <v>0.21896095996995085</v>
      </c>
      <c r="F28" s="21">
        <v>-0.3256242248613288</v>
      </c>
      <c r="G28" s="21">
        <v>-0.26426983517031211</v>
      </c>
      <c r="H28" s="21">
        <v>0.25121948424020701</v>
      </c>
      <c r="I28" s="21">
        <v>0</v>
      </c>
      <c r="J28" s="21">
        <v>15.073169054412418</v>
      </c>
      <c r="K28" s="21">
        <v>0.25121948424020701</v>
      </c>
      <c r="L28" s="21">
        <v>-1.0000000000000002</v>
      </c>
      <c r="M28" s="21">
        <v>-1.0000000000000002</v>
      </c>
      <c r="N28" s="21">
        <v>5.0243896848041425</v>
      </c>
      <c r="O28" s="21">
        <v>19.22084591692624</v>
      </c>
      <c r="P28" s="21">
        <v>-1.0804739255388131E-2</v>
      </c>
      <c r="Q28" s="21">
        <v>0.41724099108855323</v>
      </c>
      <c r="R28" s="21">
        <v>8.324637636523749E-2</v>
      </c>
      <c r="S28" s="21">
        <v>0.33333333333333309</v>
      </c>
      <c r="T28" s="21">
        <v>0.33201771218764092</v>
      </c>
      <c r="U28" s="21">
        <v>3.3695915232526852E-2</v>
      </c>
      <c r="V28" s="21">
        <v>-5.2314489418316531E-3</v>
      </c>
      <c r="W28" s="21">
        <v>17.703841102858501</v>
      </c>
      <c r="X28" s="21">
        <v>0.51752652855988479</v>
      </c>
      <c r="Y28" s="21">
        <v>-1.0000000000000002</v>
      </c>
      <c r="Z28" s="21">
        <v>-1.0000000000000002</v>
      </c>
      <c r="AA28" s="21">
        <v>83.949542014615488</v>
      </c>
      <c r="AB28" s="21">
        <v>0.20729732516308816</v>
      </c>
      <c r="AC28" s="21">
        <v>0.49961411207200079</v>
      </c>
      <c r="AD28" s="21">
        <v>0.6163376534727466</v>
      </c>
      <c r="AE28" s="21">
        <v>66.162454535391745</v>
      </c>
      <c r="AF28" s="21">
        <v>-1.0000000000000002</v>
      </c>
      <c r="AG28" s="21">
        <v>-1.0000000000000002</v>
      </c>
      <c r="AH28" s="21">
        <v>-1.0000000000000002</v>
      </c>
      <c r="AI28" s="21">
        <v>-2.6174177481519619E-2</v>
      </c>
      <c r="AJ28" s="21">
        <v>-5.2314489418316531E-3</v>
      </c>
      <c r="AK28" s="21">
        <v>4.1919677401970768E-3</v>
      </c>
      <c r="AL28" s="21">
        <v>-0.12918947048101256</v>
      </c>
      <c r="AM28" s="21">
        <v>1.7573871645834249E-2</v>
      </c>
      <c r="AN28" s="21">
        <v>-5.3953652643451033E-2</v>
      </c>
      <c r="AO28" s="21">
        <v>0.46030662984684129</v>
      </c>
      <c r="AP28" s="21">
        <v>-1.9947886684913381</v>
      </c>
      <c r="AQ28" s="21">
        <v>32.777010157270908</v>
      </c>
      <c r="AR28" s="21">
        <v>0.69381551181166956</v>
      </c>
      <c r="AS28" s="21">
        <v>0.7687460128000918</v>
      </c>
      <c r="AT28" s="21">
        <v>-1.0000000000000002</v>
      </c>
      <c r="AU28" s="21">
        <v>-1.0000000000000002</v>
      </c>
      <c r="AV28" s="21">
        <v>-0.18102345880507462</v>
      </c>
      <c r="AW28" s="21">
        <v>101.17559926305044</v>
      </c>
      <c r="AX28" s="21">
        <v>100.12897081923688</v>
      </c>
      <c r="AY28" s="21">
        <v>0.33926850047573054</v>
      </c>
      <c r="AZ28" s="21">
        <v>27.072331509434306</v>
      </c>
      <c r="BA28" s="26">
        <v>1509.3717383408471</v>
      </c>
    </row>
    <row r="29" spans="1:100" x14ac:dyDescent="0.25">
      <c r="A29">
        <v>70</v>
      </c>
      <c r="B29" t="s">
        <v>473</v>
      </c>
      <c r="C29" s="26">
        <v>3</v>
      </c>
      <c r="D29" s="21">
        <v>4.7195849393776763</v>
      </c>
      <c r="E29" s="21">
        <v>0</v>
      </c>
      <c r="F29" s="21">
        <v>-0.46538232409471958</v>
      </c>
      <c r="G29" s="21">
        <v>-0.46538232409471958</v>
      </c>
      <c r="H29" s="21">
        <v>0.32422923898574285</v>
      </c>
      <c r="I29" s="21">
        <v>0</v>
      </c>
      <c r="J29" s="21">
        <v>19.453754339144563</v>
      </c>
      <c r="K29" s="21">
        <v>0.32422923898574285</v>
      </c>
      <c r="L29" s="21">
        <v>-0.99999999999999944</v>
      </c>
      <c r="M29" s="21">
        <v>-0.99999999999999944</v>
      </c>
      <c r="N29" s="21">
        <v>6.4845847797148553</v>
      </c>
      <c r="O29" s="21">
        <v>23.707956954427523</v>
      </c>
      <c r="P29" s="21">
        <v>-0.21462792404107325</v>
      </c>
      <c r="Q29" s="21">
        <v>0.15556098740821681</v>
      </c>
      <c r="R29" s="21">
        <v>-0.10354203919651013</v>
      </c>
      <c r="S29" s="21">
        <v>0.33333333333333304</v>
      </c>
      <c r="T29" s="21">
        <v>0.33058583866748448</v>
      </c>
      <c r="U29" s="21">
        <v>0.42289616007826947</v>
      </c>
      <c r="V29" s="21">
        <v>0.17913920582998902</v>
      </c>
      <c r="W29" s="21">
        <v>37.66901195693336</v>
      </c>
      <c r="X29" s="21">
        <v>3.103362313642239</v>
      </c>
      <c r="Y29" s="21">
        <v>-0.99999999999999944</v>
      </c>
      <c r="Z29" s="21">
        <v>-0.99999999999999944</v>
      </c>
      <c r="AA29" s="21">
        <v>75.091436734051953</v>
      </c>
      <c r="AB29" s="21">
        <v>0.43052570116193778</v>
      </c>
      <c r="AC29" s="21">
        <v>2.2530462578390413E-2</v>
      </c>
      <c r="AD29" s="21">
        <v>0.29746317258597443</v>
      </c>
      <c r="AE29" s="21">
        <v>37.525966816315133</v>
      </c>
      <c r="AF29" s="21">
        <v>-0.99999999999999944</v>
      </c>
      <c r="AG29" s="21">
        <v>-0.99999999999999944</v>
      </c>
      <c r="AH29" s="21">
        <v>-0.99999999999999944</v>
      </c>
      <c r="AI29" s="21">
        <v>0</v>
      </c>
      <c r="AJ29" s="21">
        <v>0.17913920582998902</v>
      </c>
      <c r="AK29" s="21">
        <v>-9.80390647698752E-2</v>
      </c>
      <c r="AL29" s="21">
        <v>5.6364493623479374E-2</v>
      </c>
      <c r="AM29" s="21">
        <v>-8.8325461713748013E-2</v>
      </c>
      <c r="AN29" s="21">
        <v>-0.13517892503374793</v>
      </c>
      <c r="AO29" s="21">
        <v>-2.6983318666930756</v>
      </c>
      <c r="AP29" s="21">
        <v>-3.0976506577263012</v>
      </c>
      <c r="AQ29" s="21">
        <v>57.122766296077913</v>
      </c>
      <c r="AR29" s="21">
        <v>1.2659545379090773</v>
      </c>
      <c r="AS29" s="21">
        <v>3.427591552627983</v>
      </c>
      <c r="AT29" s="21">
        <v>-0.99999999999999944</v>
      </c>
      <c r="AU29" s="21">
        <v>-0.99999999999999944</v>
      </c>
      <c r="AV29" s="21">
        <v>-0.56892436329122975</v>
      </c>
      <c r="AW29" s="21">
        <v>95.701743030753192</v>
      </c>
      <c r="AX29" s="21">
        <v>113.61566361375209</v>
      </c>
      <c r="AY29" s="21">
        <v>0.34803719497186714</v>
      </c>
      <c r="AZ29" s="21">
        <v>35.603559410432339</v>
      </c>
      <c r="BA29" s="26">
        <v>1522.5510743343164</v>
      </c>
      <c r="CU29" t="e">
        <v>#N/A</v>
      </c>
      <c r="CV29" t="e">
        <v>#N/A</v>
      </c>
    </row>
    <row r="30" spans="1:100" x14ac:dyDescent="0.25">
      <c r="A30">
        <v>71</v>
      </c>
      <c r="B30" t="s">
        <v>474</v>
      </c>
      <c r="C30" s="26">
        <v>3</v>
      </c>
      <c r="D30" s="21">
        <v>4.8921763663361464</v>
      </c>
      <c r="E30" s="21">
        <v>0</v>
      </c>
      <c r="F30" s="21">
        <v>1.7144590683594065E-2</v>
      </c>
      <c r="G30" s="21">
        <v>1.7144590683594065E-2</v>
      </c>
      <c r="H30" s="21">
        <v>0.42666283321158749</v>
      </c>
      <c r="I30" s="21">
        <v>0</v>
      </c>
      <c r="J30" s="21">
        <v>25.599769992695251</v>
      </c>
      <c r="K30" s="21">
        <v>0.42666283321158749</v>
      </c>
      <c r="L30" s="21">
        <v>-1.0000000000000002</v>
      </c>
      <c r="M30" s="21">
        <v>-1.0000000000000002</v>
      </c>
      <c r="N30" s="21">
        <v>8.533256664231752</v>
      </c>
      <c r="O30" s="21">
        <v>30.509090949714977</v>
      </c>
      <c r="P30" s="21">
        <v>-4.3809805653945197E-2</v>
      </c>
      <c r="Q30" s="21">
        <v>2.9437804617192351</v>
      </c>
      <c r="R30" s="21">
        <v>0.90891486337404925</v>
      </c>
      <c r="S30" s="21">
        <v>0.33333333333333337</v>
      </c>
      <c r="T30" s="21">
        <v>0.32781869746437553</v>
      </c>
      <c r="U30" s="21">
        <v>0.38472775991841823</v>
      </c>
      <c r="V30" s="21">
        <v>0.40880959775193582</v>
      </c>
      <c r="W30" s="21">
        <v>41.121062210259012</v>
      </c>
      <c r="X30" s="21">
        <v>4.2308372271395625</v>
      </c>
      <c r="Y30" s="21">
        <v>-1.0000000000000002</v>
      </c>
      <c r="Z30" s="21">
        <v>-1.0000000000000002</v>
      </c>
      <c r="AA30" s="21">
        <v>84.924885962207583</v>
      </c>
      <c r="AB30" s="21">
        <v>0.25176300067736945</v>
      </c>
      <c r="AC30" s="21">
        <v>0.23331394871174255</v>
      </c>
      <c r="AD30" s="21">
        <v>0.3728212283823788</v>
      </c>
      <c r="AE30" s="21">
        <v>42.894908888574541</v>
      </c>
      <c r="AF30" s="21">
        <v>-1.0000000000000002</v>
      </c>
      <c r="AG30" s="21">
        <v>-1.0000000000000002</v>
      </c>
      <c r="AH30" s="21">
        <v>-1.0000000000000002</v>
      </c>
      <c r="AI30" s="21">
        <v>0</v>
      </c>
      <c r="AJ30" s="21">
        <v>0.40880959775193582</v>
      </c>
      <c r="AK30" s="21">
        <v>-0.15079510665162632</v>
      </c>
      <c r="AL30" s="21">
        <v>2.6456382861122906E-2</v>
      </c>
      <c r="AM30" s="21">
        <v>4.2515061957693438E-2</v>
      </c>
      <c r="AN30" s="21">
        <v>0.51329263919304113</v>
      </c>
      <c r="AO30" s="21">
        <v>0.30890101568420425</v>
      </c>
      <c r="AP30" s="21">
        <v>12.964597894131638</v>
      </c>
      <c r="AQ30" s="21">
        <v>66.720832202954327</v>
      </c>
      <c r="AR30" s="21">
        <v>1.4546893884680623</v>
      </c>
      <c r="AS30" s="21">
        <v>4.6575000603511505</v>
      </c>
      <c r="AT30" s="21">
        <v>-1.0000000000000002</v>
      </c>
      <c r="AU30" s="21">
        <v>-1.0000000000000002</v>
      </c>
      <c r="AV30" s="21">
        <v>0.92605945405764345</v>
      </c>
      <c r="AW30" s="21">
        <v>128.39857480605431</v>
      </c>
      <c r="AX30" s="21">
        <v>169.27953458124787</v>
      </c>
      <c r="AY30" s="21">
        <v>0.42423365791640782</v>
      </c>
      <c r="AZ30" s="21">
        <v>62.049955425101203</v>
      </c>
      <c r="BA30" s="26">
        <v>1628.3368580245688</v>
      </c>
    </row>
    <row r="31" spans="1:100" x14ac:dyDescent="0.25">
      <c r="A31">
        <v>74</v>
      </c>
      <c r="B31" t="s">
        <v>475</v>
      </c>
      <c r="C31" s="26">
        <v>3</v>
      </c>
      <c r="D31" s="21">
        <v>4.6463221753173869</v>
      </c>
      <c r="E31" s="21">
        <v>2.9422848455324174E-3</v>
      </c>
      <c r="F31" s="21">
        <v>-0.14690401433665518</v>
      </c>
      <c r="G31" s="21">
        <v>-0.14690401433665518</v>
      </c>
      <c r="H31" s="21">
        <v>6.8075569549291715E-3</v>
      </c>
      <c r="I31" s="21">
        <v>0</v>
      </c>
      <c r="J31" s="21">
        <v>0.40845341729574913</v>
      </c>
      <c r="K31" s="21">
        <v>6.8075569549291715E-3</v>
      </c>
      <c r="L31" s="21">
        <v>-0.99999999999999967</v>
      </c>
      <c r="M31" s="21">
        <v>-0.99999999999999967</v>
      </c>
      <c r="N31" s="21">
        <v>0.13615113909858295</v>
      </c>
      <c r="O31" s="21">
        <v>4.9078715782764828</v>
      </c>
      <c r="P31" s="21">
        <v>1.0287789211157825</v>
      </c>
      <c r="Q31" s="21">
        <v>2.3757189783894415</v>
      </c>
      <c r="R31" s="21">
        <v>0.7898288455555672</v>
      </c>
      <c r="S31" s="21">
        <v>0.33333333333333298</v>
      </c>
      <c r="T31" s="21">
        <v>0.37808827948726792</v>
      </c>
      <c r="U31" s="21">
        <v>0.53759388479820525</v>
      </c>
      <c r="V31" s="21">
        <v>-3.8880757528872004E-2</v>
      </c>
      <c r="W31" s="21">
        <v>48.133087325400211</v>
      </c>
      <c r="X31" s="21">
        <v>2.6530035374758598</v>
      </c>
      <c r="Y31" s="21">
        <v>-0.99999999999999967</v>
      </c>
      <c r="Z31" s="21">
        <v>-0.99999999999999967</v>
      </c>
      <c r="AA31" s="21">
        <v>97.639831309821673</v>
      </c>
      <c r="AB31" s="21">
        <v>0.19438433942631647</v>
      </c>
      <c r="AC31" s="21">
        <v>0.2205749944943399</v>
      </c>
      <c r="AD31" s="21">
        <v>0.55937896885666161</v>
      </c>
      <c r="AE31" s="21">
        <v>48.7169151388659</v>
      </c>
      <c r="AF31" s="21">
        <v>-0.99999999999999967</v>
      </c>
      <c r="AG31" s="21">
        <v>-0.99999999999999967</v>
      </c>
      <c r="AH31" s="21">
        <v>-0.99999999999999967</v>
      </c>
      <c r="AI31" s="21">
        <v>0</v>
      </c>
      <c r="AJ31" s="21">
        <v>-3.8880757528872004E-2</v>
      </c>
      <c r="AK31" s="21">
        <v>-9.5645319911122836E-2</v>
      </c>
      <c r="AL31" s="21">
        <v>0.13240484074460421</v>
      </c>
      <c r="AM31" s="21">
        <v>3.0864526116518839E-2</v>
      </c>
      <c r="AN31" s="21">
        <v>0.22982989957548725</v>
      </c>
      <c r="AO31" s="21">
        <v>0.29338655335735742</v>
      </c>
      <c r="AP31" s="21">
        <v>6.4077716931102033</v>
      </c>
      <c r="AQ31" s="21">
        <v>48.541540742695972</v>
      </c>
      <c r="AR31" s="21">
        <v>1.2101347400899352</v>
      </c>
      <c r="AS31" s="21">
        <v>2.6598110944307898</v>
      </c>
      <c r="AT31" s="21">
        <v>-0.99999999999999967</v>
      </c>
      <c r="AU31" s="21">
        <v>-0.99999999999999967</v>
      </c>
      <c r="AV31" s="21">
        <v>0.64292483121891175</v>
      </c>
      <c r="AW31" s="21">
        <v>108.95547458120836</v>
      </c>
      <c r="AX31" s="21">
        <v>105.06739882832116</v>
      </c>
      <c r="AY31" s="21">
        <v>0.31405725232302584</v>
      </c>
      <c r="AZ31" s="21">
        <v>48.019173227773173</v>
      </c>
      <c r="BA31" s="26">
        <v>1560.550069034548</v>
      </c>
    </row>
    <row r="32" spans="1:100" x14ac:dyDescent="0.25">
      <c r="A32">
        <v>75</v>
      </c>
      <c r="B32" t="s">
        <v>476</v>
      </c>
      <c r="C32" s="26">
        <v>3</v>
      </c>
      <c r="D32" s="21">
        <v>3.7914189865845214</v>
      </c>
      <c r="E32" s="21">
        <v>0</v>
      </c>
      <c r="F32" s="21">
        <v>-0.2090392999773725</v>
      </c>
      <c r="G32" s="21">
        <v>-0.2090392999773725</v>
      </c>
      <c r="H32" s="21">
        <v>0.1541652183108134</v>
      </c>
      <c r="I32" s="21">
        <v>0</v>
      </c>
      <c r="J32" s="21">
        <v>9.2499130986488041</v>
      </c>
      <c r="K32" s="21">
        <v>0.1541652183108134</v>
      </c>
      <c r="L32" s="21">
        <v>-1.0000000000000036</v>
      </c>
      <c r="M32" s="21">
        <v>-1.0000000000000036</v>
      </c>
      <c r="N32" s="21">
        <v>3.0833043662162685</v>
      </c>
      <c r="O32" s="21">
        <v>12.832292785255953</v>
      </c>
      <c r="P32" s="21">
        <v>-1.2235497279646783</v>
      </c>
      <c r="Q32" s="21">
        <v>-1.2857827780224769</v>
      </c>
      <c r="R32" s="21">
        <v>-0.48656276552765731</v>
      </c>
      <c r="S32" s="21">
        <v>0.33333333333333448</v>
      </c>
      <c r="T32" s="21">
        <v>0.33757985306916238</v>
      </c>
      <c r="U32" s="21">
        <v>0.28362903767994835</v>
      </c>
      <c r="V32" s="21">
        <v>0</v>
      </c>
      <c r="W32" s="21">
        <v>32.015080230865287</v>
      </c>
      <c r="X32" s="21">
        <v>1.6555106385473048</v>
      </c>
      <c r="Y32" s="21">
        <v>-1.0000000000000036</v>
      </c>
      <c r="Z32" s="21">
        <v>-1.0000000000000036</v>
      </c>
      <c r="AA32" s="21">
        <v>55.622282207374795</v>
      </c>
      <c r="AB32" s="21">
        <v>0.20059689072474388</v>
      </c>
      <c r="AC32" s="21">
        <v>0.1281239290930582</v>
      </c>
      <c r="AD32" s="21">
        <v>0.15315447502294088</v>
      </c>
      <c r="AE32" s="21">
        <v>24.093764742037145</v>
      </c>
      <c r="AF32" s="21">
        <v>-1.0000000000000036</v>
      </c>
      <c r="AG32" s="21">
        <v>-1.0000000000000036</v>
      </c>
      <c r="AH32" s="21">
        <v>-1.0000000000000036</v>
      </c>
      <c r="AI32" s="21">
        <v>0</v>
      </c>
      <c r="AJ32" s="21">
        <v>0</v>
      </c>
      <c r="AK32" s="21">
        <v>0.18709966648117252</v>
      </c>
      <c r="AL32" s="21">
        <v>9.3506475678615003E-2</v>
      </c>
      <c r="AM32" s="21">
        <v>0.59580705209787144</v>
      </c>
      <c r="AN32" s="21">
        <v>9.0100516244725037E-2</v>
      </c>
      <c r="AO32" s="21">
        <v>15.830674634852661</v>
      </c>
      <c r="AP32" s="21">
        <v>2.7200452845112011</v>
      </c>
      <c r="AQ32" s="21">
        <v>41.264993329514112</v>
      </c>
      <c r="AR32" s="21">
        <v>0.95454222408244538</v>
      </c>
      <c r="AS32" s="21">
        <v>1.8096758568581182</v>
      </c>
      <c r="AT32" s="21">
        <v>-1.0000000000000036</v>
      </c>
      <c r="AU32" s="21">
        <v>-1.0000000000000036</v>
      </c>
      <c r="AV32" s="21">
        <v>-0.69560206550503001</v>
      </c>
      <c r="AW32" s="21">
        <v>71.174620277141884</v>
      </c>
      <c r="AX32" s="21">
        <v>71.174620277141884</v>
      </c>
      <c r="AY32" s="21">
        <v>0.18396117042324969</v>
      </c>
      <c r="AZ32" s="21">
        <v>4.940119933735466</v>
      </c>
      <c r="BA32" s="26">
        <v>1551.2341873116695</v>
      </c>
    </row>
    <row r="33" spans="1:100" x14ac:dyDescent="0.25">
      <c r="A33">
        <v>78</v>
      </c>
      <c r="B33" t="s">
        <v>477</v>
      </c>
      <c r="C33" s="26">
        <v>3</v>
      </c>
      <c r="D33" s="21">
        <v>5.4069766730033049</v>
      </c>
      <c r="E33" s="21">
        <v>0.14884774745145699</v>
      </c>
      <c r="F33" s="21">
        <v>0.31358330893422781</v>
      </c>
      <c r="G33" s="21">
        <v>0.38180080949168649</v>
      </c>
      <c r="H33" s="21">
        <v>0.11331275385780798</v>
      </c>
      <c r="I33" s="21">
        <v>0</v>
      </c>
      <c r="J33" s="21">
        <v>6.7987652314684759</v>
      </c>
      <c r="K33" s="21">
        <v>0.11331275385780798</v>
      </c>
      <c r="L33" s="21">
        <v>-1.0000000000000009</v>
      </c>
      <c r="M33" s="21">
        <v>-1.0000000000000009</v>
      </c>
      <c r="N33" s="21">
        <v>2.2662550771561598</v>
      </c>
      <c r="O33" s="21">
        <v>12.587542713963472</v>
      </c>
      <c r="P33" s="21">
        <v>-0.17285907942914619</v>
      </c>
      <c r="Q33" s="21">
        <v>1.1129854478293748</v>
      </c>
      <c r="R33" s="21">
        <v>0.28410768596860586</v>
      </c>
      <c r="S33" s="21">
        <v>0.3333333333333337</v>
      </c>
      <c r="T33" s="21">
        <v>0.3307691324267506</v>
      </c>
      <c r="U33" s="21">
        <v>0.34494461869875509</v>
      </c>
      <c r="V33" s="21">
        <v>0.11228389927995489</v>
      </c>
      <c r="W33" s="21">
        <v>40.320729195239444</v>
      </c>
      <c r="X33" s="21">
        <v>2.6042715823770237</v>
      </c>
      <c r="Y33" s="21">
        <v>-1.0000000000000009</v>
      </c>
      <c r="Z33" s="21">
        <v>-1.0000000000000009</v>
      </c>
      <c r="AA33" s="21">
        <v>99.135221885048679</v>
      </c>
      <c r="AB33" s="21">
        <v>0.43276156941313249</v>
      </c>
      <c r="AC33" s="21">
        <v>0.51566142388112468</v>
      </c>
      <c r="AD33" s="21">
        <v>0.22218470678255547</v>
      </c>
      <c r="AE33" s="21">
        <v>58.530385003840657</v>
      </c>
      <c r="AF33" s="21">
        <v>-1.0000000000000009</v>
      </c>
      <c r="AG33" s="21">
        <v>-1.0000000000000009</v>
      </c>
      <c r="AH33" s="21">
        <v>-1.0000000000000009</v>
      </c>
      <c r="AI33" s="21">
        <v>-7.2788901424833147E-4</v>
      </c>
      <c r="AJ33" s="21">
        <v>0.11228389927995489</v>
      </c>
      <c r="AK33" s="21">
        <v>6.8160536230322283E-2</v>
      </c>
      <c r="AL33" s="21">
        <v>0.19788627773089426</v>
      </c>
      <c r="AM33" s="21">
        <v>0.17666442736361274</v>
      </c>
      <c r="AN33" s="21">
        <v>0.16493485485528747</v>
      </c>
      <c r="AO33" s="21">
        <v>4.7574133652419306</v>
      </c>
      <c r="AP33" s="21">
        <v>5.1128027600366597</v>
      </c>
      <c r="AQ33" s="21">
        <v>47.119494426707952</v>
      </c>
      <c r="AR33" s="21">
        <v>1.1213309837387944</v>
      </c>
      <c r="AS33" s="21">
        <v>2.7175843362348342</v>
      </c>
      <c r="AT33" s="21">
        <v>-1.0000000000000009</v>
      </c>
      <c r="AU33" s="21">
        <v>-1.0000000000000009</v>
      </c>
      <c r="AV33" s="21">
        <v>0.66590849546029252</v>
      </c>
      <c r="AW33" s="21">
        <v>116.83556735904889</v>
      </c>
      <c r="AX33" s="21">
        <v>128.04939950675941</v>
      </c>
      <c r="AY33" s="21">
        <v>0.4896341490485373</v>
      </c>
      <c r="AZ33" s="21">
        <v>63.17948561415318</v>
      </c>
      <c r="BA33" s="26">
        <v>1681.8739623855488</v>
      </c>
      <c r="CU33" t="e">
        <v>#N/A</v>
      </c>
      <c r="CV33" t="e">
        <v>#N/A</v>
      </c>
    </row>
    <row r="34" spans="1:100" x14ac:dyDescent="0.25">
      <c r="A34">
        <v>79</v>
      </c>
      <c r="B34" t="s">
        <v>478</v>
      </c>
      <c r="C34" s="26">
        <v>3</v>
      </c>
      <c r="D34" s="21">
        <v>4.1616132669366168</v>
      </c>
      <c r="E34" s="21">
        <v>0.51369859681734553</v>
      </c>
      <c r="F34" s="21">
        <v>2.2863957664307946</v>
      </c>
      <c r="G34" s="21">
        <v>2.4363110507312422</v>
      </c>
      <c r="H34" s="21">
        <v>-0.13434006787061062</v>
      </c>
      <c r="I34" s="21">
        <v>0</v>
      </c>
      <c r="J34" s="21">
        <v>-8.0604040722366346</v>
      </c>
      <c r="K34" s="21">
        <v>-0.13434006787061062</v>
      </c>
      <c r="L34" s="21">
        <v>-1.000000000000002</v>
      </c>
      <c r="M34" s="21">
        <v>-1.000000000000002</v>
      </c>
      <c r="N34" s="21">
        <v>-2.6868013574122127</v>
      </c>
      <c r="O34" s="21">
        <v>-1.4624797545687751</v>
      </c>
      <c r="P34" s="21">
        <v>0.16445452908904534</v>
      </c>
      <c r="Q34" s="21">
        <v>3.7322340816232957</v>
      </c>
      <c r="R34" s="21">
        <v>1.2366260998949852</v>
      </c>
      <c r="S34" s="21">
        <v>0.33333333333333398</v>
      </c>
      <c r="T34" s="21">
        <v>0.37773696927140255</v>
      </c>
      <c r="U34" s="21">
        <v>0.34623079508386168</v>
      </c>
      <c r="V34" s="21">
        <v>8.8646739869912589E-2</v>
      </c>
      <c r="W34" s="21">
        <v>51.211516217164835</v>
      </c>
      <c r="X34" s="21">
        <v>2.8066176259683386</v>
      </c>
      <c r="Y34" s="21">
        <v>-1.000000000000002</v>
      </c>
      <c r="Z34" s="21">
        <v>-1.000000000000002</v>
      </c>
      <c r="AA34" s="21">
        <v>92.010069110807308</v>
      </c>
      <c r="AB34" s="21">
        <v>0.27033639754097522</v>
      </c>
      <c r="AC34" s="21">
        <v>-3.317576333311309E-2</v>
      </c>
      <c r="AD34" s="21">
        <v>0.55407790166708648</v>
      </c>
      <c r="AE34" s="21">
        <v>39.561926793747439</v>
      </c>
      <c r="AF34" s="21">
        <v>-1.000000000000002</v>
      </c>
      <c r="AG34" s="21">
        <v>-1.000000000000002</v>
      </c>
      <c r="AH34" s="21">
        <v>-1.000000000000002</v>
      </c>
      <c r="AI34" s="21">
        <v>1.8373902188334224E-2</v>
      </c>
      <c r="AJ34" s="21">
        <v>8.8646739869912589E-2</v>
      </c>
      <c r="AK34" s="21">
        <v>2.1980321553745293E-2</v>
      </c>
      <c r="AL34" s="21">
        <v>-4.7152932747073883E-2</v>
      </c>
      <c r="AM34" s="21">
        <v>-9.8324677623896267E-2</v>
      </c>
      <c r="AN34" s="21">
        <v>-3.0214760756514303E-2</v>
      </c>
      <c r="AO34" s="21">
        <v>-2.3482153328286794</v>
      </c>
      <c r="AP34" s="21">
        <v>-0.99113368264822832</v>
      </c>
      <c r="AQ34" s="21">
        <v>43.151112144928227</v>
      </c>
      <c r="AR34" s="21">
        <v>1.1459478375585106</v>
      </c>
      <c r="AS34" s="21">
        <v>2.6722775580977274</v>
      </c>
      <c r="AT34" s="21">
        <v>-1.000000000000002</v>
      </c>
      <c r="AU34" s="21">
        <v>-1.000000000000002</v>
      </c>
      <c r="AV34" s="21">
        <v>3.6729371506262267</v>
      </c>
      <c r="AW34" s="21">
        <v>89.556455673590293</v>
      </c>
      <c r="AX34" s="21">
        <v>98.788607704348237</v>
      </c>
      <c r="AY34" s="21">
        <v>0.20606332706240363</v>
      </c>
      <c r="AZ34" s="21">
        <v>29.152273788429742</v>
      </c>
      <c r="BA34" s="26">
        <v>1525.7253900597746</v>
      </c>
      <c r="CU34" t="e">
        <v>#N/A</v>
      </c>
      <c r="CV34" t="e">
        <v>#N/A</v>
      </c>
    </row>
    <row r="35" spans="1:100" x14ac:dyDescent="0.25">
      <c r="A35">
        <v>81</v>
      </c>
      <c r="B35" t="s">
        <v>479</v>
      </c>
      <c r="C35" s="26">
        <v>3</v>
      </c>
      <c r="D35" s="21">
        <v>3.2434436048808135</v>
      </c>
      <c r="E35" s="21">
        <v>0.64404504252239581</v>
      </c>
      <c r="F35" s="21">
        <v>-1.3608390202518648</v>
      </c>
      <c r="G35" s="21">
        <v>-1.171594114853258</v>
      </c>
      <c r="H35" s="21">
        <v>0.10374816180159967</v>
      </c>
      <c r="I35" s="21">
        <v>0</v>
      </c>
      <c r="J35" s="21">
        <v>6.2248897080959775</v>
      </c>
      <c r="K35" s="21">
        <v>0.10374816180159967</v>
      </c>
      <c r="L35" s="21">
        <v>-1.0000000000000011</v>
      </c>
      <c r="M35" s="21">
        <v>-1.0000000000000011</v>
      </c>
      <c r="N35" s="21">
        <v>2.0749632360319912</v>
      </c>
      <c r="O35" s="21">
        <v>8.2967391981235306</v>
      </c>
      <c r="P35" s="21">
        <v>-0.8577612883593575</v>
      </c>
      <c r="Q35" s="21">
        <v>2.3374501167557349</v>
      </c>
      <c r="R35" s="21">
        <v>0.67713545060367086</v>
      </c>
      <c r="S35" s="21">
        <v>0.33333333333333365</v>
      </c>
      <c r="T35" s="21">
        <v>0.31081530518561234</v>
      </c>
      <c r="U35" s="21">
        <v>3.5842892235713193E-2</v>
      </c>
      <c r="V35" s="21">
        <v>0</v>
      </c>
      <c r="W35" s="21">
        <v>23.049734758122369</v>
      </c>
      <c r="X35" s="21">
        <v>0.66125401751247781</v>
      </c>
      <c r="Y35" s="21">
        <v>-1.0000000000000011</v>
      </c>
      <c r="Z35" s="21">
        <v>-1.0000000000000011</v>
      </c>
      <c r="AA35" s="21">
        <v>29.025706953389736</v>
      </c>
      <c r="AB35" s="21">
        <v>-0.10542041321979738</v>
      </c>
      <c r="AC35" s="21">
        <v>0.12181949235102175</v>
      </c>
      <c r="AD35" s="21">
        <v>8.9577655762049416E-2</v>
      </c>
      <c r="AE35" s="21">
        <v>5.2988367446636957</v>
      </c>
      <c r="AF35" s="21">
        <v>-1.0000000000000011</v>
      </c>
      <c r="AG35" s="21">
        <v>-1.0000000000000011</v>
      </c>
      <c r="AH35" s="21">
        <v>-1.0000000000000011</v>
      </c>
      <c r="AI35" s="21">
        <v>-6.6074624577947244E-2</v>
      </c>
      <c r="AJ35" s="21">
        <v>0</v>
      </c>
      <c r="AK35" s="21">
        <v>0.23778696792656043</v>
      </c>
      <c r="AL35" s="21">
        <v>-0.11075090597694032</v>
      </c>
      <c r="AM35" s="21">
        <v>0.33202978975001396</v>
      </c>
      <c r="AN35" s="21">
        <v>0.15233370524302819</v>
      </c>
      <c r="AO35" s="21">
        <v>9.489679583383154</v>
      </c>
      <c r="AP35" s="21">
        <v>3.2545881011910049</v>
      </c>
      <c r="AQ35" s="21">
        <v>29.27462446621837</v>
      </c>
      <c r="AR35" s="21">
        <v>0.67999153075465946</v>
      </c>
      <c r="AS35" s="21">
        <v>0.76500217931407788</v>
      </c>
      <c r="AT35" s="21">
        <v>-1.0000000000000011</v>
      </c>
      <c r="AU35" s="21">
        <v>-1.0000000000000011</v>
      </c>
      <c r="AV35" s="21">
        <v>-0.49445866424958773</v>
      </c>
      <c r="AW35" s="21">
        <v>40.577034252704266</v>
      </c>
      <c r="AX35" s="21">
        <v>39.255541761145338</v>
      </c>
      <c r="AY35" s="21">
        <v>2.7544060662779174E-2</v>
      </c>
      <c r="AZ35" s="21">
        <v>-44.062437323149688</v>
      </c>
      <c r="BA35" s="26">
        <v>1387.3608481575375</v>
      </c>
    </row>
    <row r="36" spans="1:100" x14ac:dyDescent="0.25">
      <c r="A36">
        <v>85</v>
      </c>
      <c r="B36" t="s">
        <v>480</v>
      </c>
      <c r="C36" s="26">
        <v>3</v>
      </c>
      <c r="D36" s="21">
        <v>5.3994943921532608</v>
      </c>
      <c r="E36" s="21">
        <v>-1.4652000698532735E-2</v>
      </c>
      <c r="F36" s="21">
        <v>0.60689509479865911</v>
      </c>
      <c r="G36" s="21">
        <v>0.60689509479865911</v>
      </c>
      <c r="H36" s="21">
        <v>0.32563533392800753</v>
      </c>
      <c r="I36" s="21">
        <v>0</v>
      </c>
      <c r="J36" s="21">
        <v>19.538120035680457</v>
      </c>
      <c r="K36" s="21">
        <v>0.32563533392800753</v>
      </c>
      <c r="L36" s="21">
        <v>-1</v>
      </c>
      <c r="M36" s="21">
        <v>-1</v>
      </c>
      <c r="N36" s="21">
        <v>6.5127066785601508</v>
      </c>
      <c r="O36" s="21">
        <v>25.544509522632367</v>
      </c>
      <c r="P36" s="21">
        <v>0.40132320350982437</v>
      </c>
      <c r="Q36" s="21">
        <v>2.9120254501549199</v>
      </c>
      <c r="R36" s="21">
        <v>0.88759308658716851</v>
      </c>
      <c r="S36" s="21">
        <v>0.33333333333333326</v>
      </c>
      <c r="T36" s="21">
        <v>0.36752004938808303</v>
      </c>
      <c r="U36" s="21">
        <v>0.31134575414955867</v>
      </c>
      <c r="V36" s="21">
        <v>5.9890073886852524E-2</v>
      </c>
      <c r="W36" s="21">
        <v>29.858155073192805</v>
      </c>
      <c r="X36" s="21">
        <v>2.0079465632938511</v>
      </c>
      <c r="Y36" s="21">
        <v>-1</v>
      </c>
      <c r="Z36" s="21">
        <v>-1</v>
      </c>
      <c r="AA36" s="21">
        <v>79.546320611534526</v>
      </c>
      <c r="AB36" s="21">
        <v>0.40138773177882192</v>
      </c>
      <c r="AC36" s="21">
        <v>0.15830360352488199</v>
      </c>
      <c r="AD36" s="21">
        <v>0.41632011373138766</v>
      </c>
      <c r="AE36" s="21">
        <v>48.800572451754562</v>
      </c>
      <c r="AF36" s="21">
        <v>-1</v>
      </c>
      <c r="AG36" s="21">
        <v>-1</v>
      </c>
      <c r="AH36" s="21">
        <v>-1</v>
      </c>
      <c r="AI36" s="21">
        <v>0</v>
      </c>
      <c r="AJ36" s="21">
        <v>5.9890073886852524E-2</v>
      </c>
      <c r="AK36" s="21">
        <v>0.10154173358424287</v>
      </c>
      <c r="AL36" s="21">
        <v>0.17100710109453021</v>
      </c>
      <c r="AM36" s="21">
        <v>0.41071205368571345</v>
      </c>
      <c r="AN36" s="21">
        <v>0.42669502047162455</v>
      </c>
      <c r="AO36" s="21">
        <v>10.775510010064052</v>
      </c>
      <c r="AP36" s="21">
        <v>11.522411017263266</v>
      </c>
      <c r="AQ36" s="21">
        <v>49.39627510887324</v>
      </c>
      <c r="AR36" s="21">
        <v>1.0720892107578281</v>
      </c>
      <c r="AS36" s="21">
        <v>2.3335818972218578</v>
      </c>
      <c r="AT36" s="21">
        <v>-1</v>
      </c>
      <c r="AU36" s="21">
        <v>-1</v>
      </c>
      <c r="AV36" s="21">
        <v>1.4944881813858275</v>
      </c>
      <c r="AW36" s="21">
        <v>116.61324115143015</v>
      </c>
      <c r="AX36" s="21">
        <v>122.60224854011538</v>
      </c>
      <c r="AY36" s="21">
        <v>0.31128757383254901</v>
      </c>
      <c r="AZ36" s="21">
        <v>28.917684076973721</v>
      </c>
      <c r="BA36" s="26">
        <v>1567.1612996361168</v>
      </c>
    </row>
    <row r="37" spans="1:100" x14ac:dyDescent="0.25">
      <c r="A37">
        <v>86</v>
      </c>
      <c r="B37" t="s">
        <v>481</v>
      </c>
      <c r="C37" s="26">
        <v>3</v>
      </c>
      <c r="D37" s="21">
        <v>5.1854061310738118</v>
      </c>
      <c r="E37" s="21">
        <v>-0.53225647418343358</v>
      </c>
      <c r="F37" s="21">
        <v>8.3933825020055064</v>
      </c>
      <c r="G37" s="21">
        <v>8.2385041674857202</v>
      </c>
      <c r="H37" s="21">
        <v>0.11931635051253754</v>
      </c>
      <c r="I37" s="21">
        <v>0</v>
      </c>
      <c r="J37" s="21">
        <v>7.1589810307522548</v>
      </c>
      <c r="K37" s="21">
        <v>0.11931635051253754</v>
      </c>
      <c r="L37" s="21">
        <v>-0.99999999999999933</v>
      </c>
      <c r="M37" s="21">
        <v>-0.99999999999999933</v>
      </c>
      <c r="N37" s="21">
        <v>2.3863270102507514</v>
      </c>
      <c r="O37" s="21">
        <v>20.582891329311799</v>
      </c>
      <c r="P37" s="21">
        <v>1.2729462735219126</v>
      </c>
      <c r="Q37" s="21">
        <v>4.5228921506344841</v>
      </c>
      <c r="R37" s="21">
        <v>1.4070656253322669</v>
      </c>
      <c r="S37" s="21">
        <v>0.33333333333333304</v>
      </c>
      <c r="T37" s="21">
        <v>0.3696057683459808</v>
      </c>
      <c r="U37" s="21">
        <v>0.26727976428451444</v>
      </c>
      <c r="V37" s="21">
        <v>-2.836900101410747E-2</v>
      </c>
      <c r="W37" s="21">
        <v>32.901340577487325</v>
      </c>
      <c r="X37" s="21">
        <v>1.5290878629391795</v>
      </c>
      <c r="Y37" s="21">
        <v>-0.99999999999999933</v>
      </c>
      <c r="Z37" s="21">
        <v>-0.99999999999999933</v>
      </c>
      <c r="AA37" s="21">
        <v>84.17505626404494</v>
      </c>
      <c r="AB37" s="21">
        <v>0.34593093961981358</v>
      </c>
      <c r="AC37" s="21">
        <v>0.31528435132050159</v>
      </c>
      <c r="AD37" s="21">
        <v>0.33611771028419113</v>
      </c>
      <c r="AE37" s="21">
        <v>49.866650061225293</v>
      </c>
      <c r="AF37" s="21">
        <v>-0.99999999999999933</v>
      </c>
      <c r="AG37" s="21">
        <v>-0.99999999999999933</v>
      </c>
      <c r="AH37" s="21">
        <v>-0.99999999999999933</v>
      </c>
      <c r="AI37" s="21">
        <v>0</v>
      </c>
      <c r="AJ37" s="21">
        <v>-2.836900101410747E-2</v>
      </c>
      <c r="AK37" s="21">
        <v>7.8634461819234475E-2</v>
      </c>
      <c r="AL37" s="21">
        <v>-0.10415079372772003</v>
      </c>
      <c r="AM37" s="21">
        <v>0.31689892942140357</v>
      </c>
      <c r="AN37" s="21">
        <v>0.46499547967871474</v>
      </c>
      <c r="AO37" s="21">
        <v>8.3156455446312645</v>
      </c>
      <c r="AP37" s="21">
        <v>11.104133023329267</v>
      </c>
      <c r="AQ37" s="21">
        <v>40.060321608239583</v>
      </c>
      <c r="AR37" s="21">
        <v>0.94184986494972078</v>
      </c>
      <c r="AS37" s="21">
        <v>1.6484042134517176</v>
      </c>
      <c r="AT37" s="21">
        <v>-0.99999999999999933</v>
      </c>
      <c r="AU37" s="21">
        <v>-0.99999999999999933</v>
      </c>
      <c r="AV37" s="21">
        <v>9.6455697928179855</v>
      </c>
      <c r="AW37" s="21">
        <v>115.862080616686</v>
      </c>
      <c r="AX37" s="21">
        <v>113.02518051527528</v>
      </c>
      <c r="AY37" s="21">
        <v>0.44737809535572048</v>
      </c>
      <c r="AZ37" s="21">
        <v>47.255719729572725</v>
      </c>
      <c r="BA37" s="26">
        <v>1588.7384637013322</v>
      </c>
    </row>
    <row r="38" spans="1:100" x14ac:dyDescent="0.25">
      <c r="A38">
        <v>87</v>
      </c>
      <c r="B38" t="s">
        <v>482</v>
      </c>
      <c r="C38" s="26">
        <v>3</v>
      </c>
      <c r="D38" s="21">
        <v>4.5280997221498307</v>
      </c>
      <c r="E38" s="21">
        <v>-0.12460362909286628</v>
      </c>
      <c r="F38" s="21">
        <v>0.44880433999925229</v>
      </c>
      <c r="G38" s="21">
        <v>0.40640607616433744</v>
      </c>
      <c r="H38" s="21">
        <v>0.26024935121986947</v>
      </c>
      <c r="I38" s="21">
        <v>0</v>
      </c>
      <c r="J38" s="21">
        <v>15.614961073192157</v>
      </c>
      <c r="K38" s="21">
        <v>0.26024935121986947</v>
      </c>
      <c r="L38" s="21">
        <v>-1.0000000000000013</v>
      </c>
      <c r="M38" s="21">
        <v>-1.0000000000000013</v>
      </c>
      <c r="N38" s="21">
        <v>5.2049870243973926</v>
      </c>
      <c r="O38" s="21">
        <v>20.54946687150635</v>
      </c>
      <c r="P38" s="21">
        <v>1.7125464881054531</v>
      </c>
      <c r="Q38" s="21">
        <v>-2.5894536826116288</v>
      </c>
      <c r="R38" s="21">
        <v>-0.68890873090486981</v>
      </c>
      <c r="S38" s="21">
        <v>0.33333333333333365</v>
      </c>
      <c r="T38" s="21">
        <v>0.3312704281329259</v>
      </c>
      <c r="U38" s="21">
        <v>-8.8394389152006897E-2</v>
      </c>
      <c r="V38" s="21">
        <v>-3.5248113758560323E-2</v>
      </c>
      <c r="W38" s="21">
        <v>11.228476293432903</v>
      </c>
      <c r="X38" s="21">
        <v>-0.16277473411340737</v>
      </c>
      <c r="Y38" s="21">
        <v>-1.0000000000000013</v>
      </c>
      <c r="Z38" s="21">
        <v>-1.0000000000000013</v>
      </c>
      <c r="AA38" s="21">
        <v>30.511580605969492</v>
      </c>
      <c r="AB38" s="21">
        <v>-1.6985222918758494E-2</v>
      </c>
      <c r="AC38" s="21">
        <v>0.12345944401444869</v>
      </c>
      <c r="AD38" s="21">
        <v>0.29296603977313912</v>
      </c>
      <c r="AE38" s="21">
        <v>19.972013043441443</v>
      </c>
      <c r="AF38" s="21">
        <v>-1.0000000000000013</v>
      </c>
      <c r="AG38" s="21">
        <v>-1.0000000000000013</v>
      </c>
      <c r="AH38" s="21">
        <v>-1.0000000000000013</v>
      </c>
      <c r="AI38" s="21">
        <v>0</v>
      </c>
      <c r="AJ38" s="21">
        <v>-3.5248113758560323E-2</v>
      </c>
      <c r="AK38" s="21">
        <v>0.40354209248506084</v>
      </c>
      <c r="AL38" s="21">
        <v>-0.12285891264237808</v>
      </c>
      <c r="AM38" s="21">
        <v>0.34882891181895159</v>
      </c>
      <c r="AN38" s="21">
        <v>2.1383335301145643E-2</v>
      </c>
      <c r="AO38" s="21">
        <v>10.738433257899091</v>
      </c>
      <c r="AP38" s="21">
        <v>-7.9711180683248853E-2</v>
      </c>
      <c r="AQ38" s="21">
        <v>26.843437366625057</v>
      </c>
      <c r="AR38" s="21">
        <v>0.54096125855569221</v>
      </c>
      <c r="AS38" s="21">
        <v>9.7474617106462519E-2</v>
      </c>
      <c r="AT38" s="21">
        <v>-1.0000000000000013</v>
      </c>
      <c r="AU38" s="21">
        <v>-1.0000000000000013</v>
      </c>
      <c r="AV38" s="21">
        <v>-0.2825026547405326</v>
      </c>
      <c r="AW38" s="21">
        <v>50.981336296792556</v>
      </c>
      <c r="AX38" s="21">
        <v>47.456524920936545</v>
      </c>
      <c r="AY38" s="21">
        <v>2.4331765104104154E-2</v>
      </c>
      <c r="AZ38" s="21">
        <v>-25.657516317391433</v>
      </c>
      <c r="BA38" s="26">
        <v>1370.2687368451809</v>
      </c>
      <c r="CU38" t="e">
        <v>#N/A</v>
      </c>
      <c r="CV38" t="e">
        <v>#N/A</v>
      </c>
    </row>
    <row r="39" spans="1:100" x14ac:dyDescent="0.25">
      <c r="A39">
        <v>88</v>
      </c>
      <c r="B39" t="s">
        <v>483</v>
      </c>
      <c r="C39" s="26">
        <v>3</v>
      </c>
      <c r="D39" s="21">
        <v>4.2670411581459859</v>
      </c>
      <c r="E39" s="21">
        <v>7.6380971816734977E-2</v>
      </c>
      <c r="F39" s="21">
        <v>0.54408172610780314</v>
      </c>
      <c r="G39" s="21">
        <v>0.56871092698872105</v>
      </c>
      <c r="H39" s="21">
        <v>0.18650883859468556</v>
      </c>
      <c r="I39" s="21">
        <v>0</v>
      </c>
      <c r="J39" s="21">
        <v>11.190530315681128</v>
      </c>
      <c r="K39" s="21">
        <v>0.18650883859468556</v>
      </c>
      <c r="L39" s="21">
        <v>-0.99999999999999978</v>
      </c>
      <c r="M39" s="21">
        <v>-0.99999999999999978</v>
      </c>
      <c r="N39" s="21">
        <v>3.7301767718937104</v>
      </c>
      <c r="O39" s="21">
        <v>16.026282400815834</v>
      </c>
      <c r="P39" s="21">
        <v>-0.28395379941465498</v>
      </c>
      <c r="Q39" s="21">
        <v>0.18304549229954101</v>
      </c>
      <c r="R39" s="21">
        <v>-4.7706394256663565E-2</v>
      </c>
      <c r="S39" s="21">
        <v>0.3333333333333332</v>
      </c>
      <c r="T39" s="21">
        <v>0.33330106619010108</v>
      </c>
      <c r="U39" s="21">
        <v>0.47570033685979984</v>
      </c>
      <c r="V39" s="21">
        <v>-1.0003923636238383E-2</v>
      </c>
      <c r="W39" s="21">
        <v>37.83287896609243</v>
      </c>
      <c r="X39" s="21">
        <v>2.3229033665505181</v>
      </c>
      <c r="Y39" s="21">
        <v>-0.99999999999999978</v>
      </c>
      <c r="Z39" s="21">
        <v>-0.99999999999999978</v>
      </c>
      <c r="AA39" s="21">
        <v>70.802017362422134</v>
      </c>
      <c r="AB39" s="21">
        <v>0.31497845900932792</v>
      </c>
      <c r="AC39" s="21">
        <v>0.24902884672887435</v>
      </c>
      <c r="AD39" s="21">
        <v>9.6329590073525595E-2</v>
      </c>
      <c r="AE39" s="21">
        <v>33.016844790586411</v>
      </c>
      <c r="AF39" s="21">
        <v>-0.99999999999999978</v>
      </c>
      <c r="AG39" s="21">
        <v>-0.99999999999999978</v>
      </c>
      <c r="AH39" s="21">
        <v>-0.99999999999999978</v>
      </c>
      <c r="AI39" s="21">
        <v>1.351535148050018E-2</v>
      </c>
      <c r="AJ39" s="21">
        <v>-1.0003923636238383E-2</v>
      </c>
      <c r="AK39" s="21">
        <v>0.11112468550962018</v>
      </c>
      <c r="AL39" s="21">
        <v>0.19777120879423254</v>
      </c>
      <c r="AM39" s="21">
        <v>-4.1486875687450506E-2</v>
      </c>
      <c r="AN39" s="21">
        <v>0.33668617078842961</v>
      </c>
      <c r="AO39" s="21">
        <v>-0.48154846463816225</v>
      </c>
      <c r="AP39" s="21">
        <v>9.4060103136818984</v>
      </c>
      <c r="AQ39" s="21">
        <v>49.023409281773553</v>
      </c>
      <c r="AR39" s="21">
        <v>1.1323308127469955</v>
      </c>
      <c r="AS39" s="21">
        <v>2.5094122051452037</v>
      </c>
      <c r="AT39" s="21">
        <v>-0.99999999999999978</v>
      </c>
      <c r="AU39" s="21">
        <v>-0.99999999999999978</v>
      </c>
      <c r="AV39" s="21">
        <v>0.52100453273205771</v>
      </c>
      <c r="AW39" s="21">
        <v>96.234310076919925</v>
      </c>
      <c r="AX39" s="21">
        <v>95.504224742906061</v>
      </c>
      <c r="AY39" s="21">
        <v>0.29459995233297198</v>
      </c>
      <c r="AZ39" s="21">
        <v>23.000577445673208</v>
      </c>
      <c r="BA39" s="26">
        <v>1511.5886601986324</v>
      </c>
    </row>
    <row r="40" spans="1:100" x14ac:dyDescent="0.25">
      <c r="A40">
        <v>93</v>
      </c>
      <c r="B40" t="s">
        <v>484</v>
      </c>
      <c r="C40" s="26">
        <v>3</v>
      </c>
      <c r="D40" s="21">
        <v>3.3166962459336391</v>
      </c>
      <c r="E40" s="21">
        <v>0.45181181726949182</v>
      </c>
      <c r="F40" s="21">
        <v>0.16886842061551249</v>
      </c>
      <c r="G40" s="21">
        <v>0.30918943341045857</v>
      </c>
      <c r="H40" s="21">
        <v>0.38117435158028046</v>
      </c>
      <c r="I40" s="21">
        <v>0</v>
      </c>
      <c r="J40" s="21">
        <v>22.870461094816811</v>
      </c>
      <c r="K40" s="21">
        <v>0.38117435158028046</v>
      </c>
      <c r="L40" s="21">
        <v>-1</v>
      </c>
      <c r="M40" s="21">
        <v>-1</v>
      </c>
      <c r="N40" s="21">
        <v>7.6234870316056078</v>
      </c>
      <c r="O40" s="21">
        <v>26.496346774160926</v>
      </c>
      <c r="P40" s="21">
        <v>0.13374811752655308</v>
      </c>
      <c r="Q40" s="21">
        <v>1.3904801151667037</v>
      </c>
      <c r="R40" s="21">
        <v>0.44937818736369561</v>
      </c>
      <c r="S40" s="21">
        <v>0.33333333333333343</v>
      </c>
      <c r="T40" s="21">
        <v>0.34976887976810284</v>
      </c>
      <c r="U40" s="21">
        <v>0.32296945759197171</v>
      </c>
      <c r="V40" s="21">
        <v>4.9326620849745137E-2</v>
      </c>
      <c r="W40" s="21">
        <v>26.968957598514919</v>
      </c>
      <c r="X40" s="21">
        <v>1.9062009634222823</v>
      </c>
      <c r="Y40" s="21">
        <v>-1</v>
      </c>
      <c r="Z40" s="21">
        <v>-1</v>
      </c>
      <c r="AA40" s="21">
        <v>97.650877618268652</v>
      </c>
      <c r="AB40" s="21">
        <v>0.41796496178008874</v>
      </c>
      <c r="AC40" s="21">
        <v>0.57319136004974525</v>
      </c>
      <c r="AD40" s="21">
        <v>0.41349451481796623</v>
      </c>
      <c r="AE40" s="21">
        <v>70.232541832390027</v>
      </c>
      <c r="AF40" s="21">
        <v>-1</v>
      </c>
      <c r="AG40" s="21">
        <v>-1</v>
      </c>
      <c r="AH40" s="21">
        <v>-1</v>
      </c>
      <c r="AI40" s="21">
        <v>0</v>
      </c>
      <c r="AJ40" s="21">
        <v>4.9326620849745137E-2</v>
      </c>
      <c r="AK40" s="21">
        <v>0.11966127468537632</v>
      </c>
      <c r="AL40" s="21">
        <v>3.9804362870160009E-2</v>
      </c>
      <c r="AM40" s="21">
        <v>0.32709951123590947</v>
      </c>
      <c r="AN40" s="21">
        <v>-2.1619840892646906E-2</v>
      </c>
      <c r="AO40" s="21">
        <v>8.7757941543246183</v>
      </c>
      <c r="AP40" s="21">
        <v>-0.34147420796537203</v>
      </c>
      <c r="AQ40" s="21">
        <v>49.839418693331709</v>
      </c>
      <c r="AR40" s="21">
        <v>1.0553982915431526</v>
      </c>
      <c r="AS40" s="21">
        <v>2.2873753150025626</v>
      </c>
      <c r="AT40" s="21">
        <v>-1</v>
      </c>
      <c r="AU40" s="21">
        <v>-1</v>
      </c>
      <c r="AV40" s="21">
        <v>0.75856762077415407</v>
      </c>
      <c r="AW40" s="21">
        <v>123.80575018446412</v>
      </c>
      <c r="AX40" s="21">
        <v>128.73841226943864</v>
      </c>
      <c r="AY40" s="21">
        <v>0.4537160754859762</v>
      </c>
      <c r="AZ40" s="21">
        <v>57.588820863959114</v>
      </c>
      <c r="BA40" s="26">
        <v>1529.3136903511131</v>
      </c>
      <c r="CU40" t="e">
        <v>#N/A</v>
      </c>
      <c r="CV40" t="e">
        <v>#N/A</v>
      </c>
    </row>
    <row r="41" spans="1:100" x14ac:dyDescent="0.25">
      <c r="A41">
        <v>94</v>
      </c>
      <c r="B41" t="s">
        <v>485</v>
      </c>
      <c r="C41" s="26">
        <v>3</v>
      </c>
      <c r="D41" s="21">
        <v>5.2469642166219979</v>
      </c>
      <c r="E41" s="21">
        <v>0</v>
      </c>
      <c r="F41" s="21">
        <v>4.3108699685746842E-2</v>
      </c>
      <c r="G41" s="21">
        <v>4.3108699685746842E-2</v>
      </c>
      <c r="H41" s="21">
        <v>0.33555887646153171</v>
      </c>
      <c r="I41" s="21">
        <v>0</v>
      </c>
      <c r="J41" s="21">
        <v>20.133532587691889</v>
      </c>
      <c r="K41" s="21">
        <v>0.33555887646153171</v>
      </c>
      <c r="L41" s="21">
        <v>-0.99999999999999956</v>
      </c>
      <c r="M41" s="21">
        <v>-0.99999999999999956</v>
      </c>
      <c r="N41" s="21">
        <v>6.7111775292306328</v>
      </c>
      <c r="O41" s="21">
        <v>25.423605503999642</v>
      </c>
      <c r="P41" s="21">
        <v>-0.12002215584722054</v>
      </c>
      <c r="Q41" s="21">
        <v>0.75397145355475859</v>
      </c>
      <c r="R41" s="21">
        <v>0.24733825639199175</v>
      </c>
      <c r="S41" s="21">
        <v>0.33333333333333293</v>
      </c>
      <c r="T41" s="21">
        <v>0.34836757776940314</v>
      </c>
      <c r="U41" s="21">
        <v>0.21344291559695389</v>
      </c>
      <c r="V41" s="21">
        <v>-1.8503073874394732E-2</v>
      </c>
      <c r="W41" s="21">
        <v>21.643275054550536</v>
      </c>
      <c r="X41" s="21">
        <v>1.1042667944733966</v>
      </c>
      <c r="Y41" s="21">
        <v>-0.99999999999999956</v>
      </c>
      <c r="Z41" s="21">
        <v>-0.99999999999999956</v>
      </c>
      <c r="AA41" s="21">
        <v>72.819716292838947</v>
      </c>
      <c r="AB41" s="21">
        <v>0.59815616989342391</v>
      </c>
      <c r="AC41" s="21">
        <v>6.89137244745191E-2</v>
      </c>
      <c r="AD41" s="21">
        <v>0.35151216526998547</v>
      </c>
      <c r="AE41" s="21">
        <v>50.929102981896456</v>
      </c>
      <c r="AF41" s="21">
        <v>-0.99999999999999956</v>
      </c>
      <c r="AG41" s="21">
        <v>-0.99999999999999956</v>
      </c>
      <c r="AH41" s="21">
        <v>-0.99999999999999956</v>
      </c>
      <c r="AI41" s="21">
        <v>0</v>
      </c>
      <c r="AJ41" s="21">
        <v>-1.8503073874394732E-2</v>
      </c>
      <c r="AK41" s="21">
        <v>-0.11997447473257433</v>
      </c>
      <c r="AL41" s="21">
        <v>7.7638134591804561E-2</v>
      </c>
      <c r="AM41" s="21">
        <v>-8.3586966856093417E-2</v>
      </c>
      <c r="AN41" s="21">
        <v>0.16385123048082997</v>
      </c>
      <c r="AO41" s="21">
        <v>-2.6895465450652076</v>
      </c>
      <c r="AP41" s="21">
        <v>4.4844714349797723</v>
      </c>
      <c r="AQ41" s="21">
        <v>41.776807642242439</v>
      </c>
      <c r="AR41" s="21">
        <v>0.87664075282529497</v>
      </c>
      <c r="AS41" s="21">
        <v>1.4398256709349273</v>
      </c>
      <c r="AT41" s="21">
        <v>-0.99999999999999956</v>
      </c>
      <c r="AU41" s="21">
        <v>-0.99999999999999956</v>
      </c>
      <c r="AV41" s="21">
        <v>0.29044695607773863</v>
      </c>
      <c r="AW41" s="21">
        <v>102.72779323181831</v>
      </c>
      <c r="AX41" s="21">
        <v>100.87748584437884</v>
      </c>
      <c r="AY41" s="21">
        <v>0.25935896956587584</v>
      </c>
      <c r="AZ41" s="21">
        <v>38.665148414497828</v>
      </c>
      <c r="BA41" s="26">
        <v>1535.1792633700186</v>
      </c>
      <c r="CU41" t="e">
        <v>#N/A</v>
      </c>
      <c r="CV41" t="e">
        <v>#N/A</v>
      </c>
    </row>
    <row r="42" spans="1:100" x14ac:dyDescent="0.25">
      <c r="A42">
        <v>95</v>
      </c>
      <c r="B42" t="s">
        <v>486</v>
      </c>
      <c r="C42" s="26">
        <v>3</v>
      </c>
      <c r="D42" s="21">
        <v>4.4075572673474408</v>
      </c>
      <c r="E42" s="21">
        <v>-2.3989684996743706E-2</v>
      </c>
      <c r="F42" s="21">
        <v>0.24018011437386397</v>
      </c>
      <c r="G42" s="21">
        <v>0.23830193299043387</v>
      </c>
      <c r="H42" s="21">
        <v>0.21381902737690223</v>
      </c>
      <c r="I42" s="21">
        <v>0</v>
      </c>
      <c r="J42" s="21">
        <v>12.829141642614132</v>
      </c>
      <c r="K42" s="21">
        <v>0.21381902737690223</v>
      </c>
      <c r="L42" s="21">
        <v>-0.99999999999999956</v>
      </c>
      <c r="M42" s="21">
        <v>-0.99999999999999956</v>
      </c>
      <c r="N42" s="21">
        <v>4.2763805475380456</v>
      </c>
      <c r="O42" s="21">
        <v>17.475000842952007</v>
      </c>
      <c r="P42" s="21">
        <v>-0.17741405780475222</v>
      </c>
      <c r="Q42" s="21">
        <v>-0.17434791280649617</v>
      </c>
      <c r="R42" s="21">
        <v>-0.10957060363563312</v>
      </c>
      <c r="S42" s="21">
        <v>0.3333333333333332</v>
      </c>
      <c r="T42" s="21">
        <v>0.32412720794853206</v>
      </c>
      <c r="U42" s="21">
        <v>0.55135479801041309</v>
      </c>
      <c r="V42" s="21">
        <v>0.23155793776864264</v>
      </c>
      <c r="W42" s="21">
        <v>49.062169987360754</v>
      </c>
      <c r="X42" s="21">
        <v>4.0292022071736699</v>
      </c>
      <c r="Y42" s="21">
        <v>-0.99999999999999956</v>
      </c>
      <c r="Z42" s="21">
        <v>-0.99999999999999956</v>
      </c>
      <c r="AA42" s="21">
        <v>97.993545817524648</v>
      </c>
      <c r="AB42" s="21">
        <v>0.61159377463895859</v>
      </c>
      <c r="AC42" s="21">
        <v>0.15189677275756655</v>
      </c>
      <c r="AD42" s="21">
        <v>0.21732838127946483</v>
      </c>
      <c r="AE42" s="21">
        <v>49.040946433799505</v>
      </c>
      <c r="AF42" s="21">
        <v>-0.99999999999999956</v>
      </c>
      <c r="AG42" s="21">
        <v>-0.99999999999999956</v>
      </c>
      <c r="AH42" s="21">
        <v>-0.99999999999999956</v>
      </c>
      <c r="AI42" s="21">
        <v>0</v>
      </c>
      <c r="AJ42" s="21">
        <v>0.23155793776864264</v>
      </c>
      <c r="AK42" s="21">
        <v>-1.1796593929767885E-2</v>
      </c>
      <c r="AL42" s="21">
        <v>-0.18307950765481693</v>
      </c>
      <c r="AM42" s="21">
        <v>0.18865425361799526</v>
      </c>
      <c r="AN42" s="21">
        <v>0.46023319712515842</v>
      </c>
      <c r="AO42" s="21">
        <v>4.657373370801043</v>
      </c>
      <c r="AP42" s="21">
        <v>10.590432389854872</v>
      </c>
      <c r="AQ42" s="21">
        <v>61.891311629974894</v>
      </c>
      <c r="AR42" s="21">
        <v>1.4403732770609201</v>
      </c>
      <c r="AS42" s="21">
        <v>4.2430212345505707</v>
      </c>
      <c r="AT42" s="21">
        <v>-0.99999999999999956</v>
      </c>
      <c r="AU42" s="21">
        <v>-0.99999999999999956</v>
      </c>
      <c r="AV42" s="21">
        <v>0.12873132935480075</v>
      </c>
      <c r="AW42" s="21">
        <v>126.0589790503315</v>
      </c>
      <c r="AX42" s="21">
        <v>149.21477282719582</v>
      </c>
      <c r="AY42" s="21">
        <v>0.38556931542443629</v>
      </c>
      <c r="AZ42" s="21">
        <v>50.16593675288614</v>
      </c>
      <c r="BA42" s="26">
        <v>1583.1648706980757</v>
      </c>
      <c r="CU42" t="e">
        <v>#N/A</v>
      </c>
      <c r="CV42" t="e">
        <v>#N/A</v>
      </c>
    </row>
    <row r="43" spans="1:100" x14ac:dyDescent="0.25">
      <c r="A43">
        <v>97</v>
      </c>
      <c r="B43" t="s">
        <v>487</v>
      </c>
      <c r="C43" s="26">
        <v>3</v>
      </c>
      <c r="D43" s="21">
        <v>2.9915902745599134</v>
      </c>
      <c r="E43" s="21">
        <v>0.60753027808547433</v>
      </c>
      <c r="F43" s="21">
        <v>-1.1454876869960198</v>
      </c>
      <c r="G43" s="21">
        <v>-0.99084973522574482</v>
      </c>
      <c r="H43" s="21">
        <v>0.27511532459925453</v>
      </c>
      <c r="I43" s="21">
        <v>0</v>
      </c>
      <c r="J43" s="21">
        <v>16.506919475955264</v>
      </c>
      <c r="K43" s="21">
        <v>0.27511532459925453</v>
      </c>
      <c r="L43" s="21">
        <v>-1.0000000000000007</v>
      </c>
      <c r="M43" s="21">
        <v>-1.0000000000000007</v>
      </c>
      <c r="N43" s="21">
        <v>5.5023064919850899</v>
      </c>
      <c r="O43" s="21">
        <v>18.507660015289439</v>
      </c>
      <c r="P43" s="21">
        <v>0.20758097183513968</v>
      </c>
      <c r="Q43" s="21">
        <v>-4.2992348516251324</v>
      </c>
      <c r="R43" s="21">
        <v>-1.432564119753271</v>
      </c>
      <c r="S43" s="21">
        <v>0.33333333333333348</v>
      </c>
      <c r="T43" s="21">
        <v>0.36513540968225899</v>
      </c>
      <c r="U43" s="21">
        <v>4.0891752687607974E-2</v>
      </c>
      <c r="V43" s="21">
        <v>-3.8844061817495792E-2</v>
      </c>
      <c r="W43" s="21">
        <v>17.016044371457994</v>
      </c>
      <c r="X43" s="21">
        <v>0.38565813461072079</v>
      </c>
      <c r="Y43" s="21">
        <v>-1.0000000000000007</v>
      </c>
      <c r="Z43" s="21">
        <v>-1.0000000000000007</v>
      </c>
      <c r="AA43" s="21">
        <v>28.378200924753621</v>
      </c>
      <c r="AB43" s="21">
        <v>0.13504744175929043</v>
      </c>
      <c r="AC43" s="21">
        <v>1.9514801363280262E-2</v>
      </c>
      <c r="AD43" s="21">
        <v>0.10133217033840708</v>
      </c>
      <c r="AE43" s="21">
        <v>12.794720673048888</v>
      </c>
      <c r="AF43" s="21">
        <v>-1.0000000000000007</v>
      </c>
      <c r="AG43" s="21">
        <v>-1.0000000000000007</v>
      </c>
      <c r="AH43" s="21">
        <v>-1.0000000000000007</v>
      </c>
      <c r="AI43" s="21">
        <v>-1.7154792775903482E-2</v>
      </c>
      <c r="AJ43" s="21">
        <v>-3.8844061817495792E-2</v>
      </c>
      <c r="AK43" s="21">
        <v>-0.14030353421742381</v>
      </c>
      <c r="AL43" s="21">
        <v>1.0957204564405146E-2</v>
      </c>
      <c r="AM43" s="21">
        <v>-1.0538167274892207E-3</v>
      </c>
      <c r="AN43" s="21">
        <v>0.23309165918006672</v>
      </c>
      <c r="AO43" s="21">
        <v>-0.72786308927435051</v>
      </c>
      <c r="AP43" s="21">
        <v>5.8820775023236944</v>
      </c>
      <c r="AQ43" s="21">
        <v>33.52296384741328</v>
      </c>
      <c r="AR43" s="21">
        <v>0.70051643388570461</v>
      </c>
      <c r="AS43" s="21">
        <v>0.66077345920997532</v>
      </c>
      <c r="AT43" s="21">
        <v>-1.0000000000000007</v>
      </c>
      <c r="AU43" s="21">
        <v>-1.0000000000000007</v>
      </c>
      <c r="AV43" s="21">
        <v>-2.423413854979017</v>
      </c>
      <c r="AW43" s="21">
        <v>52.767938442366727</v>
      </c>
      <c r="AX43" s="21">
        <v>48.540436405099072</v>
      </c>
      <c r="AY43" s="21">
        <v>0.12834115834440202</v>
      </c>
      <c r="AZ43" s="21">
        <v>-21.265238917481625</v>
      </c>
      <c r="BA43" s="26">
        <v>1344.8718329297569</v>
      </c>
    </row>
    <row r="44" spans="1:100" x14ac:dyDescent="0.25">
      <c r="A44">
        <v>100</v>
      </c>
      <c r="B44" t="s">
        <v>488</v>
      </c>
      <c r="C44" s="26">
        <v>3</v>
      </c>
      <c r="D44" s="21">
        <v>4.4441400023822251</v>
      </c>
      <c r="E44" s="21">
        <v>0.24406148029620311</v>
      </c>
      <c r="F44" s="21">
        <v>1.1787266265819119</v>
      </c>
      <c r="G44" s="21">
        <v>1.2666499898882222</v>
      </c>
      <c r="H44" s="21">
        <v>0.17312440566050419</v>
      </c>
      <c r="I44" s="21">
        <v>0</v>
      </c>
      <c r="J44" s="21">
        <v>10.387464339630249</v>
      </c>
      <c r="K44" s="21">
        <v>0.17312440566050419</v>
      </c>
      <c r="L44" s="21">
        <v>-1.0000000000000011</v>
      </c>
      <c r="M44" s="21">
        <v>-1.0000000000000011</v>
      </c>
      <c r="N44" s="21">
        <v>3.4624881132100813</v>
      </c>
      <c r="O44" s="21">
        <v>16.098254331900691</v>
      </c>
      <c r="P44" s="21">
        <v>2.6857498347163999E-2</v>
      </c>
      <c r="Q44" s="21">
        <v>3.5500625673851904</v>
      </c>
      <c r="R44" s="21">
        <v>1.1137385387267467</v>
      </c>
      <c r="S44" s="21">
        <v>0.33333333333333337</v>
      </c>
      <c r="T44" s="21">
        <v>0.44287270233208009</v>
      </c>
      <c r="U44" s="21">
        <v>-0.13978789565384558</v>
      </c>
      <c r="V44" s="21">
        <v>0</v>
      </c>
      <c r="W44" s="21">
        <v>18.531749374042569</v>
      </c>
      <c r="X44" s="21">
        <v>0.13991327866468756</v>
      </c>
      <c r="Y44" s="21">
        <v>-1.0000000000000011</v>
      </c>
      <c r="Z44" s="21">
        <v>-1.0000000000000011</v>
      </c>
      <c r="AA44" s="21">
        <v>48.801276748242721</v>
      </c>
      <c r="AB44" s="21">
        <v>0.32323501799207033</v>
      </c>
      <c r="AC44" s="21">
        <v>-8.2993859289963404E-2</v>
      </c>
      <c r="AD44" s="21">
        <v>0.3428746180073608</v>
      </c>
      <c r="AE44" s="21">
        <v>29.155788835473384</v>
      </c>
      <c r="AF44" s="21">
        <v>-1.0000000000000011</v>
      </c>
      <c r="AG44" s="21">
        <v>-1.0000000000000011</v>
      </c>
      <c r="AH44" s="21">
        <v>-1.0000000000000011</v>
      </c>
      <c r="AI44" s="21">
        <v>6.8087516718350297E-2</v>
      </c>
      <c r="AJ44" s="21">
        <v>0</v>
      </c>
      <c r="AK44" s="21">
        <v>9.9461594965809016E-2</v>
      </c>
      <c r="AL44" s="21">
        <v>0.28532191595821432</v>
      </c>
      <c r="AM44" s="21">
        <v>0.725879202097371</v>
      </c>
      <c r="AN44" s="21">
        <v>-7.3135528566148592E-2</v>
      </c>
      <c r="AO44" s="21">
        <v>18.644288027263325</v>
      </c>
      <c r="AP44" s="21">
        <v>-0.40177863436264505</v>
      </c>
      <c r="AQ44" s="21">
        <v>28.919213713672825</v>
      </c>
      <c r="AR44" s="21">
        <v>0.63641814001156871</v>
      </c>
      <c r="AS44" s="21">
        <v>0.31303768432519191</v>
      </c>
      <c r="AT44" s="21">
        <v>-1.0000000000000011</v>
      </c>
      <c r="AU44" s="21">
        <v>-1.0000000000000011</v>
      </c>
      <c r="AV44" s="21">
        <v>2.3803885286149673</v>
      </c>
      <c r="AW44" s="21">
        <v>64.497752445780748</v>
      </c>
      <c r="AX44" s="21">
        <v>65.859502780147807</v>
      </c>
      <c r="AY44" s="21">
        <v>0.14406306899719798</v>
      </c>
      <c r="AZ44" s="21">
        <v>-6.6389865463411288</v>
      </c>
      <c r="BA44" s="26">
        <v>1419.6148288933312</v>
      </c>
    </row>
    <row r="45" spans="1:100" x14ac:dyDescent="0.25">
      <c r="A45">
        <v>101</v>
      </c>
      <c r="B45" t="s">
        <v>489</v>
      </c>
      <c r="C45" s="26">
        <v>2</v>
      </c>
      <c r="D45" s="21">
        <v>4.647137001688983</v>
      </c>
      <c r="E45" s="21">
        <v>0.20329390701835873</v>
      </c>
      <c r="F45" s="21">
        <v>0.58316131318676356</v>
      </c>
      <c r="G45" s="21">
        <v>0.59347637293383493</v>
      </c>
      <c r="H45" s="21">
        <v>0.1750056642096818</v>
      </c>
      <c r="I45" s="21">
        <v>0</v>
      </c>
      <c r="J45" s="21">
        <v>10.500339852580908</v>
      </c>
      <c r="K45" s="21">
        <v>0.1750056642096818</v>
      </c>
      <c r="L45" s="21">
        <v>-1</v>
      </c>
      <c r="M45" s="21">
        <v>-1</v>
      </c>
      <c r="N45" s="21">
        <v>3.5001132841936355</v>
      </c>
      <c r="O45" s="21">
        <v>14.751976500530661</v>
      </c>
      <c r="P45" s="21">
        <v>1.19735325671332</v>
      </c>
      <c r="Q45" s="21">
        <v>3.0867844353346943</v>
      </c>
      <c r="R45" s="21">
        <v>1.0153418667798562</v>
      </c>
      <c r="S45" s="21">
        <v>0.34756825196769892</v>
      </c>
      <c r="T45" s="21">
        <v>0.35651542642611667</v>
      </c>
      <c r="U45" s="21">
        <v>0.16719384450406605</v>
      </c>
      <c r="V45" s="21">
        <v>1.2476820577587006E-2</v>
      </c>
      <c r="W45" s="21">
        <v>29.971121680240554</v>
      </c>
      <c r="X45" s="21">
        <v>1.2178380200865864</v>
      </c>
      <c r="Y45" s="21">
        <v>-1</v>
      </c>
      <c r="Z45" s="21">
        <v>-1</v>
      </c>
      <c r="AA45" s="21">
        <v>54.053632904490655</v>
      </c>
      <c r="AB45" s="21">
        <v>0.21790144527959124</v>
      </c>
      <c r="AC45" s="21">
        <v>0.21815320353948717</v>
      </c>
      <c r="AD45" s="21">
        <v>0.21269865490983741</v>
      </c>
      <c r="AE45" s="21">
        <v>26.878091103540683</v>
      </c>
      <c r="AF45" s="21">
        <v>-1</v>
      </c>
      <c r="AG45" s="21">
        <v>-1</v>
      </c>
      <c r="AH45" s="21">
        <v>-1</v>
      </c>
      <c r="AI45" s="21">
        <v>6.5745372300947194E-3</v>
      </c>
      <c r="AJ45" s="21">
        <v>1.2476820577587006E-2</v>
      </c>
      <c r="AK45" s="21">
        <v>-3.0607054245859799E-2</v>
      </c>
      <c r="AL45" s="21">
        <v>0.20243501123510713</v>
      </c>
      <c r="AM45" s="21">
        <v>-4.3994340078390579E-2</v>
      </c>
      <c r="AN45" s="21">
        <v>0.22743520029344433</v>
      </c>
      <c r="AO45" s="21">
        <v>-0.73324895871074558</v>
      </c>
      <c r="AP45" s="21">
        <v>6.1784102490333268</v>
      </c>
      <c r="AQ45" s="21">
        <v>35.528972159897286</v>
      </c>
      <c r="AR45" s="21">
        <v>0.82752601743594989</v>
      </c>
      <c r="AS45" s="21">
        <v>1.3175644302248875</v>
      </c>
      <c r="AT45" s="21">
        <v>-1</v>
      </c>
      <c r="AU45" s="21">
        <v>-1</v>
      </c>
      <c r="AV45" s="21">
        <v>1.3991158862863613</v>
      </c>
      <c r="AW45" s="21">
        <v>67.736535721580125</v>
      </c>
      <c r="AX45" s="21">
        <v>68.019672722312947</v>
      </c>
      <c r="AY45" s="21">
        <v>0.2661255005418301</v>
      </c>
      <c r="AZ45" s="21">
        <v>17.424443795241498</v>
      </c>
      <c r="BA45" s="26">
        <v>1395.8018513996647</v>
      </c>
    </row>
    <row r="46" spans="1:100" x14ac:dyDescent="0.25">
      <c r="A46">
        <v>102</v>
      </c>
      <c r="B46" t="s">
        <v>490</v>
      </c>
      <c r="C46" s="26">
        <v>3</v>
      </c>
      <c r="D46" s="21">
        <v>3.0572345927503437</v>
      </c>
      <c r="E46" s="21">
        <v>4.9071529485215919</v>
      </c>
      <c r="F46" s="21">
        <v>-0.18383966505664304</v>
      </c>
      <c r="G46" s="21">
        <v>1.3174189497318549</v>
      </c>
      <c r="H46" s="21">
        <v>-4.4077264370840488E-2</v>
      </c>
      <c r="I46" s="21">
        <v>0</v>
      </c>
      <c r="J46" s="21">
        <v>-2.6446358622504262</v>
      </c>
      <c r="K46" s="21">
        <v>-4.4077264370840488E-2</v>
      </c>
      <c r="L46" s="21">
        <v>-0.99999999999999978</v>
      </c>
      <c r="M46" s="21">
        <v>-0.99999999999999978</v>
      </c>
      <c r="N46" s="21">
        <v>-0.88154528741680971</v>
      </c>
      <c r="O46" s="21">
        <v>1.7300176802317719</v>
      </c>
      <c r="P46" s="21">
        <v>1.7737338076733433</v>
      </c>
      <c r="Q46" s="21">
        <v>-1.3802362457143913</v>
      </c>
      <c r="R46" s="21">
        <v>-0.21078324752086081</v>
      </c>
      <c r="S46" s="21">
        <v>0.33333333333333304</v>
      </c>
      <c r="T46" s="21">
        <v>0.41942223403519707</v>
      </c>
      <c r="U46" s="21">
        <v>0.19002025680619242</v>
      </c>
      <c r="V46" s="21">
        <v>-1.9739383381485631E-2</v>
      </c>
      <c r="W46" s="21">
        <v>38.684548206563107</v>
      </c>
      <c r="X46" s="21">
        <v>1.5099821348076257</v>
      </c>
      <c r="Y46" s="21">
        <v>-0.99999999999999978</v>
      </c>
      <c r="Z46" s="21">
        <v>-0.99999999999999978</v>
      </c>
      <c r="AA46" s="21">
        <v>87.056606049258022</v>
      </c>
      <c r="AB46" s="21">
        <v>0.37081993099877997</v>
      </c>
      <c r="AC46" s="21">
        <v>0.33674436401963725</v>
      </c>
      <c r="AD46" s="21">
        <v>0.26409252678589834</v>
      </c>
      <c r="AE46" s="21">
        <v>48.582841090215773</v>
      </c>
      <c r="AF46" s="21">
        <v>-0.99999999999999978</v>
      </c>
      <c r="AG46" s="21">
        <v>-0.99999999999999978</v>
      </c>
      <c r="AH46" s="21">
        <v>-0.99999999999999978</v>
      </c>
      <c r="AI46" s="21">
        <v>0</v>
      </c>
      <c r="AJ46" s="21">
        <v>-1.9739383381485631E-2</v>
      </c>
      <c r="AK46" s="21">
        <v>0.15182242396703469</v>
      </c>
      <c r="AL46" s="21">
        <v>6.1652802773914106E-2</v>
      </c>
      <c r="AM46" s="21">
        <v>6.9246366728281397E-2</v>
      </c>
      <c r="AN46" s="21">
        <v>0.3019791861355513</v>
      </c>
      <c r="AO46" s="21">
        <v>2.4902712880422087</v>
      </c>
      <c r="AP46" s="21">
        <v>7.8577436672583492</v>
      </c>
      <c r="AQ46" s="21">
        <v>36.039912344312668</v>
      </c>
      <c r="AR46" s="21">
        <v>0.92303644079323655</v>
      </c>
      <c r="AS46" s="21">
        <v>1.465904870436785</v>
      </c>
      <c r="AT46" s="21">
        <v>-0.99999999999999978</v>
      </c>
      <c r="AU46" s="21">
        <v>-0.99999999999999978</v>
      </c>
      <c r="AV46" s="21">
        <v>1.1066357022109941</v>
      </c>
      <c r="AW46" s="21">
        <v>96.644367396748152</v>
      </c>
      <c r="AX46" s="21">
        <v>94.670429058599581</v>
      </c>
      <c r="AY46" s="21">
        <v>0.35063532711175238</v>
      </c>
      <c r="AZ46" s="21">
        <v>49.035326816705805</v>
      </c>
      <c r="BA46" s="26">
        <v>1505.4004447426346</v>
      </c>
    </row>
    <row r="47" spans="1:100" x14ac:dyDescent="0.25">
      <c r="A47">
        <v>103</v>
      </c>
      <c r="B47" t="s">
        <v>491</v>
      </c>
      <c r="C47" s="26">
        <v>3</v>
      </c>
      <c r="D47" s="21">
        <v>4.9043445748331953</v>
      </c>
      <c r="E47" s="21">
        <v>0</v>
      </c>
      <c r="F47" s="21">
        <v>0.32144317428798375</v>
      </c>
      <c r="G47" s="21">
        <v>0.32144317428798375</v>
      </c>
      <c r="H47" s="21">
        <v>0.59402330977933138</v>
      </c>
      <c r="I47" s="21">
        <v>0</v>
      </c>
      <c r="J47" s="21">
        <v>35.641398586759877</v>
      </c>
      <c r="K47" s="21">
        <v>0.59402330977933138</v>
      </c>
      <c r="L47" s="21">
        <v>-0.99999999999999933</v>
      </c>
      <c r="M47" s="21">
        <v>-0.99999999999999933</v>
      </c>
      <c r="N47" s="21">
        <v>11.88046619558663</v>
      </c>
      <c r="O47" s="21">
        <v>40.867186335881073</v>
      </c>
      <c r="P47" s="21">
        <v>-0.12817608450781112</v>
      </c>
      <c r="Q47" s="21">
        <v>-1.5278030881779583</v>
      </c>
      <c r="R47" s="21">
        <v>-0.49750843841057518</v>
      </c>
      <c r="S47" s="21">
        <v>0.33333333333333287</v>
      </c>
      <c r="T47" s="21">
        <v>0.3603520590493508</v>
      </c>
      <c r="U47" s="21">
        <v>0.43347841928356917</v>
      </c>
      <c r="V47" s="21">
        <v>-5.0530843592349892E-3</v>
      </c>
      <c r="W47" s="21">
        <v>21.123496701107477</v>
      </c>
      <c r="X47" s="21">
        <v>1.8348960955904723</v>
      </c>
      <c r="Y47" s="21">
        <v>-0.99999999999999933</v>
      </c>
      <c r="Z47" s="21">
        <v>-0.99999999999999933</v>
      </c>
      <c r="AA47" s="21">
        <v>54.586522957471068</v>
      </c>
      <c r="AB47" s="21">
        <v>0.29655927190918285</v>
      </c>
      <c r="AC47" s="21">
        <v>0.30634886211628892</v>
      </c>
      <c r="AD47" s="21">
        <v>7.6302559870011319E-2</v>
      </c>
      <c r="AE47" s="21">
        <v>33.960534694774154</v>
      </c>
      <c r="AF47" s="21">
        <v>-0.99999999999999933</v>
      </c>
      <c r="AG47" s="21">
        <v>-0.99999999999999933</v>
      </c>
      <c r="AH47" s="21">
        <v>-0.99999999999999933</v>
      </c>
      <c r="AI47" s="21">
        <v>7.2213884927663455E-3</v>
      </c>
      <c r="AJ47" s="21">
        <v>-5.0530843592349892E-3</v>
      </c>
      <c r="AK47" s="21">
        <v>-0.18048145738350416</v>
      </c>
      <c r="AL47" s="21">
        <v>1.4022448181376679E-2</v>
      </c>
      <c r="AM47" s="21">
        <v>-3.0612026384164333E-2</v>
      </c>
      <c r="AN47" s="21">
        <v>0.25078261229034421</v>
      </c>
      <c r="AO47" s="21">
        <v>-1.6677079465216296</v>
      </c>
      <c r="AP47" s="21">
        <v>6.339677548165489</v>
      </c>
      <c r="AQ47" s="21">
        <v>56.76489528786739</v>
      </c>
      <c r="AR47" s="21">
        <v>1.1221107273070186</v>
      </c>
      <c r="AS47" s="21">
        <v>2.4289194053698027</v>
      </c>
      <c r="AT47" s="21">
        <v>-0.99999999999999933</v>
      </c>
      <c r="AU47" s="21">
        <v>-0.99999999999999933</v>
      </c>
      <c r="AV47" s="21">
        <v>-0.17606526412259138</v>
      </c>
      <c r="AW47" s="21">
        <v>101.79338684151763</v>
      </c>
      <c r="AX47" s="21">
        <v>101.43250617544945</v>
      </c>
      <c r="AY47" s="21">
        <v>0.4008467086540326</v>
      </c>
      <c r="AZ47" s="21">
        <v>48.32642368362184</v>
      </c>
      <c r="BA47" s="26">
        <v>1616.5237529060921</v>
      </c>
      <c r="CU47" t="e">
        <v>#N/A</v>
      </c>
      <c r="CV47" t="e">
        <v>#N/A</v>
      </c>
    </row>
    <row r="48" spans="1:100" x14ac:dyDescent="0.25">
      <c r="A48">
        <v>107</v>
      </c>
      <c r="B48" t="s">
        <v>492</v>
      </c>
      <c r="C48" s="26">
        <v>3</v>
      </c>
      <c r="D48" s="21">
        <v>5.2078693794298383</v>
      </c>
      <c r="E48" s="21">
        <v>-6.3985175188407762E-3</v>
      </c>
      <c r="F48" s="21">
        <v>0.36378875964039781</v>
      </c>
      <c r="G48" s="21">
        <v>0.36378875964039781</v>
      </c>
      <c r="H48" s="21">
        <v>0.51240006962981466</v>
      </c>
      <c r="I48" s="21">
        <v>0</v>
      </c>
      <c r="J48" s="21">
        <v>30.744004177788877</v>
      </c>
      <c r="K48" s="21">
        <v>0.51240006962981466</v>
      </c>
      <c r="L48" s="21">
        <v>-0.99999999999999811</v>
      </c>
      <c r="M48" s="21">
        <v>-0.99999999999999811</v>
      </c>
      <c r="N48" s="21">
        <v>10.248001392596301</v>
      </c>
      <c r="O48" s="21">
        <v>36.315662316859111</v>
      </c>
      <c r="P48" s="21">
        <v>-1.5740047325482389</v>
      </c>
      <c r="Q48" s="21">
        <v>-0.88483816983105834</v>
      </c>
      <c r="R48" s="21">
        <v>-0.41930357765764181</v>
      </c>
      <c r="S48" s="21">
        <v>0.3333333333333327</v>
      </c>
      <c r="T48" s="21">
        <v>0.34546320854730139</v>
      </c>
      <c r="U48" s="21">
        <v>0.41660947483294014</v>
      </c>
      <c r="V48" s="21">
        <v>6.0060093707513862E-2</v>
      </c>
      <c r="W48" s="21">
        <v>25.72264163165093</v>
      </c>
      <c r="X48" s="21">
        <v>2.2050964879360184</v>
      </c>
      <c r="Y48" s="21">
        <v>-0.99999999999999811</v>
      </c>
      <c r="Z48" s="21">
        <v>-0.99999999999999811</v>
      </c>
      <c r="AA48" s="21">
        <v>42.349242320064938</v>
      </c>
      <c r="AB48" s="21">
        <v>0.10484424653434046</v>
      </c>
      <c r="AC48" s="21">
        <v>3.552228955575238E-2</v>
      </c>
      <c r="AD48" s="21">
        <v>0.20055154923133964</v>
      </c>
      <c r="AE48" s="21">
        <v>17.04590426607162</v>
      </c>
      <c r="AF48" s="21">
        <v>-0.99999999999999811</v>
      </c>
      <c r="AG48" s="21">
        <v>-0.99999999999999811</v>
      </c>
      <c r="AH48" s="21">
        <v>-0.99999999999999811</v>
      </c>
      <c r="AI48" s="21">
        <v>0</v>
      </c>
      <c r="AJ48" s="21">
        <v>6.0060093707513862E-2</v>
      </c>
      <c r="AK48" s="21">
        <v>0.17240954404259751</v>
      </c>
      <c r="AL48" s="21">
        <v>6.1712614296868661E-2</v>
      </c>
      <c r="AM48" s="21">
        <v>0.28171708493873071</v>
      </c>
      <c r="AN48" s="21">
        <v>0.26185945008910261</v>
      </c>
      <c r="AO48" s="21">
        <v>7.9049748436812539</v>
      </c>
      <c r="AP48" s="21">
        <v>6.8550493237119099</v>
      </c>
      <c r="AQ48" s="21">
        <v>56.466645809439839</v>
      </c>
      <c r="AR48" s="21">
        <v>1.1554661104210884</v>
      </c>
      <c r="AS48" s="21">
        <v>2.7174965575658332</v>
      </c>
      <c r="AT48" s="21">
        <v>-0.99999999999999811</v>
      </c>
      <c r="AU48" s="21">
        <v>-0.99999999999999811</v>
      </c>
      <c r="AV48" s="21">
        <v>-5.5514818017243839E-2</v>
      </c>
      <c r="AW48" s="21">
        <v>85.519953960635902</v>
      </c>
      <c r="AX48" s="21">
        <v>91.525963331387302</v>
      </c>
      <c r="AY48" s="21">
        <v>0.11835159401249259</v>
      </c>
      <c r="AZ48" s="21">
        <v>21.207474079323202</v>
      </c>
      <c r="BA48" s="26">
        <v>1459.3823757649423</v>
      </c>
      <c r="CU48" t="e">
        <v>#N/A</v>
      </c>
      <c r="CV48" t="e">
        <v>#N/A</v>
      </c>
    </row>
    <row r="49" spans="1:100" x14ac:dyDescent="0.25">
      <c r="A49">
        <v>108</v>
      </c>
      <c r="B49" t="s">
        <v>493</v>
      </c>
      <c r="C49" s="26">
        <v>3</v>
      </c>
      <c r="D49" s="21">
        <v>4.9961005119919264</v>
      </c>
      <c r="E49" s="21">
        <v>7.0806488050414118E-2</v>
      </c>
      <c r="F49" s="21">
        <v>-0.11464368726233377</v>
      </c>
      <c r="G49" s="21">
        <v>-9.4920256845531001E-2</v>
      </c>
      <c r="H49" s="21">
        <v>0.26204968863355405</v>
      </c>
      <c r="I49" s="21">
        <v>-2.7869226192385956E-3</v>
      </c>
      <c r="J49" s="21">
        <v>15.555765960858929</v>
      </c>
      <c r="K49" s="21">
        <v>0.25926276601431542</v>
      </c>
      <c r="L49" s="21">
        <v>-1.0000000000000007</v>
      </c>
      <c r="M49" s="21">
        <v>-1.0000000000000007</v>
      </c>
      <c r="N49" s="21">
        <v>5.1852553202863083</v>
      </c>
      <c r="O49" s="21">
        <v>20.456946216005321</v>
      </c>
      <c r="P49" s="21">
        <v>-0.13678182525257465</v>
      </c>
      <c r="Q49" s="21">
        <v>0.85889209457095972</v>
      </c>
      <c r="R49" s="21">
        <v>0.22217927422413997</v>
      </c>
      <c r="S49" s="21">
        <v>0.34492835862621851</v>
      </c>
      <c r="T49" s="21">
        <v>0.23329165600477555</v>
      </c>
      <c r="U49" s="21">
        <v>0.17846293895313464</v>
      </c>
      <c r="V49" s="21">
        <v>-3.2912190708902722E-2</v>
      </c>
      <c r="W49" s="21">
        <v>18.58031987443642</v>
      </c>
      <c r="X49" s="21">
        <v>0.73529418284724302</v>
      </c>
      <c r="Y49" s="21">
        <v>-1.0000000000000007</v>
      </c>
      <c r="Z49" s="21">
        <v>-1.0000000000000007</v>
      </c>
      <c r="AA49" s="21">
        <v>55.192596279306322</v>
      </c>
      <c r="AB49" s="21">
        <v>0.32826100926383417</v>
      </c>
      <c r="AC49" s="21">
        <v>0.18080424202673484</v>
      </c>
      <c r="AD49" s="21">
        <v>0.21873669132234641</v>
      </c>
      <c r="AE49" s="21">
        <v>36.390097130645742</v>
      </c>
      <c r="AF49" s="21">
        <v>-1.0000000000000007</v>
      </c>
      <c r="AG49" s="21">
        <v>-1.0000000000000007</v>
      </c>
      <c r="AH49" s="21">
        <v>-1.0000000000000007</v>
      </c>
      <c r="AI49" s="21">
        <v>0</v>
      </c>
      <c r="AJ49" s="21">
        <v>-3.2912190708902722E-2</v>
      </c>
      <c r="AK49" s="21">
        <v>3.4448017035244756E-2</v>
      </c>
      <c r="AL49" s="21">
        <v>-0.11459492790304113</v>
      </c>
      <c r="AM49" s="21">
        <v>-8.5947779741729832E-2</v>
      </c>
      <c r="AN49" s="21">
        <v>0.56921605709330503</v>
      </c>
      <c r="AO49" s="21">
        <v>-1.976454408367023</v>
      </c>
      <c r="AP49" s="21">
        <v>13.657426787817425</v>
      </c>
      <c r="AQ49" s="21">
        <v>34.136085835295354</v>
      </c>
      <c r="AR49" s="21">
        <v>0.72377076287522646</v>
      </c>
      <c r="AS49" s="21">
        <v>0.99455694886155865</v>
      </c>
      <c r="AT49" s="21">
        <v>-1.0000000000000007</v>
      </c>
      <c r="AU49" s="21">
        <v>-1.0000000000000007</v>
      </c>
      <c r="AV49" s="21">
        <v>0.12725901737860898</v>
      </c>
      <c r="AW49" s="21">
        <v>89.306969283129007</v>
      </c>
      <c r="AX49" s="21">
        <v>86.015750212238743</v>
      </c>
      <c r="AY49" s="21">
        <v>0.18125709671161266</v>
      </c>
      <c r="AZ49" s="21">
        <v>34.406190734257613</v>
      </c>
      <c r="BA49" s="26">
        <v>1538.3458829594629</v>
      </c>
    </row>
    <row r="50" spans="1:100" x14ac:dyDescent="0.25">
      <c r="A50">
        <v>111</v>
      </c>
      <c r="B50" t="s">
        <v>494</v>
      </c>
      <c r="C50" s="26">
        <v>3</v>
      </c>
      <c r="D50" s="21">
        <v>2.6246674879114122</v>
      </c>
      <c r="E50" s="21">
        <v>0.5509355862588059</v>
      </c>
      <c r="F50" s="21">
        <v>-1.1771825892764101</v>
      </c>
      <c r="G50" s="21">
        <v>-1.0151323993451071</v>
      </c>
      <c r="H50" s="21">
        <v>-1.3491478257026122E-2</v>
      </c>
      <c r="I50" s="21">
        <v>0</v>
      </c>
      <c r="J50" s="21">
        <v>-0.80948869542156754</v>
      </c>
      <c r="K50" s="21">
        <v>-1.3491478257026122E-2</v>
      </c>
      <c r="L50" s="21">
        <v>-0.99999999999999933</v>
      </c>
      <c r="M50" s="21">
        <v>-0.99999999999999933</v>
      </c>
      <c r="N50" s="21">
        <v>-0.26982956514052286</v>
      </c>
      <c r="O50" s="21">
        <v>0.80004639314473758</v>
      </c>
      <c r="P50" s="21">
        <v>-0.68606261016434655</v>
      </c>
      <c r="Q50" s="21">
        <v>-9.568221990122322E-2</v>
      </c>
      <c r="R50" s="21">
        <v>-0.15939756459267188</v>
      </c>
      <c r="S50" s="21">
        <v>0.33333333333333326</v>
      </c>
      <c r="T50" s="21">
        <v>0.35949028391969245</v>
      </c>
      <c r="U50" s="21">
        <v>0.44555705154197384</v>
      </c>
      <c r="V50" s="21">
        <v>0</v>
      </c>
      <c r="W50" s="21">
        <v>46.074885882081006</v>
      </c>
      <c r="X50" s="21">
        <v>2.5147002522643058</v>
      </c>
      <c r="Y50" s="21">
        <v>-0.99999999999999933</v>
      </c>
      <c r="Z50" s="21">
        <v>-0.99999999999999933</v>
      </c>
      <c r="AA50" s="21">
        <v>83.900103430621954</v>
      </c>
      <c r="AB50" s="21">
        <v>0.36719777388411745</v>
      </c>
      <c r="AC50" s="21">
        <v>0.32539915245984596</v>
      </c>
      <c r="AD50" s="21">
        <v>6.7095375918708511E-2</v>
      </c>
      <c r="AE50" s="21">
        <v>37.9846151131336</v>
      </c>
      <c r="AF50" s="21">
        <v>-0.99999999999999933</v>
      </c>
      <c r="AG50" s="21">
        <v>-0.99999999999999933</v>
      </c>
      <c r="AH50" s="21">
        <v>-0.99999999999999933</v>
      </c>
      <c r="AI50" s="21">
        <v>-6.446436436422226E-2</v>
      </c>
      <c r="AJ50" s="21">
        <v>0</v>
      </c>
      <c r="AK50" s="21">
        <v>-4.4694003249306037E-2</v>
      </c>
      <c r="AL50" s="21">
        <v>0.69214201729832525</v>
      </c>
      <c r="AM50" s="21">
        <v>0.20394264822245251</v>
      </c>
      <c r="AN50" s="21">
        <v>-2.0266033553984514E-2</v>
      </c>
      <c r="AO50" s="21">
        <v>4.8750961893147808</v>
      </c>
      <c r="AP50" s="21">
        <v>2.9540592476420131</v>
      </c>
      <c r="AQ50" s="21">
        <v>45.265397186659449</v>
      </c>
      <c r="AR50" s="21">
        <v>1.1383806687949991</v>
      </c>
      <c r="AS50" s="21">
        <v>2.5012087740072784</v>
      </c>
      <c r="AT50" s="21">
        <v>-0.99999999999999933</v>
      </c>
      <c r="AU50" s="21">
        <v>-0.99999999999999933</v>
      </c>
      <c r="AV50" s="21">
        <v>-1.1745299639377795</v>
      </c>
      <c r="AW50" s="21">
        <v>87.654209071408701</v>
      </c>
      <c r="AX50" s="21">
        <v>86.364921784124249</v>
      </c>
      <c r="AY50" s="21">
        <v>0.31444582270637944</v>
      </c>
      <c r="AZ50" s="21">
        <v>26.786599917909154</v>
      </c>
      <c r="BA50" s="26">
        <v>1576.5801333225249</v>
      </c>
    </row>
    <row r="51" spans="1:100" x14ac:dyDescent="0.25">
      <c r="A51">
        <v>114</v>
      </c>
      <c r="B51" t="s">
        <v>495</v>
      </c>
      <c r="C51" s="26">
        <v>3</v>
      </c>
      <c r="D51" s="21">
        <v>3.6469124912393123</v>
      </c>
      <c r="E51" s="21">
        <v>-1.1516892876906697E-2</v>
      </c>
      <c r="F51" s="21">
        <v>-0.16679617981474662</v>
      </c>
      <c r="G51" s="21">
        <v>-0.16679617981474662</v>
      </c>
      <c r="H51" s="21">
        <v>-7.1707685474312916E-2</v>
      </c>
      <c r="I51" s="21">
        <v>0</v>
      </c>
      <c r="J51" s="21">
        <v>-4.3024611284587717</v>
      </c>
      <c r="K51" s="21">
        <v>-7.1707685474312916E-2</v>
      </c>
      <c r="L51" s="21">
        <v>-0.99999999999999856</v>
      </c>
      <c r="M51" s="21">
        <v>-0.99999999999999856</v>
      </c>
      <c r="N51" s="21">
        <v>-1.4341537094862584</v>
      </c>
      <c r="O51" s="21">
        <v>-0.82234481703420981</v>
      </c>
      <c r="P51" s="21">
        <v>-0.20785342172982302</v>
      </c>
      <c r="Q51" s="21">
        <v>6.1594757271540679E-2</v>
      </c>
      <c r="R51" s="21">
        <v>-1.7422649547749282E-2</v>
      </c>
      <c r="S51" s="21">
        <v>0.33333333333333282</v>
      </c>
      <c r="T51" s="21">
        <v>0.14648924315692088</v>
      </c>
      <c r="U51" s="21">
        <v>0.26603176392492994</v>
      </c>
      <c r="V51" s="21">
        <v>1.4262006331786274E-3</v>
      </c>
      <c r="W51" s="21">
        <v>32.759529060907006</v>
      </c>
      <c r="X51" s="21">
        <v>1.4373704312869457</v>
      </c>
      <c r="Y51" s="21">
        <v>-0.99999999999999856</v>
      </c>
      <c r="Z51" s="21">
        <v>-0.99999999999999856</v>
      </c>
      <c r="AA51" s="21">
        <v>53.168497788877524</v>
      </c>
      <c r="AB51" s="21">
        <v>0.43498196305894005</v>
      </c>
      <c r="AC51" s="21">
        <v>-5.5251127127588145E-2</v>
      </c>
      <c r="AD51" s="21">
        <v>2.8796991619013425E-2</v>
      </c>
      <c r="AE51" s="21">
        <v>20.426391377518275</v>
      </c>
      <c r="AF51" s="21">
        <v>-0.99999999999999856</v>
      </c>
      <c r="AG51" s="21">
        <v>-0.99999999999999856</v>
      </c>
      <c r="AH51" s="21">
        <v>-0.99999999999999856</v>
      </c>
      <c r="AI51" s="21">
        <v>0</v>
      </c>
      <c r="AJ51" s="21">
        <v>1.4262006331786274E-3</v>
      </c>
      <c r="AK51" s="21">
        <v>0.14561349175808724</v>
      </c>
      <c r="AL51" s="21">
        <v>3.8145398182961206E-2</v>
      </c>
      <c r="AM51" s="21">
        <v>0.32212320477684092</v>
      </c>
      <c r="AN51" s="21">
        <v>1.8653081720021412E-2</v>
      </c>
      <c r="AO51" s="21">
        <v>8.7811475782114652</v>
      </c>
      <c r="AP51" s="21">
        <v>0.6570540339153399</v>
      </c>
      <c r="AQ51" s="21">
        <v>28.457067932448236</v>
      </c>
      <c r="AR51" s="21">
        <v>0.7472805410483625</v>
      </c>
      <c r="AS51" s="21">
        <v>1.3656627458126334</v>
      </c>
      <c r="AT51" s="21">
        <v>-0.99999999999999856</v>
      </c>
      <c r="AU51" s="21">
        <v>-0.99999999999999856</v>
      </c>
      <c r="AV51" s="21">
        <v>-0.18421882936249567</v>
      </c>
      <c r="AW51" s="21">
        <v>53.003207005758668</v>
      </c>
      <c r="AX51" s="21">
        <v>53.145827069076532</v>
      </c>
      <c r="AY51" s="21">
        <v>5.6463312343274695E-2</v>
      </c>
      <c r="AZ51" s="21">
        <v>-12.04573223207877</v>
      </c>
      <c r="BA51" s="26">
        <v>1461.8889413428512</v>
      </c>
    </row>
    <row r="52" spans="1:100" x14ac:dyDescent="0.25">
      <c r="A52">
        <v>115</v>
      </c>
      <c r="B52" t="s">
        <v>496</v>
      </c>
      <c r="C52" s="26">
        <v>3</v>
      </c>
      <c r="D52" s="21">
        <v>2.0144901243672599</v>
      </c>
      <c r="E52" s="21">
        <v>1.0793841766952287E-2</v>
      </c>
      <c r="F52" s="21">
        <v>-0.13995800329731423</v>
      </c>
      <c r="G52" s="21">
        <v>-0.13995800329731423</v>
      </c>
      <c r="H52" s="21">
        <v>7.8414638274589499E-2</v>
      </c>
      <c r="I52" s="21">
        <v>0</v>
      </c>
      <c r="J52" s="21">
        <v>4.7048782964753713</v>
      </c>
      <c r="K52" s="21">
        <v>7.8414638274589499E-2</v>
      </c>
      <c r="L52" s="21">
        <v>-1.0000000000000009</v>
      </c>
      <c r="M52" s="21">
        <v>-1.0000000000000009</v>
      </c>
      <c r="N52" s="21">
        <v>1.5682927654917902</v>
      </c>
      <c r="O52" s="21">
        <v>6.5794104175453185</v>
      </c>
      <c r="P52" s="21">
        <v>0.72495732752363207</v>
      </c>
      <c r="Q52" s="21">
        <v>-0.24960574034709301</v>
      </c>
      <c r="R52" s="21">
        <v>1.393376770036657E-2</v>
      </c>
      <c r="S52" s="21">
        <v>0.33333333333333326</v>
      </c>
      <c r="T52" s="21">
        <v>0.33290629248838494</v>
      </c>
      <c r="U52" s="21">
        <v>0.12047014673746947</v>
      </c>
      <c r="V52" s="21">
        <v>0</v>
      </c>
      <c r="W52" s="21">
        <v>28.331805371383936</v>
      </c>
      <c r="X52" s="21">
        <v>1.069278533652058</v>
      </c>
      <c r="Y52" s="21">
        <v>-1.0000000000000009</v>
      </c>
      <c r="Z52" s="21">
        <v>-1.0000000000000009</v>
      </c>
      <c r="AA52" s="21">
        <v>81.745628754443445</v>
      </c>
      <c r="AB52" s="21">
        <v>0.49097744195814041</v>
      </c>
      <c r="AC52" s="21">
        <v>0.32374081807116872</v>
      </c>
      <c r="AD52" s="21">
        <v>0.2532795322778742</v>
      </c>
      <c r="AE52" s="21">
        <v>53.399889615359172</v>
      </c>
      <c r="AF52" s="21">
        <v>-1.0000000000000009</v>
      </c>
      <c r="AG52" s="21">
        <v>-1.0000000000000009</v>
      </c>
      <c r="AH52" s="21">
        <v>-1.0000000000000009</v>
      </c>
      <c r="AI52" s="21">
        <v>0</v>
      </c>
      <c r="AJ52" s="21">
        <v>0</v>
      </c>
      <c r="AK52" s="21">
        <v>-0.10545029432532278</v>
      </c>
      <c r="AL52" s="21">
        <v>0.18015197552362966</v>
      </c>
      <c r="AM52" s="21">
        <v>-5.0808975021075647E-2</v>
      </c>
      <c r="AN52" s="21">
        <v>9.9856025172075813E-2</v>
      </c>
      <c r="AO52" s="21">
        <v>-1.7974758471535044</v>
      </c>
      <c r="AP52" s="21">
        <v>3.3971605069200441</v>
      </c>
      <c r="AQ52" s="21">
        <v>33.036683667859307</v>
      </c>
      <c r="AR52" s="21">
        <v>0.78670977255918784</v>
      </c>
      <c r="AS52" s="21">
        <v>1.1476931719266477</v>
      </c>
      <c r="AT52" s="21">
        <v>-1.0000000000000009</v>
      </c>
      <c r="AU52" s="21">
        <v>-1.0000000000000009</v>
      </c>
      <c r="AV52" s="21">
        <v>-0.12602423559694767</v>
      </c>
      <c r="AW52" s="21">
        <v>91.722199678908808</v>
      </c>
      <c r="AX52" s="21">
        <v>91.722199678908808</v>
      </c>
      <c r="AY52" s="21">
        <v>0.14331182967213968</v>
      </c>
      <c r="AZ52" s="21">
        <v>27.914478161770816</v>
      </c>
      <c r="BA52" s="26">
        <v>1516.9823306999531</v>
      </c>
    </row>
    <row r="53" spans="1:100" x14ac:dyDescent="0.25">
      <c r="A53">
        <v>116</v>
      </c>
      <c r="B53" t="s">
        <v>497</v>
      </c>
      <c r="C53" s="26">
        <v>3</v>
      </c>
      <c r="D53" s="21">
        <v>4.6148900057607163</v>
      </c>
      <c r="E53" s="21">
        <v>-2.3439133941599147E-2</v>
      </c>
      <c r="F53" s="21">
        <v>-6.355798985981323E-2</v>
      </c>
      <c r="G53" s="21">
        <v>-6.355798985981323E-2</v>
      </c>
      <c r="H53" s="21">
        <v>0.30309931487285635</v>
      </c>
      <c r="I53" s="21">
        <v>0</v>
      </c>
      <c r="J53" s="21">
        <v>18.185958892371382</v>
      </c>
      <c r="K53" s="21">
        <v>0.30309931487285635</v>
      </c>
      <c r="L53" s="21">
        <v>-0.99999999999999933</v>
      </c>
      <c r="M53" s="21">
        <v>-0.99999999999999933</v>
      </c>
      <c r="N53" s="21">
        <v>6.0619862974571284</v>
      </c>
      <c r="O53" s="21">
        <v>22.737290908272293</v>
      </c>
      <c r="P53" s="21">
        <v>-0.77878083768882278</v>
      </c>
      <c r="Q53" s="21">
        <v>0.10444265607065692</v>
      </c>
      <c r="R53" s="21">
        <v>-6.3960519718811032E-2</v>
      </c>
      <c r="S53" s="21">
        <v>0.3333333333333332</v>
      </c>
      <c r="T53" s="21">
        <v>0.36543592417438264</v>
      </c>
      <c r="U53" s="21">
        <v>0.43985993702610676</v>
      </c>
      <c r="V53" s="21">
        <v>7.6436192047235979E-2</v>
      </c>
      <c r="W53" s="21">
        <v>36.478642868328102</v>
      </c>
      <c r="X53" s="21">
        <v>2.6458294338637516</v>
      </c>
      <c r="Y53" s="21">
        <v>-0.99999999999999933</v>
      </c>
      <c r="Z53" s="21">
        <v>-0.99999999999999933</v>
      </c>
      <c r="AA53" s="21">
        <v>71.156833251198435</v>
      </c>
      <c r="AB53" s="21">
        <v>-8.1051165217552734E-2</v>
      </c>
      <c r="AC53" s="21">
        <v>0.28180054585988296</v>
      </c>
      <c r="AD53" s="21">
        <v>0.49409363740945206</v>
      </c>
      <c r="AE53" s="21">
        <v>34.742150902589124</v>
      </c>
      <c r="AF53" s="21">
        <v>-0.99999999999999933</v>
      </c>
      <c r="AG53" s="21">
        <v>-0.99999999999999933</v>
      </c>
      <c r="AH53" s="21">
        <v>-0.99999999999999933</v>
      </c>
      <c r="AI53" s="21">
        <v>0</v>
      </c>
      <c r="AJ53" s="21">
        <v>7.6436192047235979E-2</v>
      </c>
      <c r="AK53" s="21">
        <v>8.0093835643276171E-2</v>
      </c>
      <c r="AL53" s="21">
        <v>-0.11314114893813008</v>
      </c>
      <c r="AM53" s="21">
        <v>0.27823229806097172</v>
      </c>
      <c r="AN53" s="21">
        <v>3.2237423679659045E-2</v>
      </c>
      <c r="AO53" s="21">
        <v>7.3562766297406759</v>
      </c>
      <c r="AP53" s="21">
        <v>0.24022984730082664</v>
      </c>
      <c r="AQ53" s="21">
        <v>54.664601760699512</v>
      </c>
      <c r="AR53" s="21">
        <v>1.215065386581059</v>
      </c>
      <c r="AS53" s="21">
        <v>2.9489287487366083</v>
      </c>
      <c r="AT53" s="21">
        <v>-0.99999999999999933</v>
      </c>
      <c r="AU53" s="21">
        <v>-0.99999999999999933</v>
      </c>
      <c r="AV53" s="21">
        <v>-0.12751850957862423</v>
      </c>
      <c r="AW53" s="21">
        <v>94.13435400677146</v>
      </c>
      <c r="AX53" s="21">
        <v>101.77797321149508</v>
      </c>
      <c r="AY53" s="21">
        <v>0.24249443049715003</v>
      </c>
      <c r="AZ53" s="21">
        <v>18.86103839587323</v>
      </c>
      <c r="BA53" s="26">
        <v>1511.4522923321388</v>
      </c>
      <c r="CU53" t="e">
        <v>#N/A</v>
      </c>
      <c r="CV53" t="e">
        <v>#N/A</v>
      </c>
    </row>
    <row r="54" spans="1:100" x14ac:dyDescent="0.25">
      <c r="A54">
        <v>117</v>
      </c>
      <c r="B54" t="s">
        <v>498</v>
      </c>
      <c r="C54" s="26">
        <v>3</v>
      </c>
      <c r="D54" s="21">
        <v>6.0551155638734944</v>
      </c>
      <c r="E54" s="21">
        <v>-0.2186911354647022</v>
      </c>
      <c r="F54" s="21">
        <v>-0.29968911777968665</v>
      </c>
      <c r="G54" s="21">
        <v>-0.35822545263919325</v>
      </c>
      <c r="H54" s="21">
        <v>-2.927177346505026E-2</v>
      </c>
      <c r="I54" s="21">
        <v>0</v>
      </c>
      <c r="J54" s="21">
        <v>-1.7563064079030177</v>
      </c>
      <c r="K54" s="21">
        <v>-2.927177346505026E-2</v>
      </c>
      <c r="L54" s="21">
        <v>-0.99999999999999922</v>
      </c>
      <c r="M54" s="21">
        <v>-0.99999999999999922</v>
      </c>
      <c r="N54" s="21">
        <v>-0.58543546930100598</v>
      </c>
      <c r="O54" s="21">
        <v>3.9405837033312832</v>
      </c>
      <c r="P54" s="21">
        <v>0.22797134159899718</v>
      </c>
      <c r="Q54" s="21">
        <v>0.38900289318227754</v>
      </c>
      <c r="R54" s="21">
        <v>7.2657342399501487E-2</v>
      </c>
      <c r="S54" s="21">
        <v>0.33333333333333326</v>
      </c>
      <c r="T54" s="21">
        <v>0.1725218118397196</v>
      </c>
      <c r="U54" s="21">
        <v>-7.4605176307674395E-2</v>
      </c>
      <c r="V54" s="21">
        <v>-5.9721233059862305E-3</v>
      </c>
      <c r="W54" s="21">
        <v>18.181984760977695</v>
      </c>
      <c r="X54" s="21">
        <v>4.0061952077874621E-2</v>
      </c>
      <c r="Y54" s="21">
        <v>-0.99999999999999922</v>
      </c>
      <c r="Z54" s="21">
        <v>-0.99999999999999922</v>
      </c>
      <c r="AA54" s="21">
        <v>27.674786612083331</v>
      </c>
      <c r="AB54" s="21">
        <v>0.35133545774633268</v>
      </c>
      <c r="AC54" s="21">
        <v>-0.13327391440505715</v>
      </c>
      <c r="AD54" s="21">
        <v>-2.9658653167152632E-2</v>
      </c>
      <c r="AE54" s="21">
        <v>9.4201445087061497</v>
      </c>
      <c r="AF54" s="21">
        <v>-0.99999999999999922</v>
      </c>
      <c r="AG54" s="21">
        <v>-0.99999999999999922</v>
      </c>
      <c r="AH54" s="21">
        <v>-0.99999999999999922</v>
      </c>
      <c r="AI54" s="21">
        <v>0</v>
      </c>
      <c r="AJ54" s="21">
        <v>-5.9721233059862305E-3</v>
      </c>
      <c r="AK54" s="21">
        <v>0.32545260169877699</v>
      </c>
      <c r="AL54" s="21">
        <v>0.17208919550244373</v>
      </c>
      <c r="AM54" s="21">
        <v>0.1073506068997739</v>
      </c>
      <c r="AN54" s="21">
        <v>-5.8222004393657975E-2</v>
      </c>
      <c r="AO54" s="21">
        <v>4.3110281809882327</v>
      </c>
      <c r="AP54" s="21">
        <v>-0.59510413232923132</v>
      </c>
      <c r="AQ54" s="21">
        <v>16.42567835307468</v>
      </c>
      <c r="AR54" s="21">
        <v>0.42527784555939196</v>
      </c>
      <c r="AS54" s="21">
        <v>1.0790178612824147E-2</v>
      </c>
      <c r="AT54" s="21">
        <v>-0.99999999999999922</v>
      </c>
      <c r="AU54" s="21">
        <v>-0.99999999999999922</v>
      </c>
      <c r="AV54" s="21">
        <v>-0.28556811023969192</v>
      </c>
      <c r="AW54" s="21">
        <v>31.020266183085393</v>
      </c>
      <c r="AX54" s="21">
        <v>30.423053852486763</v>
      </c>
      <c r="AY54" s="21">
        <v>0.14310710770392668</v>
      </c>
      <c r="AZ54" s="21">
        <v>-23.142552064722082</v>
      </c>
      <c r="BA54" s="26">
        <v>1412.6278908923391</v>
      </c>
    </row>
    <row r="55" spans="1:100" x14ac:dyDescent="0.25">
      <c r="A55">
        <v>118</v>
      </c>
      <c r="B55" t="s">
        <v>499</v>
      </c>
      <c r="C55" s="26">
        <v>3</v>
      </c>
      <c r="D55" s="21">
        <v>3.7333504544469123</v>
      </c>
      <c r="E55" s="21">
        <v>0</v>
      </c>
      <c r="F55" s="21">
        <v>22.680612740902106</v>
      </c>
      <c r="G55" s="21">
        <v>22.680612740902106</v>
      </c>
      <c r="H55" s="21">
        <v>0.10238023611813987</v>
      </c>
      <c r="I55" s="21">
        <v>0</v>
      </c>
      <c r="J55" s="21">
        <v>6.1428141670883916</v>
      </c>
      <c r="K55" s="21">
        <v>0.10238023611813987</v>
      </c>
      <c r="L55" s="21">
        <v>-0.99999999999999756</v>
      </c>
      <c r="M55" s="21">
        <v>-0.99999999999999756</v>
      </c>
      <c r="N55" s="21">
        <v>2.0476047223627964</v>
      </c>
      <c r="O55" s="21">
        <v>32.556777362437394</v>
      </c>
      <c r="P55" s="21">
        <v>0.536677868754729</v>
      </c>
      <c r="Q55" s="21">
        <v>90.051232897229355</v>
      </c>
      <c r="R55" s="21">
        <v>29.725008208719412</v>
      </c>
      <c r="S55" s="21">
        <v>0.33333333333333265</v>
      </c>
      <c r="T55" s="21">
        <v>0.41390153024474924</v>
      </c>
      <c r="U55" s="21">
        <v>0.48916748462304926</v>
      </c>
      <c r="V55" s="21">
        <v>-8.5740915897782315E-5</v>
      </c>
      <c r="W55" s="21">
        <v>45.35745484668373</v>
      </c>
      <c r="X55" s="21">
        <v>2.6815783173681682</v>
      </c>
      <c r="Y55" s="21">
        <v>-0.99999999999999756</v>
      </c>
      <c r="Z55" s="21">
        <v>-0.99999999999999756</v>
      </c>
      <c r="AA55" s="21">
        <v>112.97450292286695</v>
      </c>
      <c r="AB55" s="21">
        <v>0.43595187781485772</v>
      </c>
      <c r="AC55" s="21">
        <v>0.19113748131486324</v>
      </c>
      <c r="AD55" s="21">
        <v>0.13075143821955454</v>
      </c>
      <c r="AE55" s="21">
        <v>37.892039867463772</v>
      </c>
      <c r="AF55" s="21">
        <v>-0.99999999999999756</v>
      </c>
      <c r="AG55" s="21">
        <v>-0.99999999999999756</v>
      </c>
      <c r="AH55" s="21">
        <v>-0.99999999999999756</v>
      </c>
      <c r="AI55" s="21">
        <v>0.89521807654822882</v>
      </c>
      <c r="AJ55" s="21">
        <v>-8.5740915897782315E-5</v>
      </c>
      <c r="AK55" s="21">
        <v>-0.14610927439304414</v>
      </c>
      <c r="AL55" s="21">
        <v>0.2236597261547813</v>
      </c>
      <c r="AM55" s="21">
        <v>-0.23900870446713629</v>
      </c>
      <c r="AN55" s="21">
        <v>1.5840149599621198E-2</v>
      </c>
      <c r="AO55" s="21">
        <v>-6.7057639836436271</v>
      </c>
      <c r="AP55" s="21">
        <v>1.5143023707644376</v>
      </c>
      <c r="AQ55" s="21">
        <v>51.500269013772112</v>
      </c>
      <c r="AR55" s="21">
        <v>1.2363166072852323</v>
      </c>
      <c r="AS55" s="21">
        <v>2.7839585534863081</v>
      </c>
      <c r="AT55" s="21">
        <v>-0.99999999999999756</v>
      </c>
      <c r="AU55" s="21">
        <v>-0.99999999999999756</v>
      </c>
      <c r="AV55" s="21">
        <v>52.405620949621522</v>
      </c>
      <c r="AW55" s="21">
        <v>147.04558265606877</v>
      </c>
      <c r="AX55" s="21">
        <v>164.9413700954436</v>
      </c>
      <c r="AY55" s="21">
        <v>0.45474078631565218</v>
      </c>
      <c r="AZ55" s="21">
        <v>102.91367331968787</v>
      </c>
      <c r="BA55" s="26">
        <v>1787.1581552001808</v>
      </c>
      <c r="CU55" t="e">
        <v>#N/A</v>
      </c>
      <c r="CV55" t="e">
        <v>#N/A</v>
      </c>
    </row>
    <row r="56" spans="1:100" x14ac:dyDescent="0.25">
      <c r="A56">
        <v>120</v>
      </c>
      <c r="B56" t="s">
        <v>500</v>
      </c>
      <c r="C56" s="26">
        <v>3</v>
      </c>
      <c r="D56" s="21">
        <v>-0.39946166908053604</v>
      </c>
      <c r="E56" s="21">
        <v>0</v>
      </c>
      <c r="F56" s="21">
        <v>1.9771706908178757</v>
      </c>
      <c r="G56" s="21">
        <v>1.9771706908178757</v>
      </c>
      <c r="H56" s="21">
        <v>0.10300658025176559</v>
      </c>
      <c r="I56" s="21">
        <v>0</v>
      </c>
      <c r="J56" s="21">
        <v>6.1803948151059336</v>
      </c>
      <c r="K56" s="21">
        <v>0.10300658025176559</v>
      </c>
      <c r="L56" s="21">
        <v>-1.0000000000000013</v>
      </c>
      <c r="M56" s="21">
        <v>-1.0000000000000013</v>
      </c>
      <c r="N56" s="21">
        <v>2.0601316050353118</v>
      </c>
      <c r="O56" s="21">
        <v>7.7581038368432811</v>
      </c>
      <c r="P56" s="21">
        <v>-0.14237939365431063</v>
      </c>
      <c r="Q56" s="21">
        <v>12.698871894515477</v>
      </c>
      <c r="R56" s="21">
        <v>3.8937799155734756</v>
      </c>
      <c r="S56" s="21">
        <v>0.33333333333333376</v>
      </c>
      <c r="T56" s="21">
        <v>0.19470872751088475</v>
      </c>
      <c r="U56" s="21">
        <v>-0.16514151159340729</v>
      </c>
      <c r="V56" s="21">
        <v>0</v>
      </c>
      <c r="W56" s="21">
        <v>10.395758759961822</v>
      </c>
      <c r="X56" s="21">
        <v>-0.38935889446593674</v>
      </c>
      <c r="Y56" s="21">
        <v>-1.0000000000000013</v>
      </c>
      <c r="Z56" s="21">
        <v>-1.0000000000000013</v>
      </c>
      <c r="AA56" s="21">
        <v>44.897101778312994</v>
      </c>
      <c r="AB56" s="21">
        <v>0.12182781556626072</v>
      </c>
      <c r="AC56" s="21">
        <v>0.26148484729643667</v>
      </c>
      <c r="AD56" s="21">
        <v>0.22883859919285643</v>
      </c>
      <c r="AE56" s="21">
        <v>30.607563102777696</v>
      </c>
      <c r="AF56" s="21">
        <v>-1.0000000000000013</v>
      </c>
      <c r="AG56" s="21">
        <v>-1.0000000000000013</v>
      </c>
      <c r="AH56" s="21">
        <v>-1.0000000000000013</v>
      </c>
      <c r="AI56" s="21">
        <v>0</v>
      </c>
      <c r="AJ56" s="21">
        <v>0</v>
      </c>
      <c r="AK56" s="21">
        <v>-2.7992934992508947E-2</v>
      </c>
      <c r="AL56" s="21">
        <v>-0.15884314633632743</v>
      </c>
      <c r="AM56" s="21">
        <v>-0.32828020316716378</v>
      </c>
      <c r="AN56" s="21">
        <v>2.8469861916380665E-2</v>
      </c>
      <c r="AO56" s="21">
        <v>-8.3469697541416394</v>
      </c>
      <c r="AP56" s="21">
        <v>-8.2469183772119592E-2</v>
      </c>
      <c r="AQ56" s="21">
        <v>16.57615357506775</v>
      </c>
      <c r="AR56" s="21">
        <v>0.36290054925081106</v>
      </c>
      <c r="AS56" s="21">
        <v>-0.28635231421417134</v>
      </c>
      <c r="AT56" s="21">
        <v>-1.0000000000000013</v>
      </c>
      <c r="AU56" s="21">
        <v>-1.0000000000000013</v>
      </c>
      <c r="AV56" s="21">
        <v>5.8709506063913492</v>
      </c>
      <c r="AW56" s="21">
        <v>52.572736431384122</v>
      </c>
      <c r="AX56" s="21">
        <v>52.572736431384122</v>
      </c>
      <c r="AY56" s="21">
        <v>0.22754231992661703</v>
      </c>
      <c r="AZ56" s="21">
        <v>1.8266949110604527</v>
      </c>
      <c r="BA56" s="26">
        <v>1488.7937743777416</v>
      </c>
      <c r="CU56" t="e">
        <v>#N/A</v>
      </c>
      <c r="CV56" t="e">
        <v>#N/A</v>
      </c>
    </row>
    <row r="57" spans="1:100" x14ac:dyDescent="0.25">
      <c r="A57">
        <v>121</v>
      </c>
      <c r="B57" t="s">
        <v>501</v>
      </c>
      <c r="C57" s="26">
        <v>3</v>
      </c>
      <c r="D57" s="21">
        <v>5.801368989565459</v>
      </c>
      <c r="E57" s="21">
        <v>-0.31584455608031492</v>
      </c>
      <c r="F57" s="21">
        <v>1.486199075281549</v>
      </c>
      <c r="G57" s="21">
        <v>1.3952912588909534</v>
      </c>
      <c r="H57" s="21">
        <v>0.18039247813427275</v>
      </c>
      <c r="I57" s="21">
        <v>0</v>
      </c>
      <c r="J57" s="21">
        <v>10.823548688056359</v>
      </c>
      <c r="K57" s="21">
        <v>0.18039247813427275</v>
      </c>
      <c r="L57" s="21">
        <v>-0.99999999999999811</v>
      </c>
      <c r="M57" s="21">
        <v>-0.99999999999999811</v>
      </c>
      <c r="N57" s="21">
        <v>3.6078495626854545</v>
      </c>
      <c r="O57" s="21">
        <v>18.020208936512777</v>
      </c>
      <c r="P57" s="21">
        <v>-0.26750284158901261</v>
      </c>
      <c r="Q57" s="21">
        <v>-0.55275514451824048</v>
      </c>
      <c r="R57" s="21">
        <v>-0.2026471621749687</v>
      </c>
      <c r="S57" s="21">
        <v>0.33333333333333287</v>
      </c>
      <c r="T57" s="21">
        <v>0.34340757056214494</v>
      </c>
      <c r="U57" s="21">
        <v>0.13097968843747482</v>
      </c>
      <c r="V57" s="21">
        <v>0.12879607597428638</v>
      </c>
      <c r="W57" s="21">
        <v>30.244967606918657</v>
      </c>
      <c r="X57" s="21">
        <v>1.7930436353568233</v>
      </c>
      <c r="Y57" s="21">
        <v>-0.99999999999999811</v>
      </c>
      <c r="Z57" s="21">
        <v>-0.99999999999999811</v>
      </c>
      <c r="AA57" s="21">
        <v>76.234477651667831</v>
      </c>
      <c r="AB57" s="21">
        <v>0.23707891753810273</v>
      </c>
      <c r="AC57" s="21">
        <v>0.35930056425934953</v>
      </c>
      <c r="AD57" s="21">
        <v>0.32746366234103169</v>
      </c>
      <c r="AE57" s="21">
        <v>46.192157206924207</v>
      </c>
      <c r="AF57" s="21">
        <v>-0.99999999999999811</v>
      </c>
      <c r="AG57" s="21">
        <v>-0.99999999999999811</v>
      </c>
      <c r="AH57" s="21">
        <v>-0.99999999999999811</v>
      </c>
      <c r="AI57" s="21">
        <v>4.88351891265046E-2</v>
      </c>
      <c r="AJ57" s="21">
        <v>0.12879607597428638</v>
      </c>
      <c r="AK57" s="21">
        <v>6.0039112155468588E-2</v>
      </c>
      <c r="AL57" s="21">
        <v>0.125963762332752</v>
      </c>
      <c r="AM57" s="21">
        <v>5.4426916696023356E-2</v>
      </c>
      <c r="AN57" s="21">
        <v>-0.14113633513435869</v>
      </c>
      <c r="AO57" s="21">
        <v>1.6608684781779268</v>
      </c>
      <c r="AP57" s="21">
        <v>-2.8985895666952071</v>
      </c>
      <c r="AQ57" s="21">
        <v>41.068516294975005</v>
      </c>
      <c r="AR57" s="21">
        <v>0.93651666830723868</v>
      </c>
      <c r="AS57" s="21">
        <v>1.9734361134910958</v>
      </c>
      <c r="AT57" s="21">
        <v>-0.99999999999999811</v>
      </c>
      <c r="AU57" s="21">
        <v>-0.99999999999999811</v>
      </c>
      <c r="AV57" s="21">
        <v>1.1926440967159844</v>
      </c>
      <c r="AW57" s="21">
        <v>91.356097021485425</v>
      </c>
      <c r="AX57" s="21">
        <v>105.21240840144415</v>
      </c>
      <c r="AY57" s="21">
        <v>0.16612869370984235</v>
      </c>
      <c r="AZ57" s="21">
        <v>-9.0336146973335811</v>
      </c>
      <c r="BA57" s="26">
        <v>1508.796186646784</v>
      </c>
    </row>
    <row r="58" spans="1:100" x14ac:dyDescent="0.25">
      <c r="A58">
        <v>123</v>
      </c>
      <c r="B58" t="s">
        <v>502</v>
      </c>
      <c r="C58" s="26">
        <v>3</v>
      </c>
      <c r="D58" s="21">
        <v>5.1589804788614542</v>
      </c>
      <c r="E58" s="21">
        <v>-4.8086082768544217E-2</v>
      </c>
      <c r="F58" s="21">
        <v>-0.13419427233164985</v>
      </c>
      <c r="G58" s="21">
        <v>-0.14149777314277159</v>
      </c>
      <c r="H58" s="21">
        <v>7.4758515573765477E-2</v>
      </c>
      <c r="I58" s="21">
        <v>0</v>
      </c>
      <c r="J58" s="21">
        <v>4.4855109344259292</v>
      </c>
      <c r="K58" s="21">
        <v>7.4758515573765477E-2</v>
      </c>
      <c r="L58" s="21">
        <v>-0.99999999999999967</v>
      </c>
      <c r="M58" s="21">
        <v>-0.99999999999999967</v>
      </c>
      <c r="N58" s="21">
        <v>1.4951703114753099</v>
      </c>
      <c r="O58" s="21">
        <v>9.5029936401446111</v>
      </c>
      <c r="P58" s="21">
        <v>-1.7573281259313547</v>
      </c>
      <c r="Q58" s="21">
        <v>0.53128195565875491</v>
      </c>
      <c r="R58" s="21">
        <v>-2.0474173683659093E-2</v>
      </c>
      <c r="S58" s="21">
        <v>0.33333333333333309</v>
      </c>
      <c r="T58" s="21">
        <v>0.36587743044311777</v>
      </c>
      <c r="U58" s="21">
        <v>3.2022729695625578E-3</v>
      </c>
      <c r="V58" s="21">
        <v>0</v>
      </c>
      <c r="W58" s="21">
        <v>25.106180846889924</v>
      </c>
      <c r="X58" s="21">
        <v>0.65743486094453119</v>
      </c>
      <c r="Y58" s="21">
        <v>-0.99999999999999967</v>
      </c>
      <c r="Z58" s="21">
        <v>-0.99999999999999967</v>
      </c>
      <c r="AA58" s="21">
        <v>55.631110896795384</v>
      </c>
      <c r="AB58" s="21">
        <v>9.2863326537564218E-3</v>
      </c>
      <c r="AC58" s="21">
        <v>0.25076918217340277</v>
      </c>
      <c r="AD58" s="21">
        <v>0.35085256964462386</v>
      </c>
      <c r="AE58" s="21">
        <v>30.545404223589166</v>
      </c>
      <c r="AF58" s="21">
        <v>-0.99999999999999967</v>
      </c>
      <c r="AG58" s="21">
        <v>-0.99999999999999967</v>
      </c>
      <c r="AH58" s="21">
        <v>-0.99999999999999967</v>
      </c>
      <c r="AI58" s="21">
        <v>0</v>
      </c>
      <c r="AJ58" s="21">
        <v>0</v>
      </c>
      <c r="AK58" s="21">
        <v>2.7744459890391988E-2</v>
      </c>
      <c r="AL58" s="21">
        <v>-7.2459336570791122E-2</v>
      </c>
      <c r="AM58" s="21">
        <v>0.17857498698063018</v>
      </c>
      <c r="AN58" s="21">
        <v>9.4122390131266637E-2</v>
      </c>
      <c r="AO58" s="21">
        <v>4.6030969739677161</v>
      </c>
      <c r="AP58" s="21">
        <v>1.9907630704277102</v>
      </c>
      <c r="AQ58" s="21">
        <v>29.591691781315856</v>
      </c>
      <c r="AR58" s="21">
        <v>0.7024130367460133</v>
      </c>
      <c r="AS58" s="21">
        <v>0.73219337651829686</v>
      </c>
      <c r="AT58" s="21">
        <v>-0.99999999999999967</v>
      </c>
      <c r="AU58" s="21">
        <v>-0.99999999999999967</v>
      </c>
      <c r="AV58" s="21">
        <v>-0.1619719468264309</v>
      </c>
      <c r="AW58" s="21">
        <v>67.124867607367761</v>
      </c>
      <c r="AX58" s="21">
        <v>67.124867607367761</v>
      </c>
      <c r="AY58" s="21">
        <v>0.12190426841392299</v>
      </c>
      <c r="AZ58" s="21">
        <v>5.3666510325753203</v>
      </c>
      <c r="BA58" s="26">
        <v>1418.2165134551922</v>
      </c>
    </row>
    <row r="59" spans="1:100" x14ac:dyDescent="0.25">
      <c r="A59">
        <v>125</v>
      </c>
      <c r="B59" t="s">
        <v>503</v>
      </c>
      <c r="C59" s="26">
        <v>3</v>
      </c>
      <c r="D59" s="21">
        <v>4.8610293080936575</v>
      </c>
      <c r="E59" s="21">
        <v>-0.26726984730892855</v>
      </c>
      <c r="F59" s="21">
        <v>9.5984224879189295</v>
      </c>
      <c r="G59" s="21">
        <v>9.5265018518480762</v>
      </c>
      <c r="H59" s="21">
        <v>-9.9834242571894952E-2</v>
      </c>
      <c r="I59" s="21">
        <v>0</v>
      </c>
      <c r="J59" s="21">
        <v>-5.990054554313696</v>
      </c>
      <c r="K59" s="21">
        <v>-9.9834242571894952E-2</v>
      </c>
      <c r="L59" s="21">
        <v>-0.99999999999999811</v>
      </c>
      <c r="M59" s="21">
        <v>-0.99999999999999811</v>
      </c>
      <c r="N59" s="21">
        <v>-1.9966848514378985</v>
      </c>
      <c r="O59" s="21">
        <v>8.3974766056280394</v>
      </c>
      <c r="P59" s="21">
        <v>-0.24877297398457041</v>
      </c>
      <c r="Q59" s="21">
        <v>58.399081022258052</v>
      </c>
      <c r="R59" s="21">
        <v>19.17020017209709</v>
      </c>
      <c r="S59" s="21">
        <v>0.33333333333333259</v>
      </c>
      <c r="T59" s="21">
        <v>0.25025711229341252</v>
      </c>
      <c r="U59" s="21">
        <v>0.1590152328879034</v>
      </c>
      <c r="V59" s="21">
        <v>-2.640918148600558E-2</v>
      </c>
      <c r="W59" s="21">
        <v>32.641229584021509</v>
      </c>
      <c r="X59" s="21">
        <v>1.161030530834219</v>
      </c>
      <c r="Y59" s="21">
        <v>-0.99999999999999811</v>
      </c>
      <c r="Z59" s="21">
        <v>-0.99999999999999811</v>
      </c>
      <c r="AA59" s="21">
        <v>96.137496271221863</v>
      </c>
      <c r="AB59" s="21">
        <v>0.31536425447592481</v>
      </c>
      <c r="AC59" s="21">
        <v>0.12242582621747326</v>
      </c>
      <c r="AD59" s="21">
        <v>0.44873124960866756</v>
      </c>
      <c r="AE59" s="21">
        <v>44.32606651510325</v>
      </c>
      <c r="AF59" s="21">
        <v>-0.99999999999999811</v>
      </c>
      <c r="AG59" s="21">
        <v>-0.99999999999999811</v>
      </c>
      <c r="AH59" s="21">
        <v>-0.99999999999999811</v>
      </c>
      <c r="AI59" s="21">
        <v>0.49770897966418837</v>
      </c>
      <c r="AJ59" s="21">
        <v>-2.640918148600558E-2</v>
      </c>
      <c r="AK59" s="21">
        <v>3.6708513910364962E-2</v>
      </c>
      <c r="AL59" s="21">
        <v>-0.17431593518847299</v>
      </c>
      <c r="AM59" s="21">
        <v>0.36262570437013147</v>
      </c>
      <c r="AN59" s="21">
        <v>-0.12845611679315197</v>
      </c>
      <c r="AO59" s="21">
        <v>9.2491851788051118</v>
      </c>
      <c r="AP59" s="21">
        <v>-4.0829825957711661</v>
      </c>
      <c r="AQ59" s="21">
        <v>26.651175029707822</v>
      </c>
      <c r="AR59" s="21">
        <v>0.71619649702864263</v>
      </c>
      <c r="AS59" s="21">
        <v>1.0611962882623245</v>
      </c>
      <c r="AT59" s="21">
        <v>-0.99999999999999811</v>
      </c>
      <c r="AU59" s="21">
        <v>-0.99999999999999811</v>
      </c>
      <c r="AV59" s="21">
        <v>28.696702023945168</v>
      </c>
      <c r="AW59" s="21">
        <v>100.45199028107875</v>
      </c>
      <c r="AX59" s="21">
        <v>107.76525172576194</v>
      </c>
      <c r="AY59" s="21">
        <v>0.27309857940292109</v>
      </c>
      <c r="AZ59" s="21">
        <v>21.512267529411613</v>
      </c>
      <c r="BA59" s="26">
        <v>1514.4631380677458</v>
      </c>
      <c r="CU59" t="e">
        <v>#N/A</v>
      </c>
      <c r="CV59" t="e">
        <v>#N/A</v>
      </c>
    </row>
    <row r="60" spans="1:100" x14ac:dyDescent="0.25">
      <c r="A60">
        <v>126</v>
      </c>
      <c r="B60" t="s">
        <v>504</v>
      </c>
      <c r="C60" s="26">
        <v>3</v>
      </c>
      <c r="D60" s="21">
        <v>5.386139983857972</v>
      </c>
      <c r="E60" s="21">
        <v>0.14254376469758021</v>
      </c>
      <c r="F60" s="21">
        <v>-0.6189453631440861</v>
      </c>
      <c r="G60" s="21">
        <v>-0.55099535648875975</v>
      </c>
      <c r="H60" s="21">
        <v>0.36432201157318633</v>
      </c>
      <c r="I60" s="21">
        <v>0</v>
      </c>
      <c r="J60" s="21">
        <v>21.85932069439118</v>
      </c>
      <c r="K60" s="21">
        <v>0.36432201157318633</v>
      </c>
      <c r="L60" s="21">
        <v>-1.0000000000000011</v>
      </c>
      <c r="M60" s="21">
        <v>-1.0000000000000011</v>
      </c>
      <c r="N60" s="21">
        <v>7.286440231463728</v>
      </c>
      <c r="O60" s="21">
        <v>26.694465321760404</v>
      </c>
      <c r="P60" s="21">
        <v>9.4037679467299413E-3</v>
      </c>
      <c r="Q60" s="21">
        <v>-4.3202546584564896</v>
      </c>
      <c r="R60" s="21">
        <v>-1.4084593560612766</v>
      </c>
      <c r="S60" s="21">
        <v>0.33333333333333354</v>
      </c>
      <c r="T60" s="21">
        <v>0.35110239576013863</v>
      </c>
      <c r="U60" s="21">
        <v>0.54448463985821027</v>
      </c>
      <c r="V60" s="21">
        <v>-2.0846823841796931E-2</v>
      </c>
      <c r="W60" s="21">
        <v>33.750061341467941</v>
      </c>
      <c r="X60" s="21">
        <v>2.3729713339023437</v>
      </c>
      <c r="Y60" s="21">
        <v>-1.0000000000000011</v>
      </c>
      <c r="Z60" s="21">
        <v>-1.0000000000000011</v>
      </c>
      <c r="AA60" s="21">
        <v>62.458655328454384</v>
      </c>
      <c r="AB60" s="21">
        <v>0.17011546733656507</v>
      </c>
      <c r="AC60" s="21">
        <v>0.10004848881783797</v>
      </c>
      <c r="AD60" s="21">
        <v>0.33217711070655126</v>
      </c>
      <c r="AE60" s="21">
        <v>30.117053343047726</v>
      </c>
      <c r="AF60" s="21">
        <v>-1.0000000000000011</v>
      </c>
      <c r="AG60" s="21">
        <v>-1.0000000000000011</v>
      </c>
      <c r="AH60" s="21">
        <v>-1.0000000000000011</v>
      </c>
      <c r="AI60" s="21">
        <v>-3.1346115632822476E-2</v>
      </c>
      <c r="AJ60" s="21">
        <v>-2.0846823841796931E-2</v>
      </c>
      <c r="AK60" s="21">
        <v>0.3262365624692446</v>
      </c>
      <c r="AL60" s="21">
        <v>0.43932730222072036</v>
      </c>
      <c r="AM60" s="21">
        <v>2.41999429700142E-2</v>
      </c>
      <c r="AN60" s="21">
        <v>-0.11381013501575744</v>
      </c>
      <c r="AO60" s="21">
        <v>2.2361813865965776</v>
      </c>
      <c r="AP60" s="21">
        <v>-0.64861686429033383</v>
      </c>
      <c r="AQ60" s="21">
        <v>55.609382035859156</v>
      </c>
      <c r="AR60" s="21">
        <v>1.2080735451098854</v>
      </c>
      <c r="AS60" s="21">
        <v>2.737293345475531</v>
      </c>
      <c r="AT60" s="21">
        <v>-1.0000000000000011</v>
      </c>
      <c r="AU60" s="21">
        <v>-1.0000000000000011</v>
      </c>
      <c r="AV60" s="21">
        <v>-1.9594547125500361</v>
      </c>
      <c r="AW60" s="21">
        <v>88.504503785924484</v>
      </c>
      <c r="AX60" s="21">
        <v>85.792899089088337</v>
      </c>
      <c r="AY60" s="21">
        <v>0.26870525766700565</v>
      </c>
      <c r="AZ60" s="21">
        <v>8.6129546053123143</v>
      </c>
      <c r="BA60" s="26">
        <v>1455.1634132860931</v>
      </c>
    </row>
    <row r="61" spans="1:100" x14ac:dyDescent="0.25">
      <c r="A61">
        <v>128</v>
      </c>
      <c r="B61" t="s">
        <v>505</v>
      </c>
      <c r="C61" s="26">
        <v>2</v>
      </c>
      <c r="D61" s="21">
        <v>4.0208916666830516</v>
      </c>
      <c r="E61" s="21">
        <v>6.4187233264993787E-2</v>
      </c>
      <c r="F61" s="21">
        <v>0.23677050012201573</v>
      </c>
      <c r="G61" s="21">
        <v>0.24551256670232369</v>
      </c>
      <c r="H61" s="21">
        <v>0.10301906363895683</v>
      </c>
      <c r="I61" s="21">
        <v>0</v>
      </c>
      <c r="J61" s="21">
        <v>6.181143818337409</v>
      </c>
      <c r="K61" s="21">
        <v>0.10301906363895683</v>
      </c>
      <c r="L61" s="21">
        <v>-1</v>
      </c>
      <c r="M61" s="21">
        <v>-1</v>
      </c>
      <c r="N61" s="21">
        <v>2.0603812727791366</v>
      </c>
      <c r="O61" s="21">
        <v>10.265461112368973</v>
      </c>
      <c r="P61" s="21">
        <v>0.49285230971339322</v>
      </c>
      <c r="Q61" s="21">
        <v>1.440182821129353</v>
      </c>
      <c r="R61" s="21">
        <v>0.47451819613872748</v>
      </c>
      <c r="S61" s="21">
        <v>0.33411189924711365</v>
      </c>
      <c r="T61" s="21">
        <v>0.29970243507253413</v>
      </c>
      <c r="U61" s="21">
        <v>9.6843390659734713E-2</v>
      </c>
      <c r="V61" s="21">
        <v>3.1744826894216024E-3</v>
      </c>
      <c r="W61" s="21">
        <v>25.531010747393896</v>
      </c>
      <c r="X61" s="21">
        <v>0.89193260506202665</v>
      </c>
      <c r="Y61" s="21">
        <v>-1</v>
      </c>
      <c r="Z61" s="21">
        <v>-1</v>
      </c>
      <c r="AA61" s="21">
        <v>44.912159638158506</v>
      </c>
      <c r="AB61" s="21">
        <v>0.1389902955172691</v>
      </c>
      <c r="AC61" s="21">
        <v>0.13921210718434895</v>
      </c>
      <c r="AD61" s="21">
        <v>0.13443547020676452</v>
      </c>
      <c r="AE61" s="21">
        <v>19.608284290856812</v>
      </c>
      <c r="AF61" s="21">
        <v>-1</v>
      </c>
      <c r="AG61" s="21">
        <v>-1</v>
      </c>
      <c r="AH61" s="21">
        <v>-1</v>
      </c>
      <c r="AI61" s="21">
        <v>1.473669046759007E-3</v>
      </c>
      <c r="AJ61" s="21">
        <v>3.1744826894216024E-3</v>
      </c>
      <c r="AK61" s="21">
        <v>6.4460533079953294E-2</v>
      </c>
      <c r="AL61" s="21">
        <v>0.10736742390929403</v>
      </c>
      <c r="AM61" s="21">
        <v>6.6733100818807484E-2</v>
      </c>
      <c r="AN61" s="21">
        <v>0.11670775939624628</v>
      </c>
      <c r="AO61" s="21">
        <v>2.0863053734324977</v>
      </c>
      <c r="AP61" s="21">
        <v>3.3588559168900831</v>
      </c>
      <c r="AQ61" s="21">
        <v>30.802160691828934</v>
      </c>
      <c r="AR61" s="21">
        <v>0.72347964474453141</v>
      </c>
      <c r="AS61" s="21">
        <v>0.98109151547290141</v>
      </c>
      <c r="AT61" s="21">
        <v>-1</v>
      </c>
      <c r="AU61" s="21">
        <v>-1</v>
      </c>
      <c r="AV61" s="21">
        <v>0.68142109824426567</v>
      </c>
      <c r="AW61" s="21">
        <v>57.201656602000355</v>
      </c>
      <c r="AX61" s="21">
        <v>57.346779969715918</v>
      </c>
      <c r="AY61" s="21">
        <v>0.1849786796428978</v>
      </c>
      <c r="AZ61" s="21">
        <v>3.2081277092245442</v>
      </c>
      <c r="BA61" s="26">
        <v>1466.5863144540192</v>
      </c>
    </row>
    <row r="62" spans="1:100" x14ac:dyDescent="0.25">
      <c r="A62">
        <v>131</v>
      </c>
      <c r="B62" t="s">
        <v>506</v>
      </c>
      <c r="C62" s="26">
        <v>3</v>
      </c>
      <c r="D62" s="21">
        <v>5.5951078811438091</v>
      </c>
      <c r="E62" s="21">
        <v>4.670942141621981</v>
      </c>
      <c r="F62" s="21">
        <v>-5.5056921138089118E-2</v>
      </c>
      <c r="G62" s="21">
        <v>1.2255758113314725</v>
      </c>
      <c r="H62" s="21">
        <v>0.38296026488168433</v>
      </c>
      <c r="I62" s="21">
        <v>0</v>
      </c>
      <c r="J62" s="21">
        <v>22.977615892901071</v>
      </c>
      <c r="K62" s="21">
        <v>0.38296026488168433</v>
      </c>
      <c r="L62" s="21">
        <v>-1.0000000000000002</v>
      </c>
      <c r="M62" s="21">
        <v>-1.0000000000000002</v>
      </c>
      <c r="N62" s="21">
        <v>7.6592052976336884</v>
      </c>
      <c r="O62" s="21">
        <v>29.798299585376341</v>
      </c>
      <c r="P62" s="21">
        <v>7.9283120263137556</v>
      </c>
      <c r="Q62" s="21">
        <v>-0.18772830090752909</v>
      </c>
      <c r="R62" s="21">
        <v>0.75433250242858307</v>
      </c>
      <c r="S62" s="21">
        <v>0.3333333333333332</v>
      </c>
      <c r="T62" s="21">
        <v>0.34070239291199239</v>
      </c>
      <c r="U62" s="21">
        <v>0.49019635460496785</v>
      </c>
      <c r="V62" s="21">
        <v>0.21418495061488535</v>
      </c>
      <c r="W62" s="21">
        <v>39.818270663339774</v>
      </c>
      <c r="X62" s="21">
        <v>3.5443396430514835</v>
      </c>
      <c r="Y62" s="21">
        <v>-1.0000000000000002</v>
      </c>
      <c r="Z62" s="21">
        <v>-1.0000000000000002</v>
      </c>
      <c r="AA62" s="21">
        <v>89.391745421356603</v>
      </c>
      <c r="AB62" s="21">
        <v>0.324192107843778</v>
      </c>
      <c r="AC62" s="21">
        <v>0.243719880328647</v>
      </c>
      <c r="AD62" s="21">
        <v>0.40847085693933921</v>
      </c>
      <c r="AE62" s="21">
        <v>48.819142255588226</v>
      </c>
      <c r="AF62" s="21">
        <v>-1.0000000000000002</v>
      </c>
      <c r="AG62" s="21">
        <v>-1.0000000000000002</v>
      </c>
      <c r="AH62" s="21">
        <v>-1.0000000000000002</v>
      </c>
      <c r="AI62" s="21">
        <v>0</v>
      </c>
      <c r="AJ62" s="21">
        <v>0.21418495061488535</v>
      </c>
      <c r="AK62" s="21">
        <v>-0.18163035108448738</v>
      </c>
      <c r="AL62" s="21">
        <v>0.36976992827185623</v>
      </c>
      <c r="AM62" s="21">
        <v>-7.2672589951738406E-2</v>
      </c>
      <c r="AN62" s="21">
        <v>1.5301317406143683E-2</v>
      </c>
      <c r="AO62" s="21">
        <v>-2.7249665042158981</v>
      </c>
      <c r="AP62" s="21">
        <v>2.2313825765128734</v>
      </c>
      <c r="AQ62" s="21">
        <v>62.795886556240816</v>
      </c>
      <c r="AR62" s="21">
        <v>1.3784170314651787</v>
      </c>
      <c r="AS62" s="21">
        <v>3.9272999079331696</v>
      </c>
      <c r="AT62" s="21">
        <v>-1.0000000000000002</v>
      </c>
      <c r="AU62" s="21">
        <v>-1.0000000000000002</v>
      </c>
      <c r="AV62" s="21">
        <v>1.9799083137600553</v>
      </c>
      <c r="AW62" s="21">
        <v>121.42142758324584</v>
      </c>
      <c r="AX62" s="21">
        <v>142.83992264473434</v>
      </c>
      <c r="AY62" s="21">
        <v>0.4706335705037849</v>
      </c>
      <c r="AZ62" s="21">
        <v>55.277031965529893</v>
      </c>
      <c r="BA62" s="26">
        <v>1607.1961299046711</v>
      </c>
      <c r="CU62" t="e">
        <v>#N/A</v>
      </c>
      <c r="CV62" t="e">
        <v>#N/A</v>
      </c>
    </row>
    <row r="63" spans="1:100" x14ac:dyDescent="0.25">
      <c r="A63">
        <v>133</v>
      </c>
      <c r="B63" t="s">
        <v>507</v>
      </c>
      <c r="C63" s="26">
        <v>3</v>
      </c>
      <c r="D63" s="21">
        <v>3.9512811723370884</v>
      </c>
      <c r="E63" s="21">
        <v>-3.8519053626263379E-2</v>
      </c>
      <c r="F63" s="21">
        <v>2.4970901761220401</v>
      </c>
      <c r="G63" s="21">
        <v>2.4854408006137936</v>
      </c>
      <c r="H63" s="21">
        <v>0.26507048707614811</v>
      </c>
      <c r="I63" s="21">
        <v>0</v>
      </c>
      <c r="J63" s="21">
        <v>15.904229224568883</v>
      </c>
      <c r="K63" s="21">
        <v>0.26507048707614811</v>
      </c>
      <c r="L63" s="21">
        <v>-1.0000000000000004</v>
      </c>
      <c r="M63" s="21">
        <v>-1.0000000000000004</v>
      </c>
      <c r="N63" s="21">
        <v>5.3014097415229609</v>
      </c>
      <c r="O63" s="21">
        <v>22.340951197519768</v>
      </c>
      <c r="P63" s="21">
        <v>-0.65799213426253778</v>
      </c>
      <c r="Q63" s="21">
        <v>40.9959701018511</v>
      </c>
      <c r="R63" s="21">
        <v>13.353218938910596</v>
      </c>
      <c r="S63" s="21">
        <v>0.33333333333333337</v>
      </c>
      <c r="T63" s="21">
        <v>0.41658512198798209</v>
      </c>
      <c r="U63" s="21">
        <v>-0.11075339710827728</v>
      </c>
      <c r="V63" s="21">
        <v>-1.4113225895080496E-2</v>
      </c>
      <c r="W63" s="21">
        <v>14.399253809672402</v>
      </c>
      <c r="X63" s="21">
        <v>4.3570072603373963E-2</v>
      </c>
      <c r="Y63" s="21">
        <v>-1.0000000000000004</v>
      </c>
      <c r="Z63" s="21">
        <v>-1.0000000000000004</v>
      </c>
      <c r="AA63" s="21">
        <v>65.244241146293163</v>
      </c>
      <c r="AB63" s="21">
        <v>0.19075885081799823</v>
      </c>
      <c r="AC63" s="21">
        <v>0.32235528074808006</v>
      </c>
      <c r="AD63" s="21">
        <v>0.23672123638812601</v>
      </c>
      <c r="AE63" s="21">
        <v>37.491768397710239</v>
      </c>
      <c r="AF63" s="21">
        <v>-1.0000000000000004</v>
      </c>
      <c r="AG63" s="21">
        <v>-1.0000000000000004</v>
      </c>
      <c r="AH63" s="21">
        <v>-1.0000000000000004</v>
      </c>
      <c r="AI63" s="21">
        <v>7.0560483925416776E-3</v>
      </c>
      <c r="AJ63" s="21">
        <v>-1.4113225895080496E-2</v>
      </c>
      <c r="AK63" s="21">
        <v>4.1735065245774396E-2</v>
      </c>
      <c r="AL63" s="21">
        <v>-0.17126736414488994</v>
      </c>
      <c r="AM63" s="21">
        <v>0.52790656647178225</v>
      </c>
      <c r="AN63" s="21">
        <v>0.1833699842824959</v>
      </c>
      <c r="AO63" s="21">
        <v>13.406339488023438</v>
      </c>
      <c r="AP63" s="21">
        <v>3.7279127863379444</v>
      </c>
      <c r="AQ63" s="21">
        <v>30.303483034241285</v>
      </c>
      <c r="AR63" s="21">
        <v>0.62505183231795802</v>
      </c>
      <c r="AS63" s="21">
        <v>0.30864055967952159</v>
      </c>
      <c r="AT63" s="21">
        <v>-1.0000000000000004</v>
      </c>
      <c r="AU63" s="21">
        <v>-1.0000000000000004</v>
      </c>
      <c r="AV63" s="21">
        <v>15.83865973952439</v>
      </c>
      <c r="AW63" s="21">
        <v>91.313105130150845</v>
      </c>
      <c r="AX63" s="21">
        <v>90.042903508493637</v>
      </c>
      <c r="AY63" s="21">
        <v>0.37940136371162408</v>
      </c>
      <c r="AZ63" s="21">
        <v>18.717122151308722</v>
      </c>
      <c r="BA63" s="26">
        <v>1607.2372306169491</v>
      </c>
    </row>
    <row r="64" spans="1:100" x14ac:dyDescent="0.25">
      <c r="A64">
        <v>135</v>
      </c>
      <c r="B64" t="s">
        <v>508</v>
      </c>
      <c r="C64" s="26">
        <v>3</v>
      </c>
      <c r="D64" s="21">
        <v>5.4172661567047422</v>
      </c>
      <c r="E64" s="21">
        <v>0</v>
      </c>
      <c r="F64" s="21">
        <v>0.41598950154868958</v>
      </c>
      <c r="G64" s="21">
        <v>0.41598950154868958</v>
      </c>
      <c r="H64" s="21">
        <v>0.2946953008088406</v>
      </c>
      <c r="I64" s="21">
        <v>0</v>
      </c>
      <c r="J64" s="21">
        <v>17.681718048530428</v>
      </c>
      <c r="K64" s="21">
        <v>0.2946953008088406</v>
      </c>
      <c r="L64" s="21">
        <v>-1.0000000000000027</v>
      </c>
      <c r="M64" s="21">
        <v>-1.0000000000000027</v>
      </c>
      <c r="N64" s="21">
        <v>5.8939060161768149</v>
      </c>
      <c r="O64" s="21">
        <v>23.514973706783859</v>
      </c>
      <c r="P64" s="21">
        <v>-2.3204251289561918E-2</v>
      </c>
      <c r="Q64" s="21">
        <v>3.8396964896322054</v>
      </c>
      <c r="R64" s="21">
        <v>1.1429108033488273</v>
      </c>
      <c r="S64" s="21">
        <v>0.33333333333333387</v>
      </c>
      <c r="T64" s="21">
        <v>0.33656416614698176</v>
      </c>
      <c r="U64" s="21">
        <v>0.4257133770751923</v>
      </c>
      <c r="V64" s="21">
        <v>1.0162279321881643E-2</v>
      </c>
      <c r="W64" s="21">
        <v>32.443114202741974</v>
      </c>
      <c r="X64" s="21">
        <v>2.1449250917548781</v>
      </c>
      <c r="Y64" s="21">
        <v>-1.0000000000000027</v>
      </c>
      <c r="Z64" s="21">
        <v>-1.0000000000000027</v>
      </c>
      <c r="AA64" s="21">
        <v>93.232970406253315</v>
      </c>
      <c r="AB64" s="21">
        <v>0.38272886149539448</v>
      </c>
      <c r="AC64" s="21">
        <v>0.3978764332296354</v>
      </c>
      <c r="AD64" s="21">
        <v>0.41233361327822088</v>
      </c>
      <c r="AE64" s="21">
        <v>59.646945400162544</v>
      </c>
      <c r="AF64" s="21">
        <v>-1.0000000000000027</v>
      </c>
      <c r="AG64" s="21">
        <v>-1.0000000000000027</v>
      </c>
      <c r="AH64" s="21">
        <v>-1.0000000000000027</v>
      </c>
      <c r="AI64" s="21">
        <v>0</v>
      </c>
      <c r="AJ64" s="21">
        <v>1.0162279321881643E-2</v>
      </c>
      <c r="AK64" s="21">
        <v>7.1906875142280446E-2</v>
      </c>
      <c r="AL64" s="21">
        <v>-0.2735125130840802</v>
      </c>
      <c r="AM64" s="21">
        <v>-4.7292425581137415E-2</v>
      </c>
      <c r="AN64" s="21">
        <v>1.0608422499654865E-2</v>
      </c>
      <c r="AO64" s="21">
        <v>-0.82277626381703373</v>
      </c>
      <c r="AP64" s="21">
        <v>-1.1023520029290301</v>
      </c>
      <c r="AQ64" s="21">
        <v>50.124832251272395</v>
      </c>
      <c r="AR64" s="21">
        <v>1.10577315587739</v>
      </c>
      <c r="AS64" s="21">
        <v>2.4396203925637172</v>
      </c>
      <c r="AT64" s="21">
        <v>-1.0000000000000027</v>
      </c>
      <c r="AU64" s="21">
        <v>-1.0000000000000027</v>
      </c>
      <c r="AV64" s="21">
        <v>1.5589003048975176</v>
      </c>
      <c r="AW64" s="21">
        <v>115.64559211010818</v>
      </c>
      <c r="AX64" s="21">
        <v>116.66182004229637</v>
      </c>
      <c r="AY64" s="21">
        <v>0.4957937094347496</v>
      </c>
      <c r="AZ64" s="21">
        <v>59.866968748003998</v>
      </c>
      <c r="BA64" s="26">
        <v>1634.8870914450931</v>
      </c>
    </row>
    <row r="65" spans="1:100" x14ac:dyDescent="0.25">
      <c r="A65">
        <v>136</v>
      </c>
      <c r="B65" t="s">
        <v>509</v>
      </c>
      <c r="C65" s="26">
        <v>3</v>
      </c>
      <c r="D65" s="21">
        <v>3.3654835971874375</v>
      </c>
      <c r="E65" s="21">
        <v>-4.152547809043635E-2</v>
      </c>
      <c r="F65" s="21">
        <v>0.47193767477005094</v>
      </c>
      <c r="G65" s="21">
        <v>0.42605253246152935</v>
      </c>
      <c r="H65" s="21">
        <v>4.5363946760084851E-2</v>
      </c>
      <c r="I65" s="21">
        <v>0</v>
      </c>
      <c r="J65" s="21">
        <v>2.7218368056050926</v>
      </c>
      <c r="K65" s="21">
        <v>4.5363946760084851E-2</v>
      </c>
      <c r="L65" s="21">
        <v>-0.99999999999999867</v>
      </c>
      <c r="M65" s="21">
        <v>-0.99999999999999867</v>
      </c>
      <c r="N65" s="21">
        <v>0.90727893520169689</v>
      </c>
      <c r="O65" s="21">
        <v>6.5133729352540577</v>
      </c>
      <c r="P65" s="21">
        <v>-0.45277895164762971</v>
      </c>
      <c r="Q65" s="21">
        <v>-1.3076229661771164</v>
      </c>
      <c r="R65" s="21">
        <v>-0.4030288126686446</v>
      </c>
      <c r="S65" s="21">
        <v>0.3333333333333327</v>
      </c>
      <c r="T65" s="21">
        <v>0.12407195203185313</v>
      </c>
      <c r="U65" s="21">
        <v>-0.10728638917194458</v>
      </c>
      <c r="V65" s="21">
        <v>-1.9086334744378083E-3</v>
      </c>
      <c r="W65" s="21">
        <v>12.113852638348746</v>
      </c>
      <c r="X65" s="21">
        <v>-0.22455187556472156</v>
      </c>
      <c r="Y65" s="21">
        <v>-0.99999999999999867</v>
      </c>
      <c r="Z65" s="21">
        <v>-0.99999999999999867</v>
      </c>
      <c r="AA65" s="21">
        <v>4.3796236722973232</v>
      </c>
      <c r="AB65" s="21">
        <v>-0.15014957082201469</v>
      </c>
      <c r="AC65" s="21">
        <v>-5.2251650423856301E-2</v>
      </c>
      <c r="AD65" s="21">
        <v>5.5777218178215224E-2</v>
      </c>
      <c r="AE65" s="21">
        <v>-7.3312001533827855</v>
      </c>
      <c r="AF65" s="21">
        <v>-0.99999999999999867</v>
      </c>
      <c r="AG65" s="21">
        <v>-0.99999999999999867</v>
      </c>
      <c r="AH65" s="21">
        <v>-0.99999999999999867</v>
      </c>
      <c r="AI65" s="21">
        <v>0</v>
      </c>
      <c r="AJ65" s="21">
        <v>-1.9086334744378083E-3</v>
      </c>
      <c r="AK65" s="21">
        <v>0.10210878725683004</v>
      </c>
      <c r="AL65" s="21">
        <v>-7.2839891818357941E-3</v>
      </c>
      <c r="AM65" s="21">
        <v>0.18679738889902869</v>
      </c>
      <c r="AN65" s="21">
        <v>-6.7480535627378158E-2</v>
      </c>
      <c r="AO65" s="21">
        <v>5.180478658759867</v>
      </c>
      <c r="AP65" s="21">
        <v>-1.7234333365936343</v>
      </c>
      <c r="AQ65" s="21">
        <v>14.835689443953838</v>
      </c>
      <c r="AR65" s="21">
        <v>0.34821026271880356</v>
      </c>
      <c r="AS65" s="21">
        <v>-0.17918792880463702</v>
      </c>
      <c r="AT65" s="21">
        <v>-0.99999999999999867</v>
      </c>
      <c r="AU65" s="21">
        <v>-0.99999999999999867</v>
      </c>
      <c r="AV65" s="21">
        <v>2.3023719792885027E-2</v>
      </c>
      <c r="AW65" s="21">
        <v>9.1695632709577435</v>
      </c>
      <c r="AX65" s="21">
        <v>8.9786999235139611</v>
      </c>
      <c r="AY65" s="21">
        <v>5.1222135193106685E-2</v>
      </c>
      <c r="AZ65" s="21">
        <v>-52.543498470716962</v>
      </c>
      <c r="BA65" s="26">
        <v>1303.741084812134</v>
      </c>
    </row>
    <row r="66" spans="1:100" x14ac:dyDescent="0.25">
      <c r="A66">
        <v>138</v>
      </c>
      <c r="B66" t="s">
        <v>510</v>
      </c>
      <c r="C66" s="26">
        <v>3</v>
      </c>
      <c r="D66" s="21">
        <v>4.7238855256048886</v>
      </c>
      <c r="E66" s="21">
        <v>0.11137976079617976</v>
      </c>
      <c r="F66" s="21">
        <v>0.32580212038493012</v>
      </c>
      <c r="G66" s="21">
        <v>0.36049978495478696</v>
      </c>
      <c r="H66" s="21">
        <v>4.5350018757120192E-2</v>
      </c>
      <c r="I66" s="21">
        <v>0</v>
      </c>
      <c r="J66" s="21">
        <v>2.721001125427212</v>
      </c>
      <c r="K66" s="21">
        <v>4.5350018757120192E-2</v>
      </c>
      <c r="L66" s="21">
        <v>-1.0000000000000007</v>
      </c>
      <c r="M66" s="21">
        <v>-1.0000000000000007</v>
      </c>
      <c r="N66" s="21">
        <v>0.90700037514240461</v>
      </c>
      <c r="O66" s="21">
        <v>7.8053864359868896</v>
      </c>
      <c r="P66" s="21">
        <v>-0.3741133711719084</v>
      </c>
      <c r="Q66" s="21">
        <v>0.33079901149289825</v>
      </c>
      <c r="R66" s="21">
        <v>-3.5447904795351245E-2</v>
      </c>
      <c r="S66" s="21">
        <v>0.33333333333333354</v>
      </c>
      <c r="T66" s="21">
        <v>0.33958878090652833</v>
      </c>
      <c r="U66" s="21">
        <v>0.32936224107165829</v>
      </c>
      <c r="V66" s="21">
        <v>-5.8662991303651352E-2</v>
      </c>
      <c r="W66" s="21">
        <v>35.93085381002993</v>
      </c>
      <c r="X66" s="21">
        <v>1.5992985595206601</v>
      </c>
      <c r="Y66" s="21">
        <v>-1.0000000000000007</v>
      </c>
      <c r="Z66" s="21">
        <v>-1.0000000000000007</v>
      </c>
      <c r="AA66" s="21">
        <v>76.745482476744399</v>
      </c>
      <c r="AB66" s="21">
        <v>0.23004775092114296</v>
      </c>
      <c r="AC66" s="21">
        <v>0.45170892053272488</v>
      </c>
      <c r="AD66" s="21">
        <v>0.13524485997632951</v>
      </c>
      <c r="AE66" s="21">
        <v>40.850076571509867</v>
      </c>
      <c r="AF66" s="21">
        <v>-1.0000000000000007</v>
      </c>
      <c r="AG66" s="21">
        <v>-1.0000000000000007</v>
      </c>
      <c r="AH66" s="21">
        <v>-1.0000000000000007</v>
      </c>
      <c r="AI66" s="21">
        <v>0</v>
      </c>
      <c r="AJ66" s="21">
        <v>-5.8662991303651352E-2</v>
      </c>
      <c r="AK66" s="21">
        <v>-0.21370493140563146</v>
      </c>
      <c r="AL66" s="21">
        <v>0.27435733929500039</v>
      </c>
      <c r="AM66" s="21">
        <v>-5.5088273651191427E-2</v>
      </c>
      <c r="AN66" s="21">
        <v>7.0733620332270944E-2</v>
      </c>
      <c r="AO66" s="21">
        <v>-2.4457314983079437</v>
      </c>
      <c r="AP66" s="21">
        <v>3.1401272047817761</v>
      </c>
      <c r="AQ66" s="21">
        <v>38.651854935457145</v>
      </c>
      <c r="AR66" s="21">
        <v>0.943621364007868</v>
      </c>
      <c r="AS66" s="21">
        <v>1.6446485782777807</v>
      </c>
      <c r="AT66" s="21">
        <v>-1.0000000000000007</v>
      </c>
      <c r="AU66" s="21">
        <v>-1.0000000000000007</v>
      </c>
      <c r="AV66" s="21">
        <v>0.3250518801594357</v>
      </c>
      <c r="AW66" s="21">
        <v>87.690996117512995</v>
      </c>
      <c r="AX66" s="21">
        <v>81.824696987147902</v>
      </c>
      <c r="AY66" s="21">
        <v>0.28861019197917603</v>
      </c>
      <c r="AZ66" s="21">
        <v>-4.2035126738219821</v>
      </c>
      <c r="BA66" s="26">
        <v>1433.5460062146028</v>
      </c>
      <c r="CU66" t="e">
        <v>#N/A</v>
      </c>
      <c r="CV66" t="e">
        <v>#N/A</v>
      </c>
    </row>
    <row r="67" spans="1:100" x14ac:dyDescent="0.25">
      <c r="A67">
        <v>141</v>
      </c>
      <c r="B67" t="s">
        <v>511</v>
      </c>
      <c r="C67" s="26">
        <v>3</v>
      </c>
      <c r="D67" s="21">
        <v>4.0372431873091994</v>
      </c>
      <c r="E67" s="21">
        <v>8.2994000719096628E-2</v>
      </c>
      <c r="F67" s="21">
        <v>3.0703426694162452</v>
      </c>
      <c r="G67" s="21">
        <v>3.0703426694162452</v>
      </c>
      <c r="H67" s="21">
        <v>0.13107321611175657</v>
      </c>
      <c r="I67" s="21">
        <v>0</v>
      </c>
      <c r="J67" s="21">
        <v>7.8643929667053918</v>
      </c>
      <c r="K67" s="21">
        <v>0.13107321611175657</v>
      </c>
      <c r="L67" s="21">
        <v>-1.0000000000000009</v>
      </c>
      <c r="M67" s="21">
        <v>-1.0000000000000009</v>
      </c>
      <c r="N67" s="21">
        <v>2.621464322235131</v>
      </c>
      <c r="O67" s="21">
        <v>14.971978823430845</v>
      </c>
      <c r="P67" s="21">
        <v>1.6329213992316409</v>
      </c>
      <c r="Q67" s="21">
        <v>0.37585068090678364</v>
      </c>
      <c r="R67" s="21">
        <v>0.27999336870138636</v>
      </c>
      <c r="S67" s="21">
        <v>0.33333333333333381</v>
      </c>
      <c r="T67" s="21">
        <v>0.36689755667004742</v>
      </c>
      <c r="U67" s="21">
        <v>0.35313281045616807</v>
      </c>
      <c r="V67" s="21">
        <v>-4.1489408575898279E-2</v>
      </c>
      <c r="W67" s="21">
        <v>35.232043030875786</v>
      </c>
      <c r="X67" s="21">
        <v>1.7594443748713704</v>
      </c>
      <c r="Y67" s="21">
        <v>-1.0000000000000009</v>
      </c>
      <c r="Z67" s="21">
        <v>-1.0000000000000009</v>
      </c>
      <c r="AA67" s="21">
        <v>89.64604828719942</v>
      </c>
      <c r="AB67" s="21">
        <v>0.4100237463600761</v>
      </c>
      <c r="AC67" s="21">
        <v>0.32694206135169551</v>
      </c>
      <c r="AD67" s="21">
        <v>0.34571443004067448</v>
      </c>
      <c r="AE67" s="21">
        <v>54.134011887622279</v>
      </c>
      <c r="AF67" s="21">
        <v>-1.0000000000000009</v>
      </c>
      <c r="AG67" s="21">
        <v>-1.0000000000000009</v>
      </c>
      <c r="AH67" s="21">
        <v>-1.0000000000000009</v>
      </c>
      <c r="AI67" s="21">
        <v>0</v>
      </c>
      <c r="AJ67" s="21">
        <v>-4.1489408575898279E-2</v>
      </c>
      <c r="AK67" s="21">
        <v>-8.9262532551155488E-2</v>
      </c>
      <c r="AL67" s="21">
        <v>1.4108630829569056E-2</v>
      </c>
      <c r="AM67" s="21">
        <v>0.12903452548890737</v>
      </c>
      <c r="AN67" s="21">
        <v>0.45495551167151377</v>
      </c>
      <c r="AO67" s="21">
        <v>2.7795504744669053</v>
      </c>
      <c r="AP67" s="21">
        <v>11.444430945935688</v>
      </c>
      <c r="AQ67" s="21">
        <v>43.096435997581146</v>
      </c>
      <c r="AR67" s="21">
        <v>1.0118742918836501</v>
      </c>
      <c r="AS67" s="21">
        <v>1.8905175909831262</v>
      </c>
      <c r="AT67" s="21">
        <v>-1.0000000000000009</v>
      </c>
      <c r="AU67" s="21">
        <v>-1.0000000000000009</v>
      </c>
      <c r="AV67" s="21">
        <v>3.3503360381176304</v>
      </c>
      <c r="AW67" s="21">
        <v>116.06245805656596</v>
      </c>
      <c r="AX67" s="21">
        <v>111.91351719897611</v>
      </c>
      <c r="AY67" s="21">
        <v>0.37221980431220192</v>
      </c>
      <c r="AZ67" s="21">
        <v>65.67126518939456</v>
      </c>
      <c r="BA67" s="26">
        <v>1622.3538127295496</v>
      </c>
      <c r="CU67" t="e">
        <v>#N/A</v>
      </c>
      <c r="CV67" t="e">
        <v>#N/A</v>
      </c>
    </row>
    <row r="68" spans="1:100" x14ac:dyDescent="0.25">
      <c r="A68">
        <v>144</v>
      </c>
      <c r="B68" t="s">
        <v>512</v>
      </c>
      <c r="C68" s="26">
        <v>3</v>
      </c>
      <c r="D68" s="21">
        <v>4.9380102496602047</v>
      </c>
      <c r="E68" s="21">
        <v>0.132097811421133</v>
      </c>
      <c r="F68" s="21">
        <v>1.2248019590520409</v>
      </c>
      <c r="G68" s="21">
        <v>1.2726069287272417</v>
      </c>
      <c r="H68" s="21">
        <v>0.43397503747513105</v>
      </c>
      <c r="I68" s="21">
        <v>0</v>
      </c>
      <c r="J68" s="21">
        <v>26.038502248507864</v>
      </c>
      <c r="K68" s="21">
        <v>0.43397503747513105</v>
      </c>
      <c r="L68" s="21">
        <v>-1.0000000000000004</v>
      </c>
      <c r="M68" s="21">
        <v>-1.0000000000000004</v>
      </c>
      <c r="N68" s="21">
        <v>8.6795007495026173</v>
      </c>
      <c r="O68" s="21">
        <v>32.249119426895291</v>
      </c>
      <c r="P68" s="21">
        <v>-0.54970360257778661</v>
      </c>
      <c r="Q68" s="21">
        <v>4.0373260160162783</v>
      </c>
      <c r="R68" s="21">
        <v>1.0472495544650129</v>
      </c>
      <c r="S68" s="21">
        <v>0.33333333333333326</v>
      </c>
      <c r="T68" s="21">
        <v>0.41454069426438572</v>
      </c>
      <c r="U68" s="21">
        <v>0.11873197059296875</v>
      </c>
      <c r="V68" s="21">
        <v>-2.4385550477314062E-2</v>
      </c>
      <c r="W68" s="21">
        <v>16.329816409529727</v>
      </c>
      <c r="X68" s="21">
        <v>0.72372093056163167</v>
      </c>
      <c r="Y68" s="21">
        <v>-1.0000000000000004</v>
      </c>
      <c r="Z68" s="21">
        <v>-1.0000000000000004</v>
      </c>
      <c r="AA68" s="21">
        <v>56.243940891473876</v>
      </c>
      <c r="AB68" s="21">
        <v>9.3317450791015374E-2</v>
      </c>
      <c r="AC68" s="21">
        <v>0.31629814058054573</v>
      </c>
      <c r="AD68" s="21">
        <v>0.36772190717802156</v>
      </c>
      <c r="AE68" s="21">
        <v>38.866874927479131</v>
      </c>
      <c r="AF68" s="21">
        <v>-1.0000000000000004</v>
      </c>
      <c r="AG68" s="21">
        <v>-1.0000000000000004</v>
      </c>
      <c r="AH68" s="21">
        <v>-1.0000000000000004</v>
      </c>
      <c r="AI68" s="21">
        <v>0</v>
      </c>
      <c r="AJ68" s="21">
        <v>-2.4385550477314062E-2</v>
      </c>
      <c r="AK68" s="21">
        <v>0.46730960085395945</v>
      </c>
      <c r="AL68" s="21">
        <v>-0.24872116573803535</v>
      </c>
      <c r="AM68" s="21">
        <v>0.34087893997339463</v>
      </c>
      <c r="AN68" s="21">
        <v>0.10304325658347964</v>
      </c>
      <c r="AO68" s="21">
        <v>10.858521503604662</v>
      </c>
      <c r="AP68" s="21">
        <v>1.3324755858968149</v>
      </c>
      <c r="AQ68" s="21">
        <v>42.368318658037552</v>
      </c>
      <c r="AR68" s="21">
        <v>0.84222044771337423</v>
      </c>
      <c r="AS68" s="21">
        <v>1.1576959680367631</v>
      </c>
      <c r="AT68" s="21">
        <v>-1.0000000000000004</v>
      </c>
      <c r="AU68" s="21">
        <v>-1.0000000000000004</v>
      </c>
      <c r="AV68" s="21">
        <v>2.319856483192253</v>
      </c>
      <c r="AW68" s="21">
        <v>89.825535904265962</v>
      </c>
      <c r="AX68" s="21">
        <v>87.386980856534564</v>
      </c>
      <c r="AY68" s="21">
        <v>0.22951816783023771</v>
      </c>
      <c r="AZ68" s="21">
        <v>21.441765596062712</v>
      </c>
      <c r="BA68" s="26">
        <v>1576.3478324610805</v>
      </c>
    </row>
    <row r="69" spans="1:100" x14ac:dyDescent="0.25">
      <c r="A69">
        <v>145</v>
      </c>
      <c r="B69" t="s">
        <v>513</v>
      </c>
      <c r="C69" s="26">
        <v>3</v>
      </c>
      <c r="D69" s="21">
        <v>4.81509097962536</v>
      </c>
      <c r="E69" s="21">
        <v>8.227339871404972E-2</v>
      </c>
      <c r="F69" s="21">
        <v>-0.3362938153965091</v>
      </c>
      <c r="G69" s="21">
        <v>-0.3362938153965091</v>
      </c>
      <c r="H69" s="21">
        <v>0.18304243385006652</v>
      </c>
      <c r="I69" s="21">
        <v>0</v>
      </c>
      <c r="J69" s="21">
        <v>10.98254603100399</v>
      </c>
      <c r="K69" s="21">
        <v>0.18304243385006652</v>
      </c>
      <c r="L69" s="21">
        <v>-0.99999999999999867</v>
      </c>
      <c r="M69" s="21">
        <v>-0.99999999999999867</v>
      </c>
      <c r="N69" s="21">
        <v>3.660848677001328</v>
      </c>
      <c r="O69" s="21">
        <v>15.461343195232841</v>
      </c>
      <c r="P69" s="21">
        <v>1.1409742019382374</v>
      </c>
      <c r="Q69" s="21">
        <v>9.3714819727541698E-4</v>
      </c>
      <c r="R69" s="21">
        <v>0.17118213384261499</v>
      </c>
      <c r="S69" s="21">
        <v>0.33333333333333293</v>
      </c>
      <c r="T69" s="21">
        <v>0.34496299832591648</v>
      </c>
      <c r="U69" s="21">
        <v>0.21587282167099781</v>
      </c>
      <c r="V69" s="21">
        <v>6.5990695324440601E-2</v>
      </c>
      <c r="W69" s="21">
        <v>31.084696592184873</v>
      </c>
      <c r="X69" s="21">
        <v>1.7663190214324009</v>
      </c>
      <c r="Y69" s="21">
        <v>-0.99999999999999867</v>
      </c>
      <c r="Z69" s="21">
        <v>-0.99999999999999867</v>
      </c>
      <c r="AA69" s="21">
        <v>55.829548446297345</v>
      </c>
      <c r="AB69" s="21">
        <v>-3.5242350429810089E-2</v>
      </c>
      <c r="AC69" s="21">
        <v>0.22809407208089486</v>
      </c>
      <c r="AD69" s="21">
        <v>0.29862167275431262</v>
      </c>
      <c r="AE69" s="21">
        <v>24.573669720269883</v>
      </c>
      <c r="AF69" s="21">
        <v>-0.99999999999999867</v>
      </c>
      <c r="AG69" s="21">
        <v>-0.99999999999999867</v>
      </c>
      <c r="AH69" s="21">
        <v>-0.99999999999999867</v>
      </c>
      <c r="AI69" s="21">
        <v>-2.7011703239726995E-3</v>
      </c>
      <c r="AJ69" s="21">
        <v>6.5990695324440601E-2</v>
      </c>
      <c r="AK69" s="21">
        <v>5.4710887762206277E-2</v>
      </c>
      <c r="AL69" s="21">
        <v>0.15637038677234361</v>
      </c>
      <c r="AM69" s="21">
        <v>0.91164533262368153</v>
      </c>
      <c r="AN69" s="21">
        <v>4.1846259124090249E-2</v>
      </c>
      <c r="AO69" s="21">
        <v>23.064687754403071</v>
      </c>
      <c r="AP69" s="21">
        <v>1.8280084119639746</v>
      </c>
      <c r="AQ69" s="21">
        <v>42.067242623188861</v>
      </c>
      <c r="AR69" s="21">
        <v>0.96015984865468784</v>
      </c>
      <c r="AS69" s="21">
        <v>1.9493614552824703</v>
      </c>
      <c r="AT69" s="21">
        <v>-0.99999999999999867</v>
      </c>
      <c r="AU69" s="21">
        <v>-0.99999999999999867</v>
      </c>
      <c r="AV69" s="21">
        <v>-0.165111681553894</v>
      </c>
      <c r="AW69" s="21">
        <v>73.118900053494187</v>
      </c>
      <c r="AX69" s="21">
        <v>79.66394617945879</v>
      </c>
      <c r="AY69" s="21">
        <v>0.27964155453287781</v>
      </c>
      <c r="AZ69" s="21">
        <v>4.9754835275160758</v>
      </c>
      <c r="BA69" s="26">
        <v>1447.7634129018625</v>
      </c>
    </row>
    <row r="70" spans="1:100" x14ac:dyDescent="0.25">
      <c r="A70">
        <v>148</v>
      </c>
      <c r="B70" t="s">
        <v>514</v>
      </c>
      <c r="C70" s="26">
        <v>3</v>
      </c>
      <c r="D70" s="21">
        <v>3.4964927504949466</v>
      </c>
      <c r="E70" s="21">
        <v>0</v>
      </c>
      <c r="F70" s="21">
        <v>-3.3095322174618677E-2</v>
      </c>
      <c r="G70" s="21">
        <v>-3.3095322174618677E-2</v>
      </c>
      <c r="H70" s="21">
        <v>0.77500752204358059</v>
      </c>
      <c r="I70" s="21">
        <v>0</v>
      </c>
      <c r="J70" s="21">
        <v>46.500451322614836</v>
      </c>
      <c r="K70" s="21">
        <v>0.77500752204358059</v>
      </c>
      <c r="L70" s="21">
        <v>-1.0000000000000011</v>
      </c>
      <c r="M70" s="21">
        <v>-1.0000000000000011</v>
      </c>
      <c r="N70" s="21">
        <v>15.500150440871609</v>
      </c>
      <c r="O70" s="21">
        <v>49.963848750935178</v>
      </c>
      <c r="P70" s="21">
        <v>1.2192567897492661</v>
      </c>
      <c r="Q70" s="21">
        <v>-0.29604782736320462</v>
      </c>
      <c r="R70" s="21">
        <v>5.6901718964004193E-2</v>
      </c>
      <c r="S70" s="21">
        <v>0.33333333333333354</v>
      </c>
      <c r="T70" s="21">
        <v>0.52089101814980676</v>
      </c>
      <c r="U70" s="21">
        <v>0.25829853674825587</v>
      </c>
      <c r="V70" s="21">
        <v>0</v>
      </c>
      <c r="W70" s="21">
        <v>13.500614647512631</v>
      </c>
      <c r="X70" s="21">
        <v>1.2999686612490569</v>
      </c>
      <c r="Y70" s="21">
        <v>-1.0000000000000011</v>
      </c>
      <c r="Z70" s="21">
        <v>-1.0000000000000011</v>
      </c>
      <c r="AA70" s="21">
        <v>72.602642874165596</v>
      </c>
      <c r="AB70" s="21">
        <v>0.57000265802738503</v>
      </c>
      <c r="AC70" s="21">
        <v>0.53629583361793809</v>
      </c>
      <c r="AD70" s="21">
        <v>7.4604038508455636E-2</v>
      </c>
      <c r="AE70" s="21">
        <v>59.045126507688984</v>
      </c>
      <c r="AF70" s="21">
        <v>-1.0000000000000011</v>
      </c>
      <c r="AG70" s="21">
        <v>-1.0000000000000011</v>
      </c>
      <c r="AH70" s="21">
        <v>-1.0000000000000011</v>
      </c>
      <c r="AI70" s="21">
        <v>0</v>
      </c>
      <c r="AJ70" s="21">
        <v>0</v>
      </c>
      <c r="AK70" s="21">
        <v>-0.19515913726814541</v>
      </c>
      <c r="AL70" s="21">
        <v>-0.15297555593918777</v>
      </c>
      <c r="AM70" s="21">
        <v>-3.8517842906277855E-2</v>
      </c>
      <c r="AN70" s="21">
        <v>0.24746812807693597</v>
      </c>
      <c r="AO70" s="21">
        <v>-1.9387417589976748</v>
      </c>
      <c r="AP70" s="21">
        <v>5.4218254222274602</v>
      </c>
      <c r="AQ70" s="21">
        <v>60.00106597012747</v>
      </c>
      <c r="AR70" s="21">
        <v>1.1125228882313962</v>
      </c>
      <c r="AS70" s="21">
        <v>2.0749761832926379</v>
      </c>
      <c r="AT70" s="21">
        <v>-1.0000000000000011</v>
      </c>
      <c r="AU70" s="21">
        <v>-1.0000000000000011</v>
      </c>
      <c r="AV70" s="21">
        <v>2.3806396789385516E-2</v>
      </c>
      <c r="AW70" s="21">
        <v>127.98831704732825</v>
      </c>
      <c r="AX70" s="21">
        <v>127.98831704732825</v>
      </c>
      <c r="AY70" s="21">
        <v>0.59210758210709891</v>
      </c>
      <c r="AZ70" s="21">
        <v>89.289359081837688</v>
      </c>
      <c r="BA70" s="26">
        <v>1691.2753657198996</v>
      </c>
    </row>
    <row r="71" spans="1:100" x14ac:dyDescent="0.25">
      <c r="A71">
        <v>151</v>
      </c>
      <c r="B71" t="s">
        <v>515</v>
      </c>
      <c r="C71" s="26">
        <v>3</v>
      </c>
      <c r="D71" s="21">
        <v>3.1568708242381178</v>
      </c>
      <c r="E71" s="21">
        <v>-0.27437948844934806</v>
      </c>
      <c r="F71" s="21">
        <v>-0.31681732187021688</v>
      </c>
      <c r="G71" s="21">
        <v>-0.39354641501252169</v>
      </c>
      <c r="H71" s="21">
        <v>0.12643749743391536</v>
      </c>
      <c r="I71" s="21">
        <v>0</v>
      </c>
      <c r="J71" s="21">
        <v>7.5862498460349199</v>
      </c>
      <c r="K71" s="21">
        <v>0.12643749743391536</v>
      </c>
      <c r="L71" s="21">
        <v>-0.99999999999999978</v>
      </c>
      <c r="M71" s="21">
        <v>-0.99999999999999978</v>
      </c>
      <c r="N71" s="21">
        <v>2.5287499486783043</v>
      </c>
      <c r="O71" s="21">
        <v>10.349574255260521</v>
      </c>
      <c r="P71" s="21">
        <v>-1.0846604964570887</v>
      </c>
      <c r="Q71" s="21">
        <v>0.23152651894953263</v>
      </c>
      <c r="R71" s="21">
        <v>-0.14148182113807894</v>
      </c>
      <c r="S71" s="21">
        <v>0.33333333333333343</v>
      </c>
      <c r="T71" s="21">
        <v>0.33790621023049522</v>
      </c>
      <c r="U71" s="21">
        <v>9.8875771391444531E-2</v>
      </c>
      <c r="V71" s="21">
        <v>-5.1774144340454985E-2</v>
      </c>
      <c r="W71" s="21">
        <v>23.676146927236097</v>
      </c>
      <c r="X71" s="21">
        <v>0.63423314255012331</v>
      </c>
      <c r="Y71" s="21">
        <v>-0.99999999999999978</v>
      </c>
      <c r="Z71" s="21">
        <v>-0.99999999999999978</v>
      </c>
      <c r="AA71" s="21">
        <v>8.9326897706027353</v>
      </c>
      <c r="AB71" s="21">
        <v>-8.7515168931496162E-2</v>
      </c>
      <c r="AC71" s="21">
        <v>-7.2070496631029379E-2</v>
      </c>
      <c r="AD71" s="21">
        <v>-0.13245384114738029</v>
      </c>
      <c r="AE71" s="21">
        <v>-14.601975335495306</v>
      </c>
      <c r="AF71" s="21">
        <v>-0.99999999999999978</v>
      </c>
      <c r="AG71" s="21">
        <v>-0.99999999999999978</v>
      </c>
      <c r="AH71" s="21">
        <v>-0.99999999999999978</v>
      </c>
      <c r="AI71" s="21">
        <v>0</v>
      </c>
      <c r="AJ71" s="21">
        <v>-5.1774144340454985E-2</v>
      </c>
      <c r="AK71" s="21">
        <v>0.3741349549970362</v>
      </c>
      <c r="AL71" s="21">
        <v>8.9949901119442434E-3</v>
      </c>
      <c r="AM71" s="21">
        <v>0.23757073083528818</v>
      </c>
      <c r="AN71" s="21">
        <v>-4.3082885882837443E-2</v>
      </c>
      <c r="AO71" s="21">
        <v>7.8099430458673877</v>
      </c>
      <c r="AP71" s="21">
        <v>-1.0320971965112151</v>
      </c>
      <c r="AQ71" s="21">
        <v>31.262396773271035</v>
      </c>
      <c r="AR71" s="21">
        <v>0.71834117061481784</v>
      </c>
      <c r="AS71" s="21">
        <v>0.7606706399840385</v>
      </c>
      <c r="AT71" s="21">
        <v>-0.99999999999999978</v>
      </c>
      <c r="AU71" s="21">
        <v>-0.99999999999999978</v>
      </c>
      <c r="AV71" s="21">
        <v>-0.53502823615060091</v>
      </c>
      <c r="AW71" s="21">
        <v>18.250166829352032</v>
      </c>
      <c r="AX71" s="21">
        <v>13.072752395306544</v>
      </c>
      <c r="AY71" s="21">
        <v>-0.20174669044664489</v>
      </c>
      <c r="AZ71" s="21">
        <v>-58.769107774729733</v>
      </c>
      <c r="BA71" s="26">
        <v>1291.6988873633536</v>
      </c>
    </row>
    <row r="72" spans="1:100" x14ac:dyDescent="0.25">
      <c r="A72">
        <v>155</v>
      </c>
      <c r="B72" t="s">
        <v>516</v>
      </c>
      <c r="C72" s="26">
        <v>3</v>
      </c>
      <c r="D72" s="21">
        <v>2.176536814432835</v>
      </c>
      <c r="E72" s="21">
        <v>-0.12990260840793028</v>
      </c>
      <c r="F72" s="21">
        <v>0.51072325207155056</v>
      </c>
      <c r="G72" s="21">
        <v>0.47901263308890712</v>
      </c>
      <c r="H72" s="21">
        <v>-4.3596948756556071E-2</v>
      </c>
      <c r="I72" s="21">
        <v>0</v>
      </c>
      <c r="J72" s="21">
        <v>-2.6158169253933665</v>
      </c>
      <c r="K72" s="21">
        <v>-4.3596948756556071E-2</v>
      </c>
      <c r="L72" s="21">
        <v>-1.0000000000000013</v>
      </c>
      <c r="M72" s="21">
        <v>-1.0000000000000013</v>
      </c>
      <c r="N72" s="21">
        <v>-0.87193897513112151</v>
      </c>
      <c r="O72" s="21">
        <v>3.9732522128375608E-2</v>
      </c>
      <c r="P72" s="21">
        <v>-0.88992104070450451</v>
      </c>
      <c r="Q72" s="21">
        <v>1.8551462008975954</v>
      </c>
      <c r="R72" s="21">
        <v>0.54918163135351805</v>
      </c>
      <c r="S72" s="21">
        <v>0.33333333333333343</v>
      </c>
      <c r="T72" s="21">
        <v>0.35126166141473281</v>
      </c>
      <c r="U72" s="21">
        <v>0.17852595033427437</v>
      </c>
      <c r="V72" s="21">
        <v>-2.0798254670462799E-2</v>
      </c>
      <c r="W72" s="21">
        <v>35.436785566737363</v>
      </c>
      <c r="X72" s="21">
        <v>1.3354345449003435</v>
      </c>
      <c r="Y72" s="21">
        <v>-1.0000000000000013</v>
      </c>
      <c r="Z72" s="21">
        <v>-1.0000000000000013</v>
      </c>
      <c r="AA72" s="21">
        <v>59.267442056457114</v>
      </c>
      <c r="AB72" s="21">
        <v>0.28930321575241214</v>
      </c>
      <c r="AC72" s="21">
        <v>9.1205753132948195E-2</v>
      </c>
      <c r="AD72" s="21">
        <v>8.5120528281963911E-2</v>
      </c>
      <c r="AE72" s="21">
        <v>23.281474858366217</v>
      </c>
      <c r="AF72" s="21">
        <v>-1.0000000000000013</v>
      </c>
      <c r="AG72" s="21">
        <v>-1.0000000000000013</v>
      </c>
      <c r="AH72" s="21">
        <v>-1.0000000000000013</v>
      </c>
      <c r="AI72" s="21">
        <v>4.3952748838815475E-2</v>
      </c>
      <c r="AJ72" s="21">
        <v>-2.0798254670462799E-2</v>
      </c>
      <c r="AK72" s="21">
        <v>0.11472162646549809</v>
      </c>
      <c r="AL72" s="21">
        <v>3.8901109596502677E-2</v>
      </c>
      <c r="AM72" s="21">
        <v>7.768535237106905E-2</v>
      </c>
      <c r="AN72" s="21">
        <v>-0.12182218209101749</v>
      </c>
      <c r="AO72" s="21">
        <v>2.515741941604217</v>
      </c>
      <c r="AP72" s="21">
        <v>-2.851049004292924</v>
      </c>
      <c r="AQ72" s="21">
        <v>32.820968641343995</v>
      </c>
      <c r="AR72" s="21">
        <v>0.84232269041187846</v>
      </c>
      <c r="AS72" s="21">
        <v>1.2918375961437873</v>
      </c>
      <c r="AT72" s="21">
        <v>-1.0000000000000013</v>
      </c>
      <c r="AU72" s="21">
        <v>-1.0000000000000013</v>
      </c>
      <c r="AV72" s="21">
        <v>1.0281942644424245</v>
      </c>
      <c r="AW72" s="21">
        <v>56.456125574292592</v>
      </c>
      <c r="AX72" s="21">
        <v>55.255355084022604</v>
      </c>
      <c r="AY72" s="21">
        <v>-4.2643835550352116E-2</v>
      </c>
      <c r="AZ72" s="21">
        <v>-65.448158710647419</v>
      </c>
      <c r="BA72" s="26">
        <v>1414.0744182938058</v>
      </c>
      <c r="CU72" t="e">
        <v>#N/A</v>
      </c>
      <c r="CV72" t="e">
        <v>#N/A</v>
      </c>
    </row>
    <row r="73" spans="1:100" x14ac:dyDescent="0.25">
      <c r="A73">
        <v>156</v>
      </c>
      <c r="B73" t="s">
        <v>517</v>
      </c>
      <c r="C73" s="26">
        <v>3</v>
      </c>
      <c r="D73" s="21">
        <v>4.5464792408972077</v>
      </c>
      <c r="E73" s="21">
        <v>-0.17856915598399339</v>
      </c>
      <c r="F73" s="21">
        <v>-2.3273392778656143E-2</v>
      </c>
      <c r="G73" s="21">
        <v>-7.3874317745860132E-2</v>
      </c>
      <c r="H73" s="21">
        <v>-0.10798991679531746</v>
      </c>
      <c r="I73" s="21">
        <v>0</v>
      </c>
      <c r="J73" s="21">
        <v>-6.4793950077190496</v>
      </c>
      <c r="K73" s="21">
        <v>-0.10798991679531746</v>
      </c>
      <c r="L73" s="21">
        <v>-0.99999999999999933</v>
      </c>
      <c r="M73" s="21">
        <v>-0.99999999999999933</v>
      </c>
      <c r="N73" s="21">
        <v>-2.1597983359063497</v>
      </c>
      <c r="O73" s="21">
        <v>-2.0067900845677031</v>
      </c>
      <c r="P73" s="21">
        <v>1.6605016080665971</v>
      </c>
      <c r="Q73" s="21">
        <v>-1.1940139489928292</v>
      </c>
      <c r="R73" s="21">
        <v>-0.34004038527287156</v>
      </c>
      <c r="S73" s="21">
        <v>0.33333333333333326</v>
      </c>
      <c r="T73" s="21">
        <v>0.34358492720281841</v>
      </c>
      <c r="U73" s="21">
        <v>5.1264735360385116E-2</v>
      </c>
      <c r="V73" s="21">
        <v>8.7662478043321695E-2</v>
      </c>
      <c r="W73" s="21">
        <v>36.95341562940704</v>
      </c>
      <c r="X73" s="21">
        <v>1.5261935809024252</v>
      </c>
      <c r="Y73" s="21">
        <v>-0.99999999999999933</v>
      </c>
      <c r="Z73" s="21">
        <v>-0.99999999999999933</v>
      </c>
      <c r="AA73" s="21">
        <v>81.549751509866454</v>
      </c>
      <c r="AB73" s="21">
        <v>7.6986036577146866E-2</v>
      </c>
      <c r="AC73" s="21">
        <v>0.45223498610738794</v>
      </c>
      <c r="AD73" s="21">
        <v>0.36950650263011081</v>
      </c>
      <c r="AE73" s="21">
        <v>44.936376265732271</v>
      </c>
      <c r="AF73" s="21">
        <v>-0.99999999999999933</v>
      </c>
      <c r="AG73" s="21">
        <v>-0.99999999999999933</v>
      </c>
      <c r="AH73" s="21">
        <v>-0.99999999999999933</v>
      </c>
      <c r="AI73" s="21">
        <v>0</v>
      </c>
      <c r="AJ73" s="21">
        <v>8.7662478043321695E-2</v>
      </c>
      <c r="AK73" s="21">
        <v>-5.1956062568405906E-3</v>
      </c>
      <c r="AL73" s="21">
        <v>0.35250744473618045</v>
      </c>
      <c r="AM73" s="21">
        <v>0.27477702197066572</v>
      </c>
      <c r="AN73" s="21">
        <v>0.13048369831622575</v>
      </c>
      <c r="AO73" s="21">
        <v>6.8434475179824377</v>
      </c>
      <c r="AP73" s="21">
        <v>5.0246296815865463</v>
      </c>
      <c r="AQ73" s="21">
        <v>30.474020621687998</v>
      </c>
      <c r="AR73" s="21">
        <v>0.8158454739398584</v>
      </c>
      <c r="AS73" s="21">
        <v>1.4182036641071072</v>
      </c>
      <c r="AT73" s="21">
        <v>-0.99999999999999933</v>
      </c>
      <c r="AU73" s="21">
        <v>-0.99999999999999933</v>
      </c>
      <c r="AV73" s="21">
        <v>-0.41391470301873173</v>
      </c>
      <c r="AW73" s="21">
        <v>84.567591106885288</v>
      </c>
      <c r="AX73" s="21">
        <v>93.33383891121747</v>
      </c>
      <c r="AY73" s="21">
        <v>0.33249775486402489</v>
      </c>
      <c r="AZ73" s="21">
        <v>-2.4682118335927479</v>
      </c>
      <c r="BA73" s="26">
        <v>1523.3786686039273</v>
      </c>
    </row>
    <row r="74" spans="1:100" x14ac:dyDescent="0.25">
      <c r="A74">
        <v>157</v>
      </c>
      <c r="B74" t="s">
        <v>518</v>
      </c>
      <c r="C74" s="26">
        <v>3</v>
      </c>
      <c r="D74" s="21">
        <v>5.1620002174634934</v>
      </c>
      <c r="E74" s="21">
        <v>-1.8263033941132104E-2</v>
      </c>
      <c r="F74" s="21">
        <v>-0.96003224551448496</v>
      </c>
      <c r="G74" s="21">
        <v>-0.9680960658859854</v>
      </c>
      <c r="H74" s="21">
        <v>0.37041817001884791</v>
      </c>
      <c r="I74" s="21">
        <v>0</v>
      </c>
      <c r="J74" s="21">
        <v>22.225090201130882</v>
      </c>
      <c r="K74" s="21">
        <v>0.37041817001884791</v>
      </c>
      <c r="L74" s="21">
        <v>-1.0000000000000016</v>
      </c>
      <c r="M74" s="21">
        <v>-1.0000000000000016</v>
      </c>
      <c r="N74" s="21">
        <v>7.4083634003769641</v>
      </c>
      <c r="O74" s="21">
        <v>26.418994352708374</v>
      </c>
      <c r="P74" s="21">
        <v>-3.656293332011646E-2</v>
      </c>
      <c r="Q74" s="21">
        <v>-5.0649224715373613</v>
      </c>
      <c r="R74" s="21">
        <v>-1.6872060068552777</v>
      </c>
      <c r="S74" s="21">
        <v>0.3333333333333332</v>
      </c>
      <c r="T74" s="21">
        <v>0.33874646214439891</v>
      </c>
      <c r="U74" s="21">
        <v>9.4511678677179745E-2</v>
      </c>
      <c r="V74" s="21">
        <v>1.1407380586989519E-2</v>
      </c>
      <c r="W74" s="21">
        <v>16.303227388922174</v>
      </c>
      <c r="X74" s="21">
        <v>0.74815262368954139</v>
      </c>
      <c r="Y74" s="21">
        <v>-1.0000000000000016</v>
      </c>
      <c r="Z74" s="21">
        <v>-1.0000000000000016</v>
      </c>
      <c r="AA74" s="21">
        <v>44.493525404700193</v>
      </c>
      <c r="AB74" s="21">
        <v>-2.6890649795584191E-2</v>
      </c>
      <c r="AC74" s="21">
        <v>0.1892689960056459</v>
      </c>
      <c r="AD74" s="21">
        <v>0.43517173424260464</v>
      </c>
      <c r="AE74" s="21">
        <v>29.877504022633335</v>
      </c>
      <c r="AF74" s="21">
        <v>-1.0000000000000016</v>
      </c>
      <c r="AG74" s="21">
        <v>-1.0000000000000016</v>
      </c>
      <c r="AH74" s="21">
        <v>-1.0000000000000016</v>
      </c>
      <c r="AI74" s="21">
        <v>-3.9562870033676409E-2</v>
      </c>
      <c r="AJ74" s="21">
        <v>1.1407380586989519E-2</v>
      </c>
      <c r="AK74" s="21">
        <v>0.11426317638534164</v>
      </c>
      <c r="AL74" s="21">
        <v>6.2964492550534157E-2</v>
      </c>
      <c r="AM74" s="21">
        <v>3.4393218779686208E-2</v>
      </c>
      <c r="AN74" s="21">
        <v>0.32039768997107093</v>
      </c>
      <c r="AO74" s="21">
        <v>1.4311463514188631</v>
      </c>
      <c r="AP74" s="21">
        <v>8.3247647120294452</v>
      </c>
      <c r="AQ74" s="21">
        <v>38.528317590053042</v>
      </c>
      <c r="AR74" s="21">
        <v>0.77799885474190267</v>
      </c>
      <c r="AS74" s="21">
        <v>1.1185707937083895</v>
      </c>
      <c r="AT74" s="21">
        <v>-1.0000000000000016</v>
      </c>
      <c r="AU74" s="21">
        <v>-1.0000000000000016</v>
      </c>
      <c r="AV74" s="21">
        <v>-2.6553020727412644</v>
      </c>
      <c r="AW74" s="21">
        <v>79.237284469438052</v>
      </c>
      <c r="AX74" s="21">
        <v>79.586765127463437</v>
      </c>
      <c r="AY74" s="21">
        <v>0.1136956929906065</v>
      </c>
      <c r="AZ74" s="21">
        <v>-11.026770203865579</v>
      </c>
      <c r="BA74" s="26">
        <v>1478.1570455368878</v>
      </c>
    </row>
    <row r="75" spans="1:100" x14ac:dyDescent="0.25">
      <c r="A75">
        <v>159</v>
      </c>
      <c r="B75" t="s">
        <v>519</v>
      </c>
      <c r="C75" s="26">
        <v>3</v>
      </c>
      <c r="D75" s="21">
        <v>4.6961399005401141</v>
      </c>
      <c r="E75" s="21">
        <v>0.52941981312508835</v>
      </c>
      <c r="F75" s="21">
        <v>1.3452979584052907</v>
      </c>
      <c r="G75" s="21">
        <v>1.5329789282169446</v>
      </c>
      <c r="H75" s="21">
        <v>5.5624888919409754E-2</v>
      </c>
      <c r="I75" s="21">
        <v>0</v>
      </c>
      <c r="J75" s="21">
        <v>3.3374933351645883</v>
      </c>
      <c r="K75" s="21">
        <v>5.5624888919409754E-2</v>
      </c>
      <c r="L75" s="21">
        <v>-0.999999999999997</v>
      </c>
      <c r="M75" s="21">
        <v>-0.999999999999997</v>
      </c>
      <c r="N75" s="21">
        <v>1.1124977783881953</v>
      </c>
      <c r="O75" s="21">
        <v>9.5666121639216435</v>
      </c>
      <c r="P75" s="21">
        <v>3.4700812577571494</v>
      </c>
      <c r="Q75" s="21">
        <v>-3.3008485250187549</v>
      </c>
      <c r="R75" s="21">
        <v>-0.74318257363846785</v>
      </c>
      <c r="S75" s="21">
        <v>0.33333333333333243</v>
      </c>
      <c r="T75" s="21">
        <v>0.33239228478453187</v>
      </c>
      <c r="U75" s="21">
        <v>0.15275345349013242</v>
      </c>
      <c r="V75" s="21">
        <v>-7.8272253655949364E-3</v>
      </c>
      <c r="W75" s="21">
        <v>30.201078292919679</v>
      </c>
      <c r="X75" s="21">
        <v>1.1618791197192597</v>
      </c>
      <c r="Y75" s="21">
        <v>-0.999999999999997</v>
      </c>
      <c r="Z75" s="21">
        <v>-0.999999999999997</v>
      </c>
      <c r="AA75" s="21">
        <v>80.506478371882338</v>
      </c>
      <c r="AB75" s="21">
        <v>0.29094391142649539</v>
      </c>
      <c r="AC75" s="21">
        <v>0.48763888244816417</v>
      </c>
      <c r="AD75" s="21">
        <v>0.24238885917736352</v>
      </c>
      <c r="AE75" s="21">
        <v>51.048582652601127</v>
      </c>
      <c r="AF75" s="21">
        <v>-0.999999999999997</v>
      </c>
      <c r="AG75" s="21">
        <v>-0.999999999999997</v>
      </c>
      <c r="AH75" s="21">
        <v>-0.999999999999997</v>
      </c>
      <c r="AI75" s="21">
        <v>-6.6625647449630065E-2</v>
      </c>
      <c r="AJ75" s="21">
        <v>-7.8272253655949364E-3</v>
      </c>
      <c r="AK75" s="21">
        <v>-0.14489970781063172</v>
      </c>
      <c r="AL75" s="21">
        <v>0.33018560879973591</v>
      </c>
      <c r="AM75" s="21">
        <v>6.259563792953661E-2</v>
      </c>
      <c r="AN75" s="21">
        <v>0.13184101679729679</v>
      </c>
      <c r="AO75" s="21">
        <v>0.84039240918525615</v>
      </c>
      <c r="AP75" s="21">
        <v>4.9469534639310977</v>
      </c>
      <c r="AQ75" s="21">
        <v>33.538571628084284</v>
      </c>
      <c r="AR75" s="21">
        <v>0.81065184624240205</v>
      </c>
      <c r="AS75" s="21">
        <v>1.2175040086386697</v>
      </c>
      <c r="AT75" s="21">
        <v>-0.999999999999997</v>
      </c>
      <c r="AU75" s="21">
        <v>-0.999999999999997</v>
      </c>
      <c r="AV75" s="21">
        <v>0.78979635457847663</v>
      </c>
      <c r="AW75" s="21">
        <v>95.02004399973508</v>
      </c>
      <c r="AX75" s="21">
        <v>92.904808514183003</v>
      </c>
      <c r="AY75" s="21">
        <v>0.34459550978245213</v>
      </c>
      <c r="AZ75" s="21">
        <v>15.209908771965148</v>
      </c>
      <c r="BA75" s="26">
        <v>1467.9846534276321</v>
      </c>
      <c r="CU75" t="e">
        <v>#N/A</v>
      </c>
      <c r="CV75" t="e">
        <v>#N/A</v>
      </c>
    </row>
    <row r="76" spans="1:100" x14ac:dyDescent="0.25">
      <c r="A76">
        <v>166</v>
      </c>
      <c r="B76" t="s">
        <v>520</v>
      </c>
      <c r="C76" s="26">
        <v>3</v>
      </c>
      <c r="D76" s="21">
        <v>4.5471386760100305</v>
      </c>
      <c r="E76" s="21">
        <v>0</v>
      </c>
      <c r="F76" s="21">
        <v>0.88890228492389489</v>
      </c>
      <c r="G76" s="21">
        <v>0.88890228492389489</v>
      </c>
      <c r="H76" s="21">
        <v>6.3928280049102004E-3</v>
      </c>
      <c r="I76" s="21">
        <v>0</v>
      </c>
      <c r="J76" s="21">
        <v>0.38356968029461269</v>
      </c>
      <c r="K76" s="21">
        <v>6.3928280049102004E-3</v>
      </c>
      <c r="L76" s="21">
        <v>-0.999999999999998</v>
      </c>
      <c r="M76" s="21">
        <v>-0.999999999999998</v>
      </c>
      <c r="N76" s="21">
        <v>0.12785656009820379</v>
      </c>
      <c r="O76" s="21">
        <v>5.8196106412285369</v>
      </c>
      <c r="P76" s="21">
        <v>-0.85019108061213211</v>
      </c>
      <c r="Q76" s="21">
        <v>2.0433023234739607</v>
      </c>
      <c r="R76" s="21">
        <v>0.57029175234468732</v>
      </c>
      <c r="S76" s="21">
        <v>0.336534699707359</v>
      </c>
      <c r="T76" s="21">
        <v>0.24466647534996935</v>
      </c>
      <c r="U76" s="21">
        <v>6.7543982851214568E-3</v>
      </c>
      <c r="V76" s="21">
        <v>3.7181728217683639E-3</v>
      </c>
      <c r="W76" s="21">
        <v>23.411236726372312</v>
      </c>
      <c r="X76" s="21">
        <v>0.53546811914015124</v>
      </c>
      <c r="Y76" s="21">
        <v>-0.999999999999998</v>
      </c>
      <c r="Z76" s="21">
        <v>-0.999999999999998</v>
      </c>
      <c r="AA76" s="21">
        <v>35.452420095085543</v>
      </c>
      <c r="AB76" s="21">
        <v>-1.3930299298718562E-3</v>
      </c>
      <c r="AC76" s="21">
        <v>0.15077072710769335</v>
      </c>
      <c r="AD76" s="21">
        <v>8.0040135149549149E-2</v>
      </c>
      <c r="AE76" s="21">
        <v>11.470891616368531</v>
      </c>
      <c r="AF76" s="21">
        <v>-0.999999999999998</v>
      </c>
      <c r="AG76" s="21">
        <v>-0.999999999999998</v>
      </c>
      <c r="AH76" s="21">
        <v>-0.999999999999998</v>
      </c>
      <c r="AI76" s="21">
        <v>0</v>
      </c>
      <c r="AJ76" s="21">
        <v>3.7181728217683639E-3</v>
      </c>
      <c r="AK76" s="21">
        <v>-0.1359124353171251</v>
      </c>
      <c r="AL76" s="21">
        <v>0.24556537297207032</v>
      </c>
      <c r="AM76" s="21">
        <v>0.27808684694649571</v>
      </c>
      <c r="AN76" s="21">
        <v>0.2690585044274264</v>
      </c>
      <c r="AO76" s="21">
        <v>6.272608997076766</v>
      </c>
      <c r="AP76" s="21">
        <v>7.9542894755460134</v>
      </c>
      <c r="AQ76" s="21">
        <v>23.794806406666936</v>
      </c>
      <c r="AR76" s="21">
        <v>0.59167374616421797</v>
      </c>
      <c r="AS76" s="21">
        <v>0.54186094714506161</v>
      </c>
      <c r="AT76" s="21">
        <v>-0.999999999999998</v>
      </c>
      <c r="AU76" s="21">
        <v>-0.999999999999998</v>
      </c>
      <c r="AV76" s="21">
        <v>1.4591940372685825</v>
      </c>
      <c r="AW76" s="21">
        <v>49.226320211860084</v>
      </c>
      <c r="AX76" s="21">
        <v>49.598137494036919</v>
      </c>
      <c r="AY76" s="21">
        <v>3.6049327097147768E-2</v>
      </c>
      <c r="AZ76" s="21">
        <v>-14.097707652633705</v>
      </c>
      <c r="BA76" s="26">
        <v>1461.2262000327401</v>
      </c>
    </row>
    <row r="77" spans="1:100" x14ac:dyDescent="0.25">
      <c r="A77">
        <v>167</v>
      </c>
      <c r="B77" t="s">
        <v>521</v>
      </c>
      <c r="C77" s="26">
        <v>3</v>
      </c>
      <c r="D77" s="21">
        <v>3.2021263347287152</v>
      </c>
      <c r="E77" s="21">
        <v>-9.4574883841659456E-3</v>
      </c>
      <c r="F77" s="21">
        <v>1.6993947204937259</v>
      </c>
      <c r="G77" s="21">
        <v>1.6993947204937259</v>
      </c>
      <c r="H77" s="21">
        <v>1.7258218629502001E-2</v>
      </c>
      <c r="I77" s="21">
        <v>0</v>
      </c>
      <c r="J77" s="21">
        <v>1.0354931177701236</v>
      </c>
      <c r="K77" s="21">
        <v>1.7258218629502001E-2</v>
      </c>
      <c r="L77" s="21">
        <v>-1.0000000000000002</v>
      </c>
      <c r="M77" s="21">
        <v>-1.0000000000000002</v>
      </c>
      <c r="N77" s="21">
        <v>0.34516437259004079</v>
      </c>
      <c r="O77" s="21">
        <v>5.9370141729925656</v>
      </c>
      <c r="P77" s="21">
        <v>0.38944852989374201</v>
      </c>
      <c r="Q77" s="21">
        <v>-0.37319793861454448</v>
      </c>
      <c r="R77" s="21">
        <v>-5.3539295367267495E-2</v>
      </c>
      <c r="S77" s="21">
        <v>0.33333333333333326</v>
      </c>
      <c r="T77" s="21">
        <v>0.3536286745018985</v>
      </c>
      <c r="U77" s="21">
        <v>0.35524765159914112</v>
      </c>
      <c r="V77" s="21">
        <v>4.9341166152968671E-2</v>
      </c>
      <c r="W77" s="21">
        <v>42.971704278313581</v>
      </c>
      <c r="X77" s="21">
        <v>2.3817032209913176</v>
      </c>
      <c r="Y77" s="21">
        <v>-1.0000000000000002</v>
      </c>
      <c r="Z77" s="21">
        <v>-1.0000000000000002</v>
      </c>
      <c r="AA77" s="21">
        <v>54.967731166809834</v>
      </c>
      <c r="AB77" s="21">
        <v>0.18818081905493253</v>
      </c>
      <c r="AC77" s="21">
        <v>0.13859664630791391</v>
      </c>
      <c r="AD77" s="21">
        <v>-8.5786141685576245E-2</v>
      </c>
      <c r="AE77" s="21">
        <v>12.04956618386351</v>
      </c>
      <c r="AF77" s="21">
        <v>-1.0000000000000002</v>
      </c>
      <c r="AG77" s="21">
        <v>-1.0000000000000002</v>
      </c>
      <c r="AH77" s="21">
        <v>-1.0000000000000002</v>
      </c>
      <c r="AI77" s="21">
        <v>0</v>
      </c>
      <c r="AJ77" s="21">
        <v>4.9341166152968671E-2</v>
      </c>
      <c r="AK77" s="21">
        <v>-9.2467047056147625E-3</v>
      </c>
      <c r="AL77" s="21">
        <v>0.18496985488959133</v>
      </c>
      <c r="AM77" s="21">
        <v>-0.18935153659522497</v>
      </c>
      <c r="AN77" s="21">
        <v>0.51087721245375817</v>
      </c>
      <c r="AO77" s="21">
        <v>-4.7800219384086988</v>
      </c>
      <c r="AP77" s="21">
        <v>13.696779585791919</v>
      </c>
      <c r="AQ77" s="21">
        <v>44.007197396083725</v>
      </c>
      <c r="AR77" s="21">
        <v>1.0915508255873427</v>
      </c>
      <c r="AS77" s="21">
        <v>2.398961439620821</v>
      </c>
      <c r="AT77" s="21">
        <v>-1.0000000000000002</v>
      </c>
      <c r="AU77" s="21">
        <v>-1.0000000000000002</v>
      </c>
      <c r="AV77" s="21">
        <v>1.6458554251264588</v>
      </c>
      <c r="AW77" s="21">
        <v>74.601524925594319</v>
      </c>
      <c r="AX77" s="21">
        <v>79.535641540891191</v>
      </c>
      <c r="AY77" s="21">
        <v>0.16221747598269254</v>
      </c>
      <c r="AZ77" s="21">
        <v>-4.7389735063836307</v>
      </c>
      <c r="BA77" s="26">
        <v>1461.1986462399116</v>
      </c>
    </row>
    <row r="78" spans="1:100" x14ac:dyDescent="0.25">
      <c r="A78">
        <v>171</v>
      </c>
      <c r="B78" t="s">
        <v>522</v>
      </c>
      <c r="C78" s="26">
        <v>3</v>
      </c>
      <c r="D78" s="21">
        <v>2.4120405511301612</v>
      </c>
      <c r="E78" s="21">
        <v>0.38340317761325154</v>
      </c>
      <c r="F78" s="21">
        <v>-0.66453476308225456</v>
      </c>
      <c r="G78" s="21">
        <v>-0.54905932893934539</v>
      </c>
      <c r="H78" s="21">
        <v>0.22680765478452744</v>
      </c>
      <c r="I78" s="21">
        <v>0</v>
      </c>
      <c r="J78" s="21">
        <v>13.608459287071632</v>
      </c>
      <c r="K78" s="21">
        <v>0.22680765478452744</v>
      </c>
      <c r="L78" s="21">
        <v>-0.99999999999999933</v>
      </c>
      <c r="M78" s="21">
        <v>-0.99999999999999933</v>
      </c>
      <c r="N78" s="21">
        <v>4.5361530956905467</v>
      </c>
      <c r="O78" s="21">
        <v>15.47144050926244</v>
      </c>
      <c r="P78" s="21">
        <v>-1.3232803880612378</v>
      </c>
      <c r="Q78" s="21">
        <v>-2.4034947329898046</v>
      </c>
      <c r="R78" s="21">
        <v>-0.96952259619396031</v>
      </c>
      <c r="S78" s="21">
        <v>0.3333333333333332</v>
      </c>
      <c r="T78" s="21">
        <v>0.3848868434530256</v>
      </c>
      <c r="U78" s="21">
        <v>0.21288947324629384</v>
      </c>
      <c r="V78" s="21">
        <v>0</v>
      </c>
      <c r="W78" s="21">
        <v>28.172079809925012</v>
      </c>
      <c r="X78" s="21">
        <v>1.3945239251066999</v>
      </c>
      <c r="Y78" s="21">
        <v>-0.99999999999999933</v>
      </c>
      <c r="Z78" s="21">
        <v>-0.99999999999999933</v>
      </c>
      <c r="AA78" s="21">
        <v>57.87766745929121</v>
      </c>
      <c r="AB78" s="21">
        <v>0.12747008082515804</v>
      </c>
      <c r="AC78" s="21">
        <v>0.21742492078310094</v>
      </c>
      <c r="AD78" s="21">
        <v>0.26860720330294441</v>
      </c>
      <c r="AE78" s="21">
        <v>30.675110245560177</v>
      </c>
      <c r="AF78" s="21">
        <v>-0.99999999999999933</v>
      </c>
      <c r="AG78" s="21">
        <v>-0.99999999999999933</v>
      </c>
      <c r="AH78" s="21">
        <v>-0.99999999999999933</v>
      </c>
      <c r="AI78" s="21">
        <v>-4.7896305715725368E-2</v>
      </c>
      <c r="AJ78" s="21">
        <v>0</v>
      </c>
      <c r="AK78" s="21">
        <v>-0.24110440492724461</v>
      </c>
      <c r="AL78" s="21">
        <v>1.5693721440052481E-2</v>
      </c>
      <c r="AM78" s="21">
        <v>0.48462770952515632</v>
      </c>
      <c r="AN78" s="21">
        <v>-8.1976197116996719E-2</v>
      </c>
      <c r="AO78" s="21">
        <v>10.910170713492679</v>
      </c>
      <c r="AP78" s="21">
        <v>-1.9709363207246551</v>
      </c>
      <c r="AQ78" s="21">
        <v>41.780539096996655</v>
      </c>
      <c r="AR78" s="21">
        <v>0.93110965003265234</v>
      </c>
      <c r="AS78" s="21">
        <v>1.6213315798912267</v>
      </c>
      <c r="AT78" s="21">
        <v>-0.99999999999999933</v>
      </c>
      <c r="AU78" s="21">
        <v>-0.99999999999999933</v>
      </c>
      <c r="AV78" s="21">
        <v>-1.5185819251333053</v>
      </c>
      <c r="AW78" s="21">
        <v>71.378171647829021</v>
      </c>
      <c r="AX78" s="21">
        <v>70.420245533514517</v>
      </c>
      <c r="AY78" s="21">
        <v>8.2353609649103404E-2</v>
      </c>
      <c r="AZ78" s="21">
        <v>-24.067432354131448</v>
      </c>
      <c r="BA78" s="26">
        <v>1493.5732796814491</v>
      </c>
    </row>
    <row r="79" spans="1:100" x14ac:dyDescent="0.25">
      <c r="A79">
        <v>172</v>
      </c>
      <c r="B79" t="s">
        <v>523</v>
      </c>
      <c r="C79" s="26">
        <v>3</v>
      </c>
      <c r="D79" s="21">
        <v>5.396829675125125</v>
      </c>
      <c r="E79" s="21">
        <v>0</v>
      </c>
      <c r="F79" s="21">
        <v>3.6461046838404884E-3</v>
      </c>
      <c r="G79" s="21">
        <v>3.6461046838404884E-3</v>
      </c>
      <c r="H79" s="21">
        <v>9.8828225504941997E-2</v>
      </c>
      <c r="I79" s="21">
        <v>0</v>
      </c>
      <c r="J79" s="21">
        <v>5.9296935302965252</v>
      </c>
      <c r="K79" s="21">
        <v>9.8828225504941997E-2</v>
      </c>
      <c r="L79" s="21">
        <v>-0.99999999999999911</v>
      </c>
      <c r="M79" s="21">
        <v>-0.99999999999999911</v>
      </c>
      <c r="N79" s="21">
        <v>1.9765645100988418</v>
      </c>
      <c r="O79" s="21">
        <v>11.330169310105497</v>
      </c>
      <c r="P79" s="21">
        <v>0.22565497408237156</v>
      </c>
      <c r="Q79" s="21">
        <v>2.1820245423462614</v>
      </c>
      <c r="R79" s="21">
        <v>0.64513521497822834</v>
      </c>
      <c r="S79" s="21">
        <v>0.33078778965272976</v>
      </c>
      <c r="T79" s="21">
        <v>0.39329406611832735</v>
      </c>
      <c r="U79" s="21">
        <v>0.12227679576174105</v>
      </c>
      <c r="V79" s="21">
        <v>-8.1669777490810253E-3</v>
      </c>
      <c r="W79" s="21">
        <v>29.574537931151006</v>
      </c>
      <c r="X79" s="21">
        <v>1.2041027395124326</v>
      </c>
      <c r="Y79" s="21">
        <v>-0.99999999999999911</v>
      </c>
      <c r="Z79" s="21">
        <v>-0.99999999999999911</v>
      </c>
      <c r="AA79" s="21">
        <v>52.350936175168762</v>
      </c>
      <c r="AB79" s="21">
        <v>0.20469997923444835</v>
      </c>
      <c r="AC79" s="21">
        <v>-5.6263865960996307E-2</v>
      </c>
      <c r="AD79" s="21">
        <v>0.29418914730733836</v>
      </c>
      <c r="AE79" s="21">
        <v>22.131263029039534</v>
      </c>
      <c r="AF79" s="21">
        <v>-0.99999999999999911</v>
      </c>
      <c r="AG79" s="21">
        <v>-0.99999999999999911</v>
      </c>
      <c r="AH79" s="21">
        <v>-0.99999999999999911</v>
      </c>
      <c r="AI79" s="21">
        <v>0</v>
      </c>
      <c r="AJ79" s="21">
        <v>-8.1669777490810253E-3</v>
      </c>
      <c r="AK79" s="21">
        <v>0.22311085475048401</v>
      </c>
      <c r="AL79" s="21">
        <v>3.4329037384542033E-3</v>
      </c>
      <c r="AM79" s="21">
        <v>-0.27427602304731019</v>
      </c>
      <c r="AN79" s="21">
        <v>0.51537270161249449</v>
      </c>
      <c r="AO79" s="21">
        <v>-5.7413463024303342</v>
      </c>
      <c r="AP79" s="21">
        <v>12.90148205900463</v>
      </c>
      <c r="AQ79" s="21">
        <v>35.50423146144751</v>
      </c>
      <c r="AR79" s="21">
        <v>0.83819167378371739</v>
      </c>
      <c r="AS79" s="21">
        <v>1.3029309650173746</v>
      </c>
      <c r="AT79" s="21">
        <v>-0.99999999999999911</v>
      </c>
      <c r="AU79" s="21">
        <v>-0.99999999999999911</v>
      </c>
      <c r="AV79" s="21">
        <v>0.64878131966206898</v>
      </c>
      <c r="AW79" s="21">
        <v>76.582587544278866</v>
      </c>
      <c r="AX79" s="21">
        <v>75.765889769370759</v>
      </c>
      <c r="AY79" s="21">
        <v>0.1376645627789882</v>
      </c>
      <c r="AZ79" s="21">
        <v>16.514061361627132</v>
      </c>
      <c r="BA79" s="26">
        <v>1518.82342600175</v>
      </c>
    </row>
    <row r="80" spans="1:100" x14ac:dyDescent="0.25">
      <c r="A80">
        <v>173</v>
      </c>
      <c r="B80" t="s">
        <v>524</v>
      </c>
      <c r="C80" s="26">
        <v>3</v>
      </c>
      <c r="D80" s="21">
        <v>2.6555272923549791</v>
      </c>
      <c r="E80" s="21">
        <v>-0.15653823357391206</v>
      </c>
      <c r="F80" s="21">
        <v>-4.9442113239832851E-2</v>
      </c>
      <c r="G80" s="21">
        <v>-9.1972848066487228E-2</v>
      </c>
      <c r="H80" s="21">
        <v>-8.1237723367065404E-2</v>
      </c>
      <c r="I80" s="21">
        <v>0</v>
      </c>
      <c r="J80" s="21">
        <v>-4.8742634020239288</v>
      </c>
      <c r="K80" s="21">
        <v>-8.1237723367065404E-2</v>
      </c>
      <c r="L80" s="21">
        <v>-1.0000000000000018</v>
      </c>
      <c r="M80" s="21">
        <v>-1.0000000000000018</v>
      </c>
      <c r="N80" s="21">
        <v>-1.6247544673413088</v>
      </c>
      <c r="O80" s="21">
        <v>-2.3107089577354323</v>
      </c>
      <c r="P80" s="21">
        <v>-1.14109882614874</v>
      </c>
      <c r="Q80" s="21">
        <v>1.7933088920663272</v>
      </c>
      <c r="R80" s="21">
        <v>0.41376273807099678</v>
      </c>
      <c r="S80" s="21">
        <v>0.33333333333333381</v>
      </c>
      <c r="T80" s="21">
        <v>0.33982851789759988</v>
      </c>
      <c r="U80" s="21">
        <v>0.16191048832307503</v>
      </c>
      <c r="V80" s="21">
        <v>-1.3498040756799091E-2</v>
      </c>
      <c r="W80" s="21">
        <v>36.112480886570985</v>
      </c>
      <c r="X80" s="21">
        <v>1.3203381560326732</v>
      </c>
      <c r="Y80" s="21">
        <v>-1.0000000000000018</v>
      </c>
      <c r="Z80" s="21">
        <v>-1.0000000000000018</v>
      </c>
      <c r="AA80" s="21">
        <v>67.405688628729322</v>
      </c>
      <c r="AB80" s="21">
        <v>8.0623172573087057E-2</v>
      </c>
      <c r="AC80" s="21">
        <v>0.2397690468396686</v>
      </c>
      <c r="AD80" s="21">
        <v>0.29719668066899019</v>
      </c>
      <c r="AE80" s="21">
        <v>30.879445004087287</v>
      </c>
      <c r="AF80" s="21">
        <v>-1.0000000000000018</v>
      </c>
      <c r="AG80" s="21">
        <v>-1.0000000000000018</v>
      </c>
      <c r="AH80" s="21">
        <v>-1.0000000000000018</v>
      </c>
      <c r="AI80" s="21">
        <v>-5.5688298519435877E-3</v>
      </c>
      <c r="AJ80" s="21">
        <v>-1.3498040756799091E-2</v>
      </c>
      <c r="AK80" s="21">
        <v>4.4207620902678289E-2</v>
      </c>
      <c r="AL80" s="21">
        <v>-8.6993754382641425E-2</v>
      </c>
      <c r="AM80" s="21">
        <v>0.56483568607619139</v>
      </c>
      <c r="AN80" s="21">
        <v>-0.2115320486648227</v>
      </c>
      <c r="AO80" s="21">
        <v>14.341930256418173</v>
      </c>
      <c r="AP80" s="21">
        <v>-5.7232699885337741</v>
      </c>
      <c r="AQ80" s="21">
        <v>31.238217484547079</v>
      </c>
      <c r="AR80" s="21">
        <v>0.82157429879720989</v>
      </c>
      <c r="AS80" s="21">
        <v>1.2391004326656079</v>
      </c>
      <c r="AT80" s="21">
        <v>-1.0000000000000018</v>
      </c>
      <c r="AU80" s="21">
        <v>-1.0000000000000018</v>
      </c>
      <c r="AV80" s="21">
        <v>0.32178989000450958</v>
      </c>
      <c r="AW80" s="21">
        <v>59.371709682460107</v>
      </c>
      <c r="AX80" s="21">
        <v>57.910529009741325</v>
      </c>
      <c r="AY80" s="21">
        <v>7.4042032451669654E-2</v>
      </c>
      <c r="AZ80" s="21">
        <v>-42.802538881259522</v>
      </c>
      <c r="BA80" s="26">
        <v>1399.2009366891953</v>
      </c>
    </row>
    <row r="81" spans="1:100" x14ac:dyDescent="0.25">
      <c r="A81">
        <v>174</v>
      </c>
      <c r="B81" t="s">
        <v>525</v>
      </c>
      <c r="C81" s="26">
        <v>3</v>
      </c>
      <c r="D81" s="21">
        <v>6.3071091041943212</v>
      </c>
      <c r="E81" s="21">
        <v>-7.3251411617941513E-3</v>
      </c>
      <c r="F81" s="21">
        <v>0.12694135467313156</v>
      </c>
      <c r="G81" s="21">
        <v>0.12694135467313156</v>
      </c>
      <c r="H81" s="21">
        <v>-4.3791783812000912E-2</v>
      </c>
      <c r="I81" s="21">
        <v>0</v>
      </c>
      <c r="J81" s="21">
        <v>-2.6275070287200548</v>
      </c>
      <c r="K81" s="21">
        <v>-4.3791783812000912E-2</v>
      </c>
      <c r="L81" s="21">
        <v>-0.99999999999999878</v>
      </c>
      <c r="M81" s="21">
        <v>-0.99999999999999878</v>
      </c>
      <c r="N81" s="21">
        <v>-0.87583567624001823</v>
      </c>
      <c r="O81" s="21">
        <v>3.8065434301473986</v>
      </c>
      <c r="P81" s="21">
        <v>0.30195771105876346</v>
      </c>
      <c r="Q81" s="21">
        <v>-1.5122934275369093</v>
      </c>
      <c r="R81" s="21">
        <v>-0.57528373070838557</v>
      </c>
      <c r="S81" s="21">
        <v>0.33333333333333282</v>
      </c>
      <c r="T81" s="21">
        <v>0.35809579580576389</v>
      </c>
      <c r="U81" s="21">
        <v>0.20556863190014893</v>
      </c>
      <c r="V81" s="21">
        <v>-1.7643070308941054E-2</v>
      </c>
      <c r="W81" s="21">
        <v>36.925858981692208</v>
      </c>
      <c r="X81" s="21">
        <v>1.4725231791649962</v>
      </c>
      <c r="Y81" s="21">
        <v>-0.99999999999999878</v>
      </c>
      <c r="Z81" s="21">
        <v>-0.99999999999999878</v>
      </c>
      <c r="AA81" s="21">
        <v>71.566188004029939</v>
      </c>
      <c r="AB81" s="21">
        <v>0.14132270386913123</v>
      </c>
      <c r="AC81" s="21">
        <v>0.27279917159089362</v>
      </c>
      <c r="AD81" s="21">
        <v>0.29019037960089678</v>
      </c>
      <c r="AE81" s="21">
        <v>35.215612753046059</v>
      </c>
      <c r="AF81" s="21">
        <v>-0.99999999999999878</v>
      </c>
      <c r="AG81" s="21">
        <v>-0.99999999999999878</v>
      </c>
      <c r="AH81" s="21">
        <v>-0.99999999999999878</v>
      </c>
      <c r="AI81" s="21">
        <v>-2.6982407116791902E-3</v>
      </c>
      <c r="AJ81" s="21">
        <v>-1.7643070308941054E-2</v>
      </c>
      <c r="AK81" s="21">
        <v>4.1561269949856074E-2</v>
      </c>
      <c r="AL81" s="21">
        <v>3.2987436451544692E-2</v>
      </c>
      <c r="AM81" s="21">
        <v>0.14440247230655931</v>
      </c>
      <c r="AN81" s="21">
        <v>0.27476368109083554</v>
      </c>
      <c r="AO81" s="21">
        <v>3.8178681574132605</v>
      </c>
      <c r="AP81" s="21">
        <v>7.0340292095286152</v>
      </c>
      <c r="AQ81" s="21">
        <v>34.298351952972176</v>
      </c>
      <c r="AR81" s="21">
        <v>0.87935469073030403</v>
      </c>
      <c r="AS81" s="21">
        <v>1.4287313953529963</v>
      </c>
      <c r="AT81" s="21">
        <v>-0.99999999999999878</v>
      </c>
      <c r="AU81" s="21">
        <v>-0.99999999999999878</v>
      </c>
      <c r="AV81" s="21">
        <v>-0.44834237603525418</v>
      </c>
      <c r="AW81" s="21">
        <v>82.406760643705965</v>
      </c>
      <c r="AX81" s="21">
        <v>80.588488798578283</v>
      </c>
      <c r="AY81" s="21">
        <v>0.29264918683341423</v>
      </c>
      <c r="AZ81" s="21">
        <v>3.7754790181056124</v>
      </c>
      <c r="BA81" s="26">
        <v>1455.859988449402</v>
      </c>
    </row>
    <row r="82" spans="1:100" x14ac:dyDescent="0.25">
      <c r="A82">
        <v>175</v>
      </c>
      <c r="B82" t="s">
        <v>526</v>
      </c>
      <c r="C82" s="26">
        <v>3</v>
      </c>
      <c r="D82" s="21">
        <v>5.9645034608584933</v>
      </c>
      <c r="E82" s="21">
        <v>9.774498681207594E-2</v>
      </c>
      <c r="F82" s="21">
        <v>-2.2815937119317009E-2</v>
      </c>
      <c r="G82" s="21">
        <v>4.3550032468547772E-2</v>
      </c>
      <c r="H82" s="21">
        <v>4.2786065592250594E-4</v>
      </c>
      <c r="I82" s="21">
        <v>0</v>
      </c>
      <c r="J82" s="21">
        <v>2.5671639355349551E-2</v>
      </c>
      <c r="K82" s="21">
        <v>4.2786065592250594E-4</v>
      </c>
      <c r="L82" s="21">
        <v>-0.99999999999999956</v>
      </c>
      <c r="M82" s="21">
        <v>-0.99999999999999956</v>
      </c>
      <c r="N82" s="21">
        <v>8.557213118450091E-3</v>
      </c>
      <c r="O82" s="21">
        <v>6.0337251326823909</v>
      </c>
      <c r="P82" s="21">
        <v>2.5810889442401659</v>
      </c>
      <c r="Q82" s="21">
        <v>1.5286373248750267</v>
      </c>
      <c r="R82" s="21">
        <v>0.57348788621571722</v>
      </c>
      <c r="S82" s="21">
        <v>0.33333333333333315</v>
      </c>
      <c r="T82" s="21">
        <v>0.32527546940853114</v>
      </c>
      <c r="U82" s="21">
        <v>-1.8198119640647669E-2</v>
      </c>
      <c r="V82" s="21">
        <v>0</v>
      </c>
      <c r="W82" s="21">
        <v>25.599312897811775</v>
      </c>
      <c r="X82" s="21">
        <v>0.54234900789303553</v>
      </c>
      <c r="Y82" s="21">
        <v>-0.99999999999999956</v>
      </c>
      <c r="Z82" s="21">
        <v>-0.99999999999999956</v>
      </c>
      <c r="AA82" s="21">
        <v>59.989677834750168</v>
      </c>
      <c r="AB82" s="21">
        <v>0.35419897647924325</v>
      </c>
      <c r="AC82" s="21">
        <v>-2.4257314421054534E-2</v>
      </c>
      <c r="AD82" s="21">
        <v>0.34639587895626411</v>
      </c>
      <c r="AE82" s="21">
        <v>33.816877050722653</v>
      </c>
      <c r="AF82" s="21">
        <v>-0.99999999999999956</v>
      </c>
      <c r="AG82" s="21">
        <v>-0.99999999999999956</v>
      </c>
      <c r="AH82" s="21">
        <v>-0.99999999999999956</v>
      </c>
      <c r="AI82" s="21">
        <v>0</v>
      </c>
      <c r="AJ82" s="21">
        <v>0</v>
      </c>
      <c r="AK82" s="21">
        <v>0.16280828265856848</v>
      </c>
      <c r="AL82" s="21">
        <v>0.1189333232306195</v>
      </c>
      <c r="AM82" s="21">
        <v>-7.9624056166550355E-2</v>
      </c>
      <c r="AN82" s="21">
        <v>0.28054227376462504</v>
      </c>
      <c r="AO82" s="21">
        <v>-1.1765599908709172</v>
      </c>
      <c r="AP82" s="21">
        <v>7.6082234602687233</v>
      </c>
      <c r="AQ82" s="21">
        <v>25.624984537167133</v>
      </c>
      <c r="AR82" s="21">
        <v>0.64041068310121663</v>
      </c>
      <c r="AS82" s="21">
        <v>0.54277686854895779</v>
      </c>
      <c r="AT82" s="21">
        <v>-0.99999999999999956</v>
      </c>
      <c r="AU82" s="21">
        <v>-0.99999999999999956</v>
      </c>
      <c r="AV82" s="21">
        <v>0.61703791868426516</v>
      </c>
      <c r="AW82" s="21">
        <v>73.631626427701264</v>
      </c>
      <c r="AX82" s="21">
        <v>73.631626427701264</v>
      </c>
      <c r="AY82" s="21">
        <v>2.9120879543388822E-2</v>
      </c>
      <c r="AZ82" s="21">
        <v>40.105966883029538</v>
      </c>
      <c r="BA82" s="26">
        <v>1598.1387431172905</v>
      </c>
      <c r="CU82" t="e">
        <v>#N/A</v>
      </c>
      <c r="CV82" t="e">
        <v>#N/A</v>
      </c>
    </row>
    <row r="83" spans="1:100" x14ac:dyDescent="0.25">
      <c r="A83">
        <v>176</v>
      </c>
      <c r="B83" t="s">
        <v>527</v>
      </c>
      <c r="C83" s="26">
        <v>3</v>
      </c>
      <c r="D83" s="21">
        <v>4.7857085702229121</v>
      </c>
      <c r="E83" s="21">
        <v>-1.6689375783301746E-2</v>
      </c>
      <c r="F83" s="21">
        <v>0.41776159363076332</v>
      </c>
      <c r="G83" s="21">
        <v>0.41278539893813088</v>
      </c>
      <c r="H83" s="21">
        <v>-0.14875188406376558</v>
      </c>
      <c r="I83" s="21">
        <v>0</v>
      </c>
      <c r="J83" s="21">
        <v>-8.9251130438259327</v>
      </c>
      <c r="K83" s="21">
        <v>-0.14875188406376558</v>
      </c>
      <c r="L83" s="21">
        <v>-1</v>
      </c>
      <c r="M83" s="21">
        <v>-1</v>
      </c>
      <c r="N83" s="21">
        <v>-2.9750376812753121</v>
      </c>
      <c r="O83" s="21">
        <v>-3.7266190746648897</v>
      </c>
      <c r="P83" s="21">
        <v>-0.54599272950019895</v>
      </c>
      <c r="Q83" s="21">
        <v>1.7091999059781826</v>
      </c>
      <c r="R83" s="21">
        <v>0.46117868232919335</v>
      </c>
      <c r="S83" s="21">
        <v>0.33333333333333348</v>
      </c>
      <c r="T83" s="21">
        <v>0.34221880667339205</v>
      </c>
      <c r="U83" s="21">
        <v>0.41145124212455192</v>
      </c>
      <c r="V83" s="21">
        <v>-3.908363511826278E-2</v>
      </c>
      <c r="W83" s="21">
        <v>47.866865243071203</v>
      </c>
      <c r="X83" s="21">
        <v>2.2356071818591232</v>
      </c>
      <c r="Y83" s="21">
        <v>-1</v>
      </c>
      <c r="Z83" s="21">
        <v>-1</v>
      </c>
      <c r="AA83" s="21">
        <v>83.470138922943249</v>
      </c>
      <c r="AB83" s="21">
        <v>0.51113017934174454</v>
      </c>
      <c r="AC83" s="21">
        <v>0.31336282612154254</v>
      </c>
      <c r="AD83" s="21">
        <v>-0.12165110551242993</v>
      </c>
      <c r="AE83" s="21">
        <v>35.142094997542827</v>
      </c>
      <c r="AF83" s="21">
        <v>-1</v>
      </c>
      <c r="AG83" s="21">
        <v>-1</v>
      </c>
      <c r="AH83" s="21">
        <v>-1</v>
      </c>
      <c r="AI83" s="21">
        <v>1.5568182742669173E-2</v>
      </c>
      <c r="AJ83" s="21">
        <v>-3.908363511826278E-2</v>
      </c>
      <c r="AK83" s="21">
        <v>-7.5142987848710721E-2</v>
      </c>
      <c r="AL83" s="21">
        <v>0.16477141237918524</v>
      </c>
      <c r="AM83" s="21">
        <v>-0.11621077342167238</v>
      </c>
      <c r="AN83" s="21">
        <v>-2.4449402802560874E-2</v>
      </c>
      <c r="AO83" s="21">
        <v>-3.280984274785363</v>
      </c>
      <c r="AP83" s="21">
        <v>0.21262199183190356</v>
      </c>
      <c r="AQ83" s="21">
        <v>38.941752199245272</v>
      </c>
      <c r="AR83" s="21">
        <v>1.0479197470130144</v>
      </c>
      <c r="AS83" s="21">
        <v>2.0868552977953563</v>
      </c>
      <c r="AT83" s="21">
        <v>-1</v>
      </c>
      <c r="AU83" s="21">
        <v>-1</v>
      </c>
      <c r="AV83" s="21">
        <v>0.87396408126732417</v>
      </c>
      <c r="AW83" s="21">
        <v>79.956141840110277</v>
      </c>
      <c r="AX83" s="21">
        <v>76.359141983137377</v>
      </c>
      <c r="AY83" s="21">
        <v>0.1939567176221503</v>
      </c>
      <c r="AZ83" s="21">
        <v>-21.802577117261833</v>
      </c>
      <c r="BA83" s="26">
        <v>1452.5644679387563</v>
      </c>
      <c r="CU83" t="e">
        <v>#N/A</v>
      </c>
      <c r="CV83" t="e">
        <v>#N/A</v>
      </c>
    </row>
    <row r="84" spans="1:100" x14ac:dyDescent="0.25">
      <c r="A84">
        <v>177</v>
      </c>
      <c r="B84" t="s">
        <v>528</v>
      </c>
      <c r="C84" s="26">
        <v>3</v>
      </c>
      <c r="D84" s="21">
        <v>4.448141988944962</v>
      </c>
      <c r="E84" s="21">
        <v>-0.51038017451474904</v>
      </c>
      <c r="F84" s="21">
        <v>-3.9616276472227333E-2</v>
      </c>
      <c r="G84" s="21">
        <v>-0.17713628537090859</v>
      </c>
      <c r="H84" s="21">
        <v>0.23322887887498089</v>
      </c>
      <c r="I84" s="21">
        <v>0</v>
      </c>
      <c r="J84" s="21">
        <v>13.993732732498852</v>
      </c>
      <c r="K84" s="21">
        <v>0.23322887887498089</v>
      </c>
      <c r="L84" s="21">
        <v>-0.99999999999999989</v>
      </c>
      <c r="M84" s="21">
        <v>-0.99999999999999989</v>
      </c>
      <c r="N84" s="21">
        <v>4.6645775774996192</v>
      </c>
      <c r="O84" s="21">
        <v>18.264738436072907</v>
      </c>
      <c r="P84" s="21">
        <v>-0.27079214154076126</v>
      </c>
      <c r="Q84" s="21">
        <v>-0.67451405696600486</v>
      </c>
      <c r="R84" s="21">
        <v>-0.29811285215789329</v>
      </c>
      <c r="S84" s="21">
        <v>0.33333333333333326</v>
      </c>
      <c r="T84" s="21">
        <v>0.3422899087333634</v>
      </c>
      <c r="U84" s="21">
        <v>0.38382913621173897</v>
      </c>
      <c r="V84" s="21">
        <v>0</v>
      </c>
      <c r="W84" s="21">
        <v>33.0489399761382</v>
      </c>
      <c r="X84" s="21">
        <v>1.9466247620432227</v>
      </c>
      <c r="Y84" s="21">
        <v>-0.99999999999999989</v>
      </c>
      <c r="Z84" s="21">
        <v>-0.99999999999999989</v>
      </c>
      <c r="AA84" s="21">
        <v>79.653019682747242</v>
      </c>
      <c r="AB84" s="21">
        <v>0.42826498281038189</v>
      </c>
      <c r="AC84" s="21">
        <v>0.26092568877481337</v>
      </c>
      <c r="AD84" s="21">
        <v>0.24885317959014239</v>
      </c>
      <c r="AE84" s="21">
        <v>46.902192558766892</v>
      </c>
      <c r="AF84" s="21">
        <v>-0.99999999999999989</v>
      </c>
      <c r="AG84" s="21">
        <v>-0.99999999999999989</v>
      </c>
      <c r="AH84" s="21">
        <v>-0.99999999999999989</v>
      </c>
      <c r="AI84" s="21">
        <v>0</v>
      </c>
      <c r="AJ84" s="21">
        <v>0</v>
      </c>
      <c r="AK84" s="21">
        <v>-8.3990443949465962E-2</v>
      </c>
      <c r="AL84" s="21">
        <v>-8.6165225425927749E-2</v>
      </c>
      <c r="AM84" s="21">
        <v>3.7742556591851495E-2</v>
      </c>
      <c r="AN84" s="21">
        <v>0.40830992532147481</v>
      </c>
      <c r="AO84" s="21">
        <v>0.52361169504895888</v>
      </c>
      <c r="AP84" s="21">
        <v>9.776922005907231</v>
      </c>
      <c r="AQ84" s="21">
        <v>47.042672708637028</v>
      </c>
      <c r="AR84" s="21">
        <v>1.0594523782784357</v>
      </c>
      <c r="AS84" s="21">
        <v>2.179853640918203</v>
      </c>
      <c r="AT84" s="21">
        <v>-0.99999999999999989</v>
      </c>
      <c r="AU84" s="21">
        <v>-0.99999999999999989</v>
      </c>
      <c r="AV84" s="21">
        <v>-0.47524913752880205</v>
      </c>
      <c r="AW84" s="21">
        <v>107.69468012472731</v>
      </c>
      <c r="AX84" s="21">
        <v>107.69468012472731</v>
      </c>
      <c r="AY84" s="21">
        <v>0.41517817869263385</v>
      </c>
      <c r="AZ84" s="21">
        <v>66.698192335465521</v>
      </c>
      <c r="BA84" s="26">
        <v>1652.8179836731197</v>
      </c>
      <c r="CU84" t="e">
        <v>#N/A</v>
      </c>
      <c r="CV84" t="e">
        <v>#N/A</v>
      </c>
    </row>
    <row r="85" spans="1:100" x14ac:dyDescent="0.25">
      <c r="A85">
        <v>178</v>
      </c>
      <c r="B85" t="s">
        <v>529</v>
      </c>
      <c r="C85" s="26">
        <v>3</v>
      </c>
      <c r="D85" s="21">
        <v>2.6823505670601726</v>
      </c>
      <c r="E85" s="21">
        <v>-1.9626734409684123E-2</v>
      </c>
      <c r="F85" s="21">
        <v>-0.99312096140112172</v>
      </c>
      <c r="G85" s="21">
        <v>-0.99915835003546161</v>
      </c>
      <c r="H85" s="21">
        <v>0.10380090238328796</v>
      </c>
      <c r="I85" s="21">
        <v>0</v>
      </c>
      <c r="J85" s="21">
        <v>6.2280541429972764</v>
      </c>
      <c r="K85" s="21">
        <v>0.10380090238328796</v>
      </c>
      <c r="L85" s="21">
        <v>-1.0000000000000002</v>
      </c>
      <c r="M85" s="21">
        <v>-1.0000000000000002</v>
      </c>
      <c r="N85" s="21">
        <v>2.0760180476657579</v>
      </c>
      <c r="O85" s="21">
        <v>7.9112463600219787</v>
      </c>
      <c r="P85" s="21">
        <v>-1.6786884400883922E-2</v>
      </c>
      <c r="Q85" s="21">
        <v>-0.45800689518948112</v>
      </c>
      <c r="R85" s="21">
        <v>-8.2803131668355082E-2</v>
      </c>
      <c r="S85" s="21">
        <v>0.33333333333333348</v>
      </c>
      <c r="T85" s="21">
        <v>0.27520145403587382</v>
      </c>
      <c r="U85" s="21">
        <v>0.26520197551786928</v>
      </c>
      <c r="V85" s="21">
        <v>-8.004828863066072E-3</v>
      </c>
      <c r="W85" s="21">
        <v>30.477241265628905</v>
      </c>
      <c r="X85" s="21">
        <v>1.4593809345815407</v>
      </c>
      <c r="Y85" s="21">
        <v>-1.0000000000000002</v>
      </c>
      <c r="Z85" s="21">
        <v>-1.0000000000000002</v>
      </c>
      <c r="AA85" s="21">
        <v>51.006519861077912</v>
      </c>
      <c r="AB85" s="21">
        <v>0.18977478239171192</v>
      </c>
      <c r="AC85" s="21">
        <v>0.18269537779126582</v>
      </c>
      <c r="AD85" s="21">
        <v>3.9771474359369341E-2</v>
      </c>
      <c r="AE85" s="21">
        <v>20.612081727117342</v>
      </c>
      <c r="AF85" s="21">
        <v>-1.0000000000000002</v>
      </c>
      <c r="AG85" s="21">
        <v>-1.0000000000000002</v>
      </c>
      <c r="AH85" s="21">
        <v>-1.0000000000000002</v>
      </c>
      <c r="AI85" s="21">
        <v>-2.7610948845478139E-2</v>
      </c>
      <c r="AJ85" s="21">
        <v>-8.004828863066072E-3</v>
      </c>
      <c r="AK85" s="21">
        <v>0.10459154867922046</v>
      </c>
      <c r="AL85" s="21">
        <v>9.9375430543564305E-2</v>
      </c>
      <c r="AM85" s="21">
        <v>0.23646092779096076</v>
      </c>
      <c r="AN85" s="21">
        <v>-0.19425276644375955</v>
      </c>
      <c r="AO85" s="21">
        <v>6.4344809381701209</v>
      </c>
      <c r="AP85" s="21">
        <v>-4.3594420083761678</v>
      </c>
      <c r="AQ85" s="21">
        <v>36.705295408626171</v>
      </c>
      <c r="AR85" s="21">
        <v>0.86573193402401027</v>
      </c>
      <c r="AS85" s="21">
        <v>1.5631818369648283</v>
      </c>
      <c r="AT85" s="21">
        <v>-1.0000000000000002</v>
      </c>
      <c r="AU85" s="21">
        <v>-1.0000000000000002</v>
      </c>
      <c r="AV85" s="21">
        <v>-1.0819614817038168</v>
      </c>
      <c r="AW85" s="21">
        <v>54.558324212723683</v>
      </c>
      <c r="AX85" s="21">
        <v>53.205622349507536</v>
      </c>
      <c r="AY85" s="21">
        <v>-0.24524954222237472</v>
      </c>
      <c r="AZ85" s="21">
        <v>-59.129841978079746</v>
      </c>
      <c r="BA85" s="26">
        <v>1344.9905174056323</v>
      </c>
      <c r="CU85" t="e">
        <v>#N/A</v>
      </c>
      <c r="CV85" t="e">
        <v>#N/A</v>
      </c>
    </row>
    <row r="86" spans="1:100" x14ac:dyDescent="0.25">
      <c r="A86">
        <v>179</v>
      </c>
      <c r="B86" t="s">
        <v>530</v>
      </c>
      <c r="C86" s="26">
        <v>3</v>
      </c>
      <c r="D86" s="21">
        <v>5.6282217576636357</v>
      </c>
      <c r="E86" s="21">
        <v>0.1267522252201585</v>
      </c>
      <c r="F86" s="21">
        <v>3.5061066239580012</v>
      </c>
      <c r="G86" s="21">
        <v>3.5428252651928038</v>
      </c>
      <c r="H86" s="21">
        <v>0.11685914264950806</v>
      </c>
      <c r="I86" s="21">
        <v>0</v>
      </c>
      <c r="J86" s="21">
        <v>7.01154855897048</v>
      </c>
      <c r="K86" s="21">
        <v>0.11685914264950806</v>
      </c>
      <c r="L86" s="21">
        <v>-1.0000000000000009</v>
      </c>
      <c r="M86" s="21">
        <v>-1.0000000000000009</v>
      </c>
      <c r="N86" s="21">
        <v>2.3371828529901588</v>
      </c>
      <c r="O86" s="21">
        <v>16.182595581826924</v>
      </c>
      <c r="P86" s="21">
        <v>-1.4651301311255276</v>
      </c>
      <c r="Q86" s="21">
        <v>13.831293680507187</v>
      </c>
      <c r="R86" s="21">
        <v>4.3600342849322553</v>
      </c>
      <c r="S86" s="21">
        <v>0.33333333333333348</v>
      </c>
      <c r="T86" s="21">
        <v>0.40254293150390297</v>
      </c>
      <c r="U86" s="21">
        <v>0.30409164022327118</v>
      </c>
      <c r="V86" s="21">
        <v>7.0088270576089864E-2</v>
      </c>
      <c r="W86" s="21">
        <v>39.727881319483586</v>
      </c>
      <c r="X86" s="21">
        <v>2.3251229047079214</v>
      </c>
      <c r="Y86" s="21">
        <v>-1.0000000000000009</v>
      </c>
      <c r="Z86" s="21">
        <v>-1.0000000000000009</v>
      </c>
      <c r="AA86" s="21">
        <v>86.023876915676979</v>
      </c>
      <c r="AB86" s="21">
        <v>0.41979301022197546</v>
      </c>
      <c r="AC86" s="21">
        <v>5.5458051545987298E-2</v>
      </c>
      <c r="AD86" s="21">
        <v>0.36346816445725921</v>
      </c>
      <c r="AE86" s="21">
        <v>41.93596131126111</v>
      </c>
      <c r="AF86" s="21">
        <v>-1.0000000000000009</v>
      </c>
      <c r="AG86" s="21">
        <v>-1.0000000000000009</v>
      </c>
      <c r="AH86" s="21">
        <v>-1.0000000000000009</v>
      </c>
      <c r="AI86" s="21">
        <v>6.8833099354949755E-3</v>
      </c>
      <c r="AJ86" s="21">
        <v>7.0088270576089864E-2</v>
      </c>
      <c r="AK86" s="21">
        <v>-6.2942511019734942E-2</v>
      </c>
      <c r="AL86" s="21">
        <v>-8.0703034210426156E-2</v>
      </c>
      <c r="AM86" s="21">
        <v>-5.8778481443261671E-2</v>
      </c>
      <c r="AN86" s="21">
        <v>0.13405670200591535</v>
      </c>
      <c r="AO86" s="21">
        <v>-1.7841745911802165</v>
      </c>
      <c r="AP86" s="21">
        <v>2.947902379095753</v>
      </c>
      <c r="AQ86" s="21">
        <v>46.739429878454068</v>
      </c>
      <c r="AR86" s="21">
        <v>1.1100561756365974</v>
      </c>
      <c r="AS86" s="21">
        <v>2.441982047357429</v>
      </c>
      <c r="AT86" s="21">
        <v>-1.0000000000000009</v>
      </c>
      <c r="AU86" s="21">
        <v>-1.0000000000000009</v>
      </c>
      <c r="AV86" s="21">
        <v>7.9028595501250631</v>
      </c>
      <c r="AW86" s="21">
        <v>105.15437487659962</v>
      </c>
      <c r="AX86" s="21">
        <v>112.30086813291851</v>
      </c>
      <c r="AY86" s="21">
        <v>0.30228348871125948</v>
      </c>
      <c r="AZ86" s="21">
        <v>41.580995114668319</v>
      </c>
      <c r="BA86" s="26">
        <v>1615.7284848830327</v>
      </c>
      <c r="CU86" t="e">
        <v>#N/A</v>
      </c>
      <c r="CV86" t="e">
        <v>#N/A</v>
      </c>
    </row>
    <row r="87" spans="1:100" x14ac:dyDescent="0.25">
      <c r="A87">
        <v>180</v>
      </c>
      <c r="B87" t="s">
        <v>531</v>
      </c>
      <c r="C87" s="26">
        <v>3</v>
      </c>
      <c r="D87" s="21">
        <v>5.4462939703583073</v>
      </c>
      <c r="E87" s="21">
        <v>0.20335939946992648</v>
      </c>
      <c r="F87" s="21">
        <v>-5.5089071734409314E-2</v>
      </c>
      <c r="G87" s="21">
        <v>-7.1197647265710221E-2</v>
      </c>
      <c r="H87" s="21">
        <v>0.6917220624928172</v>
      </c>
      <c r="I87" s="21">
        <v>0</v>
      </c>
      <c r="J87" s="21">
        <v>41.503323749569056</v>
      </c>
      <c r="K87" s="21">
        <v>0.6917220624928172</v>
      </c>
      <c r="L87" s="21">
        <v>-0.99999999999999978</v>
      </c>
      <c r="M87" s="21">
        <v>-0.99999999999999978</v>
      </c>
      <c r="N87" s="21">
        <v>13.834441249856347</v>
      </c>
      <c r="O87" s="21">
        <v>46.878420072661655</v>
      </c>
      <c r="P87" s="21">
        <v>9.5098884482245598</v>
      </c>
      <c r="Q87" s="21">
        <v>0.29637444756555653</v>
      </c>
      <c r="R87" s="21">
        <v>1.1313720026152947</v>
      </c>
      <c r="S87" s="21">
        <v>0.33333333333333315</v>
      </c>
      <c r="T87" s="21">
        <v>0.3869992442639752</v>
      </c>
      <c r="U87" s="21">
        <v>0.72131071745335262</v>
      </c>
      <c r="V87" s="21">
        <v>6.7404628332836503E-2</v>
      </c>
      <c r="W87" s="21">
        <v>32.693034435627204</v>
      </c>
      <c r="X87" s="21">
        <v>3.3719470658455624</v>
      </c>
      <c r="Y87" s="21">
        <v>-0.99999999999999978</v>
      </c>
      <c r="Z87" s="21">
        <v>-0.99999999999999978</v>
      </c>
      <c r="AA87" s="21">
        <v>74.448219706823011</v>
      </c>
      <c r="AB87" s="21">
        <v>0.23411641162167457</v>
      </c>
      <c r="AC87" s="21">
        <v>0.48981513212893107</v>
      </c>
      <c r="AD87" s="21">
        <v>8.8544721621004172E-2</v>
      </c>
      <c r="AE87" s="21">
        <v>40.623813268580498</v>
      </c>
      <c r="AF87" s="21">
        <v>-0.99999999999999978</v>
      </c>
      <c r="AG87" s="21">
        <v>-0.99999999999999978</v>
      </c>
      <c r="AH87" s="21">
        <v>-0.99999999999999978</v>
      </c>
      <c r="AI87" s="21">
        <v>-6.2676443305024754E-3</v>
      </c>
      <c r="AJ87" s="21">
        <v>6.7404628332836503E-2</v>
      </c>
      <c r="AK87" s="21">
        <v>0.25910523336840113</v>
      </c>
      <c r="AL87" s="21">
        <v>1.4980881337833844E-3</v>
      </c>
      <c r="AM87" s="21">
        <v>0.21061064555356629</v>
      </c>
      <c r="AN87" s="21">
        <v>0.25562044320691352</v>
      </c>
      <c r="AO87" s="21">
        <v>6.5607923056811597</v>
      </c>
      <c r="AP87" s="21">
        <v>6.3980015208417571</v>
      </c>
      <c r="AQ87" s="21">
        <v>74.196358185196246</v>
      </c>
      <c r="AR87" s="21">
        <v>1.509047923383497</v>
      </c>
      <c r="AS87" s="21">
        <v>4.063669128338379</v>
      </c>
      <c r="AT87" s="21">
        <v>-0.99999999999999978</v>
      </c>
      <c r="AU87" s="21">
        <v>-0.99999999999999978</v>
      </c>
      <c r="AV87" s="21">
        <v>1.0601743553495848</v>
      </c>
      <c r="AW87" s="21">
        <v>127.7246413003264</v>
      </c>
      <c r="AX87" s="21">
        <v>134.33975124699998</v>
      </c>
      <c r="AY87" s="21">
        <v>0.51635635174412953</v>
      </c>
      <c r="AZ87" s="21">
        <v>77.681024598552426</v>
      </c>
      <c r="BA87" s="26">
        <v>1669.1295573679149</v>
      </c>
    </row>
    <row r="88" spans="1:100" x14ac:dyDescent="0.25">
      <c r="A88">
        <v>181</v>
      </c>
      <c r="B88" t="s">
        <v>532</v>
      </c>
      <c r="C88" s="26">
        <v>3</v>
      </c>
      <c r="D88" s="21">
        <v>4.7785079433897177</v>
      </c>
      <c r="E88" s="21">
        <v>-2.7591989094993108E-2</v>
      </c>
      <c r="F88" s="21">
        <v>-0.35480697554819057</v>
      </c>
      <c r="G88" s="21">
        <v>-0.35876824164921695</v>
      </c>
      <c r="H88" s="21">
        <v>0.30350782723071529</v>
      </c>
      <c r="I88" s="21">
        <v>0</v>
      </c>
      <c r="J88" s="21">
        <v>18.210469633842923</v>
      </c>
      <c r="K88" s="21">
        <v>0.30350782723071529</v>
      </c>
      <c r="L88" s="21">
        <v>-0.99999999999999967</v>
      </c>
      <c r="M88" s="21">
        <v>-0.99999999999999967</v>
      </c>
      <c r="N88" s="21">
        <v>6.0701565446143073</v>
      </c>
      <c r="O88" s="21">
        <v>22.630209335583409</v>
      </c>
      <c r="P88" s="21">
        <v>-5.2069343687350958E-2</v>
      </c>
      <c r="Q88" s="21">
        <v>0.37431513545179657</v>
      </c>
      <c r="R88" s="21">
        <v>5.1412549928949981E-2</v>
      </c>
      <c r="S88" s="21">
        <v>0.33333333333333304</v>
      </c>
      <c r="T88" s="21">
        <v>0.16808195828052133</v>
      </c>
      <c r="U88" s="21">
        <v>0.1092880562091078</v>
      </c>
      <c r="V88" s="21">
        <v>0</v>
      </c>
      <c r="W88" s="21">
        <v>12.287820823689882</v>
      </c>
      <c r="X88" s="21">
        <v>0.54794947809250927</v>
      </c>
      <c r="Y88" s="21">
        <v>-0.99999999999999967</v>
      </c>
      <c r="Z88" s="21">
        <v>-0.99999999999999967</v>
      </c>
      <c r="AA88" s="21">
        <v>36.534678002073825</v>
      </c>
      <c r="AB88" s="21">
        <v>-0.10825095065039353</v>
      </c>
      <c r="AC88" s="21">
        <v>0.28707625753208066</v>
      </c>
      <c r="AD88" s="21">
        <v>0.30508358568741256</v>
      </c>
      <c r="AE88" s="21">
        <v>24.195444628454986</v>
      </c>
      <c r="AF88" s="21">
        <v>-0.99999999999999967</v>
      </c>
      <c r="AG88" s="21">
        <v>-0.99999999999999967</v>
      </c>
      <c r="AH88" s="21">
        <v>-0.99999999999999967</v>
      </c>
      <c r="AI88" s="21">
        <v>0</v>
      </c>
      <c r="AJ88" s="21">
        <v>0</v>
      </c>
      <c r="AK88" s="21">
        <v>0.23745518129959262</v>
      </c>
      <c r="AL88" s="21">
        <v>-0.10670545570123152</v>
      </c>
      <c r="AM88" s="21">
        <v>-0.17265236060810016</v>
      </c>
      <c r="AN88" s="21">
        <v>0.15157859074328023</v>
      </c>
      <c r="AO88" s="21">
        <v>-3.1290331087045398</v>
      </c>
      <c r="AP88" s="21">
        <v>3.2559374900758469</v>
      </c>
      <c r="AQ88" s="21">
        <v>30.4982904575328</v>
      </c>
      <c r="AR88" s="21">
        <v>0.61070334782296232</v>
      </c>
      <c r="AS88" s="21">
        <v>0.85145730532322417</v>
      </c>
      <c r="AT88" s="21">
        <v>-0.99999999999999967</v>
      </c>
      <c r="AU88" s="21">
        <v>-0.99999999999999967</v>
      </c>
      <c r="AV88" s="21">
        <v>-0.30735569172026711</v>
      </c>
      <c r="AW88" s="21">
        <v>62.420824827733085</v>
      </c>
      <c r="AX88" s="21">
        <v>62.420824827733085</v>
      </c>
      <c r="AY88" s="21">
        <v>0.1566284060804341</v>
      </c>
      <c r="AZ88" s="21">
        <v>-3.4154138670491982</v>
      </c>
      <c r="BA88" s="26">
        <v>1480.1848449291356</v>
      </c>
      <c r="CU88" t="e">
        <v>#N/A</v>
      </c>
      <c r="CV88" t="e">
        <v>#N/A</v>
      </c>
    </row>
    <row r="89" spans="1:100" x14ac:dyDescent="0.25">
      <c r="A89">
        <v>188</v>
      </c>
      <c r="B89" t="s">
        <v>533</v>
      </c>
      <c r="C89" s="26">
        <v>3</v>
      </c>
      <c r="D89" s="21">
        <v>5.8992849603255522</v>
      </c>
      <c r="E89" s="21">
        <v>-0.47758531706092561</v>
      </c>
      <c r="F89" s="21">
        <v>1.5665196549979168</v>
      </c>
      <c r="G89" s="21">
        <v>1.437684714833892</v>
      </c>
      <c r="H89" s="21">
        <v>0.47548746890642885</v>
      </c>
      <c r="I89" s="21">
        <v>0</v>
      </c>
      <c r="J89" s="21">
        <v>28.529248134385746</v>
      </c>
      <c r="K89" s="21">
        <v>0.47548746890642885</v>
      </c>
      <c r="L89" s="21">
        <v>-1.0000000000000011</v>
      </c>
      <c r="M89" s="21">
        <v>-1.0000000000000011</v>
      </c>
      <c r="N89" s="21">
        <v>9.5097493781285785</v>
      </c>
      <c r="O89" s="21">
        <v>35.866217809545176</v>
      </c>
      <c r="P89" s="21">
        <v>3.7667806920854434</v>
      </c>
      <c r="Q89" s="21">
        <v>0.41438421215089449</v>
      </c>
      <c r="R89" s="21">
        <v>0.48059301409573779</v>
      </c>
      <c r="S89" s="21">
        <v>0.33804929580095333</v>
      </c>
      <c r="T89" s="21">
        <v>0.3982633928129139</v>
      </c>
      <c r="U89" s="21">
        <v>0.65980755982759964</v>
      </c>
      <c r="V89" s="21">
        <v>0</v>
      </c>
      <c r="W89" s="21">
        <v>36.825311181401531</v>
      </c>
      <c r="X89" s="21">
        <v>2.9649855184974179</v>
      </c>
      <c r="Y89" s="21">
        <v>-1.0000000000000011</v>
      </c>
      <c r="Z89" s="21">
        <v>-1.0000000000000011</v>
      </c>
      <c r="AA89" s="21">
        <v>80.59506847848796</v>
      </c>
      <c r="AB89" s="21">
        <v>0.14941618187662398</v>
      </c>
      <c r="AC89" s="21">
        <v>0.38892834960273015</v>
      </c>
      <c r="AD89" s="21">
        <v>0.32743875418046015</v>
      </c>
      <c r="AE89" s="21">
        <v>43.289164282990718</v>
      </c>
      <c r="AF89" s="21">
        <v>-1.0000000000000011</v>
      </c>
      <c r="AG89" s="21">
        <v>-1.0000000000000011</v>
      </c>
      <c r="AH89" s="21">
        <v>-1.0000000000000011</v>
      </c>
      <c r="AI89" s="21">
        <v>3.46563448336139E-3</v>
      </c>
      <c r="AJ89" s="21">
        <v>0</v>
      </c>
      <c r="AK89" s="21">
        <v>-0.20203825770466199</v>
      </c>
      <c r="AL89" s="21">
        <v>-0.10122173141792522</v>
      </c>
      <c r="AM89" s="21">
        <v>0.12817802832603525</v>
      </c>
      <c r="AN89" s="21">
        <v>-1.5302145495556026E-2</v>
      </c>
      <c r="AO89" s="21">
        <v>2.1942594196275707</v>
      </c>
      <c r="AP89" s="21">
        <v>-0.88866229447852663</v>
      </c>
      <c r="AQ89" s="21">
        <v>65.35455931578727</v>
      </c>
      <c r="AR89" s="21">
        <v>1.3961202484414676</v>
      </c>
      <c r="AS89" s="21">
        <v>3.4404729874038478</v>
      </c>
      <c r="AT89" s="21">
        <v>-1.0000000000000011</v>
      </c>
      <c r="AU89" s="21">
        <v>-1.0000000000000011</v>
      </c>
      <c r="AV89" s="21">
        <v>1.9182777289296296</v>
      </c>
      <c r="AW89" s="21">
        <v>115.57262399355459</v>
      </c>
      <c r="AX89" s="21">
        <v>115.64193668322183</v>
      </c>
      <c r="AY89" s="21">
        <v>0.46141190623312994</v>
      </c>
      <c r="AZ89" s="21">
        <v>54.954342763312646</v>
      </c>
      <c r="BA89" s="26">
        <v>1581.8337631561938</v>
      </c>
    </row>
    <row r="90" spans="1:100" x14ac:dyDescent="0.25">
      <c r="A90">
        <v>190</v>
      </c>
      <c r="B90" t="s">
        <v>534</v>
      </c>
      <c r="C90" s="26">
        <v>3</v>
      </c>
      <c r="D90" s="21">
        <v>5.4514726796877122</v>
      </c>
      <c r="E90" s="21">
        <v>0.17631580026415433</v>
      </c>
      <c r="F90" s="21">
        <v>-0.45026870117515649</v>
      </c>
      <c r="G90" s="21">
        <v>-0.40111876003914576</v>
      </c>
      <c r="H90" s="21">
        <v>0.3809005652856885</v>
      </c>
      <c r="I90" s="21">
        <v>0</v>
      </c>
      <c r="J90" s="21">
        <v>22.854033917141319</v>
      </c>
      <c r="K90" s="21">
        <v>0.3809005652856885</v>
      </c>
      <c r="L90" s="21">
        <v>-0.99999999999999922</v>
      </c>
      <c r="M90" s="21">
        <v>-0.99999999999999922</v>
      </c>
      <c r="N90" s="21">
        <v>7.6180113057137691</v>
      </c>
      <c r="O90" s="21">
        <v>27.90438783678988</v>
      </c>
      <c r="P90" s="21">
        <v>-0.33147512078448782</v>
      </c>
      <c r="Q90" s="21">
        <v>1.7222212574920923</v>
      </c>
      <c r="R90" s="21">
        <v>0.5092224171678339</v>
      </c>
      <c r="S90" s="21">
        <v>0.33333333333333304</v>
      </c>
      <c r="T90" s="21">
        <v>0.33995487342978392</v>
      </c>
      <c r="U90" s="21">
        <v>0.42579981689220525</v>
      </c>
      <c r="V90" s="21">
        <v>-4.0897647341641363E-2</v>
      </c>
      <c r="W90" s="21">
        <v>27.09159244111969</v>
      </c>
      <c r="X90" s="21">
        <v>1.7502010249964017</v>
      </c>
      <c r="Y90" s="21">
        <v>-0.99999999999999922</v>
      </c>
      <c r="Z90" s="21">
        <v>-0.99999999999999922</v>
      </c>
      <c r="AA90" s="21">
        <v>75.176671655175255</v>
      </c>
      <c r="AB90" s="21">
        <v>0.34841797617960368</v>
      </c>
      <c r="AC90" s="21">
        <v>0.37268050414933435</v>
      </c>
      <c r="AD90" s="21">
        <v>0.230418655608816</v>
      </c>
      <c r="AE90" s="21">
        <v>47.575856796887741</v>
      </c>
      <c r="AF90" s="21">
        <v>-0.99999999999999922</v>
      </c>
      <c r="AG90" s="21">
        <v>-0.99999999999999922</v>
      </c>
      <c r="AH90" s="21">
        <v>-0.99999999999999922</v>
      </c>
      <c r="AI90" s="21">
        <v>-3.8463800830428149E-2</v>
      </c>
      <c r="AJ90" s="21">
        <v>-4.0897647341641363E-2</v>
      </c>
      <c r="AK90" s="21">
        <v>0.19582757500258738</v>
      </c>
      <c r="AL90" s="21">
        <v>-0.15980632885189142</v>
      </c>
      <c r="AM90" s="21">
        <v>4.8212387646436046E-2</v>
      </c>
      <c r="AN90" s="21">
        <v>0.41080605317260521</v>
      </c>
      <c r="AO90" s="21">
        <v>2.1844475661738376</v>
      </c>
      <c r="AP90" s="21">
        <v>9.4711196850556796</v>
      </c>
      <c r="AQ90" s="21">
        <v>49.945626358261016</v>
      </c>
      <c r="AR90" s="21">
        <v>1.0581903763136811</v>
      </c>
      <c r="AS90" s="21">
        <v>2.1311015902820891</v>
      </c>
      <c r="AT90" s="21">
        <v>-0.99999999999999922</v>
      </c>
      <c r="AU90" s="21">
        <v>-0.99999999999999922</v>
      </c>
      <c r="AV90" s="21">
        <v>0.10810365712868786</v>
      </c>
      <c r="AW90" s="21">
        <v>112.55217917702075</v>
      </c>
      <c r="AX90" s="21">
        <v>107.69313842624805</v>
      </c>
      <c r="AY90" s="21">
        <v>0.13054798910673807</v>
      </c>
      <c r="AZ90" s="21">
        <v>26.45526512201878</v>
      </c>
      <c r="BA90" s="26">
        <v>1501.8379563865483</v>
      </c>
    </row>
    <row r="91" spans="1:100" x14ac:dyDescent="0.25">
      <c r="A91">
        <v>191</v>
      </c>
      <c r="B91" t="s">
        <v>535</v>
      </c>
      <c r="C91" s="26">
        <v>3</v>
      </c>
      <c r="D91" s="21">
        <v>4.2771738932794499</v>
      </c>
      <c r="E91" s="21">
        <v>-6.3916888361818932E-3</v>
      </c>
      <c r="F91" s="21">
        <v>-1.9982049474082828</v>
      </c>
      <c r="G91" s="21">
        <v>-1.9982049474082828</v>
      </c>
      <c r="H91" s="21">
        <v>0.32833350560847396</v>
      </c>
      <c r="I91" s="21">
        <v>0</v>
      </c>
      <c r="J91" s="21">
        <v>19.700010336508427</v>
      </c>
      <c r="K91" s="21">
        <v>0.32833350560847396</v>
      </c>
      <c r="L91" s="21">
        <v>-1</v>
      </c>
      <c r="M91" s="21">
        <v>-1</v>
      </c>
      <c r="N91" s="21">
        <v>6.5666701121694775</v>
      </c>
      <c r="O91" s="21">
        <v>21.978979282379619</v>
      </c>
      <c r="P91" s="21">
        <v>1.0414186889016239</v>
      </c>
      <c r="Q91" s="21">
        <v>-0.69911494930795437</v>
      </c>
      <c r="R91" s="21">
        <v>-0.14495116774264866</v>
      </c>
      <c r="S91" s="21">
        <v>0.33333333333333309</v>
      </c>
      <c r="T91" s="21">
        <v>0.3813079301343007</v>
      </c>
      <c r="U91" s="21">
        <v>0.12372189274086709</v>
      </c>
      <c r="V91" s="21">
        <v>-7.0649340361478245E-3</v>
      </c>
      <c r="W91" s="21">
        <v>20.118588662555172</v>
      </c>
      <c r="X91" s="21">
        <v>0.87298747463786164</v>
      </c>
      <c r="Y91" s="21">
        <v>-1</v>
      </c>
      <c r="Z91" s="21">
        <v>-1</v>
      </c>
      <c r="AA91" s="21">
        <v>59.588136261216981</v>
      </c>
      <c r="AB91" s="21">
        <v>-1.8189405210295023E-3</v>
      </c>
      <c r="AC91" s="21">
        <v>0.34786681598731894</v>
      </c>
      <c r="AD91" s="21">
        <v>0.44624209986179975</v>
      </c>
      <c r="AE91" s="21">
        <v>39.614498766404452</v>
      </c>
      <c r="AF91" s="21">
        <v>-1</v>
      </c>
      <c r="AG91" s="21">
        <v>-1</v>
      </c>
      <c r="AH91" s="21">
        <v>-1</v>
      </c>
      <c r="AI91" s="21">
        <v>-9.2248045409988495E-3</v>
      </c>
      <c r="AJ91" s="21">
        <v>-7.0649340361478245E-3</v>
      </c>
      <c r="AK91" s="21">
        <v>-4.4868340259970205E-2</v>
      </c>
      <c r="AL91" s="21">
        <v>0.21272642558416632</v>
      </c>
      <c r="AM91" s="21">
        <v>0.17410914944081565</v>
      </c>
      <c r="AN91" s="21">
        <v>0.24876476762138028</v>
      </c>
      <c r="AO91" s="21">
        <v>4.1283870347205411</v>
      </c>
      <c r="AP91" s="21">
        <v>7.2827513184553379</v>
      </c>
      <c r="AQ91" s="21">
        <v>39.818598999063624</v>
      </c>
      <c r="AR91" s="21">
        <v>0.83129822217235338</v>
      </c>
      <c r="AS91" s="21">
        <v>1.2013209802463352</v>
      </c>
      <c r="AT91" s="21">
        <v>-1</v>
      </c>
      <c r="AU91" s="21">
        <v>-1</v>
      </c>
      <c r="AV91" s="21">
        <v>-2.1431561151509313</v>
      </c>
      <c r="AW91" s="21">
        <v>88.849866862051897</v>
      </c>
      <c r="AX91" s="21">
        <v>87.958877367617134</v>
      </c>
      <c r="AY91" s="21">
        <v>0.51548225288447413</v>
      </c>
      <c r="AZ91" s="21">
        <v>16.881695212018649</v>
      </c>
      <c r="BA91" s="26">
        <v>1543.9541874777481</v>
      </c>
    </row>
    <row r="92" spans="1:100" x14ac:dyDescent="0.25">
      <c r="A92">
        <v>192</v>
      </c>
      <c r="B92" t="s">
        <v>536</v>
      </c>
      <c r="C92" s="26">
        <v>3</v>
      </c>
      <c r="D92" s="21">
        <v>4.7909445915987243</v>
      </c>
      <c r="E92" s="21">
        <v>8.0061108829447853E-3</v>
      </c>
      <c r="F92" s="21">
        <v>2.2910008473956647</v>
      </c>
      <c r="G92" s="21">
        <v>2.2910008473956647</v>
      </c>
      <c r="H92" s="21">
        <v>9.4580294774769827E-2</v>
      </c>
      <c r="I92" s="21">
        <v>0</v>
      </c>
      <c r="J92" s="21">
        <v>5.6748176864861897</v>
      </c>
      <c r="K92" s="21">
        <v>9.4580294774769827E-2</v>
      </c>
      <c r="L92" s="21">
        <v>-0.99999999999999989</v>
      </c>
      <c r="M92" s="21">
        <v>-0.99999999999999989</v>
      </c>
      <c r="N92" s="21">
        <v>1.8916058954953969</v>
      </c>
      <c r="O92" s="21">
        <v>12.756763125480576</v>
      </c>
      <c r="P92" s="21">
        <v>-0.15643982769462794</v>
      </c>
      <c r="Q92" s="21">
        <v>-1.9771276075090474</v>
      </c>
      <c r="R92" s="21">
        <v>-0.62671984783332679</v>
      </c>
      <c r="S92" s="21">
        <v>0.33333333333333331</v>
      </c>
      <c r="T92" s="21">
        <v>0.36142864384960061</v>
      </c>
      <c r="U92" s="21">
        <v>0.17325491429152196</v>
      </c>
      <c r="V92" s="21">
        <v>0</v>
      </c>
      <c r="W92" s="21">
        <v>30.937463867987432</v>
      </c>
      <c r="X92" s="21">
        <v>1.321296650090519</v>
      </c>
      <c r="Y92" s="21">
        <v>-0.99999999999999989</v>
      </c>
      <c r="Z92" s="21">
        <v>-0.99999999999999989</v>
      </c>
      <c r="AA92" s="21">
        <v>81.58196358262073</v>
      </c>
      <c r="AB92" s="21">
        <v>0.39441044188067081</v>
      </c>
      <c r="AC92" s="21">
        <v>9.8888210409236482E-2</v>
      </c>
      <c r="AD92" s="21">
        <v>0.53212573895942494</v>
      </c>
      <c r="AE92" s="21">
        <v>51.271219562466619</v>
      </c>
      <c r="AF92" s="21">
        <v>-0.99999999999999989</v>
      </c>
      <c r="AG92" s="21">
        <v>-0.99999999999999989</v>
      </c>
      <c r="AH92" s="21">
        <v>-0.99999999999999989</v>
      </c>
      <c r="AI92" s="21">
        <v>0</v>
      </c>
      <c r="AJ92" s="21">
        <v>0</v>
      </c>
      <c r="AK92" s="21">
        <v>0.20773393327301357</v>
      </c>
      <c r="AL92" s="21">
        <v>-4.2022326077824163E-2</v>
      </c>
      <c r="AM92" s="21">
        <v>0.2362095480918199</v>
      </c>
      <c r="AN92" s="21">
        <v>0.70658216424060361</v>
      </c>
      <c r="AO92" s="21">
        <v>6.9439083686605674</v>
      </c>
      <c r="AP92" s="21">
        <v>17.454442475625971</v>
      </c>
      <c r="AQ92" s="21">
        <v>36.612281554473626</v>
      </c>
      <c r="AR92" s="21">
        <v>0.86801689147445615</v>
      </c>
      <c r="AS92" s="21">
        <v>1.415876944865289</v>
      </c>
      <c r="AT92" s="21">
        <v>-0.99999999999999989</v>
      </c>
      <c r="AU92" s="21">
        <v>-0.99999999999999989</v>
      </c>
      <c r="AV92" s="21">
        <v>1.6642809995623391</v>
      </c>
      <c r="AW92" s="21">
        <v>111.79316918372726</v>
      </c>
      <c r="AX92" s="21">
        <v>111.79316918372726</v>
      </c>
      <c r="AY92" s="21">
        <v>0.53641354424482046</v>
      </c>
      <c r="AZ92" s="21">
        <v>43.74951251315094</v>
      </c>
      <c r="BA92" s="26">
        <v>1594.0731406287259</v>
      </c>
      <c r="CU92" t="e">
        <v>#N/A</v>
      </c>
      <c r="CV92" t="e">
        <v>#N/A</v>
      </c>
    </row>
    <row r="93" spans="1:100" x14ac:dyDescent="0.25">
      <c r="A93">
        <v>193</v>
      </c>
      <c r="B93" t="s">
        <v>537</v>
      </c>
      <c r="C93" s="26">
        <v>3</v>
      </c>
      <c r="D93" s="21">
        <v>4.5549020251831287</v>
      </c>
      <c r="E93" s="21">
        <v>2.5563144867035606E-2</v>
      </c>
      <c r="F93" s="21">
        <v>-0.12263507098358568</v>
      </c>
      <c r="G93" s="21">
        <v>-7.760969288908251E-2</v>
      </c>
      <c r="H93" s="21">
        <v>-6.0026360362238212E-3</v>
      </c>
      <c r="I93" s="21">
        <v>0</v>
      </c>
      <c r="J93" s="21">
        <v>-0.36015816217343133</v>
      </c>
      <c r="K93" s="21">
        <v>-6.0026360362238212E-3</v>
      </c>
      <c r="L93" s="21">
        <v>-1.0000000000000027</v>
      </c>
      <c r="M93" s="21">
        <v>-1.0000000000000027</v>
      </c>
      <c r="N93" s="21">
        <v>-0.12005272072447637</v>
      </c>
      <c r="O93" s="21">
        <v>4.1171341701206181</v>
      </c>
      <c r="P93" s="21">
        <v>-0.21050535076179522</v>
      </c>
      <c r="Q93" s="21">
        <v>-1.6987074036580456</v>
      </c>
      <c r="R93" s="21">
        <v>-0.6930850958320699</v>
      </c>
      <c r="S93" s="21">
        <v>0.33333333333333398</v>
      </c>
      <c r="T93" s="21">
        <v>0.19491474536616438</v>
      </c>
      <c r="U93" s="21">
        <v>0.29228840608757334</v>
      </c>
      <c r="V93" s="21">
        <v>-2.6026943395828003E-3</v>
      </c>
      <c r="W93" s="21">
        <v>32.957457059348521</v>
      </c>
      <c r="X93" s="21">
        <v>1.5419382364473873</v>
      </c>
      <c r="Y93" s="21">
        <v>-1.0000000000000027</v>
      </c>
      <c r="Z93" s="21">
        <v>-1.0000000000000027</v>
      </c>
      <c r="AA93" s="21">
        <v>70.568134574619648</v>
      </c>
      <c r="AB93" s="21">
        <v>0.21572535209449456</v>
      </c>
      <c r="AC93" s="21">
        <v>0.23184870965693999</v>
      </c>
      <c r="AD93" s="21">
        <v>0.31850119047062964</v>
      </c>
      <c r="AE93" s="21">
        <v>38.303762611103238</v>
      </c>
      <c r="AF93" s="21">
        <v>-1.0000000000000027</v>
      </c>
      <c r="AG93" s="21">
        <v>-1.0000000000000027</v>
      </c>
      <c r="AH93" s="21">
        <v>-1.0000000000000027</v>
      </c>
      <c r="AI93" s="21">
        <v>0</v>
      </c>
      <c r="AJ93" s="21">
        <v>-2.6026943395828003E-3</v>
      </c>
      <c r="AK93" s="21">
        <v>-3.6250798523681953E-2</v>
      </c>
      <c r="AL93" s="21">
        <v>-2.5057430094581459E-2</v>
      </c>
      <c r="AM93" s="21">
        <v>-0.1943019079630009</v>
      </c>
      <c r="AN93" s="21">
        <v>7.2432721307253284E-2</v>
      </c>
      <c r="AO93" s="21">
        <v>-5.03880169169343</v>
      </c>
      <c r="AP93" s="21">
        <v>1.6855308822084247</v>
      </c>
      <c r="AQ93" s="21">
        <v>32.597298897175072</v>
      </c>
      <c r="AR93" s="21">
        <v>0.81793379044748926</v>
      </c>
      <c r="AS93" s="21">
        <v>1.5359356004111642</v>
      </c>
      <c r="AT93" s="21">
        <v>-1.0000000000000027</v>
      </c>
      <c r="AU93" s="21">
        <v>-1.0000000000000027</v>
      </c>
      <c r="AV93" s="21">
        <v>-0.77069478872115238</v>
      </c>
      <c r="AW93" s="21">
        <v>76.370799626948696</v>
      </c>
      <c r="AX93" s="21">
        <v>76.110530192990439</v>
      </c>
      <c r="AY93" s="21">
        <v>0.30751633578015308</v>
      </c>
      <c r="AZ93" s="21">
        <v>19.326341798708178</v>
      </c>
      <c r="BA93" s="26">
        <v>1467.7917393429066</v>
      </c>
    </row>
    <row r="94" spans="1:100" x14ac:dyDescent="0.25">
      <c r="A94">
        <v>195</v>
      </c>
      <c r="B94" t="s">
        <v>538</v>
      </c>
      <c r="C94" s="26">
        <v>3</v>
      </c>
      <c r="D94" s="21">
        <v>4.2043594365128465</v>
      </c>
      <c r="E94" s="21">
        <v>-3.0091159994473098E-3</v>
      </c>
      <c r="F94" s="21">
        <v>21.581284371959931</v>
      </c>
      <c r="G94" s="21">
        <v>21.581284371959931</v>
      </c>
      <c r="H94" s="21">
        <v>0.24906419968307014</v>
      </c>
      <c r="I94" s="21">
        <v>0</v>
      </c>
      <c r="J94" s="21">
        <v>14.943851980984206</v>
      </c>
      <c r="K94" s="21">
        <v>0.24906419968307014</v>
      </c>
      <c r="L94" s="21">
        <v>-0.99999999999999922</v>
      </c>
      <c r="M94" s="21">
        <v>-0.99999999999999922</v>
      </c>
      <c r="N94" s="21">
        <v>4.9812839936614033</v>
      </c>
      <c r="O94" s="21">
        <v>40.729495789456976</v>
      </c>
      <c r="P94" s="21">
        <v>-1.3056039819773697</v>
      </c>
      <c r="Q94" s="21">
        <v>72.869381389047831</v>
      </c>
      <c r="R94" s="21">
        <v>24.027836213382244</v>
      </c>
      <c r="S94" s="21">
        <v>0.33333333333333298</v>
      </c>
      <c r="T94" s="21">
        <v>0.3433154346201957</v>
      </c>
      <c r="U94" s="21">
        <v>0.302591871103917</v>
      </c>
      <c r="V94" s="21">
        <v>-2.6174210152697677E-2</v>
      </c>
      <c r="W94" s="21">
        <v>28.16008916886711</v>
      </c>
      <c r="X94" s="21">
        <v>1.4908888930568038</v>
      </c>
      <c r="Y94" s="21">
        <v>-0.99999999999999922</v>
      </c>
      <c r="Z94" s="21">
        <v>-0.99999999999999922</v>
      </c>
      <c r="AA94" s="21">
        <v>94.03061108633463</v>
      </c>
      <c r="AB94" s="21">
        <v>0.26700719739951584</v>
      </c>
      <c r="AC94" s="21">
        <v>0.35736822674326063</v>
      </c>
      <c r="AD94" s="21">
        <v>0.21247828993892931</v>
      </c>
      <c r="AE94" s="21">
        <v>41.842685704085305</v>
      </c>
      <c r="AF94" s="21">
        <v>-0.99999999999999922</v>
      </c>
      <c r="AG94" s="21">
        <v>-0.99999999999999922</v>
      </c>
      <c r="AH94" s="21">
        <v>-0.99999999999999922</v>
      </c>
      <c r="AI94" s="21">
        <v>0.74854670078431318</v>
      </c>
      <c r="AJ94" s="21">
        <v>-2.6174210152697677E-2</v>
      </c>
      <c r="AK94" s="21">
        <v>9.1138912791309548E-2</v>
      </c>
      <c r="AL94" s="21">
        <v>0.17420220612301404</v>
      </c>
      <c r="AM94" s="21">
        <v>0.64557228377515885</v>
      </c>
      <c r="AN94" s="21">
        <v>-5.0218609213318131E-2</v>
      </c>
      <c r="AO94" s="21">
        <v>16.59500165833553</v>
      </c>
      <c r="AP94" s="21">
        <v>-0.38445419971788286</v>
      </c>
      <c r="AQ94" s="21">
        <v>43.103941149851359</v>
      </c>
      <c r="AR94" s="21">
        <v>0.95306642890474824</v>
      </c>
      <c r="AS94" s="21">
        <v>1.7399530927398748</v>
      </c>
      <c r="AT94" s="21">
        <v>-0.99999999999999922</v>
      </c>
      <c r="AU94" s="21">
        <v>-0.99999999999999922</v>
      </c>
      <c r="AV94" s="21">
        <v>45.609120585342183</v>
      </c>
      <c r="AW94" s="21">
        <v>134.37565267607374</v>
      </c>
      <c r="AX94" s="21">
        <v>146.72916567649025</v>
      </c>
      <c r="AY94" s="21">
        <v>0.38987712368980632</v>
      </c>
      <c r="AZ94" s="21">
        <v>73.790868375507841</v>
      </c>
      <c r="BA94" s="26">
        <v>1685.1904462870589</v>
      </c>
      <c r="CU94" t="e">
        <v>#N/A</v>
      </c>
      <c r="CV94" t="e">
        <v>#N/A</v>
      </c>
    </row>
    <row r="95" spans="1:100" x14ac:dyDescent="0.25">
      <c r="A95">
        <v>199</v>
      </c>
      <c r="B95" t="s">
        <v>539</v>
      </c>
      <c r="C95" s="26">
        <v>3</v>
      </c>
      <c r="D95" s="21">
        <v>6.0933619175978597</v>
      </c>
      <c r="E95" s="21">
        <v>0.10474273180530608</v>
      </c>
      <c r="F95" s="21">
        <v>-1.7137905787762056</v>
      </c>
      <c r="G95" s="21">
        <v>-1.7219407286088635</v>
      </c>
      <c r="H95" s="21">
        <v>0.21505990814862538</v>
      </c>
      <c r="I95" s="21">
        <v>0</v>
      </c>
      <c r="J95" s="21">
        <v>12.903594488917522</v>
      </c>
      <c r="K95" s="21">
        <v>0.21505990814862538</v>
      </c>
      <c r="L95" s="21">
        <v>-1.0000000000000007</v>
      </c>
      <c r="M95" s="21">
        <v>-1.0000000000000007</v>
      </c>
      <c r="N95" s="21">
        <v>4.3011981629725069</v>
      </c>
      <c r="O95" s="21">
        <v>17.275015677906516</v>
      </c>
      <c r="P95" s="21">
        <v>-0.15361913602560467</v>
      </c>
      <c r="Q95" s="21">
        <v>-0.86680485210899128</v>
      </c>
      <c r="R95" s="21">
        <v>-0.27837068723780839</v>
      </c>
      <c r="S95" s="21">
        <v>0.3333333333333332</v>
      </c>
      <c r="T95" s="21">
        <v>0.33232400818909175</v>
      </c>
      <c r="U95" s="21">
        <v>-9.0491580276129524E-2</v>
      </c>
      <c r="V95" s="21">
        <v>0</v>
      </c>
      <c r="W95" s="21">
        <v>14.404234123906814</v>
      </c>
      <c r="X95" s="21">
        <v>8.1126279293913736E-2</v>
      </c>
      <c r="Y95" s="21">
        <v>-1.0000000000000007</v>
      </c>
      <c r="Z95" s="21">
        <v>-1.0000000000000007</v>
      </c>
      <c r="AA95" s="21">
        <v>86.938759293275467</v>
      </c>
      <c r="AB95" s="21">
        <v>0.49253686132199198</v>
      </c>
      <c r="AC95" s="21">
        <v>0.43826746855790955</v>
      </c>
      <c r="AD95" s="21">
        <v>0.52545358725222735</v>
      </c>
      <c r="AE95" s="21">
        <v>72.812895856606417</v>
      </c>
      <c r="AF95" s="21">
        <v>-1.0000000000000007</v>
      </c>
      <c r="AG95" s="21">
        <v>-1.0000000000000007</v>
      </c>
      <c r="AH95" s="21">
        <v>-1.0000000000000007</v>
      </c>
      <c r="AI95" s="21">
        <v>-0.10566561871239989</v>
      </c>
      <c r="AJ95" s="21">
        <v>0</v>
      </c>
      <c r="AK95" s="21">
        <v>0.39427340199989858</v>
      </c>
      <c r="AL95" s="21">
        <v>0.47007420736021965</v>
      </c>
      <c r="AM95" s="21">
        <v>-5.5677119842844347E-3</v>
      </c>
      <c r="AN95" s="21">
        <v>-2.1240348059833113E-2</v>
      </c>
      <c r="AO95" s="21">
        <v>1.8321742103923826</v>
      </c>
      <c r="AP95" s="21">
        <v>1.8193623353052701</v>
      </c>
      <c r="AQ95" s="21">
        <v>27.307828612824341</v>
      </c>
      <c r="AR95" s="21">
        <v>0.57516576124629537</v>
      </c>
      <c r="AS95" s="21">
        <v>0.29618618744253927</v>
      </c>
      <c r="AT95" s="21">
        <v>-1.0000000000000007</v>
      </c>
      <c r="AU95" s="21">
        <v>-1.0000000000000007</v>
      </c>
      <c r="AV95" s="21">
        <v>-2.0003114158466717</v>
      </c>
      <c r="AW95" s="21">
        <v>106.03313730648722</v>
      </c>
      <c r="AX95" s="21">
        <v>103.91982493223924</v>
      </c>
      <c r="AY95" s="21">
        <v>0.54048101591659448</v>
      </c>
      <c r="AZ95" s="21">
        <v>52.16692487862386</v>
      </c>
      <c r="BA95" s="26">
        <v>1448.3280892945211</v>
      </c>
    </row>
    <row r="96" spans="1:100" x14ac:dyDescent="0.25">
      <c r="A96">
        <v>201</v>
      </c>
      <c r="B96" t="s">
        <v>540</v>
      </c>
      <c r="C96" s="26">
        <v>3</v>
      </c>
      <c r="D96" s="21">
        <v>4.4216894115564527</v>
      </c>
      <c r="E96" s="21">
        <v>0</v>
      </c>
      <c r="F96" s="21">
        <v>0</v>
      </c>
      <c r="G96" s="21">
        <v>0</v>
      </c>
      <c r="H96" s="21">
        <v>-3.0244410200581915E-2</v>
      </c>
      <c r="I96" s="21">
        <v>0</v>
      </c>
      <c r="J96" s="21">
        <v>-1.8146646120349148</v>
      </c>
      <c r="K96" s="21">
        <v>-3.0244410200581915E-2</v>
      </c>
      <c r="L96" s="21">
        <v>-1.0000000000000027</v>
      </c>
      <c r="M96" s="21">
        <v>-1.0000000000000027</v>
      </c>
      <c r="N96" s="21">
        <v>-0.60488820401163812</v>
      </c>
      <c r="O96" s="21">
        <v>2.6070247995215374</v>
      </c>
      <c r="P96" s="21">
        <v>-0.24001766986625328</v>
      </c>
      <c r="Q96" s="21">
        <v>-5.8914272341117097E-2</v>
      </c>
      <c r="R96" s="21">
        <v>-2.6263817191503527E-3</v>
      </c>
      <c r="S96" s="21">
        <v>0.26234655308686239</v>
      </c>
      <c r="T96" s="21">
        <v>0.25124777670558213</v>
      </c>
      <c r="U96" s="21">
        <v>1.372247865280391E-2</v>
      </c>
      <c r="V96" s="21">
        <v>0</v>
      </c>
      <c r="W96" s="21">
        <v>22.302448745833225</v>
      </c>
      <c r="X96" s="21">
        <v>0.50187983103038658</v>
      </c>
      <c r="Y96" s="21">
        <v>-1.0000000000000027</v>
      </c>
      <c r="Z96" s="21">
        <v>-1.0000000000000027</v>
      </c>
      <c r="AA96" s="21">
        <v>70.193088502776092</v>
      </c>
      <c r="AB96" s="21">
        <v>0.21014998769116877</v>
      </c>
      <c r="AC96" s="21">
        <v>0.4924664682061593</v>
      </c>
      <c r="AD96" s="21">
        <v>0.25524886687591236</v>
      </c>
      <c r="AE96" s="21">
        <v>47.893266138662014</v>
      </c>
      <c r="AF96" s="21">
        <v>-1.0000000000000027</v>
      </c>
      <c r="AG96" s="21">
        <v>-1.0000000000000027</v>
      </c>
      <c r="AH96" s="21">
        <v>-1.0000000000000027</v>
      </c>
      <c r="AI96" s="21">
        <v>0</v>
      </c>
      <c r="AJ96" s="21">
        <v>0</v>
      </c>
      <c r="AK96" s="21">
        <v>-0.12318137757114141</v>
      </c>
      <c r="AL96" s="21">
        <v>3.4490975800909936E-2</v>
      </c>
      <c r="AM96" s="21">
        <v>-6.0918689280512889E-2</v>
      </c>
      <c r="AN96" s="21">
        <v>0.10779414752558654</v>
      </c>
      <c r="AO96" s="21">
        <v>-2.1388741198685288</v>
      </c>
      <c r="AP96" s="21">
        <v>2.867308567144212</v>
      </c>
      <c r="AQ96" s="21">
        <v>20.4877841337983</v>
      </c>
      <c r="AR96" s="21">
        <v>0.52731680844524842</v>
      </c>
      <c r="AS96" s="21">
        <v>0.47163542082980442</v>
      </c>
      <c r="AT96" s="21">
        <v>-1.0000000000000027</v>
      </c>
      <c r="AU96" s="21">
        <v>-1.0000000000000027</v>
      </c>
      <c r="AV96" s="21">
        <v>-2.6263817191503527E-3</v>
      </c>
      <c r="AW96" s="21">
        <v>75.667421869441796</v>
      </c>
      <c r="AX96" s="21">
        <v>75.667421869441796</v>
      </c>
      <c r="AY96" s="21">
        <v>0.18721775236033178</v>
      </c>
      <c r="AZ96" s="21">
        <v>22.914713779376289</v>
      </c>
      <c r="BA96" s="26">
        <v>1508.2832268398397</v>
      </c>
    </row>
    <row r="97" spans="1:100" x14ac:dyDescent="0.25">
      <c r="A97">
        <v>203</v>
      </c>
      <c r="B97" t="s">
        <v>541</v>
      </c>
      <c r="C97" s="26">
        <v>3</v>
      </c>
      <c r="D97" s="21">
        <v>4.638345257486888</v>
      </c>
      <c r="E97" s="21">
        <v>-3.033611532731537E-2</v>
      </c>
      <c r="F97" s="21">
        <v>-0.79883363263322682</v>
      </c>
      <c r="G97" s="21">
        <v>-0.80756338063156241</v>
      </c>
      <c r="H97" s="21">
        <v>0.44109347009065358</v>
      </c>
      <c r="I97" s="21">
        <v>0</v>
      </c>
      <c r="J97" s="21">
        <v>26.465608205439217</v>
      </c>
      <c r="K97" s="21">
        <v>0.44109347009065358</v>
      </c>
      <c r="L97" s="21">
        <v>-1</v>
      </c>
      <c r="M97" s="21">
        <v>-1</v>
      </c>
      <c r="N97" s="21">
        <v>8.8218694018130694</v>
      </c>
      <c r="O97" s="21">
        <v>30.296390082294533</v>
      </c>
      <c r="P97" s="21">
        <v>-1.4362346327225355</v>
      </c>
      <c r="Q97" s="21">
        <v>0.60136015587253844</v>
      </c>
      <c r="R97" s="21">
        <v>6.7111462405319733E-2</v>
      </c>
      <c r="S97" s="21">
        <v>0.33333333333333365</v>
      </c>
      <c r="T97" s="21">
        <v>0.34523741864351604</v>
      </c>
      <c r="U97" s="21">
        <v>0.43290933003563364</v>
      </c>
      <c r="V97" s="21">
        <v>-2.2170060307048579E-2</v>
      </c>
      <c r="W97" s="21">
        <v>25.928662064591247</v>
      </c>
      <c r="X97" s="21">
        <v>1.8479983254966215</v>
      </c>
      <c r="Y97" s="21">
        <v>-1</v>
      </c>
      <c r="Z97" s="21">
        <v>-1</v>
      </c>
      <c r="AA97" s="21">
        <v>73.997162773523883</v>
      </c>
      <c r="AB97" s="21">
        <v>0.1886099432447923</v>
      </c>
      <c r="AC97" s="21">
        <v>0.30683069756811771</v>
      </c>
      <c r="AD97" s="21">
        <v>0.4645871441176378</v>
      </c>
      <c r="AE97" s="21">
        <v>48.001389246527374</v>
      </c>
      <c r="AF97" s="21">
        <v>-1</v>
      </c>
      <c r="AG97" s="21">
        <v>-1</v>
      </c>
      <c r="AH97" s="21">
        <v>-1</v>
      </c>
      <c r="AI97" s="21">
        <v>0</v>
      </c>
      <c r="AJ97" s="21">
        <v>-2.2170060307048579E-2</v>
      </c>
      <c r="AK97" s="21">
        <v>-0.1083954606922384</v>
      </c>
      <c r="AL97" s="21">
        <v>0.39522183009205042</v>
      </c>
      <c r="AM97" s="21">
        <v>-2.6293232534990767E-2</v>
      </c>
      <c r="AN97" s="21">
        <v>-0.1137656387165753</v>
      </c>
      <c r="AO97" s="21">
        <v>-1.1993081168359607</v>
      </c>
      <c r="AP97" s="21">
        <v>-0.86803181745413083</v>
      </c>
      <c r="AQ97" s="21">
        <v>52.394270270030475</v>
      </c>
      <c r="AR97" s="21">
        <v>1.0893100217054343</v>
      </c>
      <c r="AS97" s="21">
        <v>2.2890917955872738</v>
      </c>
      <c r="AT97" s="21">
        <v>-1</v>
      </c>
      <c r="AU97" s="21">
        <v>-1</v>
      </c>
      <c r="AV97" s="21">
        <v>-0.74045191822624312</v>
      </c>
      <c r="AW97" s="21">
        <v>103.42552103836438</v>
      </c>
      <c r="AX97" s="21">
        <v>101.20851500765953</v>
      </c>
      <c r="AY97" s="21">
        <v>0.41394914127167926</v>
      </c>
      <c r="AZ97" s="21">
        <v>24.970172328293934</v>
      </c>
      <c r="BA97" s="26">
        <v>1491.6191578023379</v>
      </c>
    </row>
    <row r="98" spans="1:100" x14ac:dyDescent="0.25">
      <c r="A98">
        <v>204</v>
      </c>
      <c r="B98" t="s">
        <v>542</v>
      </c>
      <c r="C98" s="26">
        <v>3</v>
      </c>
      <c r="D98" s="21">
        <v>3.920949065694602</v>
      </c>
      <c r="E98" s="21">
        <v>1.8177322475208049E-2</v>
      </c>
      <c r="F98" s="21">
        <v>0.91400423898997951</v>
      </c>
      <c r="G98" s="21">
        <v>0.92449005568754006</v>
      </c>
      <c r="H98" s="21">
        <v>0.26288117583768933</v>
      </c>
      <c r="I98" s="21">
        <v>0</v>
      </c>
      <c r="J98" s="21">
        <v>15.772870550261359</v>
      </c>
      <c r="K98" s="21">
        <v>0.26288117583768933</v>
      </c>
      <c r="L98" s="21">
        <v>-1.0000000000000002</v>
      </c>
      <c r="M98" s="21">
        <v>-1.0000000000000002</v>
      </c>
      <c r="N98" s="21">
        <v>5.2576235167537879</v>
      </c>
      <c r="O98" s="21">
        <v>20.618309671643509</v>
      </c>
      <c r="P98" s="21">
        <v>-2.487004558209625</v>
      </c>
      <c r="Q98" s="21">
        <v>1.0854829383622411</v>
      </c>
      <c r="R98" s="21">
        <v>-0.12079555702158164</v>
      </c>
      <c r="S98" s="21">
        <v>0.33333333333333359</v>
      </c>
      <c r="T98" s="21">
        <v>0.33693933822830052</v>
      </c>
      <c r="U98" s="21">
        <v>2.5175425133352951E-2</v>
      </c>
      <c r="V98" s="21">
        <v>-3.0541614194825401E-2</v>
      </c>
      <c r="W98" s="21">
        <v>16.081012266498895</v>
      </c>
      <c r="X98" s="21">
        <v>0.32844951598337091</v>
      </c>
      <c r="Y98" s="21">
        <v>-1.0000000000000002</v>
      </c>
      <c r="Z98" s="21">
        <v>-1.0000000000000002</v>
      </c>
      <c r="AA98" s="21">
        <v>38.419970799795806</v>
      </c>
      <c r="AB98" s="21">
        <v>-9.5751544549516759E-2</v>
      </c>
      <c r="AC98" s="21">
        <v>0.34742158379460547</v>
      </c>
      <c r="AD98" s="21">
        <v>0.19752504256128095</v>
      </c>
      <c r="AE98" s="21">
        <v>22.459754090318494</v>
      </c>
      <c r="AF98" s="21">
        <v>-1.0000000000000002</v>
      </c>
      <c r="AG98" s="21">
        <v>-1.0000000000000002</v>
      </c>
      <c r="AH98" s="21">
        <v>-1.0000000000000002</v>
      </c>
      <c r="AI98" s="21">
        <v>0</v>
      </c>
      <c r="AJ98" s="21">
        <v>-3.0541614194825401E-2</v>
      </c>
      <c r="AK98" s="21">
        <v>-6.8599189307640099E-2</v>
      </c>
      <c r="AL98" s="21">
        <v>0.14623176499718421</v>
      </c>
      <c r="AM98" s="21">
        <v>0.15641327665954274</v>
      </c>
      <c r="AN98" s="21">
        <v>-8.266618664206438E-3</v>
      </c>
      <c r="AO98" s="21">
        <v>3.5673359699503688</v>
      </c>
      <c r="AP98" s="21">
        <v>0.52449335838076061</v>
      </c>
      <c r="AQ98" s="21">
        <v>31.853882816760255</v>
      </c>
      <c r="AR98" s="21">
        <v>0.66490648250016193</v>
      </c>
      <c r="AS98" s="21">
        <v>0.59133069182106024</v>
      </c>
      <c r="AT98" s="21">
        <v>-1.0000000000000002</v>
      </c>
      <c r="AU98" s="21">
        <v>-1.0000000000000002</v>
      </c>
      <c r="AV98" s="21">
        <v>0.80369449866595821</v>
      </c>
      <c r="AW98" s="21">
        <v>59.562773829820074</v>
      </c>
      <c r="AX98" s="21">
        <v>56.508612410337534</v>
      </c>
      <c r="AY98" s="21">
        <v>5.4866036526173875E-2</v>
      </c>
      <c r="AZ98" s="21">
        <v>-29.747063429973068</v>
      </c>
      <c r="BA98" s="26">
        <v>1424.874105967745</v>
      </c>
    </row>
    <row r="99" spans="1:100" x14ac:dyDescent="0.25">
      <c r="A99">
        <v>207</v>
      </c>
      <c r="B99" t="s">
        <v>543</v>
      </c>
      <c r="C99" s="26">
        <v>3</v>
      </c>
      <c r="D99" s="21">
        <v>4.4248714208995086</v>
      </c>
      <c r="E99" s="21">
        <v>-8.8849490719252522E-2</v>
      </c>
      <c r="F99" s="21">
        <v>1.9211519398112706</v>
      </c>
      <c r="G99" s="21">
        <v>1.8915354429048534</v>
      </c>
      <c r="H99" s="21">
        <v>-3.7734489783344655E-3</v>
      </c>
      <c r="I99" s="21">
        <v>0</v>
      </c>
      <c r="J99" s="21">
        <v>-0.22640693870007167</v>
      </c>
      <c r="K99" s="21">
        <v>-3.7734489783344655E-3</v>
      </c>
      <c r="L99" s="21">
        <v>-0.99999999999999978</v>
      </c>
      <c r="M99" s="21">
        <v>-0.99999999999999978</v>
      </c>
      <c r="N99" s="21">
        <v>-7.546897956668927E-2</v>
      </c>
      <c r="O99" s="21">
        <v>6.0899999251042924</v>
      </c>
      <c r="P99" s="21">
        <v>-0.4240896740539295</v>
      </c>
      <c r="Q99" s="21">
        <v>6.4377458916442443</v>
      </c>
      <c r="R99" s="21">
        <v>2.0370699326091191</v>
      </c>
      <c r="S99" s="21">
        <v>0.33333333333333337</v>
      </c>
      <c r="T99" s="21">
        <v>0.41315044073266044</v>
      </c>
      <c r="U99" s="21">
        <v>0.12432923119434629</v>
      </c>
      <c r="V99" s="21">
        <v>-2.0935417001155185E-2</v>
      </c>
      <c r="W99" s="21">
        <v>34.14604148950076</v>
      </c>
      <c r="X99" s="21">
        <v>1.2003873085171546</v>
      </c>
      <c r="Y99" s="21">
        <v>-0.99999999999999978</v>
      </c>
      <c r="Z99" s="21">
        <v>-0.99999999999999978</v>
      </c>
      <c r="AA99" s="21">
        <v>60.242525593978328</v>
      </c>
      <c r="AB99" s="21">
        <v>2.8692369331097367E-2</v>
      </c>
      <c r="AC99" s="21">
        <v>0.35477317251162188</v>
      </c>
      <c r="AD99" s="21">
        <v>9.7722741594649179E-2</v>
      </c>
      <c r="AE99" s="21">
        <v>24.059414171868436</v>
      </c>
      <c r="AF99" s="21">
        <v>-0.99999999999999978</v>
      </c>
      <c r="AG99" s="21">
        <v>-0.99999999999999978</v>
      </c>
      <c r="AH99" s="21">
        <v>-0.99999999999999978</v>
      </c>
      <c r="AI99" s="21">
        <v>9.0233245860263656E-2</v>
      </c>
      <c r="AJ99" s="21">
        <v>-2.0935417001155185E-2</v>
      </c>
      <c r="AK99" s="21">
        <v>0.15568489245157113</v>
      </c>
      <c r="AL99" s="21">
        <v>0.2521947264190938</v>
      </c>
      <c r="AM99" s="21">
        <v>0.18462834805320227</v>
      </c>
      <c r="AN99" s="21">
        <v>-9.8144500678435331E-2</v>
      </c>
      <c r="AO99" s="21">
        <v>5.3941331635879122</v>
      </c>
      <c r="AP99" s="21">
        <v>-1.1926388848654126</v>
      </c>
      <c r="AQ99" s="21">
        <v>33.919634550800716</v>
      </c>
      <c r="AR99" s="21">
        <v>0.84987758825918436</v>
      </c>
      <c r="AS99" s="21">
        <v>1.1966138595388198</v>
      </c>
      <c r="AT99" s="21">
        <v>-0.99999999999999978</v>
      </c>
      <c r="AU99" s="21">
        <v>-0.99999999999999978</v>
      </c>
      <c r="AV99" s="21">
        <v>3.9286053755139703</v>
      </c>
      <c r="AW99" s="21">
        <v>65.139886634217177</v>
      </c>
      <c r="AX99" s="21">
        <v>64.851009851306941</v>
      </c>
      <c r="AY99" s="21">
        <v>0.20801354994575535</v>
      </c>
      <c r="AZ99" s="21">
        <v>6.8089247850184371</v>
      </c>
      <c r="BA99" s="26">
        <v>1543.5174711319901</v>
      </c>
    </row>
    <row r="100" spans="1:100" x14ac:dyDescent="0.25">
      <c r="A100">
        <v>213</v>
      </c>
      <c r="B100" t="s">
        <v>544</v>
      </c>
      <c r="C100" s="26">
        <v>3</v>
      </c>
      <c r="D100" s="21">
        <v>4.839226231766502</v>
      </c>
      <c r="E100" s="21">
        <v>3.3331189182150704</v>
      </c>
      <c r="F100" s="21">
        <v>0.17745768037281356</v>
      </c>
      <c r="G100" s="21">
        <v>1.0695247795603544</v>
      </c>
      <c r="H100" s="21">
        <v>0.36057920911913788</v>
      </c>
      <c r="I100" s="21">
        <v>0</v>
      </c>
      <c r="J100" s="21">
        <v>21.634752547148263</v>
      </c>
      <c r="K100" s="21">
        <v>0.36057920911913788</v>
      </c>
      <c r="L100" s="21">
        <v>-0.99999999999999989</v>
      </c>
      <c r="M100" s="21">
        <v>-0.99999999999999989</v>
      </c>
      <c r="N100" s="21">
        <v>7.211584182382758</v>
      </c>
      <c r="O100" s="21">
        <v>27.54350355847513</v>
      </c>
      <c r="P100" s="21">
        <v>7.3844629071814643</v>
      </c>
      <c r="Q100" s="21">
        <v>-0.22014528244105602</v>
      </c>
      <c r="R100" s="21">
        <v>0.6740770973961957</v>
      </c>
      <c r="S100" s="21">
        <v>0.33333333333333304</v>
      </c>
      <c r="T100" s="21">
        <v>0.33664763001666331</v>
      </c>
      <c r="U100" s="21">
        <v>0.42310933611509033</v>
      </c>
      <c r="V100" s="21">
        <v>2.8297893847480798E-2</v>
      </c>
      <c r="W100" s="21">
        <v>30.432359367737192</v>
      </c>
      <c r="X100" s="21">
        <v>2.1749407584594347</v>
      </c>
      <c r="Y100" s="21">
        <v>-0.99999999999999989</v>
      </c>
      <c r="Z100" s="21">
        <v>-0.99999999999999989</v>
      </c>
      <c r="AA100" s="21">
        <v>84.232992996378698</v>
      </c>
      <c r="AB100" s="21">
        <v>0.51313077059506118</v>
      </c>
      <c r="AC100" s="21">
        <v>0.19080174137710745</v>
      </c>
      <c r="AD100" s="21">
        <v>0.35859861865273712</v>
      </c>
      <c r="AE100" s="21">
        <v>53.126556531245292</v>
      </c>
      <c r="AF100" s="21">
        <v>-0.99999999999999989</v>
      </c>
      <c r="AG100" s="21">
        <v>-0.99999999999999989</v>
      </c>
      <c r="AH100" s="21">
        <v>-0.99999999999999989</v>
      </c>
      <c r="AI100" s="21">
        <v>0</v>
      </c>
      <c r="AJ100" s="21">
        <v>2.8297893847480798E-2</v>
      </c>
      <c r="AK100" s="21">
        <v>-0.10816495304427241</v>
      </c>
      <c r="AL100" s="21">
        <v>0.15874191150622249</v>
      </c>
      <c r="AM100" s="21">
        <v>3.7062995074397476E-2</v>
      </c>
      <c r="AN100" s="21">
        <v>0.27393145884398756</v>
      </c>
      <c r="AO100" s="21">
        <v>0.38575011163857631</v>
      </c>
      <c r="AP100" s="21">
        <v>7.6419960286308051</v>
      </c>
      <c r="AQ100" s="21">
        <v>52.067111914885444</v>
      </c>
      <c r="AR100" s="21">
        <v>1.1213881933125682</v>
      </c>
      <c r="AS100" s="21">
        <v>2.535519967578574</v>
      </c>
      <c r="AT100" s="21">
        <v>-0.99999999999999989</v>
      </c>
      <c r="AU100" s="21">
        <v>-0.99999999999999989</v>
      </c>
      <c r="AV100" s="21">
        <v>1.7436018769565509</v>
      </c>
      <c r="AW100" s="21">
        <v>119.41849258348462</v>
      </c>
      <c r="AX100" s="21">
        <v>122.24828196823272</v>
      </c>
      <c r="AY100" s="21">
        <v>0.48824581709766435</v>
      </c>
      <c r="AZ100" s="21">
        <v>47.596142293680579</v>
      </c>
      <c r="BA100" s="26">
        <v>1533.2947862304579</v>
      </c>
    </row>
    <row r="101" spans="1:100" x14ac:dyDescent="0.25">
      <c r="A101">
        <v>216</v>
      </c>
      <c r="B101" t="s">
        <v>545</v>
      </c>
      <c r="C101" s="26">
        <v>3</v>
      </c>
      <c r="D101" s="21">
        <v>5.0513207758121688</v>
      </c>
      <c r="E101" s="21">
        <v>0</v>
      </c>
      <c r="F101" s="21">
        <v>0.52880108682544169</v>
      </c>
      <c r="G101" s="21">
        <v>0.52880108682544169</v>
      </c>
      <c r="H101" s="21">
        <v>6.5851397095841049E-2</v>
      </c>
      <c r="I101" s="21">
        <v>0</v>
      </c>
      <c r="J101" s="21">
        <v>3.951083825750465</v>
      </c>
      <c r="K101" s="21">
        <v>6.5851397095841049E-2</v>
      </c>
      <c r="L101" s="21">
        <v>-1.0000000000000016</v>
      </c>
      <c r="M101" s="21">
        <v>-1.0000000000000016</v>
      </c>
      <c r="N101" s="21">
        <v>1.3170279419168225</v>
      </c>
      <c r="O101" s="21">
        <v>9.5312056883880896</v>
      </c>
      <c r="P101" s="21">
        <v>-0.10662760626518131</v>
      </c>
      <c r="Q101" s="21">
        <v>4.1903606487708158</v>
      </c>
      <c r="R101" s="21">
        <v>1.3722616168368387</v>
      </c>
      <c r="S101" s="21">
        <v>0.33333333333333387</v>
      </c>
      <c r="T101" s="21">
        <v>0.33858065280699512</v>
      </c>
      <c r="U101" s="21">
        <v>-1.4569374069804816E-3</v>
      </c>
      <c r="V101" s="21">
        <v>-6.1123167699039048E-2</v>
      </c>
      <c r="W101" s="21">
        <v>21.739299357538734</v>
      </c>
      <c r="X101" s="21">
        <v>0.23874315269599294</v>
      </c>
      <c r="Y101" s="21">
        <v>-1.0000000000000016</v>
      </c>
      <c r="Z101" s="21">
        <v>-1.0000000000000016</v>
      </c>
      <c r="AA101" s="21">
        <v>61.020766879792177</v>
      </c>
      <c r="AB101" s="21">
        <v>0.11702594664317029</v>
      </c>
      <c r="AC101" s="21">
        <v>0.27741787395055945</v>
      </c>
      <c r="AD101" s="21">
        <v>0.36374029751460196</v>
      </c>
      <c r="AE101" s="21">
        <v>37.909205905416556</v>
      </c>
      <c r="AF101" s="21">
        <v>-1.0000000000000016</v>
      </c>
      <c r="AG101" s="21">
        <v>-1.0000000000000016</v>
      </c>
      <c r="AH101" s="21">
        <v>-1.0000000000000016</v>
      </c>
      <c r="AI101" s="21">
        <v>0</v>
      </c>
      <c r="AJ101" s="21">
        <v>-6.1123167699039048E-2</v>
      </c>
      <c r="AK101" s="21">
        <v>0.20601345762289636</v>
      </c>
      <c r="AL101" s="21">
        <v>0.4936224488852417</v>
      </c>
      <c r="AM101" s="21">
        <v>-0.16334168260274598</v>
      </c>
      <c r="AN101" s="21">
        <v>7.9009254603083071E-2</v>
      </c>
      <c r="AO101" s="21">
        <v>-3.0534747769541686</v>
      </c>
      <c r="AP101" s="21">
        <v>4.4433436095032839</v>
      </c>
      <c r="AQ101" s="21">
        <v>25.6903831832892</v>
      </c>
      <c r="AR101" s="21">
        <v>0.60933388103430997</v>
      </c>
      <c r="AS101" s="21">
        <v>0.3045945497918342</v>
      </c>
      <c r="AT101" s="21">
        <v>-1.0000000000000016</v>
      </c>
      <c r="AU101" s="21">
        <v>-1.0000000000000016</v>
      </c>
      <c r="AV101" s="21">
        <v>1.9010627036622807</v>
      </c>
      <c r="AW101" s="21">
        <v>74.995316177683549</v>
      </c>
      <c r="AX101" s="21">
        <v>68.882999407779664</v>
      </c>
      <c r="AY101" s="21">
        <v>3.2554963615265962E-2</v>
      </c>
      <c r="AZ101" s="21">
        <v>-6.2279403981737769</v>
      </c>
      <c r="BA101" s="26">
        <v>1438.9471740343615</v>
      </c>
    </row>
    <row r="102" spans="1:100" x14ac:dyDescent="0.25">
      <c r="A102">
        <v>217</v>
      </c>
      <c r="B102" t="s">
        <v>546</v>
      </c>
      <c r="C102" s="26">
        <v>3</v>
      </c>
      <c r="D102" s="21">
        <v>5.2530238825042694</v>
      </c>
      <c r="E102" s="21">
        <v>-4.393793570092324E-2</v>
      </c>
      <c r="F102" s="21">
        <v>-8.8772943870450774E-2</v>
      </c>
      <c r="G102" s="21">
        <v>-9.7361621094355963E-2</v>
      </c>
      <c r="H102" s="21">
        <v>7.6278964804956967E-2</v>
      </c>
      <c r="I102" s="21">
        <v>0</v>
      </c>
      <c r="J102" s="21">
        <v>4.5767378882974219</v>
      </c>
      <c r="K102" s="21">
        <v>7.6278964804956967E-2</v>
      </c>
      <c r="L102" s="21">
        <v>-1.0000000000000009</v>
      </c>
      <c r="M102" s="21">
        <v>-1.0000000000000009</v>
      </c>
      <c r="N102" s="21">
        <v>1.5255792960991403</v>
      </c>
      <c r="O102" s="21">
        <v>9.7324001497073418</v>
      </c>
      <c r="P102" s="21">
        <v>-0.15615326223036685</v>
      </c>
      <c r="Q102" s="21">
        <v>-2.1673805588774373</v>
      </c>
      <c r="R102" s="21">
        <v>-0.60555021824019062</v>
      </c>
      <c r="S102" s="21">
        <v>0.33333333333333348</v>
      </c>
      <c r="T102" s="21">
        <v>0.38119729097292587</v>
      </c>
      <c r="U102" s="21">
        <v>0.52120685737547023</v>
      </c>
      <c r="V102" s="21">
        <v>5.0398827035767375E-3</v>
      </c>
      <c r="W102" s="21">
        <v>46.579935983213979</v>
      </c>
      <c r="X102" s="21">
        <v>2.801182342864236</v>
      </c>
      <c r="Y102" s="21">
        <v>-1.0000000000000009</v>
      </c>
      <c r="Z102" s="21">
        <v>-1.0000000000000009</v>
      </c>
      <c r="AA102" s="21">
        <v>88.340652848085327</v>
      </c>
      <c r="AB102" s="21">
        <v>0.52221853115311423</v>
      </c>
      <c r="AC102" s="21">
        <v>0.28304587370758855</v>
      </c>
      <c r="AD102" s="21">
        <v>4.2060936801527546E-2</v>
      </c>
      <c r="AE102" s="21">
        <v>42.366267083111552</v>
      </c>
      <c r="AF102" s="21">
        <v>-1.0000000000000009</v>
      </c>
      <c r="AG102" s="21">
        <v>-1.0000000000000009</v>
      </c>
      <c r="AH102" s="21">
        <v>-1.0000000000000009</v>
      </c>
      <c r="AI102" s="21">
        <v>0</v>
      </c>
      <c r="AJ102" s="21">
        <v>5.0398827035767375E-3</v>
      </c>
      <c r="AK102" s="21">
        <v>2.7162437580962723E-2</v>
      </c>
      <c r="AL102" s="21">
        <v>0.13465998739868301</v>
      </c>
      <c r="AM102" s="21">
        <v>-6.9189613235007663E-2</v>
      </c>
      <c r="AN102" s="21">
        <v>0.53522692174331399</v>
      </c>
      <c r="AO102" s="21">
        <v>-1.5939281429703771</v>
      </c>
      <c r="AP102" s="21">
        <v>14.053972980576267</v>
      </c>
      <c r="AQ102" s="21">
        <v>51.15667387151138</v>
      </c>
      <c r="AR102" s="21">
        <v>1.2407773643853068</v>
      </c>
      <c r="AS102" s="21">
        <v>2.8774613076691944</v>
      </c>
      <c r="AT102" s="21">
        <v>-1.0000000000000009</v>
      </c>
      <c r="AU102" s="21">
        <v>-1.0000000000000009</v>
      </c>
      <c r="AV102" s="21">
        <v>-0.7029118393345466</v>
      </c>
      <c r="AW102" s="21">
        <v>112.12702597836888</v>
      </c>
      <c r="AX102" s="21">
        <v>112.63101424872654</v>
      </c>
      <c r="AY102" s="21">
        <v>0.39308368043140646</v>
      </c>
      <c r="AZ102" s="21">
        <v>26.803189613224617</v>
      </c>
      <c r="BA102" s="26">
        <v>1596.9435187123122</v>
      </c>
    </row>
    <row r="103" spans="1:100" x14ac:dyDescent="0.25">
      <c r="A103">
        <v>219</v>
      </c>
      <c r="B103" t="s">
        <v>547</v>
      </c>
      <c r="C103" s="26">
        <v>3</v>
      </c>
      <c r="D103" s="21">
        <v>4.7147069507097372</v>
      </c>
      <c r="E103" s="21">
        <v>-6.1759226574920112E-2</v>
      </c>
      <c r="F103" s="21">
        <v>1.1906812320957143</v>
      </c>
      <c r="G103" s="21">
        <v>1.174979996351027</v>
      </c>
      <c r="H103" s="21">
        <v>0.46066274912791011</v>
      </c>
      <c r="I103" s="21">
        <v>0</v>
      </c>
      <c r="J103" s="21">
        <v>27.639764947674617</v>
      </c>
      <c r="K103" s="21">
        <v>0.46066274912791011</v>
      </c>
      <c r="L103" s="21">
        <v>-1.0000000000000002</v>
      </c>
      <c r="M103" s="21">
        <v>-1.0000000000000002</v>
      </c>
      <c r="N103" s="21">
        <v>9.2132549825582011</v>
      </c>
      <c r="O103" s="21">
        <v>33.529451894735381</v>
      </c>
      <c r="P103" s="21">
        <v>1.7641808622555231</v>
      </c>
      <c r="Q103" s="21">
        <v>6.2586784833806899</v>
      </c>
      <c r="R103" s="21">
        <v>2.2129097864488725</v>
      </c>
      <c r="S103" s="21">
        <v>0.3333333333333332</v>
      </c>
      <c r="T103" s="21">
        <v>0.32102564590695709</v>
      </c>
      <c r="U103" s="21">
        <v>4.572504775725568E-2</v>
      </c>
      <c r="V103" s="21">
        <v>5.7633652081042257E-2</v>
      </c>
      <c r="W103" s="21">
        <v>11.882197198027132</v>
      </c>
      <c r="X103" s="21">
        <v>0.71009064620128071</v>
      </c>
      <c r="Y103" s="21">
        <v>-1.0000000000000002</v>
      </c>
      <c r="Z103" s="21">
        <v>-1.0000000000000002</v>
      </c>
      <c r="AA103" s="21">
        <v>71.86182745933219</v>
      </c>
      <c r="AB103" s="21">
        <v>0.55151093639912063</v>
      </c>
      <c r="AC103" s="21">
        <v>0.31944962071942012</v>
      </c>
      <c r="AD103" s="21">
        <v>0.28437385237858276</v>
      </c>
      <c r="AE103" s="21">
        <v>57.766720474856193</v>
      </c>
      <c r="AF103" s="21">
        <v>-1.0000000000000002</v>
      </c>
      <c r="AG103" s="21">
        <v>-1.0000000000000002</v>
      </c>
      <c r="AH103" s="21">
        <v>-1.0000000000000002</v>
      </c>
      <c r="AI103" s="21">
        <v>0</v>
      </c>
      <c r="AJ103" s="21">
        <v>5.7633652081042257E-2</v>
      </c>
      <c r="AK103" s="21">
        <v>5.4923905460176108E-2</v>
      </c>
      <c r="AL103" s="21">
        <v>5.3072930580359452E-3</v>
      </c>
      <c r="AM103" s="21">
        <v>-4.1426200059693413E-2</v>
      </c>
      <c r="AN103" s="21">
        <v>4.5681065394062498E-2</v>
      </c>
      <c r="AO103" s="21">
        <v>-0.7610354741914549</v>
      </c>
      <c r="AP103" s="21">
        <v>1.1685631001417436</v>
      </c>
      <c r="AQ103" s="21">
        <v>39.521962145701771</v>
      </c>
      <c r="AR103" s="21">
        <v>0.75771767907858834</v>
      </c>
      <c r="AS103" s="21">
        <v>1.1707533953291909</v>
      </c>
      <c r="AT103" s="21">
        <v>-1.0000000000000002</v>
      </c>
      <c r="AU103" s="21">
        <v>-1.0000000000000002</v>
      </c>
      <c r="AV103" s="21">
        <v>3.3878897827999004</v>
      </c>
      <c r="AW103" s="21">
        <v>106.5598424542093</v>
      </c>
      <c r="AX103" s="21">
        <v>112.32320766231355</v>
      </c>
      <c r="AY103" s="21">
        <v>0.40802999693443542</v>
      </c>
      <c r="AZ103" s="21">
        <v>39.353281063950419</v>
      </c>
      <c r="BA103" s="26">
        <v>1596.031498005201</v>
      </c>
    </row>
    <row r="104" spans="1:100" x14ac:dyDescent="0.25">
      <c r="A104">
        <v>222</v>
      </c>
      <c r="B104" t="s">
        <v>548</v>
      </c>
      <c r="C104" s="26">
        <v>3</v>
      </c>
      <c r="D104" s="21">
        <v>5.5988518107045229</v>
      </c>
      <c r="E104" s="21">
        <v>0</v>
      </c>
      <c r="F104" s="21">
        <v>-0.13130511377516116</v>
      </c>
      <c r="G104" s="21">
        <v>-0.13130511377516116</v>
      </c>
      <c r="H104" s="21">
        <v>0.68359158171430701</v>
      </c>
      <c r="I104" s="21">
        <v>0</v>
      </c>
      <c r="J104" s="21">
        <v>41.015494902858414</v>
      </c>
      <c r="K104" s="21">
        <v>0.68359158171430701</v>
      </c>
      <c r="L104" s="21">
        <v>-0.99999999999999978</v>
      </c>
      <c r="M104" s="21">
        <v>-0.99999999999999978</v>
      </c>
      <c r="N104" s="21">
        <v>13.671831634286141</v>
      </c>
      <c r="O104" s="21">
        <v>46.483041599787768</v>
      </c>
      <c r="P104" s="21">
        <v>2.506211980604637</v>
      </c>
      <c r="Q104" s="21">
        <v>1.0357067038798242</v>
      </c>
      <c r="R104" s="21">
        <v>0.60089809265107264</v>
      </c>
      <c r="S104" s="21">
        <v>0.33333333333333331</v>
      </c>
      <c r="T104" s="21">
        <v>0.36260610461443277</v>
      </c>
      <c r="U104" s="21">
        <v>0.55173930854772735</v>
      </c>
      <c r="V104" s="21">
        <v>0</v>
      </c>
      <c r="W104" s="21">
        <v>22.563486591247464</v>
      </c>
      <c r="X104" s="21">
        <v>2.2485778617054679</v>
      </c>
      <c r="Y104" s="21">
        <v>-0.99999999999999978</v>
      </c>
      <c r="Z104" s="21">
        <v>-0.99999999999999978</v>
      </c>
      <c r="AA104" s="21">
        <v>55.864386260371987</v>
      </c>
      <c r="AB104" s="21">
        <v>0.24765103406512726</v>
      </c>
      <c r="AC104" s="21">
        <v>8.9619286046847574E-2</v>
      </c>
      <c r="AD104" s="21">
        <v>0.31672971141749451</v>
      </c>
      <c r="AE104" s="21">
        <v>32.700001576473468</v>
      </c>
      <c r="AF104" s="21">
        <v>-0.99999999999999978</v>
      </c>
      <c r="AG104" s="21">
        <v>-0.99999999999999978</v>
      </c>
      <c r="AH104" s="21">
        <v>-0.99999999999999978</v>
      </c>
      <c r="AI104" s="21">
        <v>0</v>
      </c>
      <c r="AJ104" s="21">
        <v>0</v>
      </c>
      <c r="AK104" s="21">
        <v>-0.17598061154310626</v>
      </c>
      <c r="AL104" s="21">
        <v>-5.7944406664726215E-2</v>
      </c>
      <c r="AM104" s="21">
        <v>0.10546694317316038</v>
      </c>
      <c r="AN104" s="21">
        <v>0.21827271421796571</v>
      </c>
      <c r="AO104" s="21">
        <v>1.7567705216134759</v>
      </c>
      <c r="AP104" s="21">
        <v>5.1670958221255123</v>
      </c>
      <c r="AQ104" s="21">
        <v>63.578981494105875</v>
      </c>
      <c r="AR104" s="21">
        <v>1.2476787464954935</v>
      </c>
      <c r="AS104" s="21">
        <v>2.9321694434197747</v>
      </c>
      <c r="AT104" s="21">
        <v>-0.99999999999999978</v>
      </c>
      <c r="AU104" s="21">
        <v>-0.99999999999999978</v>
      </c>
      <c r="AV104" s="21">
        <v>0.46959297887591134</v>
      </c>
      <c r="AW104" s="21">
        <v>107.51452368228527</v>
      </c>
      <c r="AX104" s="21">
        <v>107.51452368228527</v>
      </c>
      <c r="AY104" s="21">
        <v>0.35733774835404181</v>
      </c>
      <c r="AZ104" s="21">
        <v>39.465351292749652</v>
      </c>
      <c r="BA104" s="26">
        <v>1549.2355596304785</v>
      </c>
    </row>
    <row r="105" spans="1:100" x14ac:dyDescent="0.25">
      <c r="A105">
        <v>223</v>
      </c>
      <c r="B105" t="s">
        <v>549</v>
      </c>
      <c r="C105" s="26">
        <v>3</v>
      </c>
      <c r="D105" s="21">
        <v>5.4744897576746627</v>
      </c>
      <c r="E105" s="21">
        <v>-1.5443315041673844E-3</v>
      </c>
      <c r="F105" s="21">
        <v>3.7180477287611341E-2</v>
      </c>
      <c r="G105" s="21">
        <v>2.6030638642878107E-2</v>
      </c>
      <c r="H105" s="21">
        <v>0.30811941760977268</v>
      </c>
      <c r="I105" s="21">
        <v>0</v>
      </c>
      <c r="J105" s="21">
        <v>18.48716505658636</v>
      </c>
      <c r="K105" s="21">
        <v>0.30811941760977268</v>
      </c>
      <c r="L105" s="21">
        <v>-0.99999999999999911</v>
      </c>
      <c r="M105" s="21">
        <v>-0.99999999999999911</v>
      </c>
      <c r="N105" s="21">
        <v>6.162388352195455</v>
      </c>
      <c r="O105" s="21">
        <v>23.987685452903875</v>
      </c>
      <c r="P105" s="21">
        <v>0.61127493376006692</v>
      </c>
      <c r="Q105" s="21">
        <v>3.0815567188846598</v>
      </c>
      <c r="R105" s="21">
        <v>0.99610126782505992</v>
      </c>
      <c r="S105" s="21">
        <v>0.33333333333333315</v>
      </c>
      <c r="T105" s="21">
        <v>0.29452707659672384</v>
      </c>
      <c r="U105" s="21">
        <v>0.31150709105256374</v>
      </c>
      <c r="V105" s="21">
        <v>-2.686236357322019E-3</v>
      </c>
      <c r="W105" s="21">
        <v>25.142473880621047</v>
      </c>
      <c r="X105" s="21">
        <v>1.4986931051596166</v>
      </c>
      <c r="Y105" s="21">
        <v>-0.99999999999999911</v>
      </c>
      <c r="Z105" s="21">
        <v>-0.99999999999999911</v>
      </c>
      <c r="AA105" s="21">
        <v>90.026143587122661</v>
      </c>
      <c r="AB105" s="21">
        <v>0.44486771783917683</v>
      </c>
      <c r="AC105" s="21">
        <v>0.32039829329405001</v>
      </c>
      <c r="AD105" s="21">
        <v>0.51248535764030489</v>
      </c>
      <c r="AE105" s="21">
        <v>63.887568438676603</v>
      </c>
      <c r="AF105" s="21">
        <v>-0.99999999999999911</v>
      </c>
      <c r="AG105" s="21">
        <v>-0.99999999999999911</v>
      </c>
      <c r="AH105" s="21">
        <v>-0.99999999999999911</v>
      </c>
      <c r="AI105" s="21">
        <v>0</v>
      </c>
      <c r="AJ105" s="21">
        <v>-2.686236357322019E-3</v>
      </c>
      <c r="AK105" s="21">
        <v>0.17363125921646486</v>
      </c>
      <c r="AL105" s="21">
        <v>4.7133212086593407E-2</v>
      </c>
      <c r="AM105" s="21">
        <v>4.3973990646371787E-2</v>
      </c>
      <c r="AN105" s="21">
        <v>6.0553584097809275E-2</v>
      </c>
      <c r="AO105" s="21">
        <v>1.9675060622416181</v>
      </c>
      <c r="AP105" s="21">
        <v>1.7495056628781989</v>
      </c>
      <c r="AQ105" s="21">
        <v>43.62963893720741</v>
      </c>
      <c r="AR105" s="21">
        <v>0.93668126462529888</v>
      </c>
      <c r="AS105" s="21">
        <v>1.8068125227693899</v>
      </c>
      <c r="AT105" s="21">
        <v>-0.99999999999999911</v>
      </c>
      <c r="AU105" s="21">
        <v>-0.99999999999999911</v>
      </c>
      <c r="AV105" s="21">
        <v>1.0221319064679377</v>
      </c>
      <c r="AW105" s="21">
        <v>115.7633347029048</v>
      </c>
      <c r="AX105" s="21">
        <v>115.4947110671726</v>
      </c>
      <c r="AY105" s="21">
        <v>0.4578289439852774</v>
      </c>
      <c r="AZ105" s="21">
        <v>39.41593266307386</v>
      </c>
      <c r="BA105" s="26">
        <v>1529.773223080153</v>
      </c>
      <c r="CU105" t="e">
        <v>#N/A</v>
      </c>
      <c r="CV105" t="e">
        <v>#N/A</v>
      </c>
    </row>
    <row r="106" spans="1:100" x14ac:dyDescent="0.25">
      <c r="A106">
        <v>224</v>
      </c>
      <c r="B106" t="s">
        <v>550</v>
      </c>
      <c r="C106" s="26">
        <v>3</v>
      </c>
      <c r="D106" s="21">
        <v>5.1556278767749228</v>
      </c>
      <c r="E106" s="21">
        <v>-3.4493247785396343E-2</v>
      </c>
      <c r="F106" s="21">
        <v>-0.39156095035718264</v>
      </c>
      <c r="G106" s="21">
        <v>-0.40056771680692305</v>
      </c>
      <c r="H106" s="21">
        <v>0.14336060629567485</v>
      </c>
      <c r="I106" s="21">
        <v>0</v>
      </c>
      <c r="J106" s="21">
        <v>8.6016363777404887</v>
      </c>
      <c r="K106" s="21">
        <v>0.14336060629567485</v>
      </c>
      <c r="L106" s="21">
        <v>-1</v>
      </c>
      <c r="M106" s="21">
        <v>-1</v>
      </c>
      <c r="N106" s="21">
        <v>2.8672121259134959</v>
      </c>
      <c r="O106" s="21">
        <v>13.356696537708489</v>
      </c>
      <c r="P106" s="21">
        <v>0.12651339520356938</v>
      </c>
      <c r="Q106" s="21">
        <v>0.27787996487400785</v>
      </c>
      <c r="R106" s="21">
        <v>0.1406464863571526</v>
      </c>
      <c r="S106" s="21">
        <v>0.33333333333333326</v>
      </c>
      <c r="T106" s="21">
        <v>0.34004894175923828</v>
      </c>
      <c r="U106" s="21">
        <v>9.7826942693563429E-2</v>
      </c>
      <c r="V106" s="21">
        <v>6.1400346726487129E-2</v>
      </c>
      <c r="W106" s="21">
        <v>27.569958328677885</v>
      </c>
      <c r="X106" s="21">
        <v>1.2964471283559778</v>
      </c>
      <c r="Y106" s="21">
        <v>-1</v>
      </c>
      <c r="Z106" s="21">
        <v>-1</v>
      </c>
      <c r="AA106" s="21">
        <v>41.603853387629627</v>
      </c>
      <c r="AB106" s="21">
        <v>9.8116754122073963E-2</v>
      </c>
      <c r="AC106" s="21">
        <v>7.4558192339672869E-2</v>
      </c>
      <c r="AD106" s="21">
        <v>0.10519002499014493</v>
      </c>
      <c r="AE106" s="21">
        <v>13.89324857259459</v>
      </c>
      <c r="AF106" s="21">
        <v>-1</v>
      </c>
      <c r="AG106" s="21">
        <v>-1</v>
      </c>
      <c r="AH106" s="21">
        <v>-1</v>
      </c>
      <c r="AI106" s="21">
        <v>0</v>
      </c>
      <c r="AJ106" s="21">
        <v>6.1400346726487129E-2</v>
      </c>
      <c r="AK106" s="21">
        <v>6.1701320716120625E-2</v>
      </c>
      <c r="AL106" s="21">
        <v>0.10550523610653237</v>
      </c>
      <c r="AM106" s="21">
        <v>7.1743050159799038E-4</v>
      </c>
      <c r="AN106" s="21">
        <v>-1.3772921157739031E-2</v>
      </c>
      <c r="AO106" s="21">
        <v>0.32644236612055344</v>
      </c>
      <c r="AP106" s="21">
        <v>0.18320315158918554</v>
      </c>
      <c r="AQ106" s="21">
        <v>36.171594706418375</v>
      </c>
      <c r="AR106" s="21">
        <v>0.83260956451262225</v>
      </c>
      <c r="AS106" s="21">
        <v>1.4398077346516529</v>
      </c>
      <c r="AT106" s="21">
        <v>-1</v>
      </c>
      <c r="AU106" s="21">
        <v>-1</v>
      </c>
      <c r="AV106" s="21">
        <v>-0.25992123044976989</v>
      </c>
      <c r="AW106" s="21">
        <v>55.143753076927339</v>
      </c>
      <c r="AX106" s="21">
        <v>61.283787749576042</v>
      </c>
      <c r="AY106" s="21">
        <v>7.9164614388864324E-2</v>
      </c>
      <c r="AZ106" s="21">
        <v>-27.341941557405281</v>
      </c>
      <c r="BA106" s="26">
        <v>1345.2959358851485</v>
      </c>
    </row>
    <row r="107" spans="1:100" x14ac:dyDescent="0.25">
      <c r="A107">
        <v>225</v>
      </c>
      <c r="B107" t="s">
        <v>551</v>
      </c>
      <c r="C107" s="26">
        <v>3</v>
      </c>
      <c r="D107" s="21">
        <v>4.0779910817004676</v>
      </c>
      <c r="E107" s="21">
        <v>0</v>
      </c>
      <c r="F107" s="21">
        <v>7.5309725673438432</v>
      </c>
      <c r="G107" s="21">
        <v>7.5309725673438432</v>
      </c>
      <c r="H107" s="21">
        <v>0.23080902518296004</v>
      </c>
      <c r="I107" s="21">
        <v>0</v>
      </c>
      <c r="J107" s="21">
        <v>13.848541510977601</v>
      </c>
      <c r="K107" s="21">
        <v>0.23080902518296004</v>
      </c>
      <c r="L107" s="21">
        <v>-1</v>
      </c>
      <c r="M107" s="21">
        <v>-1</v>
      </c>
      <c r="N107" s="21">
        <v>4.6161805036591996</v>
      </c>
      <c r="O107" s="21">
        <v>25.457505160021917</v>
      </c>
      <c r="P107" s="21">
        <v>-3.1666378997688028E-3</v>
      </c>
      <c r="Q107" s="21">
        <v>33.995958711375408</v>
      </c>
      <c r="R107" s="21">
        <v>11.159068687097371</v>
      </c>
      <c r="S107" s="21">
        <v>0.33333333333333337</v>
      </c>
      <c r="T107" s="21">
        <v>0.36763773577634579</v>
      </c>
      <c r="U107" s="21">
        <v>0.29731474773546723</v>
      </c>
      <c r="V107" s="21">
        <v>-1.3366862488051391E-2</v>
      </c>
      <c r="W107" s="21">
        <v>30.164397166965401</v>
      </c>
      <c r="X107" s="21">
        <v>1.6107784377872074</v>
      </c>
      <c r="Y107" s="21">
        <v>-1</v>
      </c>
      <c r="Z107" s="21">
        <v>-1</v>
      </c>
      <c r="AA107" s="21">
        <v>64.54497436153359</v>
      </c>
      <c r="AB107" s="21">
        <v>0.22563129832574663</v>
      </c>
      <c r="AC107" s="21">
        <v>0.10967718944094883</v>
      </c>
      <c r="AD107" s="21">
        <v>0.12912168238272198</v>
      </c>
      <c r="AE107" s="21">
        <v>23.221508507470858</v>
      </c>
      <c r="AF107" s="21">
        <v>-1</v>
      </c>
      <c r="AG107" s="21">
        <v>-1</v>
      </c>
      <c r="AH107" s="21">
        <v>-1</v>
      </c>
      <c r="AI107" s="21">
        <v>0.32099840367026949</v>
      </c>
      <c r="AJ107" s="21">
        <v>-1.3366862488051391E-2</v>
      </c>
      <c r="AK107" s="21">
        <v>4.3319097323186791E-2</v>
      </c>
      <c r="AL107" s="21">
        <v>0.50042387090477747</v>
      </c>
      <c r="AM107" s="21">
        <v>0.12894350966732415</v>
      </c>
      <c r="AN107" s="21">
        <v>-9.44963384614739E-2</v>
      </c>
      <c r="AO107" s="21">
        <v>3.4401832282990381</v>
      </c>
      <c r="AP107" s="21">
        <v>0.13971089298703918</v>
      </c>
      <c r="AQ107" s="21">
        <v>44.012938677942991</v>
      </c>
      <c r="AR107" s="21">
        <v>0.98491895435709509</v>
      </c>
      <c r="AS107" s="21">
        <v>1.8415874629701667</v>
      </c>
      <c r="AT107" s="21">
        <v>-1</v>
      </c>
      <c r="AU107" s="21">
        <v>-1</v>
      </c>
      <c r="AV107" s="21">
        <v>18.690041254441216</v>
      </c>
      <c r="AW107" s="21">
        <v>90.142190414542597</v>
      </c>
      <c r="AX107" s="21">
        <v>95.225472239142846</v>
      </c>
      <c r="AY107" s="21">
        <v>0.42884579141181384</v>
      </c>
      <c r="AZ107" s="21">
        <v>27.014998921316224</v>
      </c>
      <c r="BA107" s="26">
        <v>1621.3809539820895</v>
      </c>
    </row>
    <row r="108" spans="1:100" x14ac:dyDescent="0.25">
      <c r="A108">
        <v>226</v>
      </c>
      <c r="B108" t="s">
        <v>552</v>
      </c>
      <c r="C108" s="26">
        <v>3</v>
      </c>
      <c r="D108" s="21">
        <v>4.1847652790132122</v>
      </c>
      <c r="E108" s="21">
        <v>1.9500682914733114E-2</v>
      </c>
      <c r="F108" s="21">
        <v>0.63029381199000323</v>
      </c>
      <c r="G108" s="21">
        <v>0.61445394392062513</v>
      </c>
      <c r="H108" s="21">
        <v>8.1160312588569594E-2</v>
      </c>
      <c r="I108" s="21">
        <v>0</v>
      </c>
      <c r="J108" s="21">
        <v>4.8696187553141774</v>
      </c>
      <c r="K108" s="21">
        <v>8.1160312588569594E-2</v>
      </c>
      <c r="L108" s="21">
        <v>-0.99999999999999922</v>
      </c>
      <c r="M108" s="21">
        <v>-0.99999999999999922</v>
      </c>
      <c r="N108" s="21">
        <v>1.6232062517713914</v>
      </c>
      <c r="O108" s="21">
        <v>9.6688379782480158</v>
      </c>
      <c r="P108" s="21">
        <v>0.77587977997050062</v>
      </c>
      <c r="Q108" s="21">
        <v>1.5046640323638623</v>
      </c>
      <c r="R108" s="21">
        <v>0.55904529747621645</v>
      </c>
      <c r="S108" s="21">
        <v>0.33333333333333354</v>
      </c>
      <c r="T108" s="21">
        <v>0.32616573954774603</v>
      </c>
      <c r="U108" s="21">
        <v>0.3036055503360246</v>
      </c>
      <c r="V108" s="21">
        <v>0</v>
      </c>
      <c r="W108" s="21">
        <v>35.277772425141393</v>
      </c>
      <c r="X108" s="21">
        <v>1.7942435426487311</v>
      </c>
      <c r="Y108" s="21">
        <v>-0.99999999999999922</v>
      </c>
      <c r="Z108" s="21">
        <v>-0.99999999999999922</v>
      </c>
      <c r="AA108" s="21">
        <v>85.778155316025746</v>
      </c>
      <c r="AB108" s="21">
        <v>0.5028557775585264</v>
      </c>
      <c r="AC108" s="21">
        <v>0.28032900262618021</v>
      </c>
      <c r="AD108" s="21">
        <v>0.21564197168345692</v>
      </c>
      <c r="AE108" s="21">
        <v>49.941337593408157</v>
      </c>
      <c r="AF108" s="21">
        <v>-0.99999999999999922</v>
      </c>
      <c r="AG108" s="21">
        <v>-0.99999999999999922</v>
      </c>
      <c r="AH108" s="21">
        <v>-0.99999999999999922</v>
      </c>
      <c r="AI108" s="21">
        <v>0</v>
      </c>
      <c r="AJ108" s="21">
        <v>0</v>
      </c>
      <c r="AK108" s="21">
        <v>1.7813483156821408E-2</v>
      </c>
      <c r="AL108" s="21">
        <v>0.11237527900388494</v>
      </c>
      <c r="AM108" s="21">
        <v>-0.12761940449249173</v>
      </c>
      <c r="AN108" s="21">
        <v>-8.2108470985381973E-2</v>
      </c>
      <c r="AO108" s="21">
        <v>-3.1014176965281859</v>
      </c>
      <c r="AP108" s="21">
        <v>-1.4908353796151261</v>
      </c>
      <c r="AQ108" s="21">
        <v>40.147391180455557</v>
      </c>
      <c r="AR108" s="21">
        <v>0.96310462321710355</v>
      </c>
      <c r="AS108" s="21">
        <v>1.8754038552373002</v>
      </c>
      <c r="AT108" s="21">
        <v>-0.99999999999999922</v>
      </c>
      <c r="AU108" s="21">
        <v>-0.99999999999999922</v>
      </c>
      <c r="AV108" s="21">
        <v>1.1734992413968417</v>
      </c>
      <c r="AW108" s="21">
        <v>93.956157914658675</v>
      </c>
      <c r="AX108" s="21">
        <v>93.956157914658675</v>
      </c>
      <c r="AY108" s="21">
        <v>0.33810517855506489</v>
      </c>
      <c r="AZ108" s="21">
        <v>43.698026597226772</v>
      </c>
      <c r="BA108" s="26">
        <v>1482.3762372780445</v>
      </c>
    </row>
    <row r="109" spans="1:100" x14ac:dyDescent="0.25">
      <c r="A109">
        <v>228</v>
      </c>
      <c r="B109" t="s">
        <v>553</v>
      </c>
      <c r="C109" s="26">
        <v>3</v>
      </c>
      <c r="D109" s="21">
        <v>5.099735908854826</v>
      </c>
      <c r="E109" s="21">
        <v>8.3399468404193391E-3</v>
      </c>
      <c r="F109" s="21">
        <v>-2.4335486581720328E-2</v>
      </c>
      <c r="G109" s="21">
        <v>-2.3968769706356696E-2</v>
      </c>
      <c r="H109" s="21">
        <v>0.1818081946678938</v>
      </c>
      <c r="I109" s="21">
        <v>0</v>
      </c>
      <c r="J109" s="21">
        <v>10.908491680073631</v>
      </c>
      <c r="K109" s="21">
        <v>0.1818081946678938</v>
      </c>
      <c r="L109" s="21">
        <v>-1.000000000000002</v>
      </c>
      <c r="M109" s="21">
        <v>-1.000000000000002</v>
      </c>
      <c r="N109" s="21">
        <v>3.6361638933578759</v>
      </c>
      <c r="O109" s="21">
        <v>15.984258819222104</v>
      </c>
      <c r="P109" s="21">
        <v>-1.1573525256249819</v>
      </c>
      <c r="Q109" s="21">
        <v>2.7931233611490169</v>
      </c>
      <c r="R109" s="21">
        <v>0.63007092972536549</v>
      </c>
      <c r="S109" s="21">
        <v>0.33333333333333404</v>
      </c>
      <c r="T109" s="21">
        <v>0.33089308072409085</v>
      </c>
      <c r="U109" s="21">
        <v>0.26882424241101138</v>
      </c>
      <c r="V109" s="21">
        <v>0</v>
      </c>
      <c r="W109" s="21">
        <v>30.049698472021678</v>
      </c>
      <c r="X109" s="21">
        <v>1.534646584003426</v>
      </c>
      <c r="Y109" s="21">
        <v>-1.000000000000002</v>
      </c>
      <c r="Z109" s="21">
        <v>-1.000000000000002</v>
      </c>
      <c r="AA109" s="21">
        <v>42.018159086649796</v>
      </c>
      <c r="AB109" s="21">
        <v>0.19911995492488771</v>
      </c>
      <c r="AC109" s="21">
        <v>6.6572810073422625E-2</v>
      </c>
      <c r="AD109" s="21">
        <v>-3.8924971300255143E-2</v>
      </c>
      <c r="AE109" s="21">
        <v>11.33838968490276</v>
      </c>
      <c r="AF109" s="21">
        <v>-1.000000000000002</v>
      </c>
      <c r="AG109" s="21">
        <v>-1.000000000000002</v>
      </c>
      <c r="AH109" s="21">
        <v>-1.000000000000002</v>
      </c>
      <c r="AI109" s="21">
        <v>0</v>
      </c>
      <c r="AJ109" s="21">
        <v>0</v>
      </c>
      <c r="AK109" s="21">
        <v>0.40087200287714475</v>
      </c>
      <c r="AL109" s="21">
        <v>1.7080032427368389E-4</v>
      </c>
      <c r="AM109" s="21">
        <v>0.16337308258726846</v>
      </c>
      <c r="AN109" s="21">
        <v>0.18908114464380515</v>
      </c>
      <c r="AO109" s="21">
        <v>6.0886870790674328</v>
      </c>
      <c r="AP109" s="21">
        <v>4.7278826177164976</v>
      </c>
      <c r="AQ109" s="21">
        <v>40.958190152095312</v>
      </c>
      <c r="AR109" s="21">
        <v>0.93305065646843577</v>
      </c>
      <c r="AS109" s="21">
        <v>1.7164547786713207</v>
      </c>
      <c r="AT109" s="21">
        <v>-1.000000000000002</v>
      </c>
      <c r="AU109" s="21">
        <v>-1.000000000000002</v>
      </c>
      <c r="AV109" s="21">
        <v>0.60610216001900885</v>
      </c>
      <c r="AW109" s="21">
        <v>62.73030052358839</v>
      </c>
      <c r="AX109" s="21">
        <v>62.73030052358839</v>
      </c>
      <c r="AY109" s="21">
        <v>-6.077091459304418E-3</v>
      </c>
      <c r="AZ109" s="21">
        <v>-16.869100070088638</v>
      </c>
      <c r="BA109" s="26">
        <v>1502.4405269673146</v>
      </c>
      <c r="CU109" t="e">
        <v>#N/A</v>
      </c>
      <c r="CV109" t="e">
        <v>#N/A</v>
      </c>
    </row>
    <row r="110" spans="1:100" x14ac:dyDescent="0.25">
      <c r="A110">
        <v>229</v>
      </c>
      <c r="B110" t="s">
        <v>554</v>
      </c>
      <c r="C110" s="26">
        <v>3</v>
      </c>
      <c r="D110" s="21">
        <v>5.2746868738933221</v>
      </c>
      <c r="E110" s="21">
        <v>-6.9126015969674789E-3</v>
      </c>
      <c r="F110" s="21">
        <v>0.12614452022360406</v>
      </c>
      <c r="G110" s="21">
        <v>0.12341955642200347</v>
      </c>
      <c r="H110" s="21">
        <v>0.2618551722021088</v>
      </c>
      <c r="I110" s="21">
        <v>0</v>
      </c>
      <c r="J110" s="21">
        <v>15.711310332126528</v>
      </c>
      <c r="K110" s="21">
        <v>0.2618551722021088</v>
      </c>
      <c r="L110" s="21">
        <v>-0.99999999999999889</v>
      </c>
      <c r="M110" s="21">
        <v>-0.99999999999999889</v>
      </c>
      <c r="N110" s="21">
        <v>5.2371034440421749</v>
      </c>
      <c r="O110" s="21">
        <v>21.109416762441857</v>
      </c>
      <c r="P110" s="21">
        <v>0.77042904220233144</v>
      </c>
      <c r="Q110" s="21">
        <v>0.7342131883173284</v>
      </c>
      <c r="R110" s="21">
        <v>0.25473323579716428</v>
      </c>
      <c r="S110" s="21">
        <v>0.33333333333333326</v>
      </c>
      <c r="T110" s="21">
        <v>0.43432426746286545</v>
      </c>
      <c r="U110" s="21">
        <v>0.5384770083269389</v>
      </c>
      <c r="V110" s="21">
        <v>0</v>
      </c>
      <c r="W110" s="21">
        <v>41.77117747684116</v>
      </c>
      <c r="X110" s="21">
        <v>2.7341085160453411</v>
      </c>
      <c r="Y110" s="21">
        <v>-0.99999999999999889</v>
      </c>
      <c r="Z110" s="21">
        <v>-0.99999999999999889</v>
      </c>
      <c r="AA110" s="21">
        <v>81.543446124668876</v>
      </c>
      <c r="AB110" s="21">
        <v>0.26382098575236601</v>
      </c>
      <c r="AC110" s="21">
        <v>0.12753728727161109</v>
      </c>
      <c r="AD110" s="21">
        <v>0.39899243521663452</v>
      </c>
      <c r="AE110" s="21">
        <v>39.517535412030583</v>
      </c>
      <c r="AF110" s="21">
        <v>-0.99999999999999889</v>
      </c>
      <c r="AG110" s="21">
        <v>-0.99999999999999889</v>
      </c>
      <c r="AH110" s="21">
        <v>-0.99999999999999889</v>
      </c>
      <c r="AI110" s="21">
        <v>-3.3494875178432387E-3</v>
      </c>
      <c r="AJ110" s="21">
        <v>0</v>
      </c>
      <c r="AK110" s="21">
        <v>-5.0012654032995152E-2</v>
      </c>
      <c r="AL110" s="21">
        <v>-2.0196120014963789E-2</v>
      </c>
      <c r="AM110" s="21">
        <v>-0.38471616140518994</v>
      </c>
      <c r="AN110" s="21">
        <v>0.41544412915131923</v>
      </c>
      <c r="AO110" s="21">
        <v>-9.8679673052947194</v>
      </c>
      <c r="AP110" s="21">
        <v>10.285122628708162</v>
      </c>
      <c r="AQ110" s="21">
        <v>57.482487808967655</v>
      </c>
      <c r="AR110" s="21">
        <v>1.3061346091231376</v>
      </c>
      <c r="AS110" s="21">
        <v>2.9959636882474499</v>
      </c>
      <c r="AT110" s="21">
        <v>-0.99999999999999889</v>
      </c>
      <c r="AU110" s="21">
        <v>-0.99999999999999889</v>
      </c>
      <c r="AV110" s="21">
        <v>0.37815279221916764</v>
      </c>
      <c r="AW110" s="21">
        <v>112.93798551581887</v>
      </c>
      <c r="AX110" s="21">
        <v>112.870995765462</v>
      </c>
      <c r="AY110" s="21">
        <v>0.52281239269770929</v>
      </c>
      <c r="AZ110" s="21">
        <v>75.846925416098941</v>
      </c>
      <c r="BA110" s="26">
        <v>1576.652824485506</v>
      </c>
    </row>
    <row r="111" spans="1:100" x14ac:dyDescent="0.25">
      <c r="A111">
        <v>230</v>
      </c>
      <c r="B111" t="s">
        <v>555</v>
      </c>
      <c r="C111" s="26">
        <v>3</v>
      </c>
      <c r="D111" s="21">
        <v>4.722459062502872</v>
      </c>
      <c r="E111" s="21">
        <v>-0.24396849168466039</v>
      </c>
      <c r="F111" s="21">
        <v>3.1713488350748782</v>
      </c>
      <c r="G111" s="21">
        <v>3.1115881951662114</v>
      </c>
      <c r="H111" s="21">
        <v>0.6481657971161805</v>
      </c>
      <c r="I111" s="21">
        <v>0</v>
      </c>
      <c r="J111" s="21">
        <v>38.889947826970825</v>
      </c>
      <c r="K111" s="21">
        <v>0.6481657971161805</v>
      </c>
      <c r="L111" s="21">
        <v>-1.0000000000000007</v>
      </c>
      <c r="M111" s="21">
        <v>-1.0000000000000007</v>
      </c>
      <c r="N111" s="21">
        <v>12.963315942323609</v>
      </c>
      <c r="O111" s="21">
        <v>46.72399508463991</v>
      </c>
      <c r="P111" s="21">
        <v>1.9933574219968895</v>
      </c>
      <c r="Q111" s="21">
        <v>6.0877264366042985</v>
      </c>
      <c r="R111" s="21">
        <v>1.8415314290899185</v>
      </c>
      <c r="S111" s="21">
        <v>0.3333333333333337</v>
      </c>
      <c r="T111" s="21">
        <v>0.32407249409848826</v>
      </c>
      <c r="U111" s="21">
        <v>0.38944261871970659</v>
      </c>
      <c r="V111" s="21">
        <v>6.1002951024743277E-2</v>
      </c>
      <c r="W111" s="21">
        <v>18.387424002403648</v>
      </c>
      <c r="X111" s="21">
        <v>1.9237673721080828</v>
      </c>
      <c r="Y111" s="21">
        <v>-1.0000000000000007</v>
      </c>
      <c r="Z111" s="21">
        <v>-1.0000000000000007</v>
      </c>
      <c r="AA111" s="21">
        <v>51.781640727204056</v>
      </c>
      <c r="AB111" s="21">
        <v>0.19432693855902972</v>
      </c>
      <c r="AC111" s="21">
        <v>0.28252014375189061</v>
      </c>
      <c r="AD111" s="21">
        <v>0.15420662360328941</v>
      </c>
      <c r="AE111" s="21">
        <v>31.552685295710482</v>
      </c>
      <c r="AF111" s="21">
        <v>-1.0000000000000007</v>
      </c>
      <c r="AG111" s="21">
        <v>-1.0000000000000007</v>
      </c>
      <c r="AH111" s="21">
        <v>-1.0000000000000007</v>
      </c>
      <c r="AI111" s="21">
        <v>2.354128500649488E-2</v>
      </c>
      <c r="AJ111" s="21">
        <v>6.1002951024743277E-2</v>
      </c>
      <c r="AK111" s="21">
        <v>0.18068537662523829</v>
      </c>
      <c r="AL111" s="21">
        <v>8.5174037991186651E-3</v>
      </c>
      <c r="AM111" s="21">
        <v>6.2785335131386275E-2</v>
      </c>
      <c r="AN111" s="21">
        <v>0.10934180445520482</v>
      </c>
      <c r="AO111" s="21">
        <v>2.4730602614108488</v>
      </c>
      <c r="AP111" s="21">
        <v>2.7761321303757125</v>
      </c>
      <c r="AQ111" s="21">
        <v>57.277371829374474</v>
      </c>
      <c r="AR111" s="21">
        <v>1.1078513971762713</v>
      </c>
      <c r="AS111" s="21">
        <v>2.5719331692242626</v>
      </c>
      <c r="AT111" s="21">
        <v>-1.0000000000000007</v>
      </c>
      <c r="AU111" s="21">
        <v>-1.0000000000000007</v>
      </c>
      <c r="AV111" s="21">
        <v>4.9531196242561295</v>
      </c>
      <c r="AW111" s="21">
        <v>101.28176794221972</v>
      </c>
      <c r="AX111" s="21">
        <v>107.85288874482396</v>
      </c>
      <c r="AY111" s="21">
        <v>0.2908237199954582</v>
      </c>
      <c r="AZ111" s="21">
        <v>43.231755417481125</v>
      </c>
      <c r="BA111" s="26">
        <v>1568.8186567237415</v>
      </c>
      <c r="CU111" t="e">
        <v>#N/A</v>
      </c>
      <c r="CV111" t="e">
        <v>#N/A</v>
      </c>
    </row>
    <row r="112" spans="1:100" x14ac:dyDescent="0.25">
      <c r="A112">
        <v>231</v>
      </c>
      <c r="B112" t="s">
        <v>556</v>
      </c>
      <c r="C112" s="26">
        <v>3</v>
      </c>
      <c r="D112" s="21">
        <v>4.5123899973934734</v>
      </c>
      <c r="E112" s="21">
        <v>0</v>
      </c>
      <c r="F112" s="21">
        <v>-0.20970915896425024</v>
      </c>
      <c r="G112" s="21">
        <v>-0.20970915896425024</v>
      </c>
      <c r="H112" s="21">
        <v>0.12663929596527293</v>
      </c>
      <c r="I112" s="21">
        <v>0</v>
      </c>
      <c r="J112" s="21">
        <v>7.5983577579163741</v>
      </c>
      <c r="K112" s="21">
        <v>0.12663929596527293</v>
      </c>
      <c r="L112" s="21">
        <v>-1</v>
      </c>
      <c r="M112" s="21">
        <v>-1</v>
      </c>
      <c r="N112" s="21">
        <v>2.5327859193054589</v>
      </c>
      <c r="O112" s="21">
        <v>11.901038596345604</v>
      </c>
      <c r="P112" s="21">
        <v>18.087902572249337</v>
      </c>
      <c r="Q112" s="21">
        <v>-0.80936482228699602</v>
      </c>
      <c r="R112" s="21">
        <v>1.6843240596125562</v>
      </c>
      <c r="S112" s="21">
        <v>0.33333333333333337</v>
      </c>
      <c r="T112" s="21">
        <v>0.27604910304238672</v>
      </c>
      <c r="U112" s="21">
        <v>0.34537896615795316</v>
      </c>
      <c r="V112" s="21">
        <v>4.9850919223673115E-4</v>
      </c>
      <c r="W112" s="21">
        <v>33.144824630425489</v>
      </c>
      <c r="X112" s="21">
        <v>1.8099658299047325</v>
      </c>
      <c r="Y112" s="21">
        <v>-1</v>
      </c>
      <c r="Z112" s="21">
        <v>-1</v>
      </c>
      <c r="AA112" s="21">
        <v>74.232363843162972</v>
      </c>
      <c r="AB112" s="21">
        <v>0.10923941484485405</v>
      </c>
      <c r="AC112" s="21">
        <v>0.18520974009697602</v>
      </c>
      <c r="AD112" s="21">
        <v>0.49361514812066892</v>
      </c>
      <c r="AE112" s="21">
        <v>39.403215153124968</v>
      </c>
      <c r="AF112" s="21">
        <v>-1</v>
      </c>
      <c r="AG112" s="21">
        <v>-1</v>
      </c>
      <c r="AH112" s="21">
        <v>-1</v>
      </c>
      <c r="AI112" s="21">
        <v>-1.7625616385773014E-3</v>
      </c>
      <c r="AJ112" s="21">
        <v>4.9850919223673115E-4</v>
      </c>
      <c r="AK112" s="21">
        <v>-0.16492167669391877</v>
      </c>
      <c r="AL112" s="21">
        <v>0.1536213714406332</v>
      </c>
      <c r="AM112" s="21">
        <v>0.41778478374425354</v>
      </c>
      <c r="AN112" s="21">
        <v>0.11265634116524922</v>
      </c>
      <c r="AO112" s="21">
        <v>9.6200112101367434</v>
      </c>
      <c r="AP112" s="21">
        <v>3.584515386334393</v>
      </c>
      <c r="AQ112" s="21">
        <v>40.74318238834185</v>
      </c>
      <c r="AR112" s="21">
        <v>0.95525991172590985</v>
      </c>
      <c r="AS112" s="21">
        <v>1.9366051258700057</v>
      </c>
      <c r="AT112" s="21">
        <v>-1</v>
      </c>
      <c r="AU112" s="21">
        <v>-1</v>
      </c>
      <c r="AV112" s="21">
        <v>1.474614900648306</v>
      </c>
      <c r="AW112" s="21">
        <v>89.717917825842989</v>
      </c>
      <c r="AX112" s="21">
        <v>89.73251751229509</v>
      </c>
      <c r="AY112" s="21">
        <v>0.44768839020562284</v>
      </c>
      <c r="AZ112" s="21">
        <v>30.842027531694185</v>
      </c>
      <c r="BA112" s="26">
        <v>1534.6443327618692</v>
      </c>
    </row>
    <row r="113" spans="1:100" x14ac:dyDescent="0.25">
      <c r="A113">
        <v>233</v>
      </c>
      <c r="B113" t="s">
        <v>557</v>
      </c>
      <c r="C113" s="26">
        <v>3</v>
      </c>
      <c r="D113" s="21">
        <v>4.6859194802027364</v>
      </c>
      <c r="E113" s="21">
        <v>0.15811963826843228</v>
      </c>
      <c r="F113" s="21">
        <v>2.2382013782273908</v>
      </c>
      <c r="G113" s="21">
        <v>2.2852685725998905</v>
      </c>
      <c r="H113" s="21">
        <v>0.35292662264609592</v>
      </c>
      <c r="I113" s="21">
        <v>0</v>
      </c>
      <c r="J113" s="21">
        <v>21.175597358765756</v>
      </c>
      <c r="K113" s="21">
        <v>0.35292662264609592</v>
      </c>
      <c r="L113" s="21">
        <v>-1.0000000000000016</v>
      </c>
      <c r="M113" s="21">
        <v>-1.0000000000000016</v>
      </c>
      <c r="N113" s="21">
        <v>7.0585324529219182</v>
      </c>
      <c r="O113" s="21">
        <v>28.146785411568374</v>
      </c>
      <c r="P113" s="21">
        <v>-3.7676265680201597E-2</v>
      </c>
      <c r="Q113" s="21">
        <v>0.80031153519048948</v>
      </c>
      <c r="R113" s="21">
        <v>0.32870232963855273</v>
      </c>
      <c r="S113" s="21">
        <v>0.33333333333333398</v>
      </c>
      <c r="T113" s="21">
        <v>0.30970718942327286</v>
      </c>
      <c r="U113" s="21">
        <v>0.4352611214922868</v>
      </c>
      <c r="V113" s="21">
        <v>1.4531516615872807E-2</v>
      </c>
      <c r="W113" s="21">
        <v>29.596261528746815</v>
      </c>
      <c r="X113" s="21">
        <v>2.179644910560119</v>
      </c>
      <c r="Y113" s="21">
        <v>-1.0000000000000016</v>
      </c>
      <c r="Z113" s="21">
        <v>-1.0000000000000016</v>
      </c>
      <c r="AA113" s="21">
        <v>68.321807179209046</v>
      </c>
      <c r="AB113" s="21">
        <v>0.14717136282267723</v>
      </c>
      <c r="AC113" s="21">
        <v>7.8383109801594894E-3</v>
      </c>
      <c r="AD113" s="21">
        <v>0.61292719261363693</v>
      </c>
      <c r="AE113" s="21">
        <v>38.396843320823677</v>
      </c>
      <c r="AF113" s="21">
        <v>-1.0000000000000016</v>
      </c>
      <c r="AG113" s="21">
        <v>-1.0000000000000016</v>
      </c>
      <c r="AH113" s="21">
        <v>-1.0000000000000016</v>
      </c>
      <c r="AI113" s="21">
        <v>0</v>
      </c>
      <c r="AJ113" s="21">
        <v>1.4531516615872807E-2</v>
      </c>
      <c r="AK113" s="21">
        <v>-4.8287581968382107E-2</v>
      </c>
      <c r="AL113" s="21">
        <v>4.8527424757213139E-2</v>
      </c>
      <c r="AM113" s="21">
        <v>-0.4223155572485886</v>
      </c>
      <c r="AN113" s="21">
        <v>3.1654495959877696E-2</v>
      </c>
      <c r="AO113" s="21">
        <v>-10.799326841056624</v>
      </c>
      <c r="AP113" s="21">
        <v>1.0339995227830081</v>
      </c>
      <c r="AQ113" s="21">
        <v>50.771858887512572</v>
      </c>
      <c r="AR113" s="21">
        <v>1.0928331608647666</v>
      </c>
      <c r="AS113" s="21">
        <v>2.5325715332062129</v>
      </c>
      <c r="AT113" s="21">
        <v>-1.0000000000000016</v>
      </c>
      <c r="AU113" s="21">
        <v>-1.0000000000000016</v>
      </c>
      <c r="AV113" s="21">
        <v>2.6139709022384436</v>
      </c>
      <c r="AW113" s="21">
        <v>97.502592113560411</v>
      </c>
      <c r="AX113" s="21">
        <v>98.955743775147681</v>
      </c>
      <c r="AY113" s="21">
        <v>0.277571887611895</v>
      </c>
      <c r="AZ113" s="21">
        <v>55.083815534820616</v>
      </c>
      <c r="BA113" s="26">
        <v>1580.8990628890822</v>
      </c>
      <c r="CU113" t="e">
        <v>#N/A</v>
      </c>
      <c r="CV113" t="e">
        <v>#N/A</v>
      </c>
    </row>
    <row r="114" spans="1:100" x14ac:dyDescent="0.25">
      <c r="A114">
        <v>234</v>
      </c>
      <c r="B114" t="s">
        <v>558</v>
      </c>
      <c r="C114" s="26">
        <v>3</v>
      </c>
      <c r="D114" s="21">
        <v>4.2914344816081513</v>
      </c>
      <c r="E114" s="21">
        <v>0</v>
      </c>
      <c r="F114" s="21">
        <v>0.62955139635410606</v>
      </c>
      <c r="G114" s="21">
        <v>0.62955139635410606</v>
      </c>
      <c r="H114" s="21">
        <v>0.45994394487134743</v>
      </c>
      <c r="I114" s="21">
        <v>0</v>
      </c>
      <c r="J114" s="21">
        <v>27.596636692280843</v>
      </c>
      <c r="K114" s="21">
        <v>0.45994394487134743</v>
      </c>
      <c r="L114" s="21">
        <v>-1.0000000000000013</v>
      </c>
      <c r="M114" s="21">
        <v>-1.0000000000000013</v>
      </c>
      <c r="N114" s="21">
        <v>9.1988788974269493</v>
      </c>
      <c r="O114" s="21">
        <v>32.517622570243091</v>
      </c>
      <c r="P114" s="21">
        <v>8.0863776949138474E-2</v>
      </c>
      <c r="Q114" s="21">
        <v>2.1804708546866407</v>
      </c>
      <c r="R114" s="21">
        <v>0.70885326452417463</v>
      </c>
      <c r="S114" s="21">
        <v>0.33333333333333381</v>
      </c>
      <c r="T114" s="21">
        <v>0.34221690341367861</v>
      </c>
      <c r="U114" s="21">
        <v>0.40374851070424855</v>
      </c>
      <c r="V114" s="21">
        <v>0.27486410045170584</v>
      </c>
      <c r="W114" s="21">
        <v>35.768756121264772</v>
      </c>
      <c r="X114" s="21">
        <v>3.4839084037514665</v>
      </c>
      <c r="Y114" s="21">
        <v>-1.0000000000000013</v>
      </c>
      <c r="Z114" s="21">
        <v>-1.0000000000000013</v>
      </c>
      <c r="AA114" s="21">
        <v>80.673056507103254</v>
      </c>
      <c r="AB114" s="21">
        <v>0.28987754932106663</v>
      </c>
      <c r="AC114" s="21">
        <v>0.39512142782518089</v>
      </c>
      <c r="AD114" s="21">
        <v>0.19890996528003863</v>
      </c>
      <c r="AE114" s="21">
        <v>44.195447121314288</v>
      </c>
      <c r="AF114" s="21">
        <v>-1.0000000000000013</v>
      </c>
      <c r="AG114" s="21">
        <v>-1.0000000000000013</v>
      </c>
      <c r="AH114" s="21">
        <v>-1.0000000000000013</v>
      </c>
      <c r="AI114" s="21">
        <v>0</v>
      </c>
      <c r="AJ114" s="21">
        <v>0.27486410045170584</v>
      </c>
      <c r="AK114" s="21">
        <v>4.5597387801542072E-2</v>
      </c>
      <c r="AL114" s="21">
        <v>0.17792262555683599</v>
      </c>
      <c r="AM114" s="21">
        <v>-5.3291262575263051E-2</v>
      </c>
      <c r="AN114" s="21">
        <v>0.17197998086114913</v>
      </c>
      <c r="AO114" s="21">
        <v>-1.1042946253738657</v>
      </c>
      <c r="AP114" s="21">
        <v>5.1891126493129072</v>
      </c>
      <c r="AQ114" s="21">
        <v>63.365392813545618</v>
      </c>
      <c r="AR114" s="21">
        <v>1.3541628479029666</v>
      </c>
      <c r="AS114" s="21">
        <v>3.9438523486228112</v>
      </c>
      <c r="AT114" s="21">
        <v>-1.0000000000000013</v>
      </c>
      <c r="AU114" s="21">
        <v>-1.0000000000000013</v>
      </c>
      <c r="AV114" s="21">
        <v>1.3384046608782805</v>
      </c>
      <c r="AW114" s="21">
        <v>118.37979172665923</v>
      </c>
      <c r="AX114" s="21">
        <v>145.86620177182976</v>
      </c>
      <c r="AY114" s="21">
        <v>0.60678636815195885</v>
      </c>
      <c r="AZ114" s="21">
        <v>50.442638978106778</v>
      </c>
      <c r="BA114" s="26">
        <v>1605.3743478460185</v>
      </c>
      <c r="CU114" t="e">
        <v>#N/A</v>
      </c>
      <c r="CV114" t="e">
        <v>#N/A</v>
      </c>
    </row>
    <row r="115" spans="1:100" x14ac:dyDescent="0.25">
      <c r="A115">
        <v>236</v>
      </c>
      <c r="B115" t="s">
        <v>559</v>
      </c>
      <c r="C115" s="26">
        <v>3</v>
      </c>
      <c r="D115" s="21">
        <v>5.2716466210457735</v>
      </c>
      <c r="E115" s="21">
        <v>-4.8089053054821973E-3</v>
      </c>
      <c r="F115" s="21">
        <v>-0.44516154626109167</v>
      </c>
      <c r="G115" s="21">
        <v>-0.4377046013008033</v>
      </c>
      <c r="H115" s="21">
        <v>0.56066252901654501</v>
      </c>
      <c r="I115" s="21">
        <v>0</v>
      </c>
      <c r="J115" s="21">
        <v>33.639751740992708</v>
      </c>
      <c r="K115" s="21">
        <v>0.56066252901654501</v>
      </c>
      <c r="L115" s="21">
        <v>-0.99999999999999944</v>
      </c>
      <c r="M115" s="21">
        <v>-0.99999999999999944</v>
      </c>
      <c r="N115" s="21">
        <v>11.213250580330904</v>
      </c>
      <c r="O115" s="21">
        <v>38.47369376073766</v>
      </c>
      <c r="P115" s="21">
        <v>-0.9479530076877275</v>
      </c>
      <c r="Q115" s="21">
        <v>1.2201506622186322</v>
      </c>
      <c r="R115" s="21">
        <v>0.2494343797607721</v>
      </c>
      <c r="S115" s="21">
        <v>0.33333333333333309</v>
      </c>
      <c r="T115" s="21">
        <v>0.29287928342821329</v>
      </c>
      <c r="U115" s="21">
        <v>0.12343969523194666</v>
      </c>
      <c r="V115" s="21">
        <v>0</v>
      </c>
      <c r="W115" s="21">
        <v>7.559591319077926</v>
      </c>
      <c r="X115" s="21">
        <v>0.58861674308079381</v>
      </c>
      <c r="Y115" s="21">
        <v>-0.99999999999999944</v>
      </c>
      <c r="Z115" s="21">
        <v>-0.99999999999999944</v>
      </c>
      <c r="AA115" s="21">
        <v>43.209496728135861</v>
      </c>
      <c r="AB115" s="21">
        <v>0.27056622491193955</v>
      </c>
      <c r="AC115" s="21">
        <v>0.25104698323262065</v>
      </c>
      <c r="AD115" s="21">
        <v>0.18639621244138233</v>
      </c>
      <c r="AE115" s="21">
        <v>35.400471029297144</v>
      </c>
      <c r="AF115" s="21">
        <v>-0.99999999999999944</v>
      </c>
      <c r="AG115" s="21">
        <v>-0.99999999999999944</v>
      </c>
      <c r="AH115" s="21">
        <v>-0.99999999999999944</v>
      </c>
      <c r="AI115" s="21">
        <v>0</v>
      </c>
      <c r="AJ115" s="21">
        <v>0</v>
      </c>
      <c r="AK115" s="21">
        <v>0.33737756391456819</v>
      </c>
      <c r="AL115" s="21">
        <v>0.15533939745191219</v>
      </c>
      <c r="AM115" s="21">
        <v>-5.7488243362125144E-2</v>
      </c>
      <c r="AN115" s="21">
        <v>0.17041325147103309</v>
      </c>
      <c r="AO115" s="21">
        <v>0.24968173551971115</v>
      </c>
      <c r="AP115" s="21">
        <v>5.0370282740353876</v>
      </c>
      <c r="AQ115" s="21">
        <v>41.199343060070632</v>
      </c>
      <c r="AR115" s="21">
        <v>0.74965231199349336</v>
      </c>
      <c r="AS115" s="21">
        <v>1.1492792720973397</v>
      </c>
      <c r="AT115" s="21">
        <v>-0.99999999999999944</v>
      </c>
      <c r="AU115" s="21">
        <v>-0.99999999999999944</v>
      </c>
      <c r="AV115" s="21">
        <v>-0.18827022154003092</v>
      </c>
      <c r="AW115" s="21">
        <v>86.720218762908871</v>
      </c>
      <c r="AX115" s="21">
        <v>86.720218762908871</v>
      </c>
      <c r="AY115" s="21">
        <v>0.49809262086998729</v>
      </c>
      <c r="AZ115" s="21">
        <v>44.239249756416463</v>
      </c>
      <c r="BA115" s="26">
        <v>1627.7330820817651</v>
      </c>
      <c r="CU115" t="e">
        <v>#N/A</v>
      </c>
      <c r="CV115" t="e">
        <v>#N/A</v>
      </c>
    </row>
    <row r="116" spans="1:100" x14ac:dyDescent="0.25">
      <c r="A116">
        <v>237</v>
      </c>
      <c r="B116" t="s">
        <v>560</v>
      </c>
      <c r="C116" s="26">
        <v>3</v>
      </c>
      <c r="D116" s="21">
        <v>3.9938714247165539</v>
      </c>
      <c r="E116" s="21">
        <v>-5.8848223583774534E-2</v>
      </c>
      <c r="F116" s="21">
        <v>-1.2187330832474546</v>
      </c>
      <c r="G116" s="21">
        <v>-1.2320895463668056</v>
      </c>
      <c r="H116" s="21">
        <v>0.24840305969015408</v>
      </c>
      <c r="I116" s="21">
        <v>0</v>
      </c>
      <c r="J116" s="21">
        <v>14.904183581409249</v>
      </c>
      <c r="K116" s="21">
        <v>0.24840305969015408</v>
      </c>
      <c r="L116" s="21">
        <v>-0.99999999999999889</v>
      </c>
      <c r="M116" s="21">
        <v>-0.99999999999999889</v>
      </c>
      <c r="N116" s="21">
        <v>4.9680611938030834</v>
      </c>
      <c r="O116" s="21">
        <v>17.665965459758993</v>
      </c>
      <c r="P116" s="21">
        <v>6.3718740494571671E-4</v>
      </c>
      <c r="Q116" s="21">
        <v>-0.60346025029884909</v>
      </c>
      <c r="R116" s="21">
        <v>-0.15992846468292343</v>
      </c>
      <c r="S116" s="21">
        <v>0.33333333333333282</v>
      </c>
      <c r="T116" s="21">
        <v>0.35706111113103622</v>
      </c>
      <c r="U116" s="21">
        <v>-1.9328354529096599E-2</v>
      </c>
      <c r="V116" s="21">
        <v>-2.2955614089076391E-2</v>
      </c>
      <c r="W116" s="21">
        <v>15.988296646241698</v>
      </c>
      <c r="X116" s="21">
        <v>0.25067205992107378</v>
      </c>
      <c r="Y116" s="21">
        <v>-0.99999999999999889</v>
      </c>
      <c r="Z116" s="21">
        <v>-0.99999999999999889</v>
      </c>
      <c r="AA116" s="21">
        <v>35.856727986389927</v>
      </c>
      <c r="AB116" s="21">
        <v>0.16338597579902397</v>
      </c>
      <c r="AC116" s="21">
        <v>3.4894336738207986E-2</v>
      </c>
      <c r="AD116" s="21">
        <v>0.20228688355939151</v>
      </c>
      <c r="AE116" s="21">
        <v>20.028359804831183</v>
      </c>
      <c r="AF116" s="21">
        <v>-0.99999999999999889</v>
      </c>
      <c r="AG116" s="21">
        <v>-0.99999999999999889</v>
      </c>
      <c r="AH116" s="21">
        <v>-0.99999999999999889</v>
      </c>
      <c r="AI116" s="21">
        <v>-4.2835817850818733E-2</v>
      </c>
      <c r="AJ116" s="21">
        <v>-2.2955614089076391E-2</v>
      </c>
      <c r="AK116" s="21">
        <v>9.6908831386018524E-2</v>
      </c>
      <c r="AL116" s="21">
        <v>0.16805687006804554</v>
      </c>
      <c r="AM116" s="21">
        <v>-9.6382952930248275E-2</v>
      </c>
      <c r="AN116" s="21">
        <v>0.19017293890734632</v>
      </c>
      <c r="AO116" s="21">
        <v>-1.9250296663261142</v>
      </c>
      <c r="AP116" s="21">
        <v>5.5946078230238845</v>
      </c>
      <c r="AQ116" s="21">
        <v>30.892480227650953</v>
      </c>
      <c r="AR116" s="21">
        <v>0.6481104758461963</v>
      </c>
      <c r="AS116" s="21">
        <v>0.49907511961122791</v>
      </c>
      <c r="AT116" s="21">
        <v>-0.99999999999999889</v>
      </c>
      <c r="AU116" s="21">
        <v>-0.99999999999999889</v>
      </c>
      <c r="AV116" s="21">
        <v>-1.3920180110497284</v>
      </c>
      <c r="AW116" s="21">
        <v>59.117301269172835</v>
      </c>
      <c r="AX116" s="21">
        <v>55.965023503248815</v>
      </c>
      <c r="AY116" s="21">
        <v>0.36076027815555417</v>
      </c>
      <c r="AZ116" s="21">
        <v>17.01234155746446</v>
      </c>
      <c r="BA116" s="26">
        <v>1489.8578362932953</v>
      </c>
      <c r="CU116" t="e">
        <v>#N/A</v>
      </c>
      <c r="CV116" t="e">
        <v>#N/A</v>
      </c>
    </row>
    <row r="117" spans="1:100" x14ac:dyDescent="0.25">
      <c r="A117">
        <v>238</v>
      </c>
      <c r="B117" t="s">
        <v>561</v>
      </c>
      <c r="C117" s="26">
        <v>3</v>
      </c>
      <c r="D117" s="21">
        <v>4.7590170517263974</v>
      </c>
      <c r="E117" s="21">
        <v>-0.34046558811844307</v>
      </c>
      <c r="F117" s="21">
        <v>-8.7290454146060931E-2</v>
      </c>
      <c r="G117" s="21">
        <v>-0.18481526311307214</v>
      </c>
      <c r="H117" s="21">
        <v>0.45252354684307089</v>
      </c>
      <c r="I117" s="21">
        <v>0</v>
      </c>
      <c r="J117" s="21">
        <v>27.151412810584251</v>
      </c>
      <c r="K117" s="21">
        <v>0.45252354684307089</v>
      </c>
      <c r="L117" s="21">
        <v>-1.000000000000002</v>
      </c>
      <c r="M117" s="21">
        <v>-1.000000000000002</v>
      </c>
      <c r="N117" s="21">
        <v>9.0504709368614229</v>
      </c>
      <c r="O117" s="21">
        <v>31.725614599197581</v>
      </c>
      <c r="P117" s="21">
        <v>-1.5869723643200546</v>
      </c>
      <c r="Q117" s="21">
        <v>5.5752960112634913</v>
      </c>
      <c r="R117" s="21">
        <v>1.540585176014543</v>
      </c>
      <c r="S117" s="21">
        <v>0.33333333333333381</v>
      </c>
      <c r="T117" s="21">
        <v>0.33799461842714462</v>
      </c>
      <c r="U117" s="21">
        <v>0.40686530321044445</v>
      </c>
      <c r="V117" s="21">
        <v>-1.8780314929465185E-2</v>
      </c>
      <c r="W117" s="21">
        <v>24.275575727935482</v>
      </c>
      <c r="X117" s="21">
        <v>1.7382450132762068</v>
      </c>
      <c r="Y117" s="21">
        <v>-1.000000000000002</v>
      </c>
      <c r="Z117" s="21">
        <v>-1.000000000000002</v>
      </c>
      <c r="AA117" s="21">
        <v>58.733247162919241</v>
      </c>
      <c r="AB117" s="21">
        <v>0.14524038270556264</v>
      </c>
      <c r="AC117" s="21">
        <v>0.37500701875857778</v>
      </c>
      <c r="AD117" s="21">
        <v>0.13809432371524402</v>
      </c>
      <c r="AE117" s="21">
        <v>32.917086258969213</v>
      </c>
      <c r="AF117" s="21">
        <v>-1.000000000000002</v>
      </c>
      <c r="AG117" s="21">
        <v>-1.000000000000002</v>
      </c>
      <c r="AH117" s="21">
        <v>-1.000000000000002</v>
      </c>
      <c r="AI117" s="21">
        <v>0</v>
      </c>
      <c r="AJ117" s="21">
        <v>-1.8780314929465185E-2</v>
      </c>
      <c r="AK117" s="21">
        <v>0.10928573221422019</v>
      </c>
      <c r="AL117" s="21">
        <v>1.3477507602226759E-2</v>
      </c>
      <c r="AM117" s="21">
        <v>0.18995337907376941</v>
      </c>
      <c r="AN117" s="21">
        <v>9.6998505880537503E-2</v>
      </c>
      <c r="AO117" s="21">
        <v>5.2952631379153372</v>
      </c>
      <c r="AP117" s="21">
        <v>2.4923501850245717</v>
      </c>
      <c r="AQ117" s="21">
        <v>51.426988538519751</v>
      </c>
      <c r="AR117" s="21">
        <v>1.0594129400414587</v>
      </c>
      <c r="AS117" s="21">
        <v>2.1907685601192783</v>
      </c>
      <c r="AT117" s="21">
        <v>-1.000000000000002</v>
      </c>
      <c r="AU117" s="21">
        <v>-1.000000000000002</v>
      </c>
      <c r="AV117" s="21">
        <v>1.3557699129014711</v>
      </c>
      <c r="AW117" s="21">
        <v>92.951211947141417</v>
      </c>
      <c r="AX117" s="21">
        <v>91.073180454194869</v>
      </c>
      <c r="AY117" s="21">
        <v>0.3489681916337527</v>
      </c>
      <c r="AZ117" s="21">
        <v>24.862590924755068</v>
      </c>
      <c r="BA117" s="26">
        <v>1577.3199078961782</v>
      </c>
      <c r="CU117" t="e">
        <v>#N/A</v>
      </c>
      <c r="CV117" t="e">
        <v>#N/A</v>
      </c>
    </row>
    <row r="118" spans="1:100" x14ac:dyDescent="0.25">
      <c r="A118">
        <v>240</v>
      </c>
      <c r="B118" t="s">
        <v>562</v>
      </c>
      <c r="C118" s="26">
        <v>3</v>
      </c>
      <c r="D118" s="21">
        <v>4.8995559441546463</v>
      </c>
      <c r="E118" s="21">
        <v>-0.10663927628819603</v>
      </c>
      <c r="F118" s="21">
        <v>0.27181581979419589</v>
      </c>
      <c r="G118" s="21">
        <v>0.24026407876676728</v>
      </c>
      <c r="H118" s="21">
        <v>0.27816332629214818</v>
      </c>
      <c r="I118" s="21">
        <v>0</v>
      </c>
      <c r="J118" s="21">
        <v>16.689799577528895</v>
      </c>
      <c r="K118" s="21">
        <v>0.27816332629214818</v>
      </c>
      <c r="L118" s="21">
        <v>-1.0000000000000022</v>
      </c>
      <c r="M118" s="21">
        <v>-1.0000000000000022</v>
      </c>
      <c r="N118" s="21">
        <v>5.5632665258429626</v>
      </c>
      <c r="O118" s="21">
        <v>21.8296196004503</v>
      </c>
      <c r="P118" s="21">
        <v>-0.9571510399617591</v>
      </c>
      <c r="Q118" s="21">
        <v>-0.4304301988942148</v>
      </c>
      <c r="R118" s="21">
        <v>-0.21053831721661939</v>
      </c>
      <c r="S118" s="21">
        <v>0.33333333333333387</v>
      </c>
      <c r="T118" s="21">
        <v>0.26809133090575965</v>
      </c>
      <c r="U118" s="21">
        <v>0.23341735922028012</v>
      </c>
      <c r="V118" s="21">
        <v>0</v>
      </c>
      <c r="W118" s="21">
        <v>22.267147886689031</v>
      </c>
      <c r="X118" s="21">
        <v>1.1761860432724225</v>
      </c>
      <c r="Y118" s="21">
        <v>-1.0000000000000022</v>
      </c>
      <c r="Z118" s="21">
        <v>-1.0000000000000022</v>
      </c>
      <c r="AA118" s="21">
        <v>46.079864703419034</v>
      </c>
      <c r="AB118" s="21">
        <v>-6.3327795708497545E-2</v>
      </c>
      <c r="AC118" s="21">
        <v>0.13361529947509079</v>
      </c>
      <c r="AD118" s="21">
        <v>0.4101775989123394</v>
      </c>
      <c r="AE118" s="21">
        <v>24.023255133946627</v>
      </c>
      <c r="AF118" s="21">
        <v>-1.0000000000000022</v>
      </c>
      <c r="AG118" s="21">
        <v>-1.0000000000000022</v>
      </c>
      <c r="AH118" s="21">
        <v>-1.0000000000000022</v>
      </c>
      <c r="AI118" s="21">
        <v>0</v>
      </c>
      <c r="AJ118" s="21">
        <v>0</v>
      </c>
      <c r="AK118" s="21">
        <v>4.5410699258249365E-2</v>
      </c>
      <c r="AL118" s="21">
        <v>-6.4338649994720762E-2</v>
      </c>
      <c r="AM118" s="21">
        <v>2.1058100058812999E-2</v>
      </c>
      <c r="AN118" s="21">
        <v>4.4306369792205827E-2</v>
      </c>
      <c r="AO118" s="21">
        <v>0.7535059977615719</v>
      </c>
      <c r="AP118" s="21">
        <v>0.78596599483154261</v>
      </c>
      <c r="AQ118" s="21">
        <v>38.95694746421789</v>
      </c>
      <c r="AR118" s="21">
        <v>0.83484202345937397</v>
      </c>
      <c r="AS118" s="21">
        <v>1.4543493695645706</v>
      </c>
      <c r="AT118" s="21">
        <v>-1.0000000000000022</v>
      </c>
      <c r="AU118" s="21">
        <v>-1.0000000000000022</v>
      </c>
      <c r="AV118" s="21">
        <v>2.9725761550147799E-2</v>
      </c>
      <c r="AW118" s="21">
        <v>68.695450298700877</v>
      </c>
      <c r="AX118" s="21">
        <v>68.695450298700877</v>
      </c>
      <c r="AY118" s="21">
        <v>5.4990764103471396E-2</v>
      </c>
      <c r="AZ118" s="21">
        <v>-19.3885436367515</v>
      </c>
      <c r="BA118" s="26">
        <v>1413.4995935963725</v>
      </c>
    </row>
    <row r="119" spans="1:100" x14ac:dyDescent="0.25">
      <c r="A119">
        <v>244</v>
      </c>
      <c r="B119" t="s">
        <v>563</v>
      </c>
      <c r="C119" s="26">
        <v>3</v>
      </c>
      <c r="D119" s="21">
        <v>4.9210189735454248</v>
      </c>
      <c r="E119" s="21">
        <v>0</v>
      </c>
      <c r="F119" s="21">
        <v>3.7849086348996974E-2</v>
      </c>
      <c r="G119" s="21">
        <v>3.7849086348996974E-2</v>
      </c>
      <c r="H119" s="21">
        <v>0.45579204964630948</v>
      </c>
      <c r="I119" s="21">
        <v>0</v>
      </c>
      <c r="J119" s="21">
        <v>27.347522978778557</v>
      </c>
      <c r="K119" s="21">
        <v>0.45579204964630948</v>
      </c>
      <c r="L119" s="21">
        <v>-1.0000000000000002</v>
      </c>
      <c r="M119" s="21">
        <v>-1.0000000000000002</v>
      </c>
      <c r="N119" s="21">
        <v>9.1158409929261861</v>
      </c>
      <c r="O119" s="21">
        <v>32.306391038672977</v>
      </c>
      <c r="P119" s="21">
        <v>-0.47121960885861386</v>
      </c>
      <c r="Q119" s="21">
        <v>-1.2998469848521585</v>
      </c>
      <c r="R119" s="21">
        <v>-0.39849591320170868</v>
      </c>
      <c r="S119" s="21">
        <v>0.33333333333333343</v>
      </c>
      <c r="T119" s="21">
        <v>0.33864127294695662</v>
      </c>
      <c r="U119" s="21">
        <v>0.44233300130209191</v>
      </c>
      <c r="V119" s="21">
        <v>4.3633982272566915E-2</v>
      </c>
      <c r="W119" s="21">
        <v>28.08598160834558</v>
      </c>
      <c r="X119" s="21">
        <v>2.2526263950913732</v>
      </c>
      <c r="Y119" s="21">
        <v>-1.0000000000000002</v>
      </c>
      <c r="Z119" s="21">
        <v>-1.0000000000000002</v>
      </c>
      <c r="AA119" s="21">
        <v>72.181060589089554</v>
      </c>
      <c r="AB119" s="21">
        <v>0.36568433516666343</v>
      </c>
      <c r="AC119" s="21">
        <v>0.1679520336970293</v>
      </c>
      <c r="AD119" s="21">
        <v>0.35623512901522075</v>
      </c>
      <c r="AE119" s="21">
        <v>44.493574893945663</v>
      </c>
      <c r="AF119" s="21">
        <v>-1.0000000000000002</v>
      </c>
      <c r="AG119" s="21">
        <v>-1.0000000000000002</v>
      </c>
      <c r="AH119" s="21">
        <v>-1.0000000000000002</v>
      </c>
      <c r="AI119" s="21">
        <v>0</v>
      </c>
      <c r="AJ119" s="21">
        <v>4.3633982272566915E-2</v>
      </c>
      <c r="AK119" s="21">
        <v>0.10162145197634175</v>
      </c>
      <c r="AL119" s="21">
        <v>0.13924897364407965</v>
      </c>
      <c r="AM119" s="21">
        <v>-7.7532029246516046E-2</v>
      </c>
      <c r="AN119" s="21">
        <v>-7.7569470577724911E-2</v>
      </c>
      <c r="AO119" s="21">
        <v>-1.4301934712811928</v>
      </c>
      <c r="AP119" s="21">
        <v>-1.2429918962227242</v>
      </c>
      <c r="AQ119" s="21">
        <v>55.433504587124126</v>
      </c>
      <c r="AR119" s="21">
        <v>1.1579415898549488</v>
      </c>
      <c r="AS119" s="21">
        <v>2.7084184447376827</v>
      </c>
      <c r="AT119" s="21">
        <v>-1.0000000000000002</v>
      </c>
      <c r="AU119" s="21">
        <v>-1.0000000000000002</v>
      </c>
      <c r="AV119" s="21">
        <v>-0.3606468268527121</v>
      </c>
      <c r="AW119" s="21">
        <v>103.24445973153978</v>
      </c>
      <c r="AX119" s="21">
        <v>107.60785795879644</v>
      </c>
      <c r="AY119" s="21">
        <v>0.28824817196620944</v>
      </c>
      <c r="AZ119" s="21">
        <v>17.321511727144511</v>
      </c>
      <c r="BA119" s="26">
        <v>1475.7115549700227</v>
      </c>
    </row>
    <row r="120" spans="1:100" x14ac:dyDescent="0.25">
      <c r="A120">
        <v>245</v>
      </c>
      <c r="B120" t="s">
        <v>564</v>
      </c>
      <c r="C120" s="26">
        <v>3</v>
      </c>
      <c r="D120" s="21">
        <v>4.4376554307099951</v>
      </c>
      <c r="E120" s="21">
        <v>-2.0714595051086797E-2</v>
      </c>
      <c r="F120" s="21">
        <v>0.11730429187757051</v>
      </c>
      <c r="G120" s="21">
        <v>0.11013712387473688</v>
      </c>
      <c r="H120" s="21">
        <v>0.30754071857987336</v>
      </c>
      <c r="I120" s="21">
        <v>0</v>
      </c>
      <c r="J120" s="21">
        <v>18.452443114792409</v>
      </c>
      <c r="K120" s="21">
        <v>0.30754071857987336</v>
      </c>
      <c r="L120" s="21">
        <v>-1.0000000000000007</v>
      </c>
      <c r="M120" s="21">
        <v>-1.0000000000000007</v>
      </c>
      <c r="N120" s="21">
        <v>6.1508143715974679</v>
      </c>
      <c r="O120" s="21">
        <v>23.000235669377151</v>
      </c>
      <c r="P120" s="21">
        <v>9.7112334894904304</v>
      </c>
      <c r="Q120" s="21">
        <v>-0.21010410770119434</v>
      </c>
      <c r="R120" s="21">
        <v>0.94754083581291237</v>
      </c>
      <c r="S120" s="21">
        <v>0.33333333333333381</v>
      </c>
      <c r="T120" s="21">
        <v>0.44241903157885387</v>
      </c>
      <c r="U120" s="21">
        <v>0.42215517895349308</v>
      </c>
      <c r="V120" s="21">
        <v>0</v>
      </c>
      <c r="W120" s="21">
        <v>35.614673011432281</v>
      </c>
      <c r="X120" s="21">
        <v>2.2532498790748496</v>
      </c>
      <c r="Y120" s="21">
        <v>-1.0000000000000007</v>
      </c>
      <c r="Z120" s="21">
        <v>-1.0000000000000007</v>
      </c>
      <c r="AA120" s="21">
        <v>72.168984983412003</v>
      </c>
      <c r="AB120" s="21">
        <v>1.0521051386494255E-3</v>
      </c>
      <c r="AC120" s="21">
        <v>0.5112781269653579</v>
      </c>
      <c r="AD120" s="21">
        <v>0.19980519061932892</v>
      </c>
      <c r="AE120" s="21">
        <v>35.606771136166806</v>
      </c>
      <c r="AF120" s="21">
        <v>-1.0000000000000007</v>
      </c>
      <c r="AG120" s="21">
        <v>-1.0000000000000007</v>
      </c>
      <c r="AH120" s="21">
        <v>-1.0000000000000007</v>
      </c>
      <c r="AI120" s="21">
        <v>0</v>
      </c>
      <c r="AJ120" s="21">
        <v>0</v>
      </c>
      <c r="AK120" s="21">
        <v>0.14007244234114474</v>
      </c>
      <c r="AL120" s="21">
        <v>9.0181153843628278E-2</v>
      </c>
      <c r="AM120" s="21">
        <v>0.31486218531304594</v>
      </c>
      <c r="AN120" s="21">
        <v>0.26075159472701381</v>
      </c>
      <c r="AO120" s="21">
        <v>8.5719168445318719</v>
      </c>
      <c r="AP120" s="21">
        <v>6.969695637393488</v>
      </c>
      <c r="AQ120" s="21">
        <v>54.067116126224683</v>
      </c>
      <c r="AR120" s="21">
        <v>1.1979075438656803</v>
      </c>
      <c r="AS120" s="21">
        <v>2.5607905976547225</v>
      </c>
      <c r="AT120" s="21">
        <v>-1.0000000000000007</v>
      </c>
      <c r="AU120" s="21">
        <v>-1.0000000000000007</v>
      </c>
      <c r="AV120" s="21">
        <v>1.0576779596876498</v>
      </c>
      <c r="AW120" s="21">
        <v>102.13891629018258</v>
      </c>
      <c r="AX120" s="21">
        <v>102.13891629018258</v>
      </c>
      <c r="AY120" s="21">
        <v>0.48907412642491066</v>
      </c>
      <c r="AZ120" s="21">
        <v>36.696013486846972</v>
      </c>
      <c r="BA120" s="26">
        <v>1538.0180677476199</v>
      </c>
      <c r="CU120" t="e">
        <v>#N/A</v>
      </c>
      <c r="CV120" t="e">
        <v>#N/A</v>
      </c>
    </row>
    <row r="121" spans="1:100" x14ac:dyDescent="0.25">
      <c r="A121">
        <v>246</v>
      </c>
      <c r="B121" t="s">
        <v>565</v>
      </c>
      <c r="C121" s="26">
        <v>3</v>
      </c>
      <c r="D121" s="21">
        <v>4.4756215265904249</v>
      </c>
      <c r="E121" s="21">
        <v>-0.15085368905167185</v>
      </c>
      <c r="F121" s="21">
        <v>4.3008775111409471E-2</v>
      </c>
      <c r="G121" s="21">
        <v>1.0656510536238145E-3</v>
      </c>
      <c r="H121" s="21">
        <v>0.15635278226691923</v>
      </c>
      <c r="I121" s="21">
        <v>0</v>
      </c>
      <c r="J121" s="21">
        <v>9.3811669360151573</v>
      </c>
      <c r="K121" s="21">
        <v>0.15635278226691923</v>
      </c>
      <c r="L121" s="21">
        <v>-1.0000000000000004</v>
      </c>
      <c r="M121" s="21">
        <v>-1.0000000000000004</v>
      </c>
      <c r="N121" s="21">
        <v>3.1270556453383831</v>
      </c>
      <c r="O121" s="21">
        <v>13.857854113659213</v>
      </c>
      <c r="P121" s="21">
        <v>0.27445186895699769</v>
      </c>
      <c r="Q121" s="21">
        <v>2.5230891455434445</v>
      </c>
      <c r="R121" s="21">
        <v>0.77173855657271473</v>
      </c>
      <c r="S121" s="21">
        <v>0.33333333333333337</v>
      </c>
      <c r="T121" s="21">
        <v>0.43400164224589188</v>
      </c>
      <c r="U121" s="21">
        <v>0.11799992016318993</v>
      </c>
      <c r="V121" s="21">
        <v>-1.3409072965755253E-2</v>
      </c>
      <c r="W121" s="21">
        <v>28.622921620389633</v>
      </c>
      <c r="X121" s="21">
        <v>1.0882448659053556</v>
      </c>
      <c r="Y121" s="21">
        <v>-1.0000000000000004</v>
      </c>
      <c r="Z121" s="21">
        <v>-1.0000000000000004</v>
      </c>
      <c r="AA121" s="21">
        <v>46.99193722125743</v>
      </c>
      <c r="AB121" s="21">
        <v>8.4177274527165655E-2</v>
      </c>
      <c r="AC121" s="21">
        <v>0.16681927183520318</v>
      </c>
      <c r="AD121" s="21">
        <v>0.10094899452353277</v>
      </c>
      <c r="AE121" s="21">
        <v>17.597277044295083</v>
      </c>
      <c r="AF121" s="21">
        <v>-1.0000000000000004</v>
      </c>
      <c r="AG121" s="21">
        <v>-1.0000000000000004</v>
      </c>
      <c r="AH121" s="21">
        <v>-1.0000000000000004</v>
      </c>
      <c r="AI121" s="21">
        <v>4.9254279935982831E-3</v>
      </c>
      <c r="AJ121" s="21">
        <v>-1.3409072965755253E-2</v>
      </c>
      <c r="AK121" s="21">
        <v>0.16235082186251654</v>
      </c>
      <c r="AL121" s="21">
        <v>-0.14718533436884446</v>
      </c>
      <c r="AM121" s="21">
        <v>-6.1042995747308773E-2</v>
      </c>
      <c r="AN121" s="21">
        <v>0.49321710304978372</v>
      </c>
      <c r="AO121" s="21">
        <v>-0.71432078437013669</v>
      </c>
      <c r="AP121" s="21">
        <v>11.594500904400372</v>
      </c>
      <c r="AQ121" s="21">
        <v>38.004088556404781</v>
      </c>
      <c r="AR121" s="21">
        <v>0.87192582277665998</v>
      </c>
      <c r="AS121" s="21">
        <v>1.2445976481722754</v>
      </c>
      <c r="AT121" s="21">
        <v>-1.0000000000000004</v>
      </c>
      <c r="AU121" s="21">
        <v>-1.0000000000000004</v>
      </c>
      <c r="AV121" s="21">
        <v>0.77280420762633861</v>
      </c>
      <c r="AW121" s="21">
        <v>72.444292239316951</v>
      </c>
      <c r="AX121" s="21">
        <v>71.201893502613387</v>
      </c>
      <c r="AY121" s="21">
        <v>0.42087811987750479</v>
      </c>
      <c r="AZ121" s="21">
        <v>28.379603341659227</v>
      </c>
      <c r="BA121" s="26">
        <v>1459.3280907530309</v>
      </c>
    </row>
    <row r="122" spans="1:100" x14ac:dyDescent="0.25">
      <c r="A122">
        <v>247</v>
      </c>
      <c r="B122" t="s">
        <v>566</v>
      </c>
      <c r="C122" s="26">
        <v>3</v>
      </c>
      <c r="D122" s="21">
        <v>4.921300713490651</v>
      </c>
      <c r="E122" s="21">
        <v>0</v>
      </c>
      <c r="F122" s="21">
        <v>1.6069213480182494</v>
      </c>
      <c r="G122" s="21">
        <v>1.6069213480182494</v>
      </c>
      <c r="H122" s="21">
        <v>2.5485799540170495E-2</v>
      </c>
      <c r="I122" s="21">
        <v>0</v>
      </c>
      <c r="J122" s="21">
        <v>1.5291479724102299</v>
      </c>
      <c r="K122" s="21">
        <v>2.5485799540170495E-2</v>
      </c>
      <c r="L122" s="21">
        <v>-1.0000000000000013</v>
      </c>
      <c r="M122" s="21">
        <v>-1.0000000000000013</v>
      </c>
      <c r="N122" s="21">
        <v>0.50971599080341012</v>
      </c>
      <c r="O122" s="21">
        <v>8.057370033919133</v>
      </c>
      <c r="P122" s="21">
        <v>-0.75443823210850525</v>
      </c>
      <c r="Q122" s="21">
        <v>-0.16487878237659215</v>
      </c>
      <c r="R122" s="21">
        <v>-0.22594055280275996</v>
      </c>
      <c r="S122" s="21">
        <v>0.33745472321757708</v>
      </c>
      <c r="T122" s="21">
        <v>0.30889466205109806</v>
      </c>
      <c r="U122" s="21">
        <v>-7.9187134741255216E-2</v>
      </c>
      <c r="V122" s="21">
        <v>0</v>
      </c>
      <c r="W122" s="21">
        <v>21.667058039489973</v>
      </c>
      <c r="X122" s="21">
        <v>0.27530488626411515</v>
      </c>
      <c r="Y122" s="21">
        <v>-1.0000000000000013</v>
      </c>
      <c r="Z122" s="21">
        <v>-1.0000000000000013</v>
      </c>
      <c r="AA122" s="21">
        <v>32.6643140627977</v>
      </c>
      <c r="AB122" s="21">
        <v>9.0180272079649335E-2</v>
      </c>
      <c r="AC122" s="21">
        <v>9.9929013803125244E-2</v>
      </c>
      <c r="AD122" s="21">
        <v>3.4354645639435175E-2</v>
      </c>
      <c r="AE122" s="21">
        <v>11.223196576110483</v>
      </c>
      <c r="AF122" s="21">
        <v>-1.0000000000000013</v>
      </c>
      <c r="AG122" s="21">
        <v>-1.0000000000000013</v>
      </c>
      <c r="AH122" s="21">
        <v>-1.0000000000000013</v>
      </c>
      <c r="AI122" s="21">
        <v>0</v>
      </c>
      <c r="AJ122" s="21">
        <v>0</v>
      </c>
      <c r="AK122" s="21">
        <v>-9.6722218358181858E-2</v>
      </c>
      <c r="AL122" s="21">
        <v>-0.10409974524162195</v>
      </c>
      <c r="AM122" s="21">
        <v>8.2075962320386192E-2</v>
      </c>
      <c r="AN122" s="21">
        <v>0.18289252037547021</v>
      </c>
      <c r="AO122" s="21">
        <v>1.5682879662187457</v>
      </c>
      <c r="AP122" s="21">
        <v>4.0518142831786452</v>
      </c>
      <c r="AQ122" s="21">
        <v>23.196206011900195</v>
      </c>
      <c r="AR122" s="21">
        <v>0.56716225052741986</v>
      </c>
      <c r="AS122" s="21">
        <v>0.3007906858042857</v>
      </c>
      <c r="AT122" s="21">
        <v>-1.0000000000000013</v>
      </c>
      <c r="AU122" s="21">
        <v>-1.0000000000000013</v>
      </c>
      <c r="AV122" s="21">
        <v>1.3809807952154896</v>
      </c>
      <c r="AW122" s="21">
        <v>44.773498379895479</v>
      </c>
      <c r="AX122" s="21">
        <v>44.773498379895479</v>
      </c>
      <c r="AY122" s="21">
        <v>0.13224291152998563</v>
      </c>
      <c r="AZ122" s="21">
        <v>-11.337503525719596</v>
      </c>
      <c r="BA122" s="26">
        <v>1359.7993939055928</v>
      </c>
      <c r="CU122" t="e">
        <v>#N/A</v>
      </c>
      <c r="CV122" t="e">
        <v>#N/A</v>
      </c>
    </row>
    <row r="123" spans="1:100" x14ac:dyDescent="0.25">
      <c r="A123">
        <v>250</v>
      </c>
      <c r="B123" t="s">
        <v>567</v>
      </c>
      <c r="C123" s="26">
        <v>3</v>
      </c>
      <c r="D123" s="21">
        <v>5.2425089115021315</v>
      </c>
      <c r="E123" s="21">
        <v>-0.33921038285319655</v>
      </c>
      <c r="F123" s="21">
        <v>-1.9536258049837885E-3</v>
      </c>
      <c r="G123" s="21">
        <v>-0.12061376533846274</v>
      </c>
      <c r="H123" s="21">
        <v>0.34373713097710429</v>
      </c>
      <c r="I123" s="21">
        <v>0</v>
      </c>
      <c r="J123" s="21">
        <v>20.624227858626242</v>
      </c>
      <c r="K123" s="21">
        <v>0.34373713097710429</v>
      </c>
      <c r="L123" s="21">
        <v>-1</v>
      </c>
      <c r="M123" s="21">
        <v>-1</v>
      </c>
      <c r="N123" s="21">
        <v>6.8747426195420838</v>
      </c>
      <c r="O123" s="21">
        <v>25.746123004789926</v>
      </c>
      <c r="P123" s="21">
        <v>0.96066126551835374</v>
      </c>
      <c r="Q123" s="21">
        <v>0.75463163269480704</v>
      </c>
      <c r="R123" s="21">
        <v>0.31332968491725172</v>
      </c>
      <c r="S123" s="21">
        <v>0.32578839935664922</v>
      </c>
      <c r="T123" s="21">
        <v>0.37018379405658314</v>
      </c>
      <c r="U123" s="21">
        <v>0.41344040464050907</v>
      </c>
      <c r="V123" s="21">
        <v>6.0089783492446709E-2</v>
      </c>
      <c r="W123" s="21">
        <v>33.030610022763355</v>
      </c>
      <c r="X123" s="21">
        <v>2.3998841088621017</v>
      </c>
      <c r="Y123" s="21">
        <v>-1</v>
      </c>
      <c r="Z123" s="21">
        <v>-1</v>
      </c>
      <c r="AA123" s="21">
        <v>99.539997069156925</v>
      </c>
      <c r="AB123" s="21">
        <v>0.4400843320965841</v>
      </c>
      <c r="AC123" s="21">
        <v>0.63559666211497412</v>
      </c>
      <c r="AD123" s="21">
        <v>0.24824015301796876</v>
      </c>
      <c r="AE123" s="21">
        <v>66.196057361476363</v>
      </c>
      <c r="AF123" s="21">
        <v>-1</v>
      </c>
      <c r="AG123" s="21">
        <v>-1</v>
      </c>
      <c r="AH123" s="21">
        <v>-1</v>
      </c>
      <c r="AI123" s="21">
        <v>0</v>
      </c>
      <c r="AJ123" s="21">
        <v>6.0089783492446709E-2</v>
      </c>
      <c r="AK123" s="21">
        <v>-0.1894093799656581</v>
      </c>
      <c r="AL123" s="21">
        <v>0.24359197125390608</v>
      </c>
      <c r="AM123" s="21">
        <v>0.11044709737110871</v>
      </c>
      <c r="AN123" s="21">
        <v>-0.31375581023708465</v>
      </c>
      <c r="AO123" s="21">
        <v>1.8141305344494263</v>
      </c>
      <c r="AP123" s="21">
        <v>-6.6259353996575863</v>
      </c>
      <c r="AQ123" s="21">
        <v>53.654837881389611</v>
      </c>
      <c r="AR123" s="21">
        <v>1.1695023815461891</v>
      </c>
      <c r="AS123" s="21">
        <v>2.7436212398392086</v>
      </c>
      <c r="AT123" s="21">
        <v>-1</v>
      </c>
      <c r="AU123" s="21">
        <v>-1</v>
      </c>
      <c r="AV123" s="21">
        <v>0.19271591957878909</v>
      </c>
      <c r="AW123" s="21">
        <v>118.66018467428927</v>
      </c>
      <c r="AX123" s="21">
        <v>124.66916302353397</v>
      </c>
      <c r="AY123" s="21">
        <v>0.56405539440910513</v>
      </c>
      <c r="AZ123" s="21">
        <v>74.872289064473605</v>
      </c>
      <c r="BA123" s="26">
        <v>1580.9006790697811</v>
      </c>
    </row>
    <row r="124" spans="1:100" x14ac:dyDescent="0.25">
      <c r="A124">
        <v>253</v>
      </c>
      <c r="B124" t="s">
        <v>568</v>
      </c>
      <c r="C124" s="26">
        <v>2</v>
      </c>
      <c r="D124" s="21">
        <v>2.4166008607531779</v>
      </c>
      <c r="E124" s="21">
        <v>-0.29217080290927366</v>
      </c>
      <c r="F124" s="21">
        <v>-0.65059993698165608</v>
      </c>
      <c r="G124" s="21">
        <v>-0.64588750277410678</v>
      </c>
      <c r="H124" s="21">
        <v>-8.1393394211394229E-2</v>
      </c>
      <c r="I124" s="21">
        <v>0</v>
      </c>
      <c r="J124" s="21">
        <v>-4.8836036526836546</v>
      </c>
      <c r="K124" s="21">
        <v>-8.1393394211394229E-2</v>
      </c>
      <c r="L124" s="21">
        <v>-1</v>
      </c>
      <c r="M124" s="21">
        <v>-1</v>
      </c>
      <c r="N124" s="21">
        <v>-1.6278678842278849</v>
      </c>
      <c r="O124" s="21">
        <v>-1.2279185354371478</v>
      </c>
      <c r="P124" s="21">
        <v>-1.3119106623415877</v>
      </c>
      <c r="Q124" s="21">
        <v>-2.7780167933618243</v>
      </c>
      <c r="R124" s="21">
        <v>-0.91094273097634848</v>
      </c>
      <c r="S124" s="21">
        <v>0.299639941143378</v>
      </c>
      <c r="T124" s="21">
        <v>0.15416113585461241</v>
      </c>
      <c r="U124" s="21">
        <v>-8.3377650498816652E-2</v>
      </c>
      <c r="V124" s="21">
        <v>-2.0655882685668227E-2</v>
      </c>
      <c r="W124" s="21">
        <v>14.15650821827383</v>
      </c>
      <c r="X124" s="21">
        <v>5.704085944653392E-2</v>
      </c>
      <c r="Y124" s="21">
        <v>-1</v>
      </c>
      <c r="Z124" s="21">
        <v>-1</v>
      </c>
      <c r="AA124" s="21">
        <v>21.493890959651701</v>
      </c>
      <c r="AB124" s="21">
        <v>-6.3161201623782984E-2</v>
      </c>
      <c r="AC124" s="21">
        <v>-6.3016105966928387E-2</v>
      </c>
      <c r="AD124" s="21">
        <v>-6.6056095388278599E-2</v>
      </c>
      <c r="AE124" s="21">
        <v>0.9847775299407715</v>
      </c>
      <c r="AF124" s="21">
        <v>-1</v>
      </c>
      <c r="AG124" s="21">
        <v>-1</v>
      </c>
      <c r="AH124" s="21">
        <v>-1</v>
      </c>
      <c r="AI124" s="21">
        <v>-1.1593535563568663E-2</v>
      </c>
      <c r="AJ124" s="21">
        <v>-2.0655882685668227E-2</v>
      </c>
      <c r="AK124" s="21">
        <v>0.308000960071386</v>
      </c>
      <c r="AL124" s="21">
        <v>-0.1361730030821387</v>
      </c>
      <c r="AM124" s="21">
        <v>0.3503903282117044</v>
      </c>
      <c r="AN124" s="21">
        <v>-0.16694946799665061</v>
      </c>
      <c r="AO124" s="21">
        <v>9.3093293849954897</v>
      </c>
      <c r="AP124" s="21">
        <v>-3.864168094672908</v>
      </c>
      <c r="AQ124" s="21">
        <v>18.693199944817344</v>
      </c>
      <c r="AR124" s="21">
        <v>0.45693771657573318</v>
      </c>
      <c r="AS124" s="21">
        <v>0.1191283623646634</v>
      </c>
      <c r="AT124" s="21">
        <v>-1</v>
      </c>
      <c r="AU124" s="21">
        <v>-1</v>
      </c>
      <c r="AV124" s="21">
        <v>-1.1571413397638657</v>
      </c>
      <c r="AW124" s="21">
        <v>30.213815306600758</v>
      </c>
      <c r="AX124" s="21">
        <v>30.005380747149548</v>
      </c>
      <c r="AY124" s="21">
        <v>-2.2900072375849317E-2</v>
      </c>
      <c r="AZ124" s="21">
        <v>-33.210674820895633</v>
      </c>
      <c r="BA124" s="26">
        <v>1400.5086254121741</v>
      </c>
    </row>
    <row r="125" spans="1:100" x14ac:dyDescent="0.25">
      <c r="A125">
        <v>254</v>
      </c>
      <c r="B125" t="s">
        <v>569</v>
      </c>
      <c r="C125" s="26">
        <v>3</v>
      </c>
      <c r="D125" s="21">
        <v>3.8157795105136407</v>
      </c>
      <c r="E125" s="21">
        <v>5.9197037664548927E-3</v>
      </c>
      <c r="F125" s="21">
        <v>7.9257708109152469</v>
      </c>
      <c r="G125" s="21">
        <v>7.9257708109152469</v>
      </c>
      <c r="H125" s="21">
        <v>0.26988649923272656</v>
      </c>
      <c r="I125" s="21">
        <v>0</v>
      </c>
      <c r="J125" s="21">
        <v>16.193189953963586</v>
      </c>
      <c r="K125" s="21">
        <v>0.26988649923272656</v>
      </c>
      <c r="L125" s="21">
        <v>-1.0000000000000007</v>
      </c>
      <c r="M125" s="21">
        <v>-1.0000000000000007</v>
      </c>
      <c r="N125" s="21">
        <v>5.3977299846545339</v>
      </c>
      <c r="O125" s="21">
        <v>27.934740275392478</v>
      </c>
      <c r="P125" s="21">
        <v>0.10884726507970219</v>
      </c>
      <c r="Q125" s="21">
        <v>81.832162989276952</v>
      </c>
      <c r="R125" s="21">
        <v>27.068654781612381</v>
      </c>
      <c r="S125" s="21">
        <v>0.35987665872971486</v>
      </c>
      <c r="T125" s="21">
        <v>0.38068990985597817</v>
      </c>
      <c r="U125" s="21">
        <v>0.32551753050495108</v>
      </c>
      <c r="V125" s="21">
        <v>0</v>
      </c>
      <c r="W125" s="21">
        <v>31.847903994316724</v>
      </c>
      <c r="X125" s="21">
        <v>1.8201067678954159</v>
      </c>
      <c r="Y125" s="21">
        <v>-1.0000000000000007</v>
      </c>
      <c r="Z125" s="21">
        <v>-1.0000000000000007</v>
      </c>
      <c r="AA125" s="21">
        <v>114.65787093967651</v>
      </c>
      <c r="AB125" s="21">
        <v>0.34035897315864161</v>
      </c>
      <c r="AC125" s="21">
        <v>0.38538034452029218</v>
      </c>
      <c r="AD125" s="21">
        <v>0.38908692559601515</v>
      </c>
      <c r="AE125" s="21">
        <v>55.74131216374743</v>
      </c>
      <c r="AF125" s="21">
        <v>-1.0000000000000007</v>
      </c>
      <c r="AG125" s="21">
        <v>-1.0000000000000007</v>
      </c>
      <c r="AH125" s="21">
        <v>-1.0000000000000007</v>
      </c>
      <c r="AI125" s="21">
        <v>0.38628964921458142</v>
      </c>
      <c r="AJ125" s="21">
        <v>0</v>
      </c>
      <c r="AK125" s="21">
        <v>0.19348202429638622</v>
      </c>
      <c r="AL125" s="21">
        <v>0.10906117257474431</v>
      </c>
      <c r="AM125" s="21">
        <v>0.13616630538103827</v>
      </c>
      <c r="AN125" s="21">
        <v>0.14823892291171584</v>
      </c>
      <c r="AO125" s="21">
        <v>4.3715677560078881</v>
      </c>
      <c r="AP125" s="21">
        <v>4.251278935666619</v>
      </c>
      <c r="AQ125" s="21">
        <v>48.041093948280299</v>
      </c>
      <c r="AR125" s="21">
        <v>1.0660840990906437</v>
      </c>
      <c r="AS125" s="21">
        <v>2.0899932671281403</v>
      </c>
      <c r="AT125" s="21">
        <v>-1.0000000000000007</v>
      </c>
      <c r="AU125" s="21">
        <v>-1.0000000000000007</v>
      </c>
      <c r="AV125" s="21">
        <v>34.994425592527627</v>
      </c>
      <c r="AW125" s="21">
        <v>146.84389015073563</v>
      </c>
      <c r="AX125" s="21">
        <v>154.56968313502728</v>
      </c>
      <c r="AY125" s="21">
        <v>0.71740341373781735</v>
      </c>
      <c r="AZ125" s="21">
        <v>115.10926258403754</v>
      </c>
      <c r="BA125" s="26">
        <v>1806.7942145031664</v>
      </c>
    </row>
    <row r="126" spans="1:100" x14ac:dyDescent="0.25">
      <c r="A126">
        <v>256</v>
      </c>
      <c r="B126" t="s">
        <v>570</v>
      </c>
      <c r="C126" s="26">
        <v>2</v>
      </c>
      <c r="D126" s="21">
        <v>3.1829358610113125</v>
      </c>
      <c r="E126" s="21">
        <v>-0.12194628081254061</v>
      </c>
      <c r="F126" s="21">
        <v>-0.22672228236108347</v>
      </c>
      <c r="G126" s="21">
        <v>-0.22008497997252618</v>
      </c>
      <c r="H126" s="21">
        <v>6.6964461167995926E-3</v>
      </c>
      <c r="I126" s="21">
        <v>0</v>
      </c>
      <c r="J126" s="21">
        <v>0.40178676700797489</v>
      </c>
      <c r="K126" s="21">
        <v>6.6964461167995926E-3</v>
      </c>
      <c r="L126" s="21">
        <v>-1</v>
      </c>
      <c r="M126" s="21">
        <v>-1</v>
      </c>
      <c r="N126" s="21">
        <v>0.13392892233599163</v>
      </c>
      <c r="O126" s="21">
        <v>4.2622201992688726</v>
      </c>
      <c r="P126" s="21">
        <v>-0.44981444665332021</v>
      </c>
      <c r="Q126" s="21">
        <v>-0.76307412167686395</v>
      </c>
      <c r="R126" s="21">
        <v>-0.24913802822922299</v>
      </c>
      <c r="S126" s="21">
        <v>0.31610644953741751</v>
      </c>
      <c r="T126" s="21">
        <v>0.22368306489732648</v>
      </c>
      <c r="U126" s="21">
        <v>2.7100407802647525E-3</v>
      </c>
      <c r="V126" s="21">
        <v>-9.2726328481888467E-3</v>
      </c>
      <c r="W126" s="21">
        <v>19.589861925949691</v>
      </c>
      <c r="X126" s="21">
        <v>0.45585057881092317</v>
      </c>
      <c r="Y126" s="21">
        <v>-1</v>
      </c>
      <c r="Z126" s="21">
        <v>-1</v>
      </c>
      <c r="AA126" s="21">
        <v>32.680291123172324</v>
      </c>
      <c r="AB126" s="21">
        <v>3.3402193891021226E-2</v>
      </c>
      <c r="AC126" s="21">
        <v>3.3583935125783795E-2</v>
      </c>
      <c r="AD126" s="21">
        <v>2.971438674882787E-2</v>
      </c>
      <c r="AE126" s="21">
        <v>9.8808236867108103</v>
      </c>
      <c r="AF126" s="21">
        <v>-1</v>
      </c>
      <c r="AG126" s="21">
        <v>-1</v>
      </c>
      <c r="AH126" s="21">
        <v>-1</v>
      </c>
      <c r="AI126" s="21">
        <v>-5.351614702703073E-3</v>
      </c>
      <c r="AJ126" s="21">
        <v>-9.2726328481888467E-3</v>
      </c>
      <c r="AK126" s="21">
        <v>0.19166696844623937</v>
      </c>
      <c r="AL126" s="21">
        <v>-1.9839011456992031E-2</v>
      </c>
      <c r="AM126" s="21">
        <v>0.21489340918438238</v>
      </c>
      <c r="AN126" s="21">
        <v>-3.1452548969328628E-2</v>
      </c>
      <c r="AO126" s="21">
        <v>5.8590471248803668</v>
      </c>
      <c r="AP126" s="21">
        <v>-0.41388583455778605</v>
      </c>
      <c r="AQ126" s="21">
        <v>24.47738844910058</v>
      </c>
      <c r="AR126" s="21">
        <v>0.58425902754818293</v>
      </c>
      <c r="AS126" s="21">
        <v>0.5308695072482037</v>
      </c>
      <c r="AT126" s="21">
        <v>-1</v>
      </c>
      <c r="AU126" s="21">
        <v>-1</v>
      </c>
      <c r="AV126" s="21">
        <v>-0.27889985062879352</v>
      </c>
      <c r="AW126" s="21">
        <v>43.105323061698229</v>
      </c>
      <c r="AX126" s="21">
        <v>43.065775472866768</v>
      </c>
      <c r="AY126" s="21">
        <v>7.6399108853087219E-2</v>
      </c>
      <c r="AZ126" s="21">
        <v>-15.814200975155389</v>
      </c>
      <c r="BA126" s="26">
        <v>1417.3976313306794</v>
      </c>
    </row>
    <row r="127" spans="1:100" x14ac:dyDescent="0.25">
      <c r="A127">
        <v>263</v>
      </c>
      <c r="B127" t="s">
        <v>571</v>
      </c>
      <c r="C127" s="26">
        <v>3</v>
      </c>
      <c r="D127" s="21">
        <v>1.8594212650064801</v>
      </c>
      <c r="E127" s="21">
        <v>0</v>
      </c>
      <c r="F127" s="21">
        <v>0.39837459789143326</v>
      </c>
      <c r="G127" s="21">
        <v>0.39837459789143326</v>
      </c>
      <c r="H127" s="21">
        <v>0.25913908132982949</v>
      </c>
      <c r="I127" s="21">
        <v>0</v>
      </c>
      <c r="J127" s="21">
        <v>15.548344879789768</v>
      </c>
      <c r="K127" s="21">
        <v>0.25913908132982949</v>
      </c>
      <c r="L127" s="21">
        <v>-0.99999999999999789</v>
      </c>
      <c r="M127" s="21">
        <v>-0.99999999999999789</v>
      </c>
      <c r="N127" s="21">
        <v>5.1827816265965865</v>
      </c>
      <c r="O127" s="21">
        <v>17.806140742687681</v>
      </c>
      <c r="P127" s="21">
        <v>-0.33142834827314255</v>
      </c>
      <c r="Q127" s="21">
        <v>-3.8071984244600716</v>
      </c>
      <c r="R127" s="21">
        <v>-1.2656658315836908</v>
      </c>
      <c r="S127" s="21">
        <v>0.34579972442946416</v>
      </c>
      <c r="T127" s="21">
        <v>0.5318074861457992</v>
      </c>
      <c r="U127" s="21">
        <v>0.30689610181296478</v>
      </c>
      <c r="V127" s="21">
        <v>0</v>
      </c>
      <c r="W127" s="21">
        <v>37.014569242335924</v>
      </c>
      <c r="X127" s="21">
        <v>2.044526689309758</v>
      </c>
      <c r="Y127" s="21">
        <v>-0.99999999999999789</v>
      </c>
      <c r="Z127" s="21">
        <v>-0.99999999999999789</v>
      </c>
      <c r="AA127" s="21">
        <v>52.997501130151676</v>
      </c>
      <c r="AB127" s="21">
        <v>-2.8951366124877571E-3</v>
      </c>
      <c r="AC127" s="21">
        <v>9.7273833972090121E-2</v>
      </c>
      <c r="AD127" s="21">
        <v>0.25059325702838625</v>
      </c>
      <c r="AE127" s="21">
        <v>17.248597719399438</v>
      </c>
      <c r="AF127" s="21">
        <v>-0.99999999999999789</v>
      </c>
      <c r="AG127" s="21">
        <v>-0.99999999999999789</v>
      </c>
      <c r="AH127" s="21">
        <v>-0.99999999999999789</v>
      </c>
      <c r="AI127" s="21">
        <v>0</v>
      </c>
      <c r="AJ127" s="21">
        <v>0</v>
      </c>
      <c r="AK127" s="21">
        <v>-0.11358911661975095</v>
      </c>
      <c r="AL127" s="21">
        <v>0.4901427752955646</v>
      </c>
      <c r="AM127" s="21">
        <v>0.6899377215030944</v>
      </c>
      <c r="AN127" s="21">
        <v>0.13603182329161539</v>
      </c>
      <c r="AO127" s="21">
        <v>16.680497454478605</v>
      </c>
      <c r="AP127" s="21">
        <v>5.8515094587682093</v>
      </c>
      <c r="AQ127" s="21">
        <v>52.562914122125676</v>
      </c>
      <c r="AR127" s="21">
        <v>1.184503312388228</v>
      </c>
      <c r="AS127" s="21">
        <v>2.3036657706395878</v>
      </c>
      <c r="AT127" s="21">
        <v>-0.99999999999999789</v>
      </c>
      <c r="AU127" s="21">
        <v>-0.99999999999999789</v>
      </c>
      <c r="AV127" s="21">
        <v>-0.8672912336922578</v>
      </c>
      <c r="AW127" s="21">
        <v>76.655151331607584</v>
      </c>
      <c r="AX127" s="21">
        <v>76.655151331607584</v>
      </c>
      <c r="AY127" s="21">
        <v>0.27535820785558662</v>
      </c>
      <c r="AZ127" s="21">
        <v>24.413285258864342</v>
      </c>
      <c r="BA127" s="26">
        <v>1538.5387786425974</v>
      </c>
      <c r="CU127" t="e">
        <v>#N/A</v>
      </c>
      <c r="CV127" t="e">
        <v>#N/A</v>
      </c>
    </row>
    <row r="128" spans="1:100" x14ac:dyDescent="0.25">
      <c r="A128">
        <v>265</v>
      </c>
      <c r="B128" t="s">
        <v>572</v>
      </c>
      <c r="C128" s="26">
        <v>3</v>
      </c>
      <c r="D128" s="21">
        <v>5.435143924495641</v>
      </c>
      <c r="E128" s="21">
        <v>-0.53176333299986334</v>
      </c>
      <c r="F128" s="21">
        <v>-9.017503595580087E-2</v>
      </c>
      <c r="G128" s="21">
        <v>-0.23574997540404813</v>
      </c>
      <c r="H128" s="21">
        <v>-5.3603908868207817E-2</v>
      </c>
      <c r="I128" s="21">
        <v>0</v>
      </c>
      <c r="J128" s="21">
        <v>-3.2162345320924661</v>
      </c>
      <c r="K128" s="21">
        <v>-5.3603908868207817E-2</v>
      </c>
      <c r="L128" s="21">
        <v>-0.99999999999999978</v>
      </c>
      <c r="M128" s="21">
        <v>-0.99999999999999978</v>
      </c>
      <c r="N128" s="21">
        <v>-1.0720781773641557</v>
      </c>
      <c r="O128" s="21">
        <v>1.9831594169991253</v>
      </c>
      <c r="P128" s="21">
        <v>1.7001250339809442</v>
      </c>
      <c r="Q128" s="21">
        <v>-7.1339912129102803E-2</v>
      </c>
      <c r="R128" s="21">
        <v>5.558497445262009E-2</v>
      </c>
      <c r="S128" s="21">
        <v>0.33333333333333331</v>
      </c>
      <c r="T128" s="21">
        <v>0.20793055434104565</v>
      </c>
      <c r="U128" s="21">
        <v>-5.5053191887651232E-2</v>
      </c>
      <c r="V128" s="21">
        <v>3.376303640019486E-3</v>
      </c>
      <c r="W128" s="21">
        <v>21.727636331798212</v>
      </c>
      <c r="X128" s="21">
        <v>0.25643513118815359</v>
      </c>
      <c r="Y128" s="21">
        <v>-0.99999999999999978</v>
      </c>
      <c r="Z128" s="21">
        <v>-0.99999999999999978</v>
      </c>
      <c r="AA128" s="21">
        <v>38.66897133344844</v>
      </c>
      <c r="AB128" s="21">
        <v>2.796972804966797E-2</v>
      </c>
      <c r="AC128" s="21">
        <v>0.10130979888843734</v>
      </c>
      <c r="AD128" s="21">
        <v>0.20843547360584752</v>
      </c>
      <c r="AE128" s="21">
        <v>16.885750027197634</v>
      </c>
      <c r="AF128" s="21">
        <v>-0.99999999999999978</v>
      </c>
      <c r="AG128" s="21">
        <v>-0.99999999999999978</v>
      </c>
      <c r="AH128" s="21">
        <v>-0.99999999999999978</v>
      </c>
      <c r="AI128" s="21">
        <v>0</v>
      </c>
      <c r="AJ128" s="21">
        <v>3.376303640019486E-3</v>
      </c>
      <c r="AK128" s="21">
        <v>0.22054461891989338</v>
      </c>
      <c r="AL128" s="21">
        <v>-9.8351004348665644E-2</v>
      </c>
      <c r="AM128" s="21">
        <v>0.12979500301848848</v>
      </c>
      <c r="AN128" s="21">
        <v>1.8960709728643527E-2</v>
      </c>
      <c r="AO128" s="21">
        <v>4.347598170061679</v>
      </c>
      <c r="AP128" s="21">
        <v>-1.7737278527240278E-2</v>
      </c>
      <c r="AQ128" s="21">
        <v>18.511401799705734</v>
      </c>
      <c r="AR128" s="21">
        <v>0.48958699942674716</v>
      </c>
      <c r="AS128" s="21">
        <v>0.20283122231994552</v>
      </c>
      <c r="AT128" s="21">
        <v>-0.99999999999999978</v>
      </c>
      <c r="AU128" s="21">
        <v>-0.99999999999999978</v>
      </c>
      <c r="AV128" s="21">
        <v>-0.18016500095142815</v>
      </c>
      <c r="AW128" s="21">
        <v>40.634393471920347</v>
      </c>
      <c r="AX128" s="21">
        <v>40.972023835922307</v>
      </c>
      <c r="AY128" s="21">
        <v>6.535233516396001E-2</v>
      </c>
      <c r="AZ128" s="21">
        <v>-19.557499115902182</v>
      </c>
      <c r="BA128" s="26">
        <v>1348.35612775662</v>
      </c>
    </row>
    <row r="129" spans="1:100" x14ac:dyDescent="0.25">
      <c r="A129">
        <v>269</v>
      </c>
      <c r="B129" t="s">
        <v>573</v>
      </c>
      <c r="C129" s="26">
        <v>3</v>
      </c>
      <c r="D129" s="21">
        <v>4.0548389665236027</v>
      </c>
      <c r="E129" s="21">
        <v>0.27032694941883001</v>
      </c>
      <c r="F129" s="21">
        <v>1.5993334005751692</v>
      </c>
      <c r="G129" s="21">
        <v>1.7175061904175155</v>
      </c>
      <c r="H129" s="21">
        <v>0.37625566105744923</v>
      </c>
      <c r="I129" s="21">
        <v>0</v>
      </c>
      <c r="J129" s="21">
        <v>22.57533966344695</v>
      </c>
      <c r="K129" s="21">
        <v>0.37625566105744923</v>
      </c>
      <c r="L129" s="21">
        <v>-0.99999999999999889</v>
      </c>
      <c r="M129" s="21">
        <v>-0.99999999999999889</v>
      </c>
      <c r="N129" s="21">
        <v>7.5251132211489784</v>
      </c>
      <c r="O129" s="21">
        <v>28.347684820388043</v>
      </c>
      <c r="P129" s="21">
        <v>-1.5642805597983218</v>
      </c>
      <c r="Q129" s="21">
        <v>5.6987916201733988</v>
      </c>
      <c r="R129" s="21">
        <v>1.5402931223429648</v>
      </c>
      <c r="S129" s="21">
        <v>0.33333333333333304</v>
      </c>
      <c r="T129" s="21">
        <v>0.27072945849692753</v>
      </c>
      <c r="U129" s="21">
        <v>0.29857724724304846</v>
      </c>
      <c r="V129" s="21">
        <v>-4.7147664097680481E-3</v>
      </c>
      <c r="W129" s="21">
        <v>20.866784464243672</v>
      </c>
      <c r="X129" s="21">
        <v>1.3312236464499911</v>
      </c>
      <c r="Y129" s="21">
        <v>-0.99999999999999889</v>
      </c>
      <c r="Z129" s="21">
        <v>-0.99999999999999889</v>
      </c>
      <c r="AA129" s="21">
        <v>57.807315214600571</v>
      </c>
      <c r="AB129" s="21">
        <v>0.1986431227590679</v>
      </c>
      <c r="AC129" s="21">
        <v>0.19181810573728386</v>
      </c>
      <c r="AD129" s="21">
        <v>0.31754352406392705</v>
      </c>
      <c r="AE129" s="21">
        <v>35.400237628013912</v>
      </c>
      <c r="AF129" s="21">
        <v>-0.99999999999999889</v>
      </c>
      <c r="AG129" s="21">
        <v>-0.99999999999999889</v>
      </c>
      <c r="AH129" s="21">
        <v>-0.99999999999999889</v>
      </c>
      <c r="AI129" s="21">
        <v>0</v>
      </c>
      <c r="AJ129" s="21">
        <v>-4.7147664097680481E-3</v>
      </c>
      <c r="AK129" s="21">
        <v>7.016864186050091E-2</v>
      </c>
      <c r="AL129" s="21">
        <v>0.19861894873386479</v>
      </c>
      <c r="AM129" s="21">
        <v>0.17201033556742693</v>
      </c>
      <c r="AN129" s="21">
        <v>0.37041684712242934</v>
      </c>
      <c r="AO129" s="21">
        <v>4.6511015984881778</v>
      </c>
      <c r="AP129" s="21">
        <v>10.25351592173006</v>
      </c>
      <c r="AQ129" s="21">
        <v>43.442124127690647</v>
      </c>
      <c r="AR129" s="21">
        <v>0.89792527266354083</v>
      </c>
      <c r="AS129" s="21">
        <v>1.707479307507439</v>
      </c>
      <c r="AT129" s="21">
        <v>-0.99999999999999889</v>
      </c>
      <c r="AU129" s="21">
        <v>-0.99999999999999889</v>
      </c>
      <c r="AV129" s="21">
        <v>3.257799312760481</v>
      </c>
      <c r="AW129" s="21">
        <v>96.408515956718702</v>
      </c>
      <c r="AX129" s="21">
        <v>95.937039315741899</v>
      </c>
      <c r="AY129" s="21">
        <v>0.44321903178795857</v>
      </c>
      <c r="AZ129" s="21">
        <v>31.768085481213678</v>
      </c>
      <c r="BA129" s="26">
        <v>1491.7967214878377</v>
      </c>
    </row>
    <row r="130" spans="1:100" x14ac:dyDescent="0.25">
      <c r="A130">
        <v>271</v>
      </c>
      <c r="B130" t="s">
        <v>574</v>
      </c>
      <c r="C130" s="26">
        <v>3</v>
      </c>
      <c r="D130" s="21">
        <v>3.6760718083635213</v>
      </c>
      <c r="E130" s="21">
        <v>-6.4168216841364928E-3</v>
      </c>
      <c r="F130" s="21">
        <v>-0.68030049560563643</v>
      </c>
      <c r="G130" s="21">
        <v>-0.68030049560563643</v>
      </c>
      <c r="H130" s="21">
        <v>-9.8434752812784132E-2</v>
      </c>
      <c r="I130" s="21">
        <v>0</v>
      </c>
      <c r="J130" s="21">
        <v>-5.9060851687670448</v>
      </c>
      <c r="K130" s="21">
        <v>-9.8434752812784132E-2</v>
      </c>
      <c r="L130" s="21">
        <v>-0.99999999999999933</v>
      </c>
      <c r="M130" s="21">
        <v>-0.99999999999999933</v>
      </c>
      <c r="N130" s="21">
        <v>-1.9686950562556826</v>
      </c>
      <c r="O130" s="21">
        <v>-2.9103138560091617</v>
      </c>
      <c r="P130" s="21">
        <v>-0.53517546452810427</v>
      </c>
      <c r="Q130" s="21">
        <v>-1.8895099377310756</v>
      </c>
      <c r="R130" s="21">
        <v>-0.59945638519164046</v>
      </c>
      <c r="S130" s="21">
        <v>0.33333333333333293</v>
      </c>
      <c r="T130" s="21">
        <v>0.38958615126444107</v>
      </c>
      <c r="U130" s="21">
        <v>2.2031457854025022E-2</v>
      </c>
      <c r="V130" s="21">
        <v>1.2540900233087588E-2</v>
      </c>
      <c r="W130" s="21">
        <v>34.237063819906858</v>
      </c>
      <c r="X130" s="21">
        <v>1.0377829140406858</v>
      </c>
      <c r="Y130" s="21">
        <v>-0.99999999999999933</v>
      </c>
      <c r="Z130" s="21">
        <v>-0.99999999999999933</v>
      </c>
      <c r="AA130" s="21">
        <v>56.836122884581648</v>
      </c>
      <c r="AB130" s="21">
        <v>0.21471295736723398</v>
      </c>
      <c r="AC130" s="21">
        <v>0.24090419282325881</v>
      </c>
      <c r="AD130" s="21">
        <v>8.3531588068364304E-3</v>
      </c>
      <c r="AE130" s="21">
        <v>23.198515449866463</v>
      </c>
      <c r="AF130" s="21">
        <v>-0.99999999999999933</v>
      </c>
      <c r="AG130" s="21">
        <v>-0.99999999999999933</v>
      </c>
      <c r="AH130" s="21">
        <v>-0.99999999999999933</v>
      </c>
      <c r="AI130" s="21">
        <v>1.3341568941684957E-4</v>
      </c>
      <c r="AJ130" s="21">
        <v>1.2540900233087588E-2</v>
      </c>
      <c r="AK130" s="21">
        <v>-0.11469491258705301</v>
      </c>
      <c r="AL130" s="21">
        <v>5.7919658770617027E-2</v>
      </c>
      <c r="AM130" s="21">
        <v>0.26472350315086091</v>
      </c>
      <c r="AN130" s="21">
        <v>6.7612598006608043E-2</v>
      </c>
      <c r="AO130" s="21">
        <v>6.0446130158362568</v>
      </c>
      <c r="AP130" s="21">
        <v>1.9799132440182854</v>
      </c>
      <c r="AQ130" s="21">
        <v>28.330978651139805</v>
      </c>
      <c r="AR130" s="21">
        <v>0.7574918426848869</v>
      </c>
      <c r="AS130" s="21">
        <v>0.93934816122790143</v>
      </c>
      <c r="AT130" s="21">
        <v>-0.99999999999999933</v>
      </c>
      <c r="AU130" s="21">
        <v>-0.99999999999999933</v>
      </c>
      <c r="AV130" s="21">
        <v>-1.2797568807972768</v>
      </c>
      <c r="AW130" s="21">
        <v>55.905722272590793</v>
      </c>
      <c r="AX130" s="21">
        <v>57.162480609687876</v>
      </c>
      <c r="AY130" s="21">
        <v>5.912406443355063E-2</v>
      </c>
      <c r="AZ130" s="21">
        <v>6.3118795579955957</v>
      </c>
      <c r="BA130" s="26">
        <v>1462.0803425944503</v>
      </c>
    </row>
    <row r="131" spans="1:100" x14ac:dyDescent="0.25">
      <c r="A131">
        <v>272</v>
      </c>
      <c r="B131" t="s">
        <v>575</v>
      </c>
      <c r="C131" s="26">
        <v>3</v>
      </c>
      <c r="D131" s="21">
        <v>4.2995598282241385</v>
      </c>
      <c r="E131" s="21">
        <v>-0.10963695985681737</v>
      </c>
      <c r="F131" s="21">
        <v>0.39689037127018023</v>
      </c>
      <c r="G131" s="21">
        <v>0.35957083636916054</v>
      </c>
      <c r="H131" s="21">
        <v>0.18737255892544222</v>
      </c>
      <c r="I131" s="21">
        <v>0</v>
      </c>
      <c r="J131" s="21">
        <v>11.242353535526535</v>
      </c>
      <c r="K131" s="21">
        <v>0.18737255892544222</v>
      </c>
      <c r="L131" s="21">
        <v>-0.99999999999999989</v>
      </c>
      <c r="M131" s="21">
        <v>-0.99999999999999989</v>
      </c>
      <c r="N131" s="21">
        <v>3.747451178508844</v>
      </c>
      <c r="O131" s="21">
        <v>15.901484200119835</v>
      </c>
      <c r="P131" s="21">
        <v>-1.5408535502977716</v>
      </c>
      <c r="Q131" s="21">
        <v>0.95879974248953981</v>
      </c>
      <c r="R131" s="21">
        <v>0.23617987604265064</v>
      </c>
      <c r="S131" s="21">
        <v>0.33333333333333376</v>
      </c>
      <c r="T131" s="21">
        <v>0.34638660943978533</v>
      </c>
      <c r="U131" s="21">
        <v>0.538176986607249</v>
      </c>
      <c r="V131" s="21">
        <v>6.1053519759043197E-2</v>
      </c>
      <c r="W131" s="21">
        <v>43.66311560855879</v>
      </c>
      <c r="X131" s="21">
        <v>3.0244297249373844</v>
      </c>
      <c r="Y131" s="21">
        <v>-0.99999999999999989</v>
      </c>
      <c r="Z131" s="21">
        <v>-0.99999999999999989</v>
      </c>
      <c r="AA131" s="21">
        <v>93.508642247377693</v>
      </c>
      <c r="AB131" s="21">
        <v>0.45580134815703072</v>
      </c>
      <c r="AC131" s="21">
        <v>0.49976109290273613</v>
      </c>
      <c r="AD131" s="21">
        <v>3.6624494195759555E-2</v>
      </c>
      <c r="AE131" s="21">
        <v>49.609346762776312</v>
      </c>
      <c r="AF131" s="21">
        <v>-0.99999999999999989</v>
      </c>
      <c r="AG131" s="21">
        <v>-0.99999999999999989</v>
      </c>
      <c r="AH131" s="21">
        <v>-0.99999999999999989</v>
      </c>
      <c r="AI131" s="21">
        <v>0</v>
      </c>
      <c r="AJ131" s="21">
        <v>6.1053519759043197E-2</v>
      </c>
      <c r="AK131" s="21">
        <v>8.9928387280506838E-2</v>
      </c>
      <c r="AL131" s="21">
        <v>4.2186776991423921E-3</v>
      </c>
      <c r="AM131" s="21">
        <v>3.5417801989901708E-2</v>
      </c>
      <c r="AN131" s="21">
        <v>8.9499853801749338E-2</v>
      </c>
      <c r="AO131" s="21">
        <v>1.3350869861500776</v>
      </c>
      <c r="AP131" s="21">
        <v>2.2585897335394449</v>
      </c>
      <c r="AQ131" s="21">
        <v>54.905469144085309</v>
      </c>
      <c r="AR131" s="21">
        <v>1.2789504491394108</v>
      </c>
      <c r="AS131" s="21">
        <v>3.2118022838628248</v>
      </c>
      <c r="AT131" s="21">
        <v>-0.99999999999999989</v>
      </c>
      <c r="AU131" s="21">
        <v>-0.99999999999999989</v>
      </c>
      <c r="AV131" s="21">
        <v>0.59575071241181043</v>
      </c>
      <c r="AW131" s="21">
        <v>111.66871618103697</v>
      </c>
      <c r="AX131" s="21">
        <v>117.77406815694128</v>
      </c>
      <c r="AY131" s="21">
        <v>0.34523177307772762</v>
      </c>
      <c r="AZ131" s="21">
        <v>12.329712971565394</v>
      </c>
      <c r="BA131" s="26">
        <v>1511.5699324110897</v>
      </c>
    </row>
    <row r="132" spans="1:100" x14ac:dyDescent="0.25">
      <c r="A132">
        <v>279</v>
      </c>
      <c r="B132" t="s">
        <v>576</v>
      </c>
      <c r="C132" s="26">
        <v>3</v>
      </c>
      <c r="D132" s="21">
        <v>5.3793585883509047</v>
      </c>
      <c r="E132" s="21">
        <v>7.5511220594912123E-2</v>
      </c>
      <c r="F132" s="21">
        <v>-0.19948682260457815</v>
      </c>
      <c r="G132" s="21">
        <v>-0.17512534964929519</v>
      </c>
      <c r="H132" s="21">
        <v>0.52725142942684378</v>
      </c>
      <c r="I132" s="21">
        <v>-2.8014166191038584E-2</v>
      </c>
      <c r="J132" s="21">
        <v>29.954235794148303</v>
      </c>
      <c r="K132" s="21">
        <v>0.49923726323580525</v>
      </c>
      <c r="L132" s="21">
        <v>-0.99999999999999967</v>
      </c>
      <c r="M132" s="21">
        <v>-0.99999999999999967</v>
      </c>
      <c r="N132" s="21">
        <v>9.9847452647161052</v>
      </c>
      <c r="O132" s="21">
        <v>35.158469032849901</v>
      </c>
      <c r="P132" s="21">
        <v>-0.70647440763741531</v>
      </c>
      <c r="Q132" s="21">
        <v>-0.26889476858951455</v>
      </c>
      <c r="R132" s="21">
        <v>-0.13688723725285773</v>
      </c>
      <c r="S132" s="21">
        <v>0.33490649819179885</v>
      </c>
      <c r="T132" s="21">
        <v>0.2538076113095919</v>
      </c>
      <c r="U132" s="21">
        <v>0.29762537546218976</v>
      </c>
      <c r="V132" s="21">
        <v>8.6393635248453414E-3</v>
      </c>
      <c r="W132" s="21">
        <v>15.829663410104825</v>
      </c>
      <c r="X132" s="21">
        <v>1.252288807239675</v>
      </c>
      <c r="Y132" s="21">
        <v>-0.99999999999999967</v>
      </c>
      <c r="Z132" s="21">
        <v>-0.99999999999999967</v>
      </c>
      <c r="AA132" s="21">
        <v>51.814043704080618</v>
      </c>
      <c r="AB132" s="21">
        <v>0.43329971742766288</v>
      </c>
      <c r="AC132" s="21">
        <v>0.28030372444534762</v>
      </c>
      <c r="AD132" s="21">
        <v>8.8219087515628482E-3</v>
      </c>
      <c r="AE132" s="21">
        <v>36.121267531228661</v>
      </c>
      <c r="AF132" s="21">
        <v>-0.99999999999999967</v>
      </c>
      <c r="AG132" s="21">
        <v>-0.99999999999999967</v>
      </c>
      <c r="AH132" s="21">
        <v>-0.99999999999999967</v>
      </c>
      <c r="AI132" s="21">
        <v>0</v>
      </c>
      <c r="AJ132" s="21">
        <v>8.6393635248453414E-3</v>
      </c>
      <c r="AK132" s="21">
        <v>-0.10848002092209248</v>
      </c>
      <c r="AL132" s="21">
        <v>8.3278860410544733E-2</v>
      </c>
      <c r="AM132" s="21">
        <v>0.11759723785337285</v>
      </c>
      <c r="AN132" s="21">
        <v>-9.6836351997658859E-2</v>
      </c>
      <c r="AO132" s="21">
        <v>2.3975308417238574</v>
      </c>
      <c r="AP132" s="21">
        <v>-2.0045144978887461</v>
      </c>
      <c r="AQ132" s="21">
        <v>45.783899204253125</v>
      </c>
      <c r="AR132" s="21">
        <v>0.89497884848842524</v>
      </c>
      <c r="AS132" s="21">
        <v>1.7515260704754794</v>
      </c>
      <c r="AT132" s="21">
        <v>-0.99999999999999967</v>
      </c>
      <c r="AU132" s="21">
        <v>-0.99999999999999967</v>
      </c>
      <c r="AV132" s="21">
        <v>-0.31201258690215289</v>
      </c>
      <c r="AW132" s="21">
        <v>84.967998239041833</v>
      </c>
      <c r="AX132" s="21">
        <v>85.831934591526391</v>
      </c>
      <c r="AY132" s="21">
        <v>0.24399115736461896</v>
      </c>
      <c r="AZ132" s="21">
        <v>-3.0623258185620195</v>
      </c>
      <c r="BA132" s="26">
        <v>1426.5834357420301</v>
      </c>
    </row>
    <row r="133" spans="1:100" x14ac:dyDescent="0.25">
      <c r="A133">
        <v>280</v>
      </c>
      <c r="B133" t="s">
        <v>577</v>
      </c>
      <c r="C133" s="26">
        <v>3</v>
      </c>
      <c r="D133" s="21">
        <v>5.1276351167751546</v>
      </c>
      <c r="E133" s="21">
        <v>-3.6685243460153234E-2</v>
      </c>
      <c r="F133" s="21">
        <v>-0.16740790162015373</v>
      </c>
      <c r="G133" s="21">
        <v>-0.174641199549882</v>
      </c>
      <c r="H133" s="21">
        <v>7.8696824147596461E-2</v>
      </c>
      <c r="I133" s="21">
        <v>0</v>
      </c>
      <c r="J133" s="21">
        <v>4.721809448855792</v>
      </c>
      <c r="K133" s="21">
        <v>7.8696824147596461E-2</v>
      </c>
      <c r="L133" s="21">
        <v>-0.99999999999999989</v>
      </c>
      <c r="M133" s="21">
        <v>-0.99999999999999989</v>
      </c>
      <c r="N133" s="21">
        <v>1.5739364829519302</v>
      </c>
      <c r="O133" s="21">
        <v>9.674803366081056</v>
      </c>
      <c r="P133" s="21">
        <v>0.74968409055546315</v>
      </c>
      <c r="Q133" s="21">
        <v>-0.68341973774769627</v>
      </c>
      <c r="R133" s="21">
        <v>-8.5951770678069028E-2</v>
      </c>
      <c r="S133" s="21">
        <v>0.33333333333333337</v>
      </c>
      <c r="T133" s="21">
        <v>0.38788645633941776</v>
      </c>
      <c r="U133" s="21">
        <v>0.10970045201207682</v>
      </c>
      <c r="V133" s="21">
        <v>0</v>
      </c>
      <c r="W133" s="21">
        <v>30.088936701489267</v>
      </c>
      <c r="X133" s="21">
        <v>1.1070810488663201</v>
      </c>
      <c r="Y133" s="21">
        <v>-0.99999999999999989</v>
      </c>
      <c r="Z133" s="21">
        <v>-0.99999999999999989</v>
      </c>
      <c r="AA133" s="21">
        <v>48.820222486352918</v>
      </c>
      <c r="AB133" s="21">
        <v>0.13059703916489201</v>
      </c>
      <c r="AC133" s="21">
        <v>2.4776387856057409E-2</v>
      </c>
      <c r="AD133" s="21">
        <v>0.2209713240898851</v>
      </c>
      <c r="AE133" s="21">
        <v>18.81723755554173</v>
      </c>
      <c r="AF133" s="21">
        <v>-0.99999999999999989</v>
      </c>
      <c r="AG133" s="21">
        <v>-0.99999999999999989</v>
      </c>
      <c r="AH133" s="21">
        <v>-0.99999999999999989</v>
      </c>
      <c r="AI133" s="21">
        <v>0</v>
      </c>
      <c r="AJ133" s="21">
        <v>0</v>
      </c>
      <c r="AK133" s="21">
        <v>0.12484634601912017</v>
      </c>
      <c r="AL133" s="21">
        <v>2.9234621317981237E-2</v>
      </c>
      <c r="AM133" s="21">
        <v>-0.19723633862529139</v>
      </c>
      <c r="AN133" s="21">
        <v>-7.7040760815637752E-2</v>
      </c>
      <c r="AO133" s="21">
        <v>-4.3066767355366826</v>
      </c>
      <c r="AP133" s="21">
        <v>-1.779845913801037</v>
      </c>
      <c r="AQ133" s="21">
        <v>34.810746150345054</v>
      </c>
      <c r="AR133" s="21">
        <v>0.83092024168482836</v>
      </c>
      <c r="AS133" s="21">
        <v>1.1857778730139166</v>
      </c>
      <c r="AT133" s="21">
        <v>-0.99999999999999989</v>
      </c>
      <c r="AU133" s="21">
        <v>-0.99999999999999989</v>
      </c>
      <c r="AV133" s="21">
        <v>-0.26059297022795097</v>
      </c>
      <c r="AW133" s="21">
        <v>56.715179938632922</v>
      </c>
      <c r="AX133" s="21">
        <v>56.715179938632922</v>
      </c>
      <c r="AY133" s="21">
        <v>0.19735397640613805</v>
      </c>
      <c r="AZ133" s="21">
        <v>-12.299801066009975</v>
      </c>
      <c r="BA133" s="26">
        <v>1406.5185026806112</v>
      </c>
    </row>
    <row r="134" spans="1:100" x14ac:dyDescent="0.25">
      <c r="A134">
        <v>281</v>
      </c>
      <c r="B134" t="s">
        <v>578</v>
      </c>
      <c r="C134" s="26">
        <v>3</v>
      </c>
      <c r="D134" s="21">
        <v>3.3318015776509751</v>
      </c>
      <c r="E134" s="21">
        <v>-2.7364751391785173E-2</v>
      </c>
      <c r="F134" s="21">
        <v>1.9694944087166535</v>
      </c>
      <c r="G134" s="21">
        <v>1.9694944087166535</v>
      </c>
      <c r="H134" s="21">
        <v>0.11026360887092217</v>
      </c>
      <c r="I134" s="21">
        <v>0</v>
      </c>
      <c r="J134" s="21">
        <v>6.6158165322553275</v>
      </c>
      <c r="K134" s="21">
        <v>0.11026360887092217</v>
      </c>
      <c r="L134" s="21">
        <v>-1</v>
      </c>
      <c r="M134" s="21">
        <v>-1</v>
      </c>
      <c r="N134" s="21">
        <v>2.2052721774184434</v>
      </c>
      <c r="O134" s="21">
        <v>11.917112518622966</v>
      </c>
      <c r="P134" s="21">
        <v>0.19953492073141915</v>
      </c>
      <c r="Q134" s="21">
        <v>-0.32400127184188221</v>
      </c>
      <c r="R134" s="21">
        <v>-7.3770610614587062E-2</v>
      </c>
      <c r="S134" s="21">
        <v>0.33333333333333265</v>
      </c>
      <c r="T134" s="21">
        <v>0.19889139958992869</v>
      </c>
      <c r="U134" s="21">
        <v>0.2886651846728463</v>
      </c>
      <c r="V134" s="21">
        <v>-3.895789027229539E-2</v>
      </c>
      <c r="W134" s="21">
        <v>26.866736738115634</v>
      </c>
      <c r="X134" s="21">
        <v>1.2084325873665496</v>
      </c>
      <c r="Y134" s="21">
        <v>-1</v>
      </c>
      <c r="Z134" s="21">
        <v>-1</v>
      </c>
      <c r="AA134" s="21">
        <v>97.425429749688547</v>
      </c>
      <c r="AB134" s="21">
        <v>0.70858634385616837</v>
      </c>
      <c r="AC134" s="21">
        <v>0.49853657547530217</v>
      </c>
      <c r="AD134" s="21">
        <v>0.20552635311228057</v>
      </c>
      <c r="AE134" s="21">
        <v>70.632463622187529</v>
      </c>
      <c r="AF134" s="21">
        <v>-1</v>
      </c>
      <c r="AG134" s="21">
        <v>-1</v>
      </c>
      <c r="AH134" s="21">
        <v>-1</v>
      </c>
      <c r="AI134" s="21">
        <v>0</v>
      </c>
      <c r="AJ134" s="21">
        <v>-3.895789027229539E-2</v>
      </c>
      <c r="AK134" s="21">
        <v>0.10499891144555415</v>
      </c>
      <c r="AL134" s="21">
        <v>0.36096410206575058</v>
      </c>
      <c r="AM134" s="21">
        <v>0.14557098989263731</v>
      </c>
      <c r="AN134" s="21">
        <v>9.2486751781611823E-2</v>
      </c>
      <c r="AO134" s="21">
        <v>4.164269304543704</v>
      </c>
      <c r="AP134" s="21">
        <v>4.1169893048690476</v>
      </c>
      <c r="AQ134" s="21">
        <v>33.482553270370964</v>
      </c>
      <c r="AR134" s="21">
        <v>0.78193202732381328</v>
      </c>
      <c r="AS134" s="21">
        <v>1.3186961962374717</v>
      </c>
      <c r="AT134" s="21">
        <v>-1</v>
      </c>
      <c r="AU134" s="21">
        <v>-1</v>
      </c>
      <c r="AV134" s="21">
        <v>1.895723798102066</v>
      </c>
      <c r="AW134" s="21">
        <v>113.45953157318064</v>
      </c>
      <c r="AX134" s="21">
        <v>109.56374254595107</v>
      </c>
      <c r="AY134" s="21">
        <v>0.25134265871761802</v>
      </c>
      <c r="AZ134" s="21">
        <v>56.031413127130136</v>
      </c>
      <c r="BA134" s="26">
        <v>1558.5338865785086</v>
      </c>
      <c r="CU134" t="e">
        <v>#N/A</v>
      </c>
      <c r="CV134" t="e">
        <v>#N/A</v>
      </c>
    </row>
    <row r="135" spans="1:100" x14ac:dyDescent="0.25">
      <c r="A135">
        <v>283</v>
      </c>
      <c r="B135" t="s">
        <v>579</v>
      </c>
      <c r="C135" s="26">
        <v>3</v>
      </c>
      <c r="D135" s="21">
        <v>5.7482383064860523</v>
      </c>
      <c r="E135" s="21">
        <v>2.6273187435620678E-2</v>
      </c>
      <c r="F135" s="21">
        <v>0.33347987126319772</v>
      </c>
      <c r="G135" s="21">
        <v>0.33347987126319772</v>
      </c>
      <c r="H135" s="21">
        <v>0.41634938461259352</v>
      </c>
      <c r="I135" s="21">
        <v>0</v>
      </c>
      <c r="J135" s="21">
        <v>24.980963076755604</v>
      </c>
      <c r="K135" s="21">
        <v>0.41634938461259352</v>
      </c>
      <c r="L135" s="21">
        <v>-0.99999999999999967</v>
      </c>
      <c r="M135" s="21">
        <v>-0.99999999999999967</v>
      </c>
      <c r="N135" s="21">
        <v>8.3269876922518691</v>
      </c>
      <c r="O135" s="21">
        <v>31.062681254504856</v>
      </c>
      <c r="P135" s="21">
        <v>-0.26156933248098713</v>
      </c>
      <c r="Q135" s="21">
        <v>-1.0313936953556919</v>
      </c>
      <c r="R135" s="21">
        <v>-0.56214127072572517</v>
      </c>
      <c r="S135" s="21">
        <v>0.33333333333333331</v>
      </c>
      <c r="T135" s="21">
        <v>0.33424700221418085</v>
      </c>
      <c r="U135" s="21">
        <v>0.68111649127863638</v>
      </c>
      <c r="V135" s="21">
        <v>3.1263576006721437E-3</v>
      </c>
      <c r="W135" s="21">
        <v>37.418951992569184</v>
      </c>
      <c r="X135" s="21">
        <v>2.9953687305343468</v>
      </c>
      <c r="Y135" s="21">
        <v>-0.99999999999999967</v>
      </c>
      <c r="Z135" s="21">
        <v>-0.99999999999999967</v>
      </c>
      <c r="AA135" s="21">
        <v>83.377014593471714</v>
      </c>
      <c r="AB135" s="21">
        <v>0.20240784037430912</v>
      </c>
      <c r="AC135" s="21">
        <v>0.43663613642396887</v>
      </c>
      <c r="AD135" s="21">
        <v>0.29136010063428708</v>
      </c>
      <c r="AE135" s="21">
        <v>46.520203871628269</v>
      </c>
      <c r="AF135" s="21">
        <v>-0.99999999999999967</v>
      </c>
      <c r="AG135" s="21">
        <v>-0.99999999999999967</v>
      </c>
      <c r="AH135" s="21">
        <v>-0.99999999999999967</v>
      </c>
      <c r="AI135" s="21">
        <v>0</v>
      </c>
      <c r="AJ135" s="21">
        <v>3.1263576006721437E-3</v>
      </c>
      <c r="AK135" s="21">
        <v>0.20846985509230154</v>
      </c>
      <c r="AL135" s="21">
        <v>0.11768648952490426</v>
      </c>
      <c r="AM135" s="21">
        <v>-0.22576369057281442</v>
      </c>
      <c r="AN135" s="21">
        <v>0.72671377479246302</v>
      </c>
      <c r="AO135" s="21">
        <v>-4.6017429888588515</v>
      </c>
      <c r="AP135" s="21">
        <v>18.756276817436085</v>
      </c>
      <c r="AQ135" s="21">
        <v>62.39991506932477</v>
      </c>
      <c r="AR135" s="21">
        <v>1.3518231844268223</v>
      </c>
      <c r="AS135" s="21">
        <v>3.4117181151469405</v>
      </c>
      <c r="AT135" s="21">
        <v>-0.99999999999999967</v>
      </c>
      <c r="AU135" s="21">
        <v>-0.99999999999999967</v>
      </c>
      <c r="AV135" s="21">
        <v>-0.22866139946252773</v>
      </c>
      <c r="AW135" s="21">
        <v>133.19597266541263</v>
      </c>
      <c r="AX135" s="21">
        <v>133.50860842547985</v>
      </c>
      <c r="AY135" s="21">
        <v>0.34570147034121174</v>
      </c>
      <c r="AZ135" s="21">
        <v>55.891495477300801</v>
      </c>
      <c r="BA135" s="26">
        <v>1574.9540488952155</v>
      </c>
      <c r="CU135" t="e">
        <v>#N/A</v>
      </c>
      <c r="CV135" t="e">
        <v>#N/A</v>
      </c>
    </row>
    <row r="136" spans="1:100" x14ac:dyDescent="0.25">
      <c r="A136">
        <v>287</v>
      </c>
      <c r="B136" t="s">
        <v>580</v>
      </c>
      <c r="C136" s="26">
        <v>3</v>
      </c>
      <c r="D136" s="21">
        <v>4.4683358365188566</v>
      </c>
      <c r="E136" s="21">
        <v>9.8504896120671065E-2</v>
      </c>
      <c r="F136" s="21">
        <v>1.0397025077653559</v>
      </c>
      <c r="G136" s="21">
        <v>1.0397025077653559</v>
      </c>
      <c r="H136" s="21">
        <v>-9.7583213365138435E-2</v>
      </c>
      <c r="I136" s="21">
        <v>0</v>
      </c>
      <c r="J136" s="21">
        <v>-5.8549928019083062</v>
      </c>
      <c r="K136" s="21">
        <v>-9.7583213365138435E-2</v>
      </c>
      <c r="L136" s="21">
        <v>-1</v>
      </c>
      <c r="M136" s="21">
        <v>-1</v>
      </c>
      <c r="N136" s="21">
        <v>-1.951664267302768</v>
      </c>
      <c r="O136" s="21">
        <v>-0.34695445762409249</v>
      </c>
      <c r="P136" s="21">
        <v>0.46677225390470684</v>
      </c>
      <c r="Q136" s="21">
        <v>2.6907146483978783</v>
      </c>
      <c r="R136" s="21">
        <v>0.96541523346219049</v>
      </c>
      <c r="S136" s="21">
        <v>0.33333333333333331</v>
      </c>
      <c r="T136" s="21">
        <v>0.25932873714184579</v>
      </c>
      <c r="U136" s="21">
        <v>0.28583346214151112</v>
      </c>
      <c r="V136" s="21">
        <v>1.2063105010334226E-3</v>
      </c>
      <c r="W136" s="21">
        <v>39.091402259314449</v>
      </c>
      <c r="X136" s="21">
        <v>1.7648158549774462</v>
      </c>
      <c r="Y136" s="21">
        <v>-1</v>
      </c>
      <c r="Z136" s="21">
        <v>-1</v>
      </c>
      <c r="AA136" s="21">
        <v>83.678373861284101</v>
      </c>
      <c r="AB136" s="21">
        <v>0.52193222245094784</v>
      </c>
      <c r="AC136" s="21">
        <v>0.22515076434557124</v>
      </c>
      <c r="AD136" s="21">
        <v>0.12534814057363017</v>
      </c>
      <c r="AE136" s="21">
        <v>43.621556368507449</v>
      </c>
      <c r="AF136" s="21">
        <v>-1</v>
      </c>
      <c r="AG136" s="21">
        <v>-1</v>
      </c>
      <c r="AH136" s="21">
        <v>-1</v>
      </c>
      <c r="AI136" s="21">
        <v>-1.0301825432207878E-2</v>
      </c>
      <c r="AJ136" s="21">
        <v>1.2063105010334226E-3</v>
      </c>
      <c r="AK136" s="21">
        <v>7.7074057206850538E-2</v>
      </c>
      <c r="AL136" s="21">
        <v>-3.2187783590724092E-3</v>
      </c>
      <c r="AM136" s="21">
        <v>-3.0462089798865683E-2</v>
      </c>
      <c r="AN136" s="21">
        <v>9.8926009644561649E-2</v>
      </c>
      <c r="AO136" s="21">
        <v>-0.37618195893738904</v>
      </c>
      <c r="AP136" s="21">
        <v>2.4570563493186794</v>
      </c>
      <c r="AQ136" s="21">
        <v>33.236409457406154</v>
      </c>
      <c r="AR136" s="21">
        <v>0.87970184311772359</v>
      </c>
      <c r="AS136" s="21">
        <v>1.667232641612308</v>
      </c>
      <c r="AT136" s="21">
        <v>-1</v>
      </c>
      <c r="AU136" s="21">
        <v>-1</v>
      </c>
      <c r="AV136" s="21">
        <v>2.0051177412275467</v>
      </c>
      <c r="AW136" s="21">
        <v>85.788475752978727</v>
      </c>
      <c r="AX136" s="21">
        <v>85.703070294437907</v>
      </c>
      <c r="AY136" s="21">
        <v>0.18659211977879833</v>
      </c>
      <c r="AZ136" s="21">
        <v>-3.7706327108418121</v>
      </c>
      <c r="BA136" s="26">
        <v>1507.0780140386016</v>
      </c>
    </row>
    <row r="137" spans="1:100" x14ac:dyDescent="0.25">
      <c r="A137">
        <v>288</v>
      </c>
      <c r="B137" t="s">
        <v>581</v>
      </c>
      <c r="C137" s="26">
        <v>3</v>
      </c>
      <c r="D137" s="21">
        <v>4.2169485280549264</v>
      </c>
      <c r="E137" s="21">
        <v>0</v>
      </c>
      <c r="F137" s="21">
        <v>-0.24902288578071116</v>
      </c>
      <c r="G137" s="21">
        <v>-0.24902288578071116</v>
      </c>
      <c r="H137" s="21">
        <v>0.10412993179766929</v>
      </c>
      <c r="I137" s="21">
        <v>0</v>
      </c>
      <c r="J137" s="21">
        <v>6.2477959078601595</v>
      </c>
      <c r="K137" s="21">
        <v>0.10412993179766929</v>
      </c>
      <c r="L137" s="21">
        <v>-0.99999999999999978</v>
      </c>
      <c r="M137" s="21">
        <v>-0.99999999999999978</v>
      </c>
      <c r="N137" s="21">
        <v>2.0825986359533868</v>
      </c>
      <c r="O137" s="21">
        <v>10.215721550134367</v>
      </c>
      <c r="P137" s="21">
        <v>1.1792865024093544</v>
      </c>
      <c r="Q137" s="21">
        <v>3.2152861743017958E-2</v>
      </c>
      <c r="R137" s="21">
        <v>0.14829197916539086</v>
      </c>
      <c r="S137" s="21">
        <v>0.33333333333333326</v>
      </c>
      <c r="T137" s="21">
        <v>0.25211531762824962</v>
      </c>
      <c r="U137" s="21">
        <v>-0.14071871379113721</v>
      </c>
      <c r="V137" s="21">
        <v>-1.5736629709138625E-2</v>
      </c>
      <c r="W137" s="21">
        <v>12.994535026545513</v>
      </c>
      <c r="X137" s="21">
        <v>-0.2571939299605509</v>
      </c>
      <c r="Y137" s="21">
        <v>-0.99999999999999978</v>
      </c>
      <c r="Z137" s="21">
        <v>-0.99999999999999978</v>
      </c>
      <c r="AA137" s="21">
        <v>16.134884597002376</v>
      </c>
      <c r="AB137" s="21">
        <v>8.1602809133366969E-2</v>
      </c>
      <c r="AC137" s="21">
        <v>-0.10459577771753893</v>
      </c>
      <c r="AD137" s="21">
        <v>8.2834120410001683E-2</v>
      </c>
      <c r="AE137" s="21">
        <v>2.9920575912914833</v>
      </c>
      <c r="AF137" s="21">
        <v>-0.99999999999999978</v>
      </c>
      <c r="AG137" s="21">
        <v>-0.99999999999999978</v>
      </c>
      <c r="AH137" s="21">
        <v>-0.99999999999999978</v>
      </c>
      <c r="AI137" s="21">
        <v>0</v>
      </c>
      <c r="AJ137" s="21">
        <v>-1.5736629709138625E-2</v>
      </c>
      <c r="AK137" s="21">
        <v>0.10070473496281049</v>
      </c>
      <c r="AL137" s="21">
        <v>0.28005002108110455</v>
      </c>
      <c r="AM137" s="21">
        <v>0.60397751599375682</v>
      </c>
      <c r="AN137" s="21">
        <v>-5.2506110914829665E-2</v>
      </c>
      <c r="AO137" s="21">
        <v>15.60296157465797</v>
      </c>
      <c r="AP137" s="21">
        <v>8.7597332534780525E-2</v>
      </c>
      <c r="AQ137" s="21">
        <v>19.242330934405668</v>
      </c>
      <c r="AR137" s="21">
        <v>0.42899330746130715</v>
      </c>
      <c r="AS137" s="21">
        <v>-0.15306399816288152</v>
      </c>
      <c r="AT137" s="21">
        <v>-0.99999999999999978</v>
      </c>
      <c r="AU137" s="21">
        <v>-0.99999999999999978</v>
      </c>
      <c r="AV137" s="21">
        <v>-0.10073090661532035</v>
      </c>
      <c r="AW137" s="21">
        <v>26.438203479671522</v>
      </c>
      <c r="AX137" s="21">
        <v>24.864540508757671</v>
      </c>
      <c r="AY137" s="21">
        <v>-0.17255855301434109</v>
      </c>
      <c r="AZ137" s="21">
        <v>-78.799747019929541</v>
      </c>
      <c r="BA137" s="26">
        <v>1264.3895470042062</v>
      </c>
    </row>
    <row r="138" spans="1:100" x14ac:dyDescent="0.25">
      <c r="A138">
        <v>291</v>
      </c>
      <c r="B138" t="s">
        <v>582</v>
      </c>
      <c r="C138" s="26">
        <v>3</v>
      </c>
      <c r="D138" s="21">
        <v>4.7359849040553934</v>
      </c>
      <c r="E138" s="21">
        <v>0.69502521599661082</v>
      </c>
      <c r="F138" s="21">
        <v>0.13682281159073426</v>
      </c>
      <c r="G138" s="21">
        <v>0.37670370701191896</v>
      </c>
      <c r="H138" s="21">
        <v>0.15087700062153792</v>
      </c>
      <c r="I138" s="21">
        <v>0</v>
      </c>
      <c r="J138" s="21">
        <v>9.0526200372922752</v>
      </c>
      <c r="K138" s="21">
        <v>0.15087700062153792</v>
      </c>
      <c r="L138" s="21">
        <v>-0.99999999999999922</v>
      </c>
      <c r="M138" s="21">
        <v>-0.99999999999999922</v>
      </c>
      <c r="N138" s="21">
        <v>3.0175400124307581</v>
      </c>
      <c r="O138" s="21">
        <v>14.165308648359588</v>
      </c>
      <c r="P138" s="21">
        <v>2.5876956405298626</v>
      </c>
      <c r="Q138" s="21">
        <v>0.40847744496089766</v>
      </c>
      <c r="R138" s="21">
        <v>0.30991625150785479</v>
      </c>
      <c r="S138" s="21">
        <v>0.33333333333333293</v>
      </c>
      <c r="T138" s="21">
        <v>0.26411139735497319</v>
      </c>
      <c r="U138" s="21">
        <v>0.21518303758359253</v>
      </c>
      <c r="V138" s="21">
        <v>-6.9306499022767695E-3</v>
      </c>
      <c r="W138" s="21">
        <v>26.192804709923372</v>
      </c>
      <c r="X138" s="21">
        <v>1.1964940450091175</v>
      </c>
      <c r="Y138" s="21">
        <v>-0.99999999999999922</v>
      </c>
      <c r="Z138" s="21">
        <v>-0.99999999999999922</v>
      </c>
      <c r="AA138" s="21">
        <v>37.58093858275199</v>
      </c>
      <c r="AB138" s="21">
        <v>0.32922761854691157</v>
      </c>
      <c r="AC138" s="21">
        <v>-0.17290422956395479</v>
      </c>
      <c r="AD138" s="21">
        <v>6.524096344345881E-2</v>
      </c>
      <c r="AE138" s="21">
        <v>11.078217621320778</v>
      </c>
      <c r="AF138" s="21">
        <v>-0.99999999999999922</v>
      </c>
      <c r="AG138" s="21">
        <v>-0.99999999999999922</v>
      </c>
      <c r="AH138" s="21">
        <v>-0.99999999999999922</v>
      </c>
      <c r="AI138" s="21">
        <v>0</v>
      </c>
      <c r="AJ138" s="21">
        <v>-6.9306499022767695E-3</v>
      </c>
      <c r="AK138" s="21">
        <v>-0.12413230923750559</v>
      </c>
      <c r="AL138" s="21">
        <v>0.32450841868344865</v>
      </c>
      <c r="AM138" s="21">
        <v>0.14318756037289893</v>
      </c>
      <c r="AN138" s="21">
        <v>0.59783320183987343</v>
      </c>
      <c r="AO138" s="21">
        <v>2.9590274631349445</v>
      </c>
      <c r="AP138" s="21">
        <v>16.568372139414073</v>
      </c>
      <c r="AQ138" s="21">
        <v>35.245424747215651</v>
      </c>
      <c r="AR138" s="21">
        <v>0.8056971183696221</v>
      </c>
      <c r="AS138" s="21">
        <v>1.3473710456306558</v>
      </c>
      <c r="AT138" s="21">
        <v>-0.99999999999999922</v>
      </c>
      <c r="AU138" s="21">
        <v>-0.99999999999999922</v>
      </c>
      <c r="AV138" s="21">
        <v>0.68661995851977387</v>
      </c>
      <c r="AW138" s="21">
        <v>68.314619370525676</v>
      </c>
      <c r="AX138" s="21">
        <v>67.621554380297979</v>
      </c>
      <c r="AY138" s="21">
        <v>3.425076992891718E-2</v>
      </c>
      <c r="AZ138" s="21">
        <v>-6.1633974641942819</v>
      </c>
      <c r="BA138" s="26">
        <v>1450.8117335660943</v>
      </c>
    </row>
    <row r="139" spans="1:100" x14ac:dyDescent="0.25">
      <c r="A139">
        <v>292</v>
      </c>
      <c r="B139" t="s">
        <v>583</v>
      </c>
      <c r="C139" s="26">
        <v>3</v>
      </c>
      <c r="D139" s="21">
        <v>5.048680778604651</v>
      </c>
      <c r="E139" s="21">
        <v>0</v>
      </c>
      <c r="F139" s="21">
        <v>-0.20000111673954912</v>
      </c>
      <c r="G139" s="21">
        <v>-0.20000111673954912</v>
      </c>
      <c r="H139" s="21">
        <v>0.15911747653523894</v>
      </c>
      <c r="I139" s="21">
        <v>0</v>
      </c>
      <c r="J139" s="21">
        <v>9.5470485921143329</v>
      </c>
      <c r="K139" s="21">
        <v>0.15911747653523894</v>
      </c>
      <c r="L139" s="21">
        <v>-0.99999999999999856</v>
      </c>
      <c r="M139" s="21">
        <v>-0.99999999999999856</v>
      </c>
      <c r="N139" s="21">
        <v>3.1823495307047795</v>
      </c>
      <c r="O139" s="21">
        <v>14.395728253979447</v>
      </c>
      <c r="P139" s="21">
        <v>-2.8314020345052905E-2</v>
      </c>
      <c r="Q139" s="21">
        <v>-0.71497041192435029</v>
      </c>
      <c r="R139" s="21">
        <v>-0.20704611278423851</v>
      </c>
      <c r="S139" s="21">
        <v>0.33333333333333315</v>
      </c>
      <c r="T139" s="21">
        <v>0.35346111612536624</v>
      </c>
      <c r="U139" s="21">
        <v>0.38384086291973607</v>
      </c>
      <c r="V139" s="21">
        <v>-0.10733128884364569</v>
      </c>
      <c r="W139" s="21">
        <v>32.167461879982028</v>
      </c>
      <c r="X139" s="21">
        <v>1.4266633775233981</v>
      </c>
      <c r="Y139" s="21">
        <v>-0.99999999999999856</v>
      </c>
      <c r="Z139" s="21">
        <v>-0.99999999999999856</v>
      </c>
      <c r="AA139" s="21">
        <v>58.66611810189368</v>
      </c>
      <c r="AB139" s="21">
        <v>0.20882641109395716</v>
      </c>
      <c r="AC139" s="21">
        <v>5.533016349893468E-2</v>
      </c>
      <c r="AD139" s="21">
        <v>0.2699574721010265</v>
      </c>
      <c r="AE139" s="21">
        <v>26.7057023346959</v>
      </c>
      <c r="AF139" s="21">
        <v>-0.99999999999999856</v>
      </c>
      <c r="AG139" s="21">
        <v>-0.99999999999999856</v>
      </c>
      <c r="AH139" s="21">
        <v>-0.99999999999999856</v>
      </c>
      <c r="AI139" s="21">
        <v>0</v>
      </c>
      <c r="AJ139" s="21">
        <v>-0.10733128884364569</v>
      </c>
      <c r="AK139" s="21">
        <v>-0.18382529805399164</v>
      </c>
      <c r="AL139" s="21">
        <v>0.3890775551210976</v>
      </c>
      <c r="AM139" s="21">
        <v>-3.2555267201492689E-2</v>
      </c>
      <c r="AN139" s="21">
        <v>0.21881852954294012</v>
      </c>
      <c r="AO139" s="21">
        <v>-1.7330081703072748</v>
      </c>
      <c r="AP139" s="21">
        <v>7.4158510141789913</v>
      </c>
      <c r="AQ139" s="21">
        <v>41.714510472096357</v>
      </c>
      <c r="AR139" s="21">
        <v>0.96330402353478928</v>
      </c>
      <c r="AS139" s="21">
        <v>1.5857808540586371</v>
      </c>
      <c r="AT139" s="21">
        <v>-0.99999999999999856</v>
      </c>
      <c r="AU139" s="21">
        <v>-0.99999999999999856</v>
      </c>
      <c r="AV139" s="21">
        <v>-0.40704722952378719</v>
      </c>
      <c r="AW139" s="21">
        <v>80.477697370052127</v>
      </c>
      <c r="AX139" s="21">
        <v>69.744568485687594</v>
      </c>
      <c r="AY139" s="21">
        <v>-3.9153275241766566E-2</v>
      </c>
      <c r="AZ139" s="21">
        <v>-17.091552389326342</v>
      </c>
      <c r="BA139" s="26">
        <v>1481.6352672454025</v>
      </c>
      <c r="CU139" t="e">
        <v>#N/A</v>
      </c>
      <c r="CV139" t="e">
        <v>#N/A</v>
      </c>
    </row>
    <row r="140" spans="1:100" x14ac:dyDescent="0.25">
      <c r="A140">
        <v>293</v>
      </c>
      <c r="B140" t="s">
        <v>584</v>
      </c>
      <c r="C140" s="26">
        <v>3</v>
      </c>
      <c r="D140" s="21">
        <v>4.8759746405290283</v>
      </c>
      <c r="E140" s="21">
        <v>0.75650987452918617</v>
      </c>
      <c r="F140" s="21">
        <v>-0.18710700314261391</v>
      </c>
      <c r="G140" s="21">
        <v>6.4812770809795126E-2</v>
      </c>
      <c r="H140" s="21">
        <v>0.5116210494397172</v>
      </c>
      <c r="I140" s="21">
        <v>0</v>
      </c>
      <c r="J140" s="21">
        <v>30.697262966383036</v>
      </c>
      <c r="K140" s="21">
        <v>0.5116210494397172</v>
      </c>
      <c r="L140" s="21">
        <v>-0.999999999999998</v>
      </c>
      <c r="M140" s="21">
        <v>-0.999999999999998</v>
      </c>
      <c r="N140" s="21">
        <v>10.232420988794344</v>
      </c>
      <c r="O140" s="21">
        <v>35.638050377721861</v>
      </c>
      <c r="P140" s="21">
        <v>20.130738298328353</v>
      </c>
      <c r="Q140" s="21">
        <v>-0.18628908599130267</v>
      </c>
      <c r="R140" s="21">
        <v>1.9952880812533111</v>
      </c>
      <c r="S140" s="21">
        <v>0.33333333333333254</v>
      </c>
      <c r="T140" s="21">
        <v>0.34601250725085891</v>
      </c>
      <c r="U140" s="21">
        <v>0.28257740308786983</v>
      </c>
      <c r="V140" s="21">
        <v>9.5203496843165439E-2</v>
      </c>
      <c r="W140" s="21">
        <v>21.820227643020377</v>
      </c>
      <c r="X140" s="21">
        <v>1.8819345584724736</v>
      </c>
      <c r="Y140" s="21">
        <v>-0.999999999999998</v>
      </c>
      <c r="Z140" s="21">
        <v>-0.999999999999998</v>
      </c>
      <c r="AA140" s="21">
        <v>55.900049971202371</v>
      </c>
      <c r="AB140" s="21">
        <v>0.27064324248374988</v>
      </c>
      <c r="AC140" s="21">
        <v>7.9414776047854019E-2</v>
      </c>
      <c r="AD140" s="21">
        <v>0.29163266640696944</v>
      </c>
      <c r="AE140" s="21">
        <v>32.084534246928669</v>
      </c>
      <c r="AF140" s="21">
        <v>-0.999999999999998</v>
      </c>
      <c r="AG140" s="21">
        <v>-0.999999999999998</v>
      </c>
      <c r="AH140" s="21">
        <v>-0.999999999999998</v>
      </c>
      <c r="AI140" s="21">
        <v>0</v>
      </c>
      <c r="AJ140" s="21">
        <v>9.5203496843165439E-2</v>
      </c>
      <c r="AK140" s="21">
        <v>0.23304930206836766</v>
      </c>
      <c r="AL140" s="21">
        <v>8.684128143023441E-2</v>
      </c>
      <c r="AM140" s="21">
        <v>-0.22003238925307947</v>
      </c>
      <c r="AN140" s="21">
        <v>0.21016072917109302</v>
      </c>
      <c r="AO140" s="21">
        <v>-4.335563220985148</v>
      </c>
      <c r="AP140" s="21">
        <v>5.6882246364284965</v>
      </c>
      <c r="AQ140" s="21">
        <v>52.517490609403417</v>
      </c>
      <c r="AR140" s="21">
        <v>1.0571267405152269</v>
      </c>
      <c r="AS140" s="21">
        <v>2.3935556079121905</v>
      </c>
      <c r="AT140" s="21">
        <v>-0.999999999999998</v>
      </c>
      <c r="AU140" s="21">
        <v>-0.999999999999998</v>
      </c>
      <c r="AV140" s="21">
        <v>2.0601008520631052</v>
      </c>
      <c r="AW140" s="21">
        <v>97.226324985352733</v>
      </c>
      <c r="AX140" s="21">
        <v>106.74667466966928</v>
      </c>
      <c r="AY140" s="21">
        <v>0.37612462346953252</v>
      </c>
      <c r="AZ140" s="21">
        <v>56.155687410423148</v>
      </c>
      <c r="BA140" s="26">
        <v>1601.9439449500728</v>
      </c>
    </row>
    <row r="141" spans="1:100" x14ac:dyDescent="0.25">
      <c r="A141">
        <v>294</v>
      </c>
      <c r="B141" t="s">
        <v>585</v>
      </c>
      <c r="C141" s="26">
        <v>3</v>
      </c>
      <c r="D141" s="21">
        <v>5.4486274101376297</v>
      </c>
      <c r="E141" s="21">
        <v>0.27281896493472169</v>
      </c>
      <c r="F141" s="21">
        <v>0.26304596070851827</v>
      </c>
      <c r="G141" s="21">
        <v>0.35398561568675896</v>
      </c>
      <c r="H141" s="21">
        <v>0.24708764795655336</v>
      </c>
      <c r="I141" s="21">
        <v>0</v>
      </c>
      <c r="J141" s="21">
        <v>14.825258877393205</v>
      </c>
      <c r="K141" s="21">
        <v>0.24708764795655336</v>
      </c>
      <c r="L141" s="21">
        <v>-1.0000000000000013</v>
      </c>
      <c r="M141" s="21">
        <v>-1.0000000000000013</v>
      </c>
      <c r="N141" s="21">
        <v>4.9417529591310672</v>
      </c>
      <c r="O141" s="21">
        <v>20.627871903217592</v>
      </c>
      <c r="P141" s="21">
        <v>-1.9564864474424124</v>
      </c>
      <c r="Q141" s="21">
        <v>22.199714830283902</v>
      </c>
      <c r="R141" s="21">
        <v>6.9625245638376407</v>
      </c>
      <c r="S141" s="21">
        <v>0.33333333333333359</v>
      </c>
      <c r="T141" s="21">
        <v>0.36346743065344872</v>
      </c>
      <c r="U141" s="21">
        <v>9.6276743851079746E-2</v>
      </c>
      <c r="V141" s="21">
        <v>1.2765157184257463E-2</v>
      </c>
      <c r="W141" s="21">
        <v>22.350200682622653</v>
      </c>
      <c r="X141" s="21">
        <v>0.95725464858177634</v>
      </c>
      <c r="Y141" s="21">
        <v>-1.0000000000000013</v>
      </c>
      <c r="Z141" s="21">
        <v>-1.0000000000000013</v>
      </c>
      <c r="AA141" s="21">
        <v>61.284072785769631</v>
      </c>
      <c r="AB141" s="21">
        <v>0.20507721901455084</v>
      </c>
      <c r="AC141" s="21">
        <v>8.1338572017362692E-2</v>
      </c>
      <c r="AD141" s="21">
        <v>0.35301115975427316</v>
      </c>
      <c r="AE141" s="21">
        <v>31.971347539309317</v>
      </c>
      <c r="AF141" s="21">
        <v>-1.0000000000000013</v>
      </c>
      <c r="AG141" s="21">
        <v>-1.0000000000000013</v>
      </c>
      <c r="AH141" s="21">
        <v>-1.0000000000000013</v>
      </c>
      <c r="AI141" s="21">
        <v>-7.541692600425734E-2</v>
      </c>
      <c r="AJ141" s="21">
        <v>1.2765157184257463E-2</v>
      </c>
      <c r="AK141" s="21">
        <v>-4.1554608030986061E-2</v>
      </c>
      <c r="AL141" s="21">
        <v>-2.6903459132478286E-2</v>
      </c>
      <c r="AM141" s="21">
        <v>7.3477405271829471E-2</v>
      </c>
      <c r="AN141" s="21">
        <v>-0.22689151577977848</v>
      </c>
      <c r="AO141" s="21">
        <v>1.6291620916408087</v>
      </c>
      <c r="AP141" s="21">
        <v>-5.8068051901568536</v>
      </c>
      <c r="AQ141" s="21">
        <v>37.175459560015867</v>
      </c>
      <c r="AR141" s="21">
        <v>0.80584266502211976</v>
      </c>
      <c r="AS141" s="21">
        <v>1.2043422965383295</v>
      </c>
      <c r="AT141" s="21">
        <v>-1.0000000000000013</v>
      </c>
      <c r="AU141" s="21">
        <v>-1.0000000000000013</v>
      </c>
      <c r="AV141" s="21">
        <v>7.3165101795243999</v>
      </c>
      <c r="AW141" s="21">
        <v>76.105139498830425</v>
      </c>
      <c r="AX141" s="21">
        <v>75.873316697170992</v>
      </c>
      <c r="AY141" s="21">
        <v>-9.7820960585220551E-2</v>
      </c>
      <c r="AZ141" s="21">
        <v>-4.7707144649614666</v>
      </c>
      <c r="BA141" s="26">
        <v>1557.5145816425529</v>
      </c>
    </row>
    <row r="142" spans="1:100" x14ac:dyDescent="0.25">
      <c r="A142">
        <v>295</v>
      </c>
      <c r="B142" t="s">
        <v>586</v>
      </c>
      <c r="C142" s="26">
        <v>3</v>
      </c>
      <c r="D142" s="21">
        <v>3.8657000923871991</v>
      </c>
      <c r="E142" s="21">
        <v>-1.394768101531145E-2</v>
      </c>
      <c r="F142" s="21">
        <v>1.8224233283747697</v>
      </c>
      <c r="G142" s="21">
        <v>1.8059402942555978</v>
      </c>
      <c r="H142" s="21">
        <v>0.16005079403451269</v>
      </c>
      <c r="I142" s="21">
        <v>0</v>
      </c>
      <c r="J142" s="21">
        <v>9.6030476420707593</v>
      </c>
      <c r="K142" s="21">
        <v>0.16005079403451269</v>
      </c>
      <c r="L142" s="21">
        <v>-1.0000000000000007</v>
      </c>
      <c r="M142" s="21">
        <v>-1.0000000000000007</v>
      </c>
      <c r="N142" s="21">
        <v>3.2010158806902527</v>
      </c>
      <c r="O142" s="21">
        <v>15.274688028713552</v>
      </c>
      <c r="P142" s="21">
        <v>1.1282001635071391E-2</v>
      </c>
      <c r="Q142" s="21">
        <v>-4.7614239513899106</v>
      </c>
      <c r="R142" s="21">
        <v>-1.5690632852989363</v>
      </c>
      <c r="S142" s="21">
        <v>0.33333333333333337</v>
      </c>
      <c r="T142" s="21">
        <v>0.29738008476230293</v>
      </c>
      <c r="U142" s="21">
        <v>5.6745028685323912E-2</v>
      </c>
      <c r="V142" s="21">
        <v>0</v>
      </c>
      <c r="W142" s="21">
        <v>21.09630610985791</v>
      </c>
      <c r="X142" s="21">
        <v>0.63153672650405757</v>
      </c>
      <c r="Y142" s="21">
        <v>-1.0000000000000007</v>
      </c>
      <c r="Z142" s="21">
        <v>-1.0000000000000007</v>
      </c>
      <c r="AA142" s="21">
        <v>51.03849724190539</v>
      </c>
      <c r="AB142" s="21">
        <v>0.40677202532919388</v>
      </c>
      <c r="AC142" s="21">
        <v>-2.7776198016243869E-3</v>
      </c>
      <c r="AD142" s="21">
        <v>0.22623068281935863</v>
      </c>
      <c r="AE142" s="21">
        <v>31.511254417346407</v>
      </c>
      <c r="AF142" s="21">
        <v>-1.0000000000000007</v>
      </c>
      <c r="AG142" s="21">
        <v>-1.0000000000000007</v>
      </c>
      <c r="AH142" s="21">
        <v>-1.0000000000000007</v>
      </c>
      <c r="AI142" s="21">
        <v>2.0694010652808431E-2</v>
      </c>
      <c r="AJ142" s="21">
        <v>0</v>
      </c>
      <c r="AK142" s="21">
        <v>-0.17172602152576907</v>
      </c>
      <c r="AL142" s="21">
        <v>0.24347352474513753</v>
      </c>
      <c r="AM142" s="21">
        <v>-8.6746142624738218E-2</v>
      </c>
      <c r="AN142" s="21">
        <v>0.54432497987914119</v>
      </c>
      <c r="AO142" s="21">
        <v>-3.0272836732473003</v>
      </c>
      <c r="AP142" s="21">
        <v>14.825492120704215</v>
      </c>
      <c r="AQ142" s="21">
        <v>30.699353751928687</v>
      </c>
      <c r="AR142" s="21">
        <v>0.68745844678096035</v>
      </c>
      <c r="AS142" s="21">
        <v>0.7915875205385694</v>
      </c>
      <c r="AT142" s="21">
        <v>-1.0000000000000007</v>
      </c>
      <c r="AU142" s="21">
        <v>-1.0000000000000007</v>
      </c>
      <c r="AV142" s="21">
        <v>0.2368770089566602</v>
      </c>
      <c r="AW142" s="21">
        <v>81.138677391323156</v>
      </c>
      <c r="AX142" s="21">
        <v>81.552557604379317</v>
      </c>
      <c r="AY142" s="21">
        <v>0.28023436872157081</v>
      </c>
      <c r="AZ142" s="21">
        <v>3.0814077362921117</v>
      </c>
      <c r="BA142" s="26">
        <v>1402.2422788701688</v>
      </c>
    </row>
    <row r="143" spans="1:100" x14ac:dyDescent="0.25">
      <c r="A143">
        <v>296</v>
      </c>
      <c r="B143" t="s">
        <v>587</v>
      </c>
      <c r="C143" s="26">
        <v>3</v>
      </c>
      <c r="D143" s="21">
        <v>3.6565612662385529</v>
      </c>
      <c r="E143" s="21">
        <v>-7.3394722094697273E-2</v>
      </c>
      <c r="F143" s="21">
        <v>0.52857889315362117</v>
      </c>
      <c r="G143" s="21">
        <v>0.51514831517472359</v>
      </c>
      <c r="H143" s="21">
        <v>2.3317676254782583E-2</v>
      </c>
      <c r="I143" s="21">
        <v>0</v>
      </c>
      <c r="J143" s="21">
        <v>1.3990605752869554</v>
      </c>
      <c r="K143" s="21">
        <v>2.3317676254782583E-2</v>
      </c>
      <c r="L143" s="21">
        <v>-1.0000000000000016</v>
      </c>
      <c r="M143" s="21">
        <v>-1.0000000000000016</v>
      </c>
      <c r="N143" s="21">
        <v>0.46635352509565126</v>
      </c>
      <c r="O143" s="21">
        <v>5.5707701567002346</v>
      </c>
      <c r="P143" s="21">
        <v>-0.1695625045223636</v>
      </c>
      <c r="Q143" s="21">
        <v>0.33817787048004544</v>
      </c>
      <c r="R143" s="21">
        <v>0.1026446215866208</v>
      </c>
      <c r="S143" s="21">
        <v>0.33333333333333409</v>
      </c>
      <c r="T143" s="21">
        <v>0.3204499152541565</v>
      </c>
      <c r="U143" s="21">
        <v>-4.7682314168699974E-2</v>
      </c>
      <c r="V143" s="21">
        <v>0</v>
      </c>
      <c r="W143" s="21">
        <v>23.311330326560306</v>
      </c>
      <c r="X143" s="21">
        <v>0.42498897511257494</v>
      </c>
      <c r="Y143" s="21">
        <v>-1.0000000000000016</v>
      </c>
      <c r="Z143" s="21">
        <v>-1.0000000000000016</v>
      </c>
      <c r="AA143" s="21">
        <v>34.131127086728334</v>
      </c>
      <c r="AB143" s="21">
        <v>9.351098393637651E-2</v>
      </c>
      <c r="AC143" s="21">
        <v>0.16106564255409703</v>
      </c>
      <c r="AD143" s="21">
        <v>-4.0233583718845764E-2</v>
      </c>
      <c r="AE143" s="21">
        <v>10.717152138581392</v>
      </c>
      <c r="AF143" s="21">
        <v>-1.0000000000000016</v>
      </c>
      <c r="AG143" s="21">
        <v>-1.0000000000000016</v>
      </c>
      <c r="AH143" s="21">
        <v>-1.0000000000000016</v>
      </c>
      <c r="AI143" s="21">
        <v>1.1461090329418021E-2</v>
      </c>
      <c r="AJ143" s="21">
        <v>0</v>
      </c>
      <c r="AK143" s="21">
        <v>-3.1485981048919844E-2</v>
      </c>
      <c r="AL143" s="21">
        <v>8.5013407960843626E-2</v>
      </c>
      <c r="AM143" s="21">
        <v>1.9496051355524041E-2</v>
      </c>
      <c r="AN143" s="21">
        <v>-8.7250099337670153E-2</v>
      </c>
      <c r="AO143" s="21">
        <v>0.32997137864350057</v>
      </c>
      <c r="AP143" s="21">
        <v>-1.7561854436375361</v>
      </c>
      <c r="AQ143" s="21">
        <v>24.710390901847276</v>
      </c>
      <c r="AR143" s="21">
        <v>0.60610093441879065</v>
      </c>
      <c r="AS143" s="21">
        <v>0.44830665136735748</v>
      </c>
      <c r="AT143" s="21">
        <v>-1.0000000000000016</v>
      </c>
      <c r="AU143" s="21">
        <v>-1.0000000000000016</v>
      </c>
      <c r="AV143" s="21">
        <v>0.61779293676134428</v>
      </c>
      <c r="AW143" s="21">
        <v>37.945711799791013</v>
      </c>
      <c r="AX143" s="21">
        <v>38.174933606379376</v>
      </c>
      <c r="AY143" s="21">
        <v>-0.23809737103051584</v>
      </c>
      <c r="AZ143" s="21">
        <v>-43.862422176792698</v>
      </c>
      <c r="BA143" s="26">
        <v>1365.8436311417331</v>
      </c>
    </row>
    <row r="144" spans="1:100" x14ac:dyDescent="0.25">
      <c r="A144">
        <v>299</v>
      </c>
      <c r="B144" t="s">
        <v>588</v>
      </c>
      <c r="C144" s="26">
        <v>1</v>
      </c>
      <c r="D144" s="21">
        <v>3.6780808625294901</v>
      </c>
      <c r="E144" s="21">
        <v>2.1757476414710399E-2</v>
      </c>
      <c r="F144" s="21">
        <v>5.7515663270048999E-2</v>
      </c>
      <c r="G144" s="21">
        <v>6.3638324821297304E-2</v>
      </c>
      <c r="H144" s="21">
        <v>4.4731895715573101E-2</v>
      </c>
      <c r="I144" s="21">
        <v>0</v>
      </c>
      <c r="J144" s="21">
        <v>2.6839137429343798</v>
      </c>
      <c r="K144" s="21">
        <v>4.4731895715573101E-2</v>
      </c>
      <c r="L144" s="21">
        <v>-1</v>
      </c>
      <c r="M144" s="21">
        <v>-1</v>
      </c>
      <c r="N144" s="21">
        <v>0.894637914311463</v>
      </c>
      <c r="O144" s="21">
        <v>6.42563293028517</v>
      </c>
      <c r="P144" s="21">
        <v>8.4867148022695807E-2</v>
      </c>
      <c r="Q144" s="21">
        <v>0.153507344323627</v>
      </c>
      <c r="R144" s="21">
        <v>5.0277871893111802E-2</v>
      </c>
      <c r="S144" s="21">
        <v>0.32916601326620298</v>
      </c>
      <c r="T144" s="21">
        <v>0.23975694309620599</v>
      </c>
      <c r="U144" s="21">
        <v>4.00147922229208E-2</v>
      </c>
      <c r="V144" s="21">
        <v>-3.2092616958779002E-3</v>
      </c>
      <c r="W144" s="21">
        <v>22.4398636469551</v>
      </c>
      <c r="X144" s="21">
        <v>0.57887640222380699</v>
      </c>
      <c r="Y144" s="21">
        <v>-1</v>
      </c>
      <c r="Z144" s="21">
        <v>-1</v>
      </c>
      <c r="AA144" s="21">
        <v>33.0321732872819</v>
      </c>
      <c r="AB144" s="21">
        <v>0.100272451404467</v>
      </c>
      <c r="AC144" s="21">
        <v>4.1627991656747201E-2</v>
      </c>
      <c r="AD144" s="21">
        <v>6.8940192307458195E-2</v>
      </c>
      <c r="AE144" s="21">
        <v>10.542031768433599</v>
      </c>
      <c r="AF144" s="21">
        <v>-1</v>
      </c>
      <c r="AG144" s="21">
        <v>-1</v>
      </c>
      <c r="AH144" s="21">
        <v>-1</v>
      </c>
      <c r="AI144" s="21">
        <v>-6.4806894010443399E-4</v>
      </c>
      <c r="AJ144" s="21">
        <v>-3.2092616958779002E-3</v>
      </c>
      <c r="AK144" s="21">
        <v>0.108545496552842</v>
      </c>
      <c r="AL144" s="21">
        <v>6.3541779719447203E-2</v>
      </c>
      <c r="AM144" s="21">
        <v>0.14516971361987499</v>
      </c>
      <c r="AN144" s="21">
        <v>6.2411759814733403E-2</v>
      </c>
      <c r="AO144" s="21">
        <v>4.1719703232610899</v>
      </c>
      <c r="AP144" s="21">
        <v>1.87800289396557</v>
      </c>
      <c r="AQ144" s="21">
        <v>25.123777389889501</v>
      </c>
      <c r="AR144" s="21">
        <v>0.60572848688945202</v>
      </c>
      <c r="AS144" s="21">
        <v>0.62360829793938</v>
      </c>
      <c r="AT144" s="21">
        <v>-1</v>
      </c>
      <c r="AU144" s="21">
        <v>-1</v>
      </c>
      <c r="AV144" s="21">
        <v>0.113916196714409</v>
      </c>
      <c r="AW144" s="21">
        <v>41.335809111532598</v>
      </c>
      <c r="AX144" s="21">
        <v>41.001921563142801</v>
      </c>
      <c r="AY144" s="21">
        <v>9.6368259759583505E-2</v>
      </c>
      <c r="AZ144" s="21">
        <v>-14.145392237927799</v>
      </c>
      <c r="BA144" s="26">
        <v>1350</v>
      </c>
    </row>
    <row r="145" spans="1:100" x14ac:dyDescent="0.25">
      <c r="A145">
        <v>302</v>
      </c>
      <c r="B145" t="s">
        <v>589</v>
      </c>
      <c r="C145" s="26">
        <v>3</v>
      </c>
      <c r="D145" s="21">
        <v>4.8887380321860432</v>
      </c>
      <c r="E145" s="21">
        <v>0</v>
      </c>
      <c r="F145" s="21">
        <v>-0.23476063232513286</v>
      </c>
      <c r="G145" s="21">
        <v>-0.23476063232513286</v>
      </c>
      <c r="H145" s="21">
        <v>0.22135263243379641</v>
      </c>
      <c r="I145" s="21">
        <v>0</v>
      </c>
      <c r="J145" s="21">
        <v>13.281157946027788</v>
      </c>
      <c r="K145" s="21">
        <v>0.22135263243379641</v>
      </c>
      <c r="L145" s="21">
        <v>-1</v>
      </c>
      <c r="M145" s="21">
        <v>-1</v>
      </c>
      <c r="N145" s="21">
        <v>4.4270526486759296</v>
      </c>
      <c r="O145" s="21">
        <v>17.935135345888686</v>
      </c>
      <c r="P145" s="21">
        <v>-0.22998968131850797</v>
      </c>
      <c r="Q145" s="21">
        <v>3.0577328312682259</v>
      </c>
      <c r="R145" s="21">
        <v>0.87239592472090122</v>
      </c>
      <c r="S145" s="21">
        <v>0.33333333333333331</v>
      </c>
      <c r="T145" s="21">
        <v>0.32991064925118763</v>
      </c>
      <c r="U145" s="21">
        <v>0.23269389995907147</v>
      </c>
      <c r="V145" s="21">
        <v>6.0743511708812564E-2</v>
      </c>
      <c r="W145" s="21">
        <v>29.413150472744341</v>
      </c>
      <c r="X145" s="21">
        <v>1.7337053361577413</v>
      </c>
      <c r="Y145" s="21">
        <v>-1</v>
      </c>
      <c r="Z145" s="21">
        <v>-1</v>
      </c>
      <c r="AA145" s="21">
        <v>91.592124955247641</v>
      </c>
      <c r="AB145" s="21">
        <v>0.55597037788099368</v>
      </c>
      <c r="AC145" s="21">
        <v>0.2742650673539978</v>
      </c>
      <c r="AD145" s="21">
        <v>0.39589612592065532</v>
      </c>
      <c r="AE145" s="21">
        <v>61.306578557782352</v>
      </c>
      <c r="AF145" s="21">
        <v>-1</v>
      </c>
      <c r="AG145" s="21">
        <v>-1</v>
      </c>
      <c r="AH145" s="21">
        <v>-1</v>
      </c>
      <c r="AI145" s="21">
        <v>0</v>
      </c>
      <c r="AJ145" s="21">
        <v>6.0743511708812564E-2</v>
      </c>
      <c r="AK145" s="21">
        <v>2.3364929305542879E-2</v>
      </c>
      <c r="AL145" s="21">
        <v>0.37924655113314515</v>
      </c>
      <c r="AM145" s="21">
        <v>0.54614159039774712</v>
      </c>
      <c r="AN145" s="21">
        <v>-6.4936760567311458E-2</v>
      </c>
      <c r="AO145" s="21">
        <v>13.770364406471394</v>
      </c>
      <c r="AP145" s="21">
        <v>0.27281374148293996</v>
      </c>
      <c r="AQ145" s="21">
        <v>42.694308418772145</v>
      </c>
      <c r="AR145" s="21">
        <v>0.95668139425240506</v>
      </c>
      <c r="AS145" s="21">
        <v>1.9550579685915372</v>
      </c>
      <c r="AT145" s="21">
        <v>-1</v>
      </c>
      <c r="AU145" s="21">
        <v>-1</v>
      </c>
      <c r="AV145" s="21">
        <v>0.63763529239576822</v>
      </c>
      <c r="AW145" s="21">
        <v>109.8000740426192</v>
      </c>
      <c r="AX145" s="21">
        <v>115.8744252135005</v>
      </c>
      <c r="AY145" s="21">
        <v>0.2945597646320845</v>
      </c>
      <c r="AZ145" s="21">
        <v>30.43525900811629</v>
      </c>
      <c r="BA145" s="26">
        <v>1548.5923195743544</v>
      </c>
    </row>
    <row r="146" spans="1:100" x14ac:dyDescent="0.25">
      <c r="A146">
        <v>303</v>
      </c>
      <c r="B146" t="s">
        <v>590</v>
      </c>
      <c r="C146" s="26">
        <v>3</v>
      </c>
      <c r="D146" s="21">
        <v>5.8328611165031718</v>
      </c>
      <c r="E146" s="21">
        <v>-7.1414006576904165E-2</v>
      </c>
      <c r="F146" s="21">
        <v>0.90415062309605865</v>
      </c>
      <c r="G146" s="21">
        <v>0.87509894818697176</v>
      </c>
      <c r="H146" s="21">
        <v>0.57037520163260569</v>
      </c>
      <c r="I146" s="21">
        <v>0</v>
      </c>
      <c r="J146" s="21">
        <v>34.222512097956347</v>
      </c>
      <c r="K146" s="21">
        <v>0.57037520163260569</v>
      </c>
      <c r="L146" s="21">
        <v>-0.99999999999999734</v>
      </c>
      <c r="M146" s="21">
        <v>-0.99999999999999734</v>
      </c>
      <c r="N146" s="21">
        <v>11.407504032652119</v>
      </c>
      <c r="O146" s="21">
        <v>40.930472162646481</v>
      </c>
      <c r="P146" s="21">
        <v>-0.55987217077602125</v>
      </c>
      <c r="Q146" s="21">
        <v>3.4153708735221016</v>
      </c>
      <c r="R146" s="21">
        <v>1.0073225134352888</v>
      </c>
      <c r="S146" s="21">
        <v>0.32984732433598257</v>
      </c>
      <c r="T146" s="21">
        <v>0.39913412068105547</v>
      </c>
      <c r="U146" s="21">
        <v>0.72902312137179526</v>
      </c>
      <c r="V146" s="21">
        <v>0.16146686321897674</v>
      </c>
      <c r="W146" s="21">
        <v>41.963849119008152</v>
      </c>
      <c r="X146" s="21">
        <v>4.088188147271941</v>
      </c>
      <c r="Y146" s="21">
        <v>-0.99999999999999734</v>
      </c>
      <c r="Z146" s="21">
        <v>-0.99999999999999734</v>
      </c>
      <c r="AA146" s="21">
        <v>86.946067118610983</v>
      </c>
      <c r="AB146" s="21">
        <v>0.28354615922302839</v>
      </c>
      <c r="AC146" s="21">
        <v>0.49672565113406231</v>
      </c>
      <c r="AD146" s="21">
        <v>9.9226099366260284E-2</v>
      </c>
      <c r="AE146" s="21">
        <v>43.974895486167547</v>
      </c>
      <c r="AF146" s="21">
        <v>-0.99999999999999734</v>
      </c>
      <c r="AG146" s="21">
        <v>-0.99999999999999734</v>
      </c>
      <c r="AH146" s="21">
        <v>-0.99999999999999734</v>
      </c>
      <c r="AI146" s="21">
        <v>0</v>
      </c>
      <c r="AJ146" s="21">
        <v>0.16146686321897674</v>
      </c>
      <c r="AK146" s="21">
        <v>8.0137042610701786E-2</v>
      </c>
      <c r="AL146" s="21">
        <v>0.10291719473234756</v>
      </c>
      <c r="AM146" s="21">
        <v>-0.19181491575094597</v>
      </c>
      <c r="AN146" s="21">
        <v>0.23500563926924037</v>
      </c>
      <c r="AO146" s="21">
        <v>-4.3946876807201427</v>
      </c>
      <c r="AP146" s="21">
        <v>6.3897269553927467</v>
      </c>
      <c r="AQ146" s="21">
        <v>76.186361216964514</v>
      </c>
      <c r="AR146" s="21">
        <v>1.6194714296078088</v>
      </c>
      <c r="AS146" s="21">
        <v>4.6585633489045462</v>
      </c>
      <c r="AT146" s="21">
        <v>-0.99999999999999734</v>
      </c>
      <c r="AU146" s="21">
        <v>-0.99999999999999734</v>
      </c>
      <c r="AV146" s="21">
        <v>1.8824214616222608</v>
      </c>
      <c r="AW146" s="21">
        <v>134.26626623665027</v>
      </c>
      <c r="AX146" s="21">
        <v>150.41295255854791</v>
      </c>
      <c r="AY146" s="21">
        <v>0.37688384739805902</v>
      </c>
      <c r="AZ146" s="21">
        <v>97.069468522775409</v>
      </c>
      <c r="BA146" s="26">
        <v>1620.9494135467144</v>
      </c>
    </row>
    <row r="147" spans="1:100" x14ac:dyDescent="0.25">
      <c r="A147">
        <v>304</v>
      </c>
      <c r="B147" t="s">
        <v>591</v>
      </c>
      <c r="C147" s="26">
        <v>3</v>
      </c>
      <c r="D147" s="21">
        <v>3.8687540164948468</v>
      </c>
      <c r="E147" s="21">
        <v>0</v>
      </c>
      <c r="F147" s="21">
        <v>-0.10916667221816875</v>
      </c>
      <c r="G147" s="21">
        <v>-0.10916667221816875</v>
      </c>
      <c r="H147" s="21">
        <v>0.1472274612470704</v>
      </c>
      <c r="I147" s="21">
        <v>0</v>
      </c>
      <c r="J147" s="21">
        <v>8.8336476748242241</v>
      </c>
      <c r="K147" s="21">
        <v>0.1472274612470704</v>
      </c>
      <c r="L147" s="21">
        <v>-1.0000000000000004</v>
      </c>
      <c r="M147" s="21">
        <v>-1.0000000000000004</v>
      </c>
      <c r="N147" s="21">
        <v>2.944549224941408</v>
      </c>
      <c r="O147" s="21">
        <v>12.5932350191009</v>
      </c>
      <c r="P147" s="21">
        <v>0.47850684945836558</v>
      </c>
      <c r="Q147" s="21">
        <v>0.14150765885461458</v>
      </c>
      <c r="R147" s="21">
        <v>-4.8663361229650828E-2</v>
      </c>
      <c r="S147" s="21">
        <v>0.33333333333333359</v>
      </c>
      <c r="T147" s="21">
        <v>0.37920080065896522</v>
      </c>
      <c r="U147" s="21">
        <v>7.7392910945122823E-2</v>
      </c>
      <c r="V147" s="21">
        <v>-3.3989612180242044E-3</v>
      </c>
      <c r="W147" s="21">
        <v>25.57202489889308</v>
      </c>
      <c r="X147" s="21">
        <v>0.88857739375149269</v>
      </c>
      <c r="Y147" s="21">
        <v>-1.0000000000000004</v>
      </c>
      <c r="Z147" s="21">
        <v>-1.0000000000000004</v>
      </c>
      <c r="AA147" s="21">
        <v>26.410097343714938</v>
      </c>
      <c r="AB147" s="21">
        <v>-9.6056270131016419E-2</v>
      </c>
      <c r="AC147" s="21">
        <v>8.8287385914827654E-2</v>
      </c>
      <c r="AD147" s="21">
        <v>2.5503600337219452E-2</v>
      </c>
      <c r="AE147" s="21">
        <v>0.88673580605153002</v>
      </c>
      <c r="AF147" s="21">
        <v>-1.0000000000000004</v>
      </c>
      <c r="AG147" s="21">
        <v>-1.0000000000000004</v>
      </c>
      <c r="AH147" s="21">
        <v>-1.0000000000000004</v>
      </c>
      <c r="AI147" s="21">
        <v>-1.3462118413908545E-2</v>
      </c>
      <c r="AJ147" s="21">
        <v>-3.3989612180242044E-3</v>
      </c>
      <c r="AK147" s="21">
        <v>0.11981615621483691</v>
      </c>
      <c r="AL147" s="21">
        <v>3.4507630426665076E-2</v>
      </c>
      <c r="AM147" s="21">
        <v>4.5962590486508359E-2</v>
      </c>
      <c r="AN147" s="21">
        <v>-5.546294256842197E-2</v>
      </c>
      <c r="AO147" s="21">
        <v>1.748145543236894</v>
      </c>
      <c r="AP147" s="21">
        <v>-1.2140354120772243</v>
      </c>
      <c r="AQ147" s="21">
        <v>34.405672573717304</v>
      </c>
      <c r="AR147" s="21">
        <v>0.7865280837193972</v>
      </c>
      <c r="AS147" s="21">
        <v>1.0358048549985632</v>
      </c>
      <c r="AT147" s="21">
        <v>-1.0000000000000004</v>
      </c>
      <c r="AU147" s="21">
        <v>-1.0000000000000004</v>
      </c>
      <c r="AV147" s="21">
        <v>-0.1578300334478196</v>
      </c>
      <c r="AW147" s="21">
        <v>37.789296950738631</v>
      </c>
      <c r="AX147" s="21">
        <v>37.180158460658063</v>
      </c>
      <c r="AY147" s="21">
        <v>-0.27650927524392149</v>
      </c>
      <c r="AZ147" s="21">
        <v>-65.558990602437348</v>
      </c>
      <c r="BA147" s="26">
        <v>1347.3722803979847</v>
      </c>
      <c r="CU147" t="e">
        <v>#N/A</v>
      </c>
      <c r="CV147" t="e">
        <v>#N/A</v>
      </c>
    </row>
    <row r="148" spans="1:100" x14ac:dyDescent="0.25">
      <c r="A148">
        <v>308</v>
      </c>
      <c r="B148" t="s">
        <v>592</v>
      </c>
      <c r="C148" s="26">
        <v>3</v>
      </c>
      <c r="D148" s="21">
        <v>4.5185258247143736</v>
      </c>
      <c r="E148" s="21">
        <v>0</v>
      </c>
      <c r="F148" s="21">
        <v>-0.13876202134665105</v>
      </c>
      <c r="G148" s="21">
        <v>-0.13876202134665105</v>
      </c>
      <c r="H148" s="21">
        <v>0.39087534734568635</v>
      </c>
      <c r="I148" s="21">
        <v>0</v>
      </c>
      <c r="J148" s="21">
        <v>23.45252084074119</v>
      </c>
      <c r="K148" s="21">
        <v>0.39087534734568635</v>
      </c>
      <c r="L148" s="21">
        <v>-0.99999999999999911</v>
      </c>
      <c r="M148" s="21">
        <v>-0.99999999999999911</v>
      </c>
      <c r="N148" s="21">
        <v>7.8175069469137295</v>
      </c>
      <c r="O148" s="21">
        <v>27.832284644108917</v>
      </c>
      <c r="P148" s="21">
        <v>-3.7009152798508339E-2</v>
      </c>
      <c r="Q148" s="21">
        <v>-0.52112543075255757</v>
      </c>
      <c r="R148" s="21">
        <v>-0.1397960484667454</v>
      </c>
      <c r="S148" s="21">
        <v>0.33333333333333276</v>
      </c>
      <c r="T148" s="21">
        <v>0.33801952461236978</v>
      </c>
      <c r="U148" s="21">
        <v>-0.10627086594398662</v>
      </c>
      <c r="V148" s="21">
        <v>6.3743367179765212E-2</v>
      </c>
      <c r="W148" s="21">
        <v>9.5180004734317993</v>
      </c>
      <c r="X148" s="21">
        <v>0.24254044118169793</v>
      </c>
      <c r="Y148" s="21">
        <v>-0.99999999999999911</v>
      </c>
      <c r="Z148" s="21">
        <v>-0.99999999999999911</v>
      </c>
      <c r="AA148" s="21">
        <v>58.545518697911668</v>
      </c>
      <c r="AB148" s="21">
        <v>0.52831038704562039</v>
      </c>
      <c r="AC148" s="21">
        <v>0.36399778152949336</v>
      </c>
      <c r="AD148" s="21">
        <v>9.1038116883819117E-2</v>
      </c>
      <c r="AE148" s="21">
        <v>49.167314272946655</v>
      </c>
      <c r="AF148" s="21">
        <v>-0.99999999999999911</v>
      </c>
      <c r="AG148" s="21">
        <v>-0.99999999999999911</v>
      </c>
      <c r="AH148" s="21">
        <v>-0.99999999999999911</v>
      </c>
      <c r="AI148" s="21">
        <v>0</v>
      </c>
      <c r="AJ148" s="21">
        <v>6.3743367179765212E-2</v>
      </c>
      <c r="AK148" s="21">
        <v>0.24179567944254055</v>
      </c>
      <c r="AL148" s="21">
        <v>0.13387866566803913</v>
      </c>
      <c r="AM148" s="21">
        <v>0.26880253265148463</v>
      </c>
      <c r="AN148" s="21">
        <v>0.29886240257036994</v>
      </c>
      <c r="AO148" s="21">
        <v>7.9290417134998208</v>
      </c>
      <c r="AP148" s="21">
        <v>8.1409533925994388</v>
      </c>
      <c r="AQ148" s="21">
        <v>32.970521314172977</v>
      </c>
      <c r="AR148" s="21">
        <v>0.62882535918148141</v>
      </c>
      <c r="AS148" s="21">
        <v>0.63341578852738456</v>
      </c>
      <c r="AT148" s="21">
        <v>-0.99999999999999911</v>
      </c>
      <c r="AU148" s="21">
        <v>-0.99999999999999911</v>
      </c>
      <c r="AV148" s="21">
        <v>-0.27855806981339631</v>
      </c>
      <c r="AW148" s="21">
        <v>94.518756734620055</v>
      </c>
      <c r="AX148" s="21">
        <v>100.8930934525966</v>
      </c>
      <c r="AY148" s="21">
        <v>0.2968541572175486</v>
      </c>
      <c r="AZ148" s="21">
        <v>20.472092525552661</v>
      </c>
      <c r="BA148" s="26">
        <v>1496.0495320398149</v>
      </c>
    </row>
    <row r="149" spans="1:100" x14ac:dyDescent="0.25">
      <c r="A149">
        <v>313</v>
      </c>
      <c r="B149" t="s">
        <v>593</v>
      </c>
      <c r="C149" s="26">
        <v>3</v>
      </c>
      <c r="D149" s="21">
        <v>5.4270926407160518</v>
      </c>
      <c r="E149" s="21">
        <v>-8.4362450797040058E-3</v>
      </c>
      <c r="F149" s="21">
        <v>3.239439244480237E-2</v>
      </c>
      <c r="G149" s="21">
        <v>2.7807149688152163E-2</v>
      </c>
      <c r="H149" s="21">
        <v>0.12350138823685888</v>
      </c>
      <c r="I149" s="21">
        <v>0</v>
      </c>
      <c r="J149" s="21">
        <v>7.4100832942115344</v>
      </c>
      <c r="K149" s="21">
        <v>0.12350138823685888</v>
      </c>
      <c r="L149" s="21">
        <v>-0.99999999999999878</v>
      </c>
      <c r="M149" s="21">
        <v>-0.99999999999999878</v>
      </c>
      <c r="N149" s="21">
        <v>2.4700277647371784</v>
      </c>
      <c r="O149" s="21">
        <v>12.86498308461573</v>
      </c>
      <c r="P149" s="21">
        <v>-0.60838488296881144</v>
      </c>
      <c r="Q149" s="21">
        <v>-0.46267320004426116</v>
      </c>
      <c r="R149" s="21">
        <v>-0.14871263803090726</v>
      </c>
      <c r="S149" s="21">
        <v>0.33333333333333287</v>
      </c>
      <c r="T149" s="21">
        <v>0.33757356747712391</v>
      </c>
      <c r="U149" s="21">
        <v>-0.19666284807286055</v>
      </c>
      <c r="V149" s="21">
        <v>0</v>
      </c>
      <c r="W149" s="21">
        <v>14.029706580029497</v>
      </c>
      <c r="X149" s="21">
        <v>-0.2417823480402771</v>
      </c>
      <c r="Y149" s="21">
        <v>-0.99999999999999878</v>
      </c>
      <c r="Z149" s="21">
        <v>-0.99999999999999878</v>
      </c>
      <c r="AA149" s="21">
        <v>10.618106051637337</v>
      </c>
      <c r="AB149" s="21">
        <v>5.7576585219757184E-2</v>
      </c>
      <c r="AC149" s="21">
        <v>-6.0979385921484983E-2</v>
      </c>
      <c r="AD149" s="21">
        <v>-6.1854957105496926E-2</v>
      </c>
      <c r="AE149" s="21">
        <v>-3.2628878903612351</v>
      </c>
      <c r="AF149" s="21">
        <v>-0.99999999999999878</v>
      </c>
      <c r="AG149" s="21">
        <v>-0.99999999999999878</v>
      </c>
      <c r="AH149" s="21">
        <v>-0.99999999999999878</v>
      </c>
      <c r="AI149" s="21">
        <v>0</v>
      </c>
      <c r="AJ149" s="21">
        <v>0</v>
      </c>
      <c r="AK149" s="21">
        <v>-5.2113039730542404E-2</v>
      </c>
      <c r="AL149" s="21">
        <v>0.13280489311323426</v>
      </c>
      <c r="AM149" s="21">
        <v>-0.13549838552885457</v>
      </c>
      <c r="AN149" s="21">
        <v>-5.2440772454410228E-2</v>
      </c>
      <c r="AO149" s="21">
        <v>-3.6480248368740762</v>
      </c>
      <c r="AP149" s="21">
        <v>-0.64699484579408395</v>
      </c>
      <c r="AQ149" s="21">
        <v>21.439789874241018</v>
      </c>
      <c r="AR149" s="21">
        <v>0.47424405273759618</v>
      </c>
      <c r="AS149" s="21">
        <v>-0.11828095980341809</v>
      </c>
      <c r="AT149" s="21">
        <v>-0.99999999999999878</v>
      </c>
      <c r="AU149" s="21">
        <v>-0.99999999999999878</v>
      </c>
      <c r="AV149" s="21">
        <v>-0.12090548834275494</v>
      </c>
      <c r="AW149" s="21">
        <v>22.836094290459005</v>
      </c>
      <c r="AX149" s="21">
        <v>22.836094290459005</v>
      </c>
      <c r="AY149" s="21">
        <v>-0.11802487850123304</v>
      </c>
      <c r="AZ149" s="21">
        <v>-54.184265236817041</v>
      </c>
      <c r="BA149" s="26">
        <v>1307.0626748531754</v>
      </c>
    </row>
    <row r="150" spans="1:100" x14ac:dyDescent="0.25">
      <c r="A150">
        <v>314</v>
      </c>
      <c r="B150" t="s">
        <v>594</v>
      </c>
      <c r="C150" s="26">
        <v>3</v>
      </c>
      <c r="D150" s="21">
        <v>5.411669068361876</v>
      </c>
      <c r="E150" s="21">
        <v>6.7171062459539077E-2</v>
      </c>
      <c r="F150" s="21">
        <v>0.34786299200010429</v>
      </c>
      <c r="G150" s="21">
        <v>0.31873085054953987</v>
      </c>
      <c r="H150" s="21">
        <v>0.27875647325265185</v>
      </c>
      <c r="I150" s="21">
        <v>0</v>
      </c>
      <c r="J150" s="21">
        <v>16.725388395159115</v>
      </c>
      <c r="K150" s="21">
        <v>0.27875647325265185</v>
      </c>
      <c r="L150" s="21">
        <v>-1</v>
      </c>
      <c r="M150" s="21">
        <v>-1</v>
      </c>
      <c r="N150" s="21">
        <v>5.5751294650530383</v>
      </c>
      <c r="O150" s="21">
        <v>22.455788314070542</v>
      </c>
      <c r="P150" s="21">
        <v>-3.5987486407943017</v>
      </c>
      <c r="Q150" s="21">
        <v>0.58705198338820919</v>
      </c>
      <c r="R150" s="21">
        <v>-0.27790533085449487</v>
      </c>
      <c r="S150" s="21">
        <v>0.33333333333333315</v>
      </c>
      <c r="T150" s="21">
        <v>0.34925230205676316</v>
      </c>
      <c r="U150" s="21">
        <v>0.3146536294792327</v>
      </c>
      <c r="V150" s="21">
        <v>0</v>
      </c>
      <c r="W150" s="21">
        <v>28.739311664667088</v>
      </c>
      <c r="X150" s="21">
        <v>1.6739431491490164</v>
      </c>
      <c r="Y150" s="21">
        <v>-1</v>
      </c>
      <c r="Z150" s="21">
        <v>-1</v>
      </c>
      <c r="AA150" s="21">
        <v>58.877909890554577</v>
      </c>
      <c r="AB150" s="21">
        <v>0.42185499451756525</v>
      </c>
      <c r="AC150" s="21">
        <v>0.16598324485172597</v>
      </c>
      <c r="AD150" s="21">
        <v>2.0491831765548349E-2</v>
      </c>
      <c r="AE150" s="21">
        <v>30.416503556741993</v>
      </c>
      <c r="AF150" s="21">
        <v>-1</v>
      </c>
      <c r="AG150" s="21">
        <v>-1</v>
      </c>
      <c r="AH150" s="21">
        <v>-1</v>
      </c>
      <c r="AI150" s="21">
        <v>-2.538333543269035E-4</v>
      </c>
      <c r="AJ150" s="21">
        <v>0</v>
      </c>
      <c r="AK150" s="21">
        <v>0.27253833977376046</v>
      </c>
      <c r="AL150" s="21">
        <v>0.17015471621857423</v>
      </c>
      <c r="AM150" s="21">
        <v>1.3490656518834025E-2</v>
      </c>
      <c r="AN150" s="21">
        <v>0.11864448693158081</v>
      </c>
      <c r="AO150" s="21">
        <v>1.6999581118396523</v>
      </c>
      <c r="AP150" s="21">
        <v>3.8168857543823904</v>
      </c>
      <c r="AQ150" s="21">
        <v>45.464700059826214</v>
      </c>
      <c r="AR150" s="21">
        <v>0.9972392648693289</v>
      </c>
      <c r="AS150" s="21">
        <v>1.9526996224016679</v>
      </c>
      <c r="AT150" s="21">
        <v>-1</v>
      </c>
      <c r="AU150" s="21">
        <v>-1</v>
      </c>
      <c r="AV150" s="21">
        <v>4.082551969504486E-2</v>
      </c>
      <c r="AW150" s="21">
        <v>85.150583959007463</v>
      </c>
      <c r="AX150" s="21">
        <v>85.145507291920936</v>
      </c>
      <c r="AY150" s="21">
        <v>0.3900959492098669</v>
      </c>
      <c r="AZ150" s="21">
        <v>60.204521067365086</v>
      </c>
      <c r="BA150" s="26">
        <v>1573.7762377331198</v>
      </c>
    </row>
    <row r="151" spans="1:100" x14ac:dyDescent="0.25">
      <c r="A151">
        <v>316</v>
      </c>
      <c r="B151" t="s">
        <v>595</v>
      </c>
      <c r="C151" s="26">
        <v>3</v>
      </c>
      <c r="D151" s="21">
        <v>5.5989553318696146</v>
      </c>
      <c r="E151" s="21">
        <v>-0.10407915995296713</v>
      </c>
      <c r="F151" s="21">
        <v>0.35186799959723492</v>
      </c>
      <c r="G151" s="21">
        <v>0.31563561482377134</v>
      </c>
      <c r="H151" s="21">
        <v>7.2027385115673637E-2</v>
      </c>
      <c r="I151" s="21">
        <v>0</v>
      </c>
      <c r="J151" s="21">
        <v>4.3216431069404164</v>
      </c>
      <c r="K151" s="21">
        <v>7.2027385115673637E-2</v>
      </c>
      <c r="L151" s="21">
        <v>-1</v>
      </c>
      <c r="M151" s="21">
        <v>-1</v>
      </c>
      <c r="N151" s="21">
        <v>1.440547702313473</v>
      </c>
      <c r="O151" s="21">
        <v>10.236234053633799</v>
      </c>
      <c r="P151" s="21">
        <v>0.93785486749203573</v>
      </c>
      <c r="Q151" s="21">
        <v>2.7835211410396967</v>
      </c>
      <c r="R151" s="21">
        <v>0.93130355261973008</v>
      </c>
      <c r="S151" s="21">
        <v>0.33333333333333337</v>
      </c>
      <c r="T151" s="21">
        <v>0.34722937560864997</v>
      </c>
      <c r="U151" s="21">
        <v>0.45020306857670617</v>
      </c>
      <c r="V151" s="21">
        <v>-2.3765627153276413E-2</v>
      </c>
      <c r="W151" s="21">
        <v>41.398910609989592</v>
      </c>
      <c r="X151" s="21">
        <v>2.2806498774887927</v>
      </c>
      <c r="Y151" s="21">
        <v>-1</v>
      </c>
      <c r="Z151" s="21">
        <v>-1</v>
      </c>
      <c r="AA151" s="21">
        <v>86.55651744438822</v>
      </c>
      <c r="AB151" s="21">
        <v>0.1552404947123342</v>
      </c>
      <c r="AC151" s="21">
        <v>0.24749730261746383</v>
      </c>
      <c r="AD151" s="21">
        <v>0.48178826830578092</v>
      </c>
      <c r="AE151" s="21">
        <v>44.226303281778947</v>
      </c>
      <c r="AF151" s="21">
        <v>-1</v>
      </c>
      <c r="AG151" s="21">
        <v>-1</v>
      </c>
      <c r="AH151" s="21">
        <v>-1</v>
      </c>
      <c r="AI151" s="21">
        <v>0</v>
      </c>
      <c r="AJ151" s="21">
        <v>-2.3765627153276413E-2</v>
      </c>
      <c r="AK151" s="21">
        <v>-5.3518862375360396E-2</v>
      </c>
      <c r="AL151" s="21">
        <v>0.1749203658918671</v>
      </c>
      <c r="AM151" s="21">
        <v>0.15153911802769798</v>
      </c>
      <c r="AN151" s="21">
        <v>-3.1919971301264137E-2</v>
      </c>
      <c r="AO151" s="21">
        <v>3.5208836388156493</v>
      </c>
      <c r="AP151" s="21">
        <v>7.6602546927731469E-2</v>
      </c>
      <c r="AQ151" s="21">
        <v>45.720553716930013</v>
      </c>
      <c r="AR151" s="21">
        <v>1.107000150365413</v>
      </c>
      <c r="AS151" s="21">
        <v>2.352677262604467</v>
      </c>
      <c r="AT151" s="21">
        <v>-1</v>
      </c>
      <c r="AU151" s="21">
        <v>-1</v>
      </c>
      <c r="AV151" s="21">
        <v>1.2469391674435011</v>
      </c>
      <c r="AW151" s="21">
        <v>96.86935404494983</v>
      </c>
      <c r="AX151" s="21">
        <v>94.492791329622207</v>
      </c>
      <c r="AY151" s="21">
        <v>0.26355242385923944</v>
      </c>
      <c r="AZ151" s="21">
        <v>5.9898043151589153</v>
      </c>
      <c r="BA151" s="26">
        <v>1525.9650310368093</v>
      </c>
    </row>
    <row r="152" spans="1:100" x14ac:dyDescent="0.25">
      <c r="A152">
        <v>319</v>
      </c>
      <c r="B152" t="s">
        <v>596</v>
      </c>
      <c r="C152" s="26">
        <v>3</v>
      </c>
      <c r="D152" s="21">
        <v>4.39120718382964</v>
      </c>
      <c r="E152" s="21">
        <v>-0.11900988457862098</v>
      </c>
      <c r="F152" s="21">
        <v>0.18515302736214045</v>
      </c>
      <c r="G152" s="21">
        <v>0.15566785546030082</v>
      </c>
      <c r="H152" s="21">
        <v>-5.7872390846518559E-2</v>
      </c>
      <c r="I152" s="21">
        <v>0</v>
      </c>
      <c r="J152" s="21">
        <v>-3.4723434507911128</v>
      </c>
      <c r="K152" s="21">
        <v>-5.7872390846518559E-2</v>
      </c>
      <c r="L152" s="21">
        <v>-1.0000000000000007</v>
      </c>
      <c r="M152" s="21">
        <v>-1.0000000000000007</v>
      </c>
      <c r="N152" s="21">
        <v>-1.1574478169303712</v>
      </c>
      <c r="O152" s="21">
        <v>1.0745315884988262</v>
      </c>
      <c r="P152" s="21">
        <v>0.29674306005671225</v>
      </c>
      <c r="Q152" s="21">
        <v>16.082106040754962</v>
      </c>
      <c r="R152" s="21">
        <v>5.17686940222434</v>
      </c>
      <c r="S152" s="21">
        <v>0.33333333333333359</v>
      </c>
      <c r="T152" s="21">
        <v>0.25953769723882519</v>
      </c>
      <c r="U152" s="21">
        <v>0.34530200052600785</v>
      </c>
      <c r="V152" s="21">
        <v>-1.4472578059727546E-2</v>
      </c>
      <c r="W152" s="21">
        <v>39.26291375539828</v>
      </c>
      <c r="X152" s="21">
        <v>1.8621308634071496</v>
      </c>
      <c r="Y152" s="21">
        <v>-1.0000000000000007</v>
      </c>
      <c r="Z152" s="21">
        <v>-1.0000000000000007</v>
      </c>
      <c r="AA152" s="21">
        <v>83.329337692110087</v>
      </c>
      <c r="AB152" s="21">
        <v>0.18661018929189346</v>
      </c>
      <c r="AC152" s="21">
        <v>0.43469293670335657</v>
      </c>
      <c r="AD152" s="21">
        <v>0.15648796469449916</v>
      </c>
      <c r="AE152" s="21">
        <v>38.889554534487438</v>
      </c>
      <c r="AF152" s="21">
        <v>-1.0000000000000007</v>
      </c>
      <c r="AG152" s="21">
        <v>-1.0000000000000007</v>
      </c>
      <c r="AH152" s="21">
        <v>-1.0000000000000007</v>
      </c>
      <c r="AI152" s="21">
        <v>1.0247561653455346E-2</v>
      </c>
      <c r="AJ152" s="21">
        <v>-1.4472578059727546E-2</v>
      </c>
      <c r="AK152" s="21">
        <v>0.26078825047021148</v>
      </c>
      <c r="AL152" s="21">
        <v>0.16176727155354012</v>
      </c>
      <c r="AM152" s="21">
        <v>9.5975725976185006E-2</v>
      </c>
      <c r="AN152" s="21">
        <v>-4.8624685767254761E-2</v>
      </c>
      <c r="AO152" s="21">
        <v>3.7033344017556873</v>
      </c>
      <c r="AP152" s="21">
        <v>-0.40678078641366916</v>
      </c>
      <c r="AQ152" s="21">
        <v>35.790570304607179</v>
      </c>
      <c r="AR152" s="21">
        <v>0.92370045303843917</v>
      </c>
      <c r="AS152" s="21">
        <v>1.8042584725606323</v>
      </c>
      <c r="AT152" s="21">
        <v>-1.0000000000000007</v>
      </c>
      <c r="AU152" s="21">
        <v>-1.0000000000000007</v>
      </c>
      <c r="AV152" s="21">
        <v>5.3325372576846393</v>
      </c>
      <c r="AW152" s="21">
        <v>83.997088494195225</v>
      </c>
      <c r="AX152" s="21">
        <v>82.754781921291567</v>
      </c>
      <c r="AY152" s="21">
        <v>0.14960883582362405</v>
      </c>
      <c r="AZ152" s="21">
        <v>-5.2184657510548842</v>
      </c>
      <c r="BA152" s="26">
        <v>1499.5647103014608</v>
      </c>
      <c r="CU152" t="e">
        <v>#N/A</v>
      </c>
      <c r="CV152" t="e">
        <v>#N/A</v>
      </c>
    </row>
    <row r="153" spans="1:100" x14ac:dyDescent="0.25">
      <c r="A153">
        <v>321</v>
      </c>
      <c r="B153" t="s">
        <v>597</v>
      </c>
      <c r="C153" s="26">
        <v>3</v>
      </c>
      <c r="D153" s="21">
        <v>4.9109402718250994</v>
      </c>
      <c r="E153" s="21">
        <v>0</v>
      </c>
      <c r="F153" s="21">
        <v>-0.24567427084997351</v>
      </c>
      <c r="G153" s="21">
        <v>-0.24567427084997351</v>
      </c>
      <c r="H153" s="21">
        <v>0.21482110738293805</v>
      </c>
      <c r="I153" s="21">
        <v>0</v>
      </c>
      <c r="J153" s="21">
        <v>12.889266442976281</v>
      </c>
      <c r="K153" s="21">
        <v>0.21482110738293805</v>
      </c>
      <c r="L153" s="21">
        <v>-0.99999999999999967</v>
      </c>
      <c r="M153" s="21">
        <v>-0.99999999999999967</v>
      </c>
      <c r="N153" s="21">
        <v>4.2964221476587596</v>
      </c>
      <c r="O153" s="21">
        <v>17.554532443951409</v>
      </c>
      <c r="P153" s="21">
        <v>-7.5659989036528208E-2</v>
      </c>
      <c r="Q153" s="21">
        <v>-1.5053531496681458</v>
      </c>
      <c r="R153" s="21">
        <v>-0.56632486019177708</v>
      </c>
      <c r="S153" s="21">
        <v>0.33333333333333309</v>
      </c>
      <c r="T153" s="21">
        <v>0.29908974613547451</v>
      </c>
      <c r="U153" s="21">
        <v>0.2712451355989795</v>
      </c>
      <c r="V153" s="21">
        <v>-1.1077305834762142E-2</v>
      </c>
      <c r="W153" s="21">
        <v>27.110792074003498</v>
      </c>
      <c r="X153" s="21">
        <v>1.3893011474285724</v>
      </c>
      <c r="Y153" s="21">
        <v>-0.99999999999999967</v>
      </c>
      <c r="Z153" s="21">
        <v>-0.99999999999999967</v>
      </c>
      <c r="AA153" s="21">
        <v>36.050019655463664</v>
      </c>
      <c r="AB153" s="21">
        <v>8.1581786267993603E-2</v>
      </c>
      <c r="AC153" s="21">
        <v>-2.1414899927593462E-2</v>
      </c>
      <c r="AD153" s="21">
        <v>0.12994416249263885</v>
      </c>
      <c r="AE153" s="21">
        <v>9.5055524416519521</v>
      </c>
      <c r="AF153" s="21">
        <v>-0.99999999999999967</v>
      </c>
      <c r="AG153" s="21">
        <v>-0.99999999999999967</v>
      </c>
      <c r="AH153" s="21">
        <v>-0.99999999999999967</v>
      </c>
      <c r="AI153" s="21">
        <v>-1.250703239047378E-2</v>
      </c>
      <c r="AJ153" s="21">
        <v>-1.1077305834762142E-2</v>
      </c>
      <c r="AK153" s="21">
        <v>-0.10939216141286082</v>
      </c>
      <c r="AL153" s="21">
        <v>-5.0168937828507024E-3</v>
      </c>
      <c r="AM153" s="21">
        <v>-9.8533928594545378E-2</v>
      </c>
      <c r="AN153" s="21">
        <v>0.20021911597441452</v>
      </c>
      <c r="AO153" s="21">
        <v>-3.0103090219279389</v>
      </c>
      <c r="AP153" s="21">
        <v>4.9803934304461093</v>
      </c>
      <c r="AQ153" s="21">
        <v>40.00005851697977</v>
      </c>
      <c r="AR153" s="21">
        <v>0.89259090923302564</v>
      </c>
      <c r="AS153" s="21">
        <v>1.6041222548115106</v>
      </c>
      <c r="AT153" s="21">
        <v>-0.99999999999999967</v>
      </c>
      <c r="AU153" s="21">
        <v>-0.99999999999999967</v>
      </c>
      <c r="AV153" s="21">
        <v>-0.81199913104175048</v>
      </c>
      <c r="AW153" s="21">
        <v>58.584945529861152</v>
      </c>
      <c r="AX153" s="21">
        <v>57.227074298575474</v>
      </c>
      <c r="AY153" s="21">
        <v>0.11327301568246403</v>
      </c>
      <c r="AZ153" s="21">
        <v>-9.7046310721785893</v>
      </c>
      <c r="BA153" s="26">
        <v>1445.1712546369383</v>
      </c>
    </row>
    <row r="154" spans="1:100" x14ac:dyDescent="0.25">
      <c r="A154">
        <v>322</v>
      </c>
      <c r="B154" t="s">
        <v>598</v>
      </c>
      <c r="C154" s="26">
        <v>3</v>
      </c>
      <c r="D154" s="21">
        <v>3.1939604922143965</v>
      </c>
      <c r="E154" s="21">
        <v>-5.4691353873923994E-3</v>
      </c>
      <c r="F154" s="21">
        <v>0.20585244752170473</v>
      </c>
      <c r="G154" s="21">
        <v>0.20585244752170473</v>
      </c>
      <c r="H154" s="21">
        <v>0.21193513449458667</v>
      </c>
      <c r="I154" s="21">
        <v>0</v>
      </c>
      <c r="J154" s="21">
        <v>12.716108069675213</v>
      </c>
      <c r="K154" s="21">
        <v>0.21193513449458667</v>
      </c>
      <c r="L154" s="21">
        <v>-1.0000000000000002</v>
      </c>
      <c r="M154" s="21">
        <v>-1.0000000000000002</v>
      </c>
      <c r="N154" s="21">
        <v>4.2387026898917375</v>
      </c>
      <c r="O154" s="21">
        <v>16.115921009411299</v>
      </c>
      <c r="P154" s="21">
        <v>5.5188218864192775</v>
      </c>
      <c r="Q154" s="21">
        <v>8.5942575777247732E-2</v>
      </c>
      <c r="R154" s="21">
        <v>0.5964536806668147</v>
      </c>
      <c r="S154" s="21">
        <v>0.33333333333333359</v>
      </c>
      <c r="T154" s="21">
        <v>0.34647315446513516</v>
      </c>
      <c r="U154" s="21">
        <v>-3.808079913860464E-2</v>
      </c>
      <c r="V154" s="21">
        <v>-1.3862375953619692E-2</v>
      </c>
      <c r="W154" s="21">
        <v>16.637127128466297</v>
      </c>
      <c r="X154" s="21">
        <v>0.24691172008713397</v>
      </c>
      <c r="Y154" s="21">
        <v>-1.0000000000000002</v>
      </c>
      <c r="Z154" s="21">
        <v>-1.0000000000000002</v>
      </c>
      <c r="AA154" s="21">
        <v>27.38770924326889</v>
      </c>
      <c r="AB154" s="21">
        <v>2.336526276254813E-2</v>
      </c>
      <c r="AC154" s="21">
        <v>0.1921091689973847</v>
      </c>
      <c r="AD154" s="21">
        <v>-1.2391863077217576E-2</v>
      </c>
      <c r="AE154" s="21">
        <v>10.154128434135766</v>
      </c>
      <c r="AF154" s="21">
        <v>-1.0000000000000002</v>
      </c>
      <c r="AG154" s="21">
        <v>-1.0000000000000002</v>
      </c>
      <c r="AH154" s="21">
        <v>-1.0000000000000002</v>
      </c>
      <c r="AI154" s="21">
        <v>0</v>
      </c>
      <c r="AJ154" s="21">
        <v>-1.3862375953619692E-2</v>
      </c>
      <c r="AK154" s="21">
        <v>9.6137246837295104E-2</v>
      </c>
      <c r="AL154" s="21">
        <v>-2.3051087670308501E-2</v>
      </c>
      <c r="AM154" s="21">
        <v>8.2274394417051991E-2</v>
      </c>
      <c r="AN154" s="21">
        <v>2.6453404840800551E-2</v>
      </c>
      <c r="AO154" s="21">
        <v>2.5375460946127775</v>
      </c>
      <c r="AP154" s="21">
        <v>0.54607968266847062</v>
      </c>
      <c r="AQ154" s="21">
        <v>29.353235198141505</v>
      </c>
      <c r="AR154" s="21">
        <v>0.62786331270624385</v>
      </c>
      <c r="AS154" s="21">
        <v>0.45884685458172098</v>
      </c>
      <c r="AT154" s="21">
        <v>-1.0000000000000002</v>
      </c>
      <c r="AU154" s="21">
        <v>-1.0000000000000002</v>
      </c>
      <c r="AV154" s="21">
        <v>0.80230612818851932</v>
      </c>
      <c r="AW154" s="21">
        <v>44.049709935348666</v>
      </c>
      <c r="AX154" s="21">
        <v>42.66347233998669</v>
      </c>
      <c r="AY154" s="21">
        <v>-5.3350754582813156E-3</v>
      </c>
      <c r="AZ154" s="21">
        <v>-35.189499176433337</v>
      </c>
      <c r="BA154" s="26">
        <v>1354.0738718606372</v>
      </c>
      <c r="CU154" t="e">
        <v>#N/A</v>
      </c>
      <c r="CV154" t="e">
        <v>#N/A</v>
      </c>
    </row>
    <row r="155" spans="1:100" x14ac:dyDescent="0.25">
      <c r="A155">
        <v>329</v>
      </c>
      <c r="B155" t="s">
        <v>599</v>
      </c>
      <c r="C155" s="26">
        <v>3</v>
      </c>
      <c r="D155" s="21">
        <v>5.5431531783593764</v>
      </c>
      <c r="E155" s="21">
        <v>0</v>
      </c>
      <c r="F155" s="21">
        <v>0.89359258576005141</v>
      </c>
      <c r="G155" s="21">
        <v>0.89359258576005141</v>
      </c>
      <c r="H155" s="21">
        <v>-0.12617622272051898</v>
      </c>
      <c r="I155" s="21">
        <v>0</v>
      </c>
      <c r="J155" s="21">
        <v>-7.5705733632311443</v>
      </c>
      <c r="K155" s="21">
        <v>-0.12617622272051898</v>
      </c>
      <c r="L155" s="21">
        <v>-0.99999999999999734</v>
      </c>
      <c r="M155" s="21">
        <v>-0.99999999999999734</v>
      </c>
      <c r="N155" s="21">
        <v>-2.5235244544103819</v>
      </c>
      <c r="O155" s="21">
        <v>-1.1338275991117079</v>
      </c>
      <c r="P155" s="21">
        <v>0.13852219738138163</v>
      </c>
      <c r="Q155" s="21">
        <v>2.51979972925567</v>
      </c>
      <c r="R155" s="21">
        <v>0.59234009783676056</v>
      </c>
      <c r="S155" s="21">
        <v>0.33333333333333248</v>
      </c>
      <c r="T155" s="21">
        <v>0.34871284273622355</v>
      </c>
      <c r="U155" s="21">
        <v>5.7779060926383886E-2</v>
      </c>
      <c r="V155" s="21">
        <v>0</v>
      </c>
      <c r="W155" s="21">
        <v>34.640058388658325</v>
      </c>
      <c r="X155" s="21">
        <v>1.0669039044724742</v>
      </c>
      <c r="Y155" s="21">
        <v>-0.99999999999999734</v>
      </c>
      <c r="Z155" s="21">
        <v>-0.99999999999999734</v>
      </c>
      <c r="AA155" s="21">
        <v>57.94825581106906</v>
      </c>
      <c r="AB155" s="21">
        <v>0.1962173639186835</v>
      </c>
      <c r="AC155" s="21">
        <v>0.14535110562367543</v>
      </c>
      <c r="AD155" s="21">
        <v>0.11274867694912034</v>
      </c>
      <c r="AE155" s="21">
        <v>22.715857324573953</v>
      </c>
      <c r="AF155" s="21">
        <v>-0.99999999999999734</v>
      </c>
      <c r="AG155" s="21">
        <v>-0.99999999999999734</v>
      </c>
      <c r="AH155" s="21">
        <v>-0.99999999999999734</v>
      </c>
      <c r="AI155" s="21">
        <v>0</v>
      </c>
      <c r="AJ155" s="21">
        <v>0</v>
      </c>
      <c r="AK155" s="21">
        <v>-0.10042322857918864</v>
      </c>
      <c r="AL155" s="21">
        <v>0.10773964034324002</v>
      </c>
      <c r="AM155" s="21">
        <v>-3.3773594260618142E-2</v>
      </c>
      <c r="AN155" s="21">
        <v>-5.0735651365002438E-3</v>
      </c>
      <c r="AO155" s="21">
        <v>-1.3464559994113965</v>
      </c>
      <c r="AP155" s="21">
        <v>0.41185907330369481</v>
      </c>
      <c r="AQ155" s="21">
        <v>27.06948502542722</v>
      </c>
      <c r="AR155" s="21">
        <v>0.73982523699593938</v>
      </c>
      <c r="AS155" s="21">
        <v>0.94072768175195531</v>
      </c>
      <c r="AT155" s="21">
        <v>-0.99999999999999734</v>
      </c>
      <c r="AU155" s="21">
        <v>-0.99999999999999734</v>
      </c>
      <c r="AV155" s="21">
        <v>1.4859326835968123</v>
      </c>
      <c r="AW155" s="21">
        <v>57.226287285261051</v>
      </c>
      <c r="AX155" s="21">
        <v>57.226287285261051</v>
      </c>
      <c r="AY155" s="21">
        <v>0.36016822151467959</v>
      </c>
      <c r="AZ155" s="21">
        <v>5.9552719386368231</v>
      </c>
      <c r="BA155" s="26">
        <v>1552.4217496696276</v>
      </c>
      <c r="CU155" t="e">
        <v>#N/A</v>
      </c>
      <c r="CV155" t="e">
        <v>#N/A</v>
      </c>
    </row>
    <row r="156" spans="1:100" x14ac:dyDescent="0.25">
      <c r="A156">
        <v>330</v>
      </c>
      <c r="B156" t="s">
        <v>600</v>
      </c>
      <c r="C156" s="26">
        <v>3</v>
      </c>
      <c r="D156" s="21">
        <v>4.036246616495089</v>
      </c>
      <c r="E156" s="21">
        <v>-7.7709655685859538E-4</v>
      </c>
      <c r="F156" s="21">
        <v>10.534406969343504</v>
      </c>
      <c r="G156" s="21">
        <v>10.534147937157885</v>
      </c>
      <c r="H156" s="21">
        <v>0.21713712795953388</v>
      </c>
      <c r="I156" s="21">
        <v>0</v>
      </c>
      <c r="J156" s="21">
        <v>13.028227677572035</v>
      </c>
      <c r="K156" s="21">
        <v>0.21713712795953388</v>
      </c>
      <c r="L156" s="21">
        <v>-1.0000000000000033</v>
      </c>
      <c r="M156" s="21">
        <v>-1.0000000000000033</v>
      </c>
      <c r="N156" s="21">
        <v>4.3427425591906772</v>
      </c>
      <c r="O156" s="21">
        <v>27.598622231224976</v>
      </c>
      <c r="P156" s="21">
        <v>0.11815325754722761</v>
      </c>
      <c r="Q156" s="21">
        <v>30.098638247471865</v>
      </c>
      <c r="R156" s="21">
        <v>9.8152580546275043</v>
      </c>
      <c r="S156" s="21">
        <v>0.33333333333333459</v>
      </c>
      <c r="T156" s="21">
        <v>0.34807917449950154</v>
      </c>
      <c r="U156" s="21">
        <v>0.63793547819497909</v>
      </c>
      <c r="V156" s="21">
        <v>4.5765081410154475E-3</v>
      </c>
      <c r="W156" s="21">
        <v>44.271494648371842</v>
      </c>
      <c r="X156" s="21">
        <v>3.0741533484088293</v>
      </c>
      <c r="Y156" s="21">
        <v>-1.0000000000000033</v>
      </c>
      <c r="Z156" s="21">
        <v>-1.0000000000000033</v>
      </c>
      <c r="AA156" s="21">
        <v>79.472130396578038</v>
      </c>
      <c r="AB156" s="21">
        <v>0.25394991067194672</v>
      </c>
      <c r="AC156" s="21">
        <v>0.20376043176679207</v>
      </c>
      <c r="AD156" s="21">
        <v>4.9997211432833789E-2</v>
      </c>
      <c r="AE156" s="21">
        <v>25.385377693578629</v>
      </c>
      <c r="AF156" s="21">
        <v>-1.0000000000000033</v>
      </c>
      <c r="AG156" s="21">
        <v>-1.0000000000000033</v>
      </c>
      <c r="AH156" s="21">
        <v>-1.0000000000000033</v>
      </c>
      <c r="AI156" s="21">
        <v>0.22712067622308699</v>
      </c>
      <c r="AJ156" s="21">
        <v>4.5765081410154475E-3</v>
      </c>
      <c r="AK156" s="21">
        <v>-9.4378414009388262E-2</v>
      </c>
      <c r="AL156" s="21">
        <v>-0.1065503480686146</v>
      </c>
      <c r="AM156" s="21">
        <v>8.988442504797152E-2</v>
      </c>
      <c r="AN156" s="21">
        <v>1.1920508525268094E-2</v>
      </c>
      <c r="AO156" s="21">
        <v>1.775218556152347</v>
      </c>
      <c r="AP156" s="21">
        <v>-0.23473902721137135</v>
      </c>
      <c r="AQ156" s="21">
        <v>57.29972232594389</v>
      </c>
      <c r="AR156" s="21">
        <v>1.32392449416883</v>
      </c>
      <c r="AS156" s="21">
        <v>3.2912904763683644</v>
      </c>
      <c r="AT156" s="21">
        <v>-1.0000000000000033</v>
      </c>
      <c r="AU156" s="21">
        <v>-1.0000000000000033</v>
      </c>
      <c r="AV156" s="21">
        <v>20.349405991785378</v>
      </c>
      <c r="AW156" s="21">
        <v>106.83601360059163</v>
      </c>
      <c r="AX156" s="21">
        <v>111.83607793915493</v>
      </c>
      <c r="AY156" s="21">
        <v>0.40072630092884337</v>
      </c>
      <c r="AZ156" s="21">
        <v>32.891128123515237</v>
      </c>
      <c r="BA156" s="26">
        <v>1698.8798135852574</v>
      </c>
    </row>
    <row r="157" spans="1:100" x14ac:dyDescent="0.25">
      <c r="A157">
        <v>333</v>
      </c>
      <c r="B157" t="s">
        <v>601</v>
      </c>
      <c r="C157" s="26">
        <v>3</v>
      </c>
      <c r="D157" s="21">
        <v>4.4781130878573459</v>
      </c>
      <c r="E157" s="21">
        <v>-6.7344616689234277E-3</v>
      </c>
      <c r="F157" s="21">
        <v>-2.5647970034278253E-2</v>
      </c>
      <c r="G157" s="21">
        <v>-2.5647970034278253E-2</v>
      </c>
      <c r="H157" s="21">
        <v>0.31328710472301974</v>
      </c>
      <c r="I157" s="21">
        <v>0</v>
      </c>
      <c r="J157" s="21">
        <v>18.797226283381178</v>
      </c>
      <c r="K157" s="21">
        <v>0.31328710472301974</v>
      </c>
      <c r="L157" s="21">
        <v>-0.99999999999999922</v>
      </c>
      <c r="M157" s="21">
        <v>-0.99999999999999922</v>
      </c>
      <c r="N157" s="21">
        <v>6.2657420944603928</v>
      </c>
      <c r="O157" s="21">
        <v>23.249691401204267</v>
      </c>
      <c r="P157" s="21">
        <v>0.2457668272439324</v>
      </c>
      <c r="Q157" s="21">
        <v>-0.59923675992065606</v>
      </c>
      <c r="R157" s="21">
        <v>-0.21123793106288688</v>
      </c>
      <c r="S157" s="21">
        <v>0.33333333333333298</v>
      </c>
      <c r="T157" s="21">
        <v>0.37377483435360132</v>
      </c>
      <c r="U157" s="21">
        <v>9.5126489594021708E-3</v>
      </c>
      <c r="V157" s="21">
        <v>-7.8924995012925429E-3</v>
      </c>
      <c r="W157" s="21">
        <v>15.817648496880967</v>
      </c>
      <c r="X157" s="21">
        <v>0.42495816281403637</v>
      </c>
      <c r="Y157" s="21">
        <v>-0.99999999999999922</v>
      </c>
      <c r="Z157" s="21">
        <v>-0.99999999999999922</v>
      </c>
      <c r="AA157" s="21">
        <v>65.686928525750545</v>
      </c>
      <c r="AB157" s="21">
        <v>0.5191313505324413</v>
      </c>
      <c r="AC157" s="21">
        <v>0.20561261874828896</v>
      </c>
      <c r="AD157" s="21">
        <v>0.27686638991791851</v>
      </c>
      <c r="AE157" s="21">
        <v>50.080517959932422</v>
      </c>
      <c r="AF157" s="21">
        <v>-0.99999999999999922</v>
      </c>
      <c r="AG157" s="21">
        <v>-0.99999999999999922</v>
      </c>
      <c r="AH157" s="21">
        <v>-0.99999999999999922</v>
      </c>
      <c r="AI157" s="21">
        <v>-1.6359236827811596E-2</v>
      </c>
      <c r="AJ157" s="21">
        <v>-7.8924995012925429E-3</v>
      </c>
      <c r="AK157" s="21">
        <v>0.57284061927630936</v>
      </c>
      <c r="AL157" s="21">
        <v>0.53577075566455268</v>
      </c>
      <c r="AM157" s="21">
        <v>-0.17422884054330298</v>
      </c>
      <c r="AN157" s="21">
        <v>0.34379709744542314</v>
      </c>
      <c r="AO157" s="21">
        <v>-1.491517917201028</v>
      </c>
      <c r="AP157" s="21">
        <v>11.273781214458344</v>
      </c>
      <c r="AQ157" s="21">
        <v>34.61487478026217</v>
      </c>
      <c r="AR157" s="21">
        <v>0.70872831714504381</v>
      </c>
      <c r="AS157" s="21">
        <v>0.73824526753705577</v>
      </c>
      <c r="AT157" s="21">
        <v>-0.99999999999999922</v>
      </c>
      <c r="AU157" s="21">
        <v>-0.99999999999999922</v>
      </c>
      <c r="AV157" s="21">
        <v>-0.23688590109716501</v>
      </c>
      <c r="AW157" s="21">
        <v>100.21040114141307</v>
      </c>
      <c r="AX157" s="21">
        <v>99.093966454727635</v>
      </c>
      <c r="AY157" s="21">
        <v>0.41892686707291921</v>
      </c>
      <c r="AZ157" s="21">
        <v>33.67892211745653</v>
      </c>
      <c r="BA157" s="26">
        <v>1617.563781175236</v>
      </c>
    </row>
    <row r="158" spans="1:100" x14ac:dyDescent="0.25">
      <c r="A158">
        <v>334</v>
      </c>
      <c r="B158" t="s">
        <v>602</v>
      </c>
      <c r="C158" s="26">
        <v>2</v>
      </c>
      <c r="D158" s="21">
        <v>3.9304779698416947</v>
      </c>
      <c r="E158" s="21">
        <v>4.4103812397312273E-2</v>
      </c>
      <c r="F158" s="21">
        <v>0.18676058833437628</v>
      </c>
      <c r="G158" s="21">
        <v>0.19527555521531176</v>
      </c>
      <c r="H158" s="21">
        <v>9.2626052598675387E-2</v>
      </c>
      <c r="I158" s="21">
        <v>0</v>
      </c>
      <c r="J158" s="21">
        <v>5.5575631559205227</v>
      </c>
      <c r="K158" s="21">
        <v>9.2626052598675387E-2</v>
      </c>
      <c r="L158" s="21">
        <v>-1</v>
      </c>
      <c r="M158" s="21">
        <v>-1</v>
      </c>
      <c r="N158" s="21">
        <v>1.8525210519735076</v>
      </c>
      <c r="O158" s="21">
        <v>9.6177238447125308</v>
      </c>
      <c r="P158" s="21">
        <v>0.3911405180464787</v>
      </c>
      <c r="Q158" s="21">
        <v>1.2024559578005571</v>
      </c>
      <c r="R158" s="21">
        <v>0.39643718751690055</v>
      </c>
      <c r="S158" s="21">
        <v>0.33216914849519336</v>
      </c>
      <c r="T158" s="21">
        <v>0.29150010239273094</v>
      </c>
      <c r="U158" s="21">
        <v>8.6686597066257448E-2</v>
      </c>
      <c r="V158" s="21">
        <v>1.8314646887709601E-3</v>
      </c>
      <c r="W158" s="21">
        <v>24.889973087894859</v>
      </c>
      <c r="X158" s="21">
        <v>0.84488025713083104</v>
      </c>
      <c r="Y158" s="21">
        <v>-1</v>
      </c>
      <c r="Z158" s="21">
        <v>-1</v>
      </c>
      <c r="AA158" s="21">
        <v>43.592366345682002</v>
      </c>
      <c r="AB158" s="21">
        <v>0.12759755792195282</v>
      </c>
      <c r="AC158" s="21">
        <v>0.12781504607233246</v>
      </c>
      <c r="AD158" s="21">
        <v>0.12313628207705851</v>
      </c>
      <c r="AE158" s="21">
        <v>18.558711427769527</v>
      </c>
      <c r="AF158" s="21">
        <v>-1</v>
      </c>
      <c r="AG158" s="21">
        <v>-1</v>
      </c>
      <c r="AH158" s="21">
        <v>-1</v>
      </c>
      <c r="AI158" s="21">
        <v>7.3723505870946495E-4</v>
      </c>
      <c r="AJ158" s="21">
        <v>1.8314646887709601E-3</v>
      </c>
      <c r="AK158" s="21">
        <v>7.8185844135298568E-2</v>
      </c>
      <c r="AL158" s="21">
        <v>9.3642112853948758E-2</v>
      </c>
      <c r="AM158" s="21">
        <v>8.2719291395706135E-2</v>
      </c>
      <c r="AN158" s="21">
        <v>0.10072156881934763</v>
      </c>
      <c r="AO158" s="21">
        <v>2.49337639873877</v>
      </c>
      <c r="AP158" s="21">
        <v>2.9517848915838107</v>
      </c>
      <c r="AQ158" s="21">
        <v>30.119730859283941</v>
      </c>
      <c r="AR158" s="21">
        <v>0.70845802833939575</v>
      </c>
      <c r="AS158" s="21">
        <v>0.93251349275689066</v>
      </c>
      <c r="AT158" s="21">
        <v>-1</v>
      </c>
      <c r="AU158" s="21">
        <v>-1</v>
      </c>
      <c r="AV158" s="21">
        <v>0.5778044557505605</v>
      </c>
      <c r="AW158" s="21">
        <v>55.680691392784055</v>
      </c>
      <c r="AX158" s="21">
        <v>55.805889146561945</v>
      </c>
      <c r="AY158" s="21">
        <v>0.17326316871725317</v>
      </c>
      <c r="AZ158" s="21">
        <v>1.1556578209021464</v>
      </c>
      <c r="BA158" s="26">
        <v>1483.6974126924522</v>
      </c>
    </row>
    <row r="159" spans="1:100" x14ac:dyDescent="0.25">
      <c r="A159">
        <v>335</v>
      </c>
      <c r="B159" t="s">
        <v>603</v>
      </c>
      <c r="C159" s="26">
        <v>2</v>
      </c>
      <c r="D159" s="21">
        <v>2.5104943551614936</v>
      </c>
      <c r="E159" s="21">
        <v>-0.27131442128992433</v>
      </c>
      <c r="F159" s="21">
        <v>-0.59866526848743284</v>
      </c>
      <c r="G159" s="21">
        <v>-0.59371699407980227</v>
      </c>
      <c r="H159" s="21">
        <v>-7.0600382111596319E-2</v>
      </c>
      <c r="I159" s="21">
        <v>0</v>
      </c>
      <c r="J159" s="21">
        <v>-4.236022926695779</v>
      </c>
      <c r="K159" s="21">
        <v>-7.0600382111596319E-2</v>
      </c>
      <c r="L159" s="21">
        <v>-1</v>
      </c>
      <c r="M159" s="21">
        <v>-1</v>
      </c>
      <c r="N159" s="21">
        <v>-1.4120076422319263</v>
      </c>
      <c r="O159" s="21">
        <v>-0.55525147675607833</v>
      </c>
      <c r="P159" s="21">
        <v>-1.2062842376319103</v>
      </c>
      <c r="Q159" s="21">
        <v>-2.5311404163032263</v>
      </c>
      <c r="R159" s="21">
        <v>-0.82985657918130706</v>
      </c>
      <c r="S159" s="21">
        <v>0.30165746352366785</v>
      </c>
      <c r="T159" s="21">
        <v>0.1626791558506045</v>
      </c>
      <c r="U159" s="21">
        <v>-7.2829947265877409E-2</v>
      </c>
      <c r="V159" s="21">
        <v>-1.9261175273630662E-2</v>
      </c>
      <c r="W159" s="21">
        <v>14.822217817598174</v>
      </c>
      <c r="X159" s="21">
        <v>0.10590413483198402</v>
      </c>
      <c r="Y159" s="21">
        <v>-1</v>
      </c>
      <c r="Z159" s="21">
        <v>-1</v>
      </c>
      <c r="AA159" s="21">
        <v>22.86447980245401</v>
      </c>
      <c r="AB159" s="21">
        <v>-5.1329985988632296E-2</v>
      </c>
      <c r="AC159" s="21">
        <v>-5.1180400413708915E-2</v>
      </c>
      <c r="AD159" s="21">
        <v>-5.4322029704219885E-2</v>
      </c>
      <c r="AE159" s="21">
        <v>2.0747458333530471</v>
      </c>
      <c r="AF159" s="21">
        <v>-1</v>
      </c>
      <c r="AG159" s="21">
        <v>-1</v>
      </c>
      <c r="AH159" s="21">
        <v>-1</v>
      </c>
      <c r="AI159" s="21">
        <v>-1.0828758069066368E-2</v>
      </c>
      <c r="AJ159" s="21">
        <v>-1.9261175273630662E-2</v>
      </c>
      <c r="AK159" s="21">
        <v>0.29374739604459171</v>
      </c>
      <c r="AL159" s="21">
        <v>-0.1219194390553444</v>
      </c>
      <c r="AM159" s="21">
        <v>0.33378886905252408</v>
      </c>
      <c r="AN159" s="21">
        <v>-0.15034800883747035</v>
      </c>
      <c r="AO159" s="21">
        <v>8.8865912117577963</v>
      </c>
      <c r="AP159" s="21">
        <v>-3.4414299214352164</v>
      </c>
      <c r="AQ159" s="21">
        <v>19.401894798635354</v>
      </c>
      <c r="AR159" s="21">
        <v>0.47253747751034308</v>
      </c>
      <c r="AS159" s="21">
        <v>0.16957603195012394</v>
      </c>
      <c r="AT159" s="21">
        <v>-1</v>
      </c>
      <c r="AU159" s="21">
        <v>-1</v>
      </c>
      <c r="AV159" s="21">
        <v>-1.0495367512725684</v>
      </c>
      <c r="AW159" s="21">
        <v>31.793318671200151</v>
      </c>
      <c r="AX159" s="21">
        <v>31.60557661284335</v>
      </c>
      <c r="AY159" s="21">
        <v>-1.0733660670356415E-2</v>
      </c>
      <c r="AZ159" s="21">
        <v>-31.079210488444136</v>
      </c>
      <c r="BA159" s="26">
        <v>1435.6221667902369</v>
      </c>
    </row>
    <row r="160" spans="1:100" x14ac:dyDescent="0.25">
      <c r="A160">
        <v>337</v>
      </c>
      <c r="B160" t="s">
        <v>604</v>
      </c>
      <c r="C160" s="26">
        <v>3</v>
      </c>
      <c r="D160" s="21">
        <v>5.493926155119369</v>
      </c>
      <c r="E160" s="21">
        <v>-0.44746373971559089</v>
      </c>
      <c r="F160" s="21">
        <v>-9.3113289624624312E-2</v>
      </c>
      <c r="G160" s="21">
        <v>-0.22893611817016468</v>
      </c>
      <c r="H160" s="21">
        <v>5.5969320710435838E-2</v>
      </c>
      <c r="I160" s="21">
        <v>-1.4831700452319315E-2</v>
      </c>
      <c r="J160" s="21">
        <v>2.4682572154870011</v>
      </c>
      <c r="K160" s="21">
        <v>4.113762025811657E-2</v>
      </c>
      <c r="L160" s="21">
        <v>-1.0000000000000011</v>
      </c>
      <c r="M160" s="21">
        <v>-1.0000000000000011</v>
      </c>
      <c r="N160" s="21">
        <v>0.82275240516233428</v>
      </c>
      <c r="O160" s="21">
        <v>7.7332472524362021</v>
      </c>
      <c r="P160" s="21">
        <v>-1.12824874447172</v>
      </c>
      <c r="Q160" s="21">
        <v>-0.76207652283415017</v>
      </c>
      <c r="R160" s="21">
        <v>-0.26624047551516278</v>
      </c>
      <c r="S160" s="21">
        <v>0.3366410000086999</v>
      </c>
      <c r="T160" s="21">
        <v>0.42215191415915632</v>
      </c>
      <c r="U160" s="21">
        <v>0.37743388401796607</v>
      </c>
      <c r="V160" s="21">
        <v>-9.7199422447992925E-3</v>
      </c>
      <c r="W160" s="21">
        <v>43.414769427316266</v>
      </c>
      <c r="X160" s="21">
        <v>2.2578897573386292</v>
      </c>
      <c r="Y160" s="21">
        <v>-1.0000000000000011</v>
      </c>
      <c r="Z160" s="21">
        <v>-1.0000000000000011</v>
      </c>
      <c r="AA160" s="21">
        <v>85.867870280605189</v>
      </c>
      <c r="AB160" s="21">
        <v>0.6005191508941411</v>
      </c>
      <c r="AC160" s="21">
        <v>0.15920332110308585</v>
      </c>
      <c r="AD160" s="21">
        <v>9.466435457885547E-2</v>
      </c>
      <c r="AE160" s="21">
        <v>42.719341328804106</v>
      </c>
      <c r="AF160" s="21">
        <v>-1.0000000000000011</v>
      </c>
      <c r="AG160" s="21">
        <v>-1.0000000000000011</v>
      </c>
      <c r="AH160" s="21">
        <v>-1.0000000000000011</v>
      </c>
      <c r="AI160" s="21">
        <v>0</v>
      </c>
      <c r="AJ160" s="21">
        <v>-9.7199422447992925E-3</v>
      </c>
      <c r="AK160" s="21">
        <v>5.5926245062008571E-2</v>
      </c>
      <c r="AL160" s="21">
        <v>6.0677390358759416E-2</v>
      </c>
      <c r="AM160" s="21">
        <v>0.59988761060414419</v>
      </c>
      <c r="AN160" s="21">
        <v>0.26422152984964775</v>
      </c>
      <c r="AO160" s="21">
        <v>15.276821490413649</v>
      </c>
      <c r="AP160" s="21">
        <v>6.9089251980349893</v>
      </c>
      <c r="AQ160" s="21">
        <v>45.883026642803244</v>
      </c>
      <c r="AR160" s="21">
        <v>1.1265068559410236</v>
      </c>
      <c r="AS160" s="21">
        <v>2.2990273775967478</v>
      </c>
      <c r="AT160" s="21">
        <v>-1.0000000000000011</v>
      </c>
      <c r="AU160" s="21">
        <v>-1.0000000000000011</v>
      </c>
      <c r="AV160" s="21">
        <v>-0.49517659368532746</v>
      </c>
      <c r="AW160" s="21">
        <v>100.5100427310764</v>
      </c>
      <c r="AX160" s="21">
        <v>99.538048506596482</v>
      </c>
      <c r="AY160" s="21">
        <v>0.10857298071510121</v>
      </c>
      <c r="AZ160" s="21">
        <v>-5.2348939557098486</v>
      </c>
      <c r="BA160" s="26">
        <v>1409.4232894841707</v>
      </c>
    </row>
    <row r="161" spans="1:100" x14ac:dyDescent="0.25">
      <c r="A161">
        <v>339</v>
      </c>
      <c r="B161" t="s">
        <v>605</v>
      </c>
      <c r="C161" s="26">
        <v>3</v>
      </c>
      <c r="D161" s="21">
        <v>3.8596418922717186</v>
      </c>
      <c r="E161" s="21">
        <v>7.1160089531004458E-4</v>
      </c>
      <c r="F161" s="21">
        <v>4.2047041050859739E-3</v>
      </c>
      <c r="G161" s="21">
        <v>4.2047041050859739E-3</v>
      </c>
      <c r="H161" s="21">
        <v>3.7490945212636934E-3</v>
      </c>
      <c r="I161" s="21">
        <v>0</v>
      </c>
      <c r="J161" s="21">
        <v>0.22494567127582155</v>
      </c>
      <c r="K161" s="21">
        <v>3.7490945212636934E-3</v>
      </c>
      <c r="L161" s="21">
        <v>-1.0000000000000004</v>
      </c>
      <c r="M161" s="21">
        <v>-1.0000000000000004</v>
      </c>
      <c r="N161" s="21">
        <v>7.4981890425274117E-2</v>
      </c>
      <c r="O161" s="21">
        <v>4.088792267652626</v>
      </c>
      <c r="P161" s="21">
        <v>0.11146135170907079</v>
      </c>
      <c r="Q161" s="21">
        <v>-3.7290189109064439E-2</v>
      </c>
      <c r="R161" s="21">
        <v>3.8991139052601001E-2</v>
      </c>
      <c r="S161" s="21">
        <v>0.33333333333333381</v>
      </c>
      <c r="T161" s="21">
        <v>0.37368952189759491</v>
      </c>
      <c r="U161" s="21">
        <v>0.23763452729161652</v>
      </c>
      <c r="V161" s="21">
        <v>-1.4724555969915631E-2</v>
      </c>
      <c r="W161" s="21">
        <v>37.047349281254618</v>
      </c>
      <c r="X161" s="21">
        <v>1.6058207226208971</v>
      </c>
      <c r="Y161" s="21">
        <v>-1.0000000000000004</v>
      </c>
      <c r="Z161" s="21">
        <v>-1.0000000000000004</v>
      </c>
      <c r="AA161" s="21">
        <v>44.627619509406117</v>
      </c>
      <c r="AB161" s="21">
        <v>1.0884708668793857E-2</v>
      </c>
      <c r="AC161" s="21">
        <v>0.10318829730233531</v>
      </c>
      <c r="AD161" s="21">
        <v>3.6752575810848849E-2</v>
      </c>
      <c r="AE161" s="21">
        <v>7.5412790890988974</v>
      </c>
      <c r="AF161" s="21">
        <v>-1.0000000000000004</v>
      </c>
      <c r="AG161" s="21">
        <v>-1.0000000000000004</v>
      </c>
      <c r="AH161" s="21">
        <v>-1.0000000000000004</v>
      </c>
      <c r="AI161" s="21">
        <v>0</v>
      </c>
      <c r="AJ161" s="21">
        <v>-1.4724555969915631E-2</v>
      </c>
      <c r="AK161" s="21">
        <v>9.5166718138214937E-2</v>
      </c>
      <c r="AL161" s="21">
        <v>-8.0761514337773371E-2</v>
      </c>
      <c r="AM161" s="21">
        <v>4.9681456231560103E-2</v>
      </c>
      <c r="AN161" s="21">
        <v>0.6853853407415873</v>
      </c>
      <c r="AO161" s="21">
        <v>1.7178699964800763</v>
      </c>
      <c r="AP161" s="21">
        <v>16.73082594685081</v>
      </c>
      <c r="AQ161" s="21">
        <v>37.272294952530444</v>
      </c>
      <c r="AR161" s="21">
        <v>0.92993282655262921</v>
      </c>
      <c r="AS161" s="21">
        <v>1.6095698171421609</v>
      </c>
      <c r="AT161" s="21">
        <v>-1.0000000000000004</v>
      </c>
      <c r="AU161" s="21">
        <v>-1.0000000000000004</v>
      </c>
      <c r="AV161" s="21">
        <v>4.3195843157686979E-2</v>
      </c>
      <c r="AW161" s="21">
        <v>65.447237723909566</v>
      </c>
      <c r="AX161" s="21">
        <v>63.974782126918015</v>
      </c>
      <c r="AY161" s="21">
        <v>0.11175348397378959</v>
      </c>
      <c r="AZ161" s="21">
        <v>3.9221578571460087</v>
      </c>
      <c r="BA161" s="26">
        <v>1382.8431223700736</v>
      </c>
      <c r="CU161" t="e">
        <v>#N/A</v>
      </c>
      <c r="CV161" t="e">
        <v>#N/A</v>
      </c>
    </row>
    <row r="162" spans="1:100" x14ac:dyDescent="0.25">
      <c r="A162">
        <v>340</v>
      </c>
      <c r="B162" t="s">
        <v>606</v>
      </c>
      <c r="C162" s="26">
        <v>3</v>
      </c>
      <c r="D162" s="21">
        <v>5.7252944730736424</v>
      </c>
      <c r="E162" s="21">
        <v>-1.6768063370892289E-2</v>
      </c>
      <c r="F162" s="21">
        <v>-1.0618392663795844</v>
      </c>
      <c r="G162" s="21">
        <v>-1.0618392663795844</v>
      </c>
      <c r="H162" s="21">
        <v>0.41768721069342374</v>
      </c>
      <c r="I162" s="21">
        <v>0</v>
      </c>
      <c r="J162" s="21">
        <v>25.061232641605422</v>
      </c>
      <c r="K162" s="21">
        <v>0.41768721069342374</v>
      </c>
      <c r="L162" s="21">
        <v>-1.0000000000000002</v>
      </c>
      <c r="M162" s="21">
        <v>-1.0000000000000002</v>
      </c>
      <c r="N162" s="21">
        <v>8.3537442138684721</v>
      </c>
      <c r="O162" s="21">
        <v>29.724687848299485</v>
      </c>
      <c r="P162" s="21">
        <v>-3.345421743065044E-2</v>
      </c>
      <c r="Q162" s="21">
        <v>2.2655395777967455</v>
      </c>
      <c r="R162" s="21">
        <v>0.75928142230622109</v>
      </c>
      <c r="S162" s="21">
        <v>0.33333333333333326</v>
      </c>
      <c r="T162" s="21">
        <v>0.36306849894586113</v>
      </c>
      <c r="U162" s="21">
        <v>0.83144837191429244</v>
      </c>
      <c r="V162" s="21">
        <v>9.3543672226681446E-2</v>
      </c>
      <c r="W162" s="21">
        <v>48.148266629069802</v>
      </c>
      <c r="X162" s="21">
        <v>4.195347003238485</v>
      </c>
      <c r="Y162" s="21">
        <v>-1.0000000000000002</v>
      </c>
      <c r="Z162" s="21">
        <v>-1.0000000000000002</v>
      </c>
      <c r="AA162" s="21">
        <v>80.390091837549221</v>
      </c>
      <c r="AB162" s="21">
        <v>0.26451415038087772</v>
      </c>
      <c r="AC162" s="21">
        <v>0.20501479986288196</v>
      </c>
      <c r="AD162" s="21">
        <v>0.16012192547970439</v>
      </c>
      <c r="AE162" s="21">
        <v>31.482543786173196</v>
      </c>
      <c r="AF162" s="21">
        <v>-1.0000000000000002</v>
      </c>
      <c r="AG162" s="21">
        <v>-1.0000000000000002</v>
      </c>
      <c r="AH162" s="21">
        <v>-1.0000000000000002</v>
      </c>
      <c r="AI162" s="21">
        <v>-1.0228796100236089E-3</v>
      </c>
      <c r="AJ162" s="21">
        <v>9.3543672226681446E-2</v>
      </c>
      <c r="AK162" s="21">
        <v>-2.3073409323333904E-2</v>
      </c>
      <c r="AL162" s="21">
        <v>6.5327190051008358E-2</v>
      </c>
      <c r="AM162" s="21">
        <v>-0.12161548200655742</v>
      </c>
      <c r="AN162" s="21">
        <v>0.11351343228544628</v>
      </c>
      <c r="AO162" s="21">
        <v>-3.1557540967806053</v>
      </c>
      <c r="AP162" s="21">
        <v>3.1644717573911993</v>
      </c>
      <c r="AQ162" s="21">
        <v>73.209499270675224</v>
      </c>
      <c r="AR162" s="21">
        <v>1.621393876420169</v>
      </c>
      <c r="AS162" s="21">
        <v>4.613034213931904</v>
      </c>
      <c r="AT162" s="21">
        <v>-1.0000000000000002</v>
      </c>
      <c r="AU162" s="21">
        <v>-1.0000000000000002</v>
      </c>
      <c r="AV162" s="21">
        <v>-0.30255784407336361</v>
      </c>
      <c r="AW162" s="21">
        <v>113.2792514432399</v>
      </c>
      <c r="AX162" s="21">
        <v>122.61316107370759</v>
      </c>
      <c r="AY162" s="21">
        <v>0.37484203539445665</v>
      </c>
      <c r="AZ162" s="21">
        <v>58.607644970577986</v>
      </c>
      <c r="BA162" s="26">
        <v>1571.9433011839501</v>
      </c>
    </row>
    <row r="163" spans="1:100" x14ac:dyDescent="0.25">
      <c r="A163">
        <v>341</v>
      </c>
      <c r="B163" t="s">
        <v>607</v>
      </c>
      <c r="C163" s="26">
        <v>3</v>
      </c>
      <c r="D163" s="21">
        <v>4.7032864453124255</v>
      </c>
      <c r="E163" s="21">
        <v>0</v>
      </c>
      <c r="F163" s="21">
        <v>0.13994516154339778</v>
      </c>
      <c r="G163" s="21">
        <v>0.13994516154339778</v>
      </c>
      <c r="H163" s="21">
        <v>0.51515794448243291</v>
      </c>
      <c r="I163" s="21">
        <v>0</v>
      </c>
      <c r="J163" s="21">
        <v>30.909476668945985</v>
      </c>
      <c r="K163" s="21">
        <v>0.51515794448243291</v>
      </c>
      <c r="L163" s="21">
        <v>-0.99999999999999956</v>
      </c>
      <c r="M163" s="21">
        <v>-0.99999999999999956</v>
      </c>
      <c r="N163" s="21">
        <v>10.303158889648671</v>
      </c>
      <c r="O163" s="21">
        <v>35.752708275801808</v>
      </c>
      <c r="P163" s="21">
        <v>-2.631229036055132E-2</v>
      </c>
      <c r="Q163" s="21">
        <v>4.5211412121575218</v>
      </c>
      <c r="R163" s="21">
        <v>1.3814469788075388</v>
      </c>
      <c r="S163" s="21">
        <v>0.33333333333333293</v>
      </c>
      <c r="T163" s="21">
        <v>0.38143567124366273</v>
      </c>
      <c r="U163" s="21">
        <v>0.36576944542874351</v>
      </c>
      <c r="V163" s="21">
        <v>8.2955584464160737E-2</v>
      </c>
      <c r="W163" s="21">
        <v>25.933443599498666</v>
      </c>
      <c r="X163" s="21">
        <v>2.196981640151396</v>
      </c>
      <c r="Y163" s="21">
        <v>-0.99999999999999956</v>
      </c>
      <c r="Z163" s="21">
        <v>-0.99999999999999956</v>
      </c>
      <c r="AA163" s="21">
        <v>58.065043263009514</v>
      </c>
      <c r="AB163" s="21">
        <v>6.4504189587664115E-2</v>
      </c>
      <c r="AC163" s="21">
        <v>0.23377222656771265</v>
      </c>
      <c r="AD163" s="21">
        <v>0.3167266375386889</v>
      </c>
      <c r="AE163" s="21">
        <v>30.750152684703277</v>
      </c>
      <c r="AF163" s="21">
        <v>-0.99999999999999956</v>
      </c>
      <c r="AG163" s="21">
        <v>-0.99999999999999956</v>
      </c>
      <c r="AH163" s="21">
        <v>-0.99999999999999956</v>
      </c>
      <c r="AI163" s="21">
        <v>-3.0434218041045895E-2</v>
      </c>
      <c r="AJ163" s="21">
        <v>8.2955584464160737E-2</v>
      </c>
      <c r="AK163" s="21">
        <v>0.65533221418310517</v>
      </c>
      <c r="AL163" s="21">
        <v>1.7891588191976258E-2</v>
      </c>
      <c r="AM163" s="21">
        <v>-2.8316260776701602E-2</v>
      </c>
      <c r="AN163" s="21">
        <v>-3.3567650531422105E-5</v>
      </c>
      <c r="AO163" s="21">
        <v>2.5687545514979853</v>
      </c>
      <c r="AP163" s="21">
        <v>8.8618749696596111E-2</v>
      </c>
      <c r="AQ163" s="21">
        <v>56.842920268444672</v>
      </c>
      <c r="AR163" s="21">
        <v>1.1634940344699001</v>
      </c>
      <c r="AS163" s="21">
        <v>2.7121395846338299</v>
      </c>
      <c r="AT163" s="21">
        <v>-0.99999999999999956</v>
      </c>
      <c r="AU163" s="21">
        <v>-0.99999999999999956</v>
      </c>
      <c r="AV163" s="21">
        <v>1.5213921403509372</v>
      </c>
      <c r="AW163" s="21">
        <v>93.906370288507873</v>
      </c>
      <c r="AX163" s="21">
        <v>101.59324437410307</v>
      </c>
      <c r="AY163" s="21">
        <v>0.11999255391675881</v>
      </c>
      <c r="AZ163" s="21">
        <v>16.61996305992432</v>
      </c>
      <c r="BA163" s="26">
        <v>1553.7337370345381</v>
      </c>
      <c r="CU163" t="e">
        <v>#N/A</v>
      </c>
      <c r="CV163" t="e">
        <v>#N/A</v>
      </c>
    </row>
    <row r="164" spans="1:100" x14ac:dyDescent="0.25">
      <c r="A164">
        <v>342</v>
      </c>
      <c r="B164" t="s">
        <v>608</v>
      </c>
      <c r="C164" s="26">
        <v>3</v>
      </c>
      <c r="D164" s="21">
        <v>5.3864346362428259</v>
      </c>
      <c r="E164" s="21">
        <v>0.29228970037830732</v>
      </c>
      <c r="F164" s="21">
        <v>0.70751320629943126</v>
      </c>
      <c r="G164" s="21">
        <v>0.76794937421492004</v>
      </c>
      <c r="H164" s="21">
        <v>0.12941981896099256</v>
      </c>
      <c r="I164" s="21">
        <v>-5.0635412990441813E-3</v>
      </c>
      <c r="J164" s="21">
        <v>7.4613766597168993</v>
      </c>
      <c r="K164" s="21">
        <v>0.12435627766194837</v>
      </c>
      <c r="L164" s="21">
        <v>-0.99999999999999678</v>
      </c>
      <c r="M164" s="21">
        <v>-0.99999999999999678</v>
      </c>
      <c r="N164" s="21">
        <v>2.4871255532389673</v>
      </c>
      <c r="O164" s="21">
        <v>13.61576067017465</v>
      </c>
      <c r="P164" s="21">
        <v>0.66264042925438904</v>
      </c>
      <c r="Q164" s="21">
        <v>0.57070975737641938</v>
      </c>
      <c r="R164" s="21">
        <v>0.2974127263043439</v>
      </c>
      <c r="S164" s="21">
        <v>0.3391917725206991</v>
      </c>
      <c r="T164" s="21">
        <v>0.42066709646786427</v>
      </c>
      <c r="U164" s="21">
        <v>0.3389355469601516</v>
      </c>
      <c r="V164" s="21">
        <v>-1.3935908544219713E-2</v>
      </c>
      <c r="W164" s="21">
        <v>38.420089189701905</v>
      </c>
      <c r="X164" s="21">
        <v>1.9949630910364362</v>
      </c>
      <c r="Y164" s="21">
        <v>-0.99999999999999678</v>
      </c>
      <c r="Z164" s="21">
        <v>-0.99999999999999678</v>
      </c>
      <c r="AA164" s="21">
        <v>91.755265488363236</v>
      </c>
      <c r="AB164" s="21">
        <v>0.31303221093384881</v>
      </c>
      <c r="AC164" s="21">
        <v>0.27917653716039975</v>
      </c>
      <c r="AD164" s="21">
        <v>0.46854652335289193</v>
      </c>
      <c r="AE164" s="21">
        <v>53.037763572357015</v>
      </c>
      <c r="AF164" s="21">
        <v>-0.99999999999999678</v>
      </c>
      <c r="AG164" s="21">
        <v>-0.99999999999999678</v>
      </c>
      <c r="AH164" s="21">
        <v>-0.99999999999999678</v>
      </c>
      <c r="AI164" s="21">
        <v>0</v>
      </c>
      <c r="AJ164" s="21">
        <v>-1.3935908544219713E-2</v>
      </c>
      <c r="AK164" s="21">
        <v>-9.5556494490593905E-2</v>
      </c>
      <c r="AL164" s="21">
        <v>0.4219037886759458</v>
      </c>
      <c r="AM164" s="21">
        <v>0.20624668260570428</v>
      </c>
      <c r="AN164" s="21">
        <v>-2.4053242203168131E-2</v>
      </c>
      <c r="AO164" s="21">
        <v>4.6783845926896364</v>
      </c>
      <c r="AP164" s="21">
        <v>1.5081878883005264</v>
      </c>
      <c r="AQ164" s="21">
        <v>45.881465849418802</v>
      </c>
      <c r="AR164" s="21">
        <v>1.0848585074044954</v>
      </c>
      <c r="AS164" s="21">
        <v>2.1193193686983851</v>
      </c>
      <c r="AT164" s="21">
        <v>-0.99999999999999678</v>
      </c>
      <c r="AU164" s="21">
        <v>-0.99999999999999678</v>
      </c>
      <c r="AV164" s="21">
        <v>1.0653621005192637</v>
      </c>
      <c r="AW164" s="21">
        <v>106.8792140468385</v>
      </c>
      <c r="AX164" s="21">
        <v>105.48562319241653</v>
      </c>
      <c r="AY164" s="21">
        <v>0.16865653230685107</v>
      </c>
      <c r="AZ164" s="21">
        <v>27.620683976296853</v>
      </c>
      <c r="BA164" s="26">
        <v>1448.4536524002613</v>
      </c>
      <c r="CU164" t="e">
        <v>#N/A</v>
      </c>
      <c r="CV164" t="e">
        <v>#N/A</v>
      </c>
    </row>
    <row r="165" spans="1:100" x14ac:dyDescent="0.25">
      <c r="A165">
        <v>343</v>
      </c>
      <c r="B165" t="s">
        <v>609</v>
      </c>
      <c r="C165" s="26">
        <v>3</v>
      </c>
      <c r="D165" s="21">
        <v>3.3067546803835439</v>
      </c>
      <c r="E165" s="21">
        <v>0.13737079778477149</v>
      </c>
      <c r="F165" s="21">
        <v>0.97218873843148645</v>
      </c>
      <c r="G165" s="21">
        <v>1.0081431239284726</v>
      </c>
      <c r="H165" s="21">
        <v>0.27403638727587298</v>
      </c>
      <c r="I165" s="21">
        <v>0</v>
      </c>
      <c r="J165" s="21">
        <v>16.442183236552378</v>
      </c>
      <c r="K165" s="21">
        <v>0.27403638727587298</v>
      </c>
      <c r="L165" s="21">
        <v>-0.99999999999999933</v>
      </c>
      <c r="M165" s="21">
        <v>-0.99999999999999933</v>
      </c>
      <c r="N165" s="21">
        <v>5.4807277455174619</v>
      </c>
      <c r="O165" s="21">
        <v>20.75708104086441</v>
      </c>
      <c r="P165" s="21">
        <v>1.783346047482582</v>
      </c>
      <c r="Q165" s="21">
        <v>-5.2837525043653271</v>
      </c>
      <c r="R165" s="21">
        <v>-1.4447800774436559</v>
      </c>
      <c r="S165" s="21">
        <v>0.33333333333333304</v>
      </c>
      <c r="T165" s="21">
        <v>0.41482560999988827</v>
      </c>
      <c r="U165" s="21">
        <v>0.40006748046643881</v>
      </c>
      <c r="V165" s="21">
        <v>1.6823946380200693E-2</v>
      </c>
      <c r="W165" s="21">
        <v>35.640559316159518</v>
      </c>
      <c r="X165" s="21">
        <v>2.2568284328708623</v>
      </c>
      <c r="Y165" s="21">
        <v>-0.99999999999999933</v>
      </c>
      <c r="Z165" s="21">
        <v>-0.99999999999999933</v>
      </c>
      <c r="AA165" s="21">
        <v>81.342838267551727</v>
      </c>
      <c r="AB165" s="21">
        <v>0.31936791167478262</v>
      </c>
      <c r="AC165" s="21">
        <v>0.42591603782410059</v>
      </c>
      <c r="AD165" s="21">
        <v>0.19765723107783431</v>
      </c>
      <c r="AE165" s="21">
        <v>47.147059028835876</v>
      </c>
      <c r="AF165" s="21">
        <v>-0.99999999999999933</v>
      </c>
      <c r="AG165" s="21">
        <v>-0.99999999999999933</v>
      </c>
      <c r="AH165" s="21">
        <v>-0.99999999999999933</v>
      </c>
      <c r="AI165" s="21">
        <v>5.8502247028695803E-2</v>
      </c>
      <c r="AJ165" s="21">
        <v>1.6823946380200693E-2</v>
      </c>
      <c r="AK165" s="21">
        <v>1.509707906423596E-2</v>
      </c>
      <c r="AL165" s="21">
        <v>9.7920796807766955E-2</v>
      </c>
      <c r="AM165" s="21">
        <v>0.1444400765628579</v>
      </c>
      <c r="AN165" s="21">
        <v>0.23311614143147863</v>
      </c>
      <c r="AO165" s="21">
        <v>3.6864873093926267</v>
      </c>
      <c r="AP165" s="21">
        <v>6.3175075198258046</v>
      </c>
      <c r="AQ165" s="21">
        <v>52.082742552711885</v>
      </c>
      <c r="AR165" s="21">
        <v>1.1650503701798602</v>
      </c>
      <c r="AS165" s="21">
        <v>2.5308648201467365</v>
      </c>
      <c r="AT165" s="21">
        <v>-0.99999999999999933</v>
      </c>
      <c r="AU165" s="21">
        <v>-0.99999999999999933</v>
      </c>
      <c r="AV165" s="21">
        <v>-0.43663695351518078</v>
      </c>
      <c r="AW165" s="21">
        <v>108.41742682824194</v>
      </c>
      <c r="AX165" s="21">
        <v>111.26986640683594</v>
      </c>
      <c r="AY165" s="21">
        <v>0.20411585090404122</v>
      </c>
      <c r="AZ165" s="21">
        <v>9.7638504987080879</v>
      </c>
      <c r="BA165" s="26">
        <v>1516.9713222654771</v>
      </c>
      <c r="CU165" t="e">
        <v>#N/A</v>
      </c>
      <c r="CV165" t="e">
        <v>#N/A</v>
      </c>
    </row>
    <row r="166" spans="1:100" x14ac:dyDescent="0.25">
      <c r="A166">
        <v>346</v>
      </c>
      <c r="B166" t="s">
        <v>610</v>
      </c>
      <c r="C166" s="26">
        <v>3</v>
      </c>
      <c r="D166" s="21">
        <v>3.0166475656466782</v>
      </c>
      <c r="E166" s="21">
        <v>-0.2839176211659179</v>
      </c>
      <c r="F166" s="21">
        <v>1.2933146344379622</v>
      </c>
      <c r="G166" s="21">
        <v>1.2167050850693006</v>
      </c>
      <c r="H166" s="21">
        <v>0.323634696376217</v>
      </c>
      <c r="I166" s="21">
        <v>0</v>
      </c>
      <c r="J166" s="21">
        <v>19.418081782573022</v>
      </c>
      <c r="K166" s="21">
        <v>0.323634696376217</v>
      </c>
      <c r="L166" s="21">
        <v>-0.99999999999999711</v>
      </c>
      <c r="M166" s="21">
        <v>-0.99999999999999711</v>
      </c>
      <c r="N166" s="21">
        <v>6.4726939275243423</v>
      </c>
      <c r="O166" s="21">
        <v>23.651434433288994</v>
      </c>
      <c r="P166" s="21">
        <v>-0.2493891947014594</v>
      </c>
      <c r="Q166" s="21">
        <v>43.073951163815323</v>
      </c>
      <c r="R166" s="21">
        <v>14.124699476634412</v>
      </c>
      <c r="S166" s="21">
        <v>0.33333333333333248</v>
      </c>
      <c r="T166" s="21">
        <v>0.19312209304702244</v>
      </c>
      <c r="U166" s="21">
        <v>-2.9201835437117282E-2</v>
      </c>
      <c r="V166" s="21">
        <v>-1.4984799510266721E-2</v>
      </c>
      <c r="W166" s="21">
        <v>6.3453638022701586</v>
      </c>
      <c r="X166" s="21">
        <v>-6.1930324921493259E-2</v>
      </c>
      <c r="Y166" s="21">
        <v>-0.99999999999999711</v>
      </c>
      <c r="Z166" s="21">
        <v>-0.99999999999999711</v>
      </c>
      <c r="AA166" s="21">
        <v>54.85301135876459</v>
      </c>
      <c r="AB166" s="21">
        <v>0.41104725139072312</v>
      </c>
      <c r="AC166" s="21">
        <v>0.11365489072836843</v>
      </c>
      <c r="AD166" s="21">
        <v>0.16295681947810864</v>
      </c>
      <c r="AE166" s="21">
        <v>34.382948079860007</v>
      </c>
      <c r="AF166" s="21">
        <v>-0.99999999999999711</v>
      </c>
      <c r="AG166" s="21">
        <v>-0.99999999999999711</v>
      </c>
      <c r="AH166" s="21">
        <v>-0.99999999999999711</v>
      </c>
      <c r="AI166" s="21">
        <v>0</v>
      </c>
      <c r="AJ166" s="21">
        <v>-1.4984799510266721E-2</v>
      </c>
      <c r="AK166" s="21">
        <v>-9.7010999299415118E-2</v>
      </c>
      <c r="AL166" s="21">
        <v>-8.1968672372984039E-2</v>
      </c>
      <c r="AM166" s="21">
        <v>7.2970183062567306E-2</v>
      </c>
      <c r="AN166" s="21">
        <v>-0.124991900646582</v>
      </c>
      <c r="AO166" s="21">
        <v>1.3391995800671064</v>
      </c>
      <c r="AP166" s="21">
        <v>-3.5346408780294696</v>
      </c>
      <c r="AQ166" s="21">
        <v>25.763445584843183</v>
      </c>
      <c r="AR166" s="21">
        <v>0.48226879143297086</v>
      </c>
      <c r="AS166" s="21">
        <v>0.26170437145472458</v>
      </c>
      <c r="AT166" s="21">
        <v>-0.99999999999999711</v>
      </c>
      <c r="AU166" s="21">
        <v>-0.99999999999999711</v>
      </c>
      <c r="AV166" s="21">
        <v>15.341404561703712</v>
      </c>
      <c r="AW166" s="21">
        <v>74.969804914024138</v>
      </c>
      <c r="AX166" s="21">
        <v>73.471324962997457</v>
      </c>
      <c r="AY166" s="21">
        <v>0.20564683633368322</v>
      </c>
      <c r="AZ166" s="21">
        <v>-6.1348917000290175</v>
      </c>
      <c r="BA166" s="26">
        <v>1483.0274284828006</v>
      </c>
      <c r="CU166" t="e">
        <v>#N/A</v>
      </c>
      <c r="CV166" t="e">
        <v>#N/A</v>
      </c>
    </row>
    <row r="167" spans="1:100" x14ac:dyDescent="0.25">
      <c r="A167">
        <v>348</v>
      </c>
      <c r="B167" t="s">
        <v>611</v>
      </c>
      <c r="C167" s="26">
        <v>3</v>
      </c>
      <c r="D167" s="21">
        <v>4.5705873051932047</v>
      </c>
      <c r="E167" s="21">
        <v>0</v>
      </c>
      <c r="F167" s="21">
        <v>-5.3675798563992141E-2</v>
      </c>
      <c r="G167" s="21">
        <v>-5.3675798563992141E-2</v>
      </c>
      <c r="H167" s="21">
        <v>0.60202851791789569</v>
      </c>
      <c r="I167" s="21">
        <v>0</v>
      </c>
      <c r="J167" s="21">
        <v>36.121711075073755</v>
      </c>
      <c r="K167" s="21">
        <v>0.60202851791789569</v>
      </c>
      <c r="L167" s="21">
        <v>-1.0000000000000016</v>
      </c>
      <c r="M167" s="21">
        <v>-1.0000000000000016</v>
      </c>
      <c r="N167" s="21">
        <v>12.040570358357911</v>
      </c>
      <c r="O167" s="21">
        <v>40.638622581702933</v>
      </c>
      <c r="P167" s="21">
        <v>0.45537860865572466</v>
      </c>
      <c r="Q167" s="21">
        <v>3.2149190327262529</v>
      </c>
      <c r="R167" s="21">
        <v>1.0978373444755452</v>
      </c>
      <c r="S167" s="21">
        <v>0.34300505856087143</v>
      </c>
      <c r="T167" s="21">
        <v>0.38479381627489306</v>
      </c>
      <c r="U167" s="21">
        <v>0.41174518089154388</v>
      </c>
      <c r="V167" s="21">
        <v>8.4353825985156811E-2</v>
      </c>
      <c r="W167" s="21">
        <v>24.874774551782767</v>
      </c>
      <c r="X167" s="21">
        <v>2.3306480820096791</v>
      </c>
      <c r="Y167" s="21">
        <v>-1.0000000000000016</v>
      </c>
      <c r="Z167" s="21">
        <v>-1.0000000000000016</v>
      </c>
      <c r="AA167" s="21">
        <v>57.609909264961352</v>
      </c>
      <c r="AB167" s="21">
        <v>0.6112517379276573</v>
      </c>
      <c r="AC167" s="21">
        <v>1.3617009899342784E-2</v>
      </c>
      <c r="AD167" s="21">
        <v>7.8771995470603984E-3</v>
      </c>
      <c r="AE167" s="21">
        <v>31.637297368703013</v>
      </c>
      <c r="AF167" s="21">
        <v>-1.0000000000000016</v>
      </c>
      <c r="AG167" s="21">
        <v>-1.0000000000000016</v>
      </c>
      <c r="AH167" s="21">
        <v>-1.0000000000000016</v>
      </c>
      <c r="AI167" s="21">
        <v>0</v>
      </c>
      <c r="AJ167" s="21">
        <v>8.4353825985156811E-2</v>
      </c>
      <c r="AK167" s="21">
        <v>5.3432796991252141E-2</v>
      </c>
      <c r="AL167" s="21">
        <v>-9.2258520468127964E-2</v>
      </c>
      <c r="AM167" s="21">
        <v>-9.110988002802424E-2</v>
      </c>
      <c r="AN167" s="21">
        <v>1.2278590710563271</v>
      </c>
      <c r="AO167" s="21">
        <v>-2.0105830157443467</v>
      </c>
      <c r="AP167" s="21">
        <v>30.235184174067534</v>
      </c>
      <c r="AQ167" s="21">
        <v>60.996485626856504</v>
      </c>
      <c r="AR167" s="21">
        <v>1.2238978817124653</v>
      </c>
      <c r="AS167" s="21">
        <v>2.9326765999275746</v>
      </c>
      <c r="AT167" s="21">
        <v>-1.0000000000000016</v>
      </c>
      <c r="AU167" s="21">
        <v>-1.0000000000000016</v>
      </c>
      <c r="AV167" s="21">
        <v>1.044161545911553</v>
      </c>
      <c r="AW167" s="21">
        <v>128.48371602073183</v>
      </c>
      <c r="AX167" s="21">
        <v>136.91909861924748</v>
      </c>
      <c r="AY167" s="21">
        <v>0.53869805030630136</v>
      </c>
      <c r="AZ167" s="21">
        <v>98.215092515899542</v>
      </c>
      <c r="BA167" s="26">
        <v>1562.7968742797873</v>
      </c>
      <c r="CU167" t="e">
        <v>#N/A</v>
      </c>
      <c r="CV167" t="e">
        <v>#N/A</v>
      </c>
    </row>
    <row r="168" spans="1:100" x14ac:dyDescent="0.25">
      <c r="A168">
        <v>352</v>
      </c>
      <c r="B168" t="s">
        <v>612</v>
      </c>
      <c r="C168" s="26">
        <v>2</v>
      </c>
      <c r="D168" s="21">
        <v>1.9447966194814643</v>
      </c>
      <c r="E168" s="21">
        <v>-0.39697177306806386</v>
      </c>
      <c r="F168" s="21">
        <v>-0.91156580068738358</v>
      </c>
      <c r="G168" s="21">
        <v>-0.90803843694038022</v>
      </c>
      <c r="H168" s="21">
        <v>-0.13562706521140117</v>
      </c>
      <c r="I168" s="21">
        <v>0</v>
      </c>
      <c r="J168" s="21">
        <v>-8.1376239126840701</v>
      </c>
      <c r="K168" s="21">
        <v>-0.13562706521140117</v>
      </c>
      <c r="L168" s="21">
        <v>-1</v>
      </c>
      <c r="M168" s="21">
        <v>-1</v>
      </c>
      <c r="N168" s="21">
        <v>-2.712541304228024</v>
      </c>
      <c r="O168" s="21">
        <v>-4.6079947936426411</v>
      </c>
      <c r="P168" s="21">
        <v>-1.8426715577841959</v>
      </c>
      <c r="Q168" s="21">
        <v>-4.0185428010478903</v>
      </c>
      <c r="R168" s="21">
        <v>-1.3183915171396887</v>
      </c>
      <c r="S168" s="21">
        <v>0.28950211826353145</v>
      </c>
      <c r="T168" s="21">
        <v>0.11135904411575806</v>
      </c>
      <c r="U168" s="21">
        <v>-0.13637867205346202</v>
      </c>
      <c r="V168" s="21">
        <v>-2.7664130450639486E-2</v>
      </c>
      <c r="W168" s="21">
        <v>10.811392410242911</v>
      </c>
      <c r="X168" s="21">
        <v>-0.18849159958655282</v>
      </c>
      <c r="Y168" s="21">
        <v>-1</v>
      </c>
      <c r="Z168" s="21">
        <v>-1</v>
      </c>
      <c r="AA168" s="21">
        <v>14.606836290435449</v>
      </c>
      <c r="AB168" s="21">
        <v>-0.12261172853451575</v>
      </c>
      <c r="AC168" s="21">
        <v>-0.12248919421059648</v>
      </c>
      <c r="AD168" s="21">
        <v>-0.12501845472943296</v>
      </c>
      <c r="AE168" s="21">
        <v>-4.492190513929387</v>
      </c>
      <c r="AF168" s="21">
        <v>-1</v>
      </c>
      <c r="AG168" s="21">
        <v>-1</v>
      </c>
      <c r="AH168" s="21">
        <v>-1</v>
      </c>
      <c r="AI168" s="21">
        <v>-1.543645639433691E-2</v>
      </c>
      <c r="AJ168" s="21">
        <v>-2.7664130450639486E-2</v>
      </c>
      <c r="AK168" s="21">
        <v>0.37962351500405128</v>
      </c>
      <c r="AL168" s="21">
        <v>-0.20779555801480393</v>
      </c>
      <c r="AM168" s="21">
        <v>0.43381079191857785</v>
      </c>
      <c r="AN168" s="21">
        <v>-0.25036993170352406</v>
      </c>
      <c r="AO168" s="21">
        <v>11.433541124454781</v>
      </c>
      <c r="AP168" s="21">
        <v>-5.9883798341321999</v>
      </c>
      <c r="AQ168" s="21">
        <v>15.132088071137195</v>
      </c>
      <c r="AR168" s="21">
        <v>0.37855067370173912</v>
      </c>
      <c r="AS168" s="21">
        <v>-0.134365499192867</v>
      </c>
      <c r="AT168" s="21">
        <v>-1</v>
      </c>
      <c r="AU168" s="21">
        <v>-1</v>
      </c>
      <c r="AV168" s="21">
        <v>-1.6978422855579884</v>
      </c>
      <c r="AW168" s="21">
        <v>22.276988679612025</v>
      </c>
      <c r="AX168" s="21">
        <v>21.964576631194383</v>
      </c>
      <c r="AY168" s="21">
        <v>-8.4034921812244395E-2</v>
      </c>
      <c r="AZ168" s="21">
        <v>-43.921043185681235</v>
      </c>
      <c r="BA168" s="26">
        <v>1326.001256539756</v>
      </c>
    </row>
    <row r="169" spans="1:100" x14ac:dyDescent="0.25">
      <c r="A169">
        <v>353</v>
      </c>
      <c r="B169" t="s">
        <v>613</v>
      </c>
      <c r="C169" s="26">
        <v>3</v>
      </c>
      <c r="D169" s="21">
        <v>5.7720791186483185</v>
      </c>
      <c r="E169" s="21">
        <v>3.2727788199000407E-3</v>
      </c>
      <c r="F169" s="21">
        <v>4.7176121667140178E-2</v>
      </c>
      <c r="G169" s="21">
        <v>3.8398326316477667E-2</v>
      </c>
      <c r="H169" s="21">
        <v>0.10912532414670903</v>
      </c>
      <c r="I169" s="21">
        <v>0</v>
      </c>
      <c r="J169" s="21">
        <v>6.5475194488025439</v>
      </c>
      <c r="K169" s="21">
        <v>0.10912532414670903</v>
      </c>
      <c r="L169" s="21">
        <v>-1.0000000000000024</v>
      </c>
      <c r="M169" s="21">
        <v>-1.0000000000000024</v>
      </c>
      <c r="N169" s="21">
        <v>2.1825064829341807</v>
      </c>
      <c r="O169" s="21">
        <v>12.357996893767337</v>
      </c>
      <c r="P169" s="21">
        <v>11.643625481305961</v>
      </c>
      <c r="Q169" s="21">
        <v>1.2675743291835293</v>
      </c>
      <c r="R169" s="21">
        <v>1.3337461164356961</v>
      </c>
      <c r="S169" s="21">
        <v>0.34589880974241166</v>
      </c>
      <c r="T169" s="21">
        <v>0.37248528807431563</v>
      </c>
      <c r="U169" s="21">
        <v>7.0944936724115448E-2</v>
      </c>
      <c r="V169" s="21">
        <v>-4.9003966257186615E-2</v>
      </c>
      <c r="W169" s="21">
        <v>25.247989765477872</v>
      </c>
      <c r="X169" s="21">
        <v>0.63196932523584071</v>
      </c>
      <c r="Y169" s="21">
        <v>-1.0000000000000024</v>
      </c>
      <c r="Z169" s="21">
        <v>-1.0000000000000024</v>
      </c>
      <c r="AA169" s="21">
        <v>92.110558028345935</v>
      </c>
      <c r="AB169" s="21">
        <v>0.31502874888966842</v>
      </c>
      <c r="AC169" s="21">
        <v>0.62168199229010512</v>
      </c>
      <c r="AD169" s="21">
        <v>0.37386570174887362</v>
      </c>
      <c r="AE169" s="21">
        <v>65.528822146432319</v>
      </c>
      <c r="AF169" s="21">
        <v>-1.0000000000000024</v>
      </c>
      <c r="AG169" s="21">
        <v>-1.0000000000000024</v>
      </c>
      <c r="AH169" s="21">
        <v>-1.0000000000000024</v>
      </c>
      <c r="AI169" s="21">
        <v>0</v>
      </c>
      <c r="AJ169" s="21">
        <v>-4.9003966257186615E-2</v>
      </c>
      <c r="AK169" s="21">
        <v>0.27304499807481841</v>
      </c>
      <c r="AL169" s="21">
        <v>4.7918136442354972E-3</v>
      </c>
      <c r="AM169" s="21">
        <v>-5.8487485157801035E-3</v>
      </c>
      <c r="AN169" s="21">
        <v>0.41625452276299857</v>
      </c>
      <c r="AO169" s="21">
        <v>1.2190062774795856</v>
      </c>
      <c r="AP169" s="21">
        <v>10.430322137296137</v>
      </c>
      <c r="AQ169" s="21">
        <v>31.795509214280397</v>
      </c>
      <c r="AR169" s="21">
        <v>0.74032506828365607</v>
      </c>
      <c r="AS169" s="21">
        <v>0.74109464938254965</v>
      </c>
      <c r="AT169" s="21">
        <v>-1.0000000000000024</v>
      </c>
      <c r="AU169" s="21">
        <v>-1.0000000000000024</v>
      </c>
      <c r="AV169" s="21">
        <v>1.3721444427521736</v>
      </c>
      <c r="AW169" s="21">
        <v>114.89887705940937</v>
      </c>
      <c r="AX169" s="21">
        <v>109.99848043369074</v>
      </c>
      <c r="AY169" s="21">
        <v>0.53467596088100866</v>
      </c>
      <c r="AZ169" s="21">
        <v>66.920973196022786</v>
      </c>
      <c r="BA169" s="26">
        <v>1504.1254124574325</v>
      </c>
    </row>
    <row r="170" spans="1:100" x14ac:dyDescent="0.25">
      <c r="A170">
        <v>354</v>
      </c>
      <c r="B170" t="s">
        <v>614</v>
      </c>
      <c r="C170" s="26">
        <v>2</v>
      </c>
      <c r="D170" s="21">
        <v>3.6736491764614327</v>
      </c>
      <c r="E170" s="21">
        <v>-1.2945074315560544E-2</v>
      </c>
      <c r="F170" s="21">
        <v>4.4702628642613554E-2</v>
      </c>
      <c r="G170" s="21">
        <v>5.2572497006349819E-2</v>
      </c>
      <c r="H170" s="21">
        <v>6.3103706114527827E-2</v>
      </c>
      <c r="I170" s="21">
        <v>0</v>
      </c>
      <c r="J170" s="21">
        <v>3.7862223668716695</v>
      </c>
      <c r="K170" s="21">
        <v>6.3103706114527827E-2</v>
      </c>
      <c r="L170" s="21">
        <v>-1</v>
      </c>
      <c r="M170" s="21">
        <v>-1</v>
      </c>
      <c r="N170" s="21">
        <v>1.2620741222905565</v>
      </c>
      <c r="O170" s="21">
        <v>7.7777638973659684</v>
      </c>
      <c r="P170" s="21">
        <v>0.1022184007239931</v>
      </c>
      <c r="Q170" s="21">
        <v>0.52716996026040164</v>
      </c>
      <c r="R170" s="21">
        <v>0.17464058002451954</v>
      </c>
      <c r="S170" s="21">
        <v>0.32665057831295896</v>
      </c>
      <c r="T170" s="21">
        <v>0.26820058828533139</v>
      </c>
      <c r="U170" s="21">
        <v>5.783524893697789E-2</v>
      </c>
      <c r="V170" s="21">
        <v>-1.983506987481743E-3</v>
      </c>
      <c r="W170" s="21">
        <v>23.069044021258833</v>
      </c>
      <c r="X170" s="21">
        <v>0.71122354175416735</v>
      </c>
      <c r="Y170" s="21">
        <v>-1</v>
      </c>
      <c r="Z170" s="21">
        <v>-1</v>
      </c>
      <c r="AA170" s="21">
        <v>39.843366684570327</v>
      </c>
      <c r="AB170" s="21">
        <v>9.5235392098371258E-2</v>
      </c>
      <c r="AC170" s="21">
        <v>9.5440598884134059E-2</v>
      </c>
      <c r="AD170" s="21">
        <v>9.1039852499349316E-2</v>
      </c>
      <c r="AE170" s="21">
        <v>15.577298860773684</v>
      </c>
      <c r="AF170" s="21">
        <v>-1</v>
      </c>
      <c r="AG170" s="21">
        <v>-1</v>
      </c>
      <c r="AH170" s="21">
        <v>-1</v>
      </c>
      <c r="AI170" s="21">
        <v>-1.3546764454384606E-3</v>
      </c>
      <c r="AJ170" s="21">
        <v>-1.983506987481743E-3</v>
      </c>
      <c r="AK170" s="21">
        <v>0.1171739090000532</v>
      </c>
      <c r="AL170" s="21">
        <v>5.465404798919412E-2</v>
      </c>
      <c r="AM170" s="21">
        <v>0.12812960178060073</v>
      </c>
      <c r="AN170" s="21">
        <v>5.5311258434453024E-2</v>
      </c>
      <c r="AO170" s="21">
        <v>3.6497007600014064</v>
      </c>
      <c r="AP170" s="21">
        <v>1.7954605303211744</v>
      </c>
      <c r="AQ170" s="21">
        <v>28.181223347897081</v>
      </c>
      <c r="AR170" s="21">
        <v>0.66578768357159479</v>
      </c>
      <c r="AS170" s="21">
        <v>0.79452295155777131</v>
      </c>
      <c r="AT170" s="21">
        <v>-1</v>
      </c>
      <c r="AU170" s="21">
        <v>-1</v>
      </c>
      <c r="AV170" s="21">
        <v>0.2834714266248291</v>
      </c>
      <c r="AW170" s="21">
        <v>51.360243572341666</v>
      </c>
      <c r="AX170" s="21">
        <v>51.428840705154435</v>
      </c>
      <c r="AY170" s="21">
        <v>0.13998413423483327</v>
      </c>
      <c r="AZ170" s="21">
        <v>-4.6745801107697273</v>
      </c>
      <c r="BA170" s="26">
        <v>1463.0629058661375</v>
      </c>
    </row>
    <row r="171" spans="1:100" x14ac:dyDescent="0.25">
      <c r="A171">
        <v>358</v>
      </c>
      <c r="B171" t="s">
        <v>615</v>
      </c>
      <c r="C171" s="26">
        <v>3</v>
      </c>
      <c r="D171" s="21">
        <v>5.4380377209161832</v>
      </c>
      <c r="E171" s="21">
        <v>-6.842044545999057E-3</v>
      </c>
      <c r="F171" s="21">
        <v>1.1615051161154286</v>
      </c>
      <c r="G171" s="21">
        <v>1.1615051161154286</v>
      </c>
      <c r="H171" s="21">
        <v>-2.0780502638779209E-2</v>
      </c>
      <c r="I171" s="21">
        <v>0</v>
      </c>
      <c r="J171" s="21">
        <v>-1.2468301583267507</v>
      </c>
      <c r="K171" s="21">
        <v>-2.0780502638779209E-2</v>
      </c>
      <c r="L171" s="21">
        <v>-0.99999999999999989</v>
      </c>
      <c r="M171" s="21">
        <v>-0.99999999999999989</v>
      </c>
      <c r="N171" s="21">
        <v>-0.4156100527755841</v>
      </c>
      <c r="O171" s="21">
        <v>5.3527126787048598</v>
      </c>
      <c r="P171" s="21">
        <v>0.31469640369429008</v>
      </c>
      <c r="Q171" s="21">
        <v>-1.7373378096756844</v>
      </c>
      <c r="R171" s="21">
        <v>-0.6447085267898397</v>
      </c>
      <c r="S171" s="21">
        <v>0.33333333333333331</v>
      </c>
      <c r="T171" s="21">
        <v>0.36078615370969475</v>
      </c>
      <c r="U171" s="21">
        <v>0.32955836408784422</v>
      </c>
      <c r="V171" s="21">
        <v>0.15772031454596114</v>
      </c>
      <c r="W171" s="21">
        <v>48.087146732624518</v>
      </c>
      <c r="X171" s="21">
        <v>3.0069081536853131</v>
      </c>
      <c r="Y171" s="21">
        <v>-0.99999999999999989</v>
      </c>
      <c r="Z171" s="21">
        <v>-0.99999999999999989</v>
      </c>
      <c r="AA171" s="21">
        <v>71.944330162985679</v>
      </c>
      <c r="AB171" s="21">
        <v>-0.1257935553750458</v>
      </c>
      <c r="AC171" s="21">
        <v>0.24499749273245239</v>
      </c>
      <c r="AD171" s="21">
        <v>0.37083390178561465</v>
      </c>
      <c r="AE171" s="21">
        <v>24.501891957151066</v>
      </c>
      <c r="AF171" s="21">
        <v>-0.99999999999999989</v>
      </c>
      <c r="AG171" s="21">
        <v>-0.99999999999999989</v>
      </c>
      <c r="AH171" s="21">
        <v>-0.99999999999999989</v>
      </c>
      <c r="AI171" s="21">
        <v>2.5850826535523525E-2</v>
      </c>
      <c r="AJ171" s="21">
        <v>0.15772031454596114</v>
      </c>
      <c r="AK171" s="21">
        <v>0.24198854525409499</v>
      </c>
      <c r="AL171" s="21">
        <v>-2.9828255210049705E-2</v>
      </c>
      <c r="AM171" s="21">
        <v>-0.34531117784804433</v>
      </c>
      <c r="AN171" s="21">
        <v>7.7219906865736473E-2</v>
      </c>
      <c r="AO171" s="21">
        <v>-7.4228367199306327</v>
      </c>
      <c r="AP171" s="21">
        <v>1.7813563955931653</v>
      </c>
      <c r="AQ171" s="21">
        <v>46.840316574297731</v>
      </c>
      <c r="AR171" s="21">
        <v>1.1813981656768333</v>
      </c>
      <c r="AS171" s="21">
        <v>2.9861276510465338</v>
      </c>
      <c r="AT171" s="21">
        <v>-0.99999999999999989</v>
      </c>
      <c r="AU171" s="21">
        <v>-0.99999999999999989</v>
      </c>
      <c r="AV171" s="21">
        <v>0.51679658932558881</v>
      </c>
      <c r="AW171" s="21">
        <v>79.078399237283776</v>
      </c>
      <c r="AX171" s="21">
        <v>95.367447222590357</v>
      </c>
      <c r="AY171" s="21">
        <v>0.37256658037387186</v>
      </c>
      <c r="AZ171" s="21">
        <v>36.060839524014554</v>
      </c>
      <c r="BA171" s="26">
        <v>1493.2196875193506</v>
      </c>
    </row>
    <row r="172" spans="1:100" x14ac:dyDescent="0.25">
      <c r="A172">
        <v>359</v>
      </c>
      <c r="B172" t="s">
        <v>616</v>
      </c>
      <c r="C172" s="26">
        <v>3</v>
      </c>
      <c r="D172" s="21">
        <v>5.3837089536415554</v>
      </c>
      <c r="E172" s="21">
        <v>6.2815546251230564E-2</v>
      </c>
      <c r="F172" s="21">
        <v>5.2319565356350095</v>
      </c>
      <c r="G172" s="21">
        <v>5.2473143119386529</v>
      </c>
      <c r="H172" s="21">
        <v>-0.20758933509910787</v>
      </c>
      <c r="I172" s="21">
        <v>0</v>
      </c>
      <c r="J172" s="21">
        <v>-12.455360105946475</v>
      </c>
      <c r="K172" s="21">
        <v>-0.20758933509910787</v>
      </c>
      <c r="L172" s="21">
        <v>-1.0000000000000011</v>
      </c>
      <c r="M172" s="21">
        <v>-1.0000000000000011</v>
      </c>
      <c r="N172" s="21">
        <v>-4.1517867019821573</v>
      </c>
      <c r="O172" s="21">
        <v>-1.8243368403662643</v>
      </c>
      <c r="P172" s="21">
        <v>3.7467982777676379E-2</v>
      </c>
      <c r="Q172" s="21">
        <v>9.3049215511114785</v>
      </c>
      <c r="R172" s="21">
        <v>2.928299577562437</v>
      </c>
      <c r="S172" s="21">
        <v>0.33333333333333343</v>
      </c>
      <c r="T172" s="21">
        <v>0.38408874426955164</v>
      </c>
      <c r="U172" s="21">
        <v>0.4476823929238134</v>
      </c>
      <c r="V172" s="21">
        <v>-2.0347976971652946E-2</v>
      </c>
      <c r="W172" s="21">
        <v>54.093833146166133</v>
      </c>
      <c r="X172" s="21">
        <v>2.644408533503547</v>
      </c>
      <c r="Y172" s="21">
        <v>-1.0000000000000011</v>
      </c>
      <c r="Z172" s="21">
        <v>-1.0000000000000011</v>
      </c>
      <c r="AA172" s="21">
        <v>91.692057613312286</v>
      </c>
      <c r="AB172" s="21">
        <v>0.30029590281135832</v>
      </c>
      <c r="AC172" s="21">
        <v>0.16209561332842018</v>
      </c>
      <c r="AD172" s="21">
        <v>0.23100698165189587</v>
      </c>
      <c r="AE172" s="21">
        <v>34.669924889583726</v>
      </c>
      <c r="AF172" s="21">
        <v>-1.0000000000000011</v>
      </c>
      <c r="AG172" s="21">
        <v>-1.0000000000000011</v>
      </c>
      <c r="AH172" s="21">
        <v>-1.0000000000000011</v>
      </c>
      <c r="AI172" s="21">
        <v>0</v>
      </c>
      <c r="AJ172" s="21">
        <v>-2.0347976971652946E-2</v>
      </c>
      <c r="AK172" s="21">
        <v>-4.8371269758888023E-2</v>
      </c>
      <c r="AL172" s="21">
        <v>0.24284475185201693</v>
      </c>
      <c r="AM172" s="21">
        <v>-0.10761057741231315</v>
      </c>
      <c r="AN172" s="21">
        <v>0.27242256242522495</v>
      </c>
      <c r="AO172" s="21">
        <v>-2.9321207841022692</v>
      </c>
      <c r="AP172" s="21">
        <v>8.0247878198907063</v>
      </c>
      <c r="AQ172" s="21">
        <v>41.638473040219658</v>
      </c>
      <c r="AR172" s="21">
        <v>1.1447564935550458</v>
      </c>
      <c r="AS172" s="21">
        <v>2.4368191984044394</v>
      </c>
      <c r="AT172" s="21">
        <v>-1.0000000000000011</v>
      </c>
      <c r="AU172" s="21">
        <v>-1.0000000000000011</v>
      </c>
      <c r="AV172" s="21">
        <v>8.1756138895010917</v>
      </c>
      <c r="AW172" s="21">
        <v>97.89250859283672</v>
      </c>
      <c r="AX172" s="21">
        <v>95.857710895671403</v>
      </c>
      <c r="AY172" s="21">
        <v>0.34901008946360745</v>
      </c>
      <c r="AZ172" s="21">
        <v>56.347564143663099</v>
      </c>
      <c r="BA172" s="26">
        <v>1636.4088078748255</v>
      </c>
      <c r="CU172" t="e">
        <v>#N/A</v>
      </c>
      <c r="CV172" t="e">
        <v>#N/A</v>
      </c>
    </row>
    <row r="173" spans="1:100" x14ac:dyDescent="0.25">
      <c r="A173">
        <v>360</v>
      </c>
      <c r="B173" t="s">
        <v>617</v>
      </c>
      <c r="C173" s="26">
        <v>3</v>
      </c>
      <c r="D173" s="21">
        <v>3.8201480600402578</v>
      </c>
      <c r="E173" s="21">
        <v>0</v>
      </c>
      <c r="F173" s="21">
        <v>0.57827586378884388</v>
      </c>
      <c r="G173" s="21">
        <v>0.57827586378884388</v>
      </c>
      <c r="H173" s="21">
        <v>0.44443668051383622</v>
      </c>
      <c r="I173" s="21">
        <v>0</v>
      </c>
      <c r="J173" s="21">
        <v>26.666200830830167</v>
      </c>
      <c r="K173" s="21">
        <v>0.44443668051383622</v>
      </c>
      <c r="L173" s="21">
        <v>-1.0000000000000013</v>
      </c>
      <c r="M173" s="21">
        <v>-1.0000000000000013</v>
      </c>
      <c r="N173" s="21">
        <v>8.8887336102767254</v>
      </c>
      <c r="O173" s="21">
        <v>31.064624754659292</v>
      </c>
      <c r="P173" s="21">
        <v>0.17304263034285022</v>
      </c>
      <c r="Q173" s="21">
        <v>0.55437097261568158</v>
      </c>
      <c r="R173" s="21">
        <v>0.22172310965333492</v>
      </c>
      <c r="S173" s="21">
        <v>0.34143111906239726</v>
      </c>
      <c r="T173" s="21">
        <v>0.3811296012296182</v>
      </c>
      <c r="U173" s="21">
        <v>6.4631603557259998E-2</v>
      </c>
      <c r="V173" s="21">
        <v>-2.3781477912470792E-2</v>
      </c>
      <c r="W173" s="21">
        <v>12.758966616918745</v>
      </c>
      <c r="X173" s="21">
        <v>0.44175785442867904</v>
      </c>
      <c r="Y173" s="21">
        <v>-1.0000000000000013</v>
      </c>
      <c r="Z173" s="21">
        <v>-1.0000000000000013</v>
      </c>
      <c r="AA173" s="21">
        <v>44.819265887244683</v>
      </c>
      <c r="AB173" s="21">
        <v>0.3573089522021537</v>
      </c>
      <c r="AC173" s="21">
        <v>4.166938785369842E-2</v>
      </c>
      <c r="AD173" s="21">
        <v>0.23779318315760009</v>
      </c>
      <c r="AE173" s="21">
        <v>31.838576160672609</v>
      </c>
      <c r="AF173" s="21">
        <v>-1.0000000000000013</v>
      </c>
      <c r="AG173" s="21">
        <v>-1.0000000000000013</v>
      </c>
      <c r="AH173" s="21">
        <v>-1.0000000000000013</v>
      </c>
      <c r="AI173" s="21">
        <v>0</v>
      </c>
      <c r="AJ173" s="21">
        <v>-2.3781477912470792E-2</v>
      </c>
      <c r="AK173" s="21">
        <v>0.23312707639203775</v>
      </c>
      <c r="AL173" s="21">
        <v>0.35778867509004414</v>
      </c>
      <c r="AM173" s="21">
        <v>-4.6008476625724153E-3</v>
      </c>
      <c r="AN173" s="21">
        <v>0.36834763648076613</v>
      </c>
      <c r="AO173" s="21">
        <v>1.0506141903958786</v>
      </c>
      <c r="AP173" s="21">
        <v>10.997634287469372</v>
      </c>
      <c r="AQ173" s="21">
        <v>39.425167447748898</v>
      </c>
      <c r="AR173" s="21">
        <v>0.76341084593680475</v>
      </c>
      <c r="AS173" s="21">
        <v>0.88619453494251521</v>
      </c>
      <c r="AT173" s="21">
        <v>-1.0000000000000013</v>
      </c>
      <c r="AU173" s="21">
        <v>-1.0000000000000013</v>
      </c>
      <c r="AV173" s="21">
        <v>0.79999897344217941</v>
      </c>
      <c r="AW173" s="21">
        <v>86.881524929373342</v>
      </c>
      <c r="AX173" s="21">
        <v>84.503377138126282</v>
      </c>
      <c r="AY173" s="21">
        <v>0.20355665647736151</v>
      </c>
      <c r="AZ173" s="21">
        <v>20.852050048329314</v>
      </c>
      <c r="BA173" s="26">
        <v>1494.0934044151575</v>
      </c>
      <c r="CU173" t="e">
        <v>#N/A</v>
      </c>
      <c r="CV173" t="e">
        <v>#N/A</v>
      </c>
    </row>
    <row r="174" spans="1:100" x14ac:dyDescent="0.25">
      <c r="A174">
        <v>364</v>
      </c>
      <c r="B174" t="s">
        <v>618</v>
      </c>
      <c r="C174" s="26">
        <v>3</v>
      </c>
      <c r="D174" s="21">
        <v>3.2176041531078652</v>
      </c>
      <c r="E174" s="21">
        <v>-3.0702470329393799E-2</v>
      </c>
      <c r="F174" s="21">
        <v>-0.26908202844370122</v>
      </c>
      <c r="G174" s="21">
        <v>-0.26908202844370122</v>
      </c>
      <c r="H174" s="21">
        <v>9.2256716094206603E-2</v>
      </c>
      <c r="I174" s="21">
        <v>0</v>
      </c>
      <c r="J174" s="21">
        <v>5.5354029656523949</v>
      </c>
      <c r="K174" s="21">
        <v>9.2256716094206603E-2</v>
      </c>
      <c r="L174" s="21">
        <v>-0.99999999999999878</v>
      </c>
      <c r="M174" s="21">
        <v>-0.99999999999999878</v>
      </c>
      <c r="N174" s="21">
        <v>1.8451343218841316</v>
      </c>
      <c r="O174" s="21">
        <v>8.4839250903165659</v>
      </c>
      <c r="P174" s="21">
        <v>-0.7721462074362464</v>
      </c>
      <c r="Q174" s="21">
        <v>-0.38310041906273223</v>
      </c>
      <c r="R174" s="21">
        <v>-0.26688602188691568</v>
      </c>
      <c r="S174" s="21">
        <v>0.33333333333333298</v>
      </c>
      <c r="T174" s="21">
        <v>0.43434937457029416</v>
      </c>
      <c r="U174" s="21">
        <v>0.56264106133572322</v>
      </c>
      <c r="V174" s="21">
        <v>1.0203847334062576E-3</v>
      </c>
      <c r="W174" s="21">
        <v>49.563497515142025</v>
      </c>
      <c r="X174" s="21">
        <v>3.0331285867897102</v>
      </c>
      <c r="Y174" s="21">
        <v>-0.99999999999999878</v>
      </c>
      <c r="Z174" s="21">
        <v>-0.99999999999999878</v>
      </c>
      <c r="AA174" s="21">
        <v>96.156211221591533</v>
      </c>
      <c r="AB174" s="21">
        <v>-1.858151152081659E-2</v>
      </c>
      <c r="AC174" s="21">
        <v>0.48052539575960457</v>
      </c>
      <c r="AD174" s="21">
        <v>0.47524811032794073</v>
      </c>
      <c r="AE174" s="21">
        <v>46.85959972833642</v>
      </c>
      <c r="AF174" s="21">
        <v>-0.99999999999999878</v>
      </c>
      <c r="AG174" s="21">
        <v>-0.99999999999999878</v>
      </c>
      <c r="AH174" s="21">
        <v>-0.99999999999999878</v>
      </c>
      <c r="AI174" s="21">
        <v>0</v>
      </c>
      <c r="AJ174" s="21">
        <v>1.0203847334062576E-3</v>
      </c>
      <c r="AK174" s="21">
        <v>9.7028916038259444E-2</v>
      </c>
      <c r="AL174" s="21">
        <v>-0.19177566637633026</v>
      </c>
      <c r="AM174" s="21">
        <v>-6.9349717976585581E-2</v>
      </c>
      <c r="AN174" s="21">
        <v>-2.2900809055145022E-2</v>
      </c>
      <c r="AO174" s="21">
        <v>-1.2485983692233422</v>
      </c>
      <c r="AP174" s="21">
        <v>-1.5313985582602769</v>
      </c>
      <c r="AQ174" s="21">
        <v>55.098900480794399</v>
      </c>
      <c r="AR174" s="21">
        <v>1.3313441539727562</v>
      </c>
      <c r="AS174" s="21">
        <v>3.1253853028839167</v>
      </c>
      <c r="AT174" s="21">
        <v>-0.99999999999999878</v>
      </c>
      <c r="AU174" s="21">
        <v>-0.99999999999999878</v>
      </c>
      <c r="AV174" s="21">
        <v>-0.5359680503306169</v>
      </c>
      <c r="AW174" s="21">
        <v>103.10873775364779</v>
      </c>
      <c r="AX174" s="21">
        <v>103.21077622698841</v>
      </c>
      <c r="AY174" s="21">
        <v>0.45562476695003595</v>
      </c>
      <c r="AZ174" s="21">
        <v>2.1644041769312712</v>
      </c>
      <c r="BA174" s="26">
        <v>1483.1430170700191</v>
      </c>
    </row>
    <row r="175" spans="1:100" x14ac:dyDescent="0.25">
      <c r="A175">
        <v>365</v>
      </c>
      <c r="B175" t="s">
        <v>619</v>
      </c>
      <c r="C175" s="26">
        <v>3</v>
      </c>
      <c r="D175" s="21">
        <v>5.1355017378852521</v>
      </c>
      <c r="E175" s="21">
        <v>-0.15590276605257572</v>
      </c>
      <c r="F175" s="21">
        <v>1.8705884998446576</v>
      </c>
      <c r="G175" s="21">
        <v>1.8234941563440843</v>
      </c>
      <c r="H175" s="21">
        <v>0.42813950770679465</v>
      </c>
      <c r="I175" s="21">
        <v>0</v>
      </c>
      <c r="J175" s="21">
        <v>25.688370462407686</v>
      </c>
      <c r="K175" s="21">
        <v>0.42813950770679465</v>
      </c>
      <c r="L175" s="21">
        <v>-1</v>
      </c>
      <c r="M175" s="21">
        <v>-1</v>
      </c>
      <c r="N175" s="21">
        <v>8.5627901541358895</v>
      </c>
      <c r="O175" s="21">
        <v>32.647366356637001</v>
      </c>
      <c r="P175" s="21">
        <v>-1.4409580375659172</v>
      </c>
      <c r="Q175" s="21">
        <v>4.3025340035333333</v>
      </c>
      <c r="R175" s="21">
        <v>1.0426865632732862</v>
      </c>
      <c r="S175" s="21">
        <v>0.33333333333333337</v>
      </c>
      <c r="T175" s="21">
        <v>0.33727036736859262</v>
      </c>
      <c r="U175" s="21">
        <v>0.48117276250872487</v>
      </c>
      <c r="V175" s="21">
        <v>-4.2899314947808902E-2</v>
      </c>
      <c r="W175" s="21">
        <v>27.229505622241891</v>
      </c>
      <c r="X175" s="21">
        <v>1.9136963873784372</v>
      </c>
      <c r="Y175" s="21">
        <v>-1</v>
      </c>
      <c r="Z175" s="21">
        <v>-1</v>
      </c>
      <c r="AA175" s="21">
        <v>85.030571313774942</v>
      </c>
      <c r="AB175" s="21">
        <v>0.56192873707167745</v>
      </c>
      <c r="AC175" s="21">
        <v>0.32498763500177291</v>
      </c>
      <c r="AD175" s="21">
        <v>0.24825121049174537</v>
      </c>
      <c r="AE175" s="21">
        <v>56.75837912825979</v>
      </c>
      <c r="AF175" s="21">
        <v>-1</v>
      </c>
      <c r="AG175" s="21">
        <v>-1</v>
      </c>
      <c r="AH175" s="21">
        <v>-1</v>
      </c>
      <c r="AI175" s="21">
        <v>0</v>
      </c>
      <c r="AJ175" s="21">
        <v>-4.2899314947808902E-2</v>
      </c>
      <c r="AK175" s="21">
        <v>0.43541958627548411</v>
      </c>
      <c r="AL175" s="21">
        <v>-1.9211082273163226E-2</v>
      </c>
      <c r="AM175" s="21">
        <v>0.1356546133507793</v>
      </c>
      <c r="AN175" s="21">
        <v>-5.9519581172781069E-2</v>
      </c>
      <c r="AO175" s="21">
        <v>5.5684632651469048</v>
      </c>
      <c r="AP175" s="21">
        <v>-1.584044940685343</v>
      </c>
      <c r="AQ175" s="21">
        <v>52.917876084649563</v>
      </c>
      <c r="AR175" s="21">
        <v>1.1088771482628423</v>
      </c>
      <c r="AS175" s="21">
        <v>2.3418358950852314</v>
      </c>
      <c r="AT175" s="21">
        <v>-1</v>
      </c>
      <c r="AU175" s="21">
        <v>-1</v>
      </c>
      <c r="AV175" s="21">
        <v>2.8661807196173692</v>
      </c>
      <c r="AW175" s="21">
        <v>116.0938927297266</v>
      </c>
      <c r="AX175" s="21">
        <v>111.80396123494569</v>
      </c>
      <c r="AY175" s="21">
        <v>0.45762895280003046</v>
      </c>
      <c r="AZ175" s="21">
        <v>17.825953932183392</v>
      </c>
      <c r="BA175" s="26">
        <v>1580.2280463929567</v>
      </c>
    </row>
    <row r="176" spans="1:100" x14ac:dyDescent="0.25">
      <c r="A176">
        <v>368</v>
      </c>
      <c r="B176" t="s">
        <v>620</v>
      </c>
      <c r="C176" s="26">
        <v>2</v>
      </c>
      <c r="D176" s="21">
        <v>7.2931123085647664</v>
      </c>
      <c r="E176" s="21">
        <v>0.79103932115312947</v>
      </c>
      <c r="F176" s="21">
        <v>2.0467115971809231</v>
      </c>
      <c r="G176" s="21">
        <v>2.0636727760198053</v>
      </c>
      <c r="H176" s="21">
        <v>0.47915925528475861</v>
      </c>
      <c r="I176" s="21">
        <v>0</v>
      </c>
      <c r="J176" s="21">
        <v>28.749555317085512</v>
      </c>
      <c r="K176" s="21">
        <v>0.47915925528475861</v>
      </c>
      <c r="L176" s="21">
        <v>-1</v>
      </c>
      <c r="M176" s="21">
        <v>-1</v>
      </c>
      <c r="N176" s="21">
        <v>9.5831851056951685</v>
      </c>
      <c r="O176" s="21">
        <v>33.708139951842625</v>
      </c>
      <c r="P176" s="21">
        <v>4.1739696165218216</v>
      </c>
      <c r="Q176" s="21">
        <v>10.043909651138295</v>
      </c>
      <c r="R176" s="21">
        <v>3.3003985337118258</v>
      </c>
      <c r="S176" s="21">
        <v>0.40442324956850689</v>
      </c>
      <c r="T176" s="21">
        <v>0.59655836779174454</v>
      </c>
      <c r="U176" s="21">
        <v>0.46443448374626062</v>
      </c>
      <c r="V176" s="21">
        <v>5.1780516705028118E-2</v>
      </c>
      <c r="W176" s="21">
        <v>48.731219730296587</v>
      </c>
      <c r="X176" s="21">
        <v>2.5948345936800994</v>
      </c>
      <c r="Y176" s="21">
        <v>-1</v>
      </c>
      <c r="Z176" s="21">
        <v>-1</v>
      </c>
      <c r="AA176" s="21">
        <v>92.677653203102352</v>
      </c>
      <c r="AB176" s="21">
        <v>0.5513122382019906</v>
      </c>
      <c r="AC176" s="21">
        <v>0.55169052506128247</v>
      </c>
      <c r="AD176" s="21">
        <v>0.5433717036117941</v>
      </c>
      <c r="AE176" s="21">
        <v>57.594055338127241</v>
      </c>
      <c r="AF176" s="21">
        <v>-1</v>
      </c>
      <c r="AG176" s="21">
        <v>-1</v>
      </c>
      <c r="AH176" s="21">
        <v>-1</v>
      </c>
      <c r="AI176" s="21">
        <v>2.8126428321797306E-2</v>
      </c>
      <c r="AJ176" s="21">
        <v>5.1780516705028118E-2</v>
      </c>
      <c r="AK176" s="21">
        <v>-0.43228108595098413</v>
      </c>
      <c r="AL176" s="21">
        <v>0.60410904294023149</v>
      </c>
      <c r="AM176" s="21">
        <v>-0.5118334728118249</v>
      </c>
      <c r="AN176" s="21">
        <v>0.69527433302687858</v>
      </c>
      <c r="AO176" s="21">
        <v>-12.646265666731418</v>
      </c>
      <c r="AP176" s="21">
        <v>18.091426957053997</v>
      </c>
      <c r="AQ176" s="21">
        <v>55.500420609325928</v>
      </c>
      <c r="AR176" s="21">
        <v>1.2671366899990932</v>
      </c>
      <c r="AS176" s="21">
        <v>2.7392101880457314</v>
      </c>
      <c r="AT176" s="21">
        <v>-1</v>
      </c>
      <c r="AU176" s="21">
        <v>-1</v>
      </c>
      <c r="AV176" s="21">
        <v>4.431478094644925</v>
      </c>
      <c r="AW176" s="21">
        <v>112.24789325698653</v>
      </c>
      <c r="AX176" s="21">
        <v>113.11415741981216</v>
      </c>
      <c r="AY176" s="21">
        <v>0.60898232090922333</v>
      </c>
      <c r="AZ176" s="21">
        <v>77.490394335193344</v>
      </c>
      <c r="BA176" s="26">
        <v>1605.5057496961726</v>
      </c>
    </row>
    <row r="177" spans="1:100" x14ac:dyDescent="0.25">
      <c r="A177">
        <v>369</v>
      </c>
      <c r="B177" t="s">
        <v>621</v>
      </c>
      <c r="C177" s="26">
        <v>3</v>
      </c>
      <c r="D177" s="21">
        <v>5.6952437558311475</v>
      </c>
      <c r="E177" s="21">
        <v>-8.0490828202204767E-2</v>
      </c>
      <c r="F177" s="21">
        <v>0.15789902089360591</v>
      </c>
      <c r="G177" s="21">
        <v>0.13701273379801088</v>
      </c>
      <c r="H177" s="21">
        <v>0.2551433104271017</v>
      </c>
      <c r="I177" s="21">
        <v>0</v>
      </c>
      <c r="J177" s="21">
        <v>15.308598625626097</v>
      </c>
      <c r="K177" s="21">
        <v>0.2551433104271017</v>
      </c>
      <c r="L177" s="21">
        <v>-1.0000000000000016</v>
      </c>
      <c r="M177" s="21">
        <v>-1.0000000000000016</v>
      </c>
      <c r="N177" s="21">
        <v>5.1028662085420322</v>
      </c>
      <c r="O177" s="21">
        <v>21.140855115255263</v>
      </c>
      <c r="P177" s="21">
        <v>-0.3299884210398758</v>
      </c>
      <c r="Q177" s="21">
        <v>-0.3993302948656825</v>
      </c>
      <c r="R177" s="21">
        <v>-0.11807079722861541</v>
      </c>
      <c r="S177" s="21">
        <v>0.33203220570928377</v>
      </c>
      <c r="T177" s="21">
        <v>0.41674336592379196</v>
      </c>
      <c r="U177" s="21">
        <v>0.49119232058631906</v>
      </c>
      <c r="V177" s="21">
        <v>-8.3636502286137032E-2</v>
      </c>
      <c r="W177" s="21">
        <v>36.047523180246223</v>
      </c>
      <c r="X177" s="21">
        <v>2.0262794307970422</v>
      </c>
      <c r="Y177" s="21">
        <v>-1.0000000000000016</v>
      </c>
      <c r="Z177" s="21">
        <v>-1.0000000000000016</v>
      </c>
      <c r="AA177" s="21">
        <v>78.604298990712522</v>
      </c>
      <c r="AB177" s="21">
        <v>0.25053182162476018</v>
      </c>
      <c r="AC177" s="21">
        <v>0.20642324534221282</v>
      </c>
      <c r="AD177" s="21">
        <v>0.39654186518692497</v>
      </c>
      <c r="AE177" s="21">
        <v>42.674846607694874</v>
      </c>
      <c r="AF177" s="21">
        <v>-1.0000000000000016</v>
      </c>
      <c r="AG177" s="21">
        <v>-1.0000000000000016</v>
      </c>
      <c r="AH177" s="21">
        <v>-1.0000000000000016</v>
      </c>
      <c r="AI177" s="21">
        <v>0</v>
      </c>
      <c r="AJ177" s="21">
        <v>-8.3636502286137032E-2</v>
      </c>
      <c r="AK177" s="21">
        <v>-1.0251822216853503E-2</v>
      </c>
      <c r="AL177" s="21">
        <v>-0.13440226610305964</v>
      </c>
      <c r="AM177" s="21">
        <v>0.63282159733378507</v>
      </c>
      <c r="AN177" s="21">
        <v>4.2653081217454258E-2</v>
      </c>
      <c r="AO177" s="21">
        <v>15.769280822260356</v>
      </c>
      <c r="AP177" s="21">
        <v>0.39431569992105825</v>
      </c>
      <c r="AQ177" s="21">
        <v>51.356121805872334</v>
      </c>
      <c r="AR177" s="21">
        <v>1.1563313899332566</v>
      </c>
      <c r="AS177" s="21">
        <v>2.2814227412241435</v>
      </c>
      <c r="AT177" s="21">
        <v>-1.0000000000000016</v>
      </c>
      <c r="AU177" s="21">
        <v>-1.0000000000000016</v>
      </c>
      <c r="AV177" s="21">
        <v>1.8941936569395572E-2</v>
      </c>
      <c r="AW177" s="21">
        <v>100.13946980588885</v>
      </c>
      <c r="AX177" s="21">
        <v>91.775819577275129</v>
      </c>
      <c r="AY177" s="21">
        <v>1.9548432153522369E-2</v>
      </c>
      <c r="AZ177" s="21">
        <v>-3.555729434881854</v>
      </c>
      <c r="BA177" s="26">
        <v>1524.7763586967301</v>
      </c>
    </row>
    <row r="178" spans="1:100" x14ac:dyDescent="0.25">
      <c r="A178">
        <v>371</v>
      </c>
      <c r="B178" t="s">
        <v>622</v>
      </c>
      <c r="C178" s="26">
        <v>2</v>
      </c>
      <c r="D178" s="21">
        <v>2.0731448442733877</v>
      </c>
      <c r="E178" s="21">
        <v>-0.36846202834831349</v>
      </c>
      <c r="F178" s="21">
        <v>-0.84057342205246666</v>
      </c>
      <c r="G178" s="21">
        <v>-0.83672367525639557</v>
      </c>
      <c r="H178" s="21">
        <v>-0.12087349839725429</v>
      </c>
      <c r="I178" s="21">
        <v>0</v>
      </c>
      <c r="J178" s="21">
        <v>-7.2524099038352565</v>
      </c>
      <c r="K178" s="21">
        <v>-0.12087349839725429</v>
      </c>
      <c r="L178" s="21">
        <v>-1</v>
      </c>
      <c r="M178" s="21">
        <v>-1</v>
      </c>
      <c r="N178" s="21">
        <v>-2.4174699679450855</v>
      </c>
      <c r="O178" s="21">
        <v>-3.6884888853603126</v>
      </c>
      <c r="P178" s="21">
        <v>-1.6982849398610251</v>
      </c>
      <c r="Q178" s="21">
        <v>-3.6810737896088348</v>
      </c>
      <c r="R178" s="21">
        <v>-1.2075503592545229</v>
      </c>
      <c r="S178" s="21">
        <v>0.29225998149590943</v>
      </c>
      <c r="T178" s="21">
        <v>0.12300279805331379</v>
      </c>
      <c r="U178" s="21">
        <v>-0.12196043153412855</v>
      </c>
      <c r="V178" s="21">
        <v>-2.5757627539365304E-2</v>
      </c>
      <c r="W178" s="21">
        <v>11.721387781473393</v>
      </c>
      <c r="X178" s="21">
        <v>-0.12169767852990943</v>
      </c>
      <c r="Y178" s="21">
        <v>-1</v>
      </c>
      <c r="Z178" s="21">
        <v>-1</v>
      </c>
      <c r="AA178" s="21">
        <v>16.480370191818437</v>
      </c>
      <c r="AB178" s="21">
        <v>-0.10643898372965784</v>
      </c>
      <c r="AC178" s="21">
        <v>-0.1063103118877218</v>
      </c>
      <c r="AD178" s="21">
        <v>-0.10897850958060933</v>
      </c>
      <c r="AE178" s="21">
        <v>-3.0022523909102858</v>
      </c>
      <c r="AF178" s="21">
        <v>-1</v>
      </c>
      <c r="AG178" s="21">
        <v>-1</v>
      </c>
      <c r="AH178" s="21">
        <v>-1</v>
      </c>
      <c r="AI178" s="21">
        <v>-1.4391039622932865E-2</v>
      </c>
      <c r="AJ178" s="21">
        <v>-2.5757627539365304E-2</v>
      </c>
      <c r="AK178" s="21">
        <v>0.36013952784045228</v>
      </c>
      <c r="AL178" s="21">
        <v>-0.18831157085120492</v>
      </c>
      <c r="AM178" s="21">
        <v>0.4111173366854568</v>
      </c>
      <c r="AN178" s="21">
        <v>-0.22767647647040301</v>
      </c>
      <c r="AO178" s="21">
        <v>10.855676870613218</v>
      </c>
      <c r="AP178" s="21">
        <v>-5.4105155802906371</v>
      </c>
      <c r="AQ178" s="21">
        <v>16.100842370675306</v>
      </c>
      <c r="AR178" s="21">
        <v>0.39987485207802348</v>
      </c>
      <c r="AS178" s="21">
        <v>-6.5405781834537158E-2</v>
      </c>
      <c r="AT178" s="21">
        <v>-1</v>
      </c>
      <c r="AU178" s="21">
        <v>-1</v>
      </c>
      <c r="AV178" s="21">
        <v>-1.5507516058537694</v>
      </c>
      <c r="AW178" s="21">
        <v>24.436099427132021</v>
      </c>
      <c r="AX178" s="21">
        <v>24.151973106055856</v>
      </c>
      <c r="AY178" s="21">
        <v>-6.7403978909033019E-2</v>
      </c>
      <c r="AZ178" s="21">
        <v>-41.007426379731122</v>
      </c>
      <c r="BA178" s="26">
        <v>1387.2397786212275</v>
      </c>
    </row>
    <row r="179" spans="1:100" x14ac:dyDescent="0.25">
      <c r="A179">
        <v>378</v>
      </c>
      <c r="B179" t="s">
        <v>623</v>
      </c>
      <c r="C179" s="26">
        <v>3</v>
      </c>
      <c r="D179" s="21">
        <v>4.3399894679808053</v>
      </c>
      <c r="E179" s="21">
        <v>4.5336581286519063E-3</v>
      </c>
      <c r="F179" s="21">
        <v>0.71762715182374581</v>
      </c>
      <c r="G179" s="21">
        <v>0.71762715182374581</v>
      </c>
      <c r="H179" s="21">
        <v>-0.12496104277322538</v>
      </c>
      <c r="I179" s="21">
        <v>0</v>
      </c>
      <c r="J179" s="21">
        <v>-7.4976625663935215</v>
      </c>
      <c r="K179" s="21">
        <v>-0.12496104277322538</v>
      </c>
      <c r="L179" s="21">
        <v>-0.99999999999999778</v>
      </c>
      <c r="M179" s="21">
        <v>-0.99999999999999778</v>
      </c>
      <c r="N179" s="21">
        <v>-2.499220855464507</v>
      </c>
      <c r="O179" s="21">
        <v>-2.4400459465889686</v>
      </c>
      <c r="P179" s="21">
        <v>2.0463650080141935</v>
      </c>
      <c r="Q179" s="21">
        <v>-1.7946258858705275</v>
      </c>
      <c r="R179" s="21">
        <v>-0.46004955299723649</v>
      </c>
      <c r="S179" s="21">
        <v>0.3333333333333327</v>
      </c>
      <c r="T179" s="21">
        <v>0.20580448103367036</v>
      </c>
      <c r="U179" s="21">
        <v>5.2771312923618292E-3</v>
      </c>
      <c r="V179" s="21">
        <v>3.2492336545207881E-3</v>
      </c>
      <c r="W179" s="21">
        <v>26.905008883484445</v>
      </c>
      <c r="X179" s="21">
        <v>0.57792607674816832</v>
      </c>
      <c r="Y179" s="21">
        <v>-0.99999999999999778</v>
      </c>
      <c r="Z179" s="21">
        <v>-0.99999999999999778</v>
      </c>
      <c r="AA179" s="21">
        <v>47.651268071726896</v>
      </c>
      <c r="AB179" s="21">
        <v>2.384163588000604E-2</v>
      </c>
      <c r="AC179" s="21">
        <v>0.29312044771089835</v>
      </c>
      <c r="AD179" s="21">
        <v>0.10716409123388854</v>
      </c>
      <c r="AE179" s="21">
        <v>21.206308741239624</v>
      </c>
      <c r="AF179" s="21">
        <v>-0.99999999999999778</v>
      </c>
      <c r="AG179" s="21">
        <v>-0.99999999999999778</v>
      </c>
      <c r="AH179" s="21">
        <v>-0.99999999999999778</v>
      </c>
      <c r="AI179" s="21">
        <v>-1.0649859150781422E-3</v>
      </c>
      <c r="AJ179" s="21">
        <v>3.2492336545207881E-3</v>
      </c>
      <c r="AK179" s="21">
        <v>9.2024997149135632E-2</v>
      </c>
      <c r="AL179" s="21">
        <v>0.39041892934752725</v>
      </c>
      <c r="AM179" s="21">
        <v>-0.2137876146440639</v>
      </c>
      <c r="AN179" s="21">
        <v>-4.5249772972177769E-2</v>
      </c>
      <c r="AO179" s="21">
        <v>-4.8845653803559204</v>
      </c>
      <c r="AP179" s="21">
        <v>0.820850322433192</v>
      </c>
      <c r="AQ179" s="21">
        <v>19.40734631709093</v>
      </c>
      <c r="AR179" s="21">
        <v>0.54766417931388578</v>
      </c>
      <c r="AS179" s="21">
        <v>0.45296503397494359</v>
      </c>
      <c r="AT179" s="21">
        <v>-0.99999999999999778</v>
      </c>
      <c r="AU179" s="21">
        <v>-0.99999999999999778</v>
      </c>
      <c r="AV179" s="21">
        <v>0.25757759882650894</v>
      </c>
      <c r="AW179" s="21">
        <v>46.032072447571103</v>
      </c>
      <c r="AX179" s="21">
        <v>46.335696094721619</v>
      </c>
      <c r="AY179" s="21">
        <v>-4.5503656431817949E-3</v>
      </c>
      <c r="AZ179" s="21">
        <v>0.57975155186456706</v>
      </c>
      <c r="BA179" s="26">
        <v>1454.5307444479758</v>
      </c>
    </row>
    <row r="180" spans="1:100" x14ac:dyDescent="0.25">
      <c r="A180">
        <v>379</v>
      </c>
      <c r="B180" t="s">
        <v>624</v>
      </c>
      <c r="C180" s="26">
        <v>3</v>
      </c>
      <c r="D180" s="21">
        <v>5.4472766709484528</v>
      </c>
      <c r="E180" s="21">
        <v>0</v>
      </c>
      <c r="F180" s="21">
        <v>-1.777869638967805E-2</v>
      </c>
      <c r="G180" s="21">
        <v>-1.777869638967805E-2</v>
      </c>
      <c r="H180" s="21">
        <v>0.28523665493621791</v>
      </c>
      <c r="I180" s="21">
        <v>0</v>
      </c>
      <c r="J180" s="21">
        <v>17.114199296173076</v>
      </c>
      <c r="K180" s="21">
        <v>0.28523665493621791</v>
      </c>
      <c r="L180" s="21">
        <v>-1.0000000000000013</v>
      </c>
      <c r="M180" s="21">
        <v>-1.0000000000000013</v>
      </c>
      <c r="N180" s="21">
        <v>5.7047330987243603</v>
      </c>
      <c r="O180" s="21">
        <v>22.543697270731865</v>
      </c>
      <c r="P180" s="21">
        <v>-2.0631040499014411E-3</v>
      </c>
      <c r="Q180" s="21">
        <v>0.2922261421702379</v>
      </c>
      <c r="R180" s="21">
        <v>-3.5239543767921766E-2</v>
      </c>
      <c r="S180" s="21">
        <v>0.33333333333333376</v>
      </c>
      <c r="T180" s="21">
        <v>0.24897685964429828</v>
      </c>
      <c r="U180" s="21">
        <v>0.23793831959286879</v>
      </c>
      <c r="V180" s="21">
        <v>1.5235795777013266E-3</v>
      </c>
      <c r="W180" s="21">
        <v>21.46141748847937</v>
      </c>
      <c r="X180" s="21">
        <v>1.261982578057083</v>
      </c>
      <c r="Y180" s="21">
        <v>-1.0000000000000013</v>
      </c>
      <c r="Z180" s="21">
        <v>-1.0000000000000013</v>
      </c>
      <c r="AA180" s="21">
        <v>55.450591473468997</v>
      </c>
      <c r="AB180" s="21">
        <v>0.35161338804895159</v>
      </c>
      <c r="AC180" s="21">
        <v>-8.0515437258468769E-2</v>
      </c>
      <c r="AD180" s="21">
        <v>0.4093903197846685</v>
      </c>
      <c r="AE180" s="21">
        <v>34.02441352875757</v>
      </c>
      <c r="AF180" s="21">
        <v>-1.0000000000000013</v>
      </c>
      <c r="AG180" s="21">
        <v>-1.0000000000000013</v>
      </c>
      <c r="AH180" s="21">
        <v>-1.0000000000000013</v>
      </c>
      <c r="AI180" s="21">
        <v>0</v>
      </c>
      <c r="AJ180" s="21">
        <v>1.5235795777013266E-3</v>
      </c>
      <c r="AK180" s="21">
        <v>0.14205142020690728</v>
      </c>
      <c r="AL180" s="21">
        <v>0.42025356566363398</v>
      </c>
      <c r="AM180" s="21">
        <v>-6.2211703713193095E-2</v>
      </c>
      <c r="AN180" s="21">
        <v>0.29319535761580134</v>
      </c>
      <c r="AO180" s="21">
        <v>-0.84503549179529092</v>
      </c>
      <c r="AP180" s="21">
        <v>9.4311517687132032</v>
      </c>
      <c r="AQ180" s="21">
        <v>38.575616784652439</v>
      </c>
      <c r="AR180" s="21">
        <v>0.82177209214820179</v>
      </c>
      <c r="AS180" s="21">
        <v>1.547219232993301</v>
      </c>
      <c r="AT180" s="21">
        <v>-1.0000000000000013</v>
      </c>
      <c r="AU180" s="21">
        <v>-1.0000000000000013</v>
      </c>
      <c r="AV180" s="21">
        <v>-5.3018240157599816E-2</v>
      </c>
      <c r="AW180" s="21">
        <v>87.425440512914093</v>
      </c>
      <c r="AX180" s="21">
        <v>87.577798470684229</v>
      </c>
      <c r="AY180" s="21">
        <v>0.38897993006158038</v>
      </c>
      <c r="AZ180" s="21">
        <v>48.235682882956873</v>
      </c>
      <c r="BA180" s="26">
        <v>1578.2054224217063</v>
      </c>
    </row>
    <row r="181" spans="1:100" x14ac:dyDescent="0.25">
      <c r="A181">
        <v>383</v>
      </c>
      <c r="B181" t="s">
        <v>625</v>
      </c>
      <c r="C181" s="26">
        <v>2</v>
      </c>
      <c r="D181" s="21">
        <v>3.6547512140374545</v>
      </c>
      <c r="E181" s="21">
        <v>-1.7142842421075929E-2</v>
      </c>
      <c r="F181" s="21">
        <v>3.4249727513622472E-2</v>
      </c>
      <c r="G181" s="21">
        <v>4.2072128273055731E-2</v>
      </c>
      <c r="H181" s="21">
        <v>6.0931394407642843E-2</v>
      </c>
      <c r="I181" s="21">
        <v>0</v>
      </c>
      <c r="J181" s="21">
        <v>3.6558836644585702</v>
      </c>
      <c r="K181" s="21">
        <v>6.0931394407642843E-2</v>
      </c>
      <c r="L181" s="21">
        <v>-1</v>
      </c>
      <c r="M181" s="21">
        <v>-1</v>
      </c>
      <c r="N181" s="21">
        <v>1.2186278881528567</v>
      </c>
      <c r="O181" s="21">
        <v>7.6423760637475722</v>
      </c>
      <c r="P181" s="21">
        <v>8.0958949068459962E-2</v>
      </c>
      <c r="Q181" s="21">
        <v>0.47748110240692188</v>
      </c>
      <c r="R181" s="21">
        <v>0.15832035401329142</v>
      </c>
      <c r="S181" s="21">
        <v>0.32624451117942094</v>
      </c>
      <c r="T181" s="21">
        <v>0.26648616469480091</v>
      </c>
      <c r="U181" s="21">
        <v>5.5712310594854514E-2</v>
      </c>
      <c r="V181" s="21">
        <v>-2.2642200276260416E-3</v>
      </c>
      <c r="W181" s="21">
        <v>22.935056516878561</v>
      </c>
      <c r="X181" s="21">
        <v>0.70138882053129892</v>
      </c>
      <c r="Y181" s="21">
        <v>-1</v>
      </c>
      <c r="Z181" s="21">
        <v>-1</v>
      </c>
      <c r="AA181" s="21">
        <v>39.567507993686327</v>
      </c>
      <c r="AB181" s="21">
        <v>9.2854120958000746E-2</v>
      </c>
      <c r="AC181" s="21">
        <v>9.3058424057054626E-2</v>
      </c>
      <c r="AD181" s="21">
        <v>8.8678134749091683E-2</v>
      </c>
      <c r="AE181" s="21">
        <v>15.357920722053688</v>
      </c>
      <c r="AF181" s="21">
        <v>-1</v>
      </c>
      <c r="AG181" s="21">
        <v>-1</v>
      </c>
      <c r="AH181" s="21">
        <v>-1</v>
      </c>
      <c r="AI181" s="21">
        <v>-1.5086033649219113E-3</v>
      </c>
      <c r="AJ181" s="21">
        <v>-2.2642200276260416E-3</v>
      </c>
      <c r="AK181" s="21">
        <v>0.120042726686343</v>
      </c>
      <c r="AL181" s="21">
        <v>5.1785230302904328E-2</v>
      </c>
      <c r="AM181" s="21">
        <v>0.13147098079040798</v>
      </c>
      <c r="AN181" s="21">
        <v>5.1969879424645773E-2</v>
      </c>
      <c r="AO181" s="21">
        <v>3.734785356792381</v>
      </c>
      <c r="AP181" s="21">
        <v>1.7103759335302</v>
      </c>
      <c r="AQ181" s="21">
        <v>28.038584192736042</v>
      </c>
      <c r="AR181" s="21">
        <v>0.66264791656406086</v>
      </c>
      <c r="AS181" s="21">
        <v>0.78436933899695394</v>
      </c>
      <c r="AT181" s="21">
        <v>-1</v>
      </c>
      <c r="AU181" s="21">
        <v>-1</v>
      </c>
      <c r="AV181" s="21">
        <v>0.26181382954879473</v>
      </c>
      <c r="AW181" s="21">
        <v>51.042336613815444</v>
      </c>
      <c r="AX181" s="21">
        <v>51.10676896278877</v>
      </c>
      <c r="AY181" s="21">
        <v>0.13753539811425394</v>
      </c>
      <c r="AZ181" s="21">
        <v>-5.1035803638389217</v>
      </c>
      <c r="BA181" s="26">
        <v>1480.3695156246781</v>
      </c>
    </row>
    <row r="182" spans="1:100" x14ac:dyDescent="0.25">
      <c r="A182">
        <v>384</v>
      </c>
      <c r="B182" t="s">
        <v>626</v>
      </c>
      <c r="C182" s="26">
        <v>3</v>
      </c>
      <c r="D182" s="21">
        <v>4.6279028925279757</v>
      </c>
      <c r="E182" s="21">
        <v>-0.25092262553522987</v>
      </c>
      <c r="F182" s="21">
        <v>-0.1029662225045801</v>
      </c>
      <c r="G182" s="21">
        <v>-0.20680483507571237</v>
      </c>
      <c r="H182" s="21">
        <v>0.15296829476675522</v>
      </c>
      <c r="I182" s="21">
        <v>0</v>
      </c>
      <c r="J182" s="21">
        <v>9.1780976860053123</v>
      </c>
      <c r="K182" s="21">
        <v>0.15296829476675522</v>
      </c>
      <c r="L182" s="21">
        <v>-0.99999999999999856</v>
      </c>
      <c r="M182" s="21">
        <v>-0.99999999999999856</v>
      </c>
      <c r="N182" s="21">
        <v>3.0593658953351044</v>
      </c>
      <c r="O182" s="21">
        <v>13.59919574345758</v>
      </c>
      <c r="P182" s="21">
        <v>0.5892631964301287</v>
      </c>
      <c r="Q182" s="21">
        <v>-1.36295232129602</v>
      </c>
      <c r="R182" s="21">
        <v>-0.44927933531274822</v>
      </c>
      <c r="S182" s="21">
        <v>0.33333333333333298</v>
      </c>
      <c r="T182" s="21">
        <v>0.37076289700410991</v>
      </c>
      <c r="U182" s="21">
        <v>0.68914072017398076</v>
      </c>
      <c r="V182" s="21">
        <v>0.14699286608550405</v>
      </c>
      <c r="W182" s="21">
        <v>55.490460873206899</v>
      </c>
      <c r="X182" s="21">
        <v>4.2062524907727328</v>
      </c>
      <c r="Y182" s="21">
        <v>-0.99999999999999856</v>
      </c>
      <c r="Z182" s="21">
        <v>-0.99999999999999856</v>
      </c>
      <c r="AA182" s="21">
        <v>97.149371006306723</v>
      </c>
      <c r="AB182" s="21">
        <v>0.36924207078243854</v>
      </c>
      <c r="AC182" s="21">
        <v>0.40003894878023016</v>
      </c>
      <c r="AD182" s="21">
        <v>7.288276980558335E-2</v>
      </c>
      <c r="AE182" s="21">
        <v>42.108189468412618</v>
      </c>
      <c r="AF182" s="21">
        <v>-0.99999999999999856</v>
      </c>
      <c r="AG182" s="21">
        <v>-0.99999999999999856</v>
      </c>
      <c r="AH182" s="21">
        <v>-0.99999999999999856</v>
      </c>
      <c r="AI182" s="21">
        <v>0</v>
      </c>
      <c r="AJ182" s="21">
        <v>0.14699286608550405</v>
      </c>
      <c r="AK182" s="21">
        <v>-1.4029169825956644E-2</v>
      </c>
      <c r="AL182" s="21">
        <v>5.8359377644349571E-2</v>
      </c>
      <c r="AM182" s="21">
        <v>-0.1108349627077479</v>
      </c>
      <c r="AN182" s="21">
        <v>0.32146648363717628</v>
      </c>
      <c r="AO182" s="21">
        <v>-2.8410199168234809</v>
      </c>
      <c r="AP182" s="21">
        <v>8.3284589791511578</v>
      </c>
      <c r="AQ182" s="21">
        <v>64.668558559212201</v>
      </c>
      <c r="AR182" s="21">
        <v>1.5402298165969281</v>
      </c>
      <c r="AS182" s="21">
        <v>4.3592207855394882</v>
      </c>
      <c r="AT182" s="21">
        <v>-0.99999999999999856</v>
      </c>
      <c r="AU182" s="21">
        <v>-0.99999999999999856</v>
      </c>
      <c r="AV182" s="21">
        <v>-0.65608417038846056</v>
      </c>
      <c r="AW182" s="21">
        <v>119.07702572891546</v>
      </c>
      <c r="AX182" s="21">
        <v>133.77631233746587</v>
      </c>
      <c r="AY182" s="21">
        <v>0.29824524282116538</v>
      </c>
      <c r="AZ182" s="21">
        <v>43.777728612008588</v>
      </c>
      <c r="BA182" s="26">
        <v>1605.1937837991829</v>
      </c>
      <c r="CU182" t="e">
        <v>#N/A</v>
      </c>
      <c r="CV182" t="e">
        <v>#N/A</v>
      </c>
    </row>
    <row r="183" spans="1:100" x14ac:dyDescent="0.25">
      <c r="A183">
        <v>386</v>
      </c>
      <c r="B183" t="s">
        <v>627</v>
      </c>
      <c r="C183" s="26">
        <v>3</v>
      </c>
      <c r="D183" s="21">
        <v>4.3274633373907205</v>
      </c>
      <c r="E183" s="21">
        <v>-0.34349793996242872</v>
      </c>
      <c r="F183" s="21">
        <v>0.88461076031528207</v>
      </c>
      <c r="G183" s="21">
        <v>0.79329331868315811</v>
      </c>
      <c r="H183" s="21">
        <v>0.53909440147910981</v>
      </c>
      <c r="I183" s="21">
        <v>0</v>
      </c>
      <c r="J183" s="21">
        <v>32.345664088746581</v>
      </c>
      <c r="K183" s="21">
        <v>0.53909440147910981</v>
      </c>
      <c r="L183" s="21">
        <v>-1.0000000000000002</v>
      </c>
      <c r="M183" s="21">
        <v>-1.0000000000000002</v>
      </c>
      <c r="N183" s="21">
        <v>10.781888029582198</v>
      </c>
      <c r="O183" s="21">
        <v>37.466420744820461</v>
      </c>
      <c r="P183" s="21">
        <v>1.7971318698064513</v>
      </c>
      <c r="Q183" s="21">
        <v>0.94260871519659684</v>
      </c>
      <c r="R183" s="21">
        <v>0.54540869067397613</v>
      </c>
      <c r="S183" s="21">
        <v>0.33333333333333354</v>
      </c>
      <c r="T183" s="21">
        <v>0.416734587486213</v>
      </c>
      <c r="U183" s="21">
        <v>0.39944513487564093</v>
      </c>
      <c r="V183" s="21">
        <v>-1.6434076813729773E-2</v>
      </c>
      <c r="W183" s="21">
        <v>23.759383096093881</v>
      </c>
      <c r="X183" s="21">
        <v>1.7452510257069525</v>
      </c>
      <c r="Y183" s="21">
        <v>-1.0000000000000002</v>
      </c>
      <c r="Z183" s="21">
        <v>-1.0000000000000002</v>
      </c>
      <c r="AA183" s="21">
        <v>54.989384097377325</v>
      </c>
      <c r="AB183" s="21">
        <v>0.15625088880631635</v>
      </c>
      <c r="AC183" s="21">
        <v>0.31634274803121931</v>
      </c>
      <c r="AD183" s="21">
        <v>0.14109820937465364</v>
      </c>
      <c r="AE183" s="21">
        <v>30.684592310609471</v>
      </c>
      <c r="AF183" s="21">
        <v>-1.0000000000000002</v>
      </c>
      <c r="AG183" s="21">
        <v>-1.0000000000000002</v>
      </c>
      <c r="AH183" s="21">
        <v>-1.0000000000000002</v>
      </c>
      <c r="AI183" s="21">
        <v>0</v>
      </c>
      <c r="AJ183" s="21">
        <v>-1.6434076813729773E-2</v>
      </c>
      <c r="AK183" s="21">
        <v>0.13263831357429964</v>
      </c>
      <c r="AL183" s="21">
        <v>5.6094252720915332E-2</v>
      </c>
      <c r="AM183" s="21">
        <v>-6.8859126905003953E-2</v>
      </c>
      <c r="AN183" s="21">
        <v>0.49869199222186478</v>
      </c>
      <c r="AO183" s="21">
        <v>-1.0582866047536015</v>
      </c>
      <c r="AP183" s="21">
        <v>12.747771069151195</v>
      </c>
      <c r="AQ183" s="21">
        <v>56.105047184840529</v>
      </c>
      <c r="AR183" s="21">
        <v>1.133078978881457</v>
      </c>
      <c r="AS183" s="21">
        <v>2.284345427186063</v>
      </c>
      <c r="AT183" s="21">
        <v>-1.0000000000000002</v>
      </c>
      <c r="AU183" s="21">
        <v>-1.0000000000000002</v>
      </c>
      <c r="AV183" s="21">
        <v>1.3387020093571342</v>
      </c>
      <c r="AW183" s="21">
        <v>105.20357591134896</v>
      </c>
      <c r="AX183" s="21">
        <v>103.56016822997597</v>
      </c>
      <c r="AY183" s="21">
        <v>0.29717809678775647</v>
      </c>
      <c r="AZ183" s="21">
        <v>44.173463521474304</v>
      </c>
      <c r="BA183" s="26">
        <v>1581.2712922256719</v>
      </c>
      <c r="CU183" t="e">
        <v>#N/A</v>
      </c>
      <c r="CV183" t="e">
        <v>#N/A</v>
      </c>
    </row>
    <row r="184" spans="1:100" x14ac:dyDescent="0.25">
      <c r="A184">
        <v>395</v>
      </c>
      <c r="B184" t="s">
        <v>628</v>
      </c>
      <c r="C184" s="26">
        <v>3</v>
      </c>
      <c r="D184" s="21">
        <v>4.9931442683021432</v>
      </c>
      <c r="E184" s="21">
        <v>6.2285198495162369E-2</v>
      </c>
      <c r="F184" s="21">
        <v>-0.14788152978964075</v>
      </c>
      <c r="G184" s="21">
        <v>-0.15273467037787045</v>
      </c>
      <c r="H184" s="21">
        <v>0.16987934676746044</v>
      </c>
      <c r="I184" s="21">
        <v>0</v>
      </c>
      <c r="J184" s="21">
        <v>10.192760806047628</v>
      </c>
      <c r="K184" s="21">
        <v>0.16987934676746044</v>
      </c>
      <c r="L184" s="21">
        <v>-0.99999999999999933</v>
      </c>
      <c r="M184" s="21">
        <v>-0.99999999999999933</v>
      </c>
      <c r="N184" s="21">
        <v>3.3975869353492087</v>
      </c>
      <c r="O184" s="21">
        <v>15.033170403971901</v>
      </c>
      <c r="P184" s="21">
        <v>0.6135400993297655</v>
      </c>
      <c r="Q184" s="21">
        <v>6.7751785885831625E-2</v>
      </c>
      <c r="R184" s="21">
        <v>7.8282502382550551E-2</v>
      </c>
      <c r="S184" s="21">
        <v>0.3503777060494207</v>
      </c>
      <c r="T184" s="21">
        <v>6.7906097905080579E-2</v>
      </c>
      <c r="U184" s="21">
        <v>-0.12695676086698013</v>
      </c>
      <c r="V184" s="21">
        <v>-1.2524504104351145E-2</v>
      </c>
      <c r="W184" s="21">
        <v>4.3569276886283683</v>
      </c>
      <c r="X184" s="21">
        <v>-0.49966792976524937</v>
      </c>
      <c r="Y184" s="21">
        <v>-0.99999999999999933</v>
      </c>
      <c r="Z184" s="21">
        <v>-0.99999999999999933</v>
      </c>
      <c r="AA184" s="21">
        <v>22.89447391118091</v>
      </c>
      <c r="AB184" s="21">
        <v>0.16998967834795042</v>
      </c>
      <c r="AC184" s="21">
        <v>-1.0705358798238116E-2</v>
      </c>
      <c r="AD184" s="21">
        <v>0.20990095485368795</v>
      </c>
      <c r="AE184" s="21">
        <v>18.459263720170011</v>
      </c>
      <c r="AF184" s="21">
        <v>-0.99999999999999933</v>
      </c>
      <c r="AG184" s="21">
        <v>-0.99999999999999933</v>
      </c>
      <c r="AH184" s="21">
        <v>-0.99999999999999933</v>
      </c>
      <c r="AI184" s="21">
        <v>0</v>
      </c>
      <c r="AJ184" s="21">
        <v>-1.2524504104351145E-2</v>
      </c>
      <c r="AK184" s="21">
        <v>0.24769761425890996</v>
      </c>
      <c r="AL184" s="21">
        <v>-9.0594840278380995E-2</v>
      </c>
      <c r="AM184" s="21">
        <v>1.3447645457734292</v>
      </c>
      <c r="AN184" s="21">
        <v>-8.5300671264252254E-2</v>
      </c>
      <c r="AO184" s="21">
        <v>34.857601715630238</v>
      </c>
      <c r="AP184" s="21">
        <v>-2.5854909829982127</v>
      </c>
      <c r="AQ184" s="21">
        <v>14.549688494676001</v>
      </c>
      <c r="AR184" s="21">
        <v>0.27880253898316931</v>
      </c>
      <c r="AS184" s="21">
        <v>-0.32978858299778879</v>
      </c>
      <c r="AT184" s="21">
        <v>-0.99999999999999933</v>
      </c>
      <c r="AU184" s="21">
        <v>-0.99999999999999933</v>
      </c>
      <c r="AV184" s="21">
        <v>-7.4452167995319854E-2</v>
      </c>
      <c r="AW184" s="21">
        <v>35.342153332154609</v>
      </c>
      <c r="AX184" s="21">
        <v>34.089702921719493</v>
      </c>
      <c r="AY184" s="21">
        <v>-7.0198900059551178E-2</v>
      </c>
      <c r="AZ184" s="21">
        <v>-63.499345370172051</v>
      </c>
      <c r="BA184" s="26">
        <v>1363.2497577175823</v>
      </c>
    </row>
    <row r="185" spans="1:100" x14ac:dyDescent="0.25">
      <c r="A185">
        <v>399</v>
      </c>
      <c r="B185" t="s">
        <v>629</v>
      </c>
      <c r="C185" s="26">
        <v>3</v>
      </c>
      <c r="D185" s="21">
        <v>5.9852821743871365</v>
      </c>
      <c r="E185" s="21">
        <v>3.304461527189952</v>
      </c>
      <c r="F185" s="21">
        <v>0.31244231989528076</v>
      </c>
      <c r="G185" s="21">
        <v>1.3889011679146188</v>
      </c>
      <c r="H185" s="21">
        <v>0.31425611157464073</v>
      </c>
      <c r="I185" s="21">
        <v>0</v>
      </c>
      <c r="J185" s="21">
        <v>18.855366694478434</v>
      </c>
      <c r="K185" s="21">
        <v>0.31425611157464073</v>
      </c>
      <c r="L185" s="21">
        <v>-0.99999999999999867</v>
      </c>
      <c r="M185" s="21">
        <v>-0.99999999999999867</v>
      </c>
      <c r="N185" s="21">
        <v>6.2851222314928137</v>
      </c>
      <c r="O185" s="21">
        <v>26.229550036780203</v>
      </c>
      <c r="P185" s="21">
        <v>22.767283618074693</v>
      </c>
      <c r="Q185" s="21">
        <v>-4.682048474841255E-2</v>
      </c>
      <c r="R185" s="21">
        <v>2.3003936650580297</v>
      </c>
      <c r="S185" s="21">
        <v>0.33333333333333309</v>
      </c>
      <c r="T185" s="21">
        <v>0.32562329281635521</v>
      </c>
      <c r="U185" s="21">
        <v>0.22538931413554125</v>
      </c>
      <c r="V185" s="21">
        <v>-9.7618245508714029E-3</v>
      </c>
      <c r="W185" s="21">
        <v>22.413120166388694</v>
      </c>
      <c r="X185" s="21">
        <v>1.1891491311924296</v>
      </c>
      <c r="Y185" s="21">
        <v>-0.99999999999999867</v>
      </c>
      <c r="Z185" s="21">
        <v>-0.99999999999999867</v>
      </c>
      <c r="AA185" s="21">
        <v>75.987756000779413</v>
      </c>
      <c r="AB185" s="21">
        <v>0.20826027841746031</v>
      </c>
      <c r="AC185" s="21">
        <v>0.30441978154651139</v>
      </c>
      <c r="AD185" s="21">
        <v>0.51280478342268232</v>
      </c>
      <c r="AE185" s="21">
        <v>51.274242169332702</v>
      </c>
      <c r="AF185" s="21">
        <v>-0.99999999999999867</v>
      </c>
      <c r="AG185" s="21">
        <v>-0.99999999999999867</v>
      </c>
      <c r="AH185" s="21">
        <v>-0.99999999999999867</v>
      </c>
      <c r="AI185" s="21">
        <v>2.7802238550256833E-2</v>
      </c>
      <c r="AJ185" s="21">
        <v>-9.7618245508714029E-3</v>
      </c>
      <c r="AK185" s="21">
        <v>-0.14815411225241515</v>
      </c>
      <c r="AL185" s="21">
        <v>0.16133428114518394</v>
      </c>
      <c r="AM185" s="21">
        <v>-0.11174614766240849</v>
      </c>
      <c r="AN185" s="21">
        <v>-7.7689404740223608E-2</v>
      </c>
      <c r="AO185" s="21">
        <v>-3.5344242528222862</v>
      </c>
      <c r="AP185" s="21">
        <v>-1.1355637127796707</v>
      </c>
      <c r="AQ185" s="21">
        <v>41.268486860867149</v>
      </c>
      <c r="AR185" s="21">
        <v>0.87458411573435779</v>
      </c>
      <c r="AS185" s="21">
        <v>1.5034052427670699</v>
      </c>
      <c r="AT185" s="21">
        <v>-0.99999999999999867</v>
      </c>
      <c r="AU185" s="21">
        <v>-0.99999999999999867</v>
      </c>
      <c r="AV185" s="21">
        <v>3.6892948329726485</v>
      </c>
      <c r="AW185" s="21">
        <v>101.08174232477994</v>
      </c>
      <c r="AX185" s="21">
        <v>100.66160464069793</v>
      </c>
      <c r="AY185" s="21">
        <v>0.31983252934311429</v>
      </c>
      <c r="AZ185" s="21">
        <v>39.526069900951065</v>
      </c>
      <c r="BA185" s="26">
        <v>1600.0465209841061</v>
      </c>
    </row>
    <row r="186" spans="1:100" x14ac:dyDescent="0.25">
      <c r="A186">
        <v>401</v>
      </c>
      <c r="B186" t="s">
        <v>630</v>
      </c>
      <c r="C186" s="26">
        <v>3</v>
      </c>
      <c r="D186" s="21">
        <v>5.1910577672036169</v>
      </c>
      <c r="E186" s="21">
        <v>-5.1918097124212942E-2</v>
      </c>
      <c r="F186" s="21">
        <v>-2.3509968135931415E-2</v>
      </c>
      <c r="G186" s="21">
        <v>-3.4226792181435872E-2</v>
      </c>
      <c r="H186" s="21">
        <v>0.46229324583129949</v>
      </c>
      <c r="I186" s="21">
        <v>0</v>
      </c>
      <c r="J186" s="21">
        <v>27.737594749877964</v>
      </c>
      <c r="K186" s="21">
        <v>0.46229324583129949</v>
      </c>
      <c r="L186" s="21">
        <v>-0.99999999999999967</v>
      </c>
      <c r="M186" s="21">
        <v>-0.99999999999999967</v>
      </c>
      <c r="N186" s="21">
        <v>9.2458649166259903</v>
      </c>
      <c r="O186" s="21">
        <v>32.894425724900152</v>
      </c>
      <c r="P186" s="21">
        <v>-7.9443502835759724E-2</v>
      </c>
      <c r="Q186" s="21">
        <v>5.7168901351850175E-2</v>
      </c>
      <c r="R186" s="21">
        <v>1.7496680867679311E-2</v>
      </c>
      <c r="S186" s="21">
        <v>0.33333333333333309</v>
      </c>
      <c r="T186" s="21">
        <v>0.29110232594323376</v>
      </c>
      <c r="U186" s="21">
        <v>7.8315254575705318E-2</v>
      </c>
      <c r="V186" s="21">
        <v>0</v>
      </c>
      <c r="W186" s="21">
        <v>9.6183067208389179</v>
      </c>
      <c r="X186" s="21">
        <v>0.51370142937988206</v>
      </c>
      <c r="Y186" s="21">
        <v>-0.99999999999999967</v>
      </c>
      <c r="Z186" s="21">
        <v>-0.99999999999999967</v>
      </c>
      <c r="AA186" s="21">
        <v>45.116917417066709</v>
      </c>
      <c r="AB186" s="21">
        <v>0.18243730842478884</v>
      </c>
      <c r="AC186" s="21">
        <v>-6.258859090689196E-3</v>
      </c>
      <c r="AD186" s="21">
        <v>0.53344383097310255</v>
      </c>
      <c r="AE186" s="21">
        <v>35.481114015360085</v>
      </c>
      <c r="AF186" s="21">
        <v>-0.99999999999999967</v>
      </c>
      <c r="AG186" s="21">
        <v>-0.99999999999999967</v>
      </c>
      <c r="AH186" s="21">
        <v>-0.99999999999999967</v>
      </c>
      <c r="AI186" s="21">
        <v>0</v>
      </c>
      <c r="AJ186" s="21">
        <v>0</v>
      </c>
      <c r="AK186" s="21">
        <v>-3.4444315255607233E-2</v>
      </c>
      <c r="AL186" s="21">
        <v>0.22219814385444892</v>
      </c>
      <c r="AM186" s="21">
        <v>0.21931433016920379</v>
      </c>
      <c r="AN186" s="21">
        <v>0.28587266082760887</v>
      </c>
      <c r="AO186" s="21">
        <v>5.3106366779520595</v>
      </c>
      <c r="AP186" s="21">
        <v>8.257807239962462</v>
      </c>
      <c r="AQ186" s="21">
        <v>37.355901470716887</v>
      </c>
      <c r="AR186" s="21">
        <v>0.70275091385227251</v>
      </c>
      <c r="AS186" s="21">
        <v>0.97599467521118133</v>
      </c>
      <c r="AT186" s="21">
        <v>-0.99999999999999967</v>
      </c>
      <c r="AU186" s="21">
        <v>-0.99999999999999967</v>
      </c>
      <c r="AV186" s="21">
        <v>-1.6730111313756551E-2</v>
      </c>
      <c r="AW186" s="21">
        <v>86.269150381929308</v>
      </c>
      <c r="AX186" s="21">
        <v>86.269150381929308</v>
      </c>
      <c r="AY186" s="21">
        <v>0.40540421963235795</v>
      </c>
      <c r="AZ186" s="21">
        <v>25.775145358288267</v>
      </c>
      <c r="BA186" s="26">
        <v>1501.8774569165819</v>
      </c>
      <c r="CU186" t="e">
        <v>#N/A</v>
      </c>
      <c r="CV186" t="e">
        <v>#N/A</v>
      </c>
    </row>
    <row r="187" spans="1:100" x14ac:dyDescent="0.25">
      <c r="A187">
        <v>418</v>
      </c>
      <c r="B187" t="s">
        <v>631</v>
      </c>
      <c r="C187" s="26">
        <v>3</v>
      </c>
      <c r="D187" s="21">
        <v>4.9683983660841387</v>
      </c>
      <c r="E187" s="21">
        <v>0</v>
      </c>
      <c r="F187" s="21">
        <v>-4.370272045411059E-2</v>
      </c>
      <c r="G187" s="21">
        <v>-4.370272045411059E-2</v>
      </c>
      <c r="H187" s="21">
        <v>0.1126094603037662</v>
      </c>
      <c r="I187" s="21">
        <v>0</v>
      </c>
      <c r="J187" s="21">
        <v>6.7565676182259704</v>
      </c>
      <c r="K187" s="21">
        <v>0.1126094603037662</v>
      </c>
      <c r="L187" s="21">
        <v>-1.0000000000000013</v>
      </c>
      <c r="M187" s="21">
        <v>-1.0000000000000013</v>
      </c>
      <c r="N187" s="21">
        <v>2.2521892060753235</v>
      </c>
      <c r="O187" s="21">
        <v>11.681263263855994</v>
      </c>
      <c r="P187" s="21">
        <v>-0.24279401351834878</v>
      </c>
      <c r="Q187" s="21">
        <v>0.24189201360833332</v>
      </c>
      <c r="R187" s="21">
        <v>7.0374113887208788E-3</v>
      </c>
      <c r="S187" s="21">
        <v>0.32039117716557358</v>
      </c>
      <c r="T187" s="21">
        <v>0.37201179642608989</v>
      </c>
      <c r="U187" s="21">
        <v>-0.11747936612183078</v>
      </c>
      <c r="V187" s="21">
        <v>0</v>
      </c>
      <c r="W187" s="21">
        <v>18.49256588664268</v>
      </c>
      <c r="X187" s="21">
        <v>0.14879937355952633</v>
      </c>
      <c r="Y187" s="21">
        <v>-1.0000000000000013</v>
      </c>
      <c r="Z187" s="21">
        <v>-1.0000000000000013</v>
      </c>
      <c r="AA187" s="21">
        <v>45.48954950101573</v>
      </c>
      <c r="AB187" s="21">
        <v>0.28317134364409269</v>
      </c>
      <c r="AC187" s="21">
        <v>-4.9853534285490698E-2</v>
      </c>
      <c r="AD187" s="21">
        <v>0.3064811147010848</v>
      </c>
      <c r="AE187" s="21">
        <v>26.989946202984349</v>
      </c>
      <c r="AF187" s="21">
        <v>-1.0000000000000013</v>
      </c>
      <c r="AG187" s="21">
        <v>-1.0000000000000013</v>
      </c>
      <c r="AH187" s="21">
        <v>-1.0000000000000013</v>
      </c>
      <c r="AI187" s="21">
        <v>1.2951855723711665E-2</v>
      </c>
      <c r="AJ187" s="21">
        <v>0</v>
      </c>
      <c r="AK187" s="21">
        <v>-8.50849712641394E-2</v>
      </c>
      <c r="AL187" s="21">
        <v>0.53716692217349249</v>
      </c>
      <c r="AM187" s="21">
        <v>0.72384132268747547</v>
      </c>
      <c r="AN187" s="21">
        <v>-3.4941291328664865E-2</v>
      </c>
      <c r="AO187" s="21">
        <v>17.670608210866195</v>
      </c>
      <c r="AP187" s="21">
        <v>1.8123023276508405</v>
      </c>
      <c r="AQ187" s="21">
        <v>25.249133504868645</v>
      </c>
      <c r="AR187" s="21">
        <v>0.57492360746983295</v>
      </c>
      <c r="AS187" s="21">
        <v>0.26140883386329244</v>
      </c>
      <c r="AT187" s="21">
        <v>-1.0000000000000013</v>
      </c>
      <c r="AU187" s="21">
        <v>-1.0000000000000013</v>
      </c>
      <c r="AV187" s="21">
        <v>-3.6665309065389673E-2</v>
      </c>
      <c r="AW187" s="21">
        <v>58.983115092522581</v>
      </c>
      <c r="AX187" s="21">
        <v>59.24215220699682</v>
      </c>
      <c r="AY187" s="21">
        <v>0.47438141571312054</v>
      </c>
      <c r="AZ187" s="21">
        <v>18.858412022870155</v>
      </c>
      <c r="BA187" s="26">
        <v>1530.285623882975</v>
      </c>
      <c r="CU187" t="e">
        <v>#N/A</v>
      </c>
      <c r="CV187" t="e">
        <v>#N/A</v>
      </c>
    </row>
    <row r="188" spans="1:100" x14ac:dyDescent="0.25">
      <c r="A188">
        <v>422</v>
      </c>
      <c r="B188" t="s">
        <v>632</v>
      </c>
      <c r="C188" s="26">
        <v>3</v>
      </c>
      <c r="D188" s="21">
        <v>4.4523338216463086</v>
      </c>
      <c r="E188" s="21">
        <v>-5.3615745386053744E-2</v>
      </c>
      <c r="F188" s="21">
        <v>0.17773558159142336</v>
      </c>
      <c r="G188" s="21">
        <v>0.16561678808174302</v>
      </c>
      <c r="H188" s="21">
        <v>0.30544032089207118</v>
      </c>
      <c r="I188" s="21">
        <v>0</v>
      </c>
      <c r="J188" s="21">
        <v>18.32641925352425</v>
      </c>
      <c r="K188" s="21">
        <v>0.30544032089207118</v>
      </c>
      <c r="L188" s="21">
        <v>-1.0000000000000002</v>
      </c>
      <c r="M188" s="21">
        <v>-1.0000000000000002</v>
      </c>
      <c r="N188" s="21">
        <v>6.1088064178414223</v>
      </c>
      <c r="O188" s="21">
        <v>22.944369863252312</v>
      </c>
      <c r="P188" s="21">
        <v>-0.65657033890390293</v>
      </c>
      <c r="Q188" s="21">
        <v>6.3916162782324388</v>
      </c>
      <c r="R188" s="21">
        <v>2.0513157841415333</v>
      </c>
      <c r="S188" s="21">
        <v>0.33333333333333348</v>
      </c>
      <c r="T188" s="21">
        <v>0.33520445427682644</v>
      </c>
      <c r="U188" s="21">
        <v>0.13022115298830547</v>
      </c>
      <c r="V188" s="21">
        <v>-1.2930158703310055E-2</v>
      </c>
      <c r="W188" s="21">
        <v>19.215538440123368</v>
      </c>
      <c r="X188" s="21">
        <v>0.80475050452168917</v>
      </c>
      <c r="Y188" s="21">
        <v>-1.0000000000000002</v>
      </c>
      <c r="Z188" s="21">
        <v>-1.0000000000000002</v>
      </c>
      <c r="AA188" s="21">
        <v>61.081258273813077</v>
      </c>
      <c r="AB188" s="21">
        <v>0.25438341422436594</v>
      </c>
      <c r="AC188" s="21">
        <v>0.32749939642523684</v>
      </c>
      <c r="AD188" s="21">
        <v>0.21440527034136045</v>
      </c>
      <c r="AE188" s="21">
        <v>39.814404049548159</v>
      </c>
      <c r="AF188" s="21">
        <v>-1.0000000000000002</v>
      </c>
      <c r="AG188" s="21">
        <v>-1.0000000000000002</v>
      </c>
      <c r="AH188" s="21">
        <v>-1.0000000000000002</v>
      </c>
      <c r="AI188" s="21">
        <v>0</v>
      </c>
      <c r="AJ188" s="21">
        <v>-1.2930158703310055E-2</v>
      </c>
      <c r="AK188" s="21">
        <v>-8.0976593956852513E-2</v>
      </c>
      <c r="AL188" s="21">
        <v>0.1769923741884426</v>
      </c>
      <c r="AM188" s="21">
        <v>8.2875343675345187E-2</v>
      </c>
      <c r="AN188" s="21">
        <v>-5.7523278338058981E-2</v>
      </c>
      <c r="AO188" s="21">
        <v>1.6670006220993669</v>
      </c>
      <c r="AP188" s="21">
        <v>-0.55312008750926134</v>
      </c>
      <c r="AQ188" s="21">
        <v>37.541957693647625</v>
      </c>
      <c r="AR188" s="21">
        <v>0.78582878189515493</v>
      </c>
      <c r="AS188" s="21">
        <v>1.1101908254137602</v>
      </c>
      <c r="AT188" s="21">
        <v>-1.0000000000000002</v>
      </c>
      <c r="AU188" s="21">
        <v>-1.0000000000000002</v>
      </c>
      <c r="AV188" s="21">
        <v>2.2169325722232762</v>
      </c>
      <c r="AW188" s="21">
        <v>83.472508049556126</v>
      </c>
      <c r="AX188" s="21">
        <v>82.179492179225122</v>
      </c>
      <c r="AY188" s="21">
        <v>-2.2704290040979291E-2</v>
      </c>
      <c r="AZ188" s="21">
        <v>-0.84708033069709909</v>
      </c>
      <c r="BA188" s="26">
        <v>1467.3972814694368</v>
      </c>
    </row>
    <row r="189" spans="1:100" x14ac:dyDescent="0.25">
      <c r="A189">
        <v>423</v>
      </c>
      <c r="B189" t="s">
        <v>633</v>
      </c>
      <c r="C189" s="26">
        <v>3</v>
      </c>
      <c r="D189" s="21">
        <v>4.3880968850019455</v>
      </c>
      <c r="E189" s="21">
        <v>0</v>
      </c>
      <c r="F189" s="21">
        <v>-4.3987476310892941E-2</v>
      </c>
      <c r="G189" s="21">
        <v>-4.3987476310892941E-2</v>
      </c>
      <c r="H189" s="21">
        <v>5.4176920907728854E-2</v>
      </c>
      <c r="I189" s="21">
        <v>0</v>
      </c>
      <c r="J189" s="21">
        <v>3.2506152544637343</v>
      </c>
      <c r="K189" s="21">
        <v>5.4176920907728854E-2</v>
      </c>
      <c r="L189" s="21">
        <v>-1</v>
      </c>
      <c r="M189" s="21">
        <v>-1</v>
      </c>
      <c r="N189" s="21">
        <v>1.0835384181545775</v>
      </c>
      <c r="O189" s="21">
        <v>7.5947246631547847</v>
      </c>
      <c r="P189" s="21">
        <v>-7.8987781371596899E-2</v>
      </c>
      <c r="Q189" s="21">
        <v>-1.7875461888075699</v>
      </c>
      <c r="R189" s="21">
        <v>-0.63327673597974665</v>
      </c>
      <c r="S189" s="21">
        <v>0.33333333333333315</v>
      </c>
      <c r="T189" s="21">
        <v>0.35271481037121621</v>
      </c>
      <c r="U189" s="21">
        <v>-5.5949967102511919E-2</v>
      </c>
      <c r="V189" s="21">
        <v>6.4090886759178125E-3</v>
      </c>
      <c r="W189" s="21">
        <v>23.293213774809058</v>
      </c>
      <c r="X189" s="21">
        <v>0.46023918885871967</v>
      </c>
      <c r="Y189" s="21">
        <v>-1</v>
      </c>
      <c r="Z189" s="21">
        <v>-1</v>
      </c>
      <c r="AA189" s="21">
        <v>58.212718198522808</v>
      </c>
      <c r="AB189" s="21">
        <v>0.13681959616130482</v>
      </c>
      <c r="AC189" s="21">
        <v>0.14446129379843439</v>
      </c>
      <c r="AD189" s="21">
        <v>0.42977473323413029</v>
      </c>
      <c r="AE189" s="21">
        <v>35.552781159693467</v>
      </c>
      <c r="AF189" s="21">
        <v>-1</v>
      </c>
      <c r="AG189" s="21">
        <v>-1</v>
      </c>
      <c r="AH189" s="21">
        <v>-1</v>
      </c>
      <c r="AI189" s="21">
        <v>-9.0944031995804295E-3</v>
      </c>
      <c r="AJ189" s="21">
        <v>6.4090886759178125E-3</v>
      </c>
      <c r="AK189" s="21">
        <v>8.6775867415754396E-2</v>
      </c>
      <c r="AL189" s="21">
        <v>3.4498637885077843E-2</v>
      </c>
      <c r="AM189" s="21">
        <v>0.22685716681327459</v>
      </c>
      <c r="AN189" s="21">
        <v>-0.11052200474406321</v>
      </c>
      <c r="AO189" s="21">
        <v>6.1053085074106379</v>
      </c>
      <c r="AP189" s="21">
        <v>-2.5905569291761914</v>
      </c>
      <c r="AQ189" s="21">
        <v>26.543829029272786</v>
      </c>
      <c r="AR189" s="21">
        <v>0.63650726527795509</v>
      </c>
      <c r="AS189" s="21">
        <v>0.51441610976644903</v>
      </c>
      <c r="AT189" s="21">
        <v>-1</v>
      </c>
      <c r="AU189" s="21">
        <v>-1</v>
      </c>
      <c r="AV189" s="21">
        <v>-0.6772642122906396</v>
      </c>
      <c r="AW189" s="21">
        <v>63.216885932501384</v>
      </c>
      <c r="AX189" s="21">
        <v>63.67590673610156</v>
      </c>
      <c r="AY189" s="21">
        <v>9.8955718599330653E-2</v>
      </c>
      <c r="AZ189" s="21">
        <v>-13.04993273184366</v>
      </c>
      <c r="BA189" s="26">
        <v>1428.9191490517178</v>
      </c>
      <c r="CU189" t="e">
        <v>#N/A</v>
      </c>
      <c r="CV189" t="e">
        <v>#N/A</v>
      </c>
    </row>
    <row r="190" spans="1:100" x14ac:dyDescent="0.25">
      <c r="A190">
        <v>433</v>
      </c>
      <c r="B190" t="s">
        <v>634</v>
      </c>
      <c r="C190" s="26">
        <v>3</v>
      </c>
      <c r="D190" s="21">
        <v>5.6315748579553331</v>
      </c>
      <c r="E190" s="21">
        <v>0</v>
      </c>
      <c r="F190" s="21">
        <v>1.569841662865973</v>
      </c>
      <c r="G190" s="21">
        <v>1.569841662865973</v>
      </c>
      <c r="H190" s="21">
        <v>-9.3474292420928806E-2</v>
      </c>
      <c r="I190" s="21">
        <v>0</v>
      </c>
      <c r="J190" s="21">
        <v>-5.6084575452557299</v>
      </c>
      <c r="K190" s="21">
        <v>-9.3474292420928806E-2</v>
      </c>
      <c r="L190" s="21">
        <v>-0.99999999999999911</v>
      </c>
      <c r="M190" s="21">
        <v>-0.99999999999999911</v>
      </c>
      <c r="N190" s="21">
        <v>-1.8694858484185786</v>
      </c>
      <c r="O190" s="21">
        <v>1.5929589755655731</v>
      </c>
      <c r="P190" s="21">
        <v>0.15090062723685163</v>
      </c>
      <c r="Q190" s="21">
        <v>4.7151336948012474</v>
      </c>
      <c r="R190" s="21">
        <v>1.46946202379754</v>
      </c>
      <c r="S190" s="21">
        <v>0.33333333333333343</v>
      </c>
      <c r="T190" s="21">
        <v>0.35543090154209295</v>
      </c>
      <c r="U190" s="21">
        <v>0.25275722488454094</v>
      </c>
      <c r="V190" s="21">
        <v>-1.2169840829117083E-2</v>
      </c>
      <c r="W190" s="21">
        <v>40.913036454071154</v>
      </c>
      <c r="X190" s="21">
        <v>1.7320915288540517</v>
      </c>
      <c r="Y190" s="21">
        <v>-0.99999999999999911</v>
      </c>
      <c r="Z190" s="21">
        <v>-0.99999999999999911</v>
      </c>
      <c r="AA190" s="21">
        <v>90.545008810512186</v>
      </c>
      <c r="AB190" s="21">
        <v>0.39026525905095294</v>
      </c>
      <c r="AC190" s="21">
        <v>0.10067103869507002</v>
      </c>
      <c r="AD190" s="21">
        <v>0.47231390890684721</v>
      </c>
      <c r="AE190" s="21">
        <v>48.162510332643492</v>
      </c>
      <c r="AF190" s="21">
        <v>-0.99999999999999911</v>
      </c>
      <c r="AG190" s="21">
        <v>-0.99999999999999911</v>
      </c>
      <c r="AH190" s="21">
        <v>-0.99999999999999911</v>
      </c>
      <c r="AI190" s="21">
        <v>6.9521734895605272E-2</v>
      </c>
      <c r="AJ190" s="21">
        <v>-1.2169840829117083E-2</v>
      </c>
      <c r="AK190" s="21">
        <v>-0.13487976055808437</v>
      </c>
      <c r="AL190" s="21">
        <v>0.44310061165721265</v>
      </c>
      <c r="AM190" s="21">
        <v>-9.5469813166587522E-2</v>
      </c>
      <c r="AN190" s="21">
        <v>9.2932792119883867E-2</v>
      </c>
      <c r="AO190" s="21">
        <v>-3.0611441319551109</v>
      </c>
      <c r="AP190" s="21">
        <v>4.5388228612831591</v>
      </c>
      <c r="AQ190" s="21">
        <v>35.304578908815401</v>
      </c>
      <c r="AR190" s="21">
        <v>0.9293516189308495</v>
      </c>
      <c r="AS190" s="21">
        <v>1.6386172364331228</v>
      </c>
      <c r="AT190" s="21">
        <v>-0.99999999999999911</v>
      </c>
      <c r="AU190" s="21">
        <v>-0.99999999999999911</v>
      </c>
      <c r="AV190" s="21">
        <v>3.039303686663513</v>
      </c>
      <c r="AW190" s="21">
        <v>96.676790647360889</v>
      </c>
      <c r="AX190" s="21">
        <v>96.85024126236128</v>
      </c>
      <c r="AY190" s="21">
        <v>0.1287832587793227</v>
      </c>
      <c r="AZ190" s="21">
        <v>27.678406201041874</v>
      </c>
      <c r="BA190" s="26">
        <v>1554.3467211326947</v>
      </c>
    </row>
    <row r="191" spans="1:100" x14ac:dyDescent="0.25">
      <c r="A191">
        <v>435</v>
      </c>
      <c r="B191" t="s">
        <v>635</v>
      </c>
      <c r="C191" s="26">
        <v>3</v>
      </c>
      <c r="D191" s="21">
        <v>5.2233325269940556</v>
      </c>
      <c r="E191" s="21">
        <v>0</v>
      </c>
      <c r="F191" s="21">
        <v>-0.53217504720353792</v>
      </c>
      <c r="G191" s="21">
        <v>-0.53217504720353792</v>
      </c>
      <c r="H191" s="21">
        <v>0.42933443856075965</v>
      </c>
      <c r="I191" s="21">
        <v>0</v>
      </c>
      <c r="J191" s="21">
        <v>25.760066313645577</v>
      </c>
      <c r="K191" s="21">
        <v>0.42933443856075965</v>
      </c>
      <c r="L191" s="21">
        <v>-0.99999999999999889</v>
      </c>
      <c r="M191" s="21">
        <v>-0.99999999999999889</v>
      </c>
      <c r="N191" s="21">
        <v>8.5866887712151918</v>
      </c>
      <c r="O191" s="21">
        <v>30.451223793436107</v>
      </c>
      <c r="P191" s="21">
        <v>9.7117630168270366E-2</v>
      </c>
      <c r="Q191" s="21">
        <v>-1.551201190769274</v>
      </c>
      <c r="R191" s="21">
        <v>-0.50676198946843476</v>
      </c>
      <c r="S191" s="21">
        <v>0.33333333333333287</v>
      </c>
      <c r="T191" s="21">
        <v>0.36481751078541319</v>
      </c>
      <c r="U191" s="21">
        <v>0.30698738297942479</v>
      </c>
      <c r="V191" s="21">
        <v>-1.4978448365641699E-2</v>
      </c>
      <c r="W191" s="21">
        <v>22.433013606870794</v>
      </c>
      <c r="X191" s="21">
        <v>1.4383794247339177</v>
      </c>
      <c r="Y191" s="21">
        <v>-0.99999999999999889</v>
      </c>
      <c r="Z191" s="21">
        <v>-0.99999999999999889</v>
      </c>
      <c r="AA191" s="21">
        <v>58.710031792607232</v>
      </c>
      <c r="AB191" s="21">
        <v>0.55300459132248747</v>
      </c>
      <c r="AC191" s="21">
        <v>0.11573351079903896</v>
      </c>
      <c r="AD191" s="21">
        <v>6.6937501382570555E-2</v>
      </c>
      <c r="AE191" s="21">
        <v>36.783780175204846</v>
      </c>
      <c r="AF191" s="21">
        <v>-0.99999999999999889</v>
      </c>
      <c r="AG191" s="21">
        <v>-0.99999999999999889</v>
      </c>
      <c r="AH191" s="21">
        <v>-0.99999999999999889</v>
      </c>
      <c r="AI191" s="21">
        <v>-1.3755455819067213E-2</v>
      </c>
      <c r="AJ191" s="21">
        <v>-1.4978448365641699E-2</v>
      </c>
      <c r="AK191" s="21">
        <v>0.16449258263649108</v>
      </c>
      <c r="AL191" s="21">
        <v>3.7227141077009133E-2</v>
      </c>
      <c r="AM191" s="21">
        <v>0.1606861039507449</v>
      </c>
      <c r="AN191" s="21">
        <v>0.20313984591804696</v>
      </c>
      <c r="AO191" s="21">
        <v>4.8396155119510755</v>
      </c>
      <c r="AP191" s="21">
        <v>5.2646318533362173</v>
      </c>
      <c r="AQ191" s="21">
        <v>48.193079920516368</v>
      </c>
      <c r="AR191" s="21">
        <v>0.99015977873252914</v>
      </c>
      <c r="AS191" s="21">
        <v>1.8677138632946768</v>
      </c>
      <c r="AT191" s="21">
        <v>-0.99999999999999889</v>
      </c>
      <c r="AU191" s="21">
        <v>-0.99999999999999889</v>
      </c>
      <c r="AV191" s="21">
        <v>-1.0389370366719728</v>
      </c>
      <c r="AW191" s="21">
        <v>94.425887439379522</v>
      </c>
      <c r="AX191" s="21">
        <v>92.652933486434009</v>
      </c>
      <c r="AY191" s="21">
        <v>0.22545273549491171</v>
      </c>
      <c r="AZ191" s="21">
        <v>17.005817353288705</v>
      </c>
      <c r="BA191" s="26">
        <v>1514.8841501358963</v>
      </c>
      <c r="CU191" t="e">
        <v>#N/A</v>
      </c>
      <c r="CV191" t="e">
        <v>#N/A</v>
      </c>
    </row>
    <row r="192" spans="1:100" x14ac:dyDescent="0.25">
      <c r="A192">
        <v>441</v>
      </c>
      <c r="B192" t="s">
        <v>636</v>
      </c>
      <c r="C192" s="26">
        <v>2</v>
      </c>
      <c r="D192" s="21">
        <v>3.6320629432059985</v>
      </c>
      <c r="E192" s="21">
        <v>-2.2182544455023087E-2</v>
      </c>
      <c r="F192" s="21">
        <v>2.1700318933570162E-2</v>
      </c>
      <c r="G192" s="21">
        <v>2.9465731651754007E-2</v>
      </c>
      <c r="H192" s="21">
        <v>5.8323388569213763E-2</v>
      </c>
      <c r="I192" s="21">
        <v>0</v>
      </c>
      <c r="J192" s="21">
        <v>3.4994033141528256</v>
      </c>
      <c r="K192" s="21">
        <v>5.8323388569213763E-2</v>
      </c>
      <c r="L192" s="21">
        <v>-1</v>
      </c>
      <c r="M192" s="21">
        <v>-1</v>
      </c>
      <c r="N192" s="21">
        <v>1.166467771384275</v>
      </c>
      <c r="O192" s="21">
        <v>7.4798338929302162</v>
      </c>
      <c r="P192" s="21">
        <v>5.5435552097526763E-2</v>
      </c>
      <c r="Q192" s="21">
        <v>0.41782629735476251</v>
      </c>
      <c r="R192" s="21">
        <v>0.13872682855980159</v>
      </c>
      <c r="S192" s="21">
        <v>0.32575700036239369</v>
      </c>
      <c r="T192" s="21">
        <v>0.26442788423740954</v>
      </c>
      <c r="U192" s="21">
        <v>5.3163580790869774E-2</v>
      </c>
      <c r="V192" s="21">
        <v>-2.601234851649298E-3</v>
      </c>
      <c r="W192" s="21">
        <v>22.774195535191282</v>
      </c>
      <c r="X192" s="21">
        <v>0.68958157837204959</v>
      </c>
      <c r="Y192" s="21">
        <v>-1</v>
      </c>
      <c r="Z192" s="21">
        <v>-1</v>
      </c>
      <c r="AA192" s="21">
        <v>39.236321141391301</v>
      </c>
      <c r="AB192" s="21">
        <v>8.9995245310787855E-2</v>
      </c>
      <c r="AC192" s="21">
        <v>9.019846347336348E-2</v>
      </c>
      <c r="AD192" s="21">
        <v>8.5842734257591424E-2</v>
      </c>
      <c r="AE192" s="21">
        <v>15.094542559153725</v>
      </c>
      <c r="AF192" s="21">
        <v>-1</v>
      </c>
      <c r="AG192" s="21">
        <v>-1</v>
      </c>
      <c r="AH192" s="21">
        <v>-1</v>
      </c>
      <c r="AI192" s="21">
        <v>-1.6934029512022319E-3</v>
      </c>
      <c r="AJ192" s="21">
        <v>-2.601234851649298E-3</v>
      </c>
      <c r="AK192" s="21">
        <v>0.12348693464762178</v>
      </c>
      <c r="AL192" s="21">
        <v>4.8341022341625552E-2</v>
      </c>
      <c r="AM192" s="21">
        <v>0.13548253030163246</v>
      </c>
      <c r="AN192" s="21">
        <v>4.7958329913421305E-2</v>
      </c>
      <c r="AO192" s="21">
        <v>3.8369351194106756</v>
      </c>
      <c r="AP192" s="21">
        <v>1.6082261709119052</v>
      </c>
      <c r="AQ192" s="21">
        <v>27.867336324269687</v>
      </c>
      <c r="AR192" s="21">
        <v>0.65887841577786954</v>
      </c>
      <c r="AS192" s="21">
        <v>0.77217924640764934</v>
      </c>
      <c r="AT192" s="21">
        <v>-1</v>
      </c>
      <c r="AU192" s="21">
        <v>-1</v>
      </c>
      <c r="AV192" s="21">
        <v>0.23581243230841586</v>
      </c>
      <c r="AW192" s="21">
        <v>50.660667997250961</v>
      </c>
      <c r="AX192" s="21">
        <v>50.720100244013075</v>
      </c>
      <c r="AY192" s="21">
        <v>0.13459552623536933</v>
      </c>
      <c r="AZ192" s="21">
        <v>-5.6186239283264392</v>
      </c>
      <c r="BA192" s="26">
        <v>1396.9930041566081</v>
      </c>
    </row>
    <row r="193" spans="1:100" x14ac:dyDescent="0.25">
      <c r="A193">
        <v>442</v>
      </c>
      <c r="B193" t="s">
        <v>637</v>
      </c>
      <c r="C193" s="26">
        <v>3</v>
      </c>
      <c r="D193" s="21">
        <v>4.6586355327323554</v>
      </c>
      <c r="E193" s="21">
        <v>-0.10325004452039646</v>
      </c>
      <c r="F193" s="21">
        <v>-0.82967962960649366</v>
      </c>
      <c r="G193" s="21">
        <v>-0.83708537817617135</v>
      </c>
      <c r="H193" s="21">
        <v>0.16288614175389832</v>
      </c>
      <c r="I193" s="21">
        <v>0</v>
      </c>
      <c r="J193" s="21">
        <v>9.7731685052338957</v>
      </c>
      <c r="K193" s="21">
        <v>0.16288614175389832</v>
      </c>
      <c r="L193" s="21">
        <v>-0.99999999999999833</v>
      </c>
      <c r="M193" s="21">
        <v>-0.99999999999999833</v>
      </c>
      <c r="N193" s="21">
        <v>3.2577228350779661</v>
      </c>
      <c r="O193" s="21">
        <v>13.594718659790081</v>
      </c>
      <c r="P193" s="21">
        <v>1.5186686669200993</v>
      </c>
      <c r="Q193" s="21">
        <v>2.6196732079947571</v>
      </c>
      <c r="R193" s="21">
        <v>0.98535317014323109</v>
      </c>
      <c r="S193" s="21">
        <v>0.33333333333333276</v>
      </c>
      <c r="T193" s="21">
        <v>0.33302775441476756</v>
      </c>
      <c r="U193" s="21">
        <v>0.1430606699488004</v>
      </c>
      <c r="V193" s="21">
        <v>3.6214298675154646E-3</v>
      </c>
      <c r="W193" s="21">
        <v>26.006281832420701</v>
      </c>
      <c r="X193" s="21">
        <v>1.0971406260759309</v>
      </c>
      <c r="Y193" s="21">
        <v>-0.99999999999999833</v>
      </c>
      <c r="Z193" s="21">
        <v>-0.99999999999999833</v>
      </c>
      <c r="AA193" s="21">
        <v>28.622029884446899</v>
      </c>
      <c r="AB193" s="21">
        <v>0.2050493981370361</v>
      </c>
      <c r="AC193" s="21">
        <v>-0.21616886874415511</v>
      </c>
      <c r="AD193" s="21">
        <v>4.3727368244778471E-2</v>
      </c>
      <c r="AE193" s="21">
        <v>1.630394881882969</v>
      </c>
      <c r="AF193" s="21">
        <v>-0.99999999999999833</v>
      </c>
      <c r="AG193" s="21">
        <v>-0.99999999999999833</v>
      </c>
      <c r="AH193" s="21">
        <v>-0.99999999999999833</v>
      </c>
      <c r="AI193" s="21">
        <v>-1.6098688766207646E-2</v>
      </c>
      <c r="AJ193" s="21">
        <v>3.6214298675154646E-3</v>
      </c>
      <c r="AK193" s="21">
        <v>-3.6733445722619176E-2</v>
      </c>
      <c r="AL193" s="21">
        <v>7.9593162142233387E-2</v>
      </c>
      <c r="AM193" s="21">
        <v>0.22047212145927303</v>
      </c>
      <c r="AN193" s="21">
        <v>-0.24701724701476982</v>
      </c>
      <c r="AO193" s="21">
        <v>5.3281358078687315</v>
      </c>
      <c r="AP193" s="21">
        <v>-5.7774653646580711</v>
      </c>
      <c r="AQ193" s="21">
        <v>35.779450337654609</v>
      </c>
      <c r="AR193" s="21">
        <v>0.81304318756441563</v>
      </c>
      <c r="AS193" s="21">
        <v>1.2600267678298285</v>
      </c>
      <c r="AT193" s="21">
        <v>-0.99999999999999833</v>
      </c>
      <c r="AU193" s="21">
        <v>-0.99999999999999833</v>
      </c>
      <c r="AV193" s="21">
        <v>0.1482677919670595</v>
      </c>
      <c r="AW193" s="21">
        <v>36.439283179578915</v>
      </c>
      <c r="AX193" s="21">
        <v>36.479452391006305</v>
      </c>
      <c r="AY193" s="21">
        <v>0.14596795927734751</v>
      </c>
      <c r="AZ193" s="21">
        <v>-33.825870354389544</v>
      </c>
      <c r="BA193" s="26">
        <v>1380.0882737844208</v>
      </c>
    </row>
    <row r="194" spans="1:100" x14ac:dyDescent="0.25">
      <c r="A194">
        <v>447</v>
      </c>
      <c r="B194" t="s">
        <v>638</v>
      </c>
      <c r="C194" s="26">
        <v>3</v>
      </c>
      <c r="D194" s="21">
        <v>4.5252544897835909</v>
      </c>
      <c r="E194" s="21">
        <v>0</v>
      </c>
      <c r="F194" s="21">
        <v>0.36100938548091532</v>
      </c>
      <c r="G194" s="21">
        <v>0.36100938548091532</v>
      </c>
      <c r="H194" s="21">
        <v>0.24201735515840078</v>
      </c>
      <c r="I194" s="21">
        <v>0</v>
      </c>
      <c r="J194" s="21">
        <v>14.521041309504044</v>
      </c>
      <c r="K194" s="21">
        <v>0.24201735515840078</v>
      </c>
      <c r="L194" s="21">
        <v>-1.0000000000000002</v>
      </c>
      <c r="M194" s="21">
        <v>-1.0000000000000002</v>
      </c>
      <c r="N194" s="21">
        <v>4.8403471031680159</v>
      </c>
      <c r="O194" s="21">
        <v>19.407305184768553</v>
      </c>
      <c r="P194" s="21">
        <v>-2.2502299729458886E-2</v>
      </c>
      <c r="Q194" s="21">
        <v>0.52605353334594662</v>
      </c>
      <c r="R194" s="21">
        <v>6.6292829155349189E-2</v>
      </c>
      <c r="S194" s="21">
        <v>0.33333333333333359</v>
      </c>
      <c r="T194" s="21">
        <v>0.35222772019643234</v>
      </c>
      <c r="U194" s="21">
        <v>0.15586755134548763</v>
      </c>
      <c r="V194" s="21">
        <v>-3.0206786557807411E-2</v>
      </c>
      <c r="W194" s="21">
        <v>22.768178526361787</v>
      </c>
      <c r="X194" s="21">
        <v>0.89755523222931011</v>
      </c>
      <c r="Y194" s="21">
        <v>-1.0000000000000002</v>
      </c>
      <c r="Z194" s="21">
        <v>-1.0000000000000002</v>
      </c>
      <c r="AA194" s="21">
        <v>39.769831417229597</v>
      </c>
      <c r="AB194" s="21">
        <v>0.17973274125327532</v>
      </c>
      <c r="AC194" s="21">
        <v>0.1495913765564082</v>
      </c>
      <c r="AD194" s="21">
        <v>9.3830834245656747E-3</v>
      </c>
      <c r="AE194" s="21">
        <v>16.935360061712462</v>
      </c>
      <c r="AF194" s="21">
        <v>-1.0000000000000002</v>
      </c>
      <c r="AG194" s="21">
        <v>-1.0000000000000002</v>
      </c>
      <c r="AH194" s="21">
        <v>-1.0000000000000002</v>
      </c>
      <c r="AI194" s="21">
        <v>0</v>
      </c>
      <c r="AJ194" s="21">
        <v>-3.0206786557807411E-2</v>
      </c>
      <c r="AK194" s="21">
        <v>-4.4648981519178892E-2</v>
      </c>
      <c r="AL194" s="21">
        <v>0.68398659919660054</v>
      </c>
      <c r="AM194" s="21">
        <v>0.55443978282523576</v>
      </c>
      <c r="AN194" s="21">
        <v>-0.10502572417202212</v>
      </c>
      <c r="AO194" s="21">
        <v>13.637749663034995</v>
      </c>
      <c r="AP194" s="21">
        <v>0.79428989168245179</v>
      </c>
      <c r="AQ194" s="21">
        <v>37.289219835865858</v>
      </c>
      <c r="AR194" s="21">
        <v>0.811221818317446</v>
      </c>
      <c r="AS194" s="21">
        <v>1.1395725873877116</v>
      </c>
      <c r="AT194" s="21">
        <v>-1.0000000000000002</v>
      </c>
      <c r="AU194" s="21">
        <v>-1.0000000000000002</v>
      </c>
      <c r="AV194" s="21">
        <v>0.4273022146362645</v>
      </c>
      <c r="AW194" s="21">
        <v>59.971426493680632</v>
      </c>
      <c r="AX194" s="21">
        <v>56.950747837899875</v>
      </c>
      <c r="AY194" s="21">
        <v>-0.15001394727375017</v>
      </c>
      <c r="AZ194" s="21">
        <v>-57.598745418449113</v>
      </c>
      <c r="BA194" s="26">
        <v>1390.0687082025195</v>
      </c>
      <c r="CU194" t="e">
        <v>#N/A</v>
      </c>
      <c r="CV194" t="e">
        <v>#N/A</v>
      </c>
    </row>
    <row r="195" spans="1:100" x14ac:dyDescent="0.25">
      <c r="A195">
        <v>449</v>
      </c>
      <c r="B195" t="s">
        <v>639</v>
      </c>
      <c r="C195" s="26">
        <v>3</v>
      </c>
      <c r="D195" s="21">
        <v>3.8218098160969429</v>
      </c>
      <c r="E195" s="21">
        <v>1.9619621484424712E-2</v>
      </c>
      <c r="F195" s="21">
        <v>-3.2216293727767189E-3</v>
      </c>
      <c r="G195" s="21">
        <v>-4.0284013076745603E-3</v>
      </c>
      <c r="H195" s="21">
        <v>0.25116497514819386</v>
      </c>
      <c r="I195" s="21">
        <v>0</v>
      </c>
      <c r="J195" s="21">
        <v>15.069898508891635</v>
      </c>
      <c r="K195" s="21">
        <v>0.25116497514819386</v>
      </c>
      <c r="L195" s="21">
        <v>-1.0000000000000013</v>
      </c>
      <c r="M195" s="21">
        <v>-1.0000000000000013</v>
      </c>
      <c r="N195" s="21">
        <v>5.0232995029638756</v>
      </c>
      <c r="O195" s="21">
        <v>18.887679923680903</v>
      </c>
      <c r="P195" s="21">
        <v>0.25231070656054944</v>
      </c>
      <c r="Q195" s="21">
        <v>7.488447034094442E-2</v>
      </c>
      <c r="R195" s="21">
        <v>8.7042756914601895E-4</v>
      </c>
      <c r="S195" s="21">
        <v>0.33993176236154171</v>
      </c>
      <c r="T195" s="21">
        <v>0.28980524011631231</v>
      </c>
      <c r="U195" s="21">
        <v>0.1288717913355939</v>
      </c>
      <c r="V195" s="21">
        <v>0</v>
      </c>
      <c r="W195" s="21">
        <v>20.297752746610168</v>
      </c>
      <c r="X195" s="21">
        <v>0.84290983605190761</v>
      </c>
      <c r="Y195" s="21">
        <v>-1.0000000000000013</v>
      </c>
      <c r="Z195" s="21">
        <v>-1.0000000000000013</v>
      </c>
      <c r="AA195" s="21">
        <v>42.85226918362202</v>
      </c>
      <c r="AB195" s="21">
        <v>9.5966942219355519E-2</v>
      </c>
      <c r="AC195" s="21">
        <v>0.24022182199477859</v>
      </c>
      <c r="AD195" s="21">
        <v>0.11488415597472013</v>
      </c>
      <c r="AE195" s="21">
        <v>22.553646009442708</v>
      </c>
      <c r="AF195" s="21">
        <v>-1.0000000000000013</v>
      </c>
      <c r="AG195" s="21">
        <v>-1.0000000000000013</v>
      </c>
      <c r="AH195" s="21">
        <v>-1.0000000000000013</v>
      </c>
      <c r="AI195" s="21">
        <v>0</v>
      </c>
      <c r="AJ195" s="21">
        <v>0</v>
      </c>
      <c r="AK195" s="21">
        <v>9.9814468993829175E-2</v>
      </c>
      <c r="AL195" s="21">
        <v>7.8346381778896371E-2</v>
      </c>
      <c r="AM195" s="21">
        <v>0.49457926201835312</v>
      </c>
      <c r="AN195" s="21">
        <v>-8.2436426435038235E-2</v>
      </c>
      <c r="AO195" s="21">
        <v>12.863553895427971</v>
      </c>
      <c r="AP195" s="21">
        <v>-1.6691787519814738</v>
      </c>
      <c r="AQ195" s="21">
        <v>35.367651255501798</v>
      </c>
      <c r="AR195" s="21">
        <v>0.75860879381344803</v>
      </c>
      <c r="AS195" s="21">
        <v>1.0940748112001011</v>
      </c>
      <c r="AT195" s="21">
        <v>-1.0000000000000013</v>
      </c>
      <c r="AU195" s="21">
        <v>-1.0000000000000013</v>
      </c>
      <c r="AV195" s="21">
        <v>-3.1579737385285436E-3</v>
      </c>
      <c r="AW195" s="21">
        <v>60.07077035532145</v>
      </c>
      <c r="AX195" s="21">
        <v>60.07077035532145</v>
      </c>
      <c r="AY195" s="21">
        <v>2.1056167617139621E-2</v>
      </c>
      <c r="AZ195" s="21">
        <v>-25.673696705698809</v>
      </c>
      <c r="BA195" s="26">
        <v>1401.5444209474347</v>
      </c>
    </row>
    <row r="196" spans="1:100" x14ac:dyDescent="0.25">
      <c r="A196">
        <v>451</v>
      </c>
      <c r="B196" t="s">
        <v>640</v>
      </c>
      <c r="C196" s="26">
        <v>3</v>
      </c>
      <c r="D196" s="21">
        <v>4.3157926319074109</v>
      </c>
      <c r="E196" s="21">
        <v>0</v>
      </c>
      <c r="F196" s="21">
        <v>-0.6559290483792386</v>
      </c>
      <c r="G196" s="21">
        <v>-0.6559290483792386</v>
      </c>
      <c r="H196" s="21">
        <v>0.12157579793752328</v>
      </c>
      <c r="I196" s="21">
        <v>0</v>
      </c>
      <c r="J196" s="21">
        <v>7.2945478762513947</v>
      </c>
      <c r="K196" s="21">
        <v>0.12157579793752328</v>
      </c>
      <c r="L196" s="21">
        <v>-1.0000000000000007</v>
      </c>
      <c r="M196" s="21">
        <v>-1.0000000000000007</v>
      </c>
      <c r="N196" s="21">
        <v>2.4315159587504658</v>
      </c>
      <c r="O196" s="21">
        <v>10.954411459779564</v>
      </c>
      <c r="P196" s="21">
        <v>-2.095821827950118E-2</v>
      </c>
      <c r="Q196" s="21">
        <v>0.80984754419610472</v>
      </c>
      <c r="R196" s="21">
        <v>0.18683224558925665</v>
      </c>
      <c r="S196" s="21">
        <v>0.33333333333333337</v>
      </c>
      <c r="T196" s="21">
        <v>0.24466031166675042</v>
      </c>
      <c r="U196" s="21">
        <v>8.7024300133629356E-2</v>
      </c>
      <c r="V196" s="21">
        <v>7.4284898508694616E-2</v>
      </c>
      <c r="W196" s="21">
        <v>24.709081828195387</v>
      </c>
      <c r="X196" s="21">
        <v>1.1616428428774435</v>
      </c>
      <c r="Y196" s="21">
        <v>-1.0000000000000007</v>
      </c>
      <c r="Z196" s="21">
        <v>-1.0000000000000007</v>
      </c>
      <c r="AA196" s="21">
        <v>27.377551225360172</v>
      </c>
      <c r="AB196" s="21">
        <v>-4.5128961194656246E-3</v>
      </c>
      <c r="AC196" s="21">
        <v>4.5503626163057004E-2</v>
      </c>
      <c r="AD196" s="21">
        <v>8.6420129879190011E-3</v>
      </c>
      <c r="AE196" s="21">
        <v>2.4816371515755242</v>
      </c>
      <c r="AF196" s="21">
        <v>-1.0000000000000007</v>
      </c>
      <c r="AG196" s="21">
        <v>-1.0000000000000007</v>
      </c>
      <c r="AH196" s="21">
        <v>-1.0000000000000007</v>
      </c>
      <c r="AI196" s="21">
        <v>0</v>
      </c>
      <c r="AJ196" s="21">
        <v>7.4284898508694616E-2</v>
      </c>
      <c r="AK196" s="21">
        <v>-0.12619779169482492</v>
      </c>
      <c r="AL196" s="21">
        <v>0.12630874028935815</v>
      </c>
      <c r="AM196" s="21">
        <v>-6.2228810266081826E-2</v>
      </c>
      <c r="AN196" s="21">
        <v>0.73463645056735594</v>
      </c>
      <c r="AO196" s="21">
        <v>-2.1867092151261707</v>
      </c>
      <c r="AP196" s="21">
        <v>18.997454965630698</v>
      </c>
      <c r="AQ196" s="21">
        <v>32.003629704446773</v>
      </c>
      <c r="AR196" s="21">
        <v>0.73930284364240817</v>
      </c>
      <c r="AS196" s="21">
        <v>1.2832186408149666</v>
      </c>
      <c r="AT196" s="21">
        <v>-1.0000000000000007</v>
      </c>
      <c r="AU196" s="21">
        <v>-1.0000000000000007</v>
      </c>
      <c r="AV196" s="21">
        <v>-0.46909680278998195</v>
      </c>
      <c r="AW196" s="21">
        <v>57.329417650770424</v>
      </c>
      <c r="AX196" s="21">
        <v>64.757907501639878</v>
      </c>
      <c r="AY196" s="21">
        <v>-7.4780835624325026E-2</v>
      </c>
      <c r="AZ196" s="21">
        <v>-14.145792960546636</v>
      </c>
      <c r="BA196" s="26">
        <v>1417.5926377564942</v>
      </c>
    </row>
    <row r="197" spans="1:100" x14ac:dyDescent="0.25">
      <c r="A197">
        <v>453</v>
      </c>
      <c r="B197" t="s">
        <v>641</v>
      </c>
      <c r="C197" s="26">
        <v>3</v>
      </c>
      <c r="D197" s="21">
        <v>6.275240762257706</v>
      </c>
      <c r="E197" s="21">
        <v>0</v>
      </c>
      <c r="F197" s="21">
        <v>0</v>
      </c>
      <c r="G197" s="21">
        <v>0</v>
      </c>
      <c r="H197" s="21">
        <v>0.31960509051089081</v>
      </c>
      <c r="I197" s="21">
        <v>0</v>
      </c>
      <c r="J197" s="21">
        <v>19.176305430653443</v>
      </c>
      <c r="K197" s="21">
        <v>0.31960509051089081</v>
      </c>
      <c r="L197" s="21">
        <v>-0.99999999999999911</v>
      </c>
      <c r="M197" s="21">
        <v>-0.99999999999999911</v>
      </c>
      <c r="N197" s="21">
        <v>6.3921018102178149</v>
      </c>
      <c r="O197" s="21">
        <v>25.451546192911167</v>
      </c>
      <c r="P197" s="21">
        <v>0.13913844610141737</v>
      </c>
      <c r="Q197" s="21">
        <v>4.1594920822429673E-2</v>
      </c>
      <c r="R197" s="21">
        <v>-2.0906625409963693E-2</v>
      </c>
      <c r="S197" s="21">
        <v>0.3556708067320089</v>
      </c>
      <c r="T197" s="21">
        <v>0.13509515959659024</v>
      </c>
      <c r="U197" s="21">
        <v>-1.8244481402358882E-2</v>
      </c>
      <c r="V197" s="21">
        <v>0</v>
      </c>
      <c r="W197" s="21">
        <v>6.11665577661398</v>
      </c>
      <c r="X197" s="21">
        <v>-1.7912038731104578E-2</v>
      </c>
      <c r="Y197" s="21">
        <v>-0.99999999999999911</v>
      </c>
      <c r="Z197" s="21">
        <v>-0.99999999999999911</v>
      </c>
      <c r="AA197" s="21">
        <v>9.1362531885588911</v>
      </c>
      <c r="AB197" s="21">
        <v>4.7321938083162473E-3</v>
      </c>
      <c r="AC197" s="21">
        <v>-8.7541201077236619E-2</v>
      </c>
      <c r="AD197" s="21">
        <v>0.1436190880160178</v>
      </c>
      <c r="AE197" s="21">
        <v>3.0405040373548693</v>
      </c>
      <c r="AF197" s="21">
        <v>-0.99999999999999911</v>
      </c>
      <c r="AG197" s="21">
        <v>-0.99999999999999911</v>
      </c>
      <c r="AH197" s="21">
        <v>-0.99999999999999911</v>
      </c>
      <c r="AI197" s="21">
        <v>0</v>
      </c>
      <c r="AJ197" s="21">
        <v>0</v>
      </c>
      <c r="AK197" s="21">
        <v>-6.2086884665545398E-2</v>
      </c>
      <c r="AL197" s="21">
        <v>-0.13271560960686557</v>
      </c>
      <c r="AM197" s="21">
        <v>-0.16691894942672708</v>
      </c>
      <c r="AN197" s="21">
        <v>0.8073384996200893</v>
      </c>
      <c r="AO197" s="21">
        <v>-4.4834081589959052</v>
      </c>
      <c r="AP197" s="21">
        <v>19.519884442467905</v>
      </c>
      <c r="AQ197" s="21">
        <v>25.292961207267414</v>
      </c>
      <c r="AR197" s="21">
        <v>0.47252148492624058</v>
      </c>
      <c r="AS197" s="21">
        <v>0.30169305177978656</v>
      </c>
      <c r="AT197" s="21">
        <v>-0.99999999999999911</v>
      </c>
      <c r="AU197" s="21">
        <v>-0.99999999999999911</v>
      </c>
      <c r="AV197" s="21">
        <v>-2.0906625409963693E-2</v>
      </c>
      <c r="AW197" s="21">
        <v>54.107683823937961</v>
      </c>
      <c r="AX197" s="21">
        <v>54.107683823937961</v>
      </c>
      <c r="AY197" s="21">
        <v>0.21329957260235372</v>
      </c>
      <c r="AZ197" s="21">
        <v>3.5786889146910594</v>
      </c>
      <c r="BA197" s="26">
        <v>1430.9537126043404</v>
      </c>
      <c r="CU197" t="e">
        <v>#N/A</v>
      </c>
      <c r="CV197" t="e">
        <v>#N/A</v>
      </c>
    </row>
    <row r="198" spans="1:100" x14ac:dyDescent="0.25">
      <c r="A198">
        <v>456</v>
      </c>
      <c r="B198" t="s">
        <v>642</v>
      </c>
      <c r="C198" s="26">
        <v>3</v>
      </c>
      <c r="D198" s="21">
        <v>3.7346657724104073</v>
      </c>
      <c r="E198" s="21">
        <v>1.9293678133082352E-2</v>
      </c>
      <c r="F198" s="21">
        <v>5.7529921139682652E-2</v>
      </c>
      <c r="G198" s="21">
        <v>5.7529921139682652E-2</v>
      </c>
      <c r="H198" s="21">
        <v>0.2395214861514583</v>
      </c>
      <c r="I198" s="21">
        <v>0</v>
      </c>
      <c r="J198" s="21">
        <v>14.371289169087499</v>
      </c>
      <c r="K198" s="21">
        <v>0.2395214861514583</v>
      </c>
      <c r="L198" s="21">
        <v>-0.99999999999999922</v>
      </c>
      <c r="M198" s="21">
        <v>-0.99999999999999922</v>
      </c>
      <c r="N198" s="21">
        <v>4.7904297230291677</v>
      </c>
      <c r="O198" s="21">
        <v>18.163484862637585</v>
      </c>
      <c r="P198" s="21">
        <v>-0.88803362642995132</v>
      </c>
      <c r="Q198" s="21">
        <v>-0.76614521919752276</v>
      </c>
      <c r="R198" s="21">
        <v>-0.28758947233075566</v>
      </c>
      <c r="S198" s="21">
        <v>0.33333333333333337</v>
      </c>
      <c r="T198" s="21">
        <v>0.37877982734862325</v>
      </c>
      <c r="U198" s="21">
        <v>0.1912140678441567</v>
      </c>
      <c r="V198" s="21">
        <v>0.24720198131253784</v>
      </c>
      <c r="W198" s="21">
        <v>36.440308947487722</v>
      </c>
      <c r="X198" s="21">
        <v>2.7661063277976417</v>
      </c>
      <c r="Y198" s="21">
        <v>-0.99999999999999922</v>
      </c>
      <c r="Z198" s="21">
        <v>-0.99999999999999922</v>
      </c>
      <c r="AA198" s="21">
        <v>76.659505170604206</v>
      </c>
      <c r="AB198" s="21">
        <v>2.3396814803058323E-2</v>
      </c>
      <c r="AC198" s="21">
        <v>0.24251891075660204</v>
      </c>
      <c r="AD198" s="21">
        <v>0.54421998834928453</v>
      </c>
      <c r="AE198" s="21">
        <v>40.506785695447235</v>
      </c>
      <c r="AF198" s="21">
        <v>-0.99999999999999922</v>
      </c>
      <c r="AG198" s="21">
        <v>-0.99999999999999922</v>
      </c>
      <c r="AH198" s="21">
        <v>-0.99999999999999922</v>
      </c>
      <c r="AI198" s="21">
        <v>0</v>
      </c>
      <c r="AJ198" s="21">
        <v>0.24720198131253784</v>
      </c>
      <c r="AK198" s="21">
        <v>0.16023974215152728</v>
      </c>
      <c r="AL198" s="21">
        <v>-4.6835985579246897E-2</v>
      </c>
      <c r="AM198" s="21">
        <v>0.29232974784680976</v>
      </c>
      <c r="AN198" s="21">
        <v>0.1035312014974531</v>
      </c>
      <c r="AO198" s="21">
        <v>8.1094424069278812</v>
      </c>
      <c r="AP198" s="21">
        <v>2.3541001095400933</v>
      </c>
      <c r="AQ198" s="21">
        <v>50.811598116575226</v>
      </c>
      <c r="AR198" s="21">
        <v>1.1505292098386506</v>
      </c>
      <c r="AS198" s="21">
        <v>3.0056278139491006</v>
      </c>
      <c r="AT198" s="21">
        <v>-0.99999999999999922</v>
      </c>
      <c r="AU198" s="21">
        <v>-0.99999999999999922</v>
      </c>
      <c r="AV198" s="21">
        <v>-0.23005955119107327</v>
      </c>
      <c r="AW198" s="21">
        <v>97.177090142781879</v>
      </c>
      <c r="AX198" s="21">
        <v>121.89728827403566</v>
      </c>
      <c r="AY198" s="21">
        <v>3.1536655052923572E-2</v>
      </c>
      <c r="AZ198" s="21">
        <v>8.2996467564689276</v>
      </c>
      <c r="BA198" s="26">
        <v>1557.0816292098041</v>
      </c>
    </row>
    <row r="199" spans="1:100" x14ac:dyDescent="0.25">
      <c r="A199">
        <v>457</v>
      </c>
      <c r="B199" t="s">
        <v>643</v>
      </c>
      <c r="C199" s="26">
        <v>3</v>
      </c>
      <c r="D199" s="21">
        <v>4.7019644239968867</v>
      </c>
      <c r="E199" s="21">
        <v>0</v>
      </c>
      <c r="F199" s="21">
        <v>1.3286529041121726</v>
      </c>
      <c r="G199" s="21">
        <v>1.3286529041121726</v>
      </c>
      <c r="H199" s="21">
        <v>0.17900615674883175</v>
      </c>
      <c r="I199" s="21">
        <v>0</v>
      </c>
      <c r="J199" s="21">
        <v>10.740369404929906</v>
      </c>
      <c r="K199" s="21">
        <v>0.17900615674883175</v>
      </c>
      <c r="L199" s="21">
        <v>-1.0000000000000016</v>
      </c>
      <c r="M199" s="21">
        <v>-1.0000000000000016</v>
      </c>
      <c r="N199" s="21">
        <v>3.580123134976636</v>
      </c>
      <c r="O199" s="21">
        <v>16.770986733038967</v>
      </c>
      <c r="P199" s="21">
        <v>-1.7990290491294156</v>
      </c>
      <c r="Q199" s="21">
        <v>-5.8174384007883519</v>
      </c>
      <c r="R199" s="21">
        <v>-2.1047747112518502</v>
      </c>
      <c r="S199" s="21">
        <v>0.33333333333333393</v>
      </c>
      <c r="T199" s="21">
        <v>0.1228241847804122</v>
      </c>
      <c r="U199" s="21">
        <v>6.4781059395608992E-2</v>
      </c>
      <c r="V199" s="21">
        <v>3.3554969051976967E-3</v>
      </c>
      <c r="W199" s="21">
        <v>13.811516706628844</v>
      </c>
      <c r="X199" s="21">
        <v>0.345899431825615</v>
      </c>
      <c r="Y199" s="21">
        <v>-1.0000000000000016</v>
      </c>
      <c r="Z199" s="21">
        <v>-1.0000000000000016</v>
      </c>
      <c r="AA199" s="21">
        <v>11.388157269126108</v>
      </c>
      <c r="AB199" s="21">
        <v>-3.4101612987472454E-2</v>
      </c>
      <c r="AC199" s="21">
        <v>1.764734472179464E-2</v>
      </c>
      <c r="AD199" s="21">
        <v>1.0082573740659984E-2</v>
      </c>
      <c r="AE199" s="21">
        <v>-0.31858472625089251</v>
      </c>
      <c r="AF199" s="21">
        <v>-1.0000000000000016</v>
      </c>
      <c r="AG199" s="21">
        <v>-1.0000000000000016</v>
      </c>
      <c r="AH199" s="21">
        <v>-1.0000000000000016</v>
      </c>
      <c r="AI199" s="21">
        <v>6.9205668359294051E-3</v>
      </c>
      <c r="AJ199" s="21">
        <v>3.3554969051976967E-3</v>
      </c>
      <c r="AK199" s="21">
        <v>-0.13299904447762509</v>
      </c>
      <c r="AL199" s="21">
        <v>-0.11948525315459463</v>
      </c>
      <c r="AM199" s="21">
        <v>-5.8298323182577688E-2</v>
      </c>
      <c r="AN199" s="21">
        <v>-4.9429573281020323E-2</v>
      </c>
      <c r="AO199" s="21">
        <v>-2.1224533019525689</v>
      </c>
      <c r="AP199" s="21">
        <v>-1.8331655977984804</v>
      </c>
      <c r="AQ199" s="21">
        <v>24.551886111558744</v>
      </c>
      <c r="AR199" s="21">
        <v>0.52429407441455322</v>
      </c>
      <c r="AS199" s="21">
        <v>0.52490558857444625</v>
      </c>
      <c r="AT199" s="21">
        <v>-1.0000000000000016</v>
      </c>
      <c r="AU199" s="21">
        <v>-1.0000000000000016</v>
      </c>
      <c r="AV199" s="21">
        <v>-0.77612180713967727</v>
      </c>
      <c r="AW199" s="21">
        <v>26.325978404366598</v>
      </c>
      <c r="AX199" s="21">
        <v>26.799939431604951</v>
      </c>
      <c r="AY199" s="21">
        <v>-0.20548714147370886</v>
      </c>
      <c r="AZ199" s="21">
        <v>-67.355074691360912</v>
      </c>
      <c r="BA199" s="26">
        <v>1344.9339733657557</v>
      </c>
    </row>
    <row r="200" spans="1:100" x14ac:dyDescent="0.25">
      <c r="A200">
        <v>461</v>
      </c>
      <c r="B200" t="s">
        <v>644</v>
      </c>
      <c r="C200" s="26">
        <v>3</v>
      </c>
      <c r="D200" s="21">
        <v>4.9126372203014537</v>
      </c>
      <c r="E200" s="21">
        <v>0</v>
      </c>
      <c r="F200" s="21">
        <v>0.17916161214196352</v>
      </c>
      <c r="G200" s="21">
        <v>0.17916161214196352</v>
      </c>
      <c r="H200" s="21">
        <v>0.10026715561087297</v>
      </c>
      <c r="I200" s="21">
        <v>0</v>
      </c>
      <c r="J200" s="21">
        <v>6.0160293366523749</v>
      </c>
      <c r="K200" s="21">
        <v>0.10026715561087297</v>
      </c>
      <c r="L200" s="21">
        <v>-0.99999999999999978</v>
      </c>
      <c r="M200" s="21">
        <v>-0.99999999999999978</v>
      </c>
      <c r="N200" s="21">
        <v>2.0053431122174588</v>
      </c>
      <c r="O200" s="21">
        <v>11.107828169095797</v>
      </c>
      <c r="P200" s="21">
        <v>0.10377310714425982</v>
      </c>
      <c r="Q200" s="21">
        <v>0.57734106687024467</v>
      </c>
      <c r="R200" s="21">
        <v>0.15135031482690567</v>
      </c>
      <c r="S200" s="21">
        <v>0.33333333333333326</v>
      </c>
      <c r="T200" s="21">
        <v>0.35644748163082174</v>
      </c>
      <c r="U200" s="21">
        <v>0.21469414414890509</v>
      </c>
      <c r="V200" s="21">
        <v>0</v>
      </c>
      <c r="W200" s="21">
        <v>32.168312140087458</v>
      </c>
      <c r="X200" s="21">
        <v>1.4714043842463893</v>
      </c>
      <c r="Y200" s="21">
        <v>-0.99999999999999978</v>
      </c>
      <c r="Z200" s="21">
        <v>-0.99999999999999978</v>
      </c>
      <c r="AA200" s="21">
        <v>62.883348258158186</v>
      </c>
      <c r="AB200" s="21">
        <v>0.35070618388258301</v>
      </c>
      <c r="AC200" s="21">
        <v>6.7457401092678934E-2</v>
      </c>
      <c r="AD200" s="21">
        <v>0.19311013108961439</v>
      </c>
      <c r="AE200" s="21">
        <v>30.563685803243825</v>
      </c>
      <c r="AF200" s="21">
        <v>-0.99999999999999978</v>
      </c>
      <c r="AG200" s="21">
        <v>-0.99999999999999978</v>
      </c>
      <c r="AH200" s="21">
        <v>-0.99999999999999978</v>
      </c>
      <c r="AI200" s="21">
        <v>0</v>
      </c>
      <c r="AJ200" s="21">
        <v>0</v>
      </c>
      <c r="AK200" s="21">
        <v>-0.14567207492223191</v>
      </c>
      <c r="AL200" s="21">
        <v>-7.6192647389988877E-2</v>
      </c>
      <c r="AM200" s="21">
        <v>-0.10665167261089409</v>
      </c>
      <c r="AN200" s="21">
        <v>5.2551105440110372E-2</v>
      </c>
      <c r="AO200" s="21">
        <v>-3.39465218988351</v>
      </c>
      <c r="AP200" s="21">
        <v>0.9328143990528156</v>
      </c>
      <c r="AQ200" s="21">
        <v>38.18434147673986</v>
      </c>
      <c r="AR200" s="21">
        <v>0.90447495911306008</v>
      </c>
      <c r="AS200" s="21">
        <v>1.5716715398572632</v>
      </c>
      <c r="AT200" s="21">
        <v>-0.99999999999999978</v>
      </c>
      <c r="AU200" s="21">
        <v>-0.99999999999999978</v>
      </c>
      <c r="AV200" s="21">
        <v>0.33051192696886922</v>
      </c>
      <c r="AW200" s="21">
        <v>74.923990826306849</v>
      </c>
      <c r="AX200" s="21">
        <v>74.923990826306849</v>
      </c>
      <c r="AY200" s="21">
        <v>0.23677386785506746</v>
      </c>
      <c r="AZ200" s="21">
        <v>1.268950170586546</v>
      </c>
      <c r="BA200" s="26">
        <v>1563.6347909708622</v>
      </c>
      <c r="CU200" t="e">
        <v>#N/A</v>
      </c>
      <c r="CV200" t="e">
        <v>#N/A</v>
      </c>
    </row>
    <row r="201" spans="1:100" x14ac:dyDescent="0.25">
      <c r="A201">
        <v>467</v>
      </c>
      <c r="B201" t="s">
        <v>645</v>
      </c>
      <c r="C201" s="26">
        <v>3</v>
      </c>
      <c r="D201" s="21">
        <v>3.8516249276355743</v>
      </c>
      <c r="E201" s="21">
        <v>0.25637301848060923</v>
      </c>
      <c r="F201" s="21">
        <v>-0.45630035734551466</v>
      </c>
      <c r="G201" s="21">
        <v>-0.38394935649644146</v>
      </c>
      <c r="H201" s="21">
        <v>5.3513452877106793E-2</v>
      </c>
      <c r="I201" s="21">
        <v>0</v>
      </c>
      <c r="J201" s="21">
        <v>3.2108071726264091</v>
      </c>
      <c r="K201" s="21">
        <v>5.3513452877106793E-2</v>
      </c>
      <c r="L201" s="21">
        <v>-1.0000000000000024</v>
      </c>
      <c r="M201" s="21">
        <v>-1.0000000000000024</v>
      </c>
      <c r="N201" s="21">
        <v>1.0702690575421365</v>
      </c>
      <c r="O201" s="21">
        <v>6.6784827437655423</v>
      </c>
      <c r="P201" s="21">
        <v>-0.13881199208886857</v>
      </c>
      <c r="Q201" s="21">
        <v>-2.3512333422730038</v>
      </c>
      <c r="R201" s="21">
        <v>-0.8437444321561075</v>
      </c>
      <c r="S201" s="21">
        <v>0.33333333333333398</v>
      </c>
      <c r="T201" s="21">
        <v>0.32270074779318075</v>
      </c>
      <c r="U201" s="21">
        <v>0.19007232134011318</v>
      </c>
      <c r="V201" s="21">
        <v>7.1802689791306863E-4</v>
      </c>
      <c r="W201" s="21">
        <v>31.732439059497366</v>
      </c>
      <c r="X201" s="21">
        <v>1.3671180749973393</v>
      </c>
      <c r="Y201" s="21">
        <v>-1.0000000000000024</v>
      </c>
      <c r="Z201" s="21">
        <v>-1.0000000000000024</v>
      </c>
      <c r="AA201" s="21">
        <v>46.682901178519231</v>
      </c>
      <c r="AB201" s="21">
        <v>0.12773646103293465</v>
      </c>
      <c r="AC201" s="21">
        <v>1.7677725108728212E-2</v>
      </c>
      <c r="AD201" s="21">
        <v>0.1704699448818961</v>
      </c>
      <c r="AE201" s="21">
        <v>15.794206551177957</v>
      </c>
      <c r="AF201" s="21">
        <v>-1.0000000000000024</v>
      </c>
      <c r="AG201" s="21">
        <v>-1.0000000000000024</v>
      </c>
      <c r="AH201" s="21">
        <v>-1.0000000000000024</v>
      </c>
      <c r="AI201" s="21">
        <v>-3.3599752421137004E-2</v>
      </c>
      <c r="AJ201" s="21">
        <v>7.1802689791306863E-4</v>
      </c>
      <c r="AK201" s="21">
        <v>0.30522372405468001</v>
      </c>
      <c r="AL201" s="21">
        <v>-0.14321339364595295</v>
      </c>
      <c r="AM201" s="21">
        <v>-2.4122825115000066E-2</v>
      </c>
      <c r="AN201" s="21">
        <v>0.12697159631385341</v>
      </c>
      <c r="AO201" s="21">
        <v>0.92304799239839763</v>
      </c>
      <c r="AP201" s="21">
        <v>2.4582229396165705</v>
      </c>
      <c r="AQ201" s="21">
        <v>34.943246232123769</v>
      </c>
      <c r="AR201" s="21">
        <v>0.84682442936454116</v>
      </c>
      <c r="AS201" s="21">
        <v>1.4206315278744455</v>
      </c>
      <c r="AT201" s="21">
        <v>-1.0000000000000024</v>
      </c>
      <c r="AU201" s="21">
        <v>-1.0000000000000024</v>
      </c>
      <c r="AV201" s="21">
        <v>-1.2276937886525492</v>
      </c>
      <c r="AW201" s="21">
        <v>55.819606861901335</v>
      </c>
      <c r="AX201" s="21">
        <v>55.219414503269896</v>
      </c>
      <c r="AY201" s="21">
        <v>6.3743425723945785E-2</v>
      </c>
      <c r="AZ201" s="21">
        <v>-6.8248293043221446</v>
      </c>
      <c r="BA201" s="26">
        <v>1443.0786674002507</v>
      </c>
      <c r="CU201" t="e">
        <v>#N/A</v>
      </c>
      <c r="CV201" t="e">
        <v>#N/A</v>
      </c>
    </row>
    <row r="202" spans="1:100" x14ac:dyDescent="0.25">
      <c r="A202">
        <v>468</v>
      </c>
      <c r="B202" t="s">
        <v>646</v>
      </c>
      <c r="C202" s="26">
        <v>3</v>
      </c>
      <c r="D202" s="21">
        <v>5.1727896099576416</v>
      </c>
      <c r="E202" s="21">
        <v>0</v>
      </c>
      <c r="F202" s="21">
        <v>0.8864768347239822</v>
      </c>
      <c r="G202" s="21">
        <v>0.8864768347239822</v>
      </c>
      <c r="H202" s="21">
        <v>-5.8787889339751688E-2</v>
      </c>
      <c r="I202" s="21">
        <v>0</v>
      </c>
      <c r="J202" s="21">
        <v>-3.5272733603850988</v>
      </c>
      <c r="K202" s="21">
        <v>-5.8787889339751688E-2</v>
      </c>
      <c r="L202" s="21">
        <v>-0.999999999999998</v>
      </c>
      <c r="M202" s="21">
        <v>-0.999999999999998</v>
      </c>
      <c r="N202" s="21">
        <v>-1.175757786795034</v>
      </c>
      <c r="O202" s="21">
        <v>2.5319930842965239</v>
      </c>
      <c r="P202" s="21">
        <v>-0.67108057153164613</v>
      </c>
      <c r="Q202" s="21">
        <v>1.8712353598039551</v>
      </c>
      <c r="R202" s="21">
        <v>0.54883018313697263</v>
      </c>
      <c r="S202" s="21">
        <v>0.33333333333333287</v>
      </c>
      <c r="T202" s="21">
        <v>0.33122838896103812</v>
      </c>
      <c r="U202" s="21">
        <v>-8.3430529640005344E-2</v>
      </c>
      <c r="V202" s="21">
        <v>-8.4668362676181483E-2</v>
      </c>
      <c r="W202" s="21">
        <v>22.210028772717429</v>
      </c>
      <c r="X202" s="21">
        <v>-0.12048762735528284</v>
      </c>
      <c r="Y202" s="21">
        <v>-0.999999999999998</v>
      </c>
      <c r="Z202" s="21">
        <v>-0.999999999999998</v>
      </c>
      <c r="AA202" s="21">
        <v>24.466708240619766</v>
      </c>
      <c r="AB202" s="21">
        <v>6.1707739639879113E-4</v>
      </c>
      <c r="AC202" s="21">
        <v>-0.14225506970505564</v>
      </c>
      <c r="AD202" s="21">
        <v>0.17579497800396438</v>
      </c>
      <c r="AE202" s="21">
        <v>1.7078492847653779</v>
      </c>
      <c r="AF202" s="21">
        <v>-0.999999999999998</v>
      </c>
      <c r="AG202" s="21">
        <v>-0.999999999999998</v>
      </c>
      <c r="AH202" s="21">
        <v>-0.999999999999998</v>
      </c>
      <c r="AI202" s="21">
        <v>0</v>
      </c>
      <c r="AJ202" s="21">
        <v>-8.4668362676181483E-2</v>
      </c>
      <c r="AK202" s="21">
        <v>0.32040849989747633</v>
      </c>
      <c r="AL202" s="21">
        <v>0.25528960543398438</v>
      </c>
      <c r="AM202" s="21">
        <v>2.4817738440145037E-3</v>
      </c>
      <c r="AN202" s="21">
        <v>-0.22719828801146455</v>
      </c>
      <c r="AO202" s="21">
        <v>1.6640868455877442</v>
      </c>
      <c r="AP202" s="21">
        <v>-4.4035091731166895</v>
      </c>
      <c r="AQ202" s="21">
        <v>18.682755412332313</v>
      </c>
      <c r="AR202" s="21">
        <v>0.49646282997818364</v>
      </c>
      <c r="AS202" s="21">
        <v>-0.17927551669503472</v>
      </c>
      <c r="AT202" s="21">
        <v>-0.999999999999998</v>
      </c>
      <c r="AU202" s="21">
        <v>-0.999999999999998</v>
      </c>
      <c r="AV202" s="21">
        <v>1.4353070178609546</v>
      </c>
      <c r="AW202" s="21">
        <v>22.595192151799594</v>
      </c>
      <c r="AX202" s="21">
        <v>14.128355884181451</v>
      </c>
      <c r="AY202" s="21">
        <v>-0.20171006665498317</v>
      </c>
      <c r="AZ202" s="21">
        <v>-59.966921452330858</v>
      </c>
      <c r="BA202" s="26">
        <v>1314.4758958836692</v>
      </c>
    </row>
    <row r="203" spans="1:100" x14ac:dyDescent="0.25">
      <c r="A203">
        <v>469</v>
      </c>
      <c r="B203" t="s">
        <v>647</v>
      </c>
      <c r="C203" s="26">
        <v>3</v>
      </c>
      <c r="D203" s="21">
        <v>4.5212337577330768</v>
      </c>
      <c r="E203" s="21">
        <v>0</v>
      </c>
      <c r="F203" s="21">
        <v>0</v>
      </c>
      <c r="G203" s="21">
        <v>0</v>
      </c>
      <c r="H203" s="21">
        <v>0.29778141697522115</v>
      </c>
      <c r="I203" s="21">
        <v>0</v>
      </c>
      <c r="J203" s="21">
        <v>17.866885018513273</v>
      </c>
      <c r="K203" s="21">
        <v>0.29778141697522115</v>
      </c>
      <c r="L203" s="21">
        <v>-0.99999999999999967</v>
      </c>
      <c r="M203" s="21">
        <v>-0.99999999999999967</v>
      </c>
      <c r="N203" s="21">
        <v>5.9556283395044236</v>
      </c>
      <c r="O203" s="21">
        <v>22.388118776246348</v>
      </c>
      <c r="P203" s="21">
        <v>-1.1017268737616259</v>
      </c>
      <c r="Q203" s="21">
        <v>-2.1672864470497662E-2</v>
      </c>
      <c r="R203" s="21">
        <v>-5.8985998295444222E-2</v>
      </c>
      <c r="S203" s="21">
        <v>0.35348011640869026</v>
      </c>
      <c r="T203" s="21">
        <v>0.47218856119090324</v>
      </c>
      <c r="U203" s="21">
        <v>0.51227678649833308</v>
      </c>
      <c r="V203" s="21">
        <v>0</v>
      </c>
      <c r="W203" s="21">
        <v>41.606561884908224</v>
      </c>
      <c r="X203" s="21">
        <v>2.7092317946761888</v>
      </c>
      <c r="Y203" s="21">
        <v>-0.99999999999999967</v>
      </c>
      <c r="Z203" s="21">
        <v>-0.99999999999999967</v>
      </c>
      <c r="AA203" s="21">
        <v>95.011734541978555</v>
      </c>
      <c r="AB203" s="21">
        <v>0.40196869070036972</v>
      </c>
      <c r="AC203" s="21">
        <v>0.48135400941171147</v>
      </c>
      <c r="AD203" s="21">
        <v>0.18596047299523355</v>
      </c>
      <c r="AE203" s="21">
        <v>53.464158655365722</v>
      </c>
      <c r="AF203" s="21">
        <v>-0.99999999999999967</v>
      </c>
      <c r="AG203" s="21">
        <v>-0.99999999999999967</v>
      </c>
      <c r="AH203" s="21">
        <v>-0.99999999999999967</v>
      </c>
      <c r="AI203" s="21">
        <v>0</v>
      </c>
      <c r="AJ203" s="21">
        <v>0</v>
      </c>
      <c r="AK203" s="21">
        <v>-9.6840859781937516E-2</v>
      </c>
      <c r="AL203" s="21">
        <v>4.1535279907984189E-2</v>
      </c>
      <c r="AM203" s="21">
        <v>-8.0121882738629052E-2</v>
      </c>
      <c r="AN203" s="21">
        <v>0.21971888734355058</v>
      </c>
      <c r="AO203" s="21">
        <v>-2.4872513673754142</v>
      </c>
      <c r="AP203" s="21">
        <v>5.7006485831286842</v>
      </c>
      <c r="AQ203" s="21">
        <v>59.473446903421511</v>
      </c>
      <c r="AR203" s="21">
        <v>1.3379454640979271</v>
      </c>
      <c r="AS203" s="21">
        <v>3.0070132116514094</v>
      </c>
      <c r="AT203" s="21">
        <v>-0.99999999999999967</v>
      </c>
      <c r="AU203" s="21">
        <v>-0.99999999999999967</v>
      </c>
      <c r="AV203" s="21">
        <v>-5.8985998295444222E-2</v>
      </c>
      <c r="AW203" s="21">
        <v>123.1005019013535</v>
      </c>
      <c r="AX203" s="21">
        <v>123.1005019013535</v>
      </c>
      <c r="AY203" s="21">
        <v>0.62957904496418049</v>
      </c>
      <c r="AZ203" s="21">
        <v>74.172237116686432</v>
      </c>
      <c r="BA203" s="26">
        <v>1555.8282529956191</v>
      </c>
    </row>
    <row r="204" spans="1:100" x14ac:dyDescent="0.25">
      <c r="A204">
        <v>470</v>
      </c>
      <c r="B204" t="s">
        <v>469</v>
      </c>
      <c r="C204" s="26">
        <v>3</v>
      </c>
      <c r="D204" s="21">
        <v>5.2394528412013459</v>
      </c>
      <c r="E204" s="21">
        <v>3.5375803157847749E-3</v>
      </c>
      <c r="F204" s="21">
        <v>-0.22684870618070058</v>
      </c>
      <c r="G204" s="21">
        <v>-0.22477055103207455</v>
      </c>
      <c r="H204" s="21">
        <v>0.33360465635399861</v>
      </c>
      <c r="I204" s="21">
        <v>0</v>
      </c>
      <c r="J204" s="21">
        <v>20.016279381239919</v>
      </c>
      <c r="K204" s="21">
        <v>0.33360465635399861</v>
      </c>
      <c r="L204" s="21">
        <v>-1.0000000000000013</v>
      </c>
      <c r="M204" s="21">
        <v>-1.0000000000000013</v>
      </c>
      <c r="N204" s="21">
        <v>6.6720931270799726</v>
      </c>
      <c r="O204" s="21">
        <v>25.03096167140918</v>
      </c>
      <c r="P204" s="21">
        <v>-0.23019353789177258</v>
      </c>
      <c r="Q204" s="21">
        <v>1.081306157717413</v>
      </c>
      <c r="R204" s="21">
        <v>0.25819392256868295</v>
      </c>
      <c r="S204" s="21">
        <v>0.33333333333333381</v>
      </c>
      <c r="T204" s="21">
        <v>0.33058119715202744</v>
      </c>
      <c r="U204" s="21">
        <v>0.41928124581948112</v>
      </c>
      <c r="V204" s="21">
        <v>0</v>
      </c>
      <c r="W204" s="21">
        <v>29.983644798033733</v>
      </c>
      <c r="X204" s="21">
        <v>2.014125887540068</v>
      </c>
      <c r="Y204" s="21">
        <v>-1.0000000000000013</v>
      </c>
      <c r="Z204" s="21">
        <v>-1.0000000000000013</v>
      </c>
      <c r="AA204" s="21">
        <v>77.078675393119198</v>
      </c>
      <c r="AB204" s="21">
        <v>0.40329821227416129</v>
      </c>
      <c r="AC204" s="21">
        <v>0.27676787406786779</v>
      </c>
      <c r="AD204" s="21">
        <v>0.25667064710830562</v>
      </c>
      <c r="AE204" s="21">
        <v>46.836836672516753</v>
      </c>
      <c r="AF204" s="21">
        <v>-1.0000000000000013</v>
      </c>
      <c r="AG204" s="21">
        <v>-1.0000000000000013</v>
      </c>
      <c r="AH204" s="21">
        <v>-1.0000000000000013</v>
      </c>
      <c r="AI204" s="21">
        <v>0</v>
      </c>
      <c r="AJ204" s="21">
        <v>0</v>
      </c>
      <c r="AK204" s="21">
        <v>2.4564894647883286E-2</v>
      </c>
      <c r="AL204" s="21">
        <v>2.1023057743303743E-2</v>
      </c>
      <c r="AM204" s="21">
        <v>-4.0248370805944594E-2</v>
      </c>
      <c r="AN204" s="21">
        <v>-3.8524594262528637E-3</v>
      </c>
      <c r="AO204" s="21">
        <v>-0.88338479690919902</v>
      </c>
      <c r="AP204" s="21">
        <v>8.8038030601972628E-3</v>
      </c>
      <c r="AQ204" s="21">
        <v>49.99992417927367</v>
      </c>
      <c r="AR204" s="21">
        <v>1.0831957763048425</v>
      </c>
      <c r="AS204" s="21">
        <v>2.3477305438940665</v>
      </c>
      <c r="AT204" s="21">
        <v>-1.0000000000000013</v>
      </c>
      <c r="AU204" s="21">
        <v>-1.0000000000000013</v>
      </c>
      <c r="AV204" s="21">
        <v>3.3423371536608765E-2</v>
      </c>
      <c r="AW204" s="21">
        <v>102.11844086758855</v>
      </c>
      <c r="AX204" s="21">
        <v>102.11844086758855</v>
      </c>
      <c r="AY204" s="21">
        <v>0.21795739864695868</v>
      </c>
      <c r="AZ204" s="21">
        <v>25.216179670672105</v>
      </c>
      <c r="BA204" s="26">
        <v>1468.1033468572118</v>
      </c>
    </row>
    <row r="205" spans="1:100" x14ac:dyDescent="0.25">
      <c r="A205">
        <v>484</v>
      </c>
      <c r="B205" t="s">
        <v>648</v>
      </c>
      <c r="C205" s="26">
        <v>3</v>
      </c>
      <c r="D205" s="21">
        <v>4.852389492123188</v>
      </c>
      <c r="E205" s="21">
        <v>0</v>
      </c>
      <c r="F205" s="21">
        <v>-2.0142322587547973E-2</v>
      </c>
      <c r="G205" s="21">
        <v>-2.0142322587547973E-2</v>
      </c>
      <c r="H205" s="21">
        <v>0.39449532006011323</v>
      </c>
      <c r="I205" s="21">
        <v>0</v>
      </c>
      <c r="J205" s="21">
        <v>23.669719203606785</v>
      </c>
      <c r="K205" s="21">
        <v>0.39449532006011323</v>
      </c>
      <c r="L205" s="21">
        <v>-0.999999999999999</v>
      </c>
      <c r="M205" s="21">
        <v>-0.999999999999999</v>
      </c>
      <c r="N205" s="21">
        <v>7.8899064012022651</v>
      </c>
      <c r="O205" s="21">
        <v>28.501966373142441</v>
      </c>
      <c r="P205" s="21">
        <v>0.37631027586098659</v>
      </c>
      <c r="Q205" s="21">
        <v>0.23906483517548394</v>
      </c>
      <c r="R205" s="21">
        <v>0.18033065863715286</v>
      </c>
      <c r="S205" s="21">
        <v>0.33333333333333315</v>
      </c>
      <c r="T205" s="21">
        <v>0.36058303553381732</v>
      </c>
      <c r="U205" s="21">
        <v>0.3587885118543146</v>
      </c>
      <c r="V205" s="21">
        <v>-1.4007715538614513E-2</v>
      </c>
      <c r="W205" s="21">
        <v>25.768073804909474</v>
      </c>
      <c r="X205" s="21">
        <v>1.6735600607223216</v>
      </c>
      <c r="Y205" s="21">
        <v>-0.999999999999999</v>
      </c>
      <c r="Z205" s="21">
        <v>-0.999999999999999</v>
      </c>
      <c r="AA205" s="21">
        <v>60.681789811467979</v>
      </c>
      <c r="AB205" s="21">
        <v>2.6933556601410138E-2</v>
      </c>
      <c r="AC205" s="21">
        <v>0.38692799835318581</v>
      </c>
      <c r="AD205" s="21">
        <v>0.28080615200383108</v>
      </c>
      <c r="AE205" s="21">
        <v>34.733385347921356</v>
      </c>
      <c r="AF205" s="21">
        <v>-0.999999999999999</v>
      </c>
      <c r="AG205" s="21">
        <v>-0.999999999999999</v>
      </c>
      <c r="AH205" s="21">
        <v>-0.999999999999999</v>
      </c>
      <c r="AI205" s="21">
        <v>3.2184129811975203E-3</v>
      </c>
      <c r="AJ205" s="21">
        <v>-1.4007715538614513E-2</v>
      </c>
      <c r="AK205" s="21">
        <v>0.21531513597270646</v>
      </c>
      <c r="AL205" s="21">
        <v>0.15608837124186156</v>
      </c>
      <c r="AM205" s="21">
        <v>0.24241671991120778</v>
      </c>
      <c r="AN205" s="21">
        <v>0.2355870135854489</v>
      </c>
      <c r="AO205" s="21">
        <v>7.1369936776437291</v>
      </c>
      <c r="AP205" s="21">
        <v>6.6701171958455303</v>
      </c>
      <c r="AQ205" s="21">
        <v>49.43779300851628</v>
      </c>
      <c r="AR205" s="21">
        <v>1.0386971651828503</v>
      </c>
      <c r="AS205" s="21">
        <v>2.0680553807824347</v>
      </c>
      <c r="AT205" s="21">
        <v>-0.999999999999999</v>
      </c>
      <c r="AU205" s="21">
        <v>-0.999999999999999</v>
      </c>
      <c r="AV205" s="21">
        <v>0.16018833604960492</v>
      </c>
      <c r="AW205" s="21">
        <v>95.853873380455894</v>
      </c>
      <c r="AX205" s="21">
        <v>94.51747008621841</v>
      </c>
      <c r="AY205" s="21">
        <v>0.47811795997939205</v>
      </c>
      <c r="AZ205" s="21">
        <v>30.942750432956622</v>
      </c>
      <c r="BA205" s="26">
        <v>1482.5430849837385</v>
      </c>
    </row>
    <row r="206" spans="1:100" x14ac:dyDescent="0.25">
      <c r="A206">
        <v>486</v>
      </c>
      <c r="B206" t="s">
        <v>649</v>
      </c>
      <c r="C206" s="26">
        <v>3</v>
      </c>
      <c r="D206" s="21">
        <v>5.2308621617562983</v>
      </c>
      <c r="E206" s="21">
        <v>0</v>
      </c>
      <c r="F206" s="21">
        <v>-0.12083643367145154</v>
      </c>
      <c r="G206" s="21">
        <v>-0.12083643367145154</v>
      </c>
      <c r="H206" s="21">
        <v>0.28019329639034796</v>
      </c>
      <c r="I206" s="21">
        <v>0</v>
      </c>
      <c r="J206" s="21">
        <v>16.811597783420872</v>
      </c>
      <c r="K206" s="21">
        <v>0.28019329639034796</v>
      </c>
      <c r="L206" s="21">
        <v>-1.0000000000000002</v>
      </c>
      <c r="M206" s="21">
        <v>-1.0000000000000002</v>
      </c>
      <c r="N206" s="21">
        <v>5.6038659278069582</v>
      </c>
      <c r="O206" s="21">
        <v>21.921623511505732</v>
      </c>
      <c r="P206" s="21">
        <v>-0.16436447076615746</v>
      </c>
      <c r="Q206" s="21">
        <v>0.15025153209131564</v>
      </c>
      <c r="R206" s="21">
        <v>-6.4989628622030629E-3</v>
      </c>
      <c r="S206" s="21">
        <v>0.33333333333333337</v>
      </c>
      <c r="T206" s="21">
        <v>0.36763156976017897</v>
      </c>
      <c r="U206" s="21">
        <v>0.32816555204906822</v>
      </c>
      <c r="V206" s="21">
        <v>-3.4185087746843425E-3</v>
      </c>
      <c r="W206" s="21">
        <v>29.820745999101931</v>
      </c>
      <c r="X206" s="21">
        <v>1.7366209327068109</v>
      </c>
      <c r="Y206" s="21">
        <v>-1.0000000000000002</v>
      </c>
      <c r="Z206" s="21">
        <v>-1.0000000000000002</v>
      </c>
      <c r="AA206" s="21">
        <v>68.049334295559845</v>
      </c>
      <c r="AB206" s="21">
        <v>0.15426750333382214</v>
      </c>
      <c r="AC206" s="21">
        <v>0.35087059372442797</v>
      </c>
      <c r="AD206" s="21">
        <v>0.25956364812815191</v>
      </c>
      <c r="AE206" s="21">
        <v>38.235087259320125</v>
      </c>
      <c r="AF206" s="21">
        <v>-1.0000000000000002</v>
      </c>
      <c r="AG206" s="21">
        <v>-1.0000000000000002</v>
      </c>
      <c r="AH206" s="21">
        <v>-1.0000000000000002</v>
      </c>
      <c r="AI206" s="21">
        <v>-3.2728838554902111E-3</v>
      </c>
      <c r="AJ206" s="21">
        <v>-3.4185087746843425E-3</v>
      </c>
      <c r="AK206" s="21">
        <v>-1.0558300271145998E-2</v>
      </c>
      <c r="AL206" s="21">
        <v>0.17408361329675284</v>
      </c>
      <c r="AM206" s="21">
        <v>0.20861061238746004</v>
      </c>
      <c r="AN206" s="21">
        <v>3.0851896781057042E-2</v>
      </c>
      <c r="AO206" s="21">
        <v>5.1624738083307724</v>
      </c>
      <c r="AP206" s="21">
        <v>1.6417154860101901</v>
      </c>
      <c r="AQ206" s="21">
        <v>46.632343782522845</v>
      </c>
      <c r="AR206" s="21">
        <v>1.0257119463678963</v>
      </c>
      <c r="AS206" s="21">
        <v>2.0168142290971596</v>
      </c>
      <c r="AT206" s="21">
        <v>-1.0000000000000002</v>
      </c>
      <c r="AU206" s="21">
        <v>-1.0000000000000002</v>
      </c>
      <c r="AV206" s="21">
        <v>-0.12733539653365455</v>
      </c>
      <c r="AW206" s="21">
        <v>91.612673293075744</v>
      </c>
      <c r="AX206" s="21">
        <v>91.205364738497522</v>
      </c>
      <c r="AY206" s="21">
        <v>-2.7275892785592226E-2</v>
      </c>
      <c r="AZ206" s="21">
        <v>-2.1128713688818164</v>
      </c>
      <c r="BA206" s="26">
        <v>1486.9638574613052</v>
      </c>
    </row>
    <row r="207" spans="1:100" x14ac:dyDescent="0.25">
      <c r="A207">
        <v>488</v>
      </c>
      <c r="B207" t="s">
        <v>650</v>
      </c>
      <c r="C207" s="26">
        <v>3</v>
      </c>
      <c r="D207" s="21">
        <v>1.753891025689402</v>
      </c>
      <c r="E207" s="21">
        <v>0</v>
      </c>
      <c r="F207" s="21">
        <v>0.84250266580285671</v>
      </c>
      <c r="G207" s="21">
        <v>0.84250266580285671</v>
      </c>
      <c r="H207" s="21">
        <v>6.3352402731212065E-2</v>
      </c>
      <c r="I207" s="21">
        <v>0</v>
      </c>
      <c r="J207" s="21">
        <v>3.8011441638727268</v>
      </c>
      <c r="K207" s="21">
        <v>6.3352402731212065E-2</v>
      </c>
      <c r="L207" s="21">
        <v>-1</v>
      </c>
      <c r="M207" s="21">
        <v>-1</v>
      </c>
      <c r="N207" s="21">
        <v>1.2670480546242417</v>
      </c>
      <c r="O207" s="21">
        <v>6.397537855364984</v>
      </c>
      <c r="P207" s="21">
        <v>6.6187843039153829E-2</v>
      </c>
      <c r="Q207" s="21">
        <v>8.9723726986941994</v>
      </c>
      <c r="R207" s="21">
        <v>2.7250281915659031</v>
      </c>
      <c r="S207" s="21">
        <v>0.33553099295892308</v>
      </c>
      <c r="T207" s="21">
        <v>0.3601931560467711</v>
      </c>
      <c r="U207" s="21">
        <v>6.9338296267162175E-2</v>
      </c>
      <c r="V207" s="21">
        <v>-3.6825653307959991E-2</v>
      </c>
      <c r="W207" s="21">
        <v>26.595375569347368</v>
      </c>
      <c r="X207" s="21">
        <v>0.7156308342088088</v>
      </c>
      <c r="Y207" s="21">
        <v>-1</v>
      </c>
      <c r="Z207" s="21">
        <v>-1</v>
      </c>
      <c r="AA207" s="21">
        <v>32.745061702044566</v>
      </c>
      <c r="AB207" s="21">
        <v>3.6016817350005642E-2</v>
      </c>
      <c r="AC207" s="21">
        <v>0.10623078469250419</v>
      </c>
      <c r="AD207" s="21">
        <v>-7.3754443219883864E-2</v>
      </c>
      <c r="AE207" s="21">
        <v>3.4246579411313003</v>
      </c>
      <c r="AF207" s="21">
        <v>-1</v>
      </c>
      <c r="AG207" s="21">
        <v>-1</v>
      </c>
      <c r="AH207" s="21">
        <v>-1</v>
      </c>
      <c r="AI207" s="21">
        <v>0</v>
      </c>
      <c r="AJ207" s="21">
        <v>-3.6825653307959991E-2</v>
      </c>
      <c r="AK207" s="21">
        <v>-4.8087881425220753E-2</v>
      </c>
      <c r="AL207" s="21">
        <v>7.0384266383565444E-2</v>
      </c>
      <c r="AM207" s="21">
        <v>1.1121620168433672E-2</v>
      </c>
      <c r="AN207" s="21">
        <v>0.23857665572872844</v>
      </c>
      <c r="AO207" s="21">
        <v>3.7601097084738022E-2</v>
      </c>
      <c r="AP207" s="21">
        <v>6.3163377251360382</v>
      </c>
      <c r="AQ207" s="21">
        <v>30.396519733220082</v>
      </c>
      <c r="AR207" s="21">
        <v>0.72823679196489677</v>
      </c>
      <c r="AS207" s="21">
        <v>0.77898323694002092</v>
      </c>
      <c r="AT207" s="21">
        <v>-1</v>
      </c>
      <c r="AU207" s="21">
        <v>-1</v>
      </c>
      <c r="AV207" s="21">
        <v>3.5675308573687587</v>
      </c>
      <c r="AW207" s="21">
        <v>45.458937282545591</v>
      </c>
      <c r="AX207" s="21">
        <v>41.776371951749596</v>
      </c>
      <c r="AY207" s="21">
        <v>-1.2518005352873812E-2</v>
      </c>
      <c r="AZ207" s="21">
        <v>-19.580805770226231</v>
      </c>
      <c r="BA207" s="26">
        <v>1439.4058933280201</v>
      </c>
    </row>
    <row r="208" spans="1:100" x14ac:dyDescent="0.25">
      <c r="A208">
        <v>492</v>
      </c>
      <c r="B208" t="s">
        <v>651</v>
      </c>
      <c r="C208" s="26">
        <v>3</v>
      </c>
      <c r="D208" s="21">
        <v>5.4730408875675058</v>
      </c>
      <c r="E208" s="21">
        <v>-3.5955303393432562E-3</v>
      </c>
      <c r="F208" s="21">
        <v>-0.37158556305215013</v>
      </c>
      <c r="G208" s="21">
        <v>-0.37158556305215013</v>
      </c>
      <c r="H208" s="21">
        <v>0.342154608854293</v>
      </c>
      <c r="I208" s="21">
        <v>0</v>
      </c>
      <c r="J208" s="21">
        <v>20.529276531257597</v>
      </c>
      <c r="K208" s="21">
        <v>0.342154608854293</v>
      </c>
      <c r="L208" s="21">
        <v>-1.0000000000000009</v>
      </c>
      <c r="M208" s="21">
        <v>-1.0000000000000009</v>
      </c>
      <c r="N208" s="21">
        <v>6.8430921770858646</v>
      </c>
      <c r="O208" s="21">
        <v>25.630731855772947</v>
      </c>
      <c r="P208" s="21">
        <v>-3.2479910902671605E-2</v>
      </c>
      <c r="Q208" s="21">
        <v>-0.56864589130917176</v>
      </c>
      <c r="R208" s="21">
        <v>-0.16113020434482447</v>
      </c>
      <c r="S208" s="21">
        <v>0.34670091414243709</v>
      </c>
      <c r="T208" s="21">
        <v>0.35393322220625745</v>
      </c>
      <c r="U208" s="21">
        <v>0.38862791666927177</v>
      </c>
      <c r="V208" s="21">
        <v>5.1779188226559546E-2</v>
      </c>
      <c r="W208" s="21">
        <v>31.955465295609308</v>
      </c>
      <c r="X208" s="21">
        <v>2.2442662124037693</v>
      </c>
      <c r="Y208" s="21">
        <v>-1.0000000000000009</v>
      </c>
      <c r="Z208" s="21">
        <v>-1.0000000000000009</v>
      </c>
      <c r="AA208" s="21">
        <v>80.190519193160725</v>
      </c>
      <c r="AB208" s="21">
        <v>0.20443791187234522</v>
      </c>
      <c r="AC208" s="21">
        <v>0.34087049547240683</v>
      </c>
      <c r="AD208" s="21">
        <v>0.42261527469317195</v>
      </c>
      <c r="AE208" s="21">
        <v>48.396184101896196</v>
      </c>
      <c r="AF208" s="21">
        <v>-1.0000000000000009</v>
      </c>
      <c r="AG208" s="21">
        <v>-1.0000000000000009</v>
      </c>
      <c r="AH208" s="21">
        <v>-1.0000000000000009</v>
      </c>
      <c r="AI208" s="21">
        <v>0</v>
      </c>
      <c r="AJ208" s="21">
        <v>5.1779188226559546E-2</v>
      </c>
      <c r="AK208" s="21">
        <v>0.17538345475962894</v>
      </c>
      <c r="AL208" s="21">
        <v>0.25188386259338696</v>
      </c>
      <c r="AM208" s="21">
        <v>-0.11233037622809762</v>
      </c>
      <c r="AN208" s="21">
        <v>4.5798058432642442E-3</v>
      </c>
      <c r="AO208" s="21">
        <v>-1.9313421319042952</v>
      </c>
      <c r="AP208" s="21">
        <v>1.3739144590485408</v>
      </c>
      <c r="AQ208" s="21">
        <v>52.484741826866951</v>
      </c>
      <c r="AR208" s="21">
        <v>1.1410412412445252</v>
      </c>
      <c r="AS208" s="21">
        <v>2.5864208212580611</v>
      </c>
      <c r="AT208" s="21">
        <v>-1.0000000000000009</v>
      </c>
      <c r="AU208" s="21">
        <v>-1.0000000000000009</v>
      </c>
      <c r="AV208" s="21">
        <v>-0.5327157673969749</v>
      </c>
      <c r="AW208" s="21">
        <v>107.19516550798221</v>
      </c>
      <c r="AX208" s="21">
        <v>112.37308433063819</v>
      </c>
      <c r="AY208" s="21">
        <v>0.32345502787971148</v>
      </c>
      <c r="AZ208" s="21">
        <v>44.382227697726691</v>
      </c>
      <c r="BA208" s="26">
        <v>1604.4199281278702</v>
      </c>
    </row>
    <row r="209" spans="1:100" x14ac:dyDescent="0.25">
      <c r="A209">
        <v>494</v>
      </c>
      <c r="B209" t="s">
        <v>652</v>
      </c>
      <c r="C209" s="26">
        <v>3</v>
      </c>
      <c r="D209" s="21">
        <v>4.525192276213299</v>
      </c>
      <c r="E209" s="21">
        <v>0</v>
      </c>
      <c r="F209" s="21">
        <v>1.2211509674783516E-2</v>
      </c>
      <c r="G209" s="21">
        <v>1.2211509674783516E-2</v>
      </c>
      <c r="H209" s="21">
        <v>0.33377108255493515</v>
      </c>
      <c r="I209" s="21">
        <v>0</v>
      </c>
      <c r="J209" s="21">
        <v>20.026264953296099</v>
      </c>
      <c r="K209" s="21">
        <v>0.33377108255493515</v>
      </c>
      <c r="L209" s="21">
        <v>-1.0000000000000002</v>
      </c>
      <c r="M209" s="21">
        <v>-1.0000000000000002</v>
      </c>
      <c r="N209" s="21">
        <v>6.675421651098703</v>
      </c>
      <c r="O209" s="21">
        <v>24.563668739184191</v>
      </c>
      <c r="P209" s="21">
        <v>-1.0876429170990365</v>
      </c>
      <c r="Q209" s="21">
        <v>3.1804207375342335</v>
      </c>
      <c r="R209" s="21">
        <v>0.85123186576277343</v>
      </c>
      <c r="S209" s="21">
        <v>0.33333333333333354</v>
      </c>
      <c r="T209" s="21">
        <v>0.33971888707434844</v>
      </c>
      <c r="U209" s="21">
        <v>0.48453667027972042</v>
      </c>
      <c r="V209" s="21">
        <v>0.12899272579012444</v>
      </c>
      <c r="W209" s="21">
        <v>38.11242135690366</v>
      </c>
      <c r="X209" s="21">
        <v>3.0577697274533877</v>
      </c>
      <c r="Y209" s="21">
        <v>-1.0000000000000002</v>
      </c>
      <c r="Z209" s="21">
        <v>-1.0000000000000002</v>
      </c>
      <c r="AA209" s="21">
        <v>82.91487451110379</v>
      </c>
      <c r="AB209" s="21">
        <v>3.2028580649105076E-2</v>
      </c>
      <c r="AC209" s="21">
        <v>0.50577815422447647</v>
      </c>
      <c r="AD209" s="21">
        <v>0.34121769089516607</v>
      </c>
      <c r="AE209" s="21">
        <v>43.951221288437395</v>
      </c>
      <c r="AF209" s="21">
        <v>-1.0000000000000002</v>
      </c>
      <c r="AG209" s="21">
        <v>-1.0000000000000002</v>
      </c>
      <c r="AH209" s="21">
        <v>-1.0000000000000002</v>
      </c>
      <c r="AI209" s="21">
        <v>0</v>
      </c>
      <c r="AJ209" s="21">
        <v>0.12899272579012444</v>
      </c>
      <c r="AK209" s="21">
        <v>0.31553929523792767</v>
      </c>
      <c r="AL209" s="21">
        <v>0.12471584154457381</v>
      </c>
      <c r="AM209" s="21">
        <v>0.6824643273716744</v>
      </c>
      <c r="AN209" s="21">
        <v>8.1524378275881132E-2</v>
      </c>
      <c r="AO209" s="21">
        <v>18.6393046604815</v>
      </c>
      <c r="AP209" s="21">
        <v>2.6616886646198972</v>
      </c>
      <c r="AQ209" s="21">
        <v>58.138686310199773</v>
      </c>
      <c r="AR209" s="21">
        <v>1.2865816164775266</v>
      </c>
      <c r="AS209" s="21">
        <v>3.3915408100083253</v>
      </c>
      <c r="AT209" s="21">
        <v>-1.0000000000000002</v>
      </c>
      <c r="AU209" s="21">
        <v>-1.0000000000000002</v>
      </c>
      <c r="AV209" s="21">
        <v>0.86344337543755678</v>
      </c>
      <c r="AW209" s="21">
        <v>110.14023191490793</v>
      </c>
      <c r="AX209" s="21">
        <v>123.03950449392036</v>
      </c>
      <c r="AY209" s="21">
        <v>0.19826585187846585</v>
      </c>
      <c r="AZ209" s="21">
        <v>16.865249182063717</v>
      </c>
      <c r="BA209" s="26">
        <v>1581.4659794251158</v>
      </c>
    </row>
    <row r="210" spans="1:100" x14ac:dyDescent="0.25">
      <c r="A210">
        <v>496</v>
      </c>
      <c r="B210" t="s">
        <v>653</v>
      </c>
      <c r="C210" s="26">
        <v>2</v>
      </c>
      <c r="D210" s="21">
        <v>2.8627024553173435</v>
      </c>
      <c r="E210" s="21">
        <v>-0.19307911230960545</v>
      </c>
      <c r="F210" s="21">
        <v>-0.40385080303545529</v>
      </c>
      <c r="G210" s="21">
        <v>-0.39801785787044719</v>
      </c>
      <c r="H210" s="21">
        <v>-3.0114230109437368E-2</v>
      </c>
      <c r="I210" s="21">
        <v>0</v>
      </c>
      <c r="J210" s="21">
        <v>-1.8068538065662434</v>
      </c>
      <c r="K210" s="21">
        <v>-3.0114230109437368E-2</v>
      </c>
      <c r="L210" s="21">
        <v>-1</v>
      </c>
      <c r="M210" s="21">
        <v>-1</v>
      </c>
      <c r="N210" s="21">
        <v>-0.6022846021887478</v>
      </c>
      <c r="O210" s="21">
        <v>1.9680201116373892</v>
      </c>
      <c r="P210" s="21">
        <v>-0.81006421613108515</v>
      </c>
      <c r="Q210" s="21">
        <v>-1.6050713602401954</v>
      </c>
      <c r="R210" s="21">
        <v>-0.52569067660572766</v>
      </c>
      <c r="S210" s="21">
        <v>0.30922548225661289</v>
      </c>
      <c r="T210" s="21">
        <v>0.19463148288650414</v>
      </c>
      <c r="U210" s="21">
        <v>-3.326398436193162E-2</v>
      </c>
      <c r="V210" s="21">
        <v>-1.402942571565992E-2</v>
      </c>
      <c r="W210" s="21">
        <v>17.3193909679967</v>
      </c>
      <c r="X210" s="21">
        <v>0.28919735977108374</v>
      </c>
      <c r="Y210" s="21">
        <v>-1</v>
      </c>
      <c r="Z210" s="21">
        <v>-1</v>
      </c>
      <c r="AA210" s="21">
        <v>28.005757113094333</v>
      </c>
      <c r="AB210" s="21">
        <v>-6.9493821177260412E-3</v>
      </c>
      <c r="AC210" s="21">
        <v>-6.7829542096588813E-3</v>
      </c>
      <c r="AD210" s="21">
        <v>-1.0305849374262419E-2</v>
      </c>
      <c r="AE210" s="21">
        <v>6.1633748464077982</v>
      </c>
      <c r="AF210" s="21">
        <v>-1</v>
      </c>
      <c r="AG210" s="21">
        <v>-1</v>
      </c>
      <c r="AH210" s="21">
        <v>-1</v>
      </c>
      <c r="AI210" s="21">
        <v>-7.9599668915942383E-3</v>
      </c>
      <c r="AJ210" s="21">
        <v>-1.402942571565992E-2</v>
      </c>
      <c r="AK210" s="21">
        <v>0.24028021242380215</v>
      </c>
      <c r="AL210" s="21">
        <v>-6.8452255434554812E-2</v>
      </c>
      <c r="AM210" s="21">
        <v>0.27151439064359201</v>
      </c>
      <c r="AN210" s="21">
        <v>-8.807353042853823E-2</v>
      </c>
      <c r="AO210" s="21">
        <v>7.3008390806046553</v>
      </c>
      <c r="AP210" s="21">
        <v>-1.8556777902820745</v>
      </c>
      <c r="AQ210" s="21">
        <v>22.060311866041488</v>
      </c>
      <c r="AR210" s="21">
        <v>0.5310544407599056</v>
      </c>
      <c r="AS210" s="21">
        <v>0.35881254906937066</v>
      </c>
      <c r="AT210" s="21">
        <v>-1</v>
      </c>
      <c r="AU210" s="21">
        <v>-1</v>
      </c>
      <c r="AV210" s="21">
        <v>-0.64589635084440722</v>
      </c>
      <c r="AW210" s="21">
        <v>37.718264619170498</v>
      </c>
      <c r="AX210" s="21">
        <v>37.608143130203089</v>
      </c>
      <c r="AY210" s="21">
        <v>3.4904312221256867E-2</v>
      </c>
      <c r="AZ210" s="21">
        <v>-23.083778985830772</v>
      </c>
      <c r="BA210" s="26">
        <v>1377.9866939091521</v>
      </c>
    </row>
    <row r="211" spans="1:100" x14ac:dyDescent="0.25">
      <c r="A211">
        <v>498</v>
      </c>
      <c r="B211" t="s">
        <v>654</v>
      </c>
      <c r="C211" s="26">
        <v>3</v>
      </c>
      <c r="D211" s="21">
        <v>5.364169791376848</v>
      </c>
      <c r="E211" s="21">
        <v>-3.0619048587512692E-3</v>
      </c>
      <c r="F211" s="21">
        <v>0.59652624790633035</v>
      </c>
      <c r="G211" s="21">
        <v>0.59652624790633035</v>
      </c>
      <c r="H211" s="21">
        <v>0.27777258858782772</v>
      </c>
      <c r="I211" s="21">
        <v>0</v>
      </c>
      <c r="J211" s="21">
        <v>16.666355315269662</v>
      </c>
      <c r="K211" s="21">
        <v>0.27777258858782772</v>
      </c>
      <c r="L211" s="21">
        <v>-0.99999999999999944</v>
      </c>
      <c r="M211" s="21">
        <v>-0.99999999999999944</v>
      </c>
      <c r="N211" s="21">
        <v>5.5554517717565552</v>
      </c>
      <c r="O211" s="21">
        <v>22.62705135455284</v>
      </c>
      <c r="P211" s="21">
        <v>-8.4870839471485757E-2</v>
      </c>
      <c r="Q211" s="21">
        <v>0.25902523109925751</v>
      </c>
      <c r="R211" s="21">
        <v>9.6571971308098692E-2</v>
      </c>
      <c r="S211" s="21">
        <v>0.33333333333333331</v>
      </c>
      <c r="T211" s="21">
        <v>0.4384843260621919</v>
      </c>
      <c r="U211" s="21">
        <v>0.2612021364574898</v>
      </c>
      <c r="V211" s="21">
        <v>0</v>
      </c>
      <c r="W211" s="21">
        <v>30.209888290607484</v>
      </c>
      <c r="X211" s="21">
        <v>1.6440046093665155</v>
      </c>
      <c r="Y211" s="21">
        <v>-0.99999999999999944</v>
      </c>
      <c r="Z211" s="21">
        <v>-0.99999999999999944</v>
      </c>
      <c r="AA211" s="21">
        <v>65.973586899854936</v>
      </c>
      <c r="AB211" s="21">
        <v>0.31803043459911345</v>
      </c>
      <c r="AC211" s="21">
        <v>0.29607564791294488</v>
      </c>
      <c r="AD211" s="21">
        <v>9.9236450246728503E-2</v>
      </c>
      <c r="AE211" s="21">
        <v>35.667126637939354</v>
      </c>
      <c r="AF211" s="21">
        <v>-0.99999999999999944</v>
      </c>
      <c r="AG211" s="21">
        <v>-0.99999999999999944</v>
      </c>
      <c r="AH211" s="21">
        <v>-0.99999999999999944</v>
      </c>
      <c r="AI211" s="21">
        <v>0</v>
      </c>
      <c r="AJ211" s="21">
        <v>0</v>
      </c>
      <c r="AK211" s="21">
        <v>-0.13654041052416505</v>
      </c>
      <c r="AL211" s="21">
        <v>8.251922145422666E-2</v>
      </c>
      <c r="AM211" s="21">
        <v>0.10510699431746694</v>
      </c>
      <c r="AN211" s="21">
        <v>-2.6111260208946637E-3</v>
      </c>
      <c r="AO211" s="21">
        <v>1.9449728053158475</v>
      </c>
      <c r="AP211" s="21">
        <v>0.34731795674876698</v>
      </c>
      <c r="AQ211" s="21">
        <v>46.876243605877171</v>
      </c>
      <c r="AR211" s="21">
        <v>1.0330197958530143</v>
      </c>
      <c r="AS211" s="21">
        <v>1.9217771979543434</v>
      </c>
      <c r="AT211" s="21">
        <v>-0.99999999999999944</v>
      </c>
      <c r="AU211" s="21">
        <v>-0.99999999999999944</v>
      </c>
      <c r="AV211" s="21">
        <v>0.69309821921442927</v>
      </c>
      <c r="AW211" s="21">
        <v>88.94795621115658</v>
      </c>
      <c r="AX211" s="21">
        <v>88.94795621115658</v>
      </c>
      <c r="AY211" s="21">
        <v>0.49177001482260596</v>
      </c>
      <c r="AZ211" s="21">
        <v>49.890831499685824</v>
      </c>
      <c r="BA211" s="26">
        <v>1588.2580030074323</v>
      </c>
    </row>
    <row r="212" spans="1:100" x14ac:dyDescent="0.25">
      <c r="A212">
        <v>501</v>
      </c>
      <c r="B212" t="s">
        <v>655</v>
      </c>
      <c r="C212" s="26">
        <v>3</v>
      </c>
      <c r="D212" s="21">
        <v>4.4656160780858745</v>
      </c>
      <c r="E212" s="21">
        <v>0.37768683371593159</v>
      </c>
      <c r="F212" s="21">
        <v>-0.15260574330660215</v>
      </c>
      <c r="G212" s="21">
        <v>-5.4800387468989922E-2</v>
      </c>
      <c r="H212" s="21">
        <v>0.52026262606015417</v>
      </c>
      <c r="I212" s="21">
        <v>0</v>
      </c>
      <c r="J212" s="21">
        <v>31.215757563609241</v>
      </c>
      <c r="K212" s="21">
        <v>0.52026262606015417</v>
      </c>
      <c r="L212" s="21">
        <v>-0.99999999999999867</v>
      </c>
      <c r="M212" s="21">
        <v>-0.99999999999999867</v>
      </c>
      <c r="N212" s="21">
        <v>10.405252521203087</v>
      </c>
      <c r="O212" s="21">
        <v>35.626573254226109</v>
      </c>
      <c r="P212" s="21">
        <v>-1.0301879729631769</v>
      </c>
      <c r="Q212" s="21">
        <v>-8.1061215772104567E-2</v>
      </c>
      <c r="R212" s="21">
        <v>-0.1076618940918285</v>
      </c>
      <c r="S212" s="21">
        <v>0.33333333333333293</v>
      </c>
      <c r="T212" s="21">
        <v>0.34586661631853366</v>
      </c>
      <c r="U212" s="21">
        <v>0.34600616663696365</v>
      </c>
      <c r="V212" s="21">
        <v>-4.1811986552694969E-2</v>
      </c>
      <c r="W212" s="21">
        <v>18.525260147039244</v>
      </c>
      <c r="X212" s="21">
        <v>1.3046233538085981</v>
      </c>
      <c r="Y212" s="21">
        <v>-0.99999999999999867</v>
      </c>
      <c r="Z212" s="21">
        <v>-0.99999999999999867</v>
      </c>
      <c r="AA212" s="21">
        <v>51.137090950607138</v>
      </c>
      <c r="AB212" s="21">
        <v>0.14971700637603907</v>
      </c>
      <c r="AC212" s="21">
        <v>0.23631250341012808</v>
      </c>
      <c r="AD212" s="21">
        <v>0.26836034416702653</v>
      </c>
      <c r="AE212" s="21">
        <v>32.719492697659717</v>
      </c>
      <c r="AF212" s="21">
        <v>-0.99999999999999867</v>
      </c>
      <c r="AG212" s="21">
        <v>-0.99999999999999867</v>
      </c>
      <c r="AH212" s="21">
        <v>-0.99999999999999867</v>
      </c>
      <c r="AI212" s="21">
        <v>0</v>
      </c>
      <c r="AJ212" s="21">
        <v>-4.1811986552694969E-2</v>
      </c>
      <c r="AK212" s="21">
        <v>0.19021018514981536</v>
      </c>
      <c r="AL212" s="21">
        <v>0.5408771161214514</v>
      </c>
      <c r="AM212" s="21">
        <v>-8.9306827468880579E-2</v>
      </c>
      <c r="AN212" s="21">
        <v>0.77436685677873673</v>
      </c>
      <c r="AO212" s="21">
        <v>-1.2816197609729378</v>
      </c>
      <c r="AP212" s="21">
        <v>22.063557000075672</v>
      </c>
      <c r="AQ212" s="21">
        <v>49.741017710648499</v>
      </c>
      <c r="AR212" s="21">
        <v>0.98339412973613438</v>
      </c>
      <c r="AS212" s="21">
        <v>1.824885979868752</v>
      </c>
      <c r="AT212" s="21">
        <v>-0.99999999999999867</v>
      </c>
      <c r="AU212" s="21">
        <v>-0.99999999999999867</v>
      </c>
      <c r="AV212" s="21">
        <v>-0.16246228156081849</v>
      </c>
      <c r="AW212" s="21">
        <v>108.82722120490891</v>
      </c>
      <c r="AX212" s="21">
        <v>104.64602254963941</v>
      </c>
      <c r="AY212" s="21">
        <v>0.37916641986780597</v>
      </c>
      <c r="AZ212" s="21">
        <v>46.756542653308806</v>
      </c>
      <c r="BA212" s="26">
        <v>1576.1409560467546</v>
      </c>
    </row>
    <row r="213" spans="1:100" x14ac:dyDescent="0.25">
      <c r="A213">
        <v>503</v>
      </c>
      <c r="B213" t="s">
        <v>656</v>
      </c>
      <c r="C213" s="26">
        <v>3</v>
      </c>
      <c r="D213" s="21">
        <v>5.5758032047688975</v>
      </c>
      <c r="E213" s="21">
        <v>4.0205596313934312E-2</v>
      </c>
      <c r="F213" s="21">
        <v>-0.17886177256520175</v>
      </c>
      <c r="G213" s="21">
        <v>-0.16378141367171217</v>
      </c>
      <c r="H213" s="21">
        <v>0.16263970241545925</v>
      </c>
      <c r="I213" s="21">
        <v>0</v>
      </c>
      <c r="J213" s="21">
        <v>9.7583821449275554</v>
      </c>
      <c r="K213" s="21">
        <v>0.16263970241545925</v>
      </c>
      <c r="L213" s="21">
        <v>-0.99999999999999878</v>
      </c>
      <c r="M213" s="21">
        <v>-0.99999999999999878</v>
      </c>
      <c r="N213" s="21">
        <v>3.2527940483091848</v>
      </c>
      <c r="O213" s="21">
        <v>15.170403936024737</v>
      </c>
      <c r="P213" s="21">
        <v>-0.81640580851994438</v>
      </c>
      <c r="Q213" s="21">
        <v>9.4067611827884354E-2</v>
      </c>
      <c r="R213" s="21">
        <v>-0.16218690432149813</v>
      </c>
      <c r="S213" s="21">
        <v>0.33333333333333287</v>
      </c>
      <c r="T213" s="21">
        <v>0.34222499553704339</v>
      </c>
      <c r="U213" s="21">
        <v>0.46999417028549972</v>
      </c>
      <c r="V213" s="21">
        <v>0</v>
      </c>
      <c r="W213" s="21">
        <v>39.316511869616662</v>
      </c>
      <c r="X213" s="21">
        <v>2.3953042327646394</v>
      </c>
      <c r="Y213" s="21">
        <v>-0.99999999999999878</v>
      </c>
      <c r="Z213" s="21">
        <v>-0.99999999999999878</v>
      </c>
      <c r="AA213" s="21">
        <v>95.571771523747572</v>
      </c>
      <c r="AB213" s="21">
        <v>0.50119772881155</v>
      </c>
      <c r="AC213" s="21">
        <v>0.29423248338787417</v>
      </c>
      <c r="AD213" s="21">
        <v>0.33291871896962288</v>
      </c>
      <c r="AE213" s="21">
        <v>56.417446558452333</v>
      </c>
      <c r="AF213" s="21">
        <v>-0.99999999999999878</v>
      </c>
      <c r="AG213" s="21">
        <v>-0.99999999999999878</v>
      </c>
      <c r="AH213" s="21">
        <v>-0.99999999999999878</v>
      </c>
      <c r="AI213" s="21">
        <v>0</v>
      </c>
      <c r="AJ213" s="21">
        <v>0</v>
      </c>
      <c r="AK213" s="21">
        <v>-3.3130321275595884E-2</v>
      </c>
      <c r="AL213" s="21">
        <v>1.9139505314660455E-2</v>
      </c>
      <c r="AM213" s="21">
        <v>6.2720983435804165E-2</v>
      </c>
      <c r="AN213" s="21">
        <v>-9.699898962290969E-2</v>
      </c>
      <c r="AO213" s="21">
        <v>1.402372979517124</v>
      </c>
      <c r="AP213" s="21">
        <v>-2.3292772139994398</v>
      </c>
      <c r="AQ213" s="21">
        <v>49.074894014544213</v>
      </c>
      <c r="AR213" s="21">
        <v>1.1455524991558763</v>
      </c>
      <c r="AS213" s="21">
        <v>2.5579439351800985</v>
      </c>
      <c r="AT213" s="21">
        <v>-0.99999999999999878</v>
      </c>
      <c r="AU213" s="21">
        <v>-0.99999999999999878</v>
      </c>
      <c r="AV213" s="21">
        <v>-0.32596831799321047</v>
      </c>
      <c r="AW213" s="21">
        <v>108.41289824577285</v>
      </c>
      <c r="AX213" s="21">
        <v>108.41289824577285</v>
      </c>
      <c r="AY213" s="21">
        <v>0.38878417141711347</v>
      </c>
      <c r="AZ213" s="21">
        <v>41.752691067245664</v>
      </c>
      <c r="BA213" s="26">
        <v>1555.7092328854451</v>
      </c>
    </row>
    <row r="214" spans="1:100" x14ac:dyDescent="0.25">
      <c r="A214">
        <v>509</v>
      </c>
      <c r="B214" t="s">
        <v>657</v>
      </c>
      <c r="C214" s="26">
        <v>3</v>
      </c>
      <c r="D214" s="21">
        <v>4.7856189985553694</v>
      </c>
      <c r="E214" s="21">
        <v>-0.19154407429594045</v>
      </c>
      <c r="F214" s="21">
        <v>-2.8987441609473266E-3</v>
      </c>
      <c r="G214" s="21">
        <v>-4.5261052250597636E-2</v>
      </c>
      <c r="H214" s="21">
        <v>0.23261067689200157</v>
      </c>
      <c r="I214" s="21">
        <v>0</v>
      </c>
      <c r="J214" s="21">
        <v>13.956640613520094</v>
      </c>
      <c r="K214" s="21">
        <v>0.23261067689200157</v>
      </c>
      <c r="L214" s="21">
        <v>-1.0000000000000018</v>
      </c>
      <c r="M214" s="21">
        <v>-1.0000000000000018</v>
      </c>
      <c r="N214" s="21">
        <v>4.6522135378400318</v>
      </c>
      <c r="O214" s="21">
        <v>18.696998559824866</v>
      </c>
      <c r="P214" s="21">
        <v>2.3365590233324181</v>
      </c>
      <c r="Q214" s="21">
        <v>-0.47774003422606437</v>
      </c>
      <c r="R214" s="21">
        <v>9.1965120251775098E-2</v>
      </c>
      <c r="S214" s="21">
        <v>0.33333333333333359</v>
      </c>
      <c r="T214" s="21">
        <v>0.34204781287980879</v>
      </c>
      <c r="U214" s="21">
        <v>9.8578656457186276E-2</v>
      </c>
      <c r="V214" s="21">
        <v>-3.447732836073205E-2</v>
      </c>
      <c r="W214" s="21">
        <v>20.274871896703814</v>
      </c>
      <c r="X214" s="21">
        <v>0.63893560453196863</v>
      </c>
      <c r="Y214" s="21">
        <v>-1.0000000000000018</v>
      </c>
      <c r="Z214" s="21">
        <v>-1.0000000000000018</v>
      </c>
      <c r="AA214" s="21">
        <v>53.04696659927253</v>
      </c>
      <c r="AB214" s="21">
        <v>0.13807300625171914</v>
      </c>
      <c r="AC214" s="21">
        <v>0.30930780077780407</v>
      </c>
      <c r="AD214" s="21">
        <v>0.2062217846168152</v>
      </c>
      <c r="AE214" s="21">
        <v>32.680129582316901</v>
      </c>
      <c r="AF214" s="21">
        <v>-1.0000000000000018</v>
      </c>
      <c r="AG214" s="21">
        <v>-1.0000000000000018</v>
      </c>
      <c r="AH214" s="21">
        <v>-1.0000000000000018</v>
      </c>
      <c r="AI214" s="21">
        <v>0</v>
      </c>
      <c r="AJ214" s="21">
        <v>-3.447732836073205E-2</v>
      </c>
      <c r="AK214" s="21">
        <v>0.24752341698104527</v>
      </c>
      <c r="AL214" s="21">
        <v>-3.1968221143423769E-3</v>
      </c>
      <c r="AM214" s="21">
        <v>-9.7498700685367395E-2</v>
      </c>
      <c r="AN214" s="21">
        <v>-2.1498901079656657E-2</v>
      </c>
      <c r="AO214" s="21">
        <v>-1.19985043222896</v>
      </c>
      <c r="AP214" s="21">
        <v>-0.55345663756312846</v>
      </c>
      <c r="AQ214" s="21">
        <v>34.231512510223894</v>
      </c>
      <c r="AR214" s="21">
        <v>0.73948247430959679</v>
      </c>
      <c r="AS214" s="21">
        <v>0.87154628142397073</v>
      </c>
      <c r="AT214" s="21">
        <v>-1.0000000000000018</v>
      </c>
      <c r="AU214" s="21">
        <v>-1.0000000000000018</v>
      </c>
      <c r="AV214" s="21">
        <v>4.6704068001177504E-2</v>
      </c>
      <c r="AW214" s="21">
        <v>71.190508521534255</v>
      </c>
      <c r="AX214" s="21">
        <v>67.742775685461055</v>
      </c>
      <c r="AY214" s="21">
        <v>5.332647232956499E-3</v>
      </c>
      <c r="AZ214" s="21">
        <v>-17.434200624789845</v>
      </c>
      <c r="BA214" s="26">
        <v>1400.186625015893</v>
      </c>
      <c r="CU214" t="e">
        <v>#N/A</v>
      </c>
      <c r="CV214" t="e">
        <v>#N/A</v>
      </c>
    </row>
    <row r="215" spans="1:100" x14ac:dyDescent="0.25">
      <c r="A215">
        <v>514</v>
      </c>
      <c r="B215" t="s">
        <v>658</v>
      </c>
      <c r="C215" s="26">
        <v>3</v>
      </c>
      <c r="D215" s="21">
        <v>5.036985368566917</v>
      </c>
      <c r="E215" s="21">
        <v>8.3039809819995369E-2</v>
      </c>
      <c r="F215" s="21">
        <v>-1.8164464754428438</v>
      </c>
      <c r="G215" s="21">
        <v>-1.8164464754428438</v>
      </c>
      <c r="H215" s="21">
        <v>-2.9631406462525069E-2</v>
      </c>
      <c r="I215" s="21">
        <v>0</v>
      </c>
      <c r="J215" s="21">
        <v>-1.7778843877515034</v>
      </c>
      <c r="K215" s="21">
        <v>-2.9631406462525069E-2</v>
      </c>
      <c r="L215" s="21">
        <v>-1.0000000000000009</v>
      </c>
      <c r="M215" s="21">
        <v>-1.0000000000000009</v>
      </c>
      <c r="N215" s="21">
        <v>-0.59262812925050112</v>
      </c>
      <c r="O215" s="21">
        <v>1.4426545053725699</v>
      </c>
      <c r="P215" s="21">
        <v>6.1603424949048069</v>
      </c>
      <c r="Q215" s="21">
        <v>0.74972644164780688</v>
      </c>
      <c r="R215" s="21">
        <v>0.8356071061305681</v>
      </c>
      <c r="S215" s="21">
        <v>0.33333333333333393</v>
      </c>
      <c r="T215" s="21">
        <v>0.34751030016271545</v>
      </c>
      <c r="U215" s="21">
        <v>-1.7255353256131367E-2</v>
      </c>
      <c r="V215" s="21">
        <v>-3.5981893121283567E-2</v>
      </c>
      <c r="W215" s="21">
        <v>26.289511743246365</v>
      </c>
      <c r="X215" s="21">
        <v>0.43973923503572843</v>
      </c>
      <c r="Y215" s="21">
        <v>-1.0000000000000009</v>
      </c>
      <c r="Z215" s="21">
        <v>-1.0000000000000009</v>
      </c>
      <c r="AA215" s="21">
        <v>48.098950877780801</v>
      </c>
      <c r="AB215" s="21">
        <v>0.10235562448838748</v>
      </c>
      <c r="AC215" s="21">
        <v>0.20520253242626896</v>
      </c>
      <c r="AD215" s="21">
        <v>0.111918483653421</v>
      </c>
      <c r="AE215" s="21">
        <v>20.973832028403862</v>
      </c>
      <c r="AF215" s="21">
        <v>-1.0000000000000009</v>
      </c>
      <c r="AG215" s="21">
        <v>-1.0000000000000009</v>
      </c>
      <c r="AH215" s="21">
        <v>-1.0000000000000009</v>
      </c>
      <c r="AI215" s="21">
        <v>-7.8084310979660107E-2</v>
      </c>
      <c r="AJ215" s="21">
        <v>-3.5981893121283567E-2</v>
      </c>
      <c r="AK215" s="21">
        <v>0.32133692085721133</v>
      </c>
      <c r="AL215" s="21">
        <v>-0.15664192932241605</v>
      </c>
      <c r="AM215" s="21">
        <v>-6.5195696639508818E-2</v>
      </c>
      <c r="AN215" s="21">
        <v>-0.11464901093735909</v>
      </c>
      <c r="AO215" s="21">
        <v>-2.3207811701663531E-2</v>
      </c>
      <c r="AP215" s="21">
        <v>-3.6494349200460565</v>
      </c>
      <c r="AQ215" s="21">
        <v>24.511627355494856</v>
      </c>
      <c r="AR215" s="21">
        <v>0.6276063871186337</v>
      </c>
      <c r="AS215" s="21">
        <v>0.41010782857320344</v>
      </c>
      <c r="AT215" s="21">
        <v>-1.0000000000000009</v>
      </c>
      <c r="AU215" s="21">
        <v>-1.0000000000000009</v>
      </c>
      <c r="AV215" s="21">
        <v>-0.98083936931227511</v>
      </c>
      <c r="AW215" s="21">
        <v>45.892170463107313</v>
      </c>
      <c r="AX215" s="21">
        <v>40.732294931385766</v>
      </c>
      <c r="AY215" s="21">
        <v>0.12016713980434471</v>
      </c>
      <c r="AZ215" s="21">
        <v>-18.438371738511204</v>
      </c>
      <c r="BA215" s="26">
        <v>1404.9464838848094</v>
      </c>
    </row>
    <row r="216" spans="1:100" x14ac:dyDescent="0.25">
      <c r="A216">
        <v>525</v>
      </c>
      <c r="B216" t="s">
        <v>659</v>
      </c>
      <c r="C216" s="26">
        <v>3</v>
      </c>
      <c r="D216" s="21">
        <v>3.0517356159983486</v>
      </c>
      <c r="E216" s="21">
        <v>1.227832035983112E-3</v>
      </c>
      <c r="F216" s="21">
        <v>3.2098722503964436E-2</v>
      </c>
      <c r="G216" s="21">
        <v>3.2098722503964436E-2</v>
      </c>
      <c r="H216" s="21">
        <v>0.4120504188694426</v>
      </c>
      <c r="I216" s="21">
        <v>0</v>
      </c>
      <c r="J216" s="21">
        <v>24.723025132166558</v>
      </c>
      <c r="K216" s="21">
        <v>0.4120504188694426</v>
      </c>
      <c r="L216" s="21">
        <v>-0.99999999999999922</v>
      </c>
      <c r="M216" s="21">
        <v>-0.99999999999999922</v>
      </c>
      <c r="N216" s="21">
        <v>8.2410083773888498</v>
      </c>
      <c r="O216" s="21">
        <v>27.80685947066884</v>
      </c>
      <c r="P216" s="21">
        <v>-0.46140953346703528</v>
      </c>
      <c r="Q216" s="21">
        <v>0.21008864162343144</v>
      </c>
      <c r="R216" s="21">
        <v>3.141285180745931E-3</v>
      </c>
      <c r="S216" s="21">
        <v>0.33333333333333298</v>
      </c>
      <c r="T216" s="21">
        <v>0.3905505161396941</v>
      </c>
      <c r="U216" s="21">
        <v>0.49509863136085697</v>
      </c>
      <c r="V216" s="21">
        <v>3.2334302811639383E-2</v>
      </c>
      <c r="W216" s="21">
        <v>33.570654591043265</v>
      </c>
      <c r="X216" s="21">
        <v>2.540501722594164</v>
      </c>
      <c r="Y216" s="21">
        <v>-0.99999999999999922</v>
      </c>
      <c r="Z216" s="21">
        <v>-0.99999999999999922</v>
      </c>
      <c r="AA216" s="21">
        <v>46.296146797657038</v>
      </c>
      <c r="AB216" s="21">
        <v>0.38525356281589285</v>
      </c>
      <c r="AC216" s="21">
        <v>-0.27203785249974399</v>
      </c>
      <c r="AD216" s="21">
        <v>0.14123130811251194</v>
      </c>
      <c r="AE216" s="21">
        <v>12.722350921433037</v>
      </c>
      <c r="AF216" s="21">
        <v>-0.99999999999999922</v>
      </c>
      <c r="AG216" s="21">
        <v>-0.99999999999999922</v>
      </c>
      <c r="AH216" s="21">
        <v>-0.99999999999999922</v>
      </c>
      <c r="AI216" s="21">
        <v>0</v>
      </c>
      <c r="AJ216" s="21">
        <v>3.2334302811639383E-2</v>
      </c>
      <c r="AK216" s="21">
        <v>3.8124042962685289E-3</v>
      </c>
      <c r="AL216" s="21">
        <v>7.518453901336386E-2</v>
      </c>
      <c r="AM216" s="21">
        <v>-0.11375586683746992</v>
      </c>
      <c r="AN216" s="21">
        <v>0.1083093233674474</v>
      </c>
      <c r="AO216" s="21">
        <v>-2.8248346494554042</v>
      </c>
      <c r="AP216" s="21">
        <v>3.0836557792530046</v>
      </c>
      <c r="AQ216" s="21">
        <v>58.293679723209785</v>
      </c>
      <c r="AR216" s="21">
        <v>1.2513167836455235</v>
      </c>
      <c r="AS216" s="21">
        <v>2.952552141463606</v>
      </c>
      <c r="AT216" s="21">
        <v>-0.99999999999999922</v>
      </c>
      <c r="AU216" s="21">
        <v>-0.99999999999999922</v>
      </c>
      <c r="AV216" s="21">
        <v>3.5240007684710153E-2</v>
      </c>
      <c r="AW216" s="21">
        <v>77.186662047578906</v>
      </c>
      <c r="AX216" s="21">
        <v>80.420092328742854</v>
      </c>
      <c r="AY216" s="21">
        <v>0.21566034283147423</v>
      </c>
      <c r="AZ216" s="21">
        <v>3.2432713986197017</v>
      </c>
      <c r="BA216" s="26">
        <v>1592.1539798485715</v>
      </c>
      <c r="CU216" t="e">
        <v>#N/A</v>
      </c>
      <c r="CV216" t="e">
        <v>#N/A</v>
      </c>
    </row>
    <row r="217" spans="1:100" x14ac:dyDescent="0.25">
      <c r="A217">
        <v>527</v>
      </c>
      <c r="B217" t="s">
        <v>660</v>
      </c>
      <c r="C217" s="26">
        <v>3</v>
      </c>
      <c r="D217" s="21">
        <v>5.5236114071691782</v>
      </c>
      <c r="E217" s="21">
        <v>-0.13896864448494992</v>
      </c>
      <c r="F217" s="21">
        <v>6.3348186167963699E-2</v>
      </c>
      <c r="G217" s="21">
        <v>-1.4964302124893223E-2</v>
      </c>
      <c r="H217" s="21">
        <v>-0.21168723554426552</v>
      </c>
      <c r="I217" s="21">
        <v>0</v>
      </c>
      <c r="J217" s="21">
        <v>-12.701234132655932</v>
      </c>
      <c r="K217" s="21">
        <v>-0.21168723554426552</v>
      </c>
      <c r="L217" s="21">
        <v>-0.99999999999999867</v>
      </c>
      <c r="M217" s="21">
        <v>-0.99999999999999867</v>
      </c>
      <c r="N217" s="21">
        <v>-4.2337447108853103</v>
      </c>
      <c r="O217" s="21">
        <v>-7.1925870276116433</v>
      </c>
      <c r="P217" s="21">
        <v>1.7582623279999305</v>
      </c>
      <c r="Q217" s="21">
        <v>4.1246263753959567E-2</v>
      </c>
      <c r="R217" s="21">
        <v>0.17532757748041278</v>
      </c>
      <c r="S217" s="21">
        <v>0.35517192326310976</v>
      </c>
      <c r="T217" s="21">
        <v>0.36107621942055435</v>
      </c>
      <c r="U217" s="21">
        <v>0.33072727419701586</v>
      </c>
      <c r="V217" s="21">
        <v>-4.2195724460297478E-2</v>
      </c>
      <c r="W217" s="21">
        <v>48.658677118585949</v>
      </c>
      <c r="X217" s="21">
        <v>2.0076181454256639</v>
      </c>
      <c r="Y217" s="21">
        <v>-0.99999999999999867</v>
      </c>
      <c r="Z217" s="21">
        <v>-0.99999999999999867</v>
      </c>
      <c r="AA217" s="21">
        <v>93.346018921372107</v>
      </c>
      <c r="AB217" s="21">
        <v>0.33531781094359275</v>
      </c>
      <c r="AC217" s="21">
        <v>0.15304901142344471</v>
      </c>
      <c r="AD217" s="21">
        <v>0.40187346213907804</v>
      </c>
      <c r="AE217" s="21">
        <v>44.512014225305776</v>
      </c>
      <c r="AF217" s="21">
        <v>-0.99999999999999867</v>
      </c>
      <c r="AG217" s="21">
        <v>-0.99999999999999867</v>
      </c>
      <c r="AH217" s="21">
        <v>-0.99999999999999867</v>
      </c>
      <c r="AI217" s="21">
        <v>0</v>
      </c>
      <c r="AJ217" s="21">
        <v>-4.2195724460297478E-2</v>
      </c>
      <c r="AK217" s="21">
        <v>0.28245285912820811</v>
      </c>
      <c r="AL217" s="21">
        <v>-8.3101734806745944E-2</v>
      </c>
      <c r="AM217" s="21">
        <v>0.20583675337158075</v>
      </c>
      <c r="AN217" s="21">
        <v>-0.28540984266366287</v>
      </c>
      <c r="AO217" s="21">
        <v>6.5581831299305602</v>
      </c>
      <c r="AP217" s="21">
        <v>-7.5507547406253055</v>
      </c>
      <c r="AQ217" s="21">
        <v>35.957442985930008</v>
      </c>
      <c r="AR217" s="21">
        <v>1.0047796924203827</v>
      </c>
      <c r="AS217" s="21">
        <v>1.7959309098813965</v>
      </c>
      <c r="AT217" s="21">
        <v>-0.99999999999999867</v>
      </c>
      <c r="AU217" s="21">
        <v>-0.99999999999999867</v>
      </c>
      <c r="AV217" s="21">
        <v>0.16036327535551961</v>
      </c>
      <c r="AW217" s="21">
        <v>78.602677153135176</v>
      </c>
      <c r="AX217" s="21">
        <v>74.383104707105417</v>
      </c>
      <c r="AY217" s="21">
        <v>0.15831080957970262</v>
      </c>
      <c r="AZ217" s="21">
        <v>-12.702153449141427</v>
      </c>
      <c r="BA217" s="26">
        <v>1489.8734062167202</v>
      </c>
    </row>
    <row r="218" spans="1:100" x14ac:dyDescent="0.25">
      <c r="A218">
        <v>533</v>
      </c>
      <c r="B218" t="s">
        <v>661</v>
      </c>
      <c r="C218" s="26">
        <v>3</v>
      </c>
      <c r="D218" s="21">
        <v>5.465331838470318</v>
      </c>
      <c r="E218" s="21">
        <v>-1.2690079477180283E-2</v>
      </c>
      <c r="F218" s="21">
        <v>0.84128122293657792</v>
      </c>
      <c r="G218" s="21">
        <v>0.84128122293657792</v>
      </c>
      <c r="H218" s="21">
        <v>0.47930547711280513</v>
      </c>
      <c r="I218" s="21">
        <v>0</v>
      </c>
      <c r="J218" s="21">
        <v>28.758328626768314</v>
      </c>
      <c r="K218" s="21">
        <v>0.47930547711280513</v>
      </c>
      <c r="L218" s="21">
        <v>-0.999999999999997</v>
      </c>
      <c r="M218" s="21">
        <v>-0.999999999999997</v>
      </c>
      <c r="N218" s="21">
        <v>9.5861095422561036</v>
      </c>
      <c r="O218" s="21">
        <v>35.064941688175189</v>
      </c>
      <c r="P218" s="21">
        <v>2.5786579258853535</v>
      </c>
      <c r="Q218" s="21">
        <v>-0.52842458254447089</v>
      </c>
      <c r="R218" s="21">
        <v>-0.18664016481945228</v>
      </c>
      <c r="S218" s="21">
        <v>0.33333333333333287</v>
      </c>
      <c r="T218" s="21">
        <v>0.22804402631575671</v>
      </c>
      <c r="U218" s="21">
        <v>0.19421259509665936</v>
      </c>
      <c r="V218" s="21">
        <v>1.2452798548240329E-4</v>
      </c>
      <c r="W218" s="21">
        <v>11.056360224737027</v>
      </c>
      <c r="X218" s="21">
        <v>0.85262250865683153</v>
      </c>
      <c r="Y218" s="21">
        <v>-0.999999999999997</v>
      </c>
      <c r="Z218" s="21">
        <v>-0.999999999999997</v>
      </c>
      <c r="AA218" s="21">
        <v>38.087928030769767</v>
      </c>
      <c r="AB218" s="21">
        <v>0.30098308030620319</v>
      </c>
      <c r="AC218" s="21">
        <v>-0.15778981161231179</v>
      </c>
      <c r="AD218" s="21">
        <v>0.40117089072315193</v>
      </c>
      <c r="AE218" s="21">
        <v>27.21820797085217</v>
      </c>
      <c r="AF218" s="21">
        <v>-0.999999999999997</v>
      </c>
      <c r="AG218" s="21">
        <v>-0.999999999999997</v>
      </c>
      <c r="AH218" s="21">
        <v>-0.999999999999997</v>
      </c>
      <c r="AI218" s="21">
        <v>-6.1630064829189014E-3</v>
      </c>
      <c r="AJ218" s="21">
        <v>1.2452798548240329E-4</v>
      </c>
      <c r="AK218" s="21">
        <v>-0.10377650348168166</v>
      </c>
      <c r="AL218" s="21">
        <v>-5.6521612177756642E-2</v>
      </c>
      <c r="AM218" s="21">
        <v>-0.21260793873563213</v>
      </c>
      <c r="AN218" s="21">
        <v>-0.17225838781998742</v>
      </c>
      <c r="AO218" s="21">
        <v>-5.8340809857992131</v>
      </c>
      <c r="AP218" s="21">
        <v>-4.5890677563884683</v>
      </c>
      <c r="AQ218" s="21">
        <v>39.814688851505338</v>
      </c>
      <c r="AR218" s="21">
        <v>0.75571448273123043</v>
      </c>
      <c r="AS218" s="21">
        <v>1.3319279857696367</v>
      </c>
      <c r="AT218" s="21">
        <v>-0.999999999999997</v>
      </c>
      <c r="AU218" s="21">
        <v>-0.999999999999997</v>
      </c>
      <c r="AV218" s="21">
        <v>0.65464105811712558</v>
      </c>
      <c r="AW218" s="21">
        <v>68.563801962556468</v>
      </c>
      <c r="AX218" s="21">
        <v>68.45299463144633</v>
      </c>
      <c r="AY218" s="21">
        <v>0.38104904323040811</v>
      </c>
      <c r="AZ218" s="21">
        <v>11.718977870583826</v>
      </c>
      <c r="BA218" s="26">
        <v>1438.9510071740942</v>
      </c>
    </row>
    <row r="219" spans="1:100" x14ac:dyDescent="0.25">
      <c r="A219">
        <v>537</v>
      </c>
      <c r="B219" t="s">
        <v>662</v>
      </c>
      <c r="C219" s="26">
        <v>3</v>
      </c>
      <c r="D219" s="21">
        <v>3.3013251974851006</v>
      </c>
      <c r="E219" s="21">
        <v>-0.15972732342967411</v>
      </c>
      <c r="F219" s="21">
        <v>2.5789624678634535</v>
      </c>
      <c r="G219" s="21">
        <v>2.5034418445688864</v>
      </c>
      <c r="H219" s="21">
        <v>0.17732025747511199</v>
      </c>
      <c r="I219" s="21">
        <v>0</v>
      </c>
      <c r="J219" s="21">
        <v>10.639215448506715</v>
      </c>
      <c r="K219" s="21">
        <v>0.17732025747511199</v>
      </c>
      <c r="L219" s="21">
        <v>-0.99999999999999922</v>
      </c>
      <c r="M219" s="21">
        <v>-0.99999999999999922</v>
      </c>
      <c r="N219" s="21">
        <v>3.5464051495022382</v>
      </c>
      <c r="O219" s="21">
        <v>16.44398249056071</v>
      </c>
      <c r="P219" s="21">
        <v>-4.976737654643959E-2</v>
      </c>
      <c r="Q219" s="21">
        <v>22.448830152448934</v>
      </c>
      <c r="R219" s="21">
        <v>7.2871664758838239</v>
      </c>
      <c r="S219" s="21">
        <v>0.33333333333333293</v>
      </c>
      <c r="T219" s="21">
        <v>5.2069479291359834E-2</v>
      </c>
      <c r="U219" s="21">
        <v>-0.18469834016066736</v>
      </c>
      <c r="V219" s="21">
        <v>-3.0593234674247141E-2</v>
      </c>
      <c r="W219" s="21">
        <v>-0.28836078741334781</v>
      </c>
      <c r="X219" s="21">
        <v>-0.99553406758054497</v>
      </c>
      <c r="Y219" s="21">
        <v>-0.99999999999999922</v>
      </c>
      <c r="Z219" s="21">
        <v>-0.99999999999999922</v>
      </c>
      <c r="AA219" s="21">
        <v>48.969375028179918</v>
      </c>
      <c r="AB219" s="21">
        <v>4.3900400653095806E-2</v>
      </c>
      <c r="AC219" s="21">
        <v>0.28386022811527611</v>
      </c>
      <c r="AD219" s="21">
        <v>0.51165075802581672</v>
      </c>
      <c r="AE219" s="21">
        <v>41.970569339709435</v>
      </c>
      <c r="AF219" s="21">
        <v>-0.99999999999999922</v>
      </c>
      <c r="AG219" s="21">
        <v>-0.99999999999999922</v>
      </c>
      <c r="AH219" s="21">
        <v>-0.99999999999999922</v>
      </c>
      <c r="AI219" s="21">
        <v>0</v>
      </c>
      <c r="AJ219" s="21">
        <v>-3.0593234674247141E-2</v>
      </c>
      <c r="AK219" s="21">
        <v>-0.11625313904009121</v>
      </c>
      <c r="AL219" s="21">
        <v>8.95939664005794E-2</v>
      </c>
      <c r="AM219" s="21">
        <v>-0.19485982003993052</v>
      </c>
      <c r="AN219" s="21">
        <v>-0.21359227843958892</v>
      </c>
      <c r="AO219" s="21">
        <v>-5.4527611961987166</v>
      </c>
      <c r="AP219" s="21">
        <v>-4.8918371289868245</v>
      </c>
      <c r="AQ219" s="21">
        <v>10.350854661093376</v>
      </c>
      <c r="AR219" s="21">
        <v>0.17011123778977846</v>
      </c>
      <c r="AS219" s="21">
        <v>-0.81821381010543259</v>
      </c>
      <c r="AT219" s="21">
        <v>-0.99999999999999922</v>
      </c>
      <c r="AU219" s="21">
        <v>-0.99999999999999922</v>
      </c>
      <c r="AV219" s="21">
        <v>9.7906083204527139</v>
      </c>
      <c r="AW219" s="21">
        <v>60.521520389753782</v>
      </c>
      <c r="AX219" s="21">
        <v>57.462196922329049</v>
      </c>
      <c r="AY219" s="21">
        <v>0.29079313744903268</v>
      </c>
      <c r="AZ219" s="21">
        <v>-2.1243609843100142</v>
      </c>
      <c r="BA219" s="26">
        <v>1499.7109514733811</v>
      </c>
    </row>
    <row r="220" spans="1:100" x14ac:dyDescent="0.25">
      <c r="A220">
        <v>538</v>
      </c>
      <c r="B220" t="s">
        <v>663</v>
      </c>
      <c r="C220" s="26">
        <v>3</v>
      </c>
      <c r="D220" s="21">
        <v>4.8939242915404266</v>
      </c>
      <c r="E220" s="21">
        <v>-1.0794097013332931E-2</v>
      </c>
      <c r="F220" s="21">
        <v>-1.5807177221407489</v>
      </c>
      <c r="G220" s="21">
        <v>-1.5750968434372621</v>
      </c>
      <c r="H220" s="21">
        <v>-0.11975706914269457</v>
      </c>
      <c r="I220" s="21">
        <v>0</v>
      </c>
      <c r="J220" s="21">
        <v>-7.1854241485616743</v>
      </c>
      <c r="K220" s="21">
        <v>-0.11975706914269457</v>
      </c>
      <c r="L220" s="21">
        <v>-1.0000000000000004</v>
      </c>
      <c r="M220" s="21">
        <v>-1.0000000000000004</v>
      </c>
      <c r="N220" s="21">
        <v>-2.3951413828538919</v>
      </c>
      <c r="O220" s="21">
        <v>-3.8665967004585102</v>
      </c>
      <c r="P220" s="21">
        <v>-2.4276422345266746</v>
      </c>
      <c r="Q220" s="21">
        <v>8.2196073920728132</v>
      </c>
      <c r="R220" s="21">
        <v>2.3663530520480323</v>
      </c>
      <c r="S220" s="21">
        <v>0.33333333333333354</v>
      </c>
      <c r="T220" s="21">
        <v>0.19811197222914659</v>
      </c>
      <c r="U220" s="21">
        <v>2.6028874241615946E-3</v>
      </c>
      <c r="V220" s="21">
        <v>-7.2867977602830494E-3</v>
      </c>
      <c r="W220" s="21">
        <v>25.860738574762134</v>
      </c>
      <c r="X220" s="21">
        <v>0.48267177673593642</v>
      </c>
      <c r="Y220" s="21">
        <v>-1.0000000000000004</v>
      </c>
      <c r="Z220" s="21">
        <v>-1.0000000000000004</v>
      </c>
      <c r="AA220" s="21">
        <v>65.875274143964603</v>
      </c>
      <c r="AB220" s="21">
        <v>0.15689701407766238</v>
      </c>
      <c r="AC220" s="21">
        <v>0.25421413189338549</v>
      </c>
      <c r="AD220" s="21">
        <v>0.34185250437204112</v>
      </c>
      <c r="AE220" s="21">
        <v>37.648182517154453</v>
      </c>
      <c r="AF220" s="21">
        <v>-1.0000000000000004</v>
      </c>
      <c r="AG220" s="21">
        <v>-1.0000000000000004</v>
      </c>
      <c r="AH220" s="21">
        <v>-1.0000000000000004</v>
      </c>
      <c r="AI220" s="21">
        <v>-7.1660993453537367E-2</v>
      </c>
      <c r="AJ220" s="21">
        <v>-7.2867977602830494E-3</v>
      </c>
      <c r="AK220" s="21">
        <v>-0.12701239423458471</v>
      </c>
      <c r="AL220" s="21">
        <v>0.18611244119207543</v>
      </c>
      <c r="AM220" s="21">
        <v>9.2179781246058967E-3</v>
      </c>
      <c r="AN220" s="21">
        <v>1.4186970842355557E-2</v>
      </c>
      <c r="AO220" s="21">
        <v>-0.40461251805777626</v>
      </c>
      <c r="AP220" s="21">
        <v>1.2852364770192672</v>
      </c>
      <c r="AQ220" s="21">
        <v>18.675314426200462</v>
      </c>
      <c r="AR220" s="21">
        <v>0.5267613952263589</v>
      </c>
      <c r="AS220" s="21">
        <v>0.36291470759324146</v>
      </c>
      <c r="AT220" s="21">
        <v>-1.0000000000000004</v>
      </c>
      <c r="AU220" s="21">
        <v>-1.0000000000000004</v>
      </c>
      <c r="AV220" s="21">
        <v>0.79125620861076973</v>
      </c>
      <c r="AW220" s="21">
        <v>63.293913920525384</v>
      </c>
      <c r="AX220" s="21">
        <v>61.132014275426343</v>
      </c>
      <c r="AY220" s="21">
        <v>0.20624543388034836</v>
      </c>
      <c r="AZ220" s="21">
        <v>-30.72966817529581</v>
      </c>
      <c r="BA220" s="26">
        <v>1359.7812488378449</v>
      </c>
    </row>
    <row r="221" spans="1:100" x14ac:dyDescent="0.25">
      <c r="A221">
        <v>539</v>
      </c>
      <c r="B221" t="s">
        <v>664</v>
      </c>
      <c r="C221" s="26">
        <v>3</v>
      </c>
      <c r="D221" s="21">
        <v>3.8327142639664253</v>
      </c>
      <c r="E221" s="21">
        <v>-0.38081658042600636</v>
      </c>
      <c r="F221" s="21">
        <v>8.2445502039526108E-2</v>
      </c>
      <c r="G221" s="21">
        <v>-1.0598128167409019E-2</v>
      </c>
      <c r="H221" s="21">
        <v>0.16741703501493949</v>
      </c>
      <c r="I221" s="21">
        <v>0</v>
      </c>
      <c r="J221" s="21">
        <v>10.045022100896377</v>
      </c>
      <c r="K221" s="21">
        <v>0.16741703501493949</v>
      </c>
      <c r="L221" s="21">
        <v>-1.0000000000000013</v>
      </c>
      <c r="M221" s="21">
        <v>-1.0000000000000013</v>
      </c>
      <c r="N221" s="21">
        <v>3.3483407002987922</v>
      </c>
      <c r="O221" s="21">
        <v>13.8671382366954</v>
      </c>
      <c r="P221" s="21">
        <v>-0.80997717778721534</v>
      </c>
      <c r="Q221" s="21">
        <v>3.2211049967927798</v>
      </c>
      <c r="R221" s="21">
        <v>0.93955689332213066</v>
      </c>
      <c r="S221" s="21">
        <v>0.33333333333333381</v>
      </c>
      <c r="T221" s="21">
        <v>8.79245637340305E-2</v>
      </c>
      <c r="U221" s="21">
        <v>4.2293583854935771E-4</v>
      </c>
      <c r="V221" s="21">
        <v>-1.8581842190893226E-2</v>
      </c>
      <c r="W221" s="21">
        <v>9.4272782280032388</v>
      </c>
      <c r="X221" s="21">
        <v>-2.2539740613230969E-2</v>
      </c>
      <c r="Y221" s="21">
        <v>-1.0000000000000013</v>
      </c>
      <c r="Z221" s="21">
        <v>-1.0000000000000013</v>
      </c>
      <c r="AA221" s="21">
        <v>20.111800374340891</v>
      </c>
      <c r="AB221" s="21">
        <v>-9.5610490874963681E-3</v>
      </c>
      <c r="AC221" s="21">
        <v>0.16841602897423735</v>
      </c>
      <c r="AD221" s="21">
        <v>3.6044325173569466E-2</v>
      </c>
      <c r="AE221" s="21">
        <v>9.744965253015522</v>
      </c>
      <c r="AF221" s="21">
        <v>-1.0000000000000013</v>
      </c>
      <c r="AG221" s="21">
        <v>-1.0000000000000013</v>
      </c>
      <c r="AH221" s="21">
        <v>-1.0000000000000013</v>
      </c>
      <c r="AI221" s="21">
        <v>0</v>
      </c>
      <c r="AJ221" s="21">
        <v>-1.8581842190893226E-2</v>
      </c>
      <c r="AK221" s="21">
        <v>0.16143852011089704</v>
      </c>
      <c r="AL221" s="21">
        <v>-3.4932349404513813E-2</v>
      </c>
      <c r="AM221" s="21">
        <v>-1.2538345180770516E-2</v>
      </c>
      <c r="AN221" s="21">
        <v>-4.6912641622834615E-2</v>
      </c>
      <c r="AO221" s="21">
        <v>0.49373397103522276</v>
      </c>
      <c r="AP221" s="21">
        <v>-1.3474777875934341</v>
      </c>
      <c r="AQ221" s="21">
        <v>19.472300328899603</v>
      </c>
      <c r="AR221" s="21">
        <v>0.40309899071502037</v>
      </c>
      <c r="AS221" s="21">
        <v>0.14487729440170904</v>
      </c>
      <c r="AT221" s="21">
        <v>-1.0000000000000013</v>
      </c>
      <c r="AU221" s="21">
        <v>-1.0000000000000013</v>
      </c>
      <c r="AV221" s="21">
        <v>0.92895876515472176</v>
      </c>
      <c r="AW221" s="21">
        <v>32.631460823442858</v>
      </c>
      <c r="AX221" s="21">
        <v>30.773276604353544</v>
      </c>
      <c r="AY221" s="21">
        <v>-0.1386336726930015</v>
      </c>
      <c r="AZ221" s="21">
        <v>-66.824307800157541</v>
      </c>
      <c r="BA221" s="26">
        <v>1299.3168773168259</v>
      </c>
    </row>
    <row r="222" spans="1:100" x14ac:dyDescent="0.25">
      <c r="A222">
        <v>540</v>
      </c>
      <c r="B222" t="s">
        <v>665</v>
      </c>
      <c r="C222" s="26">
        <v>3</v>
      </c>
      <c r="D222" s="21">
        <v>5.2611008510397355</v>
      </c>
      <c r="E222" s="21">
        <v>-0.43668535898422745</v>
      </c>
      <c r="F222" s="21">
        <v>0.16230657897459716</v>
      </c>
      <c r="G222" s="21">
        <v>6.7844302224522313E-3</v>
      </c>
      <c r="H222" s="21">
        <v>0.41363692049451201</v>
      </c>
      <c r="I222" s="21">
        <v>0</v>
      </c>
      <c r="J222" s="21">
        <v>24.818215229670709</v>
      </c>
      <c r="K222" s="21">
        <v>0.41363692049451201</v>
      </c>
      <c r="L222" s="21">
        <v>-1.0000000000000011</v>
      </c>
      <c r="M222" s="21">
        <v>-1.0000000000000011</v>
      </c>
      <c r="N222" s="21">
        <v>8.2727384098902377</v>
      </c>
      <c r="O222" s="21">
        <v>30.086100510932894</v>
      </c>
      <c r="P222" s="21">
        <v>1.7317470393280474</v>
      </c>
      <c r="Q222" s="21">
        <v>5.0420407531497142</v>
      </c>
      <c r="R222" s="21">
        <v>1.7605443182600782</v>
      </c>
      <c r="S222" s="21">
        <v>0.33333333333333359</v>
      </c>
      <c r="T222" s="21">
        <v>0.37755200228717622</v>
      </c>
      <c r="U222" s="21">
        <v>7.5198557564132171E-2</v>
      </c>
      <c r="V222" s="21">
        <v>-2.7165792550192601E-2</v>
      </c>
      <c r="W222" s="21">
        <v>13.811247205597496</v>
      </c>
      <c r="X222" s="21">
        <v>0.46195128868197766</v>
      </c>
      <c r="Y222" s="21">
        <v>-1.0000000000000011</v>
      </c>
      <c r="Z222" s="21">
        <v>-1.0000000000000011</v>
      </c>
      <c r="AA222" s="21">
        <v>34.314349551305824</v>
      </c>
      <c r="AB222" s="21">
        <v>0.14308786673887447</v>
      </c>
      <c r="AC222" s="21">
        <v>0.12502077025356084</v>
      </c>
      <c r="AD222" s="21">
        <v>0.1067425235565298</v>
      </c>
      <c r="AE222" s="21">
        <v>18.742558027448261</v>
      </c>
      <c r="AF222" s="21">
        <v>-1.0000000000000011</v>
      </c>
      <c r="AG222" s="21">
        <v>-1.0000000000000011</v>
      </c>
      <c r="AH222" s="21">
        <v>-1.0000000000000011</v>
      </c>
      <c r="AI222" s="21">
        <v>0</v>
      </c>
      <c r="AJ222" s="21">
        <v>-2.7165792550192601E-2</v>
      </c>
      <c r="AK222" s="21">
        <v>6.6814464620376754E-2</v>
      </c>
      <c r="AL222" s="21">
        <v>-9.4069646289229925E-2</v>
      </c>
      <c r="AM222" s="21">
        <v>-0.12099057731121511</v>
      </c>
      <c r="AN222" s="21">
        <v>1.2506876574477868E-2</v>
      </c>
      <c r="AO222" s="21">
        <v>-2.6906921096784946</v>
      </c>
      <c r="AP222" s="21">
        <v>-0.1576763170842029</v>
      </c>
      <c r="AQ222" s="21">
        <v>38.629462435268202</v>
      </c>
      <c r="AR222" s="21">
        <v>0.7589181006344492</v>
      </c>
      <c r="AS222" s="21">
        <v>0.87558820917648994</v>
      </c>
      <c r="AT222" s="21">
        <v>-1.0000000000000011</v>
      </c>
      <c r="AU222" s="21">
        <v>-1.0000000000000011</v>
      </c>
      <c r="AV222" s="21">
        <v>1.7673287484825302</v>
      </c>
      <c r="AW222" s="21">
        <v>64.242773745154523</v>
      </c>
      <c r="AX222" s="21">
        <v>61.526194490135275</v>
      </c>
      <c r="AY222" s="21">
        <v>7.536582292516629E-2</v>
      </c>
      <c r="AZ222" s="21">
        <v>7.3312520866741027</v>
      </c>
      <c r="BA222" s="26">
        <v>1492.1479191916465</v>
      </c>
      <c r="CU222" t="e">
        <v>#N/A</v>
      </c>
      <c r="CV222" t="e">
        <v>#N/A</v>
      </c>
    </row>
    <row r="223" spans="1:100" x14ac:dyDescent="0.25">
      <c r="A223">
        <v>545</v>
      </c>
      <c r="B223" t="s">
        <v>666</v>
      </c>
      <c r="C223" s="26">
        <v>2</v>
      </c>
      <c r="D223" s="21">
        <v>3.5446795840147542</v>
      </c>
      <c r="E223" s="21">
        <v>-4.1592842239316231E-2</v>
      </c>
      <c r="F223" s="21">
        <v>-2.6633442847341815E-2</v>
      </c>
      <c r="G223" s="21">
        <v>-1.9087518274160026E-2</v>
      </c>
      <c r="H223" s="21">
        <v>4.8278713386813041E-2</v>
      </c>
      <c r="I223" s="21">
        <v>0</v>
      </c>
      <c r="J223" s="21">
        <v>2.8967228032087822</v>
      </c>
      <c r="K223" s="21">
        <v>4.8278713386813041E-2</v>
      </c>
      <c r="L223" s="21">
        <v>-1</v>
      </c>
      <c r="M223" s="21">
        <v>-1</v>
      </c>
      <c r="N223" s="21">
        <v>0.96557426773626076</v>
      </c>
      <c r="O223" s="21">
        <v>6.8538064181274443</v>
      </c>
      <c r="P223" s="21">
        <v>-4.2867230951042279E-2</v>
      </c>
      <c r="Q223" s="21">
        <v>0.18806717220674751</v>
      </c>
      <c r="R223" s="21">
        <v>6.3262810819352588E-2</v>
      </c>
      <c r="S223" s="21">
        <v>0.32387936353628333</v>
      </c>
      <c r="T223" s="21">
        <v>0.25650046385968783</v>
      </c>
      <c r="U223" s="21">
        <v>4.3347205907234038E-2</v>
      </c>
      <c r="V223" s="21">
        <v>-3.8992397828831273E-3</v>
      </c>
      <c r="W223" s="21">
        <v>22.154643122093887</v>
      </c>
      <c r="X223" s="21">
        <v>0.64410625368449259</v>
      </c>
      <c r="Y223" s="21">
        <v>-1</v>
      </c>
      <c r="Z223" s="21">
        <v>-1</v>
      </c>
      <c r="AA223" s="21">
        <v>37.960762510744587</v>
      </c>
      <c r="AB223" s="21">
        <v>7.898435076446797E-2</v>
      </c>
      <c r="AC223" s="21">
        <v>7.9183390318868285E-2</v>
      </c>
      <c r="AD223" s="21">
        <v>7.4922253739689332E-2</v>
      </c>
      <c r="AE223" s="21">
        <v>14.080147553787826</v>
      </c>
      <c r="AF223" s="21">
        <v>-1</v>
      </c>
      <c r="AG223" s="21">
        <v>-1</v>
      </c>
      <c r="AH223" s="21">
        <v>-1</v>
      </c>
      <c r="AI223" s="21">
        <v>-2.4051543555418638E-3</v>
      </c>
      <c r="AJ223" s="21">
        <v>-3.8992397828831273E-3</v>
      </c>
      <c r="AK223" s="21">
        <v>0.136752223291501</v>
      </c>
      <c r="AL223" s="21">
        <v>3.5075733697746324E-2</v>
      </c>
      <c r="AM223" s="21">
        <v>0.15093292202416003</v>
      </c>
      <c r="AN223" s="21">
        <v>3.2507938190893718E-2</v>
      </c>
      <c r="AO223" s="21">
        <v>4.2303626073177414</v>
      </c>
      <c r="AP223" s="21">
        <v>1.2147986830048394</v>
      </c>
      <c r="AQ223" s="21">
        <v>27.207779052933528</v>
      </c>
      <c r="AR223" s="21">
        <v>0.64436026921578105</v>
      </c>
      <c r="AS223" s="21">
        <v>0.72522938199449682</v>
      </c>
      <c r="AT223" s="21">
        <v>-1</v>
      </c>
      <c r="AU223" s="21">
        <v>-1</v>
      </c>
      <c r="AV223" s="21">
        <v>0.13566864209148349</v>
      </c>
      <c r="AW223" s="21">
        <v>49.190679999441983</v>
      </c>
      <c r="AX223" s="21">
        <v>49.230854466236565</v>
      </c>
      <c r="AY223" s="21">
        <v>0.12327267654456592</v>
      </c>
      <c r="AZ223" s="21">
        <v>-7.6023025052038546</v>
      </c>
      <c r="BA223" s="26">
        <v>1437.7131595995672</v>
      </c>
    </row>
    <row r="224" spans="1:100" x14ac:dyDescent="0.25">
      <c r="A224">
        <v>547</v>
      </c>
      <c r="B224" t="s">
        <v>667</v>
      </c>
      <c r="C224" s="26">
        <v>3</v>
      </c>
      <c r="D224" s="21">
        <v>4.0452658458066164</v>
      </c>
      <c r="E224" s="21">
        <v>-0.59931799228517657</v>
      </c>
      <c r="F224" s="21">
        <v>0.14921626588415815</v>
      </c>
      <c r="G224" s="21">
        <v>-2.4639671126902615E-2</v>
      </c>
      <c r="H224" s="21">
        <v>0.12753885883540561</v>
      </c>
      <c r="I224" s="21">
        <v>0</v>
      </c>
      <c r="J224" s="21">
        <v>7.6523315301243358</v>
      </c>
      <c r="K224" s="21">
        <v>0.12753885883540561</v>
      </c>
      <c r="L224" s="21">
        <v>-0.99999999999999911</v>
      </c>
      <c r="M224" s="21">
        <v>-0.99999999999999911</v>
      </c>
      <c r="N224" s="21">
        <v>2.5507771767081122</v>
      </c>
      <c r="O224" s="21">
        <v>11.672957704804054</v>
      </c>
      <c r="P224" s="21">
        <v>12.243483557206046</v>
      </c>
      <c r="Q224" s="21">
        <v>-1.5111531483493779</v>
      </c>
      <c r="R224" s="21">
        <v>0.82933398220671073</v>
      </c>
      <c r="S224" s="21">
        <v>0.33333333333333315</v>
      </c>
      <c r="T224" s="21">
        <v>0.30019439599539482</v>
      </c>
      <c r="U224" s="21">
        <v>2.1001569798950605E-2</v>
      </c>
      <c r="V224" s="21">
        <v>-1.3401564759444779E-2</v>
      </c>
      <c r="W224" s="21">
        <v>20.543555021313129</v>
      </c>
      <c r="X224" s="21">
        <v>0.47644682379451758</v>
      </c>
      <c r="Y224" s="21">
        <v>-0.99999999999999911</v>
      </c>
      <c r="Z224" s="21">
        <v>-0.99999999999999911</v>
      </c>
      <c r="AA224" s="21">
        <v>38.602669309318649</v>
      </c>
      <c r="AB224" s="21">
        <v>0.26258092771717406</v>
      </c>
      <c r="AC224" s="21">
        <v>7.1545009385613895E-2</v>
      </c>
      <c r="AD224" s="21">
        <v>1.0469669013188023E-2</v>
      </c>
      <c r="AE224" s="21">
        <v>17.229780305798812</v>
      </c>
      <c r="AF224" s="21">
        <v>-0.99999999999999911</v>
      </c>
      <c r="AG224" s="21">
        <v>-0.99999999999999911</v>
      </c>
      <c r="AH224" s="21">
        <v>-0.99999999999999911</v>
      </c>
      <c r="AI224" s="21">
        <v>9.5347519773156253E-3</v>
      </c>
      <c r="AJ224" s="21">
        <v>-1.3401564759444779E-2</v>
      </c>
      <c r="AK224" s="21">
        <v>-0.10856802353462072</v>
      </c>
      <c r="AL224" s="21">
        <v>-2.9566991330787266E-2</v>
      </c>
      <c r="AM224" s="21">
        <v>0.13275776054830507</v>
      </c>
      <c r="AN224" s="21">
        <v>-6.1598895353973941E-2</v>
      </c>
      <c r="AO224" s="21">
        <v>2.7761038960345226</v>
      </c>
      <c r="AP224" s="21">
        <v>-1.6878073405032856</v>
      </c>
      <c r="AQ224" s="21">
        <v>28.195886551437464</v>
      </c>
      <c r="AR224" s="21">
        <v>0.64112773436823389</v>
      </c>
      <c r="AS224" s="21">
        <v>0.60398568262992292</v>
      </c>
      <c r="AT224" s="21">
        <v>-0.99999999999999911</v>
      </c>
      <c r="AU224" s="21">
        <v>-0.99999999999999911</v>
      </c>
      <c r="AV224" s="21">
        <v>0.80469431107980827</v>
      </c>
      <c r="AW224" s="21">
        <v>48.587819673619386</v>
      </c>
      <c r="AX224" s="21">
        <v>47.438358237221237</v>
      </c>
      <c r="AY224" s="21">
        <v>-4.4275420251235487E-2</v>
      </c>
      <c r="AZ224" s="21">
        <v>-31.536602600195142</v>
      </c>
      <c r="BA224" s="26">
        <v>1387.2076488707198</v>
      </c>
    </row>
    <row r="225" spans="1:100" x14ac:dyDescent="0.25">
      <c r="A225">
        <v>548</v>
      </c>
      <c r="B225" t="s">
        <v>668</v>
      </c>
      <c r="C225" s="26">
        <v>3</v>
      </c>
      <c r="D225" s="21">
        <v>3.8704831664448704</v>
      </c>
      <c r="E225" s="21">
        <v>0</v>
      </c>
      <c r="F225" s="21">
        <v>0.59131051319203709</v>
      </c>
      <c r="G225" s="21">
        <v>0.59131051319203709</v>
      </c>
      <c r="H225" s="21">
        <v>0.30645646370098972</v>
      </c>
      <c r="I225" s="21">
        <v>8.4237858827411402E-2</v>
      </c>
      <c r="J225" s="21">
        <v>23.441659351704072</v>
      </c>
      <c r="K225" s="21">
        <v>0.39069432252840103</v>
      </c>
      <c r="L225" s="21">
        <v>-0.99999999999999978</v>
      </c>
      <c r="M225" s="21">
        <v>-0.99999999999999978</v>
      </c>
      <c r="N225" s="21">
        <v>7.8138864505680212</v>
      </c>
      <c r="O225" s="21">
        <v>27.903453031340963</v>
      </c>
      <c r="P225" s="21">
        <v>0.75956920194933231</v>
      </c>
      <c r="Q225" s="21">
        <v>0.74208112765843504</v>
      </c>
      <c r="R225" s="21">
        <v>0.27833197889915062</v>
      </c>
      <c r="S225" s="21">
        <v>0.33333333333333337</v>
      </c>
      <c r="T225" s="21">
        <v>0.3520008799803831</v>
      </c>
      <c r="U225" s="21">
        <v>0.4763188076943829</v>
      </c>
      <c r="V225" s="21">
        <v>-1.0191531755243023E-2</v>
      </c>
      <c r="W225" s="21">
        <v>30.430686668978211</v>
      </c>
      <c r="X225" s="21">
        <v>2.1566422053838288</v>
      </c>
      <c r="Y225" s="21">
        <v>-0.99999999999999978</v>
      </c>
      <c r="Z225" s="21">
        <v>-0.99999999999999978</v>
      </c>
      <c r="AA225" s="21">
        <v>55.771504644260844</v>
      </c>
      <c r="AB225" s="21">
        <v>0.31817925816193326</v>
      </c>
      <c r="AC225" s="21">
        <v>1.3996284067004258E-2</v>
      </c>
      <c r="AD225" s="21">
        <v>0.16907417769873226</v>
      </c>
      <c r="AE225" s="21">
        <v>25.062485996383497</v>
      </c>
      <c r="AF225" s="21">
        <v>-0.99999999999999978</v>
      </c>
      <c r="AG225" s="21">
        <v>-0.99999999999999978</v>
      </c>
      <c r="AH225" s="21">
        <v>-0.99999999999999978</v>
      </c>
      <c r="AI225" s="21">
        <v>0</v>
      </c>
      <c r="AJ225" s="21">
        <v>-1.0191531755243023E-2</v>
      </c>
      <c r="AK225" s="21">
        <v>0.33853350320980313</v>
      </c>
      <c r="AL225" s="21">
        <v>0.15450896724031737</v>
      </c>
      <c r="AM225" s="21">
        <v>8.65662054114405E-2</v>
      </c>
      <c r="AN225" s="21">
        <v>4.0730900891414637E-2</v>
      </c>
      <c r="AO225" s="21">
        <v>3.8568226513350292</v>
      </c>
      <c r="AP225" s="21">
        <v>1.7908173584869533</v>
      </c>
      <c r="AQ225" s="21">
        <v>53.872346020682265</v>
      </c>
      <c r="AR225" s="21">
        <v>1.1514614892528561</v>
      </c>
      <c r="AS225" s="21">
        <v>2.5473365279122291</v>
      </c>
      <c r="AT225" s="21">
        <v>-0.99999999999999978</v>
      </c>
      <c r="AU225" s="21">
        <v>-0.99999999999999978</v>
      </c>
      <c r="AV225" s="21">
        <v>0.86964249209118771</v>
      </c>
      <c r="AW225" s="21">
        <v>85.465775034088779</v>
      </c>
      <c r="AX225" s="21">
        <v>84.446621858564498</v>
      </c>
      <c r="AY225" s="21">
        <v>0.28259807088838079</v>
      </c>
      <c r="AZ225" s="21">
        <v>39.523607366118377</v>
      </c>
      <c r="BA225" s="26">
        <v>1530.348366264273</v>
      </c>
      <c r="CU225" t="e">
        <v>#N/A</v>
      </c>
      <c r="CV225" t="e">
        <v>#N/A</v>
      </c>
    </row>
    <row r="226" spans="1:100" x14ac:dyDescent="0.25">
      <c r="A226">
        <v>554</v>
      </c>
      <c r="B226" t="s">
        <v>669</v>
      </c>
      <c r="C226" s="26">
        <v>3</v>
      </c>
      <c r="D226" s="21">
        <v>4.2113158319802473</v>
      </c>
      <c r="E226" s="21">
        <v>0</v>
      </c>
      <c r="F226" s="21">
        <v>0.86087585623127982</v>
      </c>
      <c r="G226" s="21">
        <v>0.86087585623127982</v>
      </c>
      <c r="H226" s="21">
        <v>-0.16225430421552853</v>
      </c>
      <c r="I226" s="21">
        <v>0</v>
      </c>
      <c r="J226" s="21">
        <v>-9.7352582529317093</v>
      </c>
      <c r="K226" s="21">
        <v>-0.16225430421552853</v>
      </c>
      <c r="L226" s="21">
        <v>-0.99999999999999856</v>
      </c>
      <c r="M226" s="21">
        <v>-0.99999999999999856</v>
      </c>
      <c r="N226" s="21">
        <v>-3.2450860843105684</v>
      </c>
      <c r="O226" s="21">
        <v>-4.6630665647201823</v>
      </c>
      <c r="P226" s="21">
        <v>-2.6076681542517535E-2</v>
      </c>
      <c r="Q226" s="21">
        <v>1.4335542893412636</v>
      </c>
      <c r="R226" s="21">
        <v>0.37978693212097486</v>
      </c>
      <c r="S226" s="21">
        <v>0.33333333333333276</v>
      </c>
      <c r="T226" s="21">
        <v>0.33579618568351133</v>
      </c>
      <c r="U226" s="21">
        <v>4.6455669518172975E-2</v>
      </c>
      <c r="V226" s="21">
        <v>4.6255268788073754E-3</v>
      </c>
      <c r="W226" s="21">
        <v>35.298600785174109</v>
      </c>
      <c r="X226" s="21">
        <v>1.0469942270124635</v>
      </c>
      <c r="Y226" s="21">
        <v>-0.99999999999999856</v>
      </c>
      <c r="Z226" s="21">
        <v>-0.99999999999999856</v>
      </c>
      <c r="AA226" s="21">
        <v>57.391799287189215</v>
      </c>
      <c r="AB226" s="21">
        <v>0.18444560562955489</v>
      </c>
      <c r="AC226" s="21">
        <v>0.28187501000659754</v>
      </c>
      <c r="AD226" s="21">
        <v>-3.2052384238270365E-2</v>
      </c>
      <c r="AE226" s="21">
        <v>21.713411569894099</v>
      </c>
      <c r="AF226" s="21">
        <v>-0.99999999999999856</v>
      </c>
      <c r="AG226" s="21">
        <v>-0.99999999999999856</v>
      </c>
      <c r="AH226" s="21">
        <v>-0.99999999999999856</v>
      </c>
      <c r="AI226" s="21">
        <v>0</v>
      </c>
      <c r="AJ226" s="21">
        <v>4.6255268788073754E-3</v>
      </c>
      <c r="AK226" s="21">
        <v>4.1469857683765791E-3</v>
      </c>
      <c r="AL226" s="21">
        <v>-0.18256262167075113</v>
      </c>
      <c r="AM226" s="21">
        <v>0.83114618601711132</v>
      </c>
      <c r="AN226" s="21">
        <v>8.4882537795166468E-2</v>
      </c>
      <c r="AO226" s="21">
        <v>20.799389579269668</v>
      </c>
      <c r="AP226" s="21">
        <v>1.2092503365254053</v>
      </c>
      <c r="AQ226" s="21">
        <v>25.563342532242402</v>
      </c>
      <c r="AR226" s="21">
        <v>0.72021071541382464</v>
      </c>
      <c r="AS226" s="21">
        <v>0.88473992279693536</v>
      </c>
      <c r="AT226" s="21">
        <v>-0.99999999999999856</v>
      </c>
      <c r="AU226" s="21">
        <v>-0.99999999999999856</v>
      </c>
      <c r="AV226" s="21">
        <v>1.2406627883522547</v>
      </c>
      <c r="AW226" s="21">
        <v>53.93798305899444</v>
      </c>
      <c r="AX226" s="21">
        <v>54.400535746875164</v>
      </c>
      <c r="AY226" s="21">
        <v>6.1211970512976881E-2</v>
      </c>
      <c r="AZ226" s="21">
        <v>-31.919383668729456</v>
      </c>
      <c r="BA226" s="26">
        <v>1439.1969744460907</v>
      </c>
    </row>
    <row r="227" spans="1:100" x14ac:dyDescent="0.25">
      <c r="A227">
        <v>555</v>
      </c>
      <c r="B227" t="s">
        <v>670</v>
      </c>
      <c r="C227" s="26">
        <v>3</v>
      </c>
      <c r="D227" s="21">
        <v>5.068990264541652</v>
      </c>
      <c r="E227" s="21">
        <v>0</v>
      </c>
      <c r="F227" s="21">
        <v>2.3416207825593421E-2</v>
      </c>
      <c r="G227" s="21">
        <v>2.3416207825593421E-2</v>
      </c>
      <c r="H227" s="21">
        <v>0.25156014802197546</v>
      </c>
      <c r="I227" s="21">
        <v>0</v>
      </c>
      <c r="J227" s="21">
        <v>15.09360888131852</v>
      </c>
      <c r="K227" s="21">
        <v>0.25156014802197546</v>
      </c>
      <c r="L227" s="21">
        <v>-0.99999999999999889</v>
      </c>
      <c r="M227" s="21">
        <v>-0.99999999999999889</v>
      </c>
      <c r="N227" s="21">
        <v>5.031202960439507</v>
      </c>
      <c r="O227" s="21">
        <v>20.186015353685779</v>
      </c>
      <c r="P227" s="21">
        <v>-0.53591866940343569</v>
      </c>
      <c r="Q227" s="21">
        <v>0.70564658211430586</v>
      </c>
      <c r="R227" s="21">
        <v>0.16768651424970507</v>
      </c>
      <c r="S227" s="21">
        <v>0.33333333333333315</v>
      </c>
      <c r="T227" s="21">
        <v>0.3628223599983923</v>
      </c>
      <c r="U227" s="21">
        <v>0.10533836826620802</v>
      </c>
      <c r="V227" s="21">
        <v>0</v>
      </c>
      <c r="W227" s="21">
        <v>21.997356543038304</v>
      </c>
      <c r="X227" s="21">
        <v>0.89543804503964131</v>
      </c>
      <c r="Y227" s="21">
        <v>-0.99999999999999889</v>
      </c>
      <c r="Z227" s="21">
        <v>-0.99999999999999889</v>
      </c>
      <c r="AA227" s="21">
        <v>61.932923100557559</v>
      </c>
      <c r="AB227" s="21">
        <v>0.2760033688256604</v>
      </c>
      <c r="AC227" s="21">
        <v>0.41537593123568928</v>
      </c>
      <c r="AD227" s="21">
        <v>0.10397830080404147</v>
      </c>
      <c r="AE227" s="21">
        <v>39.76788004326955</v>
      </c>
      <c r="AF227" s="21">
        <v>-0.99999999999999889</v>
      </c>
      <c r="AG227" s="21">
        <v>-0.99999999999999889</v>
      </c>
      <c r="AH227" s="21">
        <v>-0.99999999999999889</v>
      </c>
      <c r="AI227" s="21">
        <v>0</v>
      </c>
      <c r="AJ227" s="21">
        <v>0</v>
      </c>
      <c r="AK227" s="21">
        <v>-0.16529189528096611</v>
      </c>
      <c r="AL227" s="21">
        <v>0.20040311921781992</v>
      </c>
      <c r="AM227" s="21">
        <v>-2.6113074844419056E-2</v>
      </c>
      <c r="AN227" s="21">
        <v>0.16704019344233137</v>
      </c>
      <c r="AO227" s="21">
        <v>-1.4792863475153071</v>
      </c>
      <c r="AP227" s="21">
        <v>5.1780204321473837</v>
      </c>
      <c r="AQ227" s="21">
        <v>37.090965424356838</v>
      </c>
      <c r="AR227" s="21">
        <v>0.80149406159793313</v>
      </c>
      <c r="AS227" s="21">
        <v>1.1469981930616169</v>
      </c>
      <c r="AT227" s="21">
        <v>-0.99999999999999889</v>
      </c>
      <c r="AU227" s="21">
        <v>-0.99999999999999889</v>
      </c>
      <c r="AV227" s="21">
        <v>0.19110272207529852</v>
      </c>
      <c r="AW227" s="21">
        <v>87.296958886390726</v>
      </c>
      <c r="AX227" s="21">
        <v>87.296958886390726</v>
      </c>
      <c r="AY227" s="21">
        <v>0.35186656549124606</v>
      </c>
      <c r="AZ227" s="21">
        <v>45.464902030611007</v>
      </c>
      <c r="BA227" s="26">
        <v>1514.6739076239016</v>
      </c>
    </row>
    <row r="228" spans="1:100" x14ac:dyDescent="0.25">
      <c r="A228">
        <v>558</v>
      </c>
      <c r="B228" t="s">
        <v>671</v>
      </c>
      <c r="C228" s="26">
        <v>3</v>
      </c>
      <c r="D228" s="21">
        <v>3.6726740120915378</v>
      </c>
      <c r="E228" s="21">
        <v>-0.12281361249414756</v>
      </c>
      <c r="F228" s="21">
        <v>-0.29714809550528248</v>
      </c>
      <c r="G228" s="21">
        <v>-0.32421155652008937</v>
      </c>
      <c r="H228" s="21">
        <v>0.16849436589653854</v>
      </c>
      <c r="I228" s="21">
        <v>0</v>
      </c>
      <c r="J228" s="21">
        <v>10.109661953792317</v>
      </c>
      <c r="K228" s="21">
        <v>0.16849436589653854</v>
      </c>
      <c r="L228" s="21">
        <v>-0.99999999999999967</v>
      </c>
      <c r="M228" s="21">
        <v>-0.99999999999999967</v>
      </c>
      <c r="N228" s="21">
        <v>3.3698873179307718</v>
      </c>
      <c r="O228" s="21">
        <v>13.45812440936376</v>
      </c>
      <c r="P228" s="21">
        <v>-0.29325784943469574</v>
      </c>
      <c r="Q228" s="21">
        <v>-1.8774221267083391</v>
      </c>
      <c r="R228" s="21">
        <v>-0.59052332534337648</v>
      </c>
      <c r="S228" s="21">
        <v>0.33333333333333326</v>
      </c>
      <c r="T228" s="21">
        <v>-9.9802581373427436E-3</v>
      </c>
      <c r="U228" s="21">
        <v>-8.7254328638698406E-2</v>
      </c>
      <c r="V228" s="21">
        <v>0</v>
      </c>
      <c r="W228" s="21">
        <v>2.7041752264301415</v>
      </c>
      <c r="X228" s="21">
        <v>-0.47673419676197859</v>
      </c>
      <c r="Y228" s="21">
        <v>-0.99999999999999967</v>
      </c>
      <c r="Z228" s="21">
        <v>-0.99999999999999967</v>
      </c>
      <c r="AA228" s="21">
        <v>14.030272475141341</v>
      </c>
      <c r="AB228" s="21">
        <v>3.0582925074019055E-2</v>
      </c>
      <c r="AC228" s="21">
        <v>0.25511358437246151</v>
      </c>
      <c r="AD228" s="21">
        <v>-4.7364097965389103E-2</v>
      </c>
      <c r="AE228" s="21">
        <v>11.916620574054573</v>
      </c>
      <c r="AF228" s="21">
        <v>-0.99999999999999967</v>
      </c>
      <c r="AG228" s="21">
        <v>-0.99999999999999967</v>
      </c>
      <c r="AH228" s="21">
        <v>-0.99999999999999967</v>
      </c>
      <c r="AI228" s="21">
        <v>0</v>
      </c>
      <c r="AJ228" s="21">
        <v>0</v>
      </c>
      <c r="AK228" s="21">
        <v>-5.5451222004269489E-2</v>
      </c>
      <c r="AL228" s="21">
        <v>-9.6089604191086087E-3</v>
      </c>
      <c r="AM228" s="21">
        <v>0.11566111719280608</v>
      </c>
      <c r="AN228" s="21">
        <v>-0.11616889304875454</v>
      </c>
      <c r="AO228" s="21">
        <v>2.614271819798804</v>
      </c>
      <c r="AP228" s="21">
        <v>-2.9522671283144066</v>
      </c>
      <c r="AQ228" s="21">
        <v>12.813837180222452</v>
      </c>
      <c r="AR228" s="21">
        <v>0.23609874655729196</v>
      </c>
      <c r="AS228" s="21">
        <v>-0.3082398308654401</v>
      </c>
      <c r="AT228" s="21">
        <v>-0.99999999999999967</v>
      </c>
      <c r="AU228" s="21">
        <v>-0.99999999999999967</v>
      </c>
      <c r="AV228" s="21">
        <v>-0.91473488186346641</v>
      </c>
      <c r="AW228" s="21">
        <v>24.536129756190689</v>
      </c>
      <c r="AX228" s="21">
        <v>24.536129756190689</v>
      </c>
      <c r="AY228" s="21">
        <v>-9.9917247487735186E-2</v>
      </c>
      <c r="AZ228" s="21">
        <v>-35.885584605129338</v>
      </c>
      <c r="BA228" s="26">
        <v>1480.5591691177783</v>
      </c>
      <c r="CU228" t="e">
        <v>#N/A</v>
      </c>
      <c r="CV228" t="e">
        <v>#N/A</v>
      </c>
    </row>
    <row r="229" spans="1:100" x14ac:dyDescent="0.25">
      <c r="A229">
        <v>564</v>
      </c>
      <c r="B229" t="s">
        <v>672</v>
      </c>
      <c r="C229" s="26">
        <v>2</v>
      </c>
      <c r="D229" s="21">
        <v>2.3937243132631409</v>
      </c>
      <c r="E229" s="21">
        <v>-0.29725232647586414</v>
      </c>
      <c r="F229" s="21">
        <v>-0.66325348574639575</v>
      </c>
      <c r="G229" s="21">
        <v>-0.65859851249044088</v>
      </c>
      <c r="H229" s="21">
        <v>-8.4023042361327252E-2</v>
      </c>
      <c r="I229" s="21">
        <v>0</v>
      </c>
      <c r="J229" s="21">
        <v>-5.0413825416796341</v>
      </c>
      <c r="K229" s="21">
        <v>-8.4023042361327252E-2</v>
      </c>
      <c r="L229" s="21">
        <v>-1</v>
      </c>
      <c r="M229" s="21">
        <v>-1</v>
      </c>
      <c r="N229" s="21">
        <v>-1.6804608472265445</v>
      </c>
      <c r="O229" s="21">
        <v>-1.3918095484394115</v>
      </c>
      <c r="P229" s="21">
        <v>-1.3376458630208348</v>
      </c>
      <c r="Q229" s="21">
        <v>-2.8381666386683513</v>
      </c>
      <c r="R229" s="21">
        <v>-0.93069885161082921</v>
      </c>
      <c r="S229" s="21">
        <v>0.29914838475988453</v>
      </c>
      <c r="T229" s="21">
        <v>0.15208577493437661</v>
      </c>
      <c r="U229" s="21">
        <v>-8.5947530717246173E-2</v>
      </c>
      <c r="V229" s="21">
        <v>-2.0995694198140367E-2</v>
      </c>
      <c r="W229" s="21">
        <v>13.994312345604634</v>
      </c>
      <c r="X229" s="21">
        <v>4.5135635906626836E-2</v>
      </c>
      <c r="Y229" s="21">
        <v>-1</v>
      </c>
      <c r="Z229" s="21">
        <v>-1</v>
      </c>
      <c r="AA229" s="21">
        <v>21.159955781828508</v>
      </c>
      <c r="AB229" s="21">
        <v>-6.6043801403969912E-2</v>
      </c>
      <c r="AC229" s="21">
        <v>-6.5899799686845367E-2</v>
      </c>
      <c r="AD229" s="21">
        <v>-6.8915025206198008E-2</v>
      </c>
      <c r="AE229" s="21">
        <v>0.71921374607293131</v>
      </c>
      <c r="AF229" s="21">
        <v>-1</v>
      </c>
      <c r="AG229" s="21">
        <v>-1</v>
      </c>
      <c r="AH229" s="21">
        <v>-1</v>
      </c>
      <c r="AI229" s="21">
        <v>-1.1779868693276359E-2</v>
      </c>
      <c r="AJ229" s="21">
        <v>-2.0995694198140367E-2</v>
      </c>
      <c r="AK229" s="21">
        <v>0.31147374949536094</v>
      </c>
      <c r="AL229" s="21">
        <v>-0.13964579250611359</v>
      </c>
      <c r="AM229" s="21">
        <v>0.3544351672205428</v>
      </c>
      <c r="AN229" s="21">
        <v>-0.17099430700548901</v>
      </c>
      <c r="AO229" s="21">
        <v>9.4123268286082293</v>
      </c>
      <c r="AP229" s="21">
        <v>-3.9671655382856486</v>
      </c>
      <c r="AQ229" s="21">
        <v>18.520530990685025</v>
      </c>
      <c r="AR229" s="21">
        <v>0.45313693491239537</v>
      </c>
      <c r="AS229" s="21">
        <v>0.10683711134342888</v>
      </c>
      <c r="AT229" s="21">
        <v>-1</v>
      </c>
      <c r="AU229" s="21">
        <v>-1</v>
      </c>
      <c r="AV229" s="21">
        <v>-1.1833585073565658</v>
      </c>
      <c r="AW229" s="21">
        <v>29.828979445941474</v>
      </c>
      <c r="AX229" s="21">
        <v>29.615503291362117</v>
      </c>
      <c r="AY229" s="21">
        <v>-2.5864340527950419E-2</v>
      </c>
      <c r="AZ229" s="21">
        <v>-33.729992429979404</v>
      </c>
      <c r="BA229" s="26">
        <v>1423.7837074637464</v>
      </c>
    </row>
    <row r="230" spans="1:100" x14ac:dyDescent="0.25">
      <c r="A230">
        <v>568</v>
      </c>
      <c r="B230" t="s">
        <v>673</v>
      </c>
      <c r="C230" s="26">
        <v>3</v>
      </c>
      <c r="D230" s="21">
        <v>4.6531418744441542</v>
      </c>
      <c r="E230" s="21">
        <v>0</v>
      </c>
      <c r="F230" s="21">
        <v>-0.1012650202613761</v>
      </c>
      <c r="G230" s="21">
        <v>-0.1012650202613761</v>
      </c>
      <c r="H230" s="21">
        <v>-9.4972336968050658E-3</v>
      </c>
      <c r="I230" s="21">
        <v>0</v>
      </c>
      <c r="J230" s="21">
        <v>-0.56983402180830189</v>
      </c>
      <c r="K230" s="21">
        <v>-9.4972336968050658E-3</v>
      </c>
      <c r="L230" s="21">
        <v>-0.99999999999999967</v>
      </c>
      <c r="M230" s="21">
        <v>-0.99999999999999967</v>
      </c>
      <c r="N230" s="21">
        <v>-0.1899446739361009</v>
      </c>
      <c r="O230" s="21">
        <v>3.9820428323744763</v>
      </c>
      <c r="P230" s="21">
        <v>-0.10469238138173903</v>
      </c>
      <c r="Q230" s="21">
        <v>0.30829394065400073</v>
      </c>
      <c r="R230" s="21">
        <v>4.7920580209924776E-2</v>
      </c>
      <c r="S230" s="21">
        <v>0.33333333333333331</v>
      </c>
      <c r="T230" s="21">
        <v>0.2665173278070096</v>
      </c>
      <c r="U230" s="21">
        <v>8.0037504388820499E-2</v>
      </c>
      <c r="V230" s="21">
        <v>-1.3877617109002725E-2</v>
      </c>
      <c r="W230" s="21">
        <v>27.020311284678634</v>
      </c>
      <c r="X230" s="21">
        <v>0.77941620421209001</v>
      </c>
      <c r="Y230" s="21">
        <v>-0.99999999999999967</v>
      </c>
      <c r="Z230" s="21">
        <v>-0.99999999999999967</v>
      </c>
      <c r="AA230" s="21">
        <v>33.408838625491612</v>
      </c>
      <c r="AB230" s="21">
        <v>-1.83005980841267E-2</v>
      </c>
      <c r="AC230" s="21">
        <v>2.4391827680178883E-2</v>
      </c>
      <c r="AD230" s="21">
        <v>0.12072090561600866</v>
      </c>
      <c r="AE230" s="21">
        <v>6.340606760603043</v>
      </c>
      <c r="AF230" s="21">
        <v>-0.99999999999999967</v>
      </c>
      <c r="AG230" s="21">
        <v>-0.99999999999999967</v>
      </c>
      <c r="AH230" s="21">
        <v>-0.99999999999999967</v>
      </c>
      <c r="AI230" s="21">
        <v>0</v>
      </c>
      <c r="AJ230" s="21">
        <v>-1.3877617109002725E-2</v>
      </c>
      <c r="AK230" s="21">
        <v>6.8382396883927013E-2</v>
      </c>
      <c r="AL230" s="21">
        <v>9.2973550545359107E-3</v>
      </c>
      <c r="AM230" s="21">
        <v>0.18617996106773732</v>
      </c>
      <c r="AN230" s="21">
        <v>6.0540288866045684E-2</v>
      </c>
      <c r="AO230" s="21">
        <v>4.996411011113068</v>
      </c>
      <c r="AP230" s="21">
        <v>1.5599939969238212</v>
      </c>
      <c r="AQ230" s="21">
        <v>26.450477262870322</v>
      </c>
      <c r="AR230" s="21">
        <v>0.66601054842016061</v>
      </c>
      <c r="AS230" s="21">
        <v>0.76991897051528491</v>
      </c>
      <c r="AT230" s="21">
        <v>-0.99999999999999967</v>
      </c>
      <c r="AU230" s="21">
        <v>-0.99999999999999967</v>
      </c>
      <c r="AV230" s="21">
        <v>-5.3344440051451392E-2</v>
      </c>
      <c r="AW230" s="21">
        <v>38.95087545478988</v>
      </c>
      <c r="AX230" s="21">
        <v>37.563113743889609</v>
      </c>
      <c r="AY230" s="21">
        <v>4.1245084831014918E-2</v>
      </c>
      <c r="AZ230" s="21">
        <v>-34.837705737155034</v>
      </c>
      <c r="BA230" s="26">
        <v>1329.2574841448079</v>
      </c>
      <c r="CU230" t="e">
        <v>#N/A</v>
      </c>
      <c r="CV230" t="e">
        <v>#N/A</v>
      </c>
    </row>
    <row r="231" spans="1:100" x14ac:dyDescent="0.25">
      <c r="A231">
        <v>569</v>
      </c>
      <c r="B231" t="s">
        <v>674</v>
      </c>
      <c r="C231" s="26">
        <v>2</v>
      </c>
      <c r="D231" s="21">
        <v>3.6138131347709206</v>
      </c>
      <c r="E231" s="21">
        <v>-2.6236339359564362E-2</v>
      </c>
      <c r="F231" s="21">
        <v>1.1605926802022132E-2</v>
      </c>
      <c r="G231" s="21">
        <v>1.9325499938881469E-2</v>
      </c>
      <c r="H231" s="21">
        <v>5.6225581852145358E-2</v>
      </c>
      <c r="I231" s="21">
        <v>0</v>
      </c>
      <c r="J231" s="21">
        <v>3.3735349111287212</v>
      </c>
      <c r="K231" s="21">
        <v>5.6225581852145358E-2</v>
      </c>
      <c r="L231" s="21">
        <v>-1</v>
      </c>
      <c r="M231" s="21">
        <v>-1</v>
      </c>
      <c r="N231" s="21">
        <v>1.1245116370429071</v>
      </c>
      <c r="O231" s="21">
        <v>7.3490895315782794</v>
      </c>
      <c r="P231" s="21">
        <v>3.4905247748101442E-2</v>
      </c>
      <c r="Q231" s="21">
        <v>0.36984164605535941</v>
      </c>
      <c r="R231" s="21">
        <v>0.12296634646972296</v>
      </c>
      <c r="S231" s="21">
        <v>0.32536486034049128</v>
      </c>
      <c r="T231" s="21">
        <v>0.2627722611918234</v>
      </c>
      <c r="U231" s="21">
        <v>5.1113454052651955E-2</v>
      </c>
      <c r="V231" s="21">
        <v>-2.8723201196230353E-3</v>
      </c>
      <c r="W231" s="21">
        <v>22.644803475202238</v>
      </c>
      <c r="X231" s="21">
        <v>0.68008416408457006</v>
      </c>
      <c r="Y231" s="21">
        <v>-1</v>
      </c>
      <c r="Z231" s="21">
        <v>-1</v>
      </c>
      <c r="AA231" s="21">
        <v>38.969923730345734</v>
      </c>
      <c r="AB231" s="21">
        <v>8.7695645958817459E-2</v>
      </c>
      <c r="AC231" s="21">
        <v>8.7897991428932759E-2</v>
      </c>
      <c r="AD231" s="21">
        <v>8.3562017662174914E-2</v>
      </c>
      <c r="AE231" s="21">
        <v>14.882688555178991</v>
      </c>
      <c r="AF231" s="21">
        <v>-1</v>
      </c>
      <c r="AG231" s="21">
        <v>-1</v>
      </c>
      <c r="AH231" s="21">
        <v>-1</v>
      </c>
      <c r="AI231" s="21">
        <v>-1.8420505530204214E-3</v>
      </c>
      <c r="AJ231" s="21">
        <v>-2.8723201196230353E-3</v>
      </c>
      <c r="AK231" s="21">
        <v>0.12625735888888928</v>
      </c>
      <c r="AL231" s="21">
        <v>4.5570598100358038E-2</v>
      </c>
      <c r="AM231" s="21">
        <v>0.1387093081663508</v>
      </c>
      <c r="AN231" s="21">
        <v>4.4731552048702952E-2</v>
      </c>
      <c r="AO231" s="21">
        <v>3.9191015221886234</v>
      </c>
      <c r="AP231" s="21">
        <v>1.5260597681339574</v>
      </c>
      <c r="AQ231" s="21">
        <v>27.729589344006495</v>
      </c>
      <c r="AR231" s="21">
        <v>0.65584633511579948</v>
      </c>
      <c r="AS231" s="21">
        <v>0.76237387797682843</v>
      </c>
      <c r="AT231" s="21">
        <v>-1</v>
      </c>
      <c r="AU231" s="21">
        <v>-1</v>
      </c>
      <c r="AV231" s="21">
        <v>0.21489763795470146</v>
      </c>
      <c r="AW231" s="21">
        <v>50.353664471520567</v>
      </c>
      <c r="AX231" s="21">
        <v>50.409074776364392</v>
      </c>
      <c r="AY231" s="21">
        <v>0.1322307757873567</v>
      </c>
      <c r="AZ231" s="21">
        <v>-6.0329105197305388</v>
      </c>
      <c r="BA231" s="26">
        <v>1449.5247814246206</v>
      </c>
    </row>
    <row r="232" spans="1:100" x14ac:dyDescent="0.25">
      <c r="A232">
        <v>571</v>
      </c>
      <c r="B232" t="s">
        <v>675</v>
      </c>
      <c r="C232" s="26">
        <v>3</v>
      </c>
      <c r="D232" s="21">
        <v>3.7237350629106154</v>
      </c>
      <c r="E232" s="21">
        <v>0.23402814233171532</v>
      </c>
      <c r="F232" s="21">
        <v>3.8704993399230087E-2</v>
      </c>
      <c r="G232" s="21">
        <v>9.6478245724481979E-2</v>
      </c>
      <c r="H232" s="21">
        <v>-0.15254731455532833</v>
      </c>
      <c r="I232" s="21">
        <v>0</v>
      </c>
      <c r="J232" s="21">
        <v>-9.1528388733197001</v>
      </c>
      <c r="K232" s="21">
        <v>-0.15254731455532833</v>
      </c>
      <c r="L232" s="21">
        <v>-1.0000000000000016</v>
      </c>
      <c r="M232" s="21">
        <v>-1.0000000000000016</v>
      </c>
      <c r="N232" s="21">
        <v>-3.050946291106567</v>
      </c>
      <c r="O232" s="21">
        <v>-5.3326255646846024</v>
      </c>
      <c r="P232" s="21">
        <v>2.8898012294208435</v>
      </c>
      <c r="Q232" s="21">
        <v>2.0743535232413741</v>
      </c>
      <c r="R232" s="21">
        <v>0.8312289320267171</v>
      </c>
      <c r="S232" s="21">
        <v>0.33333333333333365</v>
      </c>
      <c r="T232" s="21">
        <v>0.21844597984377967</v>
      </c>
      <c r="U232" s="21">
        <v>7.0324904324812004E-2</v>
      </c>
      <c r="V232" s="21">
        <v>0</v>
      </c>
      <c r="W232" s="21">
        <v>30.986061282290166</v>
      </c>
      <c r="X232" s="21">
        <v>0.87630668923648081</v>
      </c>
      <c r="Y232" s="21">
        <v>-1.0000000000000016</v>
      </c>
      <c r="Z232" s="21">
        <v>-1.0000000000000016</v>
      </c>
      <c r="AA232" s="21">
        <v>31.79281842502397</v>
      </c>
      <c r="AB232" s="21">
        <v>2.4290923354242981E-2</v>
      </c>
      <c r="AC232" s="21">
        <v>3.3558918278532343E-2</v>
      </c>
      <c r="AD232" s="21">
        <v>-5.8339277418633546E-2</v>
      </c>
      <c r="AE232" s="21">
        <v>-2.4471789292908885E-2</v>
      </c>
      <c r="AF232" s="21">
        <v>-1.0000000000000016</v>
      </c>
      <c r="AG232" s="21">
        <v>-1.0000000000000016</v>
      </c>
      <c r="AH232" s="21">
        <v>-1.0000000000000016</v>
      </c>
      <c r="AI232" s="21">
        <v>0</v>
      </c>
      <c r="AJ232" s="21">
        <v>0</v>
      </c>
      <c r="AK232" s="21">
        <v>0.18461426987398966</v>
      </c>
      <c r="AL232" s="21">
        <v>0.11679525117054537</v>
      </c>
      <c r="AM232" s="21">
        <v>0.19026289436781751</v>
      </c>
      <c r="AN232" s="21">
        <v>0.1393436736244606</v>
      </c>
      <c r="AO232" s="21">
        <v>5.6796437085653846</v>
      </c>
      <c r="AP232" s="21">
        <v>4.0675680964642424</v>
      </c>
      <c r="AQ232" s="21">
        <v>21.833222408970453</v>
      </c>
      <c r="AR232" s="21">
        <v>0.62210421750192557</v>
      </c>
      <c r="AS232" s="21">
        <v>0.7237593746811527</v>
      </c>
      <c r="AT232" s="21">
        <v>-1.0000000000000016</v>
      </c>
      <c r="AU232" s="21">
        <v>-1.0000000000000016</v>
      </c>
      <c r="AV232" s="21">
        <v>0.92770717775119871</v>
      </c>
      <c r="AW232" s="21">
        <v>30.52776095680359</v>
      </c>
      <c r="AX232" s="21">
        <v>30.52776095680359</v>
      </c>
      <c r="AY232" s="21">
        <v>0.27678549390604579</v>
      </c>
      <c r="AZ232" s="21">
        <v>-5.046381200169944</v>
      </c>
      <c r="BA232" s="26">
        <v>1437.4117858469017</v>
      </c>
      <c r="CU232" t="e">
        <v>#N/A</v>
      </c>
      <c r="CV232" t="e">
        <v>#N/A</v>
      </c>
    </row>
    <row r="233" spans="1:100" x14ac:dyDescent="0.25">
      <c r="A233">
        <v>573</v>
      </c>
      <c r="B233" t="s">
        <v>676</v>
      </c>
      <c r="C233" s="26">
        <v>3</v>
      </c>
      <c r="D233" s="21">
        <v>6.3367585087205534</v>
      </c>
      <c r="E233" s="21">
        <v>0</v>
      </c>
      <c r="F233" s="21">
        <v>-0.10582138850577816</v>
      </c>
      <c r="G233" s="21">
        <v>-0.10582138850577816</v>
      </c>
      <c r="H233" s="21">
        <v>9.0274518349880067E-2</v>
      </c>
      <c r="I233" s="21">
        <v>0</v>
      </c>
      <c r="J233" s="21">
        <v>5.4164711009928022</v>
      </c>
      <c r="K233" s="21">
        <v>9.0274518349880067E-2</v>
      </c>
      <c r="L233" s="21">
        <v>-1</v>
      </c>
      <c r="M233" s="21">
        <v>-1</v>
      </c>
      <c r="N233" s="21">
        <v>1.8054903669976019</v>
      </c>
      <c r="O233" s="21">
        <v>11.647408221207588</v>
      </c>
      <c r="P233" s="21">
        <v>-1.3122900047246833</v>
      </c>
      <c r="Q233" s="21">
        <v>4.0156242275673035</v>
      </c>
      <c r="R233" s="21">
        <v>1.0984389359587792</v>
      </c>
      <c r="S233" s="21">
        <v>0.34215172024680723</v>
      </c>
      <c r="T233" s="21">
        <v>0.13628511187169995</v>
      </c>
      <c r="U233" s="21">
        <v>-9.7277841894282638E-2</v>
      </c>
      <c r="V233" s="21">
        <v>0</v>
      </c>
      <c r="W233" s="21">
        <v>11.635378874973776</v>
      </c>
      <c r="X233" s="21">
        <v>-3.3103829195818023E-2</v>
      </c>
      <c r="Y233" s="21">
        <v>-1</v>
      </c>
      <c r="Z233" s="21">
        <v>-1</v>
      </c>
      <c r="AA233" s="21">
        <v>34.676739199724594</v>
      </c>
      <c r="AB233" s="21">
        <v>0.1227824495810875</v>
      </c>
      <c r="AC233" s="21">
        <v>0.31078091367693195</v>
      </c>
      <c r="AD233" s="21">
        <v>5.2950645178210902E-3</v>
      </c>
      <c r="AE233" s="21">
        <v>21.94292138879203</v>
      </c>
      <c r="AF233" s="21">
        <v>-1</v>
      </c>
      <c r="AG233" s="21">
        <v>-1</v>
      </c>
      <c r="AH233" s="21">
        <v>-1</v>
      </c>
      <c r="AI233" s="21">
        <v>0</v>
      </c>
      <c r="AJ233" s="21">
        <v>0</v>
      </c>
      <c r="AK233" s="21">
        <v>-5.8209176811128402E-2</v>
      </c>
      <c r="AL233" s="21">
        <v>6.8762239415797247E-2</v>
      </c>
      <c r="AM233" s="21">
        <v>-0.11801283137742079</v>
      </c>
      <c r="AN233" s="21">
        <v>-0.15194173556910881</v>
      </c>
      <c r="AO233" s="21">
        <v>-3.2413666684911626</v>
      </c>
      <c r="AP233" s="21">
        <v>-3.4547321921487342</v>
      </c>
      <c r="AQ233" s="21">
        <v>17.051849975966576</v>
      </c>
      <c r="AR233" s="21">
        <v>0.38115899022422434</v>
      </c>
      <c r="AS233" s="21">
        <v>5.7170689154062072E-2</v>
      </c>
      <c r="AT233" s="21">
        <v>-1</v>
      </c>
      <c r="AU233" s="21">
        <v>-1</v>
      </c>
      <c r="AV233" s="21">
        <v>0.99261754745300079</v>
      </c>
      <c r="AW233" s="21">
        <v>42.869415228783417</v>
      </c>
      <c r="AX233" s="21">
        <v>42.869415228783417</v>
      </c>
      <c r="AY233" s="21">
        <v>8.5299711285285781E-2</v>
      </c>
      <c r="AZ233" s="21">
        <v>-0.88200332851980601</v>
      </c>
      <c r="BA233" s="26">
        <v>1452.9844106377805</v>
      </c>
      <c r="CU233" t="e">
        <v>#N/A</v>
      </c>
      <c r="CV233" t="e">
        <v>#N/A</v>
      </c>
    </row>
    <row r="234" spans="1:100" x14ac:dyDescent="0.25">
      <c r="A234">
        <v>578</v>
      </c>
      <c r="B234" t="s">
        <v>677</v>
      </c>
      <c r="C234" s="26">
        <v>3</v>
      </c>
      <c r="D234" s="21">
        <v>4.8901793057609</v>
      </c>
      <c r="E234" s="21">
        <v>-2.6825941754128773E-3</v>
      </c>
      <c r="F234" s="21">
        <v>0.71117281594735382</v>
      </c>
      <c r="G234" s="21">
        <v>0.71117281594735382</v>
      </c>
      <c r="H234" s="21">
        <v>0.49479602333306727</v>
      </c>
      <c r="I234" s="21">
        <v>0</v>
      </c>
      <c r="J234" s="21">
        <v>29.687761399984044</v>
      </c>
      <c r="K234" s="21">
        <v>0.49479602333306727</v>
      </c>
      <c r="L234" s="21">
        <v>-1.0000000000000013</v>
      </c>
      <c r="M234" s="21">
        <v>-1.0000000000000013</v>
      </c>
      <c r="N234" s="21">
        <v>9.8959204666613481</v>
      </c>
      <c r="O234" s="21">
        <v>35.289113521692308</v>
      </c>
      <c r="P234" s="21">
        <v>-0.31178786123726904</v>
      </c>
      <c r="Q234" s="21">
        <v>0.57187871347400787</v>
      </c>
      <c r="R234" s="21">
        <v>0.234140109378493</v>
      </c>
      <c r="S234" s="21">
        <v>0.33333333333333381</v>
      </c>
      <c r="T234" s="21">
        <v>0.33432649501886724</v>
      </c>
      <c r="U234" s="21">
        <v>0.19925679220098227</v>
      </c>
      <c r="V234" s="21">
        <v>8.5522097551422212E-3</v>
      </c>
      <c r="W234" s="21">
        <v>15.226912279010332</v>
      </c>
      <c r="X234" s="21">
        <v>1.0227108994004219</v>
      </c>
      <c r="Y234" s="21">
        <v>-1.0000000000000013</v>
      </c>
      <c r="Z234" s="21">
        <v>-1.0000000000000013</v>
      </c>
      <c r="AA234" s="21">
        <v>56.486358583578763</v>
      </c>
      <c r="AB234" s="21">
        <v>0.16003284839817003</v>
      </c>
      <c r="AC234" s="21">
        <v>8.3297598120217808E-2</v>
      </c>
      <c r="AD234" s="21">
        <v>0.57717567738541053</v>
      </c>
      <c r="AE234" s="21">
        <v>41.025306195189927</v>
      </c>
      <c r="AF234" s="21">
        <v>-1.0000000000000013</v>
      </c>
      <c r="AG234" s="21">
        <v>-1.0000000000000013</v>
      </c>
      <c r="AH234" s="21">
        <v>-1.0000000000000013</v>
      </c>
      <c r="AI234" s="21">
        <v>-3.6565780034376583E-3</v>
      </c>
      <c r="AJ234" s="21">
        <v>8.5522097551422212E-3</v>
      </c>
      <c r="AK234" s="21">
        <v>-0.14798285632513872</v>
      </c>
      <c r="AL234" s="21">
        <v>0.18862848491815495</v>
      </c>
      <c r="AM234" s="21">
        <v>9.8812559485058071E-2</v>
      </c>
      <c r="AN234" s="21">
        <v>-3.856812937716167E-2</v>
      </c>
      <c r="AO234" s="21">
        <v>1.7303997055007569</v>
      </c>
      <c r="AP234" s="21">
        <v>-2.1060809838267358E-2</v>
      </c>
      <c r="AQ234" s="21">
        <v>44.91467367899434</v>
      </c>
      <c r="AR234" s="21">
        <v>0.87546883030832612</v>
      </c>
      <c r="AS234" s="21">
        <v>1.5175069227334903</v>
      </c>
      <c r="AT234" s="21">
        <v>-1.0000000000000013</v>
      </c>
      <c r="AU234" s="21">
        <v>-1.0000000000000013</v>
      </c>
      <c r="AV234" s="21">
        <v>0.94531292532584688</v>
      </c>
      <c r="AW234" s="21">
        <v>91.754411295432803</v>
      </c>
      <c r="AX234" s="21">
        <v>92.536500710878286</v>
      </c>
      <c r="AY234" s="21">
        <v>0.1980188271697792</v>
      </c>
      <c r="AZ234" s="21">
        <v>18.23955149076685</v>
      </c>
      <c r="BA234" s="26">
        <v>1506.3858279852057</v>
      </c>
    </row>
    <row r="235" spans="1:100" x14ac:dyDescent="0.25">
      <c r="A235">
        <v>580</v>
      </c>
      <c r="B235" t="s">
        <v>678</v>
      </c>
      <c r="C235" s="26">
        <v>3</v>
      </c>
      <c r="D235" s="21">
        <v>6.1863348068964754</v>
      </c>
      <c r="E235" s="21">
        <v>1.3407776657871674E-2</v>
      </c>
      <c r="F235" s="21">
        <v>4.2990585918356049E-2</v>
      </c>
      <c r="G235" s="21">
        <v>4.7459844804313332E-2</v>
      </c>
      <c r="H235" s="21">
        <v>0.5922468598578402</v>
      </c>
      <c r="I235" s="21">
        <v>0</v>
      </c>
      <c r="J235" s="21">
        <v>35.534811591470408</v>
      </c>
      <c r="K235" s="21">
        <v>0.5922468598578402</v>
      </c>
      <c r="L235" s="21">
        <v>-1.0000000000000002</v>
      </c>
      <c r="M235" s="21">
        <v>-1.0000000000000002</v>
      </c>
      <c r="N235" s="21">
        <v>11.844937197156804</v>
      </c>
      <c r="O235" s="21">
        <v>41.768606243171199</v>
      </c>
      <c r="P235" s="21">
        <v>-1.2022100039982904</v>
      </c>
      <c r="Q235" s="21">
        <v>5.5261506989496132</v>
      </c>
      <c r="R235" s="21">
        <v>1.5901042621709691</v>
      </c>
      <c r="S235" s="21">
        <v>0.33333333333333343</v>
      </c>
      <c r="T235" s="21">
        <v>0.40644222345808251</v>
      </c>
      <c r="U235" s="21">
        <v>0.49518746947246622</v>
      </c>
      <c r="V235" s="21">
        <v>-2.7658421325247869E-2</v>
      </c>
      <c r="W235" s="21">
        <v>24.602309803231766</v>
      </c>
      <c r="X235" s="21">
        <v>2.0080622441030855</v>
      </c>
      <c r="Y235" s="21">
        <v>-1.0000000000000002</v>
      </c>
      <c r="Z235" s="21">
        <v>-1.0000000000000002</v>
      </c>
      <c r="AA235" s="21">
        <v>23.156181331979589</v>
      </c>
      <c r="AB235" s="21">
        <v>-2.4201581185009553E-2</v>
      </c>
      <c r="AC235" s="21">
        <v>-0.15049206902699305</v>
      </c>
      <c r="AD235" s="21">
        <v>0.11396899554353959</v>
      </c>
      <c r="AE235" s="21">
        <v>-3.036232733423148</v>
      </c>
      <c r="AF235" s="21">
        <v>-1.0000000000000002</v>
      </c>
      <c r="AG235" s="21">
        <v>-1.0000000000000002</v>
      </c>
      <c r="AH235" s="21">
        <v>-1.0000000000000002</v>
      </c>
      <c r="AI235" s="21">
        <v>1.9073463447460578E-2</v>
      </c>
      <c r="AJ235" s="21">
        <v>-2.7658421325247869E-2</v>
      </c>
      <c r="AK235" s="21">
        <v>0.32474757885323002</v>
      </c>
      <c r="AL235" s="21">
        <v>0.13006562204496094</v>
      </c>
      <c r="AM235" s="21">
        <v>0.23205763932988394</v>
      </c>
      <c r="AN235" s="21">
        <v>0.54883876400995479</v>
      </c>
      <c r="AO235" s="21">
        <v>7.4251788775132468</v>
      </c>
      <c r="AP235" s="21">
        <v>14.371297210473678</v>
      </c>
      <c r="AQ235" s="21">
        <v>60.13712139470222</v>
      </c>
      <c r="AR235" s="21">
        <v>1.2073046049386338</v>
      </c>
      <c r="AS235" s="21">
        <v>2.6003091039609267</v>
      </c>
      <c r="AT235" s="21">
        <v>-1.0000000000000002</v>
      </c>
      <c r="AU235" s="21">
        <v>-1.0000000000000002</v>
      </c>
      <c r="AV235" s="21">
        <v>1.6375641069752824</v>
      </c>
      <c r="AW235" s="21">
        <v>79.296084785624487</v>
      </c>
      <c r="AX235" s="21">
        <v>76.91171192204888</v>
      </c>
      <c r="AY235" s="21">
        <v>0.49427898825646138</v>
      </c>
      <c r="AZ235" s="21">
        <v>57.402410415476574</v>
      </c>
      <c r="BA235" s="26">
        <v>1511.5103086539634</v>
      </c>
    </row>
    <row r="236" spans="1:100" x14ac:dyDescent="0.25">
      <c r="A236">
        <v>581</v>
      </c>
      <c r="B236" t="s">
        <v>679</v>
      </c>
      <c r="C236" s="26">
        <v>3</v>
      </c>
      <c r="D236" s="21">
        <v>5.1391221678622943</v>
      </c>
      <c r="E236" s="21">
        <v>-1.6052532914225464E-2</v>
      </c>
      <c r="F236" s="21">
        <v>0.56785262373917078</v>
      </c>
      <c r="G236" s="21">
        <v>0.56785262373917078</v>
      </c>
      <c r="H236" s="21">
        <v>-6.0178049616561938E-2</v>
      </c>
      <c r="I236" s="21">
        <v>0</v>
      </c>
      <c r="J236" s="21">
        <v>-3.6106829769937159</v>
      </c>
      <c r="K236" s="21">
        <v>-6.0178049616561938E-2</v>
      </c>
      <c r="L236" s="21">
        <v>-1</v>
      </c>
      <c r="M236" s="21">
        <v>-1</v>
      </c>
      <c r="N236" s="21">
        <v>-1.2035609923312383</v>
      </c>
      <c r="O236" s="21">
        <v>2.0962918146077505</v>
      </c>
      <c r="P236" s="21">
        <v>-0.34807768627515562</v>
      </c>
      <c r="Q236" s="21">
        <v>13.642306258473619</v>
      </c>
      <c r="R236" s="21">
        <v>4.5326273188932058</v>
      </c>
      <c r="S236" s="21">
        <v>0.36072391537794429</v>
      </c>
      <c r="T236" s="21">
        <v>0.3431810492082345</v>
      </c>
      <c r="U236" s="21">
        <v>-0.10205002219541132</v>
      </c>
      <c r="V236" s="21">
        <v>0</v>
      </c>
      <c r="W236" s="21">
        <v>26.481319680293179</v>
      </c>
      <c r="X236" s="21">
        <v>0.36573064129599669</v>
      </c>
      <c r="Y236" s="21">
        <v>-1</v>
      </c>
      <c r="Z236" s="21">
        <v>-1</v>
      </c>
      <c r="AA236" s="21">
        <v>42.229452490858009</v>
      </c>
      <c r="AB236" s="21">
        <v>0.34696328554324618</v>
      </c>
      <c r="AC236" s="21">
        <v>4.8415629497464821E-2</v>
      </c>
      <c r="AD236" s="21">
        <v>-0.17106880520727813</v>
      </c>
      <c r="AE236" s="21">
        <v>11.215505491671644</v>
      </c>
      <c r="AF236" s="21">
        <v>-1</v>
      </c>
      <c r="AG236" s="21">
        <v>-1</v>
      </c>
      <c r="AH236" s="21">
        <v>-1</v>
      </c>
      <c r="AI236" s="21">
        <v>0.10615727345178104</v>
      </c>
      <c r="AJ236" s="21">
        <v>0</v>
      </c>
      <c r="AK236" s="21">
        <v>-9.2475757400365607E-2</v>
      </c>
      <c r="AL236" s="21">
        <v>-2.2966238054095138E-2</v>
      </c>
      <c r="AM236" s="21">
        <v>0.2677198394411644</v>
      </c>
      <c r="AN236" s="21">
        <v>0.31364789310820973</v>
      </c>
      <c r="AO236" s="21">
        <v>6.2306171990272814</v>
      </c>
      <c r="AP236" s="21">
        <v>7.7263661374347672</v>
      </c>
      <c r="AQ236" s="21">
        <v>22.870636703299461</v>
      </c>
      <c r="AR236" s="21">
        <v>0.60185494239076731</v>
      </c>
      <c r="AS236" s="21">
        <v>0.30555259167943444</v>
      </c>
      <c r="AT236" s="21">
        <v>-1</v>
      </c>
      <c r="AU236" s="21">
        <v>-1</v>
      </c>
      <c r="AV236" s="21">
        <v>5.1004799426323775</v>
      </c>
      <c r="AW236" s="21">
        <v>52.052110442900563</v>
      </c>
      <c r="AX236" s="21">
        <v>54.175255911936155</v>
      </c>
      <c r="AY236" s="21">
        <v>8.2048829137531032E-2</v>
      </c>
      <c r="AZ236" s="21">
        <v>-28.572182548024525</v>
      </c>
      <c r="BA236" s="26">
        <v>1389.0230451243449</v>
      </c>
    </row>
    <row r="237" spans="1:100" x14ac:dyDescent="0.25">
      <c r="A237">
        <v>585</v>
      </c>
      <c r="B237" t="s">
        <v>680</v>
      </c>
      <c r="C237" s="26">
        <v>3</v>
      </c>
      <c r="D237" s="21">
        <v>4.7488774544554495</v>
      </c>
      <c r="E237" s="21">
        <v>0.20405490113182945</v>
      </c>
      <c r="F237" s="21">
        <v>-2.8824054619139292</v>
      </c>
      <c r="G237" s="21">
        <v>-2.8274766729201342</v>
      </c>
      <c r="H237" s="21">
        <v>-2.1756691260450503E-2</v>
      </c>
      <c r="I237" s="21">
        <v>0</v>
      </c>
      <c r="J237" s="21">
        <v>-1.3054014756270345</v>
      </c>
      <c r="K237" s="21">
        <v>-2.1756691260450503E-2</v>
      </c>
      <c r="L237" s="21">
        <v>-1.0000000000000013</v>
      </c>
      <c r="M237" s="21">
        <v>-1.0000000000000013</v>
      </c>
      <c r="N237" s="21">
        <v>-0.435133825209011</v>
      </c>
      <c r="O237" s="21">
        <v>0.61599930590828211</v>
      </c>
      <c r="P237" s="21">
        <v>0.16887557036396172</v>
      </c>
      <c r="Q237" s="21">
        <v>7.6831120391371108</v>
      </c>
      <c r="R237" s="21">
        <v>2.5988017408710391</v>
      </c>
      <c r="S237" s="21">
        <v>0.33333333333333404</v>
      </c>
      <c r="T237" s="21">
        <v>0.18028147760100821</v>
      </c>
      <c r="U237" s="21">
        <v>-1.2275231849883689E-2</v>
      </c>
      <c r="V237" s="21">
        <v>0</v>
      </c>
      <c r="W237" s="21">
        <v>20.92385081379636</v>
      </c>
      <c r="X237" s="21">
        <v>0.3254006715859814</v>
      </c>
      <c r="Y237" s="21">
        <v>-1.0000000000000013</v>
      </c>
      <c r="Z237" s="21">
        <v>-1.0000000000000013</v>
      </c>
      <c r="AA237" s="21">
        <v>36.348295461488163</v>
      </c>
      <c r="AB237" s="21">
        <v>8.7099972847366161E-2</v>
      </c>
      <c r="AC237" s="21">
        <v>-7.8997188958628506E-2</v>
      </c>
      <c r="AD237" s="21">
        <v>0.24841007424767755</v>
      </c>
      <c r="AE237" s="21">
        <v>12.825642906820764</v>
      </c>
      <c r="AF237" s="21">
        <v>-1.0000000000000013</v>
      </c>
      <c r="AG237" s="21">
        <v>-1.0000000000000013</v>
      </c>
      <c r="AH237" s="21">
        <v>-1.0000000000000013</v>
      </c>
      <c r="AI237" s="21">
        <v>-5.6757306034101451E-3</v>
      </c>
      <c r="AJ237" s="21">
        <v>0</v>
      </c>
      <c r="AK237" s="21">
        <v>8.3886893706062615E-2</v>
      </c>
      <c r="AL237" s="21">
        <v>0.21649404892995355</v>
      </c>
      <c r="AM237" s="21">
        <v>0.72060665902683774</v>
      </c>
      <c r="AN237" s="21">
        <v>0.16908611266312581</v>
      </c>
      <c r="AO237" s="21">
        <v>18.434600944201268</v>
      </c>
      <c r="AP237" s="21">
        <v>5.3096230612279136</v>
      </c>
      <c r="AQ237" s="21">
        <v>19.618449338169338</v>
      </c>
      <c r="AR237" s="21">
        <v>0.50133957908445814</v>
      </c>
      <c r="AS237" s="21">
        <v>0.30364398032553114</v>
      </c>
      <c r="AT237" s="21">
        <v>-1.0000000000000013</v>
      </c>
      <c r="AU237" s="21">
        <v>-1.0000000000000013</v>
      </c>
      <c r="AV237" s="21">
        <v>-0.22867493204909481</v>
      </c>
      <c r="AW237" s="21">
        <v>42.27391782862437</v>
      </c>
      <c r="AX237" s="21">
        <v>42.160403216556148</v>
      </c>
      <c r="AY237" s="21">
        <v>0.1208284329398628</v>
      </c>
      <c r="AZ237" s="21">
        <v>-42.448875812090769</v>
      </c>
      <c r="BA237" s="26">
        <v>1315.5647022104608</v>
      </c>
    </row>
    <row r="238" spans="1:100" x14ac:dyDescent="0.25">
      <c r="A238">
        <v>587</v>
      </c>
      <c r="B238" t="s">
        <v>681</v>
      </c>
      <c r="C238" s="26">
        <v>3</v>
      </c>
      <c r="D238" s="21">
        <v>4.632940616095822</v>
      </c>
      <c r="E238" s="21">
        <v>-7.37099397933943E-3</v>
      </c>
      <c r="F238" s="21">
        <v>-1.0760928434163382E-2</v>
      </c>
      <c r="G238" s="21">
        <v>-1.0760928434163382E-2</v>
      </c>
      <c r="H238" s="21">
        <v>-2.5842219007803029E-2</v>
      </c>
      <c r="I238" s="21">
        <v>0</v>
      </c>
      <c r="J238" s="21">
        <v>-1.5505331404681806</v>
      </c>
      <c r="K238" s="21">
        <v>-2.5842219007803029E-2</v>
      </c>
      <c r="L238" s="21">
        <v>-0.99999999999999856</v>
      </c>
      <c r="M238" s="21">
        <v>-0.99999999999999856</v>
      </c>
      <c r="N238" s="21">
        <v>-0.5168443801560606</v>
      </c>
      <c r="O238" s="21">
        <v>3.0716465471934788</v>
      </c>
      <c r="P238" s="21">
        <v>-0.42114416891416323</v>
      </c>
      <c r="Q238" s="21">
        <v>0.19684572467131919</v>
      </c>
      <c r="R238" s="21">
        <v>7.6243249829180654E-2</v>
      </c>
      <c r="S238" s="21">
        <v>0.33333333333333304</v>
      </c>
      <c r="T238" s="21">
        <v>0.33333333333333304</v>
      </c>
      <c r="U238" s="21">
        <v>0.4135400193581748</v>
      </c>
      <c r="V238" s="21">
        <v>0.24234404766698137</v>
      </c>
      <c r="W238" s="21">
        <v>53.935718107985004</v>
      </c>
      <c r="X238" s="21">
        <v>3.8007332491090553</v>
      </c>
      <c r="Y238" s="21">
        <v>-0.99999999999999856</v>
      </c>
      <c r="Z238" s="21">
        <v>-0.99999999999999856</v>
      </c>
      <c r="AA238" s="21">
        <v>117.39709517307681</v>
      </c>
      <c r="AB238" s="21">
        <v>0.38021659990661272</v>
      </c>
      <c r="AC238" s="21">
        <v>0.50269773442868182</v>
      </c>
      <c r="AD238" s="21">
        <v>0.38478834196995826</v>
      </c>
      <c r="AE238" s="21">
        <v>63.385133815262634</v>
      </c>
      <c r="AF238" s="21">
        <v>-0.99999999999999856</v>
      </c>
      <c r="AG238" s="21">
        <v>-0.99999999999999856</v>
      </c>
      <c r="AH238" s="21">
        <v>-0.99999999999999856</v>
      </c>
      <c r="AI238" s="21">
        <v>0</v>
      </c>
      <c r="AJ238" s="21">
        <v>0.24234404766698137</v>
      </c>
      <c r="AK238" s="21">
        <v>-2.0962388446925218E-2</v>
      </c>
      <c r="AL238" s="21">
        <v>0.10394493958733581</v>
      </c>
      <c r="AM238" s="21">
        <v>-0.47376967767263406</v>
      </c>
      <c r="AN238" s="21">
        <v>-7.596254071326769E-2</v>
      </c>
      <c r="AO238" s="21">
        <v>-11.949053884050478</v>
      </c>
      <c r="AP238" s="21">
        <v>-1.3793388198950121</v>
      </c>
      <c r="AQ238" s="21">
        <v>52.385184967516807</v>
      </c>
      <c r="AR238" s="21">
        <v>1.322550733691823</v>
      </c>
      <c r="AS238" s="21">
        <v>3.7748910301012542</v>
      </c>
      <c r="AT238" s="21">
        <v>-0.99999999999999856</v>
      </c>
      <c r="AU238" s="21">
        <v>-0.99999999999999856</v>
      </c>
      <c r="AV238" s="21">
        <v>6.5482321395017279E-2</v>
      </c>
      <c r="AW238" s="21">
        <v>119.08940290037528</v>
      </c>
      <c r="AX238" s="21">
        <v>143.32380766707331</v>
      </c>
      <c r="AY238" s="21">
        <v>0.3525925234380487</v>
      </c>
      <c r="AZ238" s="21">
        <v>56.235311439201695</v>
      </c>
      <c r="BA238" s="26">
        <v>1559.1936145764673</v>
      </c>
      <c r="CU238" t="e">
        <v>#N/A</v>
      </c>
      <c r="CV238" t="e">
        <v>#N/A</v>
      </c>
    </row>
    <row r="239" spans="1:100" x14ac:dyDescent="0.25">
      <c r="A239">
        <v>589</v>
      </c>
      <c r="B239" t="s">
        <v>682</v>
      </c>
      <c r="C239" s="26">
        <v>3</v>
      </c>
      <c r="D239" s="21">
        <v>4.7464699731601705</v>
      </c>
      <c r="E239" s="21">
        <v>-9.4384851214276873E-3</v>
      </c>
      <c r="F239" s="21">
        <v>2.1448004789592801E-2</v>
      </c>
      <c r="G239" s="21">
        <v>2.1448004789592801E-2</v>
      </c>
      <c r="H239" s="21">
        <v>-5.3366158092864116E-2</v>
      </c>
      <c r="I239" s="21">
        <v>0</v>
      </c>
      <c r="J239" s="21">
        <v>-3.201969485571845</v>
      </c>
      <c r="K239" s="21">
        <v>-5.3366158092864116E-2</v>
      </c>
      <c r="L239" s="21">
        <v>-1.0000000000000024</v>
      </c>
      <c r="M239" s="21">
        <v>-1.0000000000000024</v>
      </c>
      <c r="N239" s="21">
        <v>-1.0673231618572818</v>
      </c>
      <c r="O239" s="21">
        <v>1.5659484923779126</v>
      </c>
      <c r="P239" s="21">
        <v>1.1683036469993089</v>
      </c>
      <c r="Q239" s="21">
        <v>0.88487695515056042</v>
      </c>
      <c r="R239" s="21">
        <v>0.42924078481171341</v>
      </c>
      <c r="S239" s="21">
        <v>0.3333333333333342</v>
      </c>
      <c r="T239" s="21">
        <v>0.37248965405677631</v>
      </c>
      <c r="U239" s="21">
        <v>9.7320764765565546E-2</v>
      </c>
      <c r="V239" s="21">
        <v>3.2004225788041137E-3</v>
      </c>
      <c r="W239" s="21">
        <v>34.388413313093764</v>
      </c>
      <c r="X239" s="21">
        <v>1.2068310607415036</v>
      </c>
      <c r="Y239" s="21">
        <v>-1.0000000000000024</v>
      </c>
      <c r="Z239" s="21">
        <v>-1.0000000000000024</v>
      </c>
      <c r="AA239" s="21">
        <v>37.586617133455292</v>
      </c>
      <c r="AB239" s="21">
        <v>0.1016945278003408</v>
      </c>
      <c r="AC239" s="21">
        <v>-0.10724351628480781</v>
      </c>
      <c r="AD239" s="21">
        <v>6.0928249195462941E-2</v>
      </c>
      <c r="AE239" s="21">
        <v>2.7689630355498043</v>
      </c>
      <c r="AF239" s="21">
        <v>-1.0000000000000024</v>
      </c>
      <c r="AG239" s="21">
        <v>-1.0000000000000024</v>
      </c>
      <c r="AH239" s="21">
        <v>-1.0000000000000024</v>
      </c>
      <c r="AI239" s="21">
        <v>0</v>
      </c>
      <c r="AJ239" s="21">
        <v>3.2004225788041137E-3</v>
      </c>
      <c r="AK239" s="21">
        <v>-9.0522805231346398E-2</v>
      </c>
      <c r="AL239" s="21">
        <v>-8.7077213026909555E-3</v>
      </c>
      <c r="AM239" s="21">
        <v>6.9034065103305509E-2</v>
      </c>
      <c r="AN239" s="21">
        <v>7.8092234424746415E-2</v>
      </c>
      <c r="AO239" s="21">
        <v>1.2732376014259059</v>
      </c>
      <c r="AP239" s="21">
        <v>1.9087672541052063</v>
      </c>
      <c r="AQ239" s="21">
        <v>31.186443827521916</v>
      </c>
      <c r="AR239" s="21">
        <v>0.80634417473447995</v>
      </c>
      <c r="AS239" s="21">
        <v>1.1534649026486392</v>
      </c>
      <c r="AT239" s="21">
        <v>-1.0000000000000024</v>
      </c>
      <c r="AU239" s="21">
        <v>-1.0000000000000024</v>
      </c>
      <c r="AV239" s="21">
        <v>0.45068878960130615</v>
      </c>
      <c r="AW239" s="21">
        <v>41.061332879938433</v>
      </c>
      <c r="AX239" s="21">
        <v>41.381375137818836</v>
      </c>
      <c r="AY239" s="21">
        <v>0.13762784108379181</v>
      </c>
      <c r="AZ239" s="21">
        <v>-1.6412948655882891</v>
      </c>
      <c r="BA239" s="26">
        <v>1422.5262951637617</v>
      </c>
    </row>
    <row r="240" spans="1:100" x14ac:dyDescent="0.25">
      <c r="A240">
        <v>590</v>
      </c>
      <c r="B240" t="s">
        <v>683</v>
      </c>
      <c r="C240" s="26">
        <v>3</v>
      </c>
      <c r="D240" s="21">
        <v>2.2000762986381228</v>
      </c>
      <c r="E240" s="21">
        <v>0.12209885079750306</v>
      </c>
      <c r="F240" s="21">
        <v>-0.69666960224497876</v>
      </c>
      <c r="G240" s="21">
        <v>-0.69666960224497876</v>
      </c>
      <c r="H240" s="21">
        <v>3.587078920535703E-2</v>
      </c>
      <c r="I240" s="21">
        <v>0</v>
      </c>
      <c r="J240" s="21">
        <v>2.1522473523214232</v>
      </c>
      <c r="K240" s="21">
        <v>3.587078920535703E-2</v>
      </c>
      <c r="L240" s="21">
        <v>-0.99999999999999933</v>
      </c>
      <c r="M240" s="21">
        <v>-0.99999999999999933</v>
      </c>
      <c r="N240" s="21">
        <v>0.71741578410714102</v>
      </c>
      <c r="O240" s="21">
        <v>3.655654048714565</v>
      </c>
      <c r="P240" s="21">
        <v>9.3663886605288535</v>
      </c>
      <c r="Q240" s="21">
        <v>-4.2680161936205545</v>
      </c>
      <c r="R240" s="21">
        <v>-0.5475203558104984</v>
      </c>
      <c r="S240" s="21">
        <v>0.33333333333333315</v>
      </c>
      <c r="T240" s="21">
        <v>0.27070088312004731</v>
      </c>
      <c r="U240" s="21">
        <v>5.2384027232186471E-2</v>
      </c>
      <c r="V240" s="21">
        <v>-2.8067131964321576E-2</v>
      </c>
      <c r="W240" s="21">
        <v>23.699212900635533</v>
      </c>
      <c r="X240" s="21">
        <v>0.54666429417755413</v>
      </c>
      <c r="Y240" s="21">
        <v>-0.99999999999999933</v>
      </c>
      <c r="Z240" s="21">
        <v>-0.99999999999999933</v>
      </c>
      <c r="AA240" s="21">
        <v>15.108200907494091</v>
      </c>
      <c r="AB240" s="21">
        <v>7.5706654740937407E-3</v>
      </c>
      <c r="AC240" s="21">
        <v>-9.1724420871736767E-2</v>
      </c>
      <c r="AD240" s="21">
        <v>-7.6716077348975661E-2</v>
      </c>
      <c r="AE240" s="21">
        <v>-8.043491637330936</v>
      </c>
      <c r="AF240" s="21">
        <v>-0.99999999999999933</v>
      </c>
      <c r="AG240" s="21">
        <v>-0.99999999999999933</v>
      </c>
      <c r="AH240" s="21">
        <v>-0.99999999999999933</v>
      </c>
      <c r="AI240" s="21">
        <v>0</v>
      </c>
      <c r="AJ240" s="21">
        <v>-2.8067131964321576E-2</v>
      </c>
      <c r="AK240" s="21">
        <v>-9.6601875085462488E-2</v>
      </c>
      <c r="AL240" s="21">
        <v>-7.4265540019279472E-2</v>
      </c>
      <c r="AM240" s="21">
        <v>-0.15799724946555069</v>
      </c>
      <c r="AN240" s="21">
        <v>0.21557657915248704</v>
      </c>
      <c r="AO240" s="21">
        <v>-4.432940612066079</v>
      </c>
      <c r="AP240" s="21">
        <v>5.0180867787157757</v>
      </c>
      <c r="AQ240" s="21">
        <v>25.851460252956951</v>
      </c>
      <c r="AR240" s="21">
        <v>0.62835111172124525</v>
      </c>
      <c r="AS240" s="21">
        <v>0.58253508338291093</v>
      </c>
      <c r="AT240" s="21">
        <v>-0.99999999999999933</v>
      </c>
      <c r="AU240" s="21">
        <v>-0.99999999999999933</v>
      </c>
      <c r="AV240" s="21">
        <v>-1.2441899580554774</v>
      </c>
      <c r="AW240" s="21">
        <v>23.781941734924427</v>
      </c>
      <c r="AX240" s="21">
        <v>20.975228538492271</v>
      </c>
      <c r="AY240" s="21">
        <v>0.31607427504494068</v>
      </c>
      <c r="AZ240" s="21">
        <v>5.4434344748682113</v>
      </c>
      <c r="BA240" s="26">
        <v>1358.0960069639639</v>
      </c>
    </row>
    <row r="241" spans="1:100" x14ac:dyDescent="0.25">
      <c r="A241">
        <v>597</v>
      </c>
      <c r="B241" t="s">
        <v>684</v>
      </c>
      <c r="C241" s="26">
        <v>3</v>
      </c>
      <c r="D241" s="21">
        <v>3.7275099622923737</v>
      </c>
      <c r="E241" s="21">
        <v>-2.1748843623885079E-2</v>
      </c>
      <c r="F241" s="21">
        <v>-0.25616128223374723</v>
      </c>
      <c r="G241" s="21">
        <v>-0.26341089677504226</v>
      </c>
      <c r="H241" s="21">
        <v>2.8429660864520978E-2</v>
      </c>
      <c r="I241" s="21">
        <v>0</v>
      </c>
      <c r="J241" s="21">
        <v>1.7057796518712558</v>
      </c>
      <c r="K241" s="21">
        <v>2.8429660864520978E-2</v>
      </c>
      <c r="L241" s="21">
        <v>-1.0000000000000002</v>
      </c>
      <c r="M241" s="21">
        <v>-1.0000000000000002</v>
      </c>
      <c r="N241" s="21">
        <v>0.56859321729041967</v>
      </c>
      <c r="O241" s="21">
        <v>5.1698787173885865</v>
      </c>
      <c r="P241" s="21">
        <v>5.7583926125955527</v>
      </c>
      <c r="Q241" s="21">
        <v>-3.5831951901546812</v>
      </c>
      <c r="R241" s="21">
        <v>-0.64241306712920709</v>
      </c>
      <c r="S241" s="21">
        <v>0.33333333333333359</v>
      </c>
      <c r="T241" s="21">
        <v>0.35933243533459647</v>
      </c>
      <c r="U241" s="21">
        <v>0.13363703082552034</v>
      </c>
      <c r="V241" s="21">
        <v>-5.5398472444680574E-3</v>
      </c>
      <c r="W241" s="21">
        <v>31.693331655378461</v>
      </c>
      <c r="X241" s="21">
        <v>1.1903162846796764</v>
      </c>
      <c r="Y241" s="21">
        <v>-1.0000000000000002</v>
      </c>
      <c r="Z241" s="21">
        <v>-1.0000000000000002</v>
      </c>
      <c r="AA241" s="21">
        <v>69.44729982045034</v>
      </c>
      <c r="AB241" s="21">
        <v>0.36176541322177402</v>
      </c>
      <c r="AC241" s="21">
        <v>0.18550582877910921</v>
      </c>
      <c r="AD241" s="21">
        <v>0.2206563826431395</v>
      </c>
      <c r="AE241" s="21">
        <v>38.396381232201122</v>
      </c>
      <c r="AF241" s="21">
        <v>-1.0000000000000002</v>
      </c>
      <c r="AG241" s="21">
        <v>-1.0000000000000002</v>
      </c>
      <c r="AH241" s="21">
        <v>-1.0000000000000002</v>
      </c>
      <c r="AI241" s="21">
        <v>-7.9733527905334785E-4</v>
      </c>
      <c r="AJ241" s="21">
        <v>-5.5398472444680574E-3</v>
      </c>
      <c r="AK241" s="21">
        <v>2.1358023582943638E-3</v>
      </c>
      <c r="AL241" s="21">
        <v>-0.11419561466995778</v>
      </c>
      <c r="AM241" s="21">
        <v>-3.1759825254423446E-2</v>
      </c>
      <c r="AN241" s="21">
        <v>0.24880627517569276</v>
      </c>
      <c r="AO241" s="21">
        <v>-0.78331661956911436</v>
      </c>
      <c r="AP241" s="21">
        <v>5.6491788060425305</v>
      </c>
      <c r="AQ241" s="21">
        <v>33.399111307249711</v>
      </c>
      <c r="AR241" s="21">
        <v>0.82076295224898232</v>
      </c>
      <c r="AS241" s="21">
        <v>1.2187459455441978</v>
      </c>
      <c r="AT241" s="21">
        <v>-1.0000000000000002</v>
      </c>
      <c r="AU241" s="21">
        <v>-1.0000000000000002</v>
      </c>
      <c r="AV241" s="21">
        <v>-0.90582396390424913</v>
      </c>
      <c r="AW241" s="21">
        <v>80.266357343881481</v>
      </c>
      <c r="AX241" s="21">
        <v>79.696425913853631</v>
      </c>
      <c r="AY241" s="21">
        <v>0.12248955973945648</v>
      </c>
      <c r="AZ241" s="21">
        <v>0.69408983034356919</v>
      </c>
      <c r="BA241" s="26">
        <v>1453.6976839269589</v>
      </c>
    </row>
    <row r="242" spans="1:100" x14ac:dyDescent="0.25">
      <c r="A242">
        <v>599</v>
      </c>
      <c r="B242" t="s">
        <v>685</v>
      </c>
      <c r="C242" s="26">
        <v>3</v>
      </c>
      <c r="D242" s="21">
        <v>4.2640198332513597</v>
      </c>
      <c r="E242" s="21">
        <v>-1.4938478455252023E-3</v>
      </c>
      <c r="F242" s="21">
        <v>0.72423498536308983</v>
      </c>
      <c r="G242" s="21">
        <v>0.72423498536308983</v>
      </c>
      <c r="H242" s="21">
        <v>3.4604020083820568E-2</v>
      </c>
      <c r="I242" s="21">
        <v>0</v>
      </c>
      <c r="J242" s="21">
        <v>2.076241205029234</v>
      </c>
      <c r="K242" s="21">
        <v>3.4604020083820568E-2</v>
      </c>
      <c r="L242" s="21">
        <v>-0.99999999999999845</v>
      </c>
      <c r="M242" s="21">
        <v>-0.99999999999999845</v>
      </c>
      <c r="N242" s="21">
        <v>0.69208040167641172</v>
      </c>
      <c r="O242" s="21">
        <v>7.06449602364368</v>
      </c>
      <c r="P242" s="21">
        <v>9.2226307383511855E-2</v>
      </c>
      <c r="Q242" s="21">
        <v>-1.4227956659837633</v>
      </c>
      <c r="R242" s="21">
        <v>-0.44671479242272094</v>
      </c>
      <c r="S242" s="21">
        <v>0.33333333333333282</v>
      </c>
      <c r="T242" s="21">
        <v>0.40045377371769342</v>
      </c>
      <c r="U242" s="21">
        <v>9.6321930825296637E-2</v>
      </c>
      <c r="V242" s="21">
        <v>6.4411024538710273E-3</v>
      </c>
      <c r="W242" s="21">
        <v>32.077844809854909</v>
      </c>
      <c r="X242" s="21">
        <v>1.1902378653759786</v>
      </c>
      <c r="Y242" s="21">
        <v>-0.99999999999999845</v>
      </c>
      <c r="Z242" s="21">
        <v>-0.99999999999999845</v>
      </c>
      <c r="AA242" s="21">
        <v>71.117728215107789</v>
      </c>
      <c r="AB242" s="21">
        <v>0.24611081704888266</v>
      </c>
      <c r="AC242" s="21">
        <v>0.30581353765594377</v>
      </c>
      <c r="AD242" s="21">
        <v>0.2378076092486843</v>
      </c>
      <c r="AE242" s="21">
        <v>39.486598197675548</v>
      </c>
      <c r="AF242" s="21">
        <v>-0.99999999999999845</v>
      </c>
      <c r="AG242" s="21">
        <v>-0.99999999999999845</v>
      </c>
      <c r="AH242" s="21">
        <v>-0.99999999999999845</v>
      </c>
      <c r="AI242" s="21">
        <v>0</v>
      </c>
      <c r="AJ242" s="21">
        <v>6.4411024538710273E-3</v>
      </c>
      <c r="AK242" s="21">
        <v>9.9085614622343873E-2</v>
      </c>
      <c r="AL242" s="21">
        <v>0.2476625444055886</v>
      </c>
      <c r="AM242" s="21">
        <v>0.11610882272741903</v>
      </c>
      <c r="AN242" s="21">
        <v>-0.12500503710937871</v>
      </c>
      <c r="AO242" s="21">
        <v>3.3981486412971966</v>
      </c>
      <c r="AP242" s="21">
        <v>-1.8868132057065221</v>
      </c>
      <c r="AQ242" s="21">
        <v>34.154086014884136</v>
      </c>
      <c r="AR242" s="21">
        <v>0.83655014033019359</v>
      </c>
      <c r="AS242" s="21">
        <v>1.2248418854597989</v>
      </c>
      <c r="AT242" s="21">
        <v>-0.99999999999999845</v>
      </c>
      <c r="AU242" s="21">
        <v>-0.99999999999999845</v>
      </c>
      <c r="AV242" s="21">
        <v>0.27752019294036856</v>
      </c>
      <c r="AW242" s="21">
        <v>76.295411033044871</v>
      </c>
      <c r="AX242" s="21">
        <v>76.939521278431982</v>
      </c>
      <c r="AY242" s="21">
        <v>0.46420437719849594</v>
      </c>
      <c r="AZ242" s="21">
        <v>32.350005573285756</v>
      </c>
      <c r="BA242" s="26">
        <v>1509.2221153365588</v>
      </c>
    </row>
    <row r="243" spans="1:100" x14ac:dyDescent="0.25">
      <c r="A243">
        <v>601</v>
      </c>
      <c r="B243" t="s">
        <v>686</v>
      </c>
      <c r="C243" s="26">
        <v>2</v>
      </c>
      <c r="D243" s="21">
        <v>4.3925839565645797</v>
      </c>
      <c r="E243" s="21">
        <v>0.1467505278956853</v>
      </c>
      <c r="F243" s="21">
        <v>0.44236212261408725</v>
      </c>
      <c r="G243" s="21">
        <v>0.45203780003257693</v>
      </c>
      <c r="H243" s="21">
        <v>0.1457449138948573</v>
      </c>
      <c r="I243" s="21">
        <v>0</v>
      </c>
      <c r="J243" s="21">
        <v>8.7446948336914367</v>
      </c>
      <c r="K243" s="21">
        <v>0.1457449138948573</v>
      </c>
      <c r="L243" s="21">
        <v>-1</v>
      </c>
      <c r="M243" s="21">
        <v>-1</v>
      </c>
      <c r="N243" s="21">
        <v>2.9148982778971462</v>
      </c>
      <c r="O243" s="21">
        <v>12.928320354583901</v>
      </c>
      <c r="P243" s="21">
        <v>0.91099126513032647</v>
      </c>
      <c r="Q243" s="21">
        <v>2.4174821163022369</v>
      </c>
      <c r="R243" s="21">
        <v>0.7955105889376779</v>
      </c>
      <c r="S243" s="21">
        <v>0.34209858158482798</v>
      </c>
      <c r="T243" s="21">
        <v>0.33342236825340565</v>
      </c>
      <c r="U243" s="21">
        <v>0.13859814685820854</v>
      </c>
      <c r="V243" s="21">
        <v>8.6956531918272531E-3</v>
      </c>
      <c r="W243" s="21">
        <v>28.166327783236007</v>
      </c>
      <c r="X243" s="21">
        <v>1.0853656307852777</v>
      </c>
      <c r="Y243" s="21">
        <v>-1</v>
      </c>
      <c r="Z243" s="21">
        <v>-1</v>
      </c>
      <c r="AA243" s="21">
        <v>50.337852958846604</v>
      </c>
      <c r="AB243" s="21">
        <v>0.18582603913532558</v>
      </c>
      <c r="AC243" s="21">
        <v>0.18606562485521788</v>
      </c>
      <c r="AD243" s="21">
        <v>0.18088663033465691</v>
      </c>
      <c r="AE243" s="21">
        <v>23.923096697686486</v>
      </c>
      <c r="AF243" s="21">
        <v>-1</v>
      </c>
      <c r="AG243" s="21">
        <v>-1</v>
      </c>
      <c r="AH243" s="21">
        <v>-1</v>
      </c>
      <c r="AI243" s="21">
        <v>4.5011620586309781E-3</v>
      </c>
      <c r="AJ243" s="21">
        <v>8.6956531918272531E-3</v>
      </c>
      <c r="AK243" s="21">
        <v>8.0355391495651601E-3</v>
      </c>
      <c r="AL243" s="21">
        <v>0.16379241783968218</v>
      </c>
      <c r="AM243" s="21">
        <v>1.0135916117468557E-3</v>
      </c>
      <c r="AN243" s="21">
        <v>0.18242726860330691</v>
      </c>
      <c r="AO243" s="21">
        <v>0.41282926498407724</v>
      </c>
      <c r="AP243" s="21">
        <v>5.0323320253385031</v>
      </c>
      <c r="AQ243" s="21">
        <v>33.607641675392593</v>
      </c>
      <c r="AR243" s="21">
        <v>0.78523377265220495</v>
      </c>
      <c r="AS243" s="21">
        <v>1.1807966169346045</v>
      </c>
      <c r="AT243" s="21">
        <v>-1</v>
      </c>
      <c r="AU243" s="21">
        <v>-1</v>
      </c>
      <c r="AV243" s="21">
        <v>1.1073909287434862</v>
      </c>
      <c r="AW243" s="21">
        <v>63.454371192751935</v>
      </c>
      <c r="AX243" s="21">
        <v>63.681409108047426</v>
      </c>
      <c r="AY243" s="21">
        <v>0.23314135007020675</v>
      </c>
      <c r="AZ243" s="21">
        <v>11.645867336684111</v>
      </c>
      <c r="BA243" s="26">
        <v>1470.851624581853</v>
      </c>
    </row>
    <row r="244" spans="1:100" x14ac:dyDescent="0.25">
      <c r="A244">
        <v>604</v>
      </c>
      <c r="B244" t="s">
        <v>687</v>
      </c>
      <c r="C244" s="26">
        <v>3</v>
      </c>
      <c r="D244" s="21">
        <v>5.6094964856873819</v>
      </c>
      <c r="E244" s="21">
        <v>-9.9170967510567032E-3</v>
      </c>
      <c r="F244" s="21">
        <v>0.22871690876084191</v>
      </c>
      <c r="G244" s="21">
        <v>0.22871690876084191</v>
      </c>
      <c r="H244" s="21">
        <v>0.65170012206896821</v>
      </c>
      <c r="I244" s="21">
        <v>0</v>
      </c>
      <c r="J244" s="21">
        <v>39.102007324138114</v>
      </c>
      <c r="K244" s="21">
        <v>0.65170012206896821</v>
      </c>
      <c r="L244" s="21">
        <v>-0.99999999999999911</v>
      </c>
      <c r="M244" s="21">
        <v>-0.99999999999999911</v>
      </c>
      <c r="N244" s="21">
        <v>13.034002441379366</v>
      </c>
      <c r="O244" s="21">
        <v>44.940220718586318</v>
      </c>
      <c r="P244" s="21">
        <v>-0.84023776421841601</v>
      </c>
      <c r="Q244" s="21">
        <v>0.16677831966870643</v>
      </c>
      <c r="R244" s="21">
        <v>-8.0389788789224578E-3</v>
      </c>
      <c r="S244" s="21">
        <v>0.3371955013245988</v>
      </c>
      <c r="T244" s="21">
        <v>0.38891863508608998</v>
      </c>
      <c r="U244" s="21">
        <v>0.57246956944523042</v>
      </c>
      <c r="V244" s="21">
        <v>0</v>
      </c>
      <c r="W244" s="21">
        <v>25.875343351478044</v>
      </c>
      <c r="X244" s="21">
        <v>2.4198775938754</v>
      </c>
      <c r="Y244" s="21">
        <v>-0.99999999999999911</v>
      </c>
      <c r="Z244" s="21">
        <v>-0.99999999999999911</v>
      </c>
      <c r="AA244" s="21">
        <v>66.574495696929418</v>
      </c>
      <c r="AB244" s="21">
        <v>-4.7308317562052317E-2</v>
      </c>
      <c r="AC244" s="21">
        <v>0.23568163582906715</v>
      </c>
      <c r="AD244" s="21">
        <v>0.62577050821959013</v>
      </c>
      <c r="AE244" s="21">
        <v>40.707191324330246</v>
      </c>
      <c r="AF244" s="21">
        <v>-0.99999999999999911</v>
      </c>
      <c r="AG244" s="21">
        <v>-0.99999999999999911</v>
      </c>
      <c r="AH244" s="21">
        <v>-0.99999999999999911</v>
      </c>
      <c r="AI244" s="21">
        <v>3.0259110278034112E-2</v>
      </c>
      <c r="AJ244" s="21">
        <v>0</v>
      </c>
      <c r="AK244" s="21">
        <v>4.0084717138268638E-2</v>
      </c>
      <c r="AL244" s="21">
        <v>-3.1937251187850395E-2</v>
      </c>
      <c r="AM244" s="21">
        <v>0.3164962555769133</v>
      </c>
      <c r="AN244" s="21">
        <v>0.46624155545825713</v>
      </c>
      <c r="AO244" s="21">
        <v>8.1128299751141775</v>
      </c>
      <c r="AP244" s="21">
        <v>11.49635263051718</v>
      </c>
      <c r="AQ244" s="21">
        <v>64.977350675616165</v>
      </c>
      <c r="AR244" s="21">
        <v>1.2985837058559191</v>
      </c>
      <c r="AS244" s="21">
        <v>3.0715777159443691</v>
      </c>
      <c r="AT244" s="21">
        <v>-0.99999999999999911</v>
      </c>
      <c r="AU244" s="21">
        <v>-0.99999999999999911</v>
      </c>
      <c r="AV244" s="21">
        <v>0.22067792988192009</v>
      </c>
      <c r="AW244" s="21">
        <v>123.01106904603284</v>
      </c>
      <c r="AX244" s="21">
        <v>123.61625125159355</v>
      </c>
      <c r="AY244" s="21">
        <v>0.40171074243318555</v>
      </c>
      <c r="AZ244" s="21">
        <v>68.418141734486042</v>
      </c>
      <c r="BA244" s="26">
        <v>1521.8042325553292</v>
      </c>
    </row>
    <row r="245" spans="1:100" x14ac:dyDescent="0.25">
      <c r="A245">
        <v>606</v>
      </c>
      <c r="B245" t="s">
        <v>688</v>
      </c>
      <c r="C245" s="26">
        <v>3</v>
      </c>
      <c r="D245" s="21">
        <v>2.9894912171911368</v>
      </c>
      <c r="E245" s="21">
        <v>-3.3635954861105724E-2</v>
      </c>
      <c r="F245" s="21">
        <v>-0.4153664949010884</v>
      </c>
      <c r="G245" s="21">
        <v>-0.4265784798547903</v>
      </c>
      <c r="H245" s="21">
        <v>1.6578254861005812E-2</v>
      </c>
      <c r="I245" s="21">
        <v>0</v>
      </c>
      <c r="J245" s="21">
        <v>0.9946952916603452</v>
      </c>
      <c r="K245" s="21">
        <v>1.6578254861005812E-2</v>
      </c>
      <c r="L245" s="21">
        <v>-1.0000000000000029</v>
      </c>
      <c r="M245" s="21">
        <v>-1.0000000000000029</v>
      </c>
      <c r="N245" s="21">
        <v>0.33156509722011418</v>
      </c>
      <c r="O245" s="21">
        <v>3.5576080289966963</v>
      </c>
      <c r="P245" s="21">
        <v>0.8604427710554855</v>
      </c>
      <c r="Q245" s="21">
        <v>-2.4832140347307061</v>
      </c>
      <c r="R245" s="21">
        <v>-0.78805434591013979</v>
      </c>
      <c r="S245" s="21">
        <v>0.33333333333333437</v>
      </c>
      <c r="T245" s="21">
        <v>5.944638733483476E-2</v>
      </c>
      <c r="U245" s="21">
        <v>-4.6794986063852746E-2</v>
      </c>
      <c r="V245" s="21">
        <v>-4.4659234824209141E-3</v>
      </c>
      <c r="W245" s="21">
        <v>12.99762225043559</v>
      </c>
      <c r="X245" s="21">
        <v>-0.11781991423282825</v>
      </c>
      <c r="Y245" s="21">
        <v>-1.0000000000000029</v>
      </c>
      <c r="Z245" s="21">
        <v>-1.0000000000000029</v>
      </c>
      <c r="AA245" s="21">
        <v>5.0159521912619294</v>
      </c>
      <c r="AB245" s="21">
        <v>-7.8374645286320349E-2</v>
      </c>
      <c r="AC245" s="21">
        <v>1.960495341258478E-2</v>
      </c>
      <c r="AD245" s="21">
        <v>-8.510262239153514E-2</v>
      </c>
      <c r="AE245" s="21">
        <v>-7.1936157132635303</v>
      </c>
      <c r="AF245" s="21">
        <v>-1.0000000000000029</v>
      </c>
      <c r="AG245" s="21">
        <v>-1.0000000000000029</v>
      </c>
      <c r="AH245" s="21">
        <v>-1.0000000000000029</v>
      </c>
      <c r="AI245" s="21">
        <v>-2.7631144098933521E-2</v>
      </c>
      <c r="AJ245" s="21">
        <v>-4.4659234824209141E-3</v>
      </c>
      <c r="AK245" s="21">
        <v>-4.2863748532045193E-2</v>
      </c>
      <c r="AL245" s="21">
        <v>-0.12352030914570565</v>
      </c>
      <c r="AM245" s="21">
        <v>4.6380714921097313E-2</v>
      </c>
      <c r="AN245" s="21">
        <v>0.31430338682884018</v>
      </c>
      <c r="AO245" s="21">
        <v>0.9451991303672056</v>
      </c>
      <c r="AP245" s="21">
        <v>7.2399831249924773</v>
      </c>
      <c r="AQ245" s="21">
        <v>13.992317542095936</v>
      </c>
      <c r="AR245" s="21">
        <v>0.34151881112189564</v>
      </c>
      <c r="AS245" s="21">
        <v>-0.10124165937182171</v>
      </c>
      <c r="AT245" s="21">
        <v>-1.0000000000000029</v>
      </c>
      <c r="AU245" s="21">
        <v>-1.0000000000000029</v>
      </c>
      <c r="AV245" s="21">
        <v>-1.2146328257649301</v>
      </c>
      <c r="AW245" s="21">
        <v>15.813543345251095</v>
      </c>
      <c r="AX245" s="21">
        <v>14.814328115030328</v>
      </c>
      <c r="AY245" s="21">
        <v>-9.5346781983994447E-2</v>
      </c>
      <c r="AZ245" s="21">
        <v>-63.413217581727366</v>
      </c>
      <c r="BA245" s="26">
        <v>1323.1553831642007</v>
      </c>
    </row>
    <row r="246" spans="1:100" x14ac:dyDescent="0.25">
      <c r="A246">
        <v>610</v>
      </c>
      <c r="B246" t="s">
        <v>689</v>
      </c>
      <c r="C246" s="26">
        <v>3</v>
      </c>
      <c r="D246" s="21">
        <v>5.0472476965884452</v>
      </c>
      <c r="E246" s="21">
        <v>0.28249426495576041</v>
      </c>
      <c r="F246" s="21">
        <v>1.8009615057813111</v>
      </c>
      <c r="G246" s="21">
        <v>1.8902257816488259</v>
      </c>
      <c r="H246" s="21">
        <v>0.1821159622719829</v>
      </c>
      <c r="I246" s="21">
        <v>0</v>
      </c>
      <c r="J246" s="21">
        <v>10.926957736318977</v>
      </c>
      <c r="K246" s="21">
        <v>0.1821159622719829</v>
      </c>
      <c r="L246" s="21">
        <v>-0.99999999999999833</v>
      </c>
      <c r="M246" s="21">
        <v>-0.99999999999999833</v>
      </c>
      <c r="N246" s="21">
        <v>3.6423192454396616</v>
      </c>
      <c r="O246" s="21">
        <v>17.864431214556255</v>
      </c>
      <c r="P246" s="21">
        <v>-0.41169633004339196</v>
      </c>
      <c r="Q246" s="21">
        <v>0.83613227129339829</v>
      </c>
      <c r="R246" s="21">
        <v>2.8293276356984188E-2</v>
      </c>
      <c r="S246" s="21">
        <v>0.33459687109318703</v>
      </c>
      <c r="T246" s="21">
        <v>0.34556860921846122</v>
      </c>
      <c r="U246" s="21">
        <v>0.62291887257071177</v>
      </c>
      <c r="V246" s="21">
        <v>0</v>
      </c>
      <c r="W246" s="21">
        <v>44.838735624415079</v>
      </c>
      <c r="X246" s="21">
        <v>3.0019602842076418</v>
      </c>
      <c r="Y246" s="21">
        <v>-0.99999999999999833</v>
      </c>
      <c r="Z246" s="21">
        <v>-0.99999999999999833</v>
      </c>
      <c r="AA246" s="21">
        <v>83.061632246349106</v>
      </c>
      <c r="AB246" s="21">
        <v>0.41733346535802868</v>
      </c>
      <c r="AC246" s="21">
        <v>-2.0424628936783228E-2</v>
      </c>
      <c r="AD246" s="21">
        <v>0.36698323049029574</v>
      </c>
      <c r="AE246" s="21">
        <v>38.19460334557705</v>
      </c>
      <c r="AF246" s="21">
        <v>-0.99999999999999833</v>
      </c>
      <c r="AG246" s="21">
        <v>-0.99999999999999833</v>
      </c>
      <c r="AH246" s="21">
        <v>-0.99999999999999833</v>
      </c>
      <c r="AI246" s="21">
        <v>-4.2027685085072146E-3</v>
      </c>
      <c r="AJ246" s="21">
        <v>0</v>
      </c>
      <c r="AK246" s="21">
        <v>-0.11008541081225781</v>
      </c>
      <c r="AL246" s="21">
        <v>2.8083096079273898E-2</v>
      </c>
      <c r="AM246" s="21">
        <v>-0.25131275675630216</v>
      </c>
      <c r="AN246" s="21">
        <v>0.8662445037809936</v>
      </c>
      <c r="AO246" s="21">
        <v>-6.8332459729688422</v>
      </c>
      <c r="AP246" s="21">
        <v>21.796528074921206</v>
      </c>
      <c r="AQ246" s="21">
        <v>55.765693360734055</v>
      </c>
      <c r="AR246" s="21">
        <v>1.3030843528823592</v>
      </c>
      <c r="AS246" s="21">
        <v>3.1840762464796244</v>
      </c>
      <c r="AT246" s="21">
        <v>-0.99999999999999833</v>
      </c>
      <c r="AU246" s="21">
        <v>-0.99999999999999833</v>
      </c>
      <c r="AV246" s="21">
        <v>1.9185190580058102</v>
      </c>
      <c r="AW246" s="21">
        <v>122.72259153582657</v>
      </c>
      <c r="AX246" s="21">
        <v>122.63853616565642</v>
      </c>
      <c r="AY246" s="21">
        <v>0.49469626418047424</v>
      </c>
      <c r="AZ246" s="21">
        <v>90.451964348836398</v>
      </c>
      <c r="BA246" s="26">
        <v>1698.091335132184</v>
      </c>
    </row>
    <row r="247" spans="1:100" x14ac:dyDescent="0.25">
      <c r="A247">
        <v>611</v>
      </c>
      <c r="B247" t="s">
        <v>690</v>
      </c>
      <c r="C247" s="26">
        <v>3</v>
      </c>
      <c r="D247" s="21">
        <v>5.0744723597866122</v>
      </c>
      <c r="E247" s="21">
        <v>8.1886352141267368E-3</v>
      </c>
      <c r="F247" s="21">
        <v>0.4116131808894764</v>
      </c>
      <c r="G247" s="21">
        <v>0.4116131808894764</v>
      </c>
      <c r="H247" s="21">
        <v>0.20044651755261306</v>
      </c>
      <c r="I247" s="21">
        <v>0</v>
      </c>
      <c r="J247" s="21">
        <v>12.026791053156785</v>
      </c>
      <c r="K247" s="21">
        <v>0.20044651755261306</v>
      </c>
      <c r="L247" s="21">
        <v>-1.0000000000000004</v>
      </c>
      <c r="M247" s="21">
        <v>-1.0000000000000004</v>
      </c>
      <c r="N247" s="21">
        <v>4.0089303510522623</v>
      </c>
      <c r="O247" s="21">
        <v>17.512876593832882</v>
      </c>
      <c r="P247" s="21">
        <v>0.13257192378741903</v>
      </c>
      <c r="Q247" s="21">
        <v>-8.9441731067320812E-2</v>
      </c>
      <c r="R247" s="21">
        <v>-3.171899534111703E-2</v>
      </c>
      <c r="S247" s="21">
        <v>0.33333333333333359</v>
      </c>
      <c r="T247" s="21">
        <v>0.265949381732969</v>
      </c>
      <c r="U247" s="21">
        <v>2.3219861085710752E-2</v>
      </c>
      <c r="V247" s="21">
        <v>-1.1666073344820529E-2</v>
      </c>
      <c r="W247" s="21">
        <v>16.415599410183184</v>
      </c>
      <c r="X247" s="21">
        <v>0.35433525018724493</v>
      </c>
      <c r="Y247" s="21">
        <v>-1.0000000000000004</v>
      </c>
      <c r="Z247" s="21">
        <v>-1.0000000000000004</v>
      </c>
      <c r="AA247" s="21">
        <v>44.726880331988589</v>
      </c>
      <c r="AB247" s="21">
        <v>-1.4140546063462142E-4</v>
      </c>
      <c r="AC247" s="21">
        <v>0.1473272834016614</v>
      </c>
      <c r="AD247" s="21">
        <v>0.41967412040190366</v>
      </c>
      <c r="AE247" s="21">
        <v>28.342999917146503</v>
      </c>
      <c r="AF247" s="21">
        <v>-1.0000000000000004</v>
      </c>
      <c r="AG247" s="21">
        <v>-1.0000000000000004</v>
      </c>
      <c r="AH247" s="21">
        <v>-1.0000000000000004</v>
      </c>
      <c r="AI247" s="21">
        <v>0</v>
      </c>
      <c r="AJ247" s="21">
        <v>-1.1666073344820529E-2</v>
      </c>
      <c r="AK247" s="21">
        <v>0.10355015922005274</v>
      </c>
      <c r="AL247" s="21">
        <v>0.23235546901008544</v>
      </c>
      <c r="AM247" s="21">
        <v>9.6274494105926492E-2</v>
      </c>
      <c r="AN247" s="21">
        <v>0.54912150839410179</v>
      </c>
      <c r="AO247" s="21">
        <v>2.9246131487484268</v>
      </c>
      <c r="AP247" s="21">
        <v>14.889815054902972</v>
      </c>
      <c r="AQ247" s="21">
        <v>28.442390463339951</v>
      </c>
      <c r="AR247" s="21">
        <v>0.61083650280719248</v>
      </c>
      <c r="AS247" s="21">
        <v>0.5547817677398581</v>
      </c>
      <c r="AT247" s="21">
        <v>-1.0000000000000004</v>
      </c>
      <c r="AU247" s="21">
        <v>-1.0000000000000004</v>
      </c>
      <c r="AV247" s="21">
        <v>0.37989418554835935</v>
      </c>
      <c r="AW247" s="21">
        <v>77.129571980724364</v>
      </c>
      <c r="AX247" s="21">
        <v>75.962964646242327</v>
      </c>
      <c r="AY247" s="21">
        <v>0.2711501631635973</v>
      </c>
      <c r="AZ247" s="21">
        <v>24.809387192763264</v>
      </c>
      <c r="BA247" s="26">
        <v>1436.0529936653991</v>
      </c>
      <c r="CU247" t="e">
        <v>#N/A</v>
      </c>
      <c r="CV247" t="e">
        <v>#N/A</v>
      </c>
    </row>
    <row r="248" spans="1:100" x14ac:dyDescent="0.25">
      <c r="A248">
        <v>612</v>
      </c>
      <c r="B248" t="s">
        <v>691</v>
      </c>
      <c r="C248" s="26">
        <v>3</v>
      </c>
      <c r="D248" s="21">
        <v>3.7859461302621003</v>
      </c>
      <c r="E248" s="21">
        <v>-6.6483181275299816E-3</v>
      </c>
      <c r="F248" s="21">
        <v>1.2647222177641847E-2</v>
      </c>
      <c r="G248" s="21">
        <v>1.2647222177641847E-2</v>
      </c>
      <c r="H248" s="21">
        <v>6.1616333161878548E-2</v>
      </c>
      <c r="I248" s="21">
        <v>0</v>
      </c>
      <c r="J248" s="21">
        <v>3.6969799897127138</v>
      </c>
      <c r="K248" s="21">
        <v>6.1616333161878548E-2</v>
      </c>
      <c r="L248" s="21">
        <v>-0.99999999999999956</v>
      </c>
      <c r="M248" s="21">
        <v>-0.99999999999999956</v>
      </c>
      <c r="N248" s="21">
        <v>1.2323266632375713</v>
      </c>
      <c r="O248" s="21">
        <v>7.4955733421524515</v>
      </c>
      <c r="P248" s="21">
        <v>-0.57078675117773159</v>
      </c>
      <c r="Q248" s="21">
        <v>0.40834134641455022</v>
      </c>
      <c r="R248" s="21">
        <v>4.3623174899840016E-2</v>
      </c>
      <c r="S248" s="21">
        <v>0.33333333333333337</v>
      </c>
      <c r="T248" s="21">
        <v>0.11511175412379986</v>
      </c>
      <c r="U248" s="21">
        <v>-7.2961163844292146E-2</v>
      </c>
      <c r="V248" s="21">
        <v>7.7102727786040534E-3</v>
      </c>
      <c r="W248" s="21">
        <v>12.86311452918266</v>
      </c>
      <c r="X248" s="21">
        <v>-7.6975843619823167E-2</v>
      </c>
      <c r="Y248" s="21">
        <v>-0.99999999999999956</v>
      </c>
      <c r="Z248" s="21">
        <v>-0.99999999999999956</v>
      </c>
      <c r="AA248" s="21">
        <v>28.620065009016841</v>
      </c>
      <c r="AB248" s="21">
        <v>-8.3403999637383763E-2</v>
      </c>
      <c r="AC248" s="21">
        <v>0.16386801582166238</v>
      </c>
      <c r="AD248" s="21">
        <v>0.23380252991440792</v>
      </c>
      <c r="AE248" s="21">
        <v>15.713327304934325</v>
      </c>
      <c r="AF248" s="21">
        <v>-0.99999999999999956</v>
      </c>
      <c r="AG248" s="21">
        <v>-0.99999999999999956</v>
      </c>
      <c r="AH248" s="21">
        <v>-0.99999999999999956</v>
      </c>
      <c r="AI248" s="21">
        <v>0</v>
      </c>
      <c r="AJ248" s="21">
        <v>7.7102727786040534E-3</v>
      </c>
      <c r="AK248" s="21">
        <v>6.718800258780544E-2</v>
      </c>
      <c r="AL248" s="21">
        <v>0.16647636773282745</v>
      </c>
      <c r="AM248" s="21">
        <v>7.4177065763726763E-2</v>
      </c>
      <c r="AN248" s="21">
        <v>-0.11850964289218274</v>
      </c>
      <c r="AO248" s="21">
        <v>2.1903666570322025</v>
      </c>
      <c r="AP248" s="21">
        <v>-2.1303592336404309</v>
      </c>
      <c r="AQ248" s="21">
        <v>16.560094518895372</v>
      </c>
      <c r="AR248" s="21">
        <v>0.38319419639144531</v>
      </c>
      <c r="AS248" s="21">
        <v>-1.5359510457944377E-2</v>
      </c>
      <c r="AT248" s="21">
        <v>-0.99999999999999956</v>
      </c>
      <c r="AU248" s="21">
        <v>-0.99999999999999956</v>
      </c>
      <c r="AV248" s="21">
        <v>5.6270397077481861E-2</v>
      </c>
      <c r="AW248" s="21">
        <v>33.985279117528847</v>
      </c>
      <c r="AX248" s="21">
        <v>34.756306395389259</v>
      </c>
      <c r="AY248" s="21">
        <v>9.5257893967164747E-2</v>
      </c>
      <c r="AZ248" s="21">
        <v>-4.1897765506041349</v>
      </c>
      <c r="BA248" s="26">
        <v>1414.2436857007522</v>
      </c>
      <c r="CU248" t="e">
        <v>#N/A</v>
      </c>
      <c r="CV248" t="e">
        <v>#N/A</v>
      </c>
    </row>
    <row r="249" spans="1:100" x14ac:dyDescent="0.25">
      <c r="A249">
        <v>614</v>
      </c>
      <c r="B249" t="s">
        <v>692</v>
      </c>
      <c r="C249" s="26">
        <v>3</v>
      </c>
      <c r="D249" s="21">
        <v>4.7281773839891317</v>
      </c>
      <c r="E249" s="21">
        <v>6.700525754202641E-3</v>
      </c>
      <c r="F249" s="21">
        <v>-1.3230422437533022E-3</v>
      </c>
      <c r="G249" s="21">
        <v>-1.3230422437533022E-3</v>
      </c>
      <c r="H249" s="21">
        <v>0.24221104829744747</v>
      </c>
      <c r="I249" s="21">
        <v>0</v>
      </c>
      <c r="J249" s="21">
        <v>14.532662897846841</v>
      </c>
      <c r="K249" s="21">
        <v>0.24221104829744747</v>
      </c>
      <c r="L249" s="21">
        <v>-1.0000000000000009</v>
      </c>
      <c r="M249" s="21">
        <v>-1.0000000000000009</v>
      </c>
      <c r="N249" s="21">
        <v>4.8442209659489475</v>
      </c>
      <c r="O249" s="21">
        <v>19.259517239592213</v>
      </c>
      <c r="P249" s="21">
        <v>-0.37836616625430841</v>
      </c>
      <c r="Q249" s="21">
        <v>-8.9651337460818527E-3</v>
      </c>
      <c r="R249" s="21">
        <v>-3.9998355342830506E-2</v>
      </c>
      <c r="S249" s="21">
        <v>0.33333333333333365</v>
      </c>
      <c r="T249" s="21">
        <v>0.38554900926558139</v>
      </c>
      <c r="U249" s="21">
        <v>0.24054928108763238</v>
      </c>
      <c r="V249" s="21">
        <v>7.6196117461266796E-2</v>
      </c>
      <c r="W249" s="21">
        <v>31.736667714014693</v>
      </c>
      <c r="X249" s="21">
        <v>1.948260799351845</v>
      </c>
      <c r="Y249" s="21">
        <v>-1.0000000000000009</v>
      </c>
      <c r="Z249" s="21">
        <v>-1.0000000000000009</v>
      </c>
      <c r="AA249" s="21">
        <v>83.241717634450424</v>
      </c>
      <c r="AB249" s="21">
        <v>0.10467258140476357</v>
      </c>
      <c r="AC249" s="21">
        <v>0.46871562156965135</v>
      </c>
      <c r="AD249" s="21">
        <v>0.4575127625411573</v>
      </c>
      <c r="AE249" s="21">
        <v>51.545048275778569</v>
      </c>
      <c r="AF249" s="21">
        <v>-1.0000000000000009</v>
      </c>
      <c r="AG249" s="21">
        <v>-1.0000000000000009</v>
      </c>
      <c r="AH249" s="21">
        <v>-1.0000000000000009</v>
      </c>
      <c r="AI249" s="21">
        <v>0</v>
      </c>
      <c r="AJ249" s="21">
        <v>7.6196117461266796E-2</v>
      </c>
      <c r="AK249" s="21">
        <v>-0.17585893389901927</v>
      </c>
      <c r="AL249" s="21">
        <v>0.159495890093901</v>
      </c>
      <c r="AM249" s="21">
        <v>0.16443398253497443</v>
      </c>
      <c r="AN249" s="21">
        <v>-0.20658495776381589</v>
      </c>
      <c r="AO249" s="21">
        <v>3.2315548938792644</v>
      </c>
      <c r="AP249" s="21">
        <v>-4.3671444936258927</v>
      </c>
      <c r="AQ249" s="21">
        <v>46.26933061186152</v>
      </c>
      <c r="AR249" s="21">
        <v>1.0356277411478141</v>
      </c>
      <c r="AS249" s="21">
        <v>2.1904718476492921</v>
      </c>
      <c r="AT249" s="21">
        <v>-1.0000000000000009</v>
      </c>
      <c r="AU249" s="21">
        <v>-1.0000000000000009</v>
      </c>
      <c r="AV249" s="21">
        <v>-4.1321397586583805E-2</v>
      </c>
      <c r="AW249" s="21">
        <v>98.134090380416765</v>
      </c>
      <c r="AX249" s="21">
        <v>105.75370212654347</v>
      </c>
      <c r="AY249" s="21">
        <v>0.30087016716498133</v>
      </c>
      <c r="AZ249" s="21">
        <v>46.601178442790577</v>
      </c>
      <c r="BA249" s="26">
        <v>1530.3891638660309</v>
      </c>
    </row>
    <row r="250" spans="1:100" x14ac:dyDescent="0.25">
      <c r="A250">
        <v>615</v>
      </c>
      <c r="B250" t="s">
        <v>693</v>
      </c>
      <c r="C250" s="26">
        <v>3</v>
      </c>
      <c r="D250" s="21">
        <v>1.9456908217823174</v>
      </c>
      <c r="E250" s="21">
        <v>3.5367557728984568E-2</v>
      </c>
      <c r="F250" s="21">
        <v>0.3508641933301897</v>
      </c>
      <c r="G250" s="21">
        <v>0.36463370530137196</v>
      </c>
      <c r="H250" s="21">
        <v>9.5862296491149301E-2</v>
      </c>
      <c r="I250" s="21">
        <v>0</v>
      </c>
      <c r="J250" s="21">
        <v>5.751737789468967</v>
      </c>
      <c r="K250" s="21">
        <v>9.5862296491149301E-2</v>
      </c>
      <c r="L250" s="21">
        <v>-1.0000000000000009</v>
      </c>
      <c r="M250" s="21">
        <v>-1.0000000000000009</v>
      </c>
      <c r="N250" s="21">
        <v>1.9172459298229878</v>
      </c>
      <c r="O250" s="21">
        <v>8.0620623165526499</v>
      </c>
      <c r="P250" s="21">
        <v>-1.4620094829072852E-2</v>
      </c>
      <c r="Q250" s="21">
        <v>2.3226313472143296</v>
      </c>
      <c r="R250" s="21">
        <v>0.55236524230394679</v>
      </c>
      <c r="S250" s="21">
        <v>0.33333333333333359</v>
      </c>
      <c r="T250" s="21">
        <v>0.3050867213880698</v>
      </c>
      <c r="U250" s="21">
        <v>-9.8422659558990183E-2</v>
      </c>
      <c r="V250" s="21">
        <v>-3.5140119888313294E-3</v>
      </c>
      <c r="W250" s="21">
        <v>17.62484346729731</v>
      </c>
      <c r="X250" s="21">
        <v>9.953643611604146E-2</v>
      </c>
      <c r="Y250" s="21">
        <v>-1.0000000000000009</v>
      </c>
      <c r="Z250" s="21">
        <v>-1.0000000000000009</v>
      </c>
      <c r="AA250" s="21">
        <v>16.943719594906074</v>
      </c>
      <c r="AB250" s="21">
        <v>-6.8096465706219508E-2</v>
      </c>
      <c r="AC250" s="21">
        <v>4.0079502467982947E-2</v>
      </c>
      <c r="AD250" s="21">
        <v>3.3471809443331082E-3</v>
      </c>
      <c r="AE250" s="21">
        <v>-1.2334891146951754</v>
      </c>
      <c r="AF250" s="21">
        <v>-1.0000000000000009</v>
      </c>
      <c r="AG250" s="21">
        <v>-1.0000000000000009</v>
      </c>
      <c r="AH250" s="21">
        <v>-1.0000000000000009</v>
      </c>
      <c r="AI250" s="21">
        <v>-7.5342109552199981E-3</v>
      </c>
      <c r="AJ250" s="21">
        <v>-3.5140119888313294E-3</v>
      </c>
      <c r="AK250" s="21">
        <v>0.32134570327359285</v>
      </c>
      <c r="AL250" s="21">
        <v>-1.9961450027882598E-2</v>
      </c>
      <c r="AM250" s="21">
        <v>8.1077801860088228E-2</v>
      </c>
      <c r="AN250" s="21">
        <v>6.1937150444453651E-2</v>
      </c>
      <c r="AO250" s="21">
        <v>3.6336735628701708</v>
      </c>
      <c r="AP250" s="21">
        <v>1.4486215109719283</v>
      </c>
      <c r="AQ250" s="21">
        <v>23.376581256766258</v>
      </c>
      <c r="AR250" s="21">
        <v>0.53648338317358202</v>
      </c>
      <c r="AS250" s="21">
        <v>0.19539873260719112</v>
      </c>
      <c r="AT250" s="21">
        <v>-1.0000000000000009</v>
      </c>
      <c r="AU250" s="21">
        <v>-1.0000000000000009</v>
      </c>
      <c r="AV250" s="21">
        <v>0.91699894760531886</v>
      </c>
      <c r="AW250" s="21">
        <v>26.454403422430655</v>
      </c>
      <c r="AX250" s="21">
        <v>25.952318004443111</v>
      </c>
      <c r="AY250" s="21">
        <v>-1.7517597022293677E-2</v>
      </c>
      <c r="AZ250" s="21">
        <v>-47.72730748298369</v>
      </c>
      <c r="BA250" s="26">
        <v>1325.0767686806566</v>
      </c>
      <c r="CU250" t="e">
        <v>#N/A</v>
      </c>
      <c r="CV250" t="e">
        <v>#N/A</v>
      </c>
    </row>
    <row r="251" spans="1:100" x14ac:dyDescent="0.25">
      <c r="A251">
        <v>617</v>
      </c>
      <c r="B251" t="s">
        <v>694</v>
      </c>
      <c r="C251" s="26">
        <v>3</v>
      </c>
      <c r="D251" s="21">
        <v>4.2865060278195566</v>
      </c>
      <c r="E251" s="21">
        <v>0.40864915766232535</v>
      </c>
      <c r="F251" s="21">
        <v>9.2307922656868213E-2</v>
      </c>
      <c r="G251" s="21">
        <v>0.14406844966510421</v>
      </c>
      <c r="H251" s="21">
        <v>8.4128173918044308E-2</v>
      </c>
      <c r="I251" s="21">
        <v>0</v>
      </c>
      <c r="J251" s="21">
        <v>5.0476904350826617</v>
      </c>
      <c r="K251" s="21">
        <v>8.4128173918044308E-2</v>
      </c>
      <c r="L251" s="21">
        <v>-1.0000000000000009</v>
      </c>
      <c r="M251" s="21">
        <v>-1.0000000000000009</v>
      </c>
      <c r="N251" s="21">
        <v>1.6825634783608883</v>
      </c>
      <c r="O251" s="21">
        <v>9.4782649125673313</v>
      </c>
      <c r="P251" s="21">
        <v>0.80899101159658648</v>
      </c>
      <c r="Q251" s="21">
        <v>-0.92306116724215548</v>
      </c>
      <c r="R251" s="21">
        <v>-0.17977156979924833</v>
      </c>
      <c r="S251" s="21">
        <v>0.33333333333333326</v>
      </c>
      <c r="T251" s="21">
        <v>0.34633978878549021</v>
      </c>
      <c r="U251" s="21">
        <v>-0.10469886909089104</v>
      </c>
      <c r="V251" s="21">
        <v>-1.6926810508565499E-2</v>
      </c>
      <c r="W251" s="21">
        <v>18.9567707440529</v>
      </c>
      <c r="X251" s="21">
        <v>8.54511875757447E-2</v>
      </c>
      <c r="Y251" s="21">
        <v>-1.0000000000000009</v>
      </c>
      <c r="Z251" s="21">
        <v>-1.0000000000000009</v>
      </c>
      <c r="AA251" s="21">
        <v>47.374304507039248</v>
      </c>
      <c r="AB251" s="21">
        <v>0.35971077957483816</v>
      </c>
      <c r="AC251" s="21">
        <v>-0.11203796658475373</v>
      </c>
      <c r="AD251" s="21">
        <v>0.32427329366562768</v>
      </c>
      <c r="AE251" s="21">
        <v>28.597305332785613</v>
      </c>
      <c r="AF251" s="21">
        <v>-1.0000000000000009</v>
      </c>
      <c r="AG251" s="21">
        <v>-1.0000000000000009</v>
      </c>
      <c r="AH251" s="21">
        <v>-1.0000000000000009</v>
      </c>
      <c r="AI251" s="21">
        <v>0</v>
      </c>
      <c r="AJ251" s="21">
        <v>-1.6926810508565499E-2</v>
      </c>
      <c r="AK251" s="21">
        <v>-9.5234674714043871E-2</v>
      </c>
      <c r="AL251" s="21">
        <v>8.914492131867055E-3</v>
      </c>
      <c r="AM251" s="21">
        <v>-9.3371105301258348E-2</v>
      </c>
      <c r="AN251" s="21">
        <v>-0.10821222409956094</v>
      </c>
      <c r="AO251" s="21">
        <v>-2.8104510061016779</v>
      </c>
      <c r="AP251" s="21">
        <v>-2.6607331418296885</v>
      </c>
      <c r="AQ251" s="21">
        <v>24.004461179135578</v>
      </c>
      <c r="AR251" s="21">
        <v>0.55804744251936744</v>
      </c>
      <c r="AS251" s="21">
        <v>0.16957936149378883</v>
      </c>
      <c r="AT251" s="21">
        <v>-1.0000000000000009</v>
      </c>
      <c r="AU251" s="21">
        <v>-1.0000000000000009</v>
      </c>
      <c r="AV251" s="21">
        <v>-3.5703120134144117E-2</v>
      </c>
      <c r="AW251" s="21">
        <v>54.191836277776908</v>
      </c>
      <c r="AX251" s="21">
        <v>52.499155226920365</v>
      </c>
      <c r="AY251" s="21">
        <v>0.26705190251244043</v>
      </c>
      <c r="AZ251" s="21">
        <v>-18.560612421621784</v>
      </c>
      <c r="BA251" s="26">
        <v>1360.8412567381306</v>
      </c>
    </row>
    <row r="252" spans="1:100" x14ac:dyDescent="0.25">
      <c r="A252">
        <v>619</v>
      </c>
      <c r="B252" t="s">
        <v>695</v>
      </c>
      <c r="C252" s="26">
        <v>3</v>
      </c>
      <c r="D252" s="21">
        <v>4.5442407307157247</v>
      </c>
      <c r="E252" s="21">
        <v>6.3767333762670325E-2</v>
      </c>
      <c r="F252" s="21">
        <v>-5.3604393330097507E-3</v>
      </c>
      <c r="G252" s="21">
        <v>6.0031364514111325E-3</v>
      </c>
      <c r="H252" s="21">
        <v>1.9538928730872707E-2</v>
      </c>
      <c r="I252" s="21">
        <v>0</v>
      </c>
      <c r="J252" s="21">
        <v>1.172335723852358</v>
      </c>
      <c r="K252" s="21">
        <v>1.9538928730872707E-2</v>
      </c>
      <c r="L252" s="21">
        <v>-0.99999999999999933</v>
      </c>
      <c r="M252" s="21">
        <v>-0.99999999999999933</v>
      </c>
      <c r="N252" s="21">
        <v>0.39077857461745363</v>
      </c>
      <c r="O252" s="21">
        <v>5.7225795910194979</v>
      </c>
      <c r="P252" s="21">
        <v>0.70301031088309351</v>
      </c>
      <c r="Q252" s="21">
        <v>-8.2065734255654887E-2</v>
      </c>
      <c r="R252" s="21">
        <v>8.7342928371210535E-2</v>
      </c>
      <c r="S252" s="21">
        <v>0.34010586208550769</v>
      </c>
      <c r="T252" s="21">
        <v>0.37668437291952356</v>
      </c>
      <c r="U252" s="21">
        <v>0.32487746329861678</v>
      </c>
      <c r="V252" s="21">
        <v>0</v>
      </c>
      <c r="W252" s="21">
        <v>40.885150782911033</v>
      </c>
      <c r="X252" s="21">
        <v>2.0348065144128706</v>
      </c>
      <c r="Y252" s="21">
        <v>-0.99999999999999933</v>
      </c>
      <c r="Z252" s="21">
        <v>-0.99999999999999933</v>
      </c>
      <c r="AA252" s="21">
        <v>88.25758424888609</v>
      </c>
      <c r="AB252" s="21">
        <v>0.2294510827798463</v>
      </c>
      <c r="AC252" s="21">
        <v>0.44642953663424595</v>
      </c>
      <c r="AD252" s="21">
        <v>0.26982119133798455</v>
      </c>
      <c r="AE252" s="21">
        <v>47.285090537603864</v>
      </c>
      <c r="AF252" s="21">
        <v>-0.99999999999999933</v>
      </c>
      <c r="AG252" s="21">
        <v>-0.99999999999999933</v>
      </c>
      <c r="AH252" s="21">
        <v>-0.99999999999999933</v>
      </c>
      <c r="AI252" s="21">
        <v>0</v>
      </c>
      <c r="AJ252" s="21">
        <v>0</v>
      </c>
      <c r="AK252" s="21">
        <v>9.8219560141289908E-2</v>
      </c>
      <c r="AL252" s="21">
        <v>-0.1392618451111281</v>
      </c>
      <c r="AM252" s="21">
        <v>-0.11696183875386292</v>
      </c>
      <c r="AN252" s="21">
        <v>0.54194994669341967</v>
      </c>
      <c r="AO252" s="21">
        <v>-2.4329481681401237</v>
      </c>
      <c r="AP252" s="21">
        <v>12.852439441779856</v>
      </c>
      <c r="AQ252" s="21">
        <v>42.057486506763411</v>
      </c>
      <c r="AR252" s="21">
        <v>1.0416676983036484</v>
      </c>
      <c r="AS252" s="21">
        <v>2.0543454431437449</v>
      </c>
      <c r="AT252" s="21">
        <v>-0.99999999999999933</v>
      </c>
      <c r="AU252" s="21">
        <v>-0.99999999999999933</v>
      </c>
      <c r="AV252" s="21">
        <v>9.3346064822621672E-2</v>
      </c>
      <c r="AW252" s="21">
        <v>106.83260328168545</v>
      </c>
      <c r="AX252" s="21">
        <v>106.83260328168545</v>
      </c>
      <c r="AY252" s="21">
        <v>0.36936323913703017</v>
      </c>
      <c r="AZ252" s="21">
        <v>29.537298704447242</v>
      </c>
      <c r="BA252" s="26">
        <v>1469.2872896805209</v>
      </c>
      <c r="CU252" t="e">
        <v>#N/A</v>
      </c>
      <c r="CV252" t="e">
        <v>#N/A</v>
      </c>
    </row>
    <row r="253" spans="1:100" x14ac:dyDescent="0.25">
      <c r="A253">
        <v>620</v>
      </c>
      <c r="B253" t="s">
        <v>696</v>
      </c>
      <c r="C253" s="26">
        <v>3</v>
      </c>
      <c r="D253" s="21">
        <v>4.1134623553520147</v>
      </c>
      <c r="E253" s="21">
        <v>-5.9496874284063195E-2</v>
      </c>
      <c r="F253" s="21">
        <v>-3.0914737385979794E-2</v>
      </c>
      <c r="G253" s="21">
        <v>-4.330538866362716E-2</v>
      </c>
      <c r="H253" s="21">
        <v>0.31284806578246038</v>
      </c>
      <c r="I253" s="21">
        <v>0</v>
      </c>
      <c r="J253" s="21">
        <v>18.770883946947627</v>
      </c>
      <c r="K253" s="21">
        <v>0.31284806578246038</v>
      </c>
      <c r="L253" s="21">
        <v>-1.0000000000000007</v>
      </c>
      <c r="M253" s="21">
        <v>-1.0000000000000007</v>
      </c>
      <c r="N253" s="21">
        <v>6.2569613156492094</v>
      </c>
      <c r="O253" s="21">
        <v>22.841040913636014</v>
      </c>
      <c r="P253" s="21">
        <v>-0.47450248195297867</v>
      </c>
      <c r="Q253" s="21">
        <v>-8.273478875681925E-2</v>
      </c>
      <c r="R253" s="21">
        <v>-7.0910535798070315E-2</v>
      </c>
      <c r="S253" s="21">
        <v>0.33333333333333337</v>
      </c>
      <c r="T253" s="21">
        <v>0.37214800600887848</v>
      </c>
      <c r="U253" s="21">
        <v>0.38042455094347422</v>
      </c>
      <c r="V253" s="21">
        <v>0</v>
      </c>
      <c r="W253" s="21">
        <v>30.922312980129028</v>
      </c>
      <c r="X253" s="21">
        <v>1.9392587654925788</v>
      </c>
      <c r="Y253" s="21">
        <v>-1.0000000000000007</v>
      </c>
      <c r="Z253" s="21">
        <v>-1.0000000000000007</v>
      </c>
      <c r="AA253" s="21">
        <v>61.113051116435734</v>
      </c>
      <c r="AB253" s="21">
        <v>8.169018122854213E-2</v>
      </c>
      <c r="AC253" s="21">
        <v>0.27098101700646426</v>
      </c>
      <c r="AD253" s="21">
        <v>0.25256177520708911</v>
      </c>
      <c r="AE253" s="21">
        <v>30.261648672104762</v>
      </c>
      <c r="AF253" s="21">
        <v>-1.0000000000000007</v>
      </c>
      <c r="AG253" s="21">
        <v>-1.0000000000000007</v>
      </c>
      <c r="AH253" s="21">
        <v>-1.0000000000000007</v>
      </c>
      <c r="AI253" s="21">
        <v>0</v>
      </c>
      <c r="AJ253" s="21">
        <v>0</v>
      </c>
      <c r="AK253" s="21">
        <v>3.9753912166008466E-2</v>
      </c>
      <c r="AL253" s="21">
        <v>3.40738344199484E-2</v>
      </c>
      <c r="AM253" s="21">
        <v>-0.15724790492301838</v>
      </c>
      <c r="AN253" s="21">
        <v>-0.14971983924898888</v>
      </c>
      <c r="AO253" s="21">
        <v>-3.7324280622454178</v>
      </c>
      <c r="AP253" s="21">
        <v>-3.5726268091249804</v>
      </c>
      <c r="AQ253" s="21">
        <v>49.693196927076656</v>
      </c>
      <c r="AR253" s="21">
        <v>1.0859058902856862</v>
      </c>
      <c r="AS253" s="21">
        <v>2.2521068312750403</v>
      </c>
      <c r="AT253" s="21">
        <v>-1.0000000000000007</v>
      </c>
      <c r="AU253" s="21">
        <v>-1.0000000000000007</v>
      </c>
      <c r="AV253" s="21">
        <v>-0.11421592446169748</v>
      </c>
      <c r="AW253" s="21">
        <v>80.381465220946751</v>
      </c>
      <c r="AX253" s="21">
        <v>80.381465220946751</v>
      </c>
      <c r="AY253" s="21">
        <v>0.23836424013337484</v>
      </c>
      <c r="AZ253" s="21">
        <v>9.4309348724586837</v>
      </c>
      <c r="BA253" s="26">
        <v>1503.8075192909507</v>
      </c>
      <c r="CU253" t="e">
        <v>#N/A</v>
      </c>
      <c r="CV253" t="e">
        <v>#N/A</v>
      </c>
    </row>
    <row r="254" spans="1:100" x14ac:dyDescent="0.25">
      <c r="A254">
        <v>623</v>
      </c>
      <c r="B254" t="s">
        <v>697</v>
      </c>
      <c r="C254" s="26">
        <v>3</v>
      </c>
      <c r="D254" s="21">
        <v>4.8192338724142108</v>
      </c>
      <c r="E254" s="21">
        <v>-9.109608884812416E-3</v>
      </c>
      <c r="F254" s="21">
        <v>-6.3696280065770924E-2</v>
      </c>
      <c r="G254" s="21">
        <v>-6.3696280065770924E-2</v>
      </c>
      <c r="H254" s="21">
        <v>0.11592813869194736</v>
      </c>
      <c r="I254" s="21">
        <v>0</v>
      </c>
      <c r="J254" s="21">
        <v>6.9556883215168428</v>
      </c>
      <c r="K254" s="21">
        <v>0.11592813869194736</v>
      </c>
      <c r="L254" s="21">
        <v>-0.99999999999999956</v>
      </c>
      <c r="M254" s="21">
        <v>-0.99999999999999956</v>
      </c>
      <c r="N254" s="21">
        <v>2.3185627738389472</v>
      </c>
      <c r="O254" s="21">
        <v>11.711225913865283</v>
      </c>
      <c r="P254" s="21">
        <v>0.9367881084209867</v>
      </c>
      <c r="Q254" s="21">
        <v>0.37151191541348572</v>
      </c>
      <c r="R254" s="21">
        <v>0.14697639718025063</v>
      </c>
      <c r="S254" s="21">
        <v>0.3333333333333332</v>
      </c>
      <c r="T254" s="21">
        <v>0.36144536954397827</v>
      </c>
      <c r="U254" s="21">
        <v>0.48919505275780345</v>
      </c>
      <c r="V254" s="21">
        <v>-1.7429218250555781E-2</v>
      </c>
      <c r="W254" s="21">
        <v>42.024655947704495</v>
      </c>
      <c r="X254" s="21">
        <v>2.4591675019238881</v>
      </c>
      <c r="Y254" s="21">
        <v>-0.99999999999999956</v>
      </c>
      <c r="Z254" s="21">
        <v>-0.99999999999999956</v>
      </c>
      <c r="AA254" s="21">
        <v>63.935831174612602</v>
      </c>
      <c r="AB254" s="21">
        <v>0.15069467156504451</v>
      </c>
      <c r="AC254" s="21">
        <v>5.0389325104856081E-2</v>
      </c>
      <c r="AD254" s="21">
        <v>0.23419997992465705</v>
      </c>
      <c r="AE254" s="21">
        <v>21.764198829727885</v>
      </c>
      <c r="AF254" s="21">
        <v>-0.99999999999999956</v>
      </c>
      <c r="AG254" s="21">
        <v>-0.99999999999999956</v>
      </c>
      <c r="AH254" s="21">
        <v>-0.99999999999999956</v>
      </c>
      <c r="AI254" s="21">
        <v>0</v>
      </c>
      <c r="AJ254" s="21">
        <v>-1.7429218250555781E-2</v>
      </c>
      <c r="AK254" s="21">
        <v>0.12690306090140518</v>
      </c>
      <c r="AL254" s="21">
        <v>-0.17401148608050238</v>
      </c>
      <c r="AM254" s="21">
        <v>-8.1455217094079602E-2</v>
      </c>
      <c r="AN254" s="21">
        <v>-0.10632944404703511</v>
      </c>
      <c r="AO254" s="21">
        <v>-1.4018651228449663</v>
      </c>
      <c r="AP254" s="21">
        <v>-3.5282935315783903</v>
      </c>
      <c r="AQ254" s="21">
        <v>48.980344269221348</v>
      </c>
      <c r="AR254" s="21">
        <v>1.1665445373845598</v>
      </c>
      <c r="AS254" s="21">
        <v>2.5750956406158365</v>
      </c>
      <c r="AT254" s="21">
        <v>-0.99999999999999956</v>
      </c>
      <c r="AU254" s="21">
        <v>-0.99999999999999956</v>
      </c>
      <c r="AV254" s="21">
        <v>8.3280117114479704E-2</v>
      </c>
      <c r="AW254" s="21">
        <v>72.118763556899523</v>
      </c>
      <c r="AX254" s="21">
        <v>70.375841731843934</v>
      </c>
      <c r="AY254" s="21">
        <v>-3.2143763688467983E-2</v>
      </c>
      <c r="AZ254" s="21">
        <v>-37.875478701021756</v>
      </c>
      <c r="BA254" s="26">
        <v>1431.3819417142097</v>
      </c>
      <c r="CU254" t="e">
        <v>#N/A</v>
      </c>
      <c r="CV254" t="e">
        <v>#N/A</v>
      </c>
    </row>
    <row r="255" spans="1:100" x14ac:dyDescent="0.25">
      <c r="A255">
        <v>624</v>
      </c>
      <c r="B255" t="s">
        <v>698</v>
      </c>
      <c r="C255" s="26">
        <v>3</v>
      </c>
      <c r="D255" s="21">
        <v>5.4656041245712927</v>
      </c>
      <c r="E255" s="21">
        <v>0</v>
      </c>
      <c r="F255" s="21">
        <v>0.54881336979116269</v>
      </c>
      <c r="G255" s="21">
        <v>0.54881336979116269</v>
      </c>
      <c r="H255" s="21">
        <v>0.49180307610152169</v>
      </c>
      <c r="I255" s="21">
        <v>0</v>
      </c>
      <c r="J255" s="21">
        <v>29.508184566091305</v>
      </c>
      <c r="K255" s="21">
        <v>0.49180307610152169</v>
      </c>
      <c r="L255" s="21">
        <v>-1.0000000000000004</v>
      </c>
      <c r="M255" s="21">
        <v>-1.0000000000000004</v>
      </c>
      <c r="N255" s="21">
        <v>9.8360615220304357</v>
      </c>
      <c r="O255" s="21">
        <v>35.522602060453742</v>
      </c>
      <c r="P255" s="21">
        <v>-8.921671092752291E-2</v>
      </c>
      <c r="Q255" s="21">
        <v>6.1019630104498859</v>
      </c>
      <c r="R255" s="21">
        <v>1.6605021300929563</v>
      </c>
      <c r="S255" s="21">
        <v>0.33333333333333348</v>
      </c>
      <c r="T255" s="21">
        <v>0.39274872411024597</v>
      </c>
      <c r="U255" s="21">
        <v>0.62573907348189706</v>
      </c>
      <c r="V255" s="21">
        <v>0.11639531787233458</v>
      </c>
      <c r="W255" s="21">
        <v>39.056534907851578</v>
      </c>
      <c r="X255" s="21">
        <v>3.4950225732805649</v>
      </c>
      <c r="Y255" s="21">
        <v>-1.0000000000000004</v>
      </c>
      <c r="Z255" s="21">
        <v>-1.0000000000000004</v>
      </c>
      <c r="AA255" s="21">
        <v>66.194955343567344</v>
      </c>
      <c r="AB255" s="21">
        <v>0.43053444221973614</v>
      </c>
      <c r="AC255" s="21">
        <v>-5.3065563777877148E-2</v>
      </c>
      <c r="AD255" s="21">
        <v>0.13208948767059786</v>
      </c>
      <c r="AE255" s="21">
        <v>25.477918305622843</v>
      </c>
      <c r="AF255" s="21">
        <v>-1.0000000000000004</v>
      </c>
      <c r="AG255" s="21">
        <v>-1.0000000000000004</v>
      </c>
      <c r="AH255" s="21">
        <v>-1.0000000000000004</v>
      </c>
      <c r="AI255" s="21">
        <v>-7.3347181007552172E-3</v>
      </c>
      <c r="AJ255" s="21">
        <v>0.11639531787233458</v>
      </c>
      <c r="AK255" s="21">
        <v>-0.11414398782425726</v>
      </c>
      <c r="AL255" s="21">
        <v>-4.9162113942540539E-2</v>
      </c>
      <c r="AM255" s="21">
        <v>-5.9104195546824431E-2</v>
      </c>
      <c r="AN255" s="21">
        <v>-0.15022074913408592</v>
      </c>
      <c r="AO255" s="21">
        <v>-2.0483248277918977</v>
      </c>
      <c r="AP255" s="21">
        <v>-4.0013292980648503</v>
      </c>
      <c r="AQ255" s="21">
        <v>68.564719473942858</v>
      </c>
      <c r="AR255" s="21">
        <v>1.4682164487978104</v>
      </c>
      <c r="AS255" s="21">
        <v>3.9868256493820891</v>
      </c>
      <c r="AT255" s="21">
        <v>-1.0000000000000004</v>
      </c>
      <c r="AU255" s="21">
        <v>-1.0000000000000004</v>
      </c>
      <c r="AV255" s="21">
        <v>2.2093154998841178</v>
      </c>
      <c r="AW255" s="21">
        <v>97.716228105956233</v>
      </c>
      <c r="AX255" s="21">
        <v>109.2090655311746</v>
      </c>
      <c r="AY255" s="21">
        <v>0.38094436991543912</v>
      </c>
      <c r="AZ255" s="21">
        <v>48.262408241435331</v>
      </c>
      <c r="BA255" s="26">
        <v>1603.8343084947712</v>
      </c>
      <c r="CU255" t="e">
        <v>#N/A</v>
      </c>
      <c r="CV255" t="e">
        <v>#N/A</v>
      </c>
    </row>
    <row r="256" spans="1:100" x14ac:dyDescent="0.25">
      <c r="A256">
        <v>639</v>
      </c>
      <c r="B256" t="s">
        <v>699</v>
      </c>
      <c r="C256" s="26">
        <v>3</v>
      </c>
      <c r="D256" s="21">
        <v>5.3423872076318011</v>
      </c>
      <c r="E256" s="21">
        <v>2.3417763875935041E-2</v>
      </c>
      <c r="F256" s="21">
        <v>9.8191032227555652E-2</v>
      </c>
      <c r="G256" s="21">
        <v>0.10230753311835492</v>
      </c>
      <c r="H256" s="21">
        <v>0.13884985588659651</v>
      </c>
      <c r="I256" s="21">
        <v>0</v>
      </c>
      <c r="J256" s="21">
        <v>8.3309913531957918</v>
      </c>
      <c r="K256" s="21">
        <v>0.13884985588659651</v>
      </c>
      <c r="L256" s="21">
        <v>-0.99999999999999778</v>
      </c>
      <c r="M256" s="21">
        <v>-0.99999999999999778</v>
      </c>
      <c r="N256" s="21">
        <v>2.7769971177319297</v>
      </c>
      <c r="O256" s="21">
        <v>13.775686093945948</v>
      </c>
      <c r="P256" s="21">
        <v>0.7848137805989136</v>
      </c>
      <c r="Q256" s="21">
        <v>1.1774532321057989</v>
      </c>
      <c r="R256" s="21">
        <v>0.25656401500903192</v>
      </c>
      <c r="S256" s="21">
        <v>0.32427324251086942</v>
      </c>
      <c r="T256" s="21">
        <v>0.33645378882465349</v>
      </c>
      <c r="U256" s="21">
        <v>0.36038115658199865</v>
      </c>
      <c r="V256" s="21">
        <v>-3.560113502839965E-2</v>
      </c>
      <c r="W256" s="21">
        <v>33.866287880101027</v>
      </c>
      <c r="X256" s="21">
        <v>1.7660697726384789</v>
      </c>
      <c r="Y256" s="21">
        <v>-0.99999999999999778</v>
      </c>
      <c r="Z256" s="21">
        <v>-0.99999999999999778</v>
      </c>
      <c r="AA256" s="21">
        <v>63.007752624247416</v>
      </c>
      <c r="AB256" s="21">
        <v>0.43880957724905789</v>
      </c>
      <c r="AC256" s="21">
        <v>0.10233700608860274</v>
      </c>
      <c r="AD256" s="21">
        <v>3.6551431245086877E-2</v>
      </c>
      <c r="AE256" s="21">
        <v>28.88490072913736</v>
      </c>
      <c r="AF256" s="21">
        <v>-0.99999999999999778</v>
      </c>
      <c r="AG256" s="21">
        <v>-0.99999999999999778</v>
      </c>
      <c r="AH256" s="21">
        <v>-0.99999999999999778</v>
      </c>
      <c r="AI256" s="21">
        <v>0</v>
      </c>
      <c r="AJ256" s="21">
        <v>-3.560113502839965E-2</v>
      </c>
      <c r="AK256" s="21">
        <v>7.9911483045961393E-2</v>
      </c>
      <c r="AL256" s="21">
        <v>0.15717564742794715</v>
      </c>
      <c r="AM256" s="21">
        <v>6.9904153949586684E-2</v>
      </c>
      <c r="AN256" s="21">
        <v>0.88102934015459344</v>
      </c>
      <c r="AO256" s="21">
        <v>2.147161263969473</v>
      </c>
      <c r="AP256" s="21">
        <v>22.811611741004572</v>
      </c>
      <c r="AQ256" s="21">
        <v>42.197279233296811</v>
      </c>
      <c r="AR256" s="21">
        <v>0.98550705288912166</v>
      </c>
      <c r="AS256" s="21">
        <v>1.9049196285250749</v>
      </c>
      <c r="AT256" s="21">
        <v>-0.99999999999999778</v>
      </c>
      <c r="AU256" s="21">
        <v>-0.99999999999999778</v>
      </c>
      <c r="AV256" s="21">
        <v>0.35887154812738692</v>
      </c>
      <c r="AW256" s="21">
        <v>99.595050459197878</v>
      </c>
      <c r="AX256" s="21">
        <v>96.034936956357896</v>
      </c>
      <c r="AY256" s="21">
        <v>0.20978605952576398</v>
      </c>
      <c r="AZ256" s="21">
        <v>36.563525794349864</v>
      </c>
      <c r="BA256" s="26">
        <v>1585.4389039507175</v>
      </c>
    </row>
    <row r="257" spans="1:100" x14ac:dyDescent="0.25">
      <c r="A257">
        <v>640</v>
      </c>
      <c r="B257" t="s">
        <v>700</v>
      </c>
      <c r="C257" s="26">
        <v>2</v>
      </c>
      <c r="D257" s="21">
        <v>3.3164347441103565</v>
      </c>
      <c r="E257" s="21">
        <v>-9.2292430253284236E-2</v>
      </c>
      <c r="F257" s="21">
        <v>-0.15288095520856163</v>
      </c>
      <c r="G257" s="21">
        <v>-0.14590833242854251</v>
      </c>
      <c r="H257" s="21">
        <v>2.2042078630290118E-2</v>
      </c>
      <c r="I257" s="21">
        <v>0</v>
      </c>
      <c r="J257" s="21">
        <v>1.3225247178174073</v>
      </c>
      <c r="K257" s="21">
        <v>2.2042078630290118E-2</v>
      </c>
      <c r="L257" s="21">
        <v>-1</v>
      </c>
      <c r="M257" s="21">
        <v>-1</v>
      </c>
      <c r="N257" s="21">
        <v>0.44084157260580237</v>
      </c>
      <c r="O257" s="21">
        <v>5.218626195204294</v>
      </c>
      <c r="P257" s="21">
        <v>-0.29963354420265637</v>
      </c>
      <c r="Q257" s="21">
        <v>-0.41206236299699439</v>
      </c>
      <c r="R257" s="21">
        <v>-0.13384877663993616</v>
      </c>
      <c r="S257" s="21">
        <v>0.31897498676774738</v>
      </c>
      <c r="T257" s="21">
        <v>0.23579408667627047</v>
      </c>
      <c r="U257" s="21">
        <v>1.7706890239654563E-2</v>
      </c>
      <c r="V257" s="21">
        <v>-7.2896213208163679E-3</v>
      </c>
      <c r="W257" s="21">
        <v>20.536375723717573</v>
      </c>
      <c r="X257" s="21">
        <v>0.52532496284173924</v>
      </c>
      <c r="Y257" s="21">
        <v>-1</v>
      </c>
      <c r="Z257" s="21">
        <v>-1</v>
      </c>
      <c r="AA257" s="21">
        <v>34.629010582972455</v>
      </c>
      <c r="AB257" s="21">
        <v>5.02239564950199E-2</v>
      </c>
      <c r="AC257" s="21">
        <v>5.0412081548503518E-2</v>
      </c>
      <c r="AD257" s="21">
        <v>4.6398020401021825E-2</v>
      </c>
      <c r="AE257" s="21">
        <v>11.430553537919883</v>
      </c>
      <c r="AF257" s="21">
        <v>-1</v>
      </c>
      <c r="AG257" s="21">
        <v>-1</v>
      </c>
      <c r="AH257" s="21">
        <v>-1</v>
      </c>
      <c r="AI257" s="21">
        <v>-4.2642449974990924E-3</v>
      </c>
      <c r="AJ257" s="21">
        <v>-7.2896213208163679E-3</v>
      </c>
      <c r="AK257" s="21">
        <v>0.17140108219129951</v>
      </c>
      <c r="AL257" s="21">
        <v>4.2687479794779881E-4</v>
      </c>
      <c r="AM257" s="21">
        <v>0.19128925780487332</v>
      </c>
      <c r="AN257" s="21">
        <v>-7.8483975898195751E-3</v>
      </c>
      <c r="AO257" s="21">
        <v>5.2579929802221415</v>
      </c>
      <c r="AP257" s="21">
        <v>0.18716831010043977</v>
      </c>
      <c r="AQ257" s="21">
        <v>25.485019191133816</v>
      </c>
      <c r="AR257" s="21">
        <v>0.60643895252068547</v>
      </c>
      <c r="AS257" s="21">
        <v>0.60259660172954554</v>
      </c>
      <c r="AT257" s="21">
        <v>-1</v>
      </c>
      <c r="AU257" s="21">
        <v>-1</v>
      </c>
      <c r="AV257" s="21">
        <v>-0.12590637146983497</v>
      </c>
      <c r="AW257" s="21">
        <v>45.351079664474391</v>
      </c>
      <c r="AX257" s="21">
        <v>45.340952918929645</v>
      </c>
      <c r="AY257" s="21">
        <v>9.3697457202369577E-2</v>
      </c>
      <c r="AZ257" s="21">
        <v>-12.783659726894813</v>
      </c>
      <c r="BA257" s="26">
        <v>1440.4085253185895</v>
      </c>
    </row>
    <row r="258" spans="1:100" x14ac:dyDescent="0.25">
      <c r="A258">
        <v>647</v>
      </c>
      <c r="B258" t="s">
        <v>701</v>
      </c>
      <c r="C258" s="26">
        <v>3</v>
      </c>
      <c r="D258" s="21">
        <v>2.9116422088022844</v>
      </c>
      <c r="E258" s="21">
        <v>0</v>
      </c>
      <c r="F258" s="21">
        <v>-4.230481651952259E-3</v>
      </c>
      <c r="G258" s="21">
        <v>-4.230481651952259E-3</v>
      </c>
      <c r="H258" s="21">
        <v>7.4867285939003492E-2</v>
      </c>
      <c r="I258" s="21">
        <v>0</v>
      </c>
      <c r="J258" s="21">
        <v>4.4920371563402099</v>
      </c>
      <c r="K258" s="21">
        <v>7.4867285939003492E-2</v>
      </c>
      <c r="L258" s="21">
        <v>-0.99999999999999878</v>
      </c>
      <c r="M258" s="21">
        <v>-0.99999999999999878</v>
      </c>
      <c r="N258" s="21">
        <v>1.4973457187800694</v>
      </c>
      <c r="O258" s="21">
        <v>7.3994488834905479</v>
      </c>
      <c r="P258" s="21">
        <v>0.12658765764408095</v>
      </c>
      <c r="Q258" s="21">
        <v>0.80274037187930436</v>
      </c>
      <c r="R258" s="21">
        <v>0.19819600145823871</v>
      </c>
      <c r="S258" s="21">
        <v>0.33333333333333315</v>
      </c>
      <c r="T258" s="21">
        <v>4.8943407029936069E-2</v>
      </c>
      <c r="U258" s="21">
        <v>1.4225884043659386E-2</v>
      </c>
      <c r="V258" s="21">
        <v>0</v>
      </c>
      <c r="W258" s="21">
        <v>12.865413538717002</v>
      </c>
      <c r="X258" s="21">
        <v>7.9923064295505344E-2</v>
      </c>
      <c r="Y258" s="21">
        <v>-0.99999999999999878</v>
      </c>
      <c r="Z258" s="21">
        <v>-0.99999999999999878</v>
      </c>
      <c r="AA258" s="21">
        <v>12.64420269324242</v>
      </c>
      <c r="AB258" s="21">
        <v>-3.9428885193403748E-2</v>
      </c>
      <c r="AC258" s="21">
        <v>5.5506079432960868E-2</v>
      </c>
      <c r="AD258" s="21">
        <v>-2.4465331178213784E-2</v>
      </c>
      <c r="AE258" s="21">
        <v>-0.41940684693282748</v>
      </c>
      <c r="AF258" s="21">
        <v>-0.99999999999999878</v>
      </c>
      <c r="AG258" s="21">
        <v>-0.99999999999999878</v>
      </c>
      <c r="AH258" s="21">
        <v>-0.99999999999999878</v>
      </c>
      <c r="AI258" s="21">
        <v>0</v>
      </c>
      <c r="AJ258" s="21">
        <v>0</v>
      </c>
      <c r="AK258" s="21">
        <v>0.12741914249123923</v>
      </c>
      <c r="AL258" s="21">
        <v>0.31285092388794233</v>
      </c>
      <c r="AM258" s="21">
        <v>0.48536810442782297</v>
      </c>
      <c r="AN258" s="21">
        <v>-5.2852054713994366E-2</v>
      </c>
      <c r="AO258" s="21">
        <v>12.771298323151765</v>
      </c>
      <c r="AP258" s="21">
        <v>0.24295325158985351</v>
      </c>
      <c r="AQ258" s="21">
        <v>17.357450695057214</v>
      </c>
      <c r="AR258" s="21">
        <v>0.39650262440692896</v>
      </c>
      <c r="AS258" s="21">
        <v>0.15479035023450916</v>
      </c>
      <c r="AT258" s="21">
        <v>-0.99999999999999878</v>
      </c>
      <c r="AU258" s="21">
        <v>-0.99999999999999878</v>
      </c>
      <c r="AV258" s="21">
        <v>0.19396551980628646</v>
      </c>
      <c r="AW258" s="21">
        <v>20.286604828322801</v>
      </c>
      <c r="AX258" s="21">
        <v>20.286604828322801</v>
      </c>
      <c r="AY258" s="21">
        <v>9.9615659301115128E-2</v>
      </c>
      <c r="AZ258" s="21">
        <v>-31.230137258514546</v>
      </c>
      <c r="BA258" s="26">
        <v>1372.2274100856882</v>
      </c>
    </row>
    <row r="259" spans="1:100" x14ac:dyDescent="0.25">
      <c r="A259">
        <v>648</v>
      </c>
      <c r="B259" t="s">
        <v>702</v>
      </c>
      <c r="C259" s="26">
        <v>3</v>
      </c>
      <c r="D259" s="21">
        <v>5.5425083246572679</v>
      </c>
      <c r="E259" s="21">
        <v>-2.6884428888684187E-2</v>
      </c>
      <c r="F259" s="21">
        <v>-6.1248614273158614E-2</v>
      </c>
      <c r="G259" s="21">
        <v>-6.1248614273158614E-2</v>
      </c>
      <c r="H259" s="21">
        <v>4.8512880568601272E-2</v>
      </c>
      <c r="I259" s="21">
        <v>0</v>
      </c>
      <c r="J259" s="21">
        <v>2.9107728341160755</v>
      </c>
      <c r="K259" s="21">
        <v>4.8512880568601272E-2</v>
      </c>
      <c r="L259" s="21">
        <v>-0.99999999999999967</v>
      </c>
      <c r="M259" s="21">
        <v>-0.99999999999999967</v>
      </c>
      <c r="N259" s="21">
        <v>0.97025761137202493</v>
      </c>
      <c r="O259" s="21">
        <v>8.3920325445001893</v>
      </c>
      <c r="P259" s="21">
        <v>-0.52298044908874597</v>
      </c>
      <c r="Q259" s="21">
        <v>4.8156575408976422E-2</v>
      </c>
      <c r="R259" s="21">
        <v>-5.1845226459085701E-2</v>
      </c>
      <c r="S259" s="21">
        <v>0.33333333333333315</v>
      </c>
      <c r="T259" s="21">
        <v>0.38701954530027138</v>
      </c>
      <c r="U259" s="21">
        <v>6.5715079238139323E-2</v>
      </c>
      <c r="V259" s="21">
        <v>-3.6187412351853798E-2</v>
      </c>
      <c r="W259" s="21">
        <v>28.054706598051553</v>
      </c>
      <c r="X259" s="21">
        <v>0.74034522411046955</v>
      </c>
      <c r="Y259" s="21">
        <v>-0.99999999999999967</v>
      </c>
      <c r="Z259" s="21">
        <v>-0.99999999999999967</v>
      </c>
      <c r="AA259" s="21">
        <v>78.849971504260353</v>
      </c>
      <c r="AB259" s="21">
        <v>0.62775840348967682</v>
      </c>
      <c r="AC259" s="21">
        <v>3.772766861120963E-2</v>
      </c>
      <c r="AD259" s="21">
        <v>0.35145613055246966</v>
      </c>
      <c r="AE259" s="21">
        <v>50.847110132667794</v>
      </c>
      <c r="AF259" s="21">
        <v>-0.99999999999999967</v>
      </c>
      <c r="AG259" s="21">
        <v>-0.99999999999999967</v>
      </c>
      <c r="AH259" s="21">
        <v>-0.99999999999999967</v>
      </c>
      <c r="AI259" s="21">
        <v>0</v>
      </c>
      <c r="AJ259" s="21">
        <v>-3.6187412351853798E-2</v>
      </c>
      <c r="AK259" s="21">
        <v>-1.3482551432029493E-2</v>
      </c>
      <c r="AL259" s="21">
        <v>-2.696816813972017E-2</v>
      </c>
      <c r="AM259" s="21">
        <v>-0.21733061698617867</v>
      </c>
      <c r="AN259" s="21">
        <v>0.11983336273069135</v>
      </c>
      <c r="AO259" s="21">
        <v>-5.5006781818146173</v>
      </c>
      <c r="AP259" s="21">
        <v>2.8609932275686849</v>
      </c>
      <c r="AQ259" s="21">
        <v>30.965479432167598</v>
      </c>
      <c r="AR259" s="21">
        <v>0.74988054551989047</v>
      </c>
      <c r="AS259" s="21">
        <v>0.78885810467907191</v>
      </c>
      <c r="AT259" s="21">
        <v>-0.99999999999999967</v>
      </c>
      <c r="AU259" s="21">
        <v>-0.99999999999999967</v>
      </c>
      <c r="AV259" s="21">
        <v>-0.11309384073224428</v>
      </c>
      <c r="AW259" s="21">
        <v>90.102997276329106</v>
      </c>
      <c r="AX259" s="21">
        <v>86.484256041143738</v>
      </c>
      <c r="AY259" s="21">
        <v>0.14531490011585613</v>
      </c>
      <c r="AZ259" s="21">
        <v>23.880590055372231</v>
      </c>
      <c r="BA259" s="26">
        <v>1520.2089511122099</v>
      </c>
    </row>
    <row r="260" spans="1:100" x14ac:dyDescent="0.25">
      <c r="A260">
        <v>649</v>
      </c>
      <c r="B260" t="s">
        <v>703</v>
      </c>
      <c r="C260" s="26">
        <v>3</v>
      </c>
      <c r="D260" s="21">
        <v>5.8533523840096215</v>
      </c>
      <c r="E260" s="21">
        <v>-0.10310896617983392</v>
      </c>
      <c r="F260" s="21">
        <v>-0.94206739977836018</v>
      </c>
      <c r="G260" s="21">
        <v>-0.96883707981930545</v>
      </c>
      <c r="H260" s="21">
        <v>0.54088242854559865</v>
      </c>
      <c r="I260" s="21">
        <v>0</v>
      </c>
      <c r="J260" s="21">
        <v>32.452945712735911</v>
      </c>
      <c r="K260" s="21">
        <v>0.54088242854559865</v>
      </c>
      <c r="L260" s="21">
        <v>-1.0000000000000009</v>
      </c>
      <c r="M260" s="21">
        <v>-1.0000000000000009</v>
      </c>
      <c r="N260" s="21">
        <v>10.817648570911972</v>
      </c>
      <c r="O260" s="21">
        <v>37.33746101692622</v>
      </c>
      <c r="P260" s="21">
        <v>0.13817597661660019</v>
      </c>
      <c r="Q260" s="21">
        <v>-14.058533019443137</v>
      </c>
      <c r="R260" s="21">
        <v>-4.6603196883801843</v>
      </c>
      <c r="S260" s="21">
        <v>0.33333333333333365</v>
      </c>
      <c r="T260" s="21">
        <v>0.42544865059365028</v>
      </c>
      <c r="U260" s="21">
        <v>0.39845694221883349</v>
      </c>
      <c r="V260" s="21">
        <v>0</v>
      </c>
      <c r="W260" s="21">
        <v>24.654259904008761</v>
      </c>
      <c r="X260" s="21">
        <v>1.9029056828193835</v>
      </c>
      <c r="Y260" s="21">
        <v>-1.0000000000000009</v>
      </c>
      <c r="Z260" s="21">
        <v>-1.0000000000000009</v>
      </c>
      <c r="AA260" s="21">
        <v>66.452862248316492</v>
      </c>
      <c r="AB260" s="21">
        <v>0.19681194707768718</v>
      </c>
      <c r="AC260" s="21">
        <v>0.44169404445749449</v>
      </c>
      <c r="AD260" s="21">
        <v>0.29067244911857842</v>
      </c>
      <c r="AE260" s="21">
        <v>46.458922032688015</v>
      </c>
      <c r="AF260" s="21">
        <v>-1.0000000000000009</v>
      </c>
      <c r="AG260" s="21">
        <v>-1.0000000000000009</v>
      </c>
      <c r="AH260" s="21">
        <v>-1.0000000000000009</v>
      </c>
      <c r="AI260" s="21">
        <v>-5.0482031568826122E-2</v>
      </c>
      <c r="AJ260" s="21">
        <v>0</v>
      </c>
      <c r="AK260" s="21">
        <v>5.3277060242196292E-2</v>
      </c>
      <c r="AL260" s="21">
        <v>-1.850327281322987E-2</v>
      </c>
      <c r="AM260" s="21">
        <v>8.9390478003392213E-2</v>
      </c>
      <c r="AN260" s="21">
        <v>0.12126504078023398</v>
      </c>
      <c r="AO260" s="21">
        <v>2.501147251295786</v>
      </c>
      <c r="AP260" s="21">
        <v>2.9391096554397018</v>
      </c>
      <c r="AQ260" s="21">
        <v>57.107205616744679</v>
      </c>
      <c r="AR260" s="21">
        <v>1.1572389261458171</v>
      </c>
      <c r="AS260" s="21">
        <v>2.4437881113649831</v>
      </c>
      <c r="AT260" s="21">
        <v>-1.0000000000000009</v>
      </c>
      <c r="AU260" s="21">
        <v>-1.0000000000000009</v>
      </c>
      <c r="AV260" s="21">
        <v>-5.6291567681994872</v>
      </c>
      <c r="AW260" s="21">
        <v>106.7294329206825</v>
      </c>
      <c r="AX260" s="21">
        <v>105.71979228930597</v>
      </c>
      <c r="AY260" s="21">
        <v>0.12910484594770519</v>
      </c>
      <c r="AZ260" s="21">
        <v>6.6058696213058177</v>
      </c>
      <c r="BA260" s="26">
        <v>1530.5170114729826</v>
      </c>
    </row>
    <row r="261" spans="1:100" x14ac:dyDescent="0.25">
      <c r="A261">
        <v>653</v>
      </c>
      <c r="B261" t="s">
        <v>704</v>
      </c>
      <c r="C261" s="26">
        <v>2</v>
      </c>
      <c r="D261" s="21">
        <v>3.0847364031318487</v>
      </c>
      <c r="E261" s="21">
        <v>-0.14375913782945787</v>
      </c>
      <c r="F261" s="21">
        <v>-0.2810386790765379</v>
      </c>
      <c r="G261" s="21">
        <v>-0.27464803253927378</v>
      </c>
      <c r="H261" s="21">
        <v>-4.5915344165224081E-3</v>
      </c>
      <c r="I261" s="21">
        <v>0</v>
      </c>
      <c r="J261" s="21">
        <v>-0.2754920649913446</v>
      </c>
      <c r="K261" s="21">
        <v>-4.5915344165224081E-3</v>
      </c>
      <c r="L261" s="21">
        <v>-1</v>
      </c>
      <c r="M261" s="21">
        <v>-1</v>
      </c>
      <c r="N261" s="21">
        <v>-9.1830688330448274E-2</v>
      </c>
      <c r="O261" s="21">
        <v>3.5587045732703553</v>
      </c>
      <c r="P261" s="21">
        <v>-0.5602849079946508</v>
      </c>
      <c r="Q261" s="21">
        <v>-1.021272269942324</v>
      </c>
      <c r="R261" s="21">
        <v>-0.33394279769682683</v>
      </c>
      <c r="S261" s="21">
        <v>0.31399640341278839</v>
      </c>
      <c r="T261" s="21">
        <v>0.21477440779510693</v>
      </c>
      <c r="U261" s="21">
        <v>-8.3213810011400074E-3</v>
      </c>
      <c r="V261" s="21">
        <v>-1.0731301658265946E-2</v>
      </c>
      <c r="W261" s="21">
        <v>18.893622828973278</v>
      </c>
      <c r="X261" s="21">
        <v>0.40474642954793472</v>
      </c>
      <c r="Y261" s="21">
        <v>-1</v>
      </c>
      <c r="Z261" s="21">
        <v>-1</v>
      </c>
      <c r="AA261" s="21">
        <v>31.246846961923723</v>
      </c>
      <c r="AB261" s="21">
        <v>2.1028397721774228E-2</v>
      </c>
      <c r="AC261" s="21">
        <v>2.1205443130451584E-2</v>
      </c>
      <c r="AD261" s="21">
        <v>1.7442195835518648E-2</v>
      </c>
      <c r="AE261" s="21">
        <v>8.7408693461531684</v>
      </c>
      <c r="AF261" s="21">
        <v>-1</v>
      </c>
      <c r="AG261" s="21">
        <v>-1</v>
      </c>
      <c r="AH261" s="21">
        <v>-1</v>
      </c>
      <c r="AI261" s="21">
        <v>-6.1514649567787011E-3</v>
      </c>
      <c r="AJ261" s="21">
        <v>-1.0731301658265946E-2</v>
      </c>
      <c r="AK261" s="21">
        <v>0.2065742021060557</v>
      </c>
      <c r="AL261" s="21">
        <v>-3.4746245116808391E-2</v>
      </c>
      <c r="AM261" s="21">
        <v>0.23225621264284202</v>
      </c>
      <c r="AN261" s="21">
        <v>-4.8815352427788242E-2</v>
      </c>
      <c r="AO261" s="21">
        <v>6.3011721059399655</v>
      </c>
      <c r="AP261" s="21">
        <v>-0.85601081561738468</v>
      </c>
      <c r="AQ261" s="21">
        <v>23.736192790280469</v>
      </c>
      <c r="AR261" s="21">
        <v>0.56794386027827404</v>
      </c>
      <c r="AS261" s="21">
        <v>0.47810830333527554</v>
      </c>
      <c r="AT261" s="21">
        <v>-1</v>
      </c>
      <c r="AU261" s="21">
        <v>-1</v>
      </c>
      <c r="AV261" s="21">
        <v>-0.39143919450747122</v>
      </c>
      <c r="AW261" s="21">
        <v>41.453383541288687</v>
      </c>
      <c r="AX261" s="21">
        <v>41.392194491539769</v>
      </c>
      <c r="AY261" s="21">
        <v>6.367474449380367E-2</v>
      </c>
      <c r="AZ261" s="21">
        <v>-18.043414439359058</v>
      </c>
      <c r="BA261" s="26">
        <v>1378.5633142835609</v>
      </c>
    </row>
    <row r="262" spans="1:100" x14ac:dyDescent="0.25">
      <c r="A262">
        <v>662</v>
      </c>
      <c r="B262" t="s">
        <v>705</v>
      </c>
      <c r="C262" s="26">
        <v>3</v>
      </c>
      <c r="D262" s="21">
        <v>4.6566148563318555</v>
      </c>
      <c r="E262" s="21">
        <v>-0.19201536550470333</v>
      </c>
      <c r="F262" s="21">
        <v>-0.32115598390516459</v>
      </c>
      <c r="G262" s="21">
        <v>-0.37610456190142971</v>
      </c>
      <c r="H262" s="21">
        <v>1.9982976405574518E-2</v>
      </c>
      <c r="I262" s="21">
        <v>0</v>
      </c>
      <c r="J262" s="21">
        <v>1.1989785843344758</v>
      </c>
      <c r="K262" s="21">
        <v>1.9982976405574518E-2</v>
      </c>
      <c r="L262" s="21">
        <v>-1.0000000000000004</v>
      </c>
      <c r="M262" s="21">
        <v>-1.0000000000000004</v>
      </c>
      <c r="N262" s="21">
        <v>0.39965952811149202</v>
      </c>
      <c r="O262" s="21">
        <v>5.4794888787648928</v>
      </c>
      <c r="P262" s="21">
        <v>-0.76280775242703092</v>
      </c>
      <c r="Q262" s="21">
        <v>-0.1750538404947079</v>
      </c>
      <c r="R262" s="21">
        <v>-0.1366685409843931</v>
      </c>
      <c r="S262" s="21">
        <v>0.33333333333333348</v>
      </c>
      <c r="T262" s="21">
        <v>0.36882968991361625</v>
      </c>
      <c r="U262" s="21">
        <v>-3.297436167086485E-2</v>
      </c>
      <c r="V262" s="21">
        <v>-2.0576756997974085E-4</v>
      </c>
      <c r="W262" s="21">
        <v>25.959996704021219</v>
      </c>
      <c r="X262" s="21">
        <v>0.58412459802295635</v>
      </c>
      <c r="Y262" s="21">
        <v>-1.0000000000000004</v>
      </c>
      <c r="Z262" s="21">
        <v>-1.0000000000000004</v>
      </c>
      <c r="AA262" s="21">
        <v>77.548276381689632</v>
      </c>
      <c r="AB262" s="21">
        <v>0.26185760151414811</v>
      </c>
      <c r="AC262" s="21">
        <v>0.36533266473300291</v>
      </c>
      <c r="AD262" s="21">
        <v>0.40730869812590453</v>
      </c>
      <c r="AE262" s="21">
        <v>51.724948218652791</v>
      </c>
      <c r="AF262" s="21">
        <v>-1.0000000000000004</v>
      </c>
      <c r="AG262" s="21">
        <v>-1.0000000000000004</v>
      </c>
      <c r="AH262" s="21">
        <v>-1.0000000000000004</v>
      </c>
      <c r="AI262" s="21">
        <v>-5.7488802328545851E-3</v>
      </c>
      <c r="AJ262" s="21">
        <v>-2.0576756997974085E-4</v>
      </c>
      <c r="AK262" s="21">
        <v>-1.2092233880022826E-2</v>
      </c>
      <c r="AL262" s="21">
        <v>0.33272559351638886</v>
      </c>
      <c r="AM262" s="21">
        <v>-5.6953873589765697E-2</v>
      </c>
      <c r="AN262" s="21">
        <v>9.3896388683336982E-2</v>
      </c>
      <c r="AO262" s="21">
        <v>-1.4843080091442573</v>
      </c>
      <c r="AP262" s="21">
        <v>4.0110376846653697</v>
      </c>
      <c r="AQ262" s="21">
        <v>27.158975288355705</v>
      </c>
      <c r="AR262" s="21">
        <v>0.66898289400610511</v>
      </c>
      <c r="AS262" s="21">
        <v>0.60410757442853102</v>
      </c>
      <c r="AT262" s="21">
        <v>-1.0000000000000004</v>
      </c>
      <c r="AU262" s="21">
        <v>-1.0000000000000004</v>
      </c>
      <c r="AV262" s="21">
        <v>-0.5127731028858229</v>
      </c>
      <c r="AW262" s="21">
        <v>87.038802945119841</v>
      </c>
      <c r="AX262" s="21">
        <v>86.903248583464759</v>
      </c>
      <c r="AY262" s="21">
        <v>0.34632013887579977</v>
      </c>
      <c r="AZ262" s="21">
        <v>42.836974311976796</v>
      </c>
      <c r="BA262" s="26">
        <v>1581.8253226147333</v>
      </c>
    </row>
    <row r="263" spans="1:100" x14ac:dyDescent="0.25">
      <c r="A263">
        <v>663</v>
      </c>
      <c r="B263" t="s">
        <v>499</v>
      </c>
      <c r="C263" s="26">
        <v>3</v>
      </c>
      <c r="D263" s="21">
        <v>5.02437183091227</v>
      </c>
      <c r="E263" s="21">
        <v>0</v>
      </c>
      <c r="F263" s="21">
        <v>8.1286981331634714E-2</v>
      </c>
      <c r="G263" s="21">
        <v>8.1286981331634714E-2</v>
      </c>
      <c r="H263" s="21">
        <v>8.0940290944060092E-2</v>
      </c>
      <c r="I263" s="21">
        <v>0</v>
      </c>
      <c r="J263" s="21">
        <v>4.8564174566436105</v>
      </c>
      <c r="K263" s="21">
        <v>8.0940290944060092E-2</v>
      </c>
      <c r="L263" s="21">
        <v>-0.99999999999999989</v>
      </c>
      <c r="M263" s="21">
        <v>-0.99999999999999989</v>
      </c>
      <c r="N263" s="21">
        <v>1.6188058188812033</v>
      </c>
      <c r="O263" s="21">
        <v>9.9620762688875111</v>
      </c>
      <c r="P263" s="21">
        <v>2.5831767829341219</v>
      </c>
      <c r="Q263" s="21">
        <v>0.56345079600517833</v>
      </c>
      <c r="R263" s="21">
        <v>0.42844461676024764</v>
      </c>
      <c r="S263" s="21">
        <v>0.34863219698242126</v>
      </c>
      <c r="T263" s="21">
        <v>0.27623579521808711</v>
      </c>
      <c r="U263" s="21">
        <v>0.1170551054758741</v>
      </c>
      <c r="V263" s="21">
        <v>-2.1381992070238314E-2</v>
      </c>
      <c r="W263" s="21">
        <v>25.58403258648335</v>
      </c>
      <c r="X263" s="21">
        <v>0.82675863262326887</v>
      </c>
      <c r="Y263" s="21">
        <v>-0.99999999999999989</v>
      </c>
      <c r="Z263" s="21">
        <v>-0.99999999999999989</v>
      </c>
      <c r="AA263" s="21">
        <v>42.261962782001298</v>
      </c>
      <c r="AB263" s="21">
        <v>0.27610575600763876</v>
      </c>
      <c r="AC263" s="21">
        <v>-0.11218464093139253</v>
      </c>
      <c r="AD263" s="21">
        <v>0.16106859649890751</v>
      </c>
      <c r="AE263" s="21">
        <v>16.249485578757689</v>
      </c>
      <c r="AF263" s="21">
        <v>-0.99999999999999989</v>
      </c>
      <c r="AG263" s="21">
        <v>-0.99999999999999989</v>
      </c>
      <c r="AH263" s="21">
        <v>-0.99999999999999989</v>
      </c>
      <c r="AI263" s="21">
        <v>0</v>
      </c>
      <c r="AJ263" s="21">
        <v>-2.1381992070238314E-2</v>
      </c>
      <c r="AK263" s="21">
        <v>5.299116987844843E-2</v>
      </c>
      <c r="AL263" s="21">
        <v>3.6217998500391479E-2</v>
      </c>
      <c r="AM263" s="21">
        <v>-0.11317300928978147</v>
      </c>
      <c r="AN263" s="21">
        <v>0.14216028224366431</v>
      </c>
      <c r="AO263" s="21">
        <v>-2.5643693828522944</v>
      </c>
      <c r="AP263" s="21">
        <v>3.7350970485935662</v>
      </c>
      <c r="AQ263" s="21">
        <v>30.440450043126969</v>
      </c>
      <c r="AR263" s="21">
        <v>0.72054110560614415</v>
      </c>
      <c r="AS263" s="21">
        <v>0.90769892356732917</v>
      </c>
      <c r="AT263" s="21">
        <v>-0.99999999999999989</v>
      </c>
      <c r="AU263" s="21">
        <v>-0.99999999999999989</v>
      </c>
      <c r="AV263" s="21">
        <v>0.50973159809188218</v>
      </c>
      <c r="AW263" s="21">
        <v>55.959136099482365</v>
      </c>
      <c r="AX263" s="21">
        <v>53.820936892458533</v>
      </c>
      <c r="AY263" s="21">
        <v>0.30105117116613878</v>
      </c>
      <c r="AZ263" s="21">
        <v>-14.167915587274258</v>
      </c>
      <c r="BA263" s="26">
        <v>1457.6441220908039</v>
      </c>
    </row>
    <row r="264" spans="1:100" x14ac:dyDescent="0.25">
      <c r="A264">
        <v>668</v>
      </c>
      <c r="B264" t="s">
        <v>706</v>
      </c>
      <c r="C264" s="26">
        <v>3</v>
      </c>
      <c r="D264" s="21">
        <v>5.9552560413635414</v>
      </c>
      <c r="E264" s="21">
        <v>-1.349900022685167E-2</v>
      </c>
      <c r="F264" s="21">
        <v>1.4039320644459763</v>
      </c>
      <c r="G264" s="21">
        <v>1.4039320644459763</v>
      </c>
      <c r="H264" s="21">
        <v>0.13611035009734701</v>
      </c>
      <c r="I264" s="21">
        <v>0</v>
      </c>
      <c r="J264" s="21">
        <v>8.1666210058408151</v>
      </c>
      <c r="K264" s="21">
        <v>0.13611035009734701</v>
      </c>
      <c r="L264" s="21">
        <v>-1.0000000000000013</v>
      </c>
      <c r="M264" s="21">
        <v>-1.0000000000000013</v>
      </c>
      <c r="N264" s="21">
        <v>2.7222070019469382</v>
      </c>
      <c r="O264" s="21">
        <v>15.525809111650327</v>
      </c>
      <c r="P264" s="21">
        <v>-0.79439674290761342</v>
      </c>
      <c r="Q264" s="21">
        <v>7.170081612345065</v>
      </c>
      <c r="R264" s="21">
        <v>2.3624825134154328</v>
      </c>
      <c r="S264" s="21">
        <v>0.35805979201490157</v>
      </c>
      <c r="T264" s="21">
        <v>0.48131108300853509</v>
      </c>
      <c r="U264" s="21">
        <v>0.24436530194350184</v>
      </c>
      <c r="V264" s="21">
        <v>0</v>
      </c>
      <c r="W264" s="21">
        <v>37.90503307478366</v>
      </c>
      <c r="X264" s="21">
        <v>1.8286994823752984</v>
      </c>
      <c r="Y264" s="21">
        <v>-1.0000000000000013</v>
      </c>
      <c r="Z264" s="21">
        <v>-1.0000000000000013</v>
      </c>
      <c r="AA264" s="21">
        <v>83.298367284940383</v>
      </c>
      <c r="AB264" s="21">
        <v>0.31050219034377469</v>
      </c>
      <c r="AC264" s="21">
        <v>0.19481004008637531</v>
      </c>
      <c r="AD264" s="21">
        <v>0.35530480350467519</v>
      </c>
      <c r="AE264" s="21">
        <v>43.030851696741273</v>
      </c>
      <c r="AF264" s="21">
        <v>-1.0000000000000013</v>
      </c>
      <c r="AG264" s="21">
        <v>-1.0000000000000013</v>
      </c>
      <c r="AH264" s="21">
        <v>-1.0000000000000013</v>
      </c>
      <c r="AI264" s="21">
        <v>6.430154979149591E-2</v>
      </c>
      <c r="AJ264" s="21">
        <v>0</v>
      </c>
      <c r="AK264" s="21">
        <v>0.16857673353866273</v>
      </c>
      <c r="AL264" s="21">
        <v>4.1221273767834035E-2</v>
      </c>
      <c r="AM264" s="21">
        <v>0.47638699777590576</v>
      </c>
      <c r="AN264" s="21">
        <v>-0.14319084336455451</v>
      </c>
      <c r="AO264" s="21">
        <v>12.752558612090954</v>
      </c>
      <c r="AP264" s="21">
        <v>-3.3736647152746935</v>
      </c>
      <c r="AQ264" s="21">
        <v>46.071654080624455</v>
      </c>
      <c r="AR264" s="21">
        <v>1.083736176966938</v>
      </c>
      <c r="AS264" s="21">
        <v>1.9648098324726446</v>
      </c>
      <c r="AT264" s="21">
        <v>-1.0000000000000013</v>
      </c>
      <c r="AU264" s="21">
        <v>-1.0000000000000013</v>
      </c>
      <c r="AV264" s="21">
        <v>3.7664145778614095</v>
      </c>
      <c r="AW264" s="21">
        <v>95.45051168131603</v>
      </c>
      <c r="AX264" s="21">
        <v>96.736542677145948</v>
      </c>
      <c r="AY264" s="21">
        <v>0.17603599157808683</v>
      </c>
      <c r="AZ264" s="21">
        <v>1.8859434355670954</v>
      </c>
      <c r="BA264" s="26">
        <v>1421.1960093897967</v>
      </c>
    </row>
    <row r="265" spans="1:100" x14ac:dyDescent="0.25">
      <c r="A265">
        <v>670</v>
      </c>
      <c r="B265" t="s">
        <v>707</v>
      </c>
      <c r="C265" s="26">
        <v>3</v>
      </c>
      <c r="D265" s="21">
        <v>4.9850203101905493</v>
      </c>
      <c r="E265" s="21">
        <v>0</v>
      </c>
      <c r="F265" s="21">
        <v>0.66755146306348478</v>
      </c>
      <c r="G265" s="21">
        <v>0.66755146306348478</v>
      </c>
      <c r="H265" s="21">
        <v>0.17679095221587515</v>
      </c>
      <c r="I265" s="21">
        <v>0</v>
      </c>
      <c r="J265" s="21">
        <v>10.60745713295251</v>
      </c>
      <c r="K265" s="21">
        <v>0.17679095221587515</v>
      </c>
      <c r="L265" s="21">
        <v>-1.0000000000000004</v>
      </c>
      <c r="M265" s="21">
        <v>-1.0000000000000004</v>
      </c>
      <c r="N265" s="21">
        <v>3.5358190443175035</v>
      </c>
      <c r="O265" s="21">
        <v>16.260028906206543</v>
      </c>
      <c r="P265" s="21">
        <v>21.480198032552536</v>
      </c>
      <c r="Q265" s="21">
        <v>-6.4941816202008171</v>
      </c>
      <c r="R265" s="21">
        <v>4.5611618338016136E-2</v>
      </c>
      <c r="S265" s="21">
        <v>0.3628999766310913</v>
      </c>
      <c r="T265" s="21">
        <v>0.31424447946398693</v>
      </c>
      <c r="U265" s="21">
        <v>1.1353755298881513E-2</v>
      </c>
      <c r="V265" s="21">
        <v>0</v>
      </c>
      <c r="W265" s="21">
        <v>20.468290367123384</v>
      </c>
      <c r="X265" s="21">
        <v>0.5266796712053825</v>
      </c>
      <c r="Y265" s="21">
        <v>-1.0000000000000004</v>
      </c>
      <c r="Z265" s="21">
        <v>-1.0000000000000004</v>
      </c>
      <c r="AA265" s="21">
        <v>23.013109782626888</v>
      </c>
      <c r="AB265" s="21">
        <v>-0.10605532451361808</v>
      </c>
      <c r="AC265" s="21">
        <v>1.5059155552349185E-2</v>
      </c>
      <c r="AD265" s="21">
        <v>0.14098032490457882</v>
      </c>
      <c r="AE265" s="21">
        <v>2.4992077971654938</v>
      </c>
      <c r="AF265" s="21">
        <v>-1.0000000000000004</v>
      </c>
      <c r="AG265" s="21">
        <v>-1.0000000000000004</v>
      </c>
      <c r="AH265" s="21">
        <v>-1.0000000000000004</v>
      </c>
      <c r="AI265" s="21">
        <v>-2.8806095447220501E-2</v>
      </c>
      <c r="AJ265" s="21">
        <v>0</v>
      </c>
      <c r="AK265" s="21">
        <v>0.1439193916337751</v>
      </c>
      <c r="AL265" s="21">
        <v>-0.23663244054202365</v>
      </c>
      <c r="AM265" s="21">
        <v>0.40275973654643499</v>
      </c>
      <c r="AN265" s="21">
        <v>-3.2338509111921834E-2</v>
      </c>
      <c r="AO265" s="21">
        <v>10.788590371829748</v>
      </c>
      <c r="AP265" s="21">
        <v>-1.9916249305081637</v>
      </c>
      <c r="AQ265" s="21">
        <v>31.075747500075902</v>
      </c>
      <c r="AR265" s="21">
        <v>0.68849821139395939</v>
      </c>
      <c r="AS265" s="21">
        <v>0.70347062342125743</v>
      </c>
      <c r="AT265" s="21">
        <v>-1.0000000000000004</v>
      </c>
      <c r="AU265" s="21">
        <v>-1.0000000000000004</v>
      </c>
      <c r="AV265" s="21">
        <v>0.71316308140149953</v>
      </c>
      <c r="AW265" s="21">
        <v>37.281513758325275</v>
      </c>
      <c r="AX265" s="21">
        <v>36.705391849380874</v>
      </c>
      <c r="AY265" s="21">
        <v>0.19140568217757525</v>
      </c>
      <c r="AZ265" s="21">
        <v>-15.64646821784045</v>
      </c>
      <c r="BA265" s="26">
        <v>1441.1840349480585</v>
      </c>
    </row>
    <row r="266" spans="1:100" x14ac:dyDescent="0.25">
      <c r="A266">
        <v>677</v>
      </c>
      <c r="B266" t="s">
        <v>708</v>
      </c>
      <c r="C266" s="26">
        <v>2</v>
      </c>
      <c r="D266" s="21">
        <v>2.2304696246545843</v>
      </c>
      <c r="E266" s="21">
        <v>-0.33351577697607832</v>
      </c>
      <c r="F266" s="21">
        <v>-0.75355343875636838</v>
      </c>
      <c r="G266" s="21">
        <v>-0.749308526055389</v>
      </c>
      <c r="H266" s="21">
        <v>-0.10278909043105207</v>
      </c>
      <c r="I266" s="21">
        <v>0</v>
      </c>
      <c r="J266" s="21">
        <v>-6.1673454258631244</v>
      </c>
      <c r="K266" s="21">
        <v>-0.10278909043105207</v>
      </c>
      <c r="L266" s="21">
        <v>-1</v>
      </c>
      <c r="M266" s="21">
        <v>-1</v>
      </c>
      <c r="N266" s="21">
        <v>-2.0557818086210418</v>
      </c>
      <c r="O266" s="21">
        <v>-2.5613905923044253</v>
      </c>
      <c r="P266" s="21">
        <v>-1.5213008561966592</v>
      </c>
      <c r="Q266" s="21">
        <v>-3.26741603784654</v>
      </c>
      <c r="R266" s="21">
        <v>-1.0716851312799907</v>
      </c>
      <c r="S266" s="21">
        <v>0.29564047412102085</v>
      </c>
      <c r="T266" s="21">
        <v>0.13727530578770922</v>
      </c>
      <c r="U266" s="21">
        <v>-0.10428705485233322</v>
      </c>
      <c r="V266" s="21">
        <v>-2.3420702721756174E-2</v>
      </c>
      <c r="W266" s="21">
        <v>12.836828389700255</v>
      </c>
      <c r="X266" s="21">
        <v>-3.9824018196302324E-2</v>
      </c>
      <c r="Y266" s="21">
        <v>-1</v>
      </c>
      <c r="Z266" s="21">
        <v>-1</v>
      </c>
      <c r="AA266" s="21">
        <v>18.776882746235572</v>
      </c>
      <c r="AB266" s="21">
        <v>-8.6614996847795542E-2</v>
      </c>
      <c r="AC266" s="21">
        <v>-8.6478801850197351E-2</v>
      </c>
      <c r="AD266" s="21">
        <v>-8.9317303888390667E-2</v>
      </c>
      <c r="AE266" s="21">
        <v>-1.1759381714065427</v>
      </c>
      <c r="AF266" s="21">
        <v>-1</v>
      </c>
      <c r="AG266" s="21">
        <v>-1</v>
      </c>
      <c r="AH266" s="21">
        <v>-1</v>
      </c>
      <c r="AI266" s="21">
        <v>-1.3109604182477053E-2</v>
      </c>
      <c r="AJ266" s="21">
        <v>-2.3420702721756174E-2</v>
      </c>
      <c r="AK266" s="21">
        <v>0.33625673548837498</v>
      </c>
      <c r="AL266" s="21">
        <v>-0.16442877849912763</v>
      </c>
      <c r="AM266" s="21">
        <v>0.38330049023955293</v>
      </c>
      <c r="AN266" s="21">
        <v>-0.19985963002449914</v>
      </c>
      <c r="AO266" s="21">
        <v>10.147351009673933</v>
      </c>
      <c r="AP266" s="21">
        <v>-4.7021897193513515</v>
      </c>
      <c r="AQ266" s="21">
        <v>17.288307625183158</v>
      </c>
      <c r="AR266" s="21">
        <v>0.42601328667886973</v>
      </c>
      <c r="AS266" s="21">
        <v>1.9122636116992831E-2</v>
      </c>
      <c r="AT266" s="21">
        <v>-1</v>
      </c>
      <c r="AU266" s="21">
        <v>-1</v>
      </c>
      <c r="AV266" s="21">
        <v>-1.3704529775080867</v>
      </c>
      <c r="AW266" s="21">
        <v>27.082662125782132</v>
      </c>
      <c r="AX266" s="21">
        <v>26.833207463384024</v>
      </c>
      <c r="AY266" s="21">
        <v>-4.7018348768672918E-2</v>
      </c>
      <c r="AZ266" s="21">
        <v>-37.43601645291529</v>
      </c>
      <c r="BA266" s="26">
        <v>1395.5986231328518</v>
      </c>
    </row>
    <row r="267" spans="1:100" x14ac:dyDescent="0.25">
      <c r="A267">
        <v>686</v>
      </c>
      <c r="B267" t="s">
        <v>709</v>
      </c>
      <c r="C267" s="26">
        <v>3</v>
      </c>
      <c r="D267" s="21">
        <v>3.8040649805527726</v>
      </c>
      <c r="E267" s="21">
        <v>-9.480210709143623E-2</v>
      </c>
      <c r="F267" s="21">
        <v>-4.479450195836723E-3</v>
      </c>
      <c r="G267" s="21">
        <v>-4.1730652341619053E-2</v>
      </c>
      <c r="H267" s="21">
        <v>0.15706683517524467</v>
      </c>
      <c r="I267" s="21">
        <v>0</v>
      </c>
      <c r="J267" s="21">
        <v>9.424010110514681</v>
      </c>
      <c r="K267" s="21">
        <v>0.15706683517524467</v>
      </c>
      <c r="L267" s="21">
        <v>-0.99999999999999944</v>
      </c>
      <c r="M267" s="21">
        <v>-0.99999999999999944</v>
      </c>
      <c r="N267" s="21">
        <v>3.1413367035048929</v>
      </c>
      <c r="O267" s="21">
        <v>13.186344438725838</v>
      </c>
      <c r="P267" s="21">
        <v>-0.39703282927973127</v>
      </c>
      <c r="Q267" s="21">
        <v>-1.4847816887027656E-2</v>
      </c>
      <c r="R267" s="21">
        <v>-1.8659201037732193E-2</v>
      </c>
      <c r="S267" s="21">
        <v>0.34850289127509676</v>
      </c>
      <c r="T267" s="21">
        <v>0.22891824466805491</v>
      </c>
      <c r="U267" s="21">
        <v>0.23006516005530891</v>
      </c>
      <c r="V267" s="21">
        <v>0</v>
      </c>
      <c r="W267" s="21">
        <v>26.016778432928636</v>
      </c>
      <c r="X267" s="21">
        <v>1.2079341192741793</v>
      </c>
      <c r="Y267" s="21">
        <v>-0.99999999999999944</v>
      </c>
      <c r="Z267" s="21">
        <v>-0.99999999999999944</v>
      </c>
      <c r="AA267" s="21">
        <v>42.343715025827777</v>
      </c>
      <c r="AB267" s="21">
        <v>4.1675979615960493E-2</v>
      </c>
      <c r="AC267" s="21">
        <v>0.16086678776937754</v>
      </c>
      <c r="AD267" s="21">
        <v>0.12436914849339939</v>
      </c>
      <c r="AE267" s="21">
        <v>16.345595793936866</v>
      </c>
      <c r="AF267" s="21">
        <v>-0.99999999999999944</v>
      </c>
      <c r="AG267" s="21">
        <v>-0.99999999999999944</v>
      </c>
      <c r="AH267" s="21">
        <v>-0.99999999999999944</v>
      </c>
      <c r="AI267" s="21">
        <v>0</v>
      </c>
      <c r="AJ267" s="21">
        <v>0</v>
      </c>
      <c r="AK267" s="21">
        <v>1.2774426958726902E-2</v>
      </c>
      <c r="AL267" s="21">
        <v>0.19066567090471223</v>
      </c>
      <c r="AM267" s="21">
        <v>4.6966046801845338E-2</v>
      </c>
      <c r="AN267" s="21">
        <v>-0.20679532458246783</v>
      </c>
      <c r="AO267" s="21">
        <v>1.2380233048397684</v>
      </c>
      <c r="AP267" s="21">
        <v>-4.2165547600381386</v>
      </c>
      <c r="AQ267" s="21">
        <v>35.440788543443325</v>
      </c>
      <c r="AR267" s="21">
        <v>0.80748629599846089</v>
      </c>
      <c r="AS267" s="21">
        <v>1.365000954449423</v>
      </c>
      <c r="AT267" s="21">
        <v>-0.99999999999999944</v>
      </c>
      <c r="AU267" s="21">
        <v>-0.99999999999999944</v>
      </c>
      <c r="AV267" s="21">
        <v>-6.0389853379351259E-2</v>
      </c>
      <c r="AW267" s="21">
        <v>51.313504704515488</v>
      </c>
      <c r="AX267" s="21">
        <v>51.313504704515488</v>
      </c>
      <c r="AY267" s="21">
        <v>0.18127734267377107</v>
      </c>
      <c r="AZ267" s="21">
        <v>-2.9335856552956288</v>
      </c>
      <c r="BA267" s="26">
        <v>1455.0338488837672</v>
      </c>
      <c r="CU267" t="e">
        <v>#N/A</v>
      </c>
      <c r="CV267" t="e">
        <v>#N/A</v>
      </c>
    </row>
    <row r="268" spans="1:100" x14ac:dyDescent="0.25">
      <c r="A268">
        <v>687</v>
      </c>
      <c r="B268" t="s">
        <v>710</v>
      </c>
      <c r="C268" s="26">
        <v>3</v>
      </c>
      <c r="D268" s="21">
        <v>5.349218900289058</v>
      </c>
      <c r="E268" s="21">
        <v>6.4082768953615393E-2</v>
      </c>
      <c r="F268" s="21">
        <v>-0.21279943875706997</v>
      </c>
      <c r="G268" s="21">
        <v>-0.1914385157725314</v>
      </c>
      <c r="H268" s="21">
        <v>-0.16226268421434045</v>
      </c>
      <c r="I268" s="21">
        <v>0</v>
      </c>
      <c r="J268" s="21">
        <v>-9.735761052860429</v>
      </c>
      <c r="K268" s="21">
        <v>-0.16226268421434045</v>
      </c>
      <c r="L268" s="21">
        <v>-1.0000000000000011</v>
      </c>
      <c r="M268" s="21">
        <v>-1.0000000000000011</v>
      </c>
      <c r="N268" s="21">
        <v>-3.2452536842868085</v>
      </c>
      <c r="O268" s="21">
        <v>-4.5779806683439022</v>
      </c>
      <c r="P268" s="21">
        <v>-0.7549261061197392</v>
      </c>
      <c r="Q268" s="21">
        <v>3.163832223169567</v>
      </c>
      <c r="R268" s="21">
        <v>0.96584270405463313</v>
      </c>
      <c r="S268" s="21">
        <v>0.3333333333333337</v>
      </c>
      <c r="T268" s="21">
        <v>0.37213411153968284</v>
      </c>
      <c r="U268" s="21">
        <v>-3.2217802678289643E-2</v>
      </c>
      <c r="V268" s="21">
        <v>-1.7560428654281736E-2</v>
      </c>
      <c r="W268" s="21">
        <v>32.718075910191438</v>
      </c>
      <c r="X268" s="21">
        <v>0.67568559370420656</v>
      </c>
      <c r="Y268" s="21">
        <v>-1.0000000000000011</v>
      </c>
      <c r="Z268" s="21">
        <v>-1.0000000000000011</v>
      </c>
      <c r="AA268" s="21">
        <v>53.200179308621301</v>
      </c>
      <c r="AB268" s="21">
        <v>7.6709515278077428E-2</v>
      </c>
      <c r="AC268" s="21">
        <v>0.21405040388676255</v>
      </c>
      <c r="AD268" s="21">
        <v>9.9565294722664482E-2</v>
      </c>
      <c r="AE268" s="21">
        <v>19.516260694375241</v>
      </c>
      <c r="AF268" s="21">
        <v>-1.0000000000000011</v>
      </c>
      <c r="AG268" s="21">
        <v>-1.0000000000000011</v>
      </c>
      <c r="AH268" s="21">
        <v>-1.0000000000000011</v>
      </c>
      <c r="AI268" s="21">
        <v>1.2056550472843522E-2</v>
      </c>
      <c r="AJ268" s="21">
        <v>-1.7560428654281736E-2</v>
      </c>
      <c r="AK268" s="21">
        <v>5.2360220915984107E-2</v>
      </c>
      <c r="AL268" s="21">
        <v>0.4100728220566745</v>
      </c>
      <c r="AM268" s="21">
        <v>0.3393089540099265</v>
      </c>
      <c r="AN268" s="21">
        <v>-0.23640714534804613</v>
      </c>
      <c r="AO268" s="21">
        <v>8.7445249548280817</v>
      </c>
      <c r="AP268" s="21">
        <v>-3.8598145234177794</v>
      </c>
      <c r="AQ268" s="21">
        <v>22.982314857331005</v>
      </c>
      <c r="AR268" s="21">
        <v>0.65568921354044485</v>
      </c>
      <c r="AS268" s="21">
        <v>0.51342290948986546</v>
      </c>
      <c r="AT268" s="21">
        <v>-1.0000000000000011</v>
      </c>
      <c r="AU268" s="21">
        <v>-1.0000000000000011</v>
      </c>
      <c r="AV268" s="21">
        <v>0.77440418828210122</v>
      </c>
      <c r="AW268" s="21">
        <v>44.762384116859565</v>
      </c>
      <c r="AX268" s="21">
        <v>43.247472260888252</v>
      </c>
      <c r="AY268" s="21">
        <v>0.18574334952084379</v>
      </c>
      <c r="AZ268" s="21">
        <v>-7.8192136374913428</v>
      </c>
      <c r="BA268" s="26">
        <v>1391.5206134612431</v>
      </c>
    </row>
    <row r="269" spans="1:100" x14ac:dyDescent="0.25">
      <c r="A269">
        <v>691</v>
      </c>
      <c r="B269" t="s">
        <v>711</v>
      </c>
      <c r="C269" s="26">
        <v>3</v>
      </c>
      <c r="D269" s="21">
        <v>3.1273193673062152</v>
      </c>
      <c r="E269" s="21">
        <v>-1.9690723769292907E-2</v>
      </c>
      <c r="F269" s="21">
        <v>0.73062818606305124</v>
      </c>
      <c r="G269" s="21">
        <v>0.72406461147328693</v>
      </c>
      <c r="H269" s="21">
        <v>0.14379245698706122</v>
      </c>
      <c r="I269" s="21">
        <v>0</v>
      </c>
      <c r="J269" s="21">
        <v>8.6275474192236707</v>
      </c>
      <c r="K269" s="21">
        <v>0.14379245698706122</v>
      </c>
      <c r="L269" s="21">
        <v>-0.999999999999998</v>
      </c>
      <c r="M269" s="21">
        <v>-0.999999999999998</v>
      </c>
      <c r="N269" s="21">
        <v>2.8758491397412236</v>
      </c>
      <c r="O269" s="21">
        <v>12.478931398003173</v>
      </c>
      <c r="P269" s="21">
        <v>-0.23408888612911882</v>
      </c>
      <c r="Q269" s="21">
        <v>7.1257685512305882</v>
      </c>
      <c r="R269" s="21">
        <v>2.3161278500382623</v>
      </c>
      <c r="S269" s="21">
        <v>0.33333333333333282</v>
      </c>
      <c r="T269" s="21">
        <v>0.40219151613257059</v>
      </c>
      <c r="U269" s="21">
        <v>0.21993483700130961</v>
      </c>
      <c r="V269" s="21">
        <v>-4.879179894532789E-2</v>
      </c>
      <c r="W269" s="21">
        <v>30.515017221392949</v>
      </c>
      <c r="X269" s="21">
        <v>1.2423526279832344</v>
      </c>
      <c r="Y269" s="21">
        <v>-0.999999999999998</v>
      </c>
      <c r="Z269" s="21">
        <v>-0.999999999999998</v>
      </c>
      <c r="AA269" s="21">
        <v>25.09560244655264</v>
      </c>
      <c r="AB269" s="21">
        <v>-0.33542809694786713</v>
      </c>
      <c r="AC269" s="21">
        <v>0.25833182659420456</v>
      </c>
      <c r="AD269" s="21">
        <v>-7.7614582143909067E-2</v>
      </c>
      <c r="AE269" s="21">
        <v>-7.7355426248785815</v>
      </c>
      <c r="AF269" s="21">
        <v>-0.999999999999998</v>
      </c>
      <c r="AG269" s="21">
        <v>-0.999999999999998</v>
      </c>
      <c r="AH269" s="21">
        <v>-0.999999999999998</v>
      </c>
      <c r="AI269" s="21">
        <v>3.578929625856643E-2</v>
      </c>
      <c r="AJ269" s="21">
        <v>-4.879179894532789E-2</v>
      </c>
      <c r="AK269" s="21">
        <v>-0.13812312702644464</v>
      </c>
      <c r="AL269" s="21">
        <v>-0.17252300341473262</v>
      </c>
      <c r="AM269" s="21">
        <v>-6.4708660537963314E-2</v>
      </c>
      <c r="AN269" s="21">
        <v>0.13169494975333698</v>
      </c>
      <c r="AO269" s="21">
        <v>-2.3083321485813046</v>
      </c>
      <c r="AP269" s="21">
        <v>2.4297587267597613</v>
      </c>
      <c r="AQ269" s="21">
        <v>39.142564640616605</v>
      </c>
      <c r="AR269" s="21">
        <v>0.90666788752188499</v>
      </c>
      <c r="AS269" s="21">
        <v>1.3861450849702945</v>
      </c>
      <c r="AT269" s="21">
        <v>-0.999999999999998</v>
      </c>
      <c r="AU269" s="21">
        <v>-0.999999999999998</v>
      </c>
      <c r="AV269" s="21">
        <v>3.0401924615115479</v>
      </c>
      <c r="AW269" s="21">
        <v>40.00429257131556</v>
      </c>
      <c r="AX269" s="21">
        <v>35.840898601954095</v>
      </c>
      <c r="AY269" s="21">
        <v>4.6684057779725459E-2</v>
      </c>
      <c r="AZ269" s="21">
        <v>-26.601891122227055</v>
      </c>
      <c r="BA269" s="26">
        <v>1364.5962928502679</v>
      </c>
    </row>
    <row r="270" spans="1:100" x14ac:dyDescent="0.25">
      <c r="A270">
        <v>692</v>
      </c>
      <c r="B270" t="s">
        <v>712</v>
      </c>
      <c r="C270" s="26">
        <v>3</v>
      </c>
      <c r="D270" s="21">
        <v>3.1389638310114787</v>
      </c>
      <c r="E270" s="21">
        <v>0.16200276780348496</v>
      </c>
      <c r="F270" s="21">
        <v>-0.31047679443048282</v>
      </c>
      <c r="G270" s="21">
        <v>-0.3001698516506579</v>
      </c>
      <c r="H270" s="21">
        <v>0.20045180532453785</v>
      </c>
      <c r="I270" s="21">
        <v>0</v>
      </c>
      <c r="J270" s="21">
        <v>12.027108319472266</v>
      </c>
      <c r="K270" s="21">
        <v>0.20045180532453785</v>
      </c>
      <c r="L270" s="21">
        <v>-0.99999999999999933</v>
      </c>
      <c r="M270" s="21">
        <v>-0.99999999999999933</v>
      </c>
      <c r="N270" s="21">
        <v>4.0090361064907576</v>
      </c>
      <c r="O270" s="21">
        <v>14.865902298833092</v>
      </c>
      <c r="P270" s="21">
        <v>0.27985987226260811</v>
      </c>
      <c r="Q270" s="21">
        <v>-0.78128477414852548</v>
      </c>
      <c r="R270" s="21">
        <v>-9.0792319714075781E-2</v>
      </c>
      <c r="S270" s="21">
        <v>0.33333333333333337</v>
      </c>
      <c r="T270" s="21">
        <v>0.42654923197191713</v>
      </c>
      <c r="U270" s="21">
        <v>-0.18515704566783439</v>
      </c>
      <c r="V270" s="21">
        <v>0</v>
      </c>
      <c r="W270" s="21">
        <v>14.970948572515129</v>
      </c>
      <c r="X270" s="21">
        <v>-0.11851090524360483</v>
      </c>
      <c r="Y270" s="21">
        <v>-0.99999999999999933</v>
      </c>
      <c r="Z270" s="21">
        <v>-0.99999999999999933</v>
      </c>
      <c r="AA270" s="21">
        <v>27.335020583724251</v>
      </c>
      <c r="AB270" s="21">
        <v>0.23016785454868974</v>
      </c>
      <c r="AC270" s="21">
        <v>8.4845849439470933E-2</v>
      </c>
      <c r="AD270" s="21">
        <v>-6.591641736969614E-2</v>
      </c>
      <c r="AE270" s="21">
        <v>12.454864330923225</v>
      </c>
      <c r="AF270" s="21">
        <v>-0.99999999999999933</v>
      </c>
      <c r="AG270" s="21">
        <v>-0.99999999999999933</v>
      </c>
      <c r="AH270" s="21">
        <v>-0.99999999999999933</v>
      </c>
      <c r="AI270" s="21">
        <v>-1.6751902205192421E-2</v>
      </c>
      <c r="AJ270" s="21">
        <v>0</v>
      </c>
      <c r="AK270" s="21">
        <v>-0.18543706619770248</v>
      </c>
      <c r="AL270" s="21">
        <v>0.44752450524227233</v>
      </c>
      <c r="AM270" s="21">
        <v>0.51141304775426877</v>
      </c>
      <c r="AN270" s="21">
        <v>-8.387880866311781E-2</v>
      </c>
      <c r="AO270" s="21">
        <v>11.858140862868211</v>
      </c>
      <c r="AP270" s="21">
        <v>0.14065230963341444</v>
      </c>
      <c r="AQ270" s="21">
        <v>26.998056891987382</v>
      </c>
      <c r="AR270" s="21">
        <v>0.57472551963741614</v>
      </c>
      <c r="AS270" s="21">
        <v>8.1940900080932827E-2</v>
      </c>
      <c r="AT270" s="21">
        <v>-0.99999999999999933</v>
      </c>
      <c r="AU270" s="21">
        <v>-0.99999999999999933</v>
      </c>
      <c r="AV270" s="21">
        <v>-0.39096217136473377</v>
      </c>
      <c r="AW270" s="21">
        <v>42.341575192190767</v>
      </c>
      <c r="AX270" s="21">
        <v>42.006537148086913</v>
      </c>
      <c r="AY270" s="21">
        <v>0.20282778144756916</v>
      </c>
      <c r="AZ270" s="21">
        <v>-41.103951589469645</v>
      </c>
      <c r="BA270" s="26">
        <v>1361.9692404922632</v>
      </c>
    </row>
    <row r="271" spans="1:100" x14ac:dyDescent="0.25">
      <c r="A271">
        <v>694</v>
      </c>
      <c r="B271" t="s">
        <v>713</v>
      </c>
      <c r="C271" s="26">
        <v>3</v>
      </c>
      <c r="D271" s="21">
        <v>4.3157831212729496</v>
      </c>
      <c r="E271" s="21">
        <v>0</v>
      </c>
      <c r="F271" s="21">
        <v>-0.17376925025328196</v>
      </c>
      <c r="G271" s="21">
        <v>-0.17376925025328196</v>
      </c>
      <c r="H271" s="21">
        <v>4.8134938006029644E-2</v>
      </c>
      <c r="I271" s="21">
        <v>0</v>
      </c>
      <c r="J271" s="21">
        <v>2.8880962803617782</v>
      </c>
      <c r="K271" s="21">
        <v>4.8134938006029644E-2</v>
      </c>
      <c r="L271" s="21">
        <v>-0.99999999999999933</v>
      </c>
      <c r="M271" s="21">
        <v>-0.99999999999999933</v>
      </c>
      <c r="N271" s="21">
        <v>0.96269876012059297</v>
      </c>
      <c r="O271" s="21">
        <v>7.0301101513814475</v>
      </c>
      <c r="P271" s="21">
        <v>3.8174219226417644E-2</v>
      </c>
      <c r="Q271" s="21">
        <v>-5.032184032731176</v>
      </c>
      <c r="R271" s="21">
        <v>-1.651853709233605</v>
      </c>
      <c r="S271" s="21">
        <v>0.33811701112731318</v>
      </c>
      <c r="T271" s="21">
        <v>0.32861518875238438</v>
      </c>
      <c r="U271" s="21">
        <v>0.62468212463059569</v>
      </c>
      <c r="V271" s="21">
        <v>0</v>
      </c>
      <c r="W271" s="21">
        <v>49.73117546017054</v>
      </c>
      <c r="X271" s="21">
        <v>3.1126076158151026</v>
      </c>
      <c r="Y271" s="21">
        <v>-0.99999999999999933</v>
      </c>
      <c r="Z271" s="21">
        <v>-0.99999999999999933</v>
      </c>
      <c r="AA271" s="21">
        <v>63.3191353598056</v>
      </c>
      <c r="AB271" s="21">
        <v>0.35746155673202895</v>
      </c>
      <c r="AC271" s="21">
        <v>-0.1388215594555306</v>
      </c>
      <c r="AD271" s="21">
        <v>8.6156274900875005E-2</v>
      </c>
      <c r="AE271" s="21">
        <v>15.239813608868676</v>
      </c>
      <c r="AF271" s="21">
        <v>-0.99999999999999933</v>
      </c>
      <c r="AG271" s="21">
        <v>-0.99999999999999933</v>
      </c>
      <c r="AH271" s="21">
        <v>-0.99999999999999933</v>
      </c>
      <c r="AI271" s="21">
        <v>0</v>
      </c>
      <c r="AJ271" s="21">
        <v>0</v>
      </c>
      <c r="AK271" s="21">
        <v>-8.635038076356201E-2</v>
      </c>
      <c r="AL271" s="21">
        <v>-0.15677852550822566</v>
      </c>
      <c r="AM271" s="21">
        <v>0.26226349104059038</v>
      </c>
      <c r="AN271" s="21">
        <v>0.28335093462708399</v>
      </c>
      <c r="AO271" s="21">
        <v>6.1248353721969488</v>
      </c>
      <c r="AP271" s="21">
        <v>6.2998807381359736</v>
      </c>
      <c r="AQ271" s="21">
        <v>52.619271740532326</v>
      </c>
      <c r="AR271" s="21">
        <v>1.2914143245102936</v>
      </c>
      <c r="AS271" s="21">
        <v>3.1607425538211302</v>
      </c>
      <c r="AT271" s="21">
        <v>-0.99999999999999933</v>
      </c>
      <c r="AU271" s="21">
        <v>-0.99999999999999933</v>
      </c>
      <c r="AV271" s="21">
        <v>-1.8256229594868871</v>
      </c>
      <c r="AW271" s="21">
        <v>76.649126249323032</v>
      </c>
      <c r="AX271" s="21">
        <v>76.649126249323032</v>
      </c>
      <c r="AY271" s="21">
        <v>0.3515147890737868</v>
      </c>
      <c r="AZ271" s="21">
        <v>13.369366015234862</v>
      </c>
      <c r="BA271" s="26">
        <v>1562.6612828777904</v>
      </c>
      <c r="CU271" t="e">
        <v>#N/A</v>
      </c>
      <c r="CV271" t="e">
        <v>#N/A</v>
      </c>
    </row>
    <row r="272" spans="1:100" x14ac:dyDescent="0.25">
      <c r="A272">
        <v>695</v>
      </c>
      <c r="B272" t="s">
        <v>714</v>
      </c>
      <c r="C272" s="26">
        <v>3</v>
      </c>
      <c r="D272" s="21">
        <v>5.4834911358070553</v>
      </c>
      <c r="E272" s="21">
        <v>9.7262347229755922E-2</v>
      </c>
      <c r="F272" s="21">
        <v>-0.89102957514246373</v>
      </c>
      <c r="G272" s="21">
        <v>-0.89102957514246373</v>
      </c>
      <c r="H272" s="21">
        <v>0.17500641153215221</v>
      </c>
      <c r="I272" s="21">
        <v>0</v>
      </c>
      <c r="J272" s="21">
        <v>10.500384691929128</v>
      </c>
      <c r="K272" s="21">
        <v>0.17500641153215221</v>
      </c>
      <c r="L272" s="21">
        <v>-0.99999999999999878</v>
      </c>
      <c r="M272" s="21">
        <v>-0.99999999999999878</v>
      </c>
      <c r="N272" s="21">
        <v>3.500128230643043</v>
      </c>
      <c r="O272" s="21">
        <v>15.09284625259372</v>
      </c>
      <c r="P272" s="21">
        <v>7.4266168865476184E-2</v>
      </c>
      <c r="Q272" s="21">
        <v>-1.8374182787868898</v>
      </c>
      <c r="R272" s="21">
        <v>-0.59608204385518482</v>
      </c>
      <c r="S272" s="21">
        <v>0.33333333333333287</v>
      </c>
      <c r="T272" s="21">
        <v>0.25965080648927913</v>
      </c>
      <c r="U272" s="21">
        <v>9.4112148494420678E-2</v>
      </c>
      <c r="V272" s="21">
        <v>-2.543704069881185E-3</v>
      </c>
      <c r="W272" s="21">
        <v>20.381846908599982</v>
      </c>
      <c r="X272" s="21">
        <v>0.70367790561861321</v>
      </c>
      <c r="Y272" s="21">
        <v>-0.99999999999999878</v>
      </c>
      <c r="Z272" s="21">
        <v>-0.99999999999999878</v>
      </c>
      <c r="AA272" s="21">
        <v>33.883362208888109</v>
      </c>
      <c r="AB272" s="21">
        <v>8.4411786611853796E-3</v>
      </c>
      <c r="AC272" s="21">
        <v>0.23766243881172588</v>
      </c>
      <c r="AD272" s="21">
        <v>3.5848329409955297E-2</v>
      </c>
      <c r="AE272" s="21">
        <v>14.09759734414331</v>
      </c>
      <c r="AF272" s="21">
        <v>-0.99999999999999878</v>
      </c>
      <c r="AG272" s="21">
        <v>-0.99999999999999878</v>
      </c>
      <c r="AH272" s="21">
        <v>-0.99999999999999878</v>
      </c>
      <c r="AI272" s="21">
        <v>-1.3207520579931197E-2</v>
      </c>
      <c r="AJ272" s="21">
        <v>-2.543704069881185E-3</v>
      </c>
      <c r="AK272" s="21">
        <v>-5.7386468540942252E-2</v>
      </c>
      <c r="AL272" s="21">
        <v>6.1354575282985609E-2</v>
      </c>
      <c r="AM272" s="21">
        <v>0.25311416759712702</v>
      </c>
      <c r="AN272" s="21">
        <v>0.17276655629217438</v>
      </c>
      <c r="AO272" s="21">
        <v>6.040921847223462</v>
      </c>
      <c r="AP272" s="21">
        <v>4.625936783719288</v>
      </c>
      <c r="AQ272" s="21">
        <v>30.882231600529096</v>
      </c>
      <c r="AR272" s="21">
        <v>0.68455258424715137</v>
      </c>
      <c r="AS272" s="21">
        <v>0.87868431715076556</v>
      </c>
      <c r="AT272" s="21">
        <v>-0.99999999999999878</v>
      </c>
      <c r="AU272" s="21">
        <v>-0.99999999999999878</v>
      </c>
      <c r="AV272" s="21">
        <v>-1.4871116189976483</v>
      </c>
      <c r="AW272" s="21">
        <v>53.602145245201108</v>
      </c>
      <c r="AX272" s="21">
        <v>53.083624426614371</v>
      </c>
      <c r="AY272" s="21">
        <v>-4.6329004929100914E-2</v>
      </c>
      <c r="AZ272" s="21">
        <v>-13.173046583088935</v>
      </c>
      <c r="BA272" s="26">
        <v>1459.6568364332988</v>
      </c>
    </row>
    <row r="273" spans="1:100" x14ac:dyDescent="0.25">
      <c r="A273">
        <v>696</v>
      </c>
      <c r="B273" t="s">
        <v>715</v>
      </c>
      <c r="C273" s="26">
        <v>3</v>
      </c>
      <c r="D273" s="21">
        <v>4.443336141900736</v>
      </c>
      <c r="E273" s="21">
        <v>-2.2520336988790211E-2</v>
      </c>
      <c r="F273" s="21">
        <v>-8.9158389875515248E-2</v>
      </c>
      <c r="G273" s="21">
        <v>-9.6665168871778645E-2</v>
      </c>
      <c r="H273" s="21">
        <v>0.19332535582212321</v>
      </c>
      <c r="I273" s="21">
        <v>0</v>
      </c>
      <c r="J273" s="21">
        <v>11.599521349327393</v>
      </c>
      <c r="K273" s="21">
        <v>0.19332535582212321</v>
      </c>
      <c r="L273" s="21">
        <v>-1</v>
      </c>
      <c r="M273" s="21">
        <v>-1</v>
      </c>
      <c r="N273" s="21">
        <v>3.8665071164424636</v>
      </c>
      <c r="O273" s="21">
        <v>15.94619232235635</v>
      </c>
      <c r="P273" s="21">
        <v>1.7156011814277417</v>
      </c>
      <c r="Q273" s="21">
        <v>-4.3074392491652063</v>
      </c>
      <c r="R273" s="21">
        <v>-1.161985700191055</v>
      </c>
      <c r="S273" s="21">
        <v>0.33333333333333359</v>
      </c>
      <c r="T273" s="21">
        <v>0.3389765786207577</v>
      </c>
      <c r="U273" s="21">
        <v>0.3397177196934093</v>
      </c>
      <c r="V273" s="21">
        <v>9.2354451866596146E-2</v>
      </c>
      <c r="W273" s="21">
        <v>36.442269107678946</v>
      </c>
      <c r="X273" s="21">
        <v>2.3779030765630735</v>
      </c>
      <c r="Y273" s="21">
        <v>-1</v>
      </c>
      <c r="Z273" s="21">
        <v>-1</v>
      </c>
      <c r="AA273" s="21">
        <v>30.395665462573682</v>
      </c>
      <c r="AB273" s="21">
        <v>-0.13770619121846345</v>
      </c>
      <c r="AC273" s="21">
        <v>-6.3970607807461013E-2</v>
      </c>
      <c r="AD273" s="21">
        <v>0.10398444012764069</v>
      </c>
      <c r="AE273" s="21">
        <v>-4.88461794491419</v>
      </c>
      <c r="AF273" s="21">
        <v>-1</v>
      </c>
      <c r="AG273" s="21">
        <v>-1</v>
      </c>
      <c r="AH273" s="21">
        <v>-1</v>
      </c>
      <c r="AI273" s="21">
        <v>-4.2297809698007283E-2</v>
      </c>
      <c r="AJ273" s="21">
        <v>9.2354451866596146E-2</v>
      </c>
      <c r="AK273" s="21">
        <v>0.14744785731620563</v>
      </c>
      <c r="AL273" s="21">
        <v>-0.15436856387190709</v>
      </c>
      <c r="AM273" s="21">
        <v>-0.20683982496603689</v>
      </c>
      <c r="AN273" s="21">
        <v>0.8207395466525359</v>
      </c>
      <c r="AO273" s="21">
        <v>-4.433756337569891</v>
      </c>
      <c r="AP273" s="21">
        <v>19.746645846953854</v>
      </c>
      <c r="AQ273" s="21">
        <v>48.041790457006364</v>
      </c>
      <c r="AR273" s="21">
        <v>1.1043820835140972</v>
      </c>
      <c r="AS273" s="21">
        <v>2.571228432385197</v>
      </c>
      <c r="AT273" s="21">
        <v>-1</v>
      </c>
      <c r="AU273" s="21">
        <v>-1</v>
      </c>
      <c r="AV273" s="21">
        <v>-1.2586508690628342</v>
      </c>
      <c r="AW273" s="21">
        <v>66.088503631883896</v>
      </c>
      <c r="AX273" s="21">
        <v>74.477992624583365</v>
      </c>
      <c r="AY273" s="21">
        <v>0.61327281308850334</v>
      </c>
      <c r="AZ273" s="21">
        <v>59.1040890262109</v>
      </c>
      <c r="BA273" s="26">
        <v>1623.3071407035698</v>
      </c>
    </row>
    <row r="274" spans="1:100" x14ac:dyDescent="0.25">
      <c r="A274">
        <v>698</v>
      </c>
      <c r="B274" t="s">
        <v>716</v>
      </c>
      <c r="C274" s="26">
        <v>2</v>
      </c>
      <c r="D274" s="21">
        <v>3.2748811112526406</v>
      </c>
      <c r="E274" s="21">
        <v>-0.10152265892900059</v>
      </c>
      <c r="F274" s="21">
        <v>-0.17586523288185049</v>
      </c>
      <c r="G274" s="21">
        <v>-0.16899698386221834</v>
      </c>
      <c r="H274" s="21">
        <v>1.7265508485040909E-2</v>
      </c>
      <c r="I274" s="21">
        <v>0</v>
      </c>
      <c r="J274" s="21">
        <v>1.0359305091024549</v>
      </c>
      <c r="K274" s="21">
        <v>1.7265508485040909E-2</v>
      </c>
      <c r="L274" s="21">
        <v>-1</v>
      </c>
      <c r="M274" s="21">
        <v>-1</v>
      </c>
      <c r="N274" s="21">
        <v>0.34531016970081829</v>
      </c>
      <c r="O274" s="21">
        <v>4.9209297449011613</v>
      </c>
      <c r="P274" s="21">
        <v>-0.34637971868596901</v>
      </c>
      <c r="Q274" s="21">
        <v>-0.52132030890881897</v>
      </c>
      <c r="R274" s="21">
        <v>-0.16973437449492174</v>
      </c>
      <c r="S274" s="21">
        <v>0.31808210931333913</v>
      </c>
      <c r="T274" s="21">
        <v>0.2320243401371877</v>
      </c>
      <c r="U274" s="21">
        <v>1.3038884320866639E-2</v>
      </c>
      <c r="V274" s="21">
        <v>-7.9068649340076434E-3</v>
      </c>
      <c r="W274" s="21">
        <v>20.241758376110038</v>
      </c>
      <c r="X274" s="21">
        <v>0.50369996508883186</v>
      </c>
      <c r="Y274" s="21">
        <v>-1</v>
      </c>
      <c r="Z274" s="21">
        <v>-1</v>
      </c>
      <c r="AA274" s="21">
        <v>34.022440916654396</v>
      </c>
      <c r="AB274" s="21">
        <v>4.4987917578142883E-2</v>
      </c>
      <c r="AC274" s="21">
        <v>4.5174055567366436E-2</v>
      </c>
      <c r="AD274" s="21">
        <v>4.1204976298910817E-2</v>
      </c>
      <c r="AE274" s="21">
        <v>10.94817567998674</v>
      </c>
      <c r="AF274" s="21">
        <v>-1</v>
      </c>
      <c r="AG274" s="21">
        <v>-1</v>
      </c>
      <c r="AH274" s="21">
        <v>-1</v>
      </c>
      <c r="AI274" s="21">
        <v>-4.6027059678214145E-3</v>
      </c>
      <c r="AJ274" s="21">
        <v>-7.9068649340076434E-3</v>
      </c>
      <c r="AK274" s="21">
        <v>0.17770915891392811</v>
      </c>
      <c r="AL274" s="21">
        <v>-5.881201924680779E-3</v>
      </c>
      <c r="AM274" s="21">
        <v>0.19863642219736016</v>
      </c>
      <c r="AN274" s="21">
        <v>-1.5195561982306399E-2</v>
      </c>
      <c r="AO274" s="21">
        <v>5.4450805623422571</v>
      </c>
      <c r="AP274" s="21">
        <v>8.0727980323658244E-5</v>
      </c>
      <c r="AQ274" s="21">
        <v>25.171378230710708</v>
      </c>
      <c r="AR274" s="21">
        <v>0.59953510105973162</v>
      </c>
      <c r="AS274" s="21">
        <v>0.58027041232002752</v>
      </c>
      <c r="AT274" s="21">
        <v>-1</v>
      </c>
      <c r="AU274" s="21">
        <v>-1</v>
      </c>
      <c r="AV274" s="21">
        <v>-0.17352800481248454</v>
      </c>
      <c r="AW274" s="21">
        <v>44.652052502649248</v>
      </c>
      <c r="AX274" s="21">
        <v>44.632768055617262</v>
      </c>
      <c r="AY274" s="21">
        <v>8.8313073455745586E-2</v>
      </c>
      <c r="AZ274" s="21">
        <v>-13.726963486949153</v>
      </c>
      <c r="BA274" s="26">
        <v>1462.3967668460309</v>
      </c>
    </row>
    <row r="275" spans="1:100" x14ac:dyDescent="0.25">
      <c r="A275">
        <v>701</v>
      </c>
      <c r="B275" t="s">
        <v>717</v>
      </c>
      <c r="C275" s="26">
        <v>3</v>
      </c>
      <c r="D275" s="21">
        <v>5.3168452357583114</v>
      </c>
      <c r="E275" s="21">
        <v>5.2976795989050252E-2</v>
      </c>
      <c r="F275" s="21">
        <v>-1.1069561111001627</v>
      </c>
      <c r="G275" s="21">
        <v>-1.090271758283174</v>
      </c>
      <c r="H275" s="21">
        <v>0.21165996082265895</v>
      </c>
      <c r="I275" s="21">
        <v>0</v>
      </c>
      <c r="J275" s="21">
        <v>12.699597649359536</v>
      </c>
      <c r="K275" s="21">
        <v>0.21165996082265895</v>
      </c>
      <c r="L275" s="21">
        <v>-1.0000000000000033</v>
      </c>
      <c r="M275" s="21">
        <v>-1.0000000000000033</v>
      </c>
      <c r="N275" s="21">
        <v>4.2331992164531789</v>
      </c>
      <c r="O275" s="21">
        <v>16.926171126834671</v>
      </c>
      <c r="P275" s="21">
        <v>-0.22573651446461657</v>
      </c>
      <c r="Q275" s="21">
        <v>6.4827369186548101</v>
      </c>
      <c r="R275" s="21">
        <v>2.1597333208413461</v>
      </c>
      <c r="S275" s="21">
        <v>0.33333333333333437</v>
      </c>
      <c r="T275" s="21">
        <v>0.34712215092243331</v>
      </c>
      <c r="U275" s="21">
        <v>0.38373406886615286</v>
      </c>
      <c r="V275" s="21">
        <v>0</v>
      </c>
      <c r="W275" s="21">
        <v>34.101183691970469</v>
      </c>
      <c r="X275" s="21">
        <v>2.0228538069399002</v>
      </c>
      <c r="Y275" s="21">
        <v>-1.0000000000000033</v>
      </c>
      <c r="Z275" s="21">
        <v>-1.0000000000000033</v>
      </c>
      <c r="AA275" s="21">
        <v>79.510711554755005</v>
      </c>
      <c r="AB275" s="21">
        <v>7.867941812337205E-2</v>
      </c>
      <c r="AC275" s="21">
        <v>0.36753102098639551</v>
      </c>
      <c r="AD275" s="21">
        <v>0.41878545172909715</v>
      </c>
      <c r="AE275" s="21">
        <v>43.249794541943224</v>
      </c>
      <c r="AF275" s="21">
        <v>-1.0000000000000033</v>
      </c>
      <c r="AG275" s="21">
        <v>-1.0000000000000033</v>
      </c>
      <c r="AH275" s="21">
        <v>-1.0000000000000033</v>
      </c>
      <c r="AI275" s="21">
        <v>-0.14628033604780771</v>
      </c>
      <c r="AJ275" s="21">
        <v>0</v>
      </c>
      <c r="AK275" s="21">
        <v>-0.14614112191036221</v>
      </c>
      <c r="AL275" s="21">
        <v>-5.4975435862034419E-2</v>
      </c>
      <c r="AM275" s="21">
        <v>0.1602150002956455</v>
      </c>
      <c r="AN275" s="21">
        <v>0.23004340322175604</v>
      </c>
      <c r="AO275" s="21">
        <v>3.2746693978393258</v>
      </c>
      <c r="AP275" s="21">
        <v>5.4762079012337308</v>
      </c>
      <c r="AQ275" s="21">
        <v>46.800781341330001</v>
      </c>
      <c r="AR275" s="21">
        <v>1.0641895531219208</v>
      </c>
      <c r="AS275" s="21">
        <v>2.2345137677625595</v>
      </c>
      <c r="AT275" s="21">
        <v>-1.0000000000000033</v>
      </c>
      <c r="AU275" s="21">
        <v>-1.0000000000000033</v>
      </c>
      <c r="AV275" s="21">
        <v>1.0694615625581714</v>
      </c>
      <c r="AW275" s="21">
        <v>101.91309058282337</v>
      </c>
      <c r="AX275" s="21">
        <v>98.987483861867233</v>
      </c>
      <c r="AY275" s="21">
        <v>0.27290232071116793</v>
      </c>
      <c r="AZ275" s="21">
        <v>23.78262019769501</v>
      </c>
      <c r="BA275" s="26">
        <v>1512.3963509552002</v>
      </c>
    </row>
    <row r="276" spans="1:100" x14ac:dyDescent="0.25">
      <c r="A276">
        <v>702</v>
      </c>
      <c r="B276" t="s">
        <v>718</v>
      </c>
      <c r="C276" s="26">
        <v>3</v>
      </c>
      <c r="D276" s="21">
        <v>5.3273716799675954</v>
      </c>
      <c r="E276" s="21">
        <v>-8.0824426219362394E-2</v>
      </c>
      <c r="F276" s="21">
        <v>0.72452265485839062</v>
      </c>
      <c r="G276" s="21">
        <v>0.69758117945193654</v>
      </c>
      <c r="H276" s="21">
        <v>0.28511443137295067</v>
      </c>
      <c r="I276" s="21">
        <v>0</v>
      </c>
      <c r="J276" s="21">
        <v>17.106865882377051</v>
      </c>
      <c r="K276" s="21">
        <v>0.28511443137295067</v>
      </c>
      <c r="L276" s="21">
        <v>-0.99999999999999967</v>
      </c>
      <c r="M276" s="21">
        <v>-0.99999999999999967</v>
      </c>
      <c r="N276" s="21">
        <v>5.7022886274590165</v>
      </c>
      <c r="O276" s="21">
        <v>23.131818741796568</v>
      </c>
      <c r="P276" s="21">
        <v>0.82991570789711211</v>
      </c>
      <c r="Q276" s="21">
        <v>2.0288469895520511</v>
      </c>
      <c r="R276" s="21">
        <v>0.84282517029179171</v>
      </c>
      <c r="S276" s="21">
        <v>0.33333333333333315</v>
      </c>
      <c r="T276" s="21">
        <v>0.40537796985043612</v>
      </c>
      <c r="U276" s="21">
        <v>1.9071685484274691E-2</v>
      </c>
      <c r="V276" s="21">
        <v>1.1620986130113364E-4</v>
      </c>
      <c r="W276" s="21">
        <v>18.911390686255775</v>
      </c>
      <c r="X276" s="21">
        <v>0.605166468653768</v>
      </c>
      <c r="Y276" s="21">
        <v>-0.99999999999999967</v>
      </c>
      <c r="Z276" s="21">
        <v>-0.99999999999999967</v>
      </c>
      <c r="AA276" s="21">
        <v>40.064395336218027</v>
      </c>
      <c r="AB276" s="21">
        <v>-0.18800613958305398</v>
      </c>
      <c r="AC276" s="21">
        <v>0.1990800484791708</v>
      </c>
      <c r="AD276" s="21">
        <v>0.39512968069729248</v>
      </c>
      <c r="AE276" s="21">
        <v>20.310179479670467</v>
      </c>
      <c r="AF276" s="21">
        <v>-0.99999999999999967</v>
      </c>
      <c r="AG276" s="21">
        <v>-0.99999999999999967</v>
      </c>
      <c r="AH276" s="21">
        <v>-0.99999999999999967</v>
      </c>
      <c r="AI276" s="21">
        <v>7.6888269737688225E-2</v>
      </c>
      <c r="AJ276" s="21">
        <v>1.1620986130113364E-4</v>
      </c>
      <c r="AK276" s="21">
        <v>-8.4382698543697919E-3</v>
      </c>
      <c r="AL276" s="21">
        <v>0.13658203829256765</v>
      </c>
      <c r="AM276" s="21">
        <v>0.11519092544000324</v>
      </c>
      <c r="AN276" s="21">
        <v>0.29513319655644754</v>
      </c>
      <c r="AO276" s="21">
        <v>2.8375817867282302</v>
      </c>
      <c r="AP276" s="21">
        <v>8.0612401053740257</v>
      </c>
      <c r="AQ276" s="21">
        <v>36.018256568632843</v>
      </c>
      <c r="AR276" s="21">
        <v>0.7578991985293454</v>
      </c>
      <c r="AS276" s="21">
        <v>0.89028090002671945</v>
      </c>
      <c r="AT276" s="21">
        <v>-0.99999999999999967</v>
      </c>
      <c r="AU276" s="21">
        <v>-0.99999999999999967</v>
      </c>
      <c r="AV276" s="21">
        <v>1.5404063497437286</v>
      </c>
      <c r="AW276" s="21">
        <v>71.25745418338866</v>
      </c>
      <c r="AX276" s="21">
        <v>72.806840564272548</v>
      </c>
      <c r="AY276" s="21">
        <v>0.2045125317741471</v>
      </c>
      <c r="AZ276" s="21">
        <v>15.766666300357802</v>
      </c>
      <c r="BA276" s="26">
        <v>1543.3896814878501</v>
      </c>
    </row>
    <row r="277" spans="1:100" x14ac:dyDescent="0.25">
      <c r="A277">
        <v>703</v>
      </c>
      <c r="B277" t="s">
        <v>719</v>
      </c>
      <c r="C277" s="26">
        <v>3</v>
      </c>
      <c r="D277" s="21">
        <v>4.95510570371244</v>
      </c>
      <c r="E277" s="21">
        <v>1.3562969435943338E-2</v>
      </c>
      <c r="F277" s="21">
        <v>2.1504298274773313E-2</v>
      </c>
      <c r="G277" s="21">
        <v>2.1504298274773313E-2</v>
      </c>
      <c r="H277" s="21">
        <v>0.44504004695835014</v>
      </c>
      <c r="I277" s="21">
        <v>0</v>
      </c>
      <c r="J277" s="21">
        <v>26.702402817501003</v>
      </c>
      <c r="K277" s="21">
        <v>0.44504004695835014</v>
      </c>
      <c r="L277" s="21">
        <v>-1.0000000000000009</v>
      </c>
      <c r="M277" s="21">
        <v>-1.0000000000000009</v>
      </c>
      <c r="N277" s="21">
        <v>8.9008009391669987</v>
      </c>
      <c r="O277" s="21">
        <v>31.679012819488232</v>
      </c>
      <c r="P277" s="21">
        <v>-0.31012753060342274</v>
      </c>
      <c r="Q277" s="21">
        <v>0.47561092239054692</v>
      </c>
      <c r="R277" s="21">
        <v>0.13527523666353167</v>
      </c>
      <c r="S277" s="21">
        <v>0.33333333333333359</v>
      </c>
      <c r="T277" s="21">
        <v>0.28641917725743038</v>
      </c>
      <c r="U277" s="21">
        <v>2.364247286607921E-2</v>
      </c>
      <c r="V277" s="21">
        <v>-9.6640026801900203E-3</v>
      </c>
      <c r="W277" s="21">
        <v>7.5476373527321305</v>
      </c>
      <c r="X277" s="21">
        <v>0.15118464868847006</v>
      </c>
      <c r="Y277" s="21">
        <v>-1.0000000000000009</v>
      </c>
      <c r="Z277" s="21">
        <v>-1.0000000000000009</v>
      </c>
      <c r="AA277" s="21">
        <v>50.962984765769228</v>
      </c>
      <c r="AB277" s="21">
        <v>0.24833136984033724</v>
      </c>
      <c r="AC277" s="21">
        <v>0.31006252185767275</v>
      </c>
      <c r="AD277" s="21">
        <v>0.30720755182946113</v>
      </c>
      <c r="AE277" s="21">
        <v>43.280072176373558</v>
      </c>
      <c r="AF277" s="21">
        <v>-1.0000000000000009</v>
      </c>
      <c r="AG277" s="21">
        <v>-1.0000000000000009</v>
      </c>
      <c r="AH277" s="21">
        <v>-1.0000000000000009</v>
      </c>
      <c r="AI277" s="21">
        <v>0</v>
      </c>
      <c r="AJ277" s="21">
        <v>-9.6640026801900203E-3</v>
      </c>
      <c r="AK277" s="21">
        <v>0.70519394067526464</v>
      </c>
      <c r="AL277" s="21">
        <v>-0.31643009816728945</v>
      </c>
      <c r="AM277" s="21">
        <v>-5.6634969626870944E-2</v>
      </c>
      <c r="AN277" s="21">
        <v>-6.5607371486687003E-3</v>
      </c>
      <c r="AO277" s="21">
        <v>2.1100954627045496</v>
      </c>
      <c r="AP277" s="21">
        <v>-1.7461689195531642</v>
      </c>
      <c r="AQ277" s="21">
        <v>34.250040170233127</v>
      </c>
      <c r="AR277" s="21">
        <v>0.63373098077665313</v>
      </c>
      <c r="AS277" s="21">
        <v>0.59622469564682001</v>
      </c>
      <c r="AT277" s="21">
        <v>-1.0000000000000009</v>
      </c>
      <c r="AU277" s="21">
        <v>-1.0000000000000009</v>
      </c>
      <c r="AV277" s="21">
        <v>0.15677953493830502</v>
      </c>
      <c r="AW277" s="21">
        <v>80.895828665704244</v>
      </c>
      <c r="AX277" s="21">
        <v>79.929428397685228</v>
      </c>
      <c r="AY277" s="21">
        <v>0.15027169379129363</v>
      </c>
      <c r="AZ277" s="21">
        <v>2.758924447025104</v>
      </c>
      <c r="BA277" s="26">
        <v>1429.0075817455988</v>
      </c>
    </row>
    <row r="278" spans="1:100" x14ac:dyDescent="0.25">
      <c r="A278">
        <v>704</v>
      </c>
      <c r="B278" t="s">
        <v>720</v>
      </c>
      <c r="C278" s="26">
        <v>3</v>
      </c>
      <c r="D278" s="21">
        <v>7.2672123374000188</v>
      </c>
      <c r="E278" s="21">
        <v>0</v>
      </c>
      <c r="F278" s="21">
        <v>1.07013726575232E-2</v>
      </c>
      <c r="G278" s="21">
        <v>1.07013726575232E-2</v>
      </c>
      <c r="H278" s="21">
        <v>0.21344657459816152</v>
      </c>
      <c r="I278" s="21">
        <v>0</v>
      </c>
      <c r="J278" s="21">
        <v>12.806794475889685</v>
      </c>
      <c r="K278" s="21">
        <v>0.21344657459816152</v>
      </c>
      <c r="L278" s="21">
        <v>-0.99999999999999845</v>
      </c>
      <c r="M278" s="21">
        <v>-0.99999999999999845</v>
      </c>
      <c r="N278" s="21">
        <v>4.2689314919632295</v>
      </c>
      <c r="O278" s="21">
        <v>20.084708185947232</v>
      </c>
      <c r="P278" s="21">
        <v>-0.13232711751272005</v>
      </c>
      <c r="Q278" s="21">
        <v>0.88116139852904463</v>
      </c>
      <c r="R278" s="21">
        <v>0.3265305801026453</v>
      </c>
      <c r="S278" s="21">
        <v>0.33333333333333282</v>
      </c>
      <c r="T278" s="21">
        <v>0.53166619541770521</v>
      </c>
      <c r="U278" s="21">
        <v>0.28354009998358271</v>
      </c>
      <c r="V278" s="21">
        <v>0</v>
      </c>
      <c r="W278" s="21">
        <v>37.403722165458376</v>
      </c>
      <c r="X278" s="21">
        <v>1.9840462161715808</v>
      </c>
      <c r="Y278" s="21">
        <v>-0.99999999999999845</v>
      </c>
      <c r="Z278" s="21">
        <v>-0.99999999999999845</v>
      </c>
      <c r="AA278" s="21">
        <v>68.505075613786147</v>
      </c>
      <c r="AB278" s="21">
        <v>0.31923038402547199</v>
      </c>
      <c r="AC278" s="21">
        <v>0.23402319940477276</v>
      </c>
      <c r="AD278" s="21">
        <v>6.2242873934257772E-2</v>
      </c>
      <c r="AE278" s="21">
        <v>30.774822868225126</v>
      </c>
      <c r="AF278" s="21">
        <v>-0.99999999999999845</v>
      </c>
      <c r="AG278" s="21">
        <v>-0.99999999999999845</v>
      </c>
      <c r="AH278" s="21">
        <v>-0.99999999999999845</v>
      </c>
      <c r="AI278" s="21">
        <v>0</v>
      </c>
      <c r="AJ278" s="21">
        <v>0</v>
      </c>
      <c r="AK278" s="21">
        <v>-0.24811085963770405</v>
      </c>
      <c r="AL278" s="21">
        <v>4.0484338800650416E-2</v>
      </c>
      <c r="AM278" s="21">
        <v>6.4506252318762732E-3</v>
      </c>
      <c r="AN278" s="21">
        <v>0.7404180256567755</v>
      </c>
      <c r="AO278" s="21">
        <v>-1.0792886673916127</v>
      </c>
      <c r="AP278" s="21">
        <v>18.712872335422638</v>
      </c>
      <c r="AQ278" s="21">
        <v>50.210516641348065</v>
      </c>
      <c r="AR278" s="21">
        <v>1.1485396287346208</v>
      </c>
      <c r="AS278" s="21">
        <v>2.1974927907697412</v>
      </c>
      <c r="AT278" s="21">
        <v>-0.99999999999999845</v>
      </c>
      <c r="AU278" s="21">
        <v>-0.99999999999999845</v>
      </c>
      <c r="AV278" s="21">
        <v>0.33723195276016849</v>
      </c>
      <c r="AW278" s="21">
        <v>107.302656135156</v>
      </c>
      <c r="AX278" s="21">
        <v>107.302656135156</v>
      </c>
      <c r="AY278" s="21">
        <v>0.3888699126246708</v>
      </c>
      <c r="AZ278" s="21">
        <v>41.616565629105885</v>
      </c>
      <c r="BA278" s="26">
        <v>1496.3496587294285</v>
      </c>
    </row>
    <row r="279" spans="1:100" x14ac:dyDescent="0.25">
      <c r="A279">
        <v>706</v>
      </c>
      <c r="B279" t="s">
        <v>721</v>
      </c>
      <c r="C279" s="26">
        <v>3</v>
      </c>
      <c r="D279" s="21">
        <v>4.9972376887897534</v>
      </c>
      <c r="E279" s="21">
        <v>0.94589892915386153</v>
      </c>
      <c r="F279" s="21">
        <v>0.19597075749512455</v>
      </c>
      <c r="G279" s="21">
        <v>0.48861362224239824</v>
      </c>
      <c r="H279" s="21">
        <v>0.53924787959660359</v>
      </c>
      <c r="I279" s="21">
        <v>0</v>
      </c>
      <c r="J279" s="21">
        <v>32.354872775796217</v>
      </c>
      <c r="K279" s="21">
        <v>0.53924787959660359</v>
      </c>
      <c r="L279" s="21">
        <v>-1.0000000000000002</v>
      </c>
      <c r="M279" s="21">
        <v>-1.0000000000000002</v>
      </c>
      <c r="N279" s="21">
        <v>10.784957591932073</v>
      </c>
      <c r="O279" s="21">
        <v>37.840724086828395</v>
      </c>
      <c r="P279" s="21">
        <v>3.7297977844767227</v>
      </c>
      <c r="Q279" s="21">
        <v>-3.641452251522169</v>
      </c>
      <c r="R279" s="21">
        <v>-0.8291384078289763</v>
      </c>
      <c r="S279" s="21">
        <v>0.33333333333333343</v>
      </c>
      <c r="T279" s="21">
        <v>0.33256831550008398</v>
      </c>
      <c r="U279" s="21">
        <v>0.21509486267558597</v>
      </c>
      <c r="V279" s="21">
        <v>-0.14091023377240014</v>
      </c>
      <c r="W279" s="21">
        <v>8.033535925599983</v>
      </c>
      <c r="X279" s="21">
        <v>0.14080679947150718</v>
      </c>
      <c r="Y279" s="21">
        <v>-1.0000000000000002</v>
      </c>
      <c r="Z279" s="21">
        <v>-1.0000000000000002</v>
      </c>
      <c r="AA279" s="21">
        <v>73.450357531052376</v>
      </c>
      <c r="AB279" s="21">
        <v>0.58305908532895889</v>
      </c>
      <c r="AC279" s="21">
        <v>0.33567803020195164</v>
      </c>
      <c r="AD279" s="21">
        <v>0.4061820847347169</v>
      </c>
      <c r="AE279" s="21">
        <v>66.245960013281405</v>
      </c>
      <c r="AF279" s="21">
        <v>-1.0000000000000002</v>
      </c>
      <c r="AG279" s="21">
        <v>-1.0000000000000002</v>
      </c>
      <c r="AH279" s="21">
        <v>-1.0000000000000002</v>
      </c>
      <c r="AI279" s="21">
        <v>0</v>
      </c>
      <c r="AJ279" s="21">
        <v>-0.14091023377240014</v>
      </c>
      <c r="AK279" s="21">
        <v>-2.3082616592951345E-2</v>
      </c>
      <c r="AL279" s="21">
        <v>-0.11860336311133818</v>
      </c>
      <c r="AM279" s="21">
        <v>0.4025754104225992</v>
      </c>
      <c r="AN279" s="21">
        <v>-0.23551154065681174</v>
      </c>
      <c r="AO279" s="21">
        <v>9.9489721776002238</v>
      </c>
      <c r="AP279" s="21">
        <v>-6.4808053319769838</v>
      </c>
      <c r="AQ279" s="21">
        <v>40.388408701396187</v>
      </c>
      <c r="AR279" s="21">
        <v>0.74008627773660352</v>
      </c>
      <c r="AS279" s="21">
        <v>0.68005467906811079</v>
      </c>
      <c r="AT279" s="21">
        <v>-1.0000000000000002</v>
      </c>
      <c r="AU279" s="21">
        <v>-1.0000000000000002</v>
      </c>
      <c r="AV279" s="21">
        <v>-0.34052478558657762</v>
      </c>
      <c r="AW279" s="21">
        <v>104.81027628590378</v>
      </c>
      <c r="AX279" s="21">
        <v>90.719252908663734</v>
      </c>
      <c r="AY279" s="21">
        <v>0.30811313374144278</v>
      </c>
      <c r="AZ279" s="21">
        <v>10.124214182960623</v>
      </c>
      <c r="BA279" s="26">
        <v>1562.3858949421174</v>
      </c>
    </row>
    <row r="280" spans="1:100" x14ac:dyDescent="0.25">
      <c r="A280">
        <v>708</v>
      </c>
      <c r="B280" t="s">
        <v>722</v>
      </c>
      <c r="C280" s="26">
        <v>3</v>
      </c>
      <c r="D280" s="21">
        <v>5.4560235914493509</v>
      </c>
      <c r="E280" s="21">
        <v>0.17922511185997958</v>
      </c>
      <c r="F280" s="21">
        <v>2.0572747405059134E-2</v>
      </c>
      <c r="G280" s="21">
        <v>5.2697660529943881E-2</v>
      </c>
      <c r="H280" s="21">
        <v>0.23799533461659386</v>
      </c>
      <c r="I280" s="21">
        <v>0</v>
      </c>
      <c r="J280" s="21">
        <v>14.279720076995632</v>
      </c>
      <c r="K280" s="21">
        <v>0.23799533461659386</v>
      </c>
      <c r="L280" s="21">
        <v>-0.99999999999999989</v>
      </c>
      <c r="M280" s="21">
        <v>-0.99999999999999989</v>
      </c>
      <c r="N280" s="21">
        <v>4.7599066923318789</v>
      </c>
      <c r="O280" s="21">
        <v>19.788441328974933</v>
      </c>
      <c r="P280" s="21">
        <v>0.57624491910803277</v>
      </c>
      <c r="Q280" s="21">
        <v>22.172241779622809</v>
      </c>
      <c r="R280" s="21">
        <v>7.2459518315964795</v>
      </c>
      <c r="S280" s="21">
        <v>0.33333333333333309</v>
      </c>
      <c r="T280" s="21">
        <v>0.33321423107348963</v>
      </c>
      <c r="U280" s="21">
        <v>0.12541466123338577</v>
      </c>
      <c r="V280" s="21">
        <v>6.7701626667266673E-2</v>
      </c>
      <c r="W280" s="21">
        <v>24.866740707635273</v>
      </c>
      <c r="X280" s="21">
        <v>1.3363015324675287</v>
      </c>
      <c r="Y280" s="21">
        <v>-0.99999999999999989</v>
      </c>
      <c r="Z280" s="21">
        <v>-0.99999999999999989</v>
      </c>
      <c r="AA280" s="21">
        <v>77.205230527298284</v>
      </c>
      <c r="AB280" s="21">
        <v>0.11939091687798141</v>
      </c>
      <c r="AC280" s="21">
        <v>0.35009107942463186</v>
      </c>
      <c r="AD280" s="21">
        <v>0.43236876345871766</v>
      </c>
      <c r="AE280" s="21">
        <v>45.092537988066567</v>
      </c>
      <c r="AF280" s="21">
        <v>-0.99999999999999989</v>
      </c>
      <c r="AG280" s="21">
        <v>-0.99999999999999989</v>
      </c>
      <c r="AH280" s="21">
        <v>-0.99999999999999989</v>
      </c>
      <c r="AI280" s="21">
        <v>0</v>
      </c>
      <c r="AJ280" s="21">
        <v>6.7701626667266673E-2</v>
      </c>
      <c r="AK280" s="21">
        <v>0.13491832632944473</v>
      </c>
      <c r="AL280" s="21">
        <v>0.38033205479997423</v>
      </c>
      <c r="AM280" s="21">
        <v>-3.7972434231910601E-2</v>
      </c>
      <c r="AN280" s="21">
        <v>0.24581541451183045</v>
      </c>
      <c r="AO280" s="21">
        <v>-0.27471922415054106</v>
      </c>
      <c r="AP280" s="21">
        <v>8.0470456367956338</v>
      </c>
      <c r="AQ280" s="21">
        <v>39.146460784630911</v>
      </c>
      <c r="AR280" s="21">
        <v>0.85966385230747555</v>
      </c>
      <c r="AS280" s="21">
        <v>1.5742968670841226</v>
      </c>
      <c r="AT280" s="21">
        <v>-0.99999999999999989</v>
      </c>
      <c r="AU280" s="21">
        <v>-0.99999999999999989</v>
      </c>
      <c r="AV280" s="21">
        <v>7.2986494921264251</v>
      </c>
      <c r="AW280" s="21">
        <v>105.04071749306885</v>
      </c>
      <c r="AX280" s="21">
        <v>111.81088015979552</v>
      </c>
      <c r="AY280" s="21">
        <v>0.33349961576390641</v>
      </c>
      <c r="AZ280" s="21">
        <v>34.047120533304216</v>
      </c>
      <c r="BA280" s="26">
        <v>1550.4346604455268</v>
      </c>
      <c r="CU280" t="e">
        <v>#N/A</v>
      </c>
      <c r="CV280" t="e">
        <v>#N/A</v>
      </c>
    </row>
    <row r="281" spans="1:100" x14ac:dyDescent="0.25">
      <c r="A281">
        <v>709</v>
      </c>
      <c r="B281" t="s">
        <v>723</v>
      </c>
      <c r="C281" s="26">
        <v>3</v>
      </c>
      <c r="D281" s="21">
        <v>5.2146977619111148</v>
      </c>
      <c r="E281" s="21">
        <v>-0.1284642362055326</v>
      </c>
      <c r="F281" s="21">
        <v>-5.138784477017104E-2</v>
      </c>
      <c r="G281" s="21">
        <v>-9.1554379724251983E-2</v>
      </c>
      <c r="H281" s="21">
        <v>0.16662771376431085</v>
      </c>
      <c r="I281" s="21">
        <v>0</v>
      </c>
      <c r="J281" s="21">
        <v>9.9976628258586473</v>
      </c>
      <c r="K281" s="21">
        <v>0.16662771376431085</v>
      </c>
      <c r="L281" s="21">
        <v>-1.0000000000000004</v>
      </c>
      <c r="M281" s="21">
        <v>-1.0000000000000004</v>
      </c>
      <c r="N281" s="21">
        <v>3.3325542752862161</v>
      </c>
      <c r="O281" s="21">
        <v>15.12080620804551</v>
      </c>
      <c r="P281" s="21">
        <v>-0.50365513738914869</v>
      </c>
      <c r="Q281" s="21">
        <v>-0.42469559512699812</v>
      </c>
      <c r="R281" s="21">
        <v>-0.19972298549746051</v>
      </c>
      <c r="S281" s="21">
        <v>0.33333333333333354</v>
      </c>
      <c r="T281" s="21">
        <v>0.24917311996833497</v>
      </c>
      <c r="U281" s="21">
        <v>0.26892282920136734</v>
      </c>
      <c r="V281" s="21">
        <v>-2.4675236484021975E-2</v>
      </c>
      <c r="W281" s="21">
        <v>26.405053290188121</v>
      </c>
      <c r="X281" s="21">
        <v>1.2593584240736964</v>
      </c>
      <c r="Y281" s="21">
        <v>-1.0000000000000004</v>
      </c>
      <c r="Z281" s="21">
        <v>-1.0000000000000004</v>
      </c>
      <c r="AA281" s="21">
        <v>46.543375120144972</v>
      </c>
      <c r="AB281" s="21">
        <v>0.18900792476205033</v>
      </c>
      <c r="AC281" s="21">
        <v>0.17779380926657093</v>
      </c>
      <c r="AD281" s="21">
        <v>3.9959162280464415E-2</v>
      </c>
      <c r="AE281" s="21">
        <v>20.338044815454275</v>
      </c>
      <c r="AF281" s="21">
        <v>-1.0000000000000004</v>
      </c>
      <c r="AG281" s="21">
        <v>-1.0000000000000004</v>
      </c>
      <c r="AH281" s="21">
        <v>-1.0000000000000004</v>
      </c>
      <c r="AI281" s="21">
        <v>0</v>
      </c>
      <c r="AJ281" s="21">
        <v>-2.4675236484021975E-2</v>
      </c>
      <c r="AK281" s="21">
        <v>9.5155352051924144E-2</v>
      </c>
      <c r="AL281" s="21">
        <v>-0.11144169871668611</v>
      </c>
      <c r="AM281" s="21">
        <v>0.12761991786972027</v>
      </c>
      <c r="AN281" s="21">
        <v>-0.12606616708097931</v>
      </c>
      <c r="AO281" s="21">
        <v>3.6662747070026311</v>
      </c>
      <c r="AP281" s="21">
        <v>-3.7088626706079135</v>
      </c>
      <c r="AQ281" s="21">
        <v>36.402716116046754</v>
      </c>
      <c r="AR281" s="21">
        <v>0.82675404601901392</v>
      </c>
      <c r="AS281" s="21">
        <v>1.4259861378380079</v>
      </c>
      <c r="AT281" s="21">
        <v>-1.0000000000000004</v>
      </c>
      <c r="AU281" s="21">
        <v>-1.0000000000000004</v>
      </c>
      <c r="AV281" s="21">
        <v>-0.29127736522171271</v>
      </c>
      <c r="AW281" s="21">
        <v>57.955318657582559</v>
      </c>
      <c r="AX281" s="21">
        <v>55.487795009180367</v>
      </c>
      <c r="AY281" s="21">
        <v>-0.11972375006687828</v>
      </c>
      <c r="AZ281" s="21">
        <v>-36.363825257618629</v>
      </c>
      <c r="BA281" s="26">
        <v>1395.1408372288547</v>
      </c>
      <c r="CU281" t="e">
        <v>#N/A</v>
      </c>
      <c r="CV281" t="e">
        <v>#N/A</v>
      </c>
    </row>
    <row r="282" spans="1:100" x14ac:dyDescent="0.25">
      <c r="A282">
        <v>714</v>
      </c>
      <c r="B282" t="s">
        <v>724</v>
      </c>
      <c r="C282" s="26">
        <v>3</v>
      </c>
      <c r="D282" s="21">
        <v>4.623148284645314</v>
      </c>
      <c r="E282" s="21">
        <v>-5.6599823383045672E-2</v>
      </c>
      <c r="F282" s="21">
        <v>0.13629683925057248</v>
      </c>
      <c r="G282" s="21">
        <v>0.1101991583152917</v>
      </c>
      <c r="H282" s="21">
        <v>7.9430225958949871E-2</v>
      </c>
      <c r="I282" s="21">
        <v>0</v>
      </c>
      <c r="J282" s="21">
        <v>4.7658135575369931</v>
      </c>
      <c r="K282" s="21">
        <v>7.9430225958949871E-2</v>
      </c>
      <c r="L282" s="21">
        <v>-1.0000000000000002</v>
      </c>
      <c r="M282" s="21">
        <v>-1.0000000000000002</v>
      </c>
      <c r="N282" s="21">
        <v>1.5886045191789975</v>
      </c>
      <c r="O282" s="21">
        <v>9.499161000497601</v>
      </c>
      <c r="P282" s="21">
        <v>-0.21827448656859025</v>
      </c>
      <c r="Q282" s="21">
        <v>0.860583630235074</v>
      </c>
      <c r="R282" s="21">
        <v>0.21728353042341911</v>
      </c>
      <c r="S282" s="21">
        <v>0.33333333333333343</v>
      </c>
      <c r="T282" s="21">
        <v>0.33724198365121083</v>
      </c>
      <c r="U282" s="21">
        <v>0.13282268471925052</v>
      </c>
      <c r="V282" s="21">
        <v>-2.0564963117980155E-3</v>
      </c>
      <c r="W282" s="21">
        <v>28.876451177321883</v>
      </c>
      <c r="X282" s="21">
        <v>1.0967191636300091</v>
      </c>
      <c r="Y282" s="21">
        <v>-1.0000000000000002</v>
      </c>
      <c r="Z282" s="21">
        <v>-1.0000000000000002</v>
      </c>
      <c r="AA282" s="21">
        <v>34.489146468031571</v>
      </c>
      <c r="AB282" s="21">
        <v>0.24207311067455065</v>
      </c>
      <c r="AC282" s="21">
        <v>5.7697436799685337E-2</v>
      </c>
      <c r="AD282" s="21">
        <v>-0.1918623122685103</v>
      </c>
      <c r="AE282" s="21">
        <v>5.3954117602862901</v>
      </c>
      <c r="AF282" s="21">
        <v>-1.0000000000000002</v>
      </c>
      <c r="AG282" s="21">
        <v>-1.0000000000000002</v>
      </c>
      <c r="AH282" s="21">
        <v>-1.0000000000000002</v>
      </c>
      <c r="AI282" s="21">
        <v>0</v>
      </c>
      <c r="AJ282" s="21">
        <v>-2.0564963117980155E-3</v>
      </c>
      <c r="AK282" s="21">
        <v>-2.127788011119729E-2</v>
      </c>
      <c r="AL282" s="21">
        <v>0.22270279834217385</v>
      </c>
      <c r="AM282" s="21">
        <v>8.0912790850391839E-2</v>
      </c>
      <c r="AN282" s="21">
        <v>7.9572485702755297E-2</v>
      </c>
      <c r="AO282" s="21">
        <v>1.9164303707038095</v>
      </c>
      <c r="AP282" s="21">
        <v>3.1028261342797521</v>
      </c>
      <c r="AQ282" s="21">
        <v>33.64226473485887</v>
      </c>
      <c r="AR282" s="21">
        <v>0.80134150539199678</v>
      </c>
      <c r="AS282" s="21">
        <v>1.1761493895889596</v>
      </c>
      <c r="AT282" s="21">
        <v>-1.0000000000000002</v>
      </c>
      <c r="AU282" s="21">
        <v>-1.0000000000000002</v>
      </c>
      <c r="AV282" s="21">
        <v>0.327482688738711</v>
      </c>
      <c r="AW282" s="21">
        <v>47.091133602808952</v>
      </c>
      <c r="AX282" s="21">
        <v>46.885483971629149</v>
      </c>
      <c r="AY282" s="21">
        <v>7.5322430742273877E-2</v>
      </c>
      <c r="AZ282" s="21">
        <v>-44.116596775645</v>
      </c>
      <c r="BA282" s="26">
        <v>1323.1157673999667</v>
      </c>
    </row>
    <row r="283" spans="1:100" x14ac:dyDescent="0.25">
      <c r="A283">
        <v>716</v>
      </c>
      <c r="B283" t="s">
        <v>725</v>
      </c>
      <c r="C283" s="26">
        <v>3</v>
      </c>
      <c r="D283" s="21">
        <v>4.9982955741746071</v>
      </c>
      <c r="E283" s="21">
        <v>0.32566948308759675</v>
      </c>
      <c r="F283" s="21">
        <v>1.1351328452721126</v>
      </c>
      <c r="G283" s="21">
        <v>1.2064661962334271</v>
      </c>
      <c r="H283" s="21">
        <v>0.2723661496749557</v>
      </c>
      <c r="I283" s="21">
        <v>0</v>
      </c>
      <c r="J283" s="21">
        <v>16.341968980497338</v>
      </c>
      <c r="K283" s="21">
        <v>0.2723661496749557</v>
      </c>
      <c r="L283" s="21">
        <v>-0.99999999999999822</v>
      </c>
      <c r="M283" s="21">
        <v>-0.99999999999999822</v>
      </c>
      <c r="N283" s="21">
        <v>5.4473229934991103</v>
      </c>
      <c r="O283" s="21">
        <v>22.546730750905365</v>
      </c>
      <c r="P283" s="21">
        <v>-1.5761197197778523</v>
      </c>
      <c r="Q283" s="21">
        <v>-0.16083124775590024</v>
      </c>
      <c r="R283" s="21">
        <v>-0.24094955322830261</v>
      </c>
      <c r="S283" s="21">
        <v>0.3333333333333327</v>
      </c>
      <c r="T283" s="21">
        <v>0.33196502653064164</v>
      </c>
      <c r="U283" s="21">
        <v>-0.12814463925363795</v>
      </c>
      <c r="V283" s="21">
        <v>-4.3452056493195529E-2</v>
      </c>
      <c r="W283" s="21">
        <v>8.8534205776874124</v>
      </c>
      <c r="X283" s="21">
        <v>-0.38172699258739717</v>
      </c>
      <c r="Y283" s="21">
        <v>-0.99999999999999822</v>
      </c>
      <c r="Z283" s="21">
        <v>-0.99999999999999822</v>
      </c>
      <c r="AA283" s="21">
        <v>37.831221589134522</v>
      </c>
      <c r="AB283" s="21">
        <v>0.28964856418059431</v>
      </c>
      <c r="AC283" s="21">
        <v>6.485692221903723E-2</v>
      </c>
      <c r="AD283" s="21">
        <v>0.22986952489387652</v>
      </c>
      <c r="AE283" s="21">
        <v>29.218750564675396</v>
      </c>
      <c r="AF283" s="21">
        <v>-0.99999999999999822</v>
      </c>
      <c r="AG283" s="21">
        <v>-0.99999999999999822</v>
      </c>
      <c r="AH283" s="21">
        <v>-0.99999999999999822</v>
      </c>
      <c r="AI283" s="21">
        <v>0</v>
      </c>
      <c r="AJ283" s="21">
        <v>-4.3452056493195529E-2</v>
      </c>
      <c r="AK283" s="21">
        <v>2.2070923406971796E-3</v>
      </c>
      <c r="AL283" s="21">
        <v>9.4282255518924135E-2</v>
      </c>
      <c r="AM283" s="21">
        <v>6.6138701191463353E-2</v>
      </c>
      <c r="AN283" s="21">
        <v>0.36827284349298522</v>
      </c>
      <c r="AO283" s="21">
        <v>1.6645029914900704</v>
      </c>
      <c r="AP283" s="21">
        <v>9.6782323649192499</v>
      </c>
      <c r="AQ283" s="21">
        <v>25.195389558184743</v>
      </c>
      <c r="AR283" s="21">
        <v>0.49370166411714084</v>
      </c>
      <c r="AS283" s="21">
        <v>-0.10936084291244148</v>
      </c>
      <c r="AT283" s="21">
        <v>-0.99999999999999822</v>
      </c>
      <c r="AU283" s="21">
        <v>-0.99999999999999822</v>
      </c>
      <c r="AV283" s="21">
        <v>0.96551664300512441</v>
      </c>
      <c r="AW283" s="21">
        <v>70.056184704959151</v>
      </c>
      <c r="AX283" s="21">
        <v>65.710979055639569</v>
      </c>
      <c r="AY283" s="21">
        <v>1.2084641172837978E-2</v>
      </c>
      <c r="AZ283" s="21">
        <v>-31.752320980494279</v>
      </c>
      <c r="BA283" s="26">
        <v>1445.4714810282364</v>
      </c>
      <c r="CU283" t="e">
        <v>#N/A</v>
      </c>
      <c r="CV283" t="e">
        <v>#N/A</v>
      </c>
    </row>
    <row r="284" spans="1:100" x14ac:dyDescent="0.25">
      <c r="A284">
        <v>743</v>
      </c>
      <c r="B284" t="s">
        <v>726</v>
      </c>
      <c r="C284" s="26">
        <v>3</v>
      </c>
      <c r="D284" s="21">
        <v>3.2334549362504541</v>
      </c>
      <c r="E284" s="21">
        <v>5.7443704883466604E-4</v>
      </c>
      <c r="F284" s="21">
        <v>-1.1615383076277319</v>
      </c>
      <c r="G284" s="21">
        <v>-1.1615383076277319</v>
      </c>
      <c r="H284" s="21">
        <v>0.14840369131724918</v>
      </c>
      <c r="I284" s="21">
        <v>0</v>
      </c>
      <c r="J284" s="21">
        <v>8.9042214790349519</v>
      </c>
      <c r="K284" s="21">
        <v>0.14840369131724918</v>
      </c>
      <c r="L284" s="21">
        <v>-1.0000000000000018</v>
      </c>
      <c r="M284" s="21">
        <v>-1.0000000000000018</v>
      </c>
      <c r="N284" s="21">
        <v>2.9680738263449844</v>
      </c>
      <c r="O284" s="21">
        <v>10.976138107657668</v>
      </c>
      <c r="P284" s="21">
        <v>-0.2835307384725847</v>
      </c>
      <c r="Q284" s="21">
        <v>-0.98407202691277418</v>
      </c>
      <c r="R284" s="21">
        <v>-0.34562132615508562</v>
      </c>
      <c r="S284" s="21">
        <v>0.33333333333333398</v>
      </c>
      <c r="T284" s="21">
        <v>0.35158904022402276</v>
      </c>
      <c r="U284" s="21">
        <v>8.9811574148083162E-2</v>
      </c>
      <c r="V284" s="21">
        <v>3.4278368484934405E-4</v>
      </c>
      <c r="W284" s="21">
        <v>25.066921602921603</v>
      </c>
      <c r="X284" s="21">
        <v>0.9257049826232866</v>
      </c>
      <c r="Y284" s="21">
        <v>-1.0000000000000018</v>
      </c>
      <c r="Z284" s="21">
        <v>-1.0000000000000018</v>
      </c>
      <c r="AA284" s="21">
        <v>57.485233951839326</v>
      </c>
      <c r="AB284" s="21">
        <v>0.18018224256204748</v>
      </c>
      <c r="AC284" s="21">
        <v>5.0464242504656955E-2</v>
      </c>
      <c r="AD284" s="21">
        <v>0.4246321884347527</v>
      </c>
      <c r="AE284" s="21">
        <v>32.763933675072856</v>
      </c>
      <c r="AF284" s="21">
        <v>-1.0000000000000018</v>
      </c>
      <c r="AG284" s="21">
        <v>-1.0000000000000018</v>
      </c>
      <c r="AH284" s="21">
        <v>-1.0000000000000018</v>
      </c>
      <c r="AI284" s="21">
        <v>-1.3745185815642685E-2</v>
      </c>
      <c r="AJ284" s="21">
        <v>3.4278368484934405E-4</v>
      </c>
      <c r="AK284" s="21">
        <v>-9.1838178884974447E-2</v>
      </c>
      <c r="AL284" s="21">
        <v>-0.11346338876999792</v>
      </c>
      <c r="AM284" s="21">
        <v>0.23229324541271396</v>
      </c>
      <c r="AN284" s="21">
        <v>0.14487133746678832</v>
      </c>
      <c r="AO284" s="21">
        <v>5.3481402408929766</v>
      </c>
      <c r="AP284" s="21">
        <v>3.0544664928197172</v>
      </c>
      <c r="AQ284" s="21">
        <v>33.971143081956555</v>
      </c>
      <c r="AR284" s="21">
        <v>0.77507673139028921</v>
      </c>
      <c r="AS284" s="21">
        <v>1.074108673940537</v>
      </c>
      <c r="AT284" s="21">
        <v>-1.0000000000000018</v>
      </c>
      <c r="AU284" s="21">
        <v>-1.0000000000000018</v>
      </c>
      <c r="AV284" s="21">
        <v>-1.5071596337828166</v>
      </c>
      <c r="AW284" s="21">
        <v>71.515838552316723</v>
      </c>
      <c r="AX284" s="21">
        <v>71.275213204488793</v>
      </c>
      <c r="AY284" s="21">
        <v>2.5329729681677772E-2</v>
      </c>
      <c r="AZ284" s="21">
        <v>-8.4538539420872851</v>
      </c>
      <c r="BA284" s="26">
        <v>1462.7048705578852</v>
      </c>
    </row>
    <row r="285" spans="1:100" x14ac:dyDescent="0.25">
      <c r="A285">
        <v>744</v>
      </c>
      <c r="B285" t="s">
        <v>727</v>
      </c>
      <c r="C285" s="26">
        <v>3</v>
      </c>
      <c r="D285" s="21">
        <v>4.5624360863072306</v>
      </c>
      <c r="E285" s="21">
        <v>-1.9762397681794708E-2</v>
      </c>
      <c r="F285" s="21">
        <v>-4.274088806425614E-2</v>
      </c>
      <c r="G285" s="21">
        <v>-4.9598246719391149E-2</v>
      </c>
      <c r="H285" s="21">
        <v>0.61307404565012003</v>
      </c>
      <c r="I285" s="21">
        <v>-3.5742257153878959E-3</v>
      </c>
      <c r="J285" s="21">
        <v>36.569989196083938</v>
      </c>
      <c r="K285" s="21">
        <v>0.60949981993473212</v>
      </c>
      <c r="L285" s="21">
        <v>-1.0000000000000016</v>
      </c>
      <c r="M285" s="21">
        <v>-1.0000000000000016</v>
      </c>
      <c r="N285" s="21">
        <v>12.189996398694642</v>
      </c>
      <c r="O285" s="21">
        <v>41.082827035671798</v>
      </c>
      <c r="P285" s="21">
        <v>-0.40803516502397974</v>
      </c>
      <c r="Q285" s="21">
        <v>5.4806528332751814</v>
      </c>
      <c r="R285" s="21">
        <v>1.6728572521319325</v>
      </c>
      <c r="S285" s="21">
        <v>0.34846110298209398</v>
      </c>
      <c r="T285" s="21">
        <v>0.30324503957137855</v>
      </c>
      <c r="U285" s="21">
        <v>0.52282594621219414</v>
      </c>
      <c r="V285" s="21">
        <v>-2.0324718077691477E-3</v>
      </c>
      <c r="W285" s="21">
        <v>22.519991880926597</v>
      </c>
      <c r="X285" s="21">
        <v>2.0912269828589465</v>
      </c>
      <c r="Y285" s="21">
        <v>-1.0000000000000016</v>
      </c>
      <c r="Z285" s="21">
        <v>-1.0000000000000016</v>
      </c>
      <c r="AA285" s="21">
        <v>57.912074290480746</v>
      </c>
      <c r="AB285" s="21">
        <v>0.1213346711587439</v>
      </c>
      <c r="AC285" s="21">
        <v>0.12074145192145648</v>
      </c>
      <c r="AD285" s="21">
        <v>0.4323083800682439</v>
      </c>
      <c r="AE285" s="21">
        <v>33.719225157422201</v>
      </c>
      <c r="AF285" s="21">
        <v>-1.0000000000000016</v>
      </c>
      <c r="AG285" s="21">
        <v>-1.0000000000000016</v>
      </c>
      <c r="AH285" s="21">
        <v>-1.0000000000000016</v>
      </c>
      <c r="AI285" s="21">
        <v>0</v>
      </c>
      <c r="AJ285" s="21">
        <v>-2.0324718077691477E-3</v>
      </c>
      <c r="AK285" s="21">
        <v>9.674488057972172E-2</v>
      </c>
      <c r="AL285" s="21">
        <v>6.6391927252777191E-2</v>
      </c>
      <c r="AM285" s="21">
        <v>-3.2912833899674823E-2</v>
      </c>
      <c r="AN285" s="21">
        <v>8.6808681957782324E-2</v>
      </c>
      <c r="AO285" s="21">
        <v>-0.33909644459326149</v>
      </c>
      <c r="AP285" s="21">
        <v>2.5021766852084455</v>
      </c>
      <c r="AQ285" s="21">
        <v>59.089981077010535</v>
      </c>
      <c r="AR285" s="21">
        <v>1.1724996169578985</v>
      </c>
      <c r="AS285" s="21">
        <v>2.7007268027936822</v>
      </c>
      <c r="AT285" s="21">
        <v>-1.0000000000000016</v>
      </c>
      <c r="AU285" s="21">
        <v>-1.0000000000000016</v>
      </c>
      <c r="AV285" s="21">
        <v>1.6232590054125415</v>
      </c>
      <c r="AW285" s="21">
        <v>101.49707801136098</v>
      </c>
      <c r="AX285" s="21">
        <v>101.29383083058404</v>
      </c>
      <c r="AY285" s="21">
        <v>0.251764452537867</v>
      </c>
      <c r="AZ285" s="21">
        <v>25.285504525603692</v>
      </c>
      <c r="BA285" s="26">
        <v>1578.3681530229605</v>
      </c>
    </row>
    <row r="286" spans="1:100" x14ac:dyDescent="0.25">
      <c r="A286">
        <v>746</v>
      </c>
      <c r="B286" t="s">
        <v>728</v>
      </c>
      <c r="C286" s="26">
        <v>3</v>
      </c>
      <c r="D286" s="21">
        <v>4.9608683086028806</v>
      </c>
      <c r="E286" s="21">
        <v>0</v>
      </c>
      <c r="F286" s="21">
        <v>-0.36277333156829517</v>
      </c>
      <c r="G286" s="21">
        <v>-0.36277333156829517</v>
      </c>
      <c r="H286" s="21">
        <v>0.14446131844080298</v>
      </c>
      <c r="I286" s="21">
        <v>0</v>
      </c>
      <c r="J286" s="21">
        <v>8.6676791064481797</v>
      </c>
      <c r="K286" s="21">
        <v>0.14446131844080298</v>
      </c>
      <c r="L286" s="21">
        <v>-1.0000000000000004</v>
      </c>
      <c r="M286" s="21">
        <v>-1.0000000000000004</v>
      </c>
      <c r="N286" s="21">
        <v>2.8892263688160602</v>
      </c>
      <c r="O286" s="21">
        <v>13.265774083482757</v>
      </c>
      <c r="P286" s="21">
        <v>-0.36269685514104749</v>
      </c>
      <c r="Q286" s="21">
        <v>0.43565546803466187</v>
      </c>
      <c r="R286" s="21">
        <v>6.4519326906209942E-2</v>
      </c>
      <c r="S286" s="21">
        <v>0.33333333333333354</v>
      </c>
      <c r="T286" s="21">
        <v>0.28364496887123641</v>
      </c>
      <c r="U286" s="21">
        <v>8.1559030436329075E-2</v>
      </c>
      <c r="V286" s="21">
        <v>0</v>
      </c>
      <c r="W286" s="21">
        <v>22.163040568003829</v>
      </c>
      <c r="X286" s="21">
        <v>0.74906474104698606</v>
      </c>
      <c r="Y286" s="21">
        <v>-1.0000000000000004</v>
      </c>
      <c r="Z286" s="21">
        <v>-1.0000000000000004</v>
      </c>
      <c r="AA286" s="21">
        <v>52.324720191475095</v>
      </c>
      <c r="AB286" s="21">
        <v>2.4913368989372898E-2</v>
      </c>
      <c r="AC286" s="21">
        <v>0.13060054393894349</v>
      </c>
      <c r="AD286" s="21">
        <v>0.44642929300298517</v>
      </c>
      <c r="AE286" s="21">
        <v>30.097160296565072</v>
      </c>
      <c r="AF286" s="21">
        <v>-1.0000000000000004</v>
      </c>
      <c r="AG286" s="21">
        <v>-1.0000000000000004</v>
      </c>
      <c r="AH286" s="21">
        <v>-1.0000000000000004</v>
      </c>
      <c r="AI286" s="21">
        <v>0</v>
      </c>
      <c r="AJ286" s="21">
        <v>0</v>
      </c>
      <c r="AK286" s="21">
        <v>-0.16033673758165395</v>
      </c>
      <c r="AL286" s="21">
        <v>0.69765041425041696</v>
      </c>
      <c r="AM286" s="21">
        <v>-0.11742679865408709</v>
      </c>
      <c r="AN286" s="21">
        <v>0.13648186748278088</v>
      </c>
      <c r="AO286" s="21">
        <v>-3.7373536542604464</v>
      </c>
      <c r="AP286" s="21">
        <v>6.9002987583216076</v>
      </c>
      <c r="AQ286" s="21">
        <v>30.830719674452002</v>
      </c>
      <c r="AR286" s="21">
        <v>0.69853733264089912</v>
      </c>
      <c r="AS286" s="21">
        <v>0.89352605948778885</v>
      </c>
      <c r="AT286" s="21">
        <v>-1.0000000000000004</v>
      </c>
      <c r="AU286" s="21">
        <v>-1.0000000000000004</v>
      </c>
      <c r="AV286" s="21">
        <v>-0.29825400466208518</v>
      </c>
      <c r="AW286" s="21">
        <v>72.490793033279488</v>
      </c>
      <c r="AX286" s="21">
        <v>72.490793033279488</v>
      </c>
      <c r="AY286" s="21">
        <v>0.11032156462642678</v>
      </c>
      <c r="AZ286" s="21">
        <v>18.139264872639128</v>
      </c>
      <c r="BA286" s="26">
        <v>1392.5602067183117</v>
      </c>
    </row>
    <row r="287" spans="1:100" x14ac:dyDescent="0.25">
      <c r="A287">
        <v>747</v>
      </c>
      <c r="B287" t="s">
        <v>729</v>
      </c>
      <c r="C287" s="26">
        <v>3</v>
      </c>
      <c r="D287" s="21">
        <v>4.5959783588400942</v>
      </c>
      <c r="E287" s="21">
        <v>-0.41542098063832195</v>
      </c>
      <c r="F287" s="21">
        <v>0.7902337494979681</v>
      </c>
      <c r="G287" s="21">
        <v>0.65654411508060773</v>
      </c>
      <c r="H287" s="21">
        <v>0.33704400204913565</v>
      </c>
      <c r="I287" s="21">
        <v>0</v>
      </c>
      <c r="J287" s="21">
        <v>20.222640122948146</v>
      </c>
      <c r="K287" s="21">
        <v>0.33704400204913565</v>
      </c>
      <c r="L287" s="21">
        <v>-1.0000000000000011</v>
      </c>
      <c r="M287" s="21">
        <v>-1.0000000000000011</v>
      </c>
      <c r="N287" s="21">
        <v>6.7408800409827121</v>
      </c>
      <c r="O287" s="21">
        <v>25.475162596868834</v>
      </c>
      <c r="P287" s="21">
        <v>8.000604782705581E-2</v>
      </c>
      <c r="Q287" s="21">
        <v>11.335683256466195</v>
      </c>
      <c r="R287" s="21">
        <v>3.6363059952227661</v>
      </c>
      <c r="S287" s="21">
        <v>0.33333333333333404</v>
      </c>
      <c r="T287" s="21">
        <v>0.29169479251659636</v>
      </c>
      <c r="U287" s="21">
        <v>0.14949517195941503</v>
      </c>
      <c r="V287" s="21">
        <v>-1.7892098492102722E-2</v>
      </c>
      <c r="W287" s="21">
        <v>16.783487890724285</v>
      </c>
      <c r="X287" s="21">
        <v>0.73072907459534675</v>
      </c>
      <c r="Y287" s="21">
        <v>-1.0000000000000011</v>
      </c>
      <c r="Z287" s="21">
        <v>-1.0000000000000011</v>
      </c>
      <c r="AA287" s="21">
        <v>63.579742202053794</v>
      </c>
      <c r="AB287" s="21">
        <v>0.36376707586248713</v>
      </c>
      <c r="AC287" s="21">
        <v>0.49672122777723443</v>
      </c>
      <c r="AD287" s="21">
        <v>2.7106626824132682E-3</v>
      </c>
      <c r="AE287" s="21">
        <v>43.159948316106743</v>
      </c>
      <c r="AF287" s="21">
        <v>-1.0000000000000011</v>
      </c>
      <c r="AG287" s="21">
        <v>-1.0000000000000011</v>
      </c>
      <c r="AH287" s="21">
        <v>-1.0000000000000011</v>
      </c>
      <c r="AI287" s="21">
        <v>0</v>
      </c>
      <c r="AJ287" s="21">
        <v>-1.7892098492102722E-2</v>
      </c>
      <c r="AK287" s="21">
        <v>0.12505794021413388</v>
      </c>
      <c r="AL287" s="21">
        <v>0.26037674117110238</v>
      </c>
      <c r="AM287" s="21">
        <v>-3.1010375037498789E-2</v>
      </c>
      <c r="AN287" s="21">
        <v>0.20737718950149084</v>
      </c>
      <c r="AO287" s="21">
        <v>-0.14996967486680068</v>
      </c>
      <c r="AP287" s="21">
        <v>6.4863134433927847</v>
      </c>
      <c r="AQ287" s="21">
        <v>37.006128013672416</v>
      </c>
      <c r="AR287" s="21">
        <v>0.75663119931724265</v>
      </c>
      <c r="AS287" s="21">
        <v>1.0677730766444833</v>
      </c>
      <c r="AT287" s="21">
        <v>-1.0000000000000011</v>
      </c>
      <c r="AU287" s="21">
        <v>-1.0000000000000011</v>
      </c>
      <c r="AV287" s="21">
        <v>4.2928501103033749</v>
      </c>
      <c r="AW287" s="21">
        <v>95.541218242315423</v>
      </c>
      <c r="AX287" s="21">
        <v>93.752008393105143</v>
      </c>
      <c r="AY287" s="21">
        <v>0.32775138976359419</v>
      </c>
      <c r="AZ287" s="21">
        <v>37.552198329852494</v>
      </c>
      <c r="BA287" s="26">
        <v>1521.0512895004929</v>
      </c>
    </row>
    <row r="288" spans="1:100" x14ac:dyDescent="0.25">
      <c r="A288">
        <v>751</v>
      </c>
      <c r="B288" t="s">
        <v>730</v>
      </c>
      <c r="C288" s="26">
        <v>3</v>
      </c>
      <c r="D288" s="21">
        <v>5.7983920370445396</v>
      </c>
      <c r="E288" s="21">
        <v>0</v>
      </c>
      <c r="F288" s="21">
        <v>-2.6504685298462825</v>
      </c>
      <c r="G288" s="21">
        <v>-2.6504685298462825</v>
      </c>
      <c r="H288" s="21">
        <v>0.16681289649027931</v>
      </c>
      <c r="I288" s="21">
        <v>0</v>
      </c>
      <c r="J288" s="21">
        <v>10.008773789416757</v>
      </c>
      <c r="K288" s="21">
        <v>0.16681289649027931</v>
      </c>
      <c r="L288" s="21">
        <v>-1.0000000000000002</v>
      </c>
      <c r="M288" s="21">
        <v>-1.0000000000000002</v>
      </c>
      <c r="N288" s="21">
        <v>3.3362579298055848</v>
      </c>
      <c r="O288" s="21">
        <v>13.156697296615009</v>
      </c>
      <c r="P288" s="21">
        <v>9.2746037164915656</v>
      </c>
      <c r="Q288" s="21">
        <v>8.2691662257678242</v>
      </c>
      <c r="R288" s="21">
        <v>3.7560969876893018</v>
      </c>
      <c r="S288" s="21">
        <v>0.35181474902760829</v>
      </c>
      <c r="T288" s="21">
        <v>0.36583814123872616</v>
      </c>
      <c r="U288" s="21">
        <v>0.2128787730189117</v>
      </c>
      <c r="V288" s="21">
        <v>0</v>
      </c>
      <c r="W288" s="21">
        <v>30.548750671798661</v>
      </c>
      <c r="X288" s="21">
        <v>1.4348598937570951</v>
      </c>
      <c r="Y288" s="21">
        <v>-1.0000000000000002</v>
      </c>
      <c r="Z288" s="21">
        <v>-1.0000000000000002</v>
      </c>
      <c r="AA288" s="21">
        <v>77.275779670212799</v>
      </c>
      <c r="AB288" s="21">
        <v>0.45696307319539198</v>
      </c>
      <c r="AC288" s="21">
        <v>0.30528636501678441</v>
      </c>
      <c r="AD288" s="21">
        <v>9.7169202002320612E-2</v>
      </c>
      <c r="AE288" s="21">
        <v>42.970932010724844</v>
      </c>
      <c r="AF288" s="21">
        <v>-1.0000000000000002</v>
      </c>
      <c r="AG288" s="21">
        <v>-1.0000000000000002</v>
      </c>
      <c r="AH288" s="21">
        <v>-1.0000000000000002</v>
      </c>
      <c r="AI288" s="21">
        <v>-3.5197753866238253E-2</v>
      </c>
      <c r="AJ288" s="21">
        <v>0</v>
      </c>
      <c r="AK288" s="21">
        <v>-3.7222878931778836E-3</v>
      </c>
      <c r="AL288" s="21">
        <v>0.24518110952781075</v>
      </c>
      <c r="AM288" s="21">
        <v>0.25760806300562838</v>
      </c>
      <c r="AN288" s="21">
        <v>0.13575162087746978</v>
      </c>
      <c r="AO288" s="21">
        <v>6.4215901356748217</v>
      </c>
      <c r="AP288" s="21">
        <v>4.6196960695757978</v>
      </c>
      <c r="AQ288" s="21">
        <v>40.557524461215401</v>
      </c>
      <c r="AR288" s="21">
        <v>0.9305316632852465</v>
      </c>
      <c r="AS288" s="21">
        <v>1.6016727902473746</v>
      </c>
      <c r="AT288" s="21">
        <v>-1.0000000000000002</v>
      </c>
      <c r="AU288" s="21">
        <v>-1.0000000000000002</v>
      </c>
      <c r="AV288" s="21">
        <v>1.1056284578430198</v>
      </c>
      <c r="AW288" s="21">
        <v>95.052173036403644</v>
      </c>
      <c r="AX288" s="21">
        <v>94.34821795907888</v>
      </c>
      <c r="AY288" s="21">
        <v>0.48604045537972268</v>
      </c>
      <c r="AZ288" s="21">
        <v>61.032079183736052</v>
      </c>
      <c r="BA288" s="26">
        <v>1564.888329608315</v>
      </c>
    </row>
    <row r="289" spans="1:100" x14ac:dyDescent="0.25">
      <c r="A289">
        <v>752</v>
      </c>
      <c r="B289" t="s">
        <v>731</v>
      </c>
      <c r="C289" s="26">
        <v>3</v>
      </c>
      <c r="D289" s="21">
        <v>3.9255401662296419</v>
      </c>
      <c r="E289" s="21">
        <v>0.45970893358677162</v>
      </c>
      <c r="F289" s="21">
        <v>-0.40682746255822549</v>
      </c>
      <c r="G289" s="21">
        <v>-0.26116719184851822</v>
      </c>
      <c r="H289" s="21">
        <v>0.14111703406462939</v>
      </c>
      <c r="I289" s="21">
        <v>0</v>
      </c>
      <c r="J289" s="21">
        <v>8.4670220438777672</v>
      </c>
      <c r="K289" s="21">
        <v>0.14111703406462939</v>
      </c>
      <c r="L289" s="21">
        <v>-1</v>
      </c>
      <c r="M289" s="21">
        <v>-1</v>
      </c>
      <c r="N289" s="21">
        <v>2.8223406812925877</v>
      </c>
      <c r="O289" s="21">
        <v>12.131395018258885</v>
      </c>
      <c r="P289" s="21">
        <v>0.2969830660595485</v>
      </c>
      <c r="Q289" s="21">
        <v>1.3902208013551665</v>
      </c>
      <c r="R289" s="21">
        <v>0.42510283899886625</v>
      </c>
      <c r="S289" s="21">
        <v>0.33333333333333337</v>
      </c>
      <c r="T289" s="21">
        <v>0.26963456966485888</v>
      </c>
      <c r="U289" s="21">
        <v>-1.3468306396288609E-2</v>
      </c>
      <c r="V289" s="21">
        <v>-1.1630534634927163E-3</v>
      </c>
      <c r="W289" s="21">
        <v>17.888780362951259</v>
      </c>
      <c r="X289" s="21">
        <v>0.34391536133207956</v>
      </c>
      <c r="Y289" s="21">
        <v>-1</v>
      </c>
      <c r="Z289" s="21">
        <v>-1</v>
      </c>
      <c r="AA289" s="21">
        <v>28.787243473876593</v>
      </c>
      <c r="AB289" s="21">
        <v>-0.13175498070216551</v>
      </c>
      <c r="AC289" s="21">
        <v>6.3109914460686339E-2</v>
      </c>
      <c r="AD289" s="21">
        <v>0.2781122716800084</v>
      </c>
      <c r="AE289" s="21">
        <v>10.473360271926467</v>
      </c>
      <c r="AF289" s="21">
        <v>-1</v>
      </c>
      <c r="AG289" s="21">
        <v>-1</v>
      </c>
      <c r="AH289" s="21">
        <v>-1</v>
      </c>
      <c r="AI289" s="21">
        <v>0</v>
      </c>
      <c r="AJ289" s="21">
        <v>-1.1630534634927163E-3</v>
      </c>
      <c r="AK289" s="21">
        <v>0.13463172095138881</v>
      </c>
      <c r="AL289" s="21">
        <v>7.8133309106228913E-2</v>
      </c>
      <c r="AM289" s="21">
        <v>-3.6958693894403115E-2</v>
      </c>
      <c r="AN289" s="21">
        <v>-0.10884908643331184</v>
      </c>
      <c r="AO289" s="21">
        <v>-0.25080874260313346</v>
      </c>
      <c r="AP289" s="21">
        <v>-2.3305606153016507</v>
      </c>
      <c r="AQ289" s="21">
        <v>26.355802406829017</v>
      </c>
      <c r="AR289" s="21">
        <v>0.58833654313841077</v>
      </c>
      <c r="AS289" s="21">
        <v>0.48503239539670917</v>
      </c>
      <c r="AT289" s="21">
        <v>-1</v>
      </c>
      <c r="AU289" s="21">
        <v>-1</v>
      </c>
      <c r="AV289" s="21">
        <v>0.163935647150348</v>
      </c>
      <c r="AW289" s="21">
        <v>38.58807787683385</v>
      </c>
      <c r="AX289" s="21">
        <v>38.471772530484571</v>
      </c>
      <c r="AY289" s="21">
        <v>3.6360830964278501E-2</v>
      </c>
      <c r="AZ289" s="21">
        <v>-37.664340280281664</v>
      </c>
      <c r="BA289" s="26">
        <v>1404.9730665700981</v>
      </c>
    </row>
    <row r="290" spans="1:100" x14ac:dyDescent="0.25">
      <c r="A290">
        <v>753</v>
      </c>
      <c r="B290" t="s">
        <v>732</v>
      </c>
      <c r="C290" s="26">
        <v>3</v>
      </c>
      <c r="D290" s="21">
        <v>4.3398361719561835</v>
      </c>
      <c r="E290" s="21">
        <v>0</v>
      </c>
      <c r="F290" s="21">
        <v>-5.7634248288312671E-2</v>
      </c>
      <c r="G290" s="21">
        <v>-5.7634248288312671E-2</v>
      </c>
      <c r="H290" s="21">
        <v>7.9935577451851966E-2</v>
      </c>
      <c r="I290" s="21">
        <v>0</v>
      </c>
      <c r="J290" s="21">
        <v>4.7961346471111161</v>
      </c>
      <c r="K290" s="21">
        <v>7.9935577451851966E-2</v>
      </c>
      <c r="L290" s="21">
        <v>-1.0000000000000029</v>
      </c>
      <c r="M290" s="21">
        <v>-1.0000000000000029</v>
      </c>
      <c r="N290" s="21">
        <v>1.5987115490370383</v>
      </c>
      <c r="O290" s="21">
        <v>9.0783365707789851</v>
      </c>
      <c r="P290" s="21">
        <v>0.12068464106149104</v>
      </c>
      <c r="Q290" s="21">
        <v>22.352123128710865</v>
      </c>
      <c r="R290" s="21">
        <v>7.0440025446574968</v>
      </c>
      <c r="S290" s="21">
        <v>0.32212168640286515</v>
      </c>
      <c r="T290" s="21">
        <v>0.1758501564992242</v>
      </c>
      <c r="U290" s="21">
        <v>-0.11670479063077045</v>
      </c>
      <c r="V290" s="21">
        <v>-1.5813574540108E-2</v>
      </c>
      <c r="W290" s="21">
        <v>11.42071601117436</v>
      </c>
      <c r="X290" s="21">
        <v>-0.30114752114760235</v>
      </c>
      <c r="Y290" s="21">
        <v>-1.0000000000000029</v>
      </c>
      <c r="Z290" s="21">
        <v>-1.0000000000000029</v>
      </c>
      <c r="AA290" s="21">
        <v>60.087234373751265</v>
      </c>
      <c r="AB290" s="21">
        <v>0.25250573345112082</v>
      </c>
      <c r="AC290" s="21">
        <v>0.3851615026013942</v>
      </c>
      <c r="AD290" s="21">
        <v>0.1947830803058736</v>
      </c>
      <c r="AE290" s="21">
        <v>41.622515817919435</v>
      </c>
      <c r="AF290" s="21">
        <v>-1.0000000000000029</v>
      </c>
      <c r="AG290" s="21">
        <v>-1.0000000000000029</v>
      </c>
      <c r="AH290" s="21">
        <v>-1.0000000000000029</v>
      </c>
      <c r="AI290" s="21">
        <v>0</v>
      </c>
      <c r="AJ290" s="21">
        <v>-1.5813574540108E-2</v>
      </c>
      <c r="AK290" s="21">
        <v>0.20555367282632669</v>
      </c>
      <c r="AL290" s="21">
        <v>-8.9881614239372479E-2</v>
      </c>
      <c r="AM290" s="21">
        <v>-1.7635486173160138E-2</v>
      </c>
      <c r="AN290" s="21">
        <v>-0.1825056467617365</v>
      </c>
      <c r="AO290" s="21">
        <v>0.58688120980263025</v>
      </c>
      <c r="AP290" s="21">
        <v>-5.012049240240275</v>
      </c>
      <c r="AQ290" s="21">
        <v>16.216850658285477</v>
      </c>
      <c r="AR290" s="21">
        <v>0.36545347773121101</v>
      </c>
      <c r="AS290" s="21">
        <v>-0.22121194369575042</v>
      </c>
      <c r="AT290" s="21">
        <v>-1.0000000000000029</v>
      </c>
      <c r="AU290" s="21">
        <v>-1.0000000000000029</v>
      </c>
      <c r="AV290" s="21">
        <v>6.9863682963691831</v>
      </c>
      <c r="AW290" s="21">
        <v>64.15352170429</v>
      </c>
      <c r="AX290" s="21">
        <v>62.572164250279208</v>
      </c>
      <c r="AY290" s="21">
        <v>0.37609724214367546</v>
      </c>
      <c r="AZ290" s="21">
        <v>17.236630782154894</v>
      </c>
      <c r="BA290" s="26">
        <v>1453.9718889642554</v>
      </c>
    </row>
    <row r="291" spans="1:100" x14ac:dyDescent="0.25">
      <c r="A291">
        <v>766</v>
      </c>
      <c r="B291" t="s">
        <v>733</v>
      </c>
      <c r="C291" s="26">
        <v>3</v>
      </c>
      <c r="D291" s="21">
        <v>2.0272225974053768</v>
      </c>
      <c r="E291" s="21">
        <v>5.4513303466081457E-3</v>
      </c>
      <c r="F291" s="21">
        <v>1.3840567929154317</v>
      </c>
      <c r="G291" s="21">
        <v>1.3840567929154317</v>
      </c>
      <c r="H291" s="21">
        <v>0.22766285022313229</v>
      </c>
      <c r="I291" s="21">
        <v>0</v>
      </c>
      <c r="J291" s="21">
        <v>13.659771013387937</v>
      </c>
      <c r="K291" s="21">
        <v>0.22766285022313229</v>
      </c>
      <c r="L291" s="21">
        <v>-1.0000000000000027</v>
      </c>
      <c r="M291" s="21">
        <v>-1.0000000000000027</v>
      </c>
      <c r="N291" s="21">
        <v>4.5532570044626448</v>
      </c>
      <c r="O291" s="21">
        <v>17.07105040370875</v>
      </c>
      <c r="P291" s="21">
        <v>-1.948479380402562</v>
      </c>
      <c r="Q291" s="21">
        <v>3.1109016750894347</v>
      </c>
      <c r="R291" s="21">
        <v>0.85445815238502654</v>
      </c>
      <c r="S291" s="21">
        <v>0.35106246132242902</v>
      </c>
      <c r="T291" s="21">
        <v>0.31778710835967761</v>
      </c>
      <c r="U291" s="21">
        <v>0.1601393923665165</v>
      </c>
      <c r="V291" s="21">
        <v>0</v>
      </c>
      <c r="W291" s="21">
        <v>24.053044473019614</v>
      </c>
      <c r="X291" s="21">
        <v>1.0661980639513839</v>
      </c>
      <c r="Y291" s="21">
        <v>-1.0000000000000027</v>
      </c>
      <c r="Z291" s="21">
        <v>-1.0000000000000027</v>
      </c>
      <c r="AA291" s="21">
        <v>32.8792685731067</v>
      </c>
      <c r="AB291" s="21">
        <v>0.13646076844820143</v>
      </c>
      <c r="AC291" s="21">
        <v>-0.13053258652694921</v>
      </c>
      <c r="AD291" s="21">
        <v>0.15350713703278857</v>
      </c>
      <c r="AE291" s="21">
        <v>7.9717659477020337</v>
      </c>
      <c r="AF291" s="21">
        <v>-1.0000000000000027</v>
      </c>
      <c r="AG291" s="21">
        <v>-1.0000000000000027</v>
      </c>
      <c r="AH291" s="21">
        <v>-1.0000000000000027</v>
      </c>
      <c r="AI291" s="21">
        <v>6.977119884106428E-2</v>
      </c>
      <c r="AJ291" s="21">
        <v>0</v>
      </c>
      <c r="AK291" s="21">
        <v>-0.13039443028786518</v>
      </c>
      <c r="AL291" s="21">
        <v>0.30237023640525296</v>
      </c>
      <c r="AM291" s="21">
        <v>3.1379023253352886E-2</v>
      </c>
      <c r="AN291" s="21">
        <v>8.1289263507932405E-2</v>
      </c>
      <c r="AO291" s="21">
        <v>0.13250342989449598</v>
      </c>
      <c r="AP291" s="21">
        <v>3.5440827697245751</v>
      </c>
      <c r="AQ291" s="21">
        <v>37.712815486407564</v>
      </c>
      <c r="AR291" s="21">
        <v>0.82898896204862327</v>
      </c>
      <c r="AS291" s="21">
        <v>1.2938609141745157</v>
      </c>
      <c r="AT291" s="21">
        <v>-1.0000000000000027</v>
      </c>
      <c r="AU291" s="21">
        <v>-1.0000000000000027</v>
      </c>
      <c r="AV291" s="21">
        <v>2.2385149453004587</v>
      </c>
      <c r="AW291" s="21">
        <v>53.494401746540035</v>
      </c>
      <c r="AX291" s="21">
        <v>54.889825723361312</v>
      </c>
      <c r="AY291" s="21">
        <v>-0.11514224874422876</v>
      </c>
      <c r="AZ291" s="21">
        <v>-60.004973919107421</v>
      </c>
      <c r="BA291" s="26">
        <v>1376.2538924111977</v>
      </c>
    </row>
    <row r="292" spans="1:100" x14ac:dyDescent="0.25">
      <c r="A292">
        <v>771</v>
      </c>
      <c r="B292" t="s">
        <v>734</v>
      </c>
      <c r="C292" s="26">
        <v>3</v>
      </c>
      <c r="D292" s="21">
        <v>0.75670427332924739</v>
      </c>
      <c r="E292" s="21">
        <v>0</v>
      </c>
      <c r="F292" s="21">
        <v>-0.20323700233706157</v>
      </c>
      <c r="G292" s="21">
        <v>-0.20323700233706157</v>
      </c>
      <c r="H292" s="21">
        <v>-2.2771458183280493E-2</v>
      </c>
      <c r="I292" s="21">
        <v>0</v>
      </c>
      <c r="J292" s="21">
        <v>-1.3662874909968292</v>
      </c>
      <c r="K292" s="21">
        <v>-2.2771458183280493E-2</v>
      </c>
      <c r="L292" s="21">
        <v>-0.99999999999999956</v>
      </c>
      <c r="M292" s="21">
        <v>-0.99999999999999956</v>
      </c>
      <c r="N292" s="21">
        <v>-0.45542916366561026</v>
      </c>
      <c r="O292" s="21">
        <v>-0.81282022000464382</v>
      </c>
      <c r="P292" s="21">
        <v>1.1930253039185232</v>
      </c>
      <c r="Q292" s="21">
        <v>-0.4954469594980575</v>
      </c>
      <c r="R292" s="21">
        <v>-1.8538511690559395E-2</v>
      </c>
      <c r="S292" s="21">
        <v>0.33333333333333309</v>
      </c>
      <c r="T292" s="21">
        <v>0.12357455849064476</v>
      </c>
      <c r="U292" s="21">
        <v>0.17205303682417122</v>
      </c>
      <c r="V292" s="21">
        <v>1.3207503001413969E-3</v>
      </c>
      <c r="W292" s="21">
        <v>26.122125485262846</v>
      </c>
      <c r="X292" s="21">
        <v>0.96916992706472971</v>
      </c>
      <c r="Y292" s="21">
        <v>-0.99999999999999956</v>
      </c>
      <c r="Z292" s="21">
        <v>-0.99999999999999956</v>
      </c>
      <c r="AA292" s="21">
        <v>30.649113100983396</v>
      </c>
      <c r="AB292" s="21">
        <v>1.5762454186118737E-2</v>
      </c>
      <c r="AC292" s="21">
        <v>0.14464382049119839</v>
      </c>
      <c r="AD292" s="21">
        <v>-6.949575212909509E-2</v>
      </c>
      <c r="AE292" s="21">
        <v>4.5455261274111001</v>
      </c>
      <c r="AF292" s="21">
        <v>-0.99999999999999956</v>
      </c>
      <c r="AG292" s="21">
        <v>-0.99999999999999956</v>
      </c>
      <c r="AH292" s="21">
        <v>-0.99999999999999956</v>
      </c>
      <c r="AI292" s="21">
        <v>0</v>
      </c>
      <c r="AJ292" s="21">
        <v>1.3207503001413969E-3</v>
      </c>
      <c r="AK292" s="21">
        <v>2.8169020441653914E-3</v>
      </c>
      <c r="AL292" s="21">
        <v>-0.10545984528818877</v>
      </c>
      <c r="AM292" s="21">
        <v>0.68546224822113411</v>
      </c>
      <c r="AN292" s="21">
        <v>0.17495148415922329</v>
      </c>
      <c r="AO292" s="21">
        <v>17.150640715749176</v>
      </c>
      <c r="AP292" s="21">
        <v>3.8464878775396381</v>
      </c>
      <c r="AQ292" s="21">
        <v>24.75583799426601</v>
      </c>
      <c r="AR292" s="21">
        <v>0.63028167894829057</v>
      </c>
      <c r="AS292" s="21">
        <v>0.94639846888144885</v>
      </c>
      <c r="AT292" s="21">
        <v>-0.99999999999999956</v>
      </c>
      <c r="AU292" s="21">
        <v>-0.99999999999999956</v>
      </c>
      <c r="AV292" s="21">
        <v>-0.22177551402762097</v>
      </c>
      <c r="AW292" s="21">
        <v>33.682780758518362</v>
      </c>
      <c r="AX292" s="21">
        <v>33.814855788532512</v>
      </c>
      <c r="AY292" s="21">
        <v>0.22935563918076701</v>
      </c>
      <c r="AZ292" s="21">
        <v>-49.220514615240432</v>
      </c>
      <c r="BA292" s="26">
        <v>1339.9771469309878</v>
      </c>
    </row>
    <row r="293" spans="1:100" x14ac:dyDescent="0.25">
      <c r="A293">
        <v>772</v>
      </c>
      <c r="B293" t="s">
        <v>735</v>
      </c>
      <c r="C293" s="26">
        <v>3</v>
      </c>
      <c r="D293" s="21">
        <v>5.8030580672882763</v>
      </c>
      <c r="E293" s="21">
        <v>-0.11609842808770349</v>
      </c>
      <c r="F293" s="21">
        <v>0.21520699223054757</v>
      </c>
      <c r="G293" s="21">
        <v>0.18621916459360666</v>
      </c>
      <c r="H293" s="21">
        <v>0.52524506858652231</v>
      </c>
      <c r="I293" s="21">
        <v>0</v>
      </c>
      <c r="J293" s="21">
        <v>31.514704115191332</v>
      </c>
      <c r="K293" s="21">
        <v>0.52524506858652231</v>
      </c>
      <c r="L293" s="21">
        <v>-1.0000000000000002</v>
      </c>
      <c r="M293" s="21">
        <v>-1.0000000000000002</v>
      </c>
      <c r="N293" s="21">
        <v>10.504901371730449</v>
      </c>
      <c r="O293" s="21">
        <v>37.503981347073243</v>
      </c>
      <c r="P293" s="21">
        <v>-0.91901351953826182</v>
      </c>
      <c r="Q293" s="21">
        <v>0.5341329758672827</v>
      </c>
      <c r="R293" s="21">
        <v>0.1187054929430193</v>
      </c>
      <c r="S293" s="21">
        <v>0.34783033340141301</v>
      </c>
      <c r="T293" s="21">
        <v>0.42941290756686379</v>
      </c>
      <c r="U293" s="21">
        <v>9.7480062259951164E-2</v>
      </c>
      <c r="V293" s="21">
        <v>0</v>
      </c>
      <c r="W293" s="21">
        <v>13.979129385668216</v>
      </c>
      <c r="X293" s="21">
        <v>0.73799799565509006</v>
      </c>
      <c r="Y293" s="21">
        <v>-1.0000000000000002</v>
      </c>
      <c r="Z293" s="21">
        <v>-1.0000000000000002</v>
      </c>
      <c r="AA293" s="21">
        <v>54.019227954460618</v>
      </c>
      <c r="AB293" s="21">
        <v>0.2813019068001158</v>
      </c>
      <c r="AC293" s="21">
        <v>0.2443571059695781</v>
      </c>
      <c r="AD293" s="21">
        <v>0.27276884874729446</v>
      </c>
      <c r="AE293" s="21">
        <v>39.921393075849437</v>
      </c>
      <c r="AF293" s="21">
        <v>-1.0000000000000002</v>
      </c>
      <c r="AG293" s="21">
        <v>-1.0000000000000002</v>
      </c>
      <c r="AH293" s="21">
        <v>-1.0000000000000002</v>
      </c>
      <c r="AI293" s="21">
        <v>0</v>
      </c>
      <c r="AJ293" s="21">
        <v>0</v>
      </c>
      <c r="AK293" s="21">
        <v>-4.9536063533679578E-2</v>
      </c>
      <c r="AL293" s="21">
        <v>0.39321276366770919</v>
      </c>
      <c r="AM293" s="21">
        <v>-1.3106175816562211E-2</v>
      </c>
      <c r="AN293" s="21">
        <v>-0.11287106111644803</v>
      </c>
      <c r="AO293" s="21">
        <v>-0.57533471308245332</v>
      </c>
      <c r="AP293" s="21">
        <v>-0.85571270957265533</v>
      </c>
      <c r="AQ293" s="21">
        <v>45.493833500859559</v>
      </c>
      <c r="AR293" s="21">
        <v>0.87472330322822855</v>
      </c>
      <c r="AS293" s="21">
        <v>1.2632430642416121</v>
      </c>
      <c r="AT293" s="21">
        <v>-1.0000000000000002</v>
      </c>
      <c r="AU293" s="21">
        <v>-1.0000000000000002</v>
      </c>
      <c r="AV293" s="21">
        <v>0.30492465753662601</v>
      </c>
      <c r="AW293" s="21">
        <v>90.667496591961225</v>
      </c>
      <c r="AX293" s="21">
        <v>90.667496591961225</v>
      </c>
      <c r="AY293" s="21">
        <v>0.34927428047426246</v>
      </c>
      <c r="AZ293" s="21">
        <v>52.377189570828911</v>
      </c>
      <c r="BA293" s="26">
        <v>1577.5170752402839</v>
      </c>
      <c r="CU293" t="e">
        <v>#N/A</v>
      </c>
      <c r="CV293" t="e">
        <v>#N/A</v>
      </c>
    </row>
    <row r="294" spans="1:100" x14ac:dyDescent="0.25">
      <c r="A294">
        <v>773</v>
      </c>
      <c r="B294" t="s">
        <v>736</v>
      </c>
      <c r="C294" s="26">
        <v>1</v>
      </c>
      <c r="D294" s="21">
        <v>3.6780808625294901</v>
      </c>
      <c r="E294" s="21">
        <v>2.1757476414710399E-2</v>
      </c>
      <c r="F294" s="21">
        <v>5.7515663270048999E-2</v>
      </c>
      <c r="G294" s="21">
        <v>6.3638324821297304E-2</v>
      </c>
      <c r="H294" s="21">
        <v>4.4731895715573101E-2</v>
      </c>
      <c r="I294" s="21">
        <v>0</v>
      </c>
      <c r="J294" s="21">
        <v>2.6839137429343798</v>
      </c>
      <c r="K294" s="21">
        <v>4.4731895715573101E-2</v>
      </c>
      <c r="L294" s="21">
        <v>-1</v>
      </c>
      <c r="M294" s="21">
        <v>-1</v>
      </c>
      <c r="N294" s="21">
        <v>0.894637914311463</v>
      </c>
      <c r="O294" s="21">
        <v>6.42563293028517</v>
      </c>
      <c r="P294" s="21">
        <v>8.4867148022695807E-2</v>
      </c>
      <c r="Q294" s="21">
        <v>0.153507344323627</v>
      </c>
      <c r="R294" s="21">
        <v>5.0277871893111802E-2</v>
      </c>
      <c r="S294" s="21">
        <v>0.32916601326620298</v>
      </c>
      <c r="T294" s="21">
        <v>0.23975694309620599</v>
      </c>
      <c r="U294" s="21">
        <v>4.00147922229208E-2</v>
      </c>
      <c r="V294" s="21">
        <v>-3.2092616958779002E-3</v>
      </c>
      <c r="W294" s="21">
        <v>22.4398636469551</v>
      </c>
      <c r="X294" s="21">
        <v>0.57887640222380699</v>
      </c>
      <c r="Y294" s="21">
        <v>-1</v>
      </c>
      <c r="Z294" s="21">
        <v>-1</v>
      </c>
      <c r="AA294" s="21">
        <v>33.0321732872819</v>
      </c>
      <c r="AB294" s="21">
        <v>0.100272451404467</v>
      </c>
      <c r="AC294" s="21">
        <v>4.1627991656747201E-2</v>
      </c>
      <c r="AD294" s="21">
        <v>6.8940192307458195E-2</v>
      </c>
      <c r="AE294" s="21">
        <v>10.542031768433599</v>
      </c>
      <c r="AF294" s="21">
        <v>-1</v>
      </c>
      <c r="AG294" s="21">
        <v>-1</v>
      </c>
      <c r="AH294" s="21">
        <v>-1</v>
      </c>
      <c r="AI294" s="21">
        <v>-6.4806894010443399E-4</v>
      </c>
      <c r="AJ294" s="21">
        <v>-3.2092616958779002E-3</v>
      </c>
      <c r="AK294" s="21">
        <v>0.108545496552842</v>
      </c>
      <c r="AL294" s="21">
        <v>6.3541779719447203E-2</v>
      </c>
      <c r="AM294" s="21">
        <v>0.14516971361987499</v>
      </c>
      <c r="AN294" s="21">
        <v>6.2411759814733403E-2</v>
      </c>
      <c r="AO294" s="21">
        <v>4.1719703232610899</v>
      </c>
      <c r="AP294" s="21">
        <v>1.87800289396557</v>
      </c>
      <c r="AQ294" s="21">
        <v>25.123777389889501</v>
      </c>
      <c r="AR294" s="21">
        <v>0.60572848688945202</v>
      </c>
      <c r="AS294" s="21">
        <v>0.62360829793938</v>
      </c>
      <c r="AT294" s="21">
        <v>-1</v>
      </c>
      <c r="AU294" s="21">
        <v>-1</v>
      </c>
      <c r="AV294" s="21">
        <v>0.113916196714409</v>
      </c>
      <c r="AW294" s="21">
        <v>41.335809111532598</v>
      </c>
      <c r="AX294" s="21">
        <v>41.001921563142801</v>
      </c>
      <c r="AY294" s="21">
        <v>9.6368259759583505E-2</v>
      </c>
      <c r="AZ294" s="21">
        <v>-14.145392237927799</v>
      </c>
      <c r="BA294" s="26">
        <v>1350</v>
      </c>
    </row>
    <row r="295" spans="1:100" x14ac:dyDescent="0.25">
      <c r="A295">
        <v>781</v>
      </c>
      <c r="B295" t="s">
        <v>737</v>
      </c>
      <c r="C295" s="26">
        <v>3</v>
      </c>
      <c r="D295" s="21">
        <v>5.5565219095978886</v>
      </c>
      <c r="E295" s="21">
        <v>0</v>
      </c>
      <c r="F295" s="21">
        <v>-0.17013065370705538</v>
      </c>
      <c r="G295" s="21">
        <v>-0.17013065370705538</v>
      </c>
      <c r="H295" s="21">
        <v>9.0952935952002795E-2</v>
      </c>
      <c r="I295" s="21">
        <v>0</v>
      </c>
      <c r="J295" s="21">
        <v>5.4571761571201689</v>
      </c>
      <c r="K295" s="21">
        <v>9.0952935952002795E-2</v>
      </c>
      <c r="L295" s="21">
        <v>-1.0000000000000007</v>
      </c>
      <c r="M295" s="21">
        <v>-1.0000000000000007</v>
      </c>
      <c r="N295" s="21">
        <v>1.8190587190400549</v>
      </c>
      <c r="O295" s="21">
        <v>10.843567413010996</v>
      </c>
      <c r="P295" s="21">
        <v>0.3610143166599224</v>
      </c>
      <c r="Q295" s="21">
        <v>1.5046159186294057</v>
      </c>
      <c r="R295" s="21">
        <v>0.35770417945441341</v>
      </c>
      <c r="S295" s="21">
        <v>0.33333333333333348</v>
      </c>
      <c r="T295" s="21">
        <v>0.39897380897828022</v>
      </c>
      <c r="U295" s="21">
        <v>0.25429837008331119</v>
      </c>
      <c r="V295" s="21">
        <v>2.1422234745818057E-3</v>
      </c>
      <c r="W295" s="21">
        <v>35.91179199670016</v>
      </c>
      <c r="X295" s="21">
        <v>1.7255722978676631</v>
      </c>
      <c r="Y295" s="21">
        <v>-1.0000000000000007</v>
      </c>
      <c r="Z295" s="21">
        <v>-1.0000000000000007</v>
      </c>
      <c r="AA295" s="21">
        <v>75.870939943562433</v>
      </c>
      <c r="AB295" s="21">
        <v>0.31114348258670932</v>
      </c>
      <c r="AC295" s="21">
        <v>0.24686181650583039</v>
      </c>
      <c r="AD295" s="21">
        <v>0.23402357625561762</v>
      </c>
      <c r="AE295" s="21">
        <v>39.601443767407837</v>
      </c>
      <c r="AF295" s="21">
        <v>-1.0000000000000007</v>
      </c>
      <c r="AG295" s="21">
        <v>-1.0000000000000007</v>
      </c>
      <c r="AH295" s="21">
        <v>-1.0000000000000007</v>
      </c>
      <c r="AI295" s="21">
        <v>0</v>
      </c>
      <c r="AJ295" s="21">
        <v>2.1422234745818057E-3</v>
      </c>
      <c r="AK295" s="21">
        <v>-6.7726944415507126E-2</v>
      </c>
      <c r="AL295" s="21">
        <v>0.18906195747288368</v>
      </c>
      <c r="AM295" s="21">
        <v>-0.19929020113589055</v>
      </c>
      <c r="AN295" s="21">
        <v>0.24456234867092116</v>
      </c>
      <c r="AO295" s="21">
        <v>-5.320889750474799</v>
      </c>
      <c r="AP295" s="21">
        <v>7.0593685041374483</v>
      </c>
      <c r="AQ295" s="21">
        <v>41.368968153820333</v>
      </c>
      <c r="AR295" s="21">
        <v>0.98874773586950726</v>
      </c>
      <c r="AS295" s="21">
        <v>1.816525233819666</v>
      </c>
      <c r="AT295" s="21">
        <v>-1.0000000000000007</v>
      </c>
      <c r="AU295" s="21">
        <v>-1.0000000000000007</v>
      </c>
      <c r="AV295" s="21">
        <v>0.18757352574735775</v>
      </c>
      <c r="AW295" s="21">
        <v>93.773875860710888</v>
      </c>
      <c r="AX295" s="21">
        <v>93.988098208169063</v>
      </c>
      <c r="AY295" s="21">
        <v>0.43971260558761582</v>
      </c>
      <c r="AZ295" s="21">
        <v>49.755606238602319</v>
      </c>
      <c r="BA295" s="26">
        <v>1495.2288010058967</v>
      </c>
      <c r="CU295" t="e">
        <v>#N/A</v>
      </c>
      <c r="CV295" t="e">
        <v>#N/A</v>
      </c>
    </row>
    <row r="296" spans="1:100" x14ac:dyDescent="0.25">
      <c r="A296">
        <v>801</v>
      </c>
      <c r="B296" t="s">
        <v>738</v>
      </c>
      <c r="C296" s="26">
        <v>3</v>
      </c>
      <c r="D296" s="21">
        <v>5.1824714606022484</v>
      </c>
      <c r="E296" s="21">
        <v>0.44848892456239153</v>
      </c>
      <c r="F296" s="21">
        <v>6.8800401718290514E-5</v>
      </c>
      <c r="G296" s="21">
        <v>0.12803339975774308</v>
      </c>
      <c r="H296" s="21">
        <v>-7.2087851682104964E-2</v>
      </c>
      <c r="I296" s="21">
        <v>-2.1369506666247016E-2</v>
      </c>
      <c r="J296" s="21">
        <v>-5.607441500901122</v>
      </c>
      <c r="K296" s="21">
        <v>-9.3457358348352004E-2</v>
      </c>
      <c r="L296" s="21">
        <v>-1.0000000000000002</v>
      </c>
      <c r="M296" s="21">
        <v>-1.0000000000000002</v>
      </c>
      <c r="N296" s="21">
        <v>-1.8691471669670399</v>
      </c>
      <c r="O296" s="21">
        <v>-0.29693664054113167</v>
      </c>
      <c r="P296" s="21">
        <v>0.6997610130553813</v>
      </c>
      <c r="Q296" s="21">
        <v>6.1256440891775142E-2</v>
      </c>
      <c r="R296" s="21">
        <v>-4.7915350379802386E-2</v>
      </c>
      <c r="S296" s="21">
        <v>0.33053139252967328</v>
      </c>
      <c r="T296" s="21">
        <v>0.38657499052509497</v>
      </c>
      <c r="U296" s="21">
        <v>2.4998297710343492E-2</v>
      </c>
      <c r="V296" s="21">
        <v>-1.600452610727612E-2</v>
      </c>
      <c r="W296" s="21">
        <v>32.782300520247517</v>
      </c>
      <c r="X296" s="21">
        <v>0.86777143279259927</v>
      </c>
      <c r="Y296" s="21">
        <v>-1.0000000000000002</v>
      </c>
      <c r="Z296" s="21">
        <v>-1.0000000000000002</v>
      </c>
      <c r="AA296" s="21">
        <v>87.982649246556704</v>
      </c>
      <c r="AB296" s="21">
        <v>0.51595183058978733</v>
      </c>
      <c r="AC296" s="21">
        <v>0.49048298883666547</v>
      </c>
      <c r="AD296" s="21">
        <v>9.8530462107325037E-2</v>
      </c>
      <c r="AE296" s="21">
        <v>55.24826407668894</v>
      </c>
      <c r="AF296" s="21">
        <v>-1.0000000000000002</v>
      </c>
      <c r="AG296" s="21">
        <v>-1.0000000000000002</v>
      </c>
      <c r="AH296" s="21">
        <v>-1.0000000000000002</v>
      </c>
      <c r="AI296" s="21">
        <v>0</v>
      </c>
      <c r="AJ296" s="21">
        <v>-1.600452610727612E-2</v>
      </c>
      <c r="AK296" s="21">
        <v>0.24477680448172176</v>
      </c>
      <c r="AL296" s="21">
        <v>-0.17155310722698752</v>
      </c>
      <c r="AM296" s="21">
        <v>0.15617581002749428</v>
      </c>
      <c r="AN296" s="21">
        <v>9.8790060867508578E-2</v>
      </c>
      <c r="AO296" s="21">
        <v>5.1282792730959672</v>
      </c>
      <c r="AP296" s="21">
        <v>1.6119859855527778</v>
      </c>
      <c r="AQ296" s="21">
        <v>27.174859019346403</v>
      </c>
      <c r="AR296" s="21">
        <v>0.72610015465783551</v>
      </c>
      <c r="AS296" s="21">
        <v>0.77431407444424716</v>
      </c>
      <c r="AT296" s="21">
        <v>-1.0000000000000002</v>
      </c>
      <c r="AU296" s="21">
        <v>-1.0000000000000002</v>
      </c>
      <c r="AV296" s="21">
        <v>8.0118049377940745E-2</v>
      </c>
      <c r="AW296" s="21">
        <v>89.297698591568349</v>
      </c>
      <c r="AX296" s="21">
        <v>87.697245980840705</v>
      </c>
      <c r="AY296" s="21">
        <v>0.27854226019275613</v>
      </c>
      <c r="AZ296" s="21">
        <v>1.9662142915315142</v>
      </c>
      <c r="BA296" s="26">
        <v>1469.0048224374032</v>
      </c>
    </row>
    <row r="297" spans="1:100" x14ac:dyDescent="0.25">
      <c r="A297">
        <v>806</v>
      </c>
      <c r="B297" t="s">
        <v>739</v>
      </c>
      <c r="C297" s="26">
        <v>2</v>
      </c>
      <c r="D297" s="21">
        <v>3.713499484336205</v>
      </c>
      <c r="E297" s="21">
        <v>-4.0932019475937997E-3</v>
      </c>
      <c r="F297" s="21">
        <v>6.6744757779578889E-2</v>
      </c>
      <c r="G297" s="21">
        <v>7.4714721518843716E-2</v>
      </c>
      <c r="H297" s="21">
        <v>6.7684479870829692E-2</v>
      </c>
      <c r="I297" s="21">
        <v>0</v>
      </c>
      <c r="J297" s="21">
        <v>4.061068792249781</v>
      </c>
      <c r="K297" s="21">
        <v>6.7684479870829692E-2</v>
      </c>
      <c r="L297" s="21">
        <v>-1</v>
      </c>
      <c r="M297" s="21">
        <v>-1</v>
      </c>
      <c r="N297" s="21">
        <v>1.3536895974165937</v>
      </c>
      <c r="O297" s="21">
        <v>8.063257472342384</v>
      </c>
      <c r="P297" s="21">
        <v>0.14704840274827916</v>
      </c>
      <c r="Q297" s="21">
        <v>0.63194931366278362</v>
      </c>
      <c r="R297" s="21">
        <v>0.20905519132187828</v>
      </c>
      <c r="S297" s="21">
        <v>0.3275068558272366</v>
      </c>
      <c r="T297" s="21">
        <v>0.27181580914235476</v>
      </c>
      <c r="U297" s="21">
        <v>6.2311908623073592E-2</v>
      </c>
      <c r="V297" s="21">
        <v>-1.3915648075131883E-3</v>
      </c>
      <c r="W297" s="21">
        <v>23.351584709039614</v>
      </c>
      <c r="X297" s="21">
        <v>0.73196210921457183</v>
      </c>
      <c r="Y297" s="21">
        <v>-1</v>
      </c>
      <c r="Z297" s="21">
        <v>-1</v>
      </c>
      <c r="AA297" s="21">
        <v>40.425072453426687</v>
      </c>
      <c r="AB297" s="21">
        <v>0.10025680054167888</v>
      </c>
      <c r="AC297" s="21">
        <v>0.10046391293994977</v>
      </c>
      <c r="AD297" s="21">
        <v>9.6020028528362084E-2</v>
      </c>
      <c r="AE297" s="21">
        <v>16.039903567717847</v>
      </c>
      <c r="AF297" s="21">
        <v>-1</v>
      </c>
      <c r="AG297" s="21">
        <v>-1</v>
      </c>
      <c r="AH297" s="21">
        <v>-1</v>
      </c>
      <c r="AI297" s="21">
        <v>-1.0300893289010853E-3</v>
      </c>
      <c r="AJ297" s="21">
        <v>-1.3915648075131883E-3</v>
      </c>
      <c r="AK297" s="21">
        <v>0.11112440665316617</v>
      </c>
      <c r="AL297" s="21">
        <v>6.0703550336081151E-2</v>
      </c>
      <c r="AM297" s="21">
        <v>0.12108360500699254</v>
      </c>
      <c r="AN297" s="21">
        <v>6.2357255208061221E-2</v>
      </c>
      <c r="AO297" s="21">
        <v>3.4702820850431468</v>
      </c>
      <c r="AP297" s="21">
        <v>1.9748792052794342</v>
      </c>
      <c r="AQ297" s="21">
        <v>28.482007851572053</v>
      </c>
      <c r="AR297" s="21">
        <v>0.6724085392542436</v>
      </c>
      <c r="AS297" s="21">
        <v>0.81593396812727859</v>
      </c>
      <c r="AT297" s="21">
        <v>-1</v>
      </c>
      <c r="AU297" s="21">
        <v>-1</v>
      </c>
      <c r="AV297" s="21">
        <v>0.32914100157395976</v>
      </c>
      <c r="AW297" s="21">
        <v>52.030616911465678</v>
      </c>
      <c r="AX297" s="21">
        <v>52.107996362419954</v>
      </c>
      <c r="AY297" s="21">
        <v>0.14514780670490574</v>
      </c>
      <c r="AZ297" s="21">
        <v>-3.7699433155631246</v>
      </c>
      <c r="BA297" s="26">
        <v>1478.3327712063722</v>
      </c>
    </row>
    <row r="298" spans="1:100" x14ac:dyDescent="0.25">
      <c r="A298">
        <v>810</v>
      </c>
      <c r="B298" t="s">
        <v>740</v>
      </c>
      <c r="C298" s="26">
        <v>3</v>
      </c>
      <c r="D298" s="21">
        <v>3.8747240115295232</v>
      </c>
      <c r="E298" s="21">
        <v>-0.32964917930249904</v>
      </c>
      <c r="F298" s="21">
        <v>0.10214159394006717</v>
      </c>
      <c r="G298" s="21">
        <v>-5.5416527049773484E-3</v>
      </c>
      <c r="H298" s="21">
        <v>0.13502756381541342</v>
      </c>
      <c r="I298" s="21">
        <v>0</v>
      </c>
      <c r="J298" s="21">
        <v>8.101653828924805</v>
      </c>
      <c r="K298" s="21">
        <v>0.13502756381541342</v>
      </c>
      <c r="L298" s="21">
        <v>-0.999999999999999</v>
      </c>
      <c r="M298" s="21">
        <v>-0.999999999999999</v>
      </c>
      <c r="N298" s="21">
        <v>2.7005512763082686</v>
      </c>
      <c r="O298" s="21">
        <v>11.970836187749352</v>
      </c>
      <c r="P298" s="21">
        <v>8.8727927954571246</v>
      </c>
      <c r="Q298" s="21">
        <v>-0.86568954616171068</v>
      </c>
      <c r="R298" s="21">
        <v>0.57753537150254231</v>
      </c>
      <c r="S298" s="21">
        <v>0.34623916703524898</v>
      </c>
      <c r="T298" s="21">
        <v>0.17514277970913258</v>
      </c>
      <c r="U298" s="21">
        <v>5.4700599609013183E-2</v>
      </c>
      <c r="V298" s="21">
        <v>7.3937074639131798E-3</v>
      </c>
      <c r="W298" s="21">
        <v>17.937947600075759</v>
      </c>
      <c r="X298" s="21">
        <v>0.4799462513666225</v>
      </c>
      <c r="Y298" s="21">
        <v>-0.999999999999999</v>
      </c>
      <c r="Z298" s="21">
        <v>-0.999999999999999</v>
      </c>
      <c r="AA298" s="21">
        <v>27.914977150694387</v>
      </c>
      <c r="AB298" s="21">
        <v>0.32798377523696426</v>
      </c>
      <c r="AC298" s="21">
        <v>-0.11466889143423828</v>
      </c>
      <c r="AD298" s="21">
        <v>-2.5325000220404334E-2</v>
      </c>
      <c r="AE298" s="21">
        <v>9.3994941791160738</v>
      </c>
      <c r="AF298" s="21">
        <v>-0.999999999999999</v>
      </c>
      <c r="AG298" s="21">
        <v>-0.999999999999999</v>
      </c>
      <c r="AH298" s="21">
        <v>-0.999999999999999</v>
      </c>
      <c r="AI298" s="21">
        <v>0</v>
      </c>
      <c r="AJ298" s="21">
        <v>7.3937074639131798E-3</v>
      </c>
      <c r="AK298" s="21">
        <v>3.8907203591989376E-2</v>
      </c>
      <c r="AL298" s="21">
        <v>-0.23620091135416871</v>
      </c>
      <c r="AM298" s="21">
        <v>0.14412538509969572</v>
      </c>
      <c r="AN298" s="21">
        <v>0.24130678865087221</v>
      </c>
      <c r="AO298" s="21">
        <v>3.7976706454523397</v>
      </c>
      <c r="AP298" s="21">
        <v>4.8516651595009632</v>
      </c>
      <c r="AQ298" s="21">
        <v>26.039601429000584</v>
      </c>
      <c r="AR298" s="21">
        <v>0.58347625381730805</v>
      </c>
      <c r="AS298" s="21">
        <v>0.61497381518203575</v>
      </c>
      <c r="AT298" s="21">
        <v>-0.999999999999999</v>
      </c>
      <c r="AU298" s="21">
        <v>-0.999999999999999</v>
      </c>
      <c r="AV298" s="21">
        <v>0.57199371879756467</v>
      </c>
      <c r="AW298" s="21">
        <v>44.737478497944721</v>
      </c>
      <c r="AX298" s="21">
        <v>45.476849244336037</v>
      </c>
      <c r="AY298" s="21">
        <v>9.3428882542479136E-2</v>
      </c>
      <c r="AZ298" s="21">
        <v>-56.402896885248076</v>
      </c>
      <c r="BA298" s="26">
        <v>1394.8935305027528</v>
      </c>
    </row>
    <row r="299" spans="1:100" x14ac:dyDescent="0.25">
      <c r="A299">
        <v>811</v>
      </c>
      <c r="B299" t="s">
        <v>741</v>
      </c>
      <c r="C299" s="26">
        <v>3</v>
      </c>
      <c r="D299" s="21">
        <v>5.0432906450232382</v>
      </c>
      <c r="E299" s="21">
        <v>0.67739348574215286</v>
      </c>
      <c r="F299" s="21">
        <v>-2.5369327819789268E-2</v>
      </c>
      <c r="G299" s="21">
        <v>0.21955038296324231</v>
      </c>
      <c r="H299" s="21">
        <v>0.27053727394226257</v>
      </c>
      <c r="I299" s="21">
        <v>0</v>
      </c>
      <c r="J299" s="21">
        <v>16.232236436535764</v>
      </c>
      <c r="K299" s="21">
        <v>0.27053727394226257</v>
      </c>
      <c r="L299" s="21">
        <v>-1.0000000000000007</v>
      </c>
      <c r="M299" s="21">
        <v>-1.0000000000000007</v>
      </c>
      <c r="N299" s="21">
        <v>5.4107454788452509</v>
      </c>
      <c r="O299" s="21">
        <v>21.495077464522243</v>
      </c>
      <c r="P299" s="21">
        <v>-0.38772975313335162</v>
      </c>
      <c r="Q299" s="21">
        <v>0.16938100063763495</v>
      </c>
      <c r="R299" s="21">
        <v>-2.293054516539168E-2</v>
      </c>
      <c r="S299" s="21">
        <v>0.33333333333333376</v>
      </c>
      <c r="T299" s="21">
        <v>0.33963587948325363</v>
      </c>
      <c r="U299" s="21">
        <v>0.45284793685136548</v>
      </c>
      <c r="V299" s="21">
        <v>2.4717308945254052E-2</v>
      </c>
      <c r="W299" s="21">
        <v>35.199887386837766</v>
      </c>
      <c r="X299" s="21">
        <v>2.3684300861012306</v>
      </c>
      <c r="Y299" s="21">
        <v>-1.0000000000000007</v>
      </c>
      <c r="Z299" s="21">
        <v>-1.0000000000000007</v>
      </c>
      <c r="AA299" s="21">
        <v>44.288088567347934</v>
      </c>
      <c r="AB299" s="21">
        <v>3.7596690577413716E-2</v>
      </c>
      <c r="AC299" s="21">
        <v>5.2302535692731897E-2</v>
      </c>
      <c r="AD299" s="21">
        <v>9.2323408243365684E-2</v>
      </c>
      <c r="AE299" s="21">
        <v>9.1111317256755626</v>
      </c>
      <c r="AF299" s="21">
        <v>-1.0000000000000007</v>
      </c>
      <c r="AG299" s="21">
        <v>-1.0000000000000007</v>
      </c>
      <c r="AH299" s="21">
        <v>-1.0000000000000007</v>
      </c>
      <c r="AI299" s="21">
        <v>0</v>
      </c>
      <c r="AJ299" s="21">
        <v>2.4717308945254052E-2</v>
      </c>
      <c r="AK299" s="21">
        <v>0.20072368596140563</v>
      </c>
      <c r="AL299" s="21">
        <v>0.19509352692787385</v>
      </c>
      <c r="AM299" s="21">
        <v>-0.19861337069002488</v>
      </c>
      <c r="AN299" s="21">
        <v>-0.18279167618202974</v>
      </c>
      <c r="AO299" s="21">
        <v>-3.961715837443597</v>
      </c>
      <c r="AP299" s="21">
        <v>-3.5943242699113762</v>
      </c>
      <c r="AQ299" s="21">
        <v>51.432123823373487</v>
      </c>
      <c r="AR299" s="21">
        <v>1.1505344586132065</v>
      </c>
      <c r="AS299" s="21">
        <v>2.6389673600434951</v>
      </c>
      <c r="AT299" s="21">
        <v>-1.0000000000000007</v>
      </c>
      <c r="AU299" s="21">
        <v>-1.0000000000000007</v>
      </c>
      <c r="AV299" s="21">
        <v>0.19661983779785086</v>
      </c>
      <c r="AW299" s="21">
        <v>62.188841761958784</v>
      </c>
      <c r="AX299" s="21">
        <v>64.660572656484163</v>
      </c>
      <c r="AY299" s="21">
        <v>-8.9685871475363887E-2</v>
      </c>
      <c r="AZ299" s="21">
        <v>-21.581729406401312</v>
      </c>
      <c r="BA299" s="26">
        <v>1360.5009348020128</v>
      </c>
      <c r="CU299" t="e">
        <v>#N/A</v>
      </c>
      <c r="CV299" t="e">
        <v>#N/A</v>
      </c>
    </row>
    <row r="300" spans="1:100" x14ac:dyDescent="0.25">
      <c r="A300">
        <v>812</v>
      </c>
      <c r="B300" t="s">
        <v>742</v>
      </c>
      <c r="C300" s="26">
        <v>3</v>
      </c>
      <c r="D300" s="21">
        <v>4.2236129857040794</v>
      </c>
      <c r="E300" s="21">
        <v>-1.1090038246927376E-3</v>
      </c>
      <c r="F300" s="21">
        <v>1.1324941309001291</v>
      </c>
      <c r="G300" s="21">
        <v>1.1324941309001291</v>
      </c>
      <c r="H300" s="21">
        <v>0.11963240922782982</v>
      </c>
      <c r="I300" s="21">
        <v>0</v>
      </c>
      <c r="J300" s="21">
        <v>7.1779445536697981</v>
      </c>
      <c r="K300" s="21">
        <v>0.11963240922782982</v>
      </c>
      <c r="L300" s="21">
        <v>-1.0000000000000004</v>
      </c>
      <c r="M300" s="21">
        <v>-1.0000000000000004</v>
      </c>
      <c r="N300" s="21">
        <v>2.3926481845565957</v>
      </c>
      <c r="O300" s="21">
        <v>12.534051670273993</v>
      </c>
      <c r="P300" s="21">
        <v>0.18509129815481185</v>
      </c>
      <c r="Q300" s="21">
        <v>3.5812008521786032</v>
      </c>
      <c r="R300" s="21">
        <v>1.22973606773366</v>
      </c>
      <c r="S300" s="21">
        <v>0.34895357115737052</v>
      </c>
      <c r="T300" s="21">
        <v>0.41363852990506239</v>
      </c>
      <c r="U300" s="21">
        <v>0.46262514183006953</v>
      </c>
      <c r="V300" s="21">
        <v>0</v>
      </c>
      <c r="W300" s="21">
        <v>44.223393346586882</v>
      </c>
      <c r="X300" s="21">
        <v>2.573765455726611</v>
      </c>
      <c r="Y300" s="21">
        <v>-1.0000000000000004</v>
      </c>
      <c r="Z300" s="21">
        <v>-1.0000000000000004</v>
      </c>
      <c r="AA300" s="21">
        <v>92.662302980429502</v>
      </c>
      <c r="AB300" s="21">
        <v>0.45546236720608274</v>
      </c>
      <c r="AC300" s="21">
        <v>0.16186534598143282</v>
      </c>
      <c r="AD300" s="21">
        <v>0.32685575813466455</v>
      </c>
      <c r="AE300" s="21">
        <v>47.209173566108973</v>
      </c>
      <c r="AF300" s="21">
        <v>-1.0000000000000004</v>
      </c>
      <c r="AG300" s="21">
        <v>-1.0000000000000004</v>
      </c>
      <c r="AH300" s="21">
        <v>-1.0000000000000004</v>
      </c>
      <c r="AI300" s="21">
        <v>4.3738082784724235E-2</v>
      </c>
      <c r="AJ300" s="21">
        <v>0</v>
      </c>
      <c r="AK300" s="21">
        <v>-0.15624431392689803</v>
      </c>
      <c r="AL300" s="21">
        <v>8.5511486148195578E-3</v>
      </c>
      <c r="AM300" s="21">
        <v>4.0328863625250781E-2</v>
      </c>
      <c r="AN300" s="21">
        <v>0.18284496273665413</v>
      </c>
      <c r="AO300" s="21">
        <v>0.22700002099677974</v>
      </c>
      <c r="AP300" s="21">
        <v>4.6138798114904533</v>
      </c>
      <c r="AQ300" s="21">
        <v>51.401337900256678</v>
      </c>
      <c r="AR300" s="21">
        <v>1.2252172428925017</v>
      </c>
      <c r="AS300" s="21">
        <v>2.6933978649544392</v>
      </c>
      <c r="AT300" s="21">
        <v>-1.0000000000000004</v>
      </c>
      <c r="AU300" s="21">
        <v>-1.0000000000000004</v>
      </c>
      <c r="AV300" s="21">
        <v>2.3622301986337884</v>
      </c>
      <c r="AW300" s="21">
        <v>109.81023446219399</v>
      </c>
      <c r="AX300" s="21">
        <v>110.68499611788849</v>
      </c>
      <c r="AY300" s="21">
        <v>0.5323747489185473</v>
      </c>
      <c r="AZ300" s="21">
        <v>44.28118161079319</v>
      </c>
      <c r="BA300" s="26">
        <v>1502.0645651394848</v>
      </c>
    </row>
    <row r="301" spans="1:100" x14ac:dyDescent="0.25">
      <c r="A301">
        <v>815</v>
      </c>
      <c r="B301" t="s">
        <v>743</v>
      </c>
      <c r="C301" s="26">
        <v>3</v>
      </c>
      <c r="D301" s="21">
        <v>4.6667527770853434</v>
      </c>
      <c r="E301" s="21">
        <v>-3.3342163232434628E-2</v>
      </c>
      <c r="F301" s="21">
        <v>0.5380074486355837</v>
      </c>
      <c r="G301" s="21">
        <v>0.53274966817641789</v>
      </c>
      <c r="H301" s="21">
        <v>0.35258956903424121</v>
      </c>
      <c r="I301" s="21">
        <v>0</v>
      </c>
      <c r="J301" s="21">
        <v>21.155374142054484</v>
      </c>
      <c r="K301" s="21">
        <v>0.35258956903424121</v>
      </c>
      <c r="L301" s="21">
        <v>-0.99999999999999922</v>
      </c>
      <c r="M301" s="21">
        <v>-0.99999999999999922</v>
      </c>
      <c r="N301" s="21">
        <v>7.0517913806848265</v>
      </c>
      <c r="O301" s="21">
        <v>26.35487658731623</v>
      </c>
      <c r="P301" s="21">
        <v>-1.1946832516419048</v>
      </c>
      <c r="Q301" s="21">
        <v>0.38527556616391351</v>
      </c>
      <c r="R301" s="21">
        <v>5.1087860360587767E-2</v>
      </c>
      <c r="S301" s="21">
        <v>0.33333333333333293</v>
      </c>
      <c r="T301" s="21">
        <v>0.30365071093150087</v>
      </c>
      <c r="U301" s="21">
        <v>0.17517740155810002</v>
      </c>
      <c r="V301" s="21">
        <v>0</v>
      </c>
      <c r="W301" s="21">
        <v>18.382875071547705</v>
      </c>
      <c r="X301" s="21">
        <v>1.0273205845655533</v>
      </c>
      <c r="Y301" s="21">
        <v>-0.99999999999999922</v>
      </c>
      <c r="Z301" s="21">
        <v>-0.99999999999999922</v>
      </c>
      <c r="AA301" s="21">
        <v>52.882406636932927</v>
      </c>
      <c r="AB301" s="21">
        <v>0.21658050709971893</v>
      </c>
      <c r="AC301" s="21">
        <v>0.22759457211121925</v>
      </c>
      <c r="AD301" s="21">
        <v>0.24479379488955405</v>
      </c>
      <c r="AE301" s="21">
        <v>34.448443705024637</v>
      </c>
      <c r="AF301" s="21">
        <v>-0.99999999999999922</v>
      </c>
      <c r="AG301" s="21">
        <v>-0.99999999999999922</v>
      </c>
      <c r="AH301" s="21">
        <v>-0.99999999999999922</v>
      </c>
      <c r="AI301" s="21">
        <v>0</v>
      </c>
      <c r="AJ301" s="21">
        <v>0</v>
      </c>
      <c r="AK301" s="21">
        <v>-8.8687425551650448E-3</v>
      </c>
      <c r="AL301" s="21">
        <v>1.7784992661031736E-2</v>
      </c>
      <c r="AM301" s="21">
        <v>0.15552848021500748</v>
      </c>
      <c r="AN301" s="21">
        <v>0.24516777921737579</v>
      </c>
      <c r="AO301" s="21">
        <v>3.8438682925993604</v>
      </c>
      <c r="AP301" s="21">
        <v>6.2181194437395524</v>
      </c>
      <c r="AQ301" s="21">
        <v>39.538249213602178</v>
      </c>
      <c r="AR301" s="21">
        <v>0.81216144582293404</v>
      </c>
      <c r="AS301" s="21">
        <v>1.3799101535997944</v>
      </c>
      <c r="AT301" s="21">
        <v>-0.99999999999999922</v>
      </c>
      <c r="AU301" s="21">
        <v>-0.99999999999999922</v>
      </c>
      <c r="AV301" s="21">
        <v>0.58383752853700555</v>
      </c>
      <c r="AW301" s="21">
        <v>85.455402667988665</v>
      </c>
      <c r="AX301" s="21">
        <v>85.455402667988665</v>
      </c>
      <c r="AY301" s="21">
        <v>0.131531994776656</v>
      </c>
      <c r="AZ301" s="21">
        <v>12.372346805961689</v>
      </c>
      <c r="BA301" s="26">
        <v>1442.7943749406033</v>
      </c>
      <c r="CU301" t="e">
        <v>#N/A</v>
      </c>
      <c r="CV301" t="e">
        <v>#N/A</v>
      </c>
    </row>
    <row r="302" spans="1:100" x14ac:dyDescent="0.25">
      <c r="A302">
        <v>816</v>
      </c>
      <c r="B302" t="s">
        <v>744</v>
      </c>
      <c r="C302" s="26">
        <v>3</v>
      </c>
      <c r="D302" s="21">
        <v>5.0523328085888934</v>
      </c>
      <c r="E302" s="21">
        <v>0.74481293366739609</v>
      </c>
      <c r="F302" s="21">
        <v>1.0812658460896948E-2</v>
      </c>
      <c r="G302" s="21">
        <v>0.25794803022327778</v>
      </c>
      <c r="H302" s="21">
        <v>0.55495768254347888</v>
      </c>
      <c r="I302" s="21">
        <v>0</v>
      </c>
      <c r="J302" s="21">
        <v>33.297460952608716</v>
      </c>
      <c r="K302" s="21">
        <v>0.55495768254347888</v>
      </c>
      <c r="L302" s="21">
        <v>-0.999999999999997</v>
      </c>
      <c r="M302" s="21">
        <v>-0.999999999999997</v>
      </c>
      <c r="N302" s="21">
        <v>11.099153650869576</v>
      </c>
      <c r="O302" s="21">
        <v>38.607741791420885</v>
      </c>
      <c r="P302" s="21">
        <v>0.65058062508837478</v>
      </c>
      <c r="Q302" s="21">
        <v>3.0589295392547609</v>
      </c>
      <c r="R302" s="21">
        <v>1.0216140074839601</v>
      </c>
      <c r="S302" s="21">
        <v>0.33333333333333287</v>
      </c>
      <c r="T302" s="21">
        <v>0.3465678675927949</v>
      </c>
      <c r="U302" s="21">
        <v>0.29437037420698953</v>
      </c>
      <c r="V302" s="21">
        <v>-2.714260488676816E-2</v>
      </c>
      <c r="W302" s="21">
        <v>15.686851508114803</v>
      </c>
      <c r="X302" s="21">
        <v>1.1528039201494595</v>
      </c>
      <c r="Y302" s="21">
        <v>-0.999999999999997</v>
      </c>
      <c r="Z302" s="21">
        <v>-0.999999999999997</v>
      </c>
      <c r="AA302" s="21">
        <v>55.081936260472453</v>
      </c>
      <c r="AB302" s="21">
        <v>0.20239339202184248</v>
      </c>
      <c r="AC302" s="21">
        <v>0.28655243868132324</v>
      </c>
      <c r="AD302" s="21">
        <v>0.27852358419430867</v>
      </c>
      <c r="AE302" s="21">
        <v>38.3734707448737</v>
      </c>
      <c r="AF302" s="21">
        <v>-0.999999999999997</v>
      </c>
      <c r="AG302" s="21">
        <v>-0.999999999999997</v>
      </c>
      <c r="AH302" s="21">
        <v>-0.999999999999997</v>
      </c>
      <c r="AI302" s="21">
        <v>0</v>
      </c>
      <c r="AJ302" s="21">
        <v>-2.714260488676816E-2</v>
      </c>
      <c r="AK302" s="21">
        <v>-2.365541474940433E-2</v>
      </c>
      <c r="AL302" s="21">
        <v>1.0060808766835534E-2</v>
      </c>
      <c r="AM302" s="21">
        <v>-9.3243469018950836E-2</v>
      </c>
      <c r="AN302" s="21">
        <v>2.2969191270105705E-2</v>
      </c>
      <c r="AO302" s="21">
        <v>-2.4493637992207931</v>
      </c>
      <c r="AP302" s="21">
        <v>0.62453382558682036</v>
      </c>
      <c r="AQ302" s="21">
        <v>48.98431246072348</v>
      </c>
      <c r="AR302" s="21">
        <v>0.9471289702463479</v>
      </c>
      <c r="AS302" s="21">
        <v>1.7077616026929376</v>
      </c>
      <c r="AT302" s="21">
        <v>-0.999999999999997</v>
      </c>
      <c r="AU302" s="21">
        <v>-0.999999999999997</v>
      </c>
      <c r="AV302" s="21">
        <v>1.2795620377072374</v>
      </c>
      <c r="AW302" s="21">
        <v>94.314211877480219</v>
      </c>
      <c r="AX302" s="21">
        <v>91.599951388803433</v>
      </c>
      <c r="AY302" s="21">
        <v>0.26816666308110299</v>
      </c>
      <c r="AZ302" s="21">
        <v>30.446164869657849</v>
      </c>
      <c r="BA302" s="26">
        <v>1509.3493306877533</v>
      </c>
    </row>
    <row r="303" spans="1:100" x14ac:dyDescent="0.25">
      <c r="A303">
        <v>818</v>
      </c>
      <c r="B303" t="s">
        <v>745</v>
      </c>
      <c r="C303" s="26">
        <v>3</v>
      </c>
      <c r="D303" s="21">
        <v>3.4408876330052394</v>
      </c>
      <c r="E303" s="21">
        <v>0</v>
      </c>
      <c r="F303" s="21">
        <v>0</v>
      </c>
      <c r="G303" s="21">
        <v>0</v>
      </c>
      <c r="H303" s="21">
        <v>-7.9389491295761394E-2</v>
      </c>
      <c r="I303" s="21">
        <v>0</v>
      </c>
      <c r="J303" s="21">
        <v>-4.7633694777456848</v>
      </c>
      <c r="K303" s="21">
        <v>-7.9389491295761394E-2</v>
      </c>
      <c r="L303" s="21">
        <v>-1.0000000000000004</v>
      </c>
      <c r="M303" s="21">
        <v>-1.0000000000000004</v>
      </c>
      <c r="N303" s="21">
        <v>-1.5877898259152285</v>
      </c>
      <c r="O303" s="21">
        <v>-1.3224818447404481</v>
      </c>
      <c r="P303" s="21">
        <v>3.283746163658348</v>
      </c>
      <c r="Q303" s="21">
        <v>-2.6276936250969555E-2</v>
      </c>
      <c r="R303" s="21">
        <v>0.39229685679485876</v>
      </c>
      <c r="S303" s="21">
        <v>0.33661693921856012</v>
      </c>
      <c r="T303" s="21">
        <v>0.32618364820530021</v>
      </c>
      <c r="U303" s="21">
        <v>-6.8912040336222724E-2</v>
      </c>
      <c r="V303" s="21">
        <v>0</v>
      </c>
      <c r="W303" s="21">
        <v>26.931121535335969</v>
      </c>
      <c r="X303" s="21">
        <v>0.44996403795438938</v>
      </c>
      <c r="Y303" s="21">
        <v>-1.0000000000000004</v>
      </c>
      <c r="Z303" s="21">
        <v>-1.0000000000000004</v>
      </c>
      <c r="AA303" s="21">
        <v>48.508612410303698</v>
      </c>
      <c r="AB303" s="21">
        <v>0.30823226815280513</v>
      </c>
      <c r="AC303" s="21">
        <v>0.22450797911639811</v>
      </c>
      <c r="AD303" s="21">
        <v>-0.10903636690574528</v>
      </c>
      <c r="AE303" s="21">
        <v>21.185194018172911</v>
      </c>
      <c r="AF303" s="21">
        <v>-1.0000000000000004</v>
      </c>
      <c r="AG303" s="21">
        <v>-1.0000000000000004</v>
      </c>
      <c r="AH303" s="21">
        <v>-1.0000000000000004</v>
      </c>
      <c r="AI303" s="21">
        <v>0</v>
      </c>
      <c r="AJ303" s="21">
        <v>0</v>
      </c>
      <c r="AK303" s="21">
        <v>-0.19538960492164364</v>
      </c>
      <c r="AL303" s="21">
        <v>-5.4213939332739276E-2</v>
      </c>
      <c r="AM303" s="21">
        <v>0.15593337146974567</v>
      </c>
      <c r="AN303" s="21">
        <v>0.52013452807822735</v>
      </c>
      <c r="AO303" s="21">
        <v>2.9213862621354245</v>
      </c>
      <c r="AP303" s="21">
        <v>12.732293505291992</v>
      </c>
      <c r="AQ303" s="21">
        <v>22.167752057590267</v>
      </c>
      <c r="AR303" s="21">
        <v>0.59388854708763772</v>
      </c>
      <c r="AS303" s="21">
        <v>0.37057454665862805</v>
      </c>
      <c r="AT303" s="21">
        <v>-1.0000000000000004</v>
      </c>
      <c r="AU303" s="21">
        <v>-1.0000000000000004</v>
      </c>
      <c r="AV303" s="21">
        <v>0.39229685679485876</v>
      </c>
      <c r="AW303" s="21">
        <v>59.918424070855281</v>
      </c>
      <c r="AX303" s="21">
        <v>59.918424070855281</v>
      </c>
      <c r="AY303" s="21">
        <v>0.34212705445311475</v>
      </c>
      <c r="AZ303" s="21">
        <v>10.543231886552897</v>
      </c>
      <c r="BA303" s="26">
        <v>1450.630613123886</v>
      </c>
    </row>
    <row r="304" spans="1:100" x14ac:dyDescent="0.25">
      <c r="A304">
        <v>829</v>
      </c>
      <c r="B304" t="s">
        <v>746</v>
      </c>
      <c r="C304" s="26">
        <v>3</v>
      </c>
      <c r="D304" s="21">
        <v>3.7116875419969371</v>
      </c>
      <c r="E304" s="21">
        <v>0</v>
      </c>
      <c r="F304" s="21">
        <v>0.96523165921891318</v>
      </c>
      <c r="G304" s="21">
        <v>0.96523165921891318</v>
      </c>
      <c r="H304" s="21">
        <v>0.26779925855523068</v>
      </c>
      <c r="I304" s="21">
        <v>0</v>
      </c>
      <c r="J304" s="21">
        <v>16.067955513313841</v>
      </c>
      <c r="K304" s="21">
        <v>0.26779925855523068</v>
      </c>
      <c r="L304" s="21">
        <v>-0.99999999999999956</v>
      </c>
      <c r="M304" s="21">
        <v>-0.99999999999999956</v>
      </c>
      <c r="N304" s="21">
        <v>5.3559851711046136</v>
      </c>
      <c r="O304" s="21">
        <v>20.744874714529697</v>
      </c>
      <c r="P304" s="21">
        <v>-1.5244135922893764E-2</v>
      </c>
      <c r="Q304" s="21">
        <v>-1.3632013326180399</v>
      </c>
      <c r="R304" s="21">
        <v>-0.45942009591886901</v>
      </c>
      <c r="S304" s="21">
        <v>0.3333333333333332</v>
      </c>
      <c r="T304" s="21">
        <v>0.24619922612792727</v>
      </c>
      <c r="U304" s="21">
        <v>0.27805944241916997</v>
      </c>
      <c r="V304" s="21">
        <v>0.2261195227275577</v>
      </c>
      <c r="W304" s="21">
        <v>32.636490642110282</v>
      </c>
      <c r="X304" s="21">
        <v>2.6970685256116371</v>
      </c>
      <c r="Y304" s="21">
        <v>-0.99999999999999956</v>
      </c>
      <c r="Z304" s="21">
        <v>-0.99999999999999956</v>
      </c>
      <c r="AA304" s="21">
        <v>91.750602000083475</v>
      </c>
      <c r="AB304" s="21">
        <v>0.49494520278737736</v>
      </c>
      <c r="AC304" s="21">
        <v>0.3978973078460098</v>
      </c>
      <c r="AD304" s="21">
        <v>0.29862811844445314</v>
      </c>
      <c r="AE304" s="21">
        <v>59.573531453891981</v>
      </c>
      <c r="AF304" s="21">
        <v>-0.99999999999999956</v>
      </c>
      <c r="AG304" s="21">
        <v>-0.99999999999999956</v>
      </c>
      <c r="AH304" s="21">
        <v>-0.99999999999999956</v>
      </c>
      <c r="AI304" s="21">
        <v>0</v>
      </c>
      <c r="AJ304" s="21">
        <v>0.2261195227275577</v>
      </c>
      <c r="AK304" s="21">
        <v>-0.10395964471025271</v>
      </c>
      <c r="AL304" s="21">
        <v>0.18427933632597743</v>
      </c>
      <c r="AM304" s="21">
        <v>0.17296388641705437</v>
      </c>
      <c r="AN304" s="21">
        <v>-8.8340355670938203E-2</v>
      </c>
      <c r="AO304" s="21">
        <v>3.8042989368750968</v>
      </c>
      <c r="AP304" s="21">
        <v>-1.287112210143569</v>
      </c>
      <c r="AQ304" s="21">
        <v>48.704446155424165</v>
      </c>
      <c r="AR304" s="21">
        <v>1.0837115246079883</v>
      </c>
      <c r="AS304" s="21">
        <v>2.9648677841668674</v>
      </c>
      <c r="AT304" s="21">
        <v>-0.99999999999999956</v>
      </c>
      <c r="AU304" s="21">
        <v>-0.99999999999999956</v>
      </c>
      <c r="AV304" s="21">
        <v>0.50581156330004473</v>
      </c>
      <c r="AW304" s="21">
        <v>111.20836450446953</v>
      </c>
      <c r="AX304" s="21">
        <v>133.82031677722534</v>
      </c>
      <c r="AY304" s="21">
        <v>0.30148663850576468</v>
      </c>
      <c r="AZ304" s="21">
        <v>17.926135345768063</v>
      </c>
      <c r="BA304" s="26">
        <v>1465.1181457712094</v>
      </c>
      <c r="CU304" t="e">
        <v>#N/A</v>
      </c>
      <c r="CV304" t="e">
        <v>#N/A</v>
      </c>
    </row>
    <row r="305" spans="1:100" x14ac:dyDescent="0.25">
      <c r="A305">
        <v>830</v>
      </c>
      <c r="B305" t="s">
        <v>747</v>
      </c>
      <c r="C305" s="26">
        <v>3</v>
      </c>
      <c r="D305" s="21">
        <v>4.8591971194641825</v>
      </c>
      <c r="E305" s="21">
        <v>-0.23676550116503872</v>
      </c>
      <c r="F305" s="21">
        <v>7.473021877207614E-2</v>
      </c>
      <c r="G305" s="21">
        <v>1.6239635670331792E-2</v>
      </c>
      <c r="H305" s="21">
        <v>0.44894342827587413</v>
      </c>
      <c r="I305" s="21">
        <v>0</v>
      </c>
      <c r="J305" s="21">
        <v>26.936605696552455</v>
      </c>
      <c r="K305" s="21">
        <v>0.44894342827587413</v>
      </c>
      <c r="L305" s="21">
        <v>-1.0000000000000004</v>
      </c>
      <c r="M305" s="21">
        <v>-1.0000000000000004</v>
      </c>
      <c r="N305" s="21">
        <v>8.9788685655174802</v>
      </c>
      <c r="O305" s="21">
        <v>31.81204245168697</v>
      </c>
      <c r="P305" s="21">
        <v>0.9313043662312962</v>
      </c>
      <c r="Q305" s="21">
        <v>-4.0152479588068272E-2</v>
      </c>
      <c r="R305" s="21">
        <v>-8.9303228488311643E-3</v>
      </c>
      <c r="S305" s="21">
        <v>0.32893413269841371</v>
      </c>
      <c r="T305" s="21">
        <v>0.42729873166212556</v>
      </c>
      <c r="U305" s="21">
        <v>0.22448979078857018</v>
      </c>
      <c r="V305" s="21">
        <v>0</v>
      </c>
      <c r="W305" s="21">
        <v>21.271169074929411</v>
      </c>
      <c r="X305" s="21">
        <v>1.2992139975677373</v>
      </c>
      <c r="Y305" s="21">
        <v>-1.0000000000000004</v>
      </c>
      <c r="Z305" s="21">
        <v>-1.0000000000000004</v>
      </c>
      <c r="AA305" s="21">
        <v>60.060644940212505</v>
      </c>
      <c r="AB305" s="21">
        <v>2.47245445209755E-2</v>
      </c>
      <c r="AC305" s="21">
        <v>0.64981127897481128</v>
      </c>
      <c r="AD305" s="21">
        <v>0.10143230026685203</v>
      </c>
      <c r="AE305" s="21">
        <v>38.798406188131928</v>
      </c>
      <c r="AF305" s="21">
        <v>-1.0000000000000004</v>
      </c>
      <c r="AG305" s="21">
        <v>-1.0000000000000004</v>
      </c>
      <c r="AH305" s="21">
        <v>-1.0000000000000004</v>
      </c>
      <c r="AI305" s="21">
        <v>0</v>
      </c>
      <c r="AJ305" s="21">
        <v>0</v>
      </c>
      <c r="AK305" s="21">
        <v>4.0055642884719245E-2</v>
      </c>
      <c r="AL305" s="21">
        <v>-3.588487067108817E-2</v>
      </c>
      <c r="AM305" s="21">
        <v>-3.378318113526263E-2</v>
      </c>
      <c r="AN305" s="21">
        <v>4.2069563358926886E-2</v>
      </c>
      <c r="AO305" s="21">
        <v>-0.64430131395797019</v>
      </c>
      <c r="AP305" s="21">
        <v>0.87231473061773124</v>
      </c>
      <c r="AQ305" s="21">
        <v>48.207774771481851</v>
      </c>
      <c r="AR305" s="21">
        <v>0.98072265514910983</v>
      </c>
      <c r="AS305" s="21">
        <v>1.7481574258436119</v>
      </c>
      <c r="AT305" s="21">
        <v>-1.0000000000000004</v>
      </c>
      <c r="AU305" s="21">
        <v>-1.0000000000000004</v>
      </c>
      <c r="AV305" s="21">
        <v>7.3093128215006506E-3</v>
      </c>
      <c r="AW305" s="21">
        <v>92.745002122517164</v>
      </c>
      <c r="AX305" s="21">
        <v>92.745002122517164</v>
      </c>
      <c r="AY305" s="21">
        <v>0.28769955898681387</v>
      </c>
      <c r="AZ305" s="21">
        <v>38.494008529437821</v>
      </c>
      <c r="BA305" s="26">
        <v>1505.7739953768339</v>
      </c>
      <c r="CU305" t="e">
        <v>#N/A</v>
      </c>
      <c r="CV305" t="e">
        <v>#N/A</v>
      </c>
    </row>
    <row r="306" spans="1:100" x14ac:dyDescent="0.25">
      <c r="A306">
        <v>832</v>
      </c>
      <c r="B306" t="s">
        <v>748</v>
      </c>
      <c r="C306" s="26">
        <v>3</v>
      </c>
      <c r="D306" s="21">
        <v>4.4937537190614139</v>
      </c>
      <c r="E306" s="21">
        <v>6.5007415642034357E-3</v>
      </c>
      <c r="F306" s="21">
        <v>-0.28875566504263794</v>
      </c>
      <c r="G306" s="21">
        <v>-0.28875566504263794</v>
      </c>
      <c r="H306" s="21">
        <v>2.2231430854484341E-2</v>
      </c>
      <c r="I306" s="21">
        <v>0</v>
      </c>
      <c r="J306" s="21">
        <v>1.3338858512690619</v>
      </c>
      <c r="K306" s="21">
        <v>2.2231430854484341E-2</v>
      </c>
      <c r="L306" s="21">
        <v>-0.99999999999999889</v>
      </c>
      <c r="M306" s="21">
        <v>-0.99999999999999889</v>
      </c>
      <c r="N306" s="21">
        <v>0.44462861708968715</v>
      </c>
      <c r="O306" s="21">
        <v>5.5388839052878369</v>
      </c>
      <c r="P306" s="21">
        <v>1.9516000877922746</v>
      </c>
      <c r="Q306" s="21">
        <v>-0.95810439507657752</v>
      </c>
      <c r="R306" s="21">
        <v>-8.4555907904450597E-2</v>
      </c>
      <c r="S306" s="21">
        <v>0.32875055262027336</v>
      </c>
      <c r="T306" s="21">
        <v>0.46764801829010039</v>
      </c>
      <c r="U306" s="21">
        <v>0.15006424251785502</v>
      </c>
      <c r="V306" s="21">
        <v>6.6555071366808678E-3</v>
      </c>
      <c r="W306" s="21">
        <v>37.23547558841701</v>
      </c>
      <c r="X306" s="21">
        <v>1.5328335750685245</v>
      </c>
      <c r="Y306" s="21">
        <v>-0.99999999999999889</v>
      </c>
      <c r="Z306" s="21">
        <v>-0.99999999999999889</v>
      </c>
      <c r="AA306" s="21">
        <v>85.063344929636372</v>
      </c>
      <c r="AB306" s="21">
        <v>0.52717603461913065</v>
      </c>
      <c r="AC306" s="21">
        <v>0.1806989097442013</v>
      </c>
      <c r="AD306" s="21">
        <v>0.25037356061914445</v>
      </c>
      <c r="AE306" s="21">
        <v>47.912425249123814</v>
      </c>
      <c r="AF306" s="21">
        <v>-0.99999999999999889</v>
      </c>
      <c r="AG306" s="21">
        <v>-0.99999999999999889</v>
      </c>
      <c r="AH306" s="21">
        <v>-0.99999999999999889</v>
      </c>
      <c r="AI306" s="21">
        <v>0</v>
      </c>
      <c r="AJ306" s="21">
        <v>6.6555071366808678E-3</v>
      </c>
      <c r="AK306" s="21">
        <v>-0.15267801958863841</v>
      </c>
      <c r="AL306" s="21">
        <v>-2.0272453589190692E-2</v>
      </c>
      <c r="AM306" s="21">
        <v>0.13624002401893356</v>
      </c>
      <c r="AN306" s="21">
        <v>-2.8168514402888135E-2</v>
      </c>
      <c r="AO306" s="21">
        <v>2.6426105025301476</v>
      </c>
      <c r="AP306" s="21">
        <v>-0.80557512801815656</v>
      </c>
      <c r="AQ306" s="21">
        <v>38.569361439686077</v>
      </c>
      <c r="AR306" s="21">
        <v>0.95311832056490975</v>
      </c>
      <c r="AS306" s="21">
        <v>1.5550650059230091</v>
      </c>
      <c r="AT306" s="21">
        <v>-0.99999999999999889</v>
      </c>
      <c r="AU306" s="21">
        <v>-0.99999999999999889</v>
      </c>
      <c r="AV306" s="21">
        <v>-0.37331157294708855</v>
      </c>
      <c r="AW306" s="21">
        <v>89.796653706906042</v>
      </c>
      <c r="AX306" s="21">
        <v>90.46220442057411</v>
      </c>
      <c r="AY306" s="21">
        <v>0.43100698319644926</v>
      </c>
      <c r="AZ306" s="21">
        <v>50.567962397234353</v>
      </c>
      <c r="BA306" s="26">
        <v>1513.8055147387638</v>
      </c>
      <c r="CU306" t="e">
        <v>#N/A</v>
      </c>
      <c r="CV306" t="e">
        <v>#N/A</v>
      </c>
    </row>
    <row r="307" spans="1:100" x14ac:dyDescent="0.25">
      <c r="A307">
        <v>834</v>
      </c>
      <c r="B307" t="s">
        <v>749</v>
      </c>
      <c r="C307" s="26">
        <v>3</v>
      </c>
      <c r="D307" s="21">
        <v>4.4193037937419506</v>
      </c>
      <c r="E307" s="21">
        <v>-0.31067310011881627</v>
      </c>
      <c r="F307" s="21">
        <v>-6.4616005778172128E-2</v>
      </c>
      <c r="G307" s="21">
        <v>-0.21491401828308232</v>
      </c>
      <c r="H307" s="21">
        <v>0.28004525785063483</v>
      </c>
      <c r="I307" s="21">
        <v>0</v>
      </c>
      <c r="J307" s="21">
        <v>16.802715471038084</v>
      </c>
      <c r="K307" s="21">
        <v>0.28004525785063483</v>
      </c>
      <c r="L307" s="21">
        <v>-1.0000000000000004</v>
      </c>
      <c r="M307" s="21">
        <v>-1.0000000000000004</v>
      </c>
      <c r="N307" s="21">
        <v>5.6009051570126935</v>
      </c>
      <c r="O307" s="21">
        <v>21.007105246496955</v>
      </c>
      <c r="P307" s="21">
        <v>3.4800642487956561</v>
      </c>
      <c r="Q307" s="21">
        <v>-0.17027424604078242</v>
      </c>
      <c r="R307" s="21">
        <v>0.26363454235120642</v>
      </c>
      <c r="S307" s="21">
        <v>0.33333333333333354</v>
      </c>
      <c r="T307" s="21">
        <v>0.42031602874690804</v>
      </c>
      <c r="U307" s="21">
        <v>0.68215880684304031</v>
      </c>
      <c r="V307" s="21">
        <v>1.0908855914246455E-2</v>
      </c>
      <c r="W307" s="21">
        <v>46.66687067947575</v>
      </c>
      <c r="X307" s="21">
        <v>3.3495240574738472</v>
      </c>
      <c r="Y307" s="21">
        <v>-1.0000000000000004</v>
      </c>
      <c r="Z307" s="21">
        <v>-1.0000000000000004</v>
      </c>
      <c r="AA307" s="21">
        <v>79.514546143666394</v>
      </c>
      <c r="AB307" s="21">
        <v>0.15365747597917498</v>
      </c>
      <c r="AC307" s="21">
        <v>0.14931182227848921</v>
      </c>
      <c r="AD307" s="21">
        <v>0.34871152017912449</v>
      </c>
      <c r="AE307" s="21">
        <v>32.584040921839431</v>
      </c>
      <c r="AF307" s="21">
        <v>-1.0000000000000004</v>
      </c>
      <c r="AG307" s="21">
        <v>-1.0000000000000004</v>
      </c>
      <c r="AH307" s="21">
        <v>-1.0000000000000004</v>
      </c>
      <c r="AI307" s="21">
        <v>0</v>
      </c>
      <c r="AJ307" s="21">
        <v>1.0908855914246455E-2</v>
      </c>
      <c r="AK307" s="21">
        <v>-0.10126904444893087</v>
      </c>
      <c r="AL307" s="21">
        <v>0.12305211433415437</v>
      </c>
      <c r="AM307" s="21">
        <v>0.29205037834132563</v>
      </c>
      <c r="AN307" s="21">
        <v>8.5029959922296061E-2</v>
      </c>
      <c r="AO307" s="21">
        <v>6.7949142362884869</v>
      </c>
      <c r="AP307" s="21">
        <v>2.7410095697281736</v>
      </c>
      <c r="AQ307" s="21">
        <v>63.469586150513848</v>
      </c>
      <c r="AR307" s="21">
        <v>1.4467170248375276</v>
      </c>
      <c r="AS307" s="21">
        <v>3.6295693153244803</v>
      </c>
      <c r="AT307" s="21">
        <v>-1.0000000000000004</v>
      </c>
      <c r="AU307" s="21">
        <v>-1.0000000000000004</v>
      </c>
      <c r="AV307" s="21">
        <v>4.8720524068124167E-2</v>
      </c>
      <c r="AW307" s="21">
        <v>103.26266095989148</v>
      </c>
      <c r="AX307" s="21">
        <v>104.35354655131613</v>
      </c>
      <c r="AY307" s="21">
        <v>0.24365845491977689</v>
      </c>
      <c r="AZ307" s="21">
        <v>18.182693767806857</v>
      </c>
      <c r="BA307" s="26">
        <v>1567.0491649417741</v>
      </c>
    </row>
    <row r="308" spans="1:100" x14ac:dyDescent="0.25">
      <c r="A308">
        <v>835</v>
      </c>
      <c r="B308" t="s">
        <v>750</v>
      </c>
      <c r="C308" s="26">
        <v>3</v>
      </c>
      <c r="D308" s="21">
        <v>2.0826143252392884</v>
      </c>
      <c r="E308" s="21">
        <v>0</v>
      </c>
      <c r="F308" s="21">
        <v>-0.95664973643904494</v>
      </c>
      <c r="G308" s="21">
        <v>-0.95664973643904494</v>
      </c>
      <c r="H308" s="21">
        <v>7.1991144204016422E-2</v>
      </c>
      <c r="I308" s="21">
        <v>0</v>
      </c>
      <c r="J308" s="21">
        <v>4.3194686522409862</v>
      </c>
      <c r="K308" s="21">
        <v>7.1991144204016422E-2</v>
      </c>
      <c r="L308" s="21">
        <v>-1.0000000000000029</v>
      </c>
      <c r="M308" s="21">
        <v>-1.0000000000000029</v>
      </c>
      <c r="N308" s="21">
        <v>1.4398228840803284</v>
      </c>
      <c r="O308" s="21">
        <v>5.4454332410412301</v>
      </c>
      <c r="P308" s="21">
        <v>0.82993265569559105</v>
      </c>
      <c r="Q308" s="21">
        <v>0.38326983281482119</v>
      </c>
      <c r="R308" s="21">
        <v>0.11050723834608972</v>
      </c>
      <c r="S308" s="21">
        <v>0.3381371404811741</v>
      </c>
      <c r="T308" s="21">
        <v>0.2706589180072444</v>
      </c>
      <c r="U308" s="21">
        <v>-3.3704593441607797E-2</v>
      </c>
      <c r="V308" s="21">
        <v>0</v>
      </c>
      <c r="W308" s="21">
        <v>20.124012833711774</v>
      </c>
      <c r="X308" s="21">
        <v>0.32293477966804218</v>
      </c>
      <c r="Y308" s="21">
        <v>-1.0000000000000029</v>
      </c>
      <c r="Z308" s="21">
        <v>-1.0000000000000029</v>
      </c>
      <c r="AA308" s="21">
        <v>41.701849801964762</v>
      </c>
      <c r="AB308" s="21">
        <v>0.19968178859982239</v>
      </c>
      <c r="AC308" s="21">
        <v>5.3578185871721938E-2</v>
      </c>
      <c r="AD308" s="21">
        <v>0.17608662012659407</v>
      </c>
      <c r="AE308" s="21">
        <v>21.467329729906922</v>
      </c>
      <c r="AF308" s="21">
        <v>-1.0000000000000029</v>
      </c>
      <c r="AG308" s="21">
        <v>-1.0000000000000029</v>
      </c>
      <c r="AH308" s="21">
        <v>-1.0000000000000029</v>
      </c>
      <c r="AI308" s="21">
        <v>0</v>
      </c>
      <c r="AJ308" s="21">
        <v>0</v>
      </c>
      <c r="AK308" s="21">
        <v>0.32533005718574731</v>
      </c>
      <c r="AL308" s="21">
        <v>-9.2265703961859985E-2</v>
      </c>
      <c r="AM308" s="21">
        <v>0.22772333566509045</v>
      </c>
      <c r="AN308" s="21">
        <v>0.12615487076817464</v>
      </c>
      <c r="AO308" s="21">
        <v>7.3197336775559956</v>
      </c>
      <c r="AP308" s="21">
        <v>2.6925432493950661</v>
      </c>
      <c r="AQ308" s="21">
        <v>24.443481485952777</v>
      </c>
      <c r="AR308" s="21">
        <v>0.57509146504681097</v>
      </c>
      <c r="AS308" s="21">
        <v>0.39492592387205905</v>
      </c>
      <c r="AT308" s="21">
        <v>-1.0000000000000029</v>
      </c>
      <c r="AU308" s="21">
        <v>-1.0000000000000029</v>
      </c>
      <c r="AV308" s="21">
        <v>-0.84614249809295505</v>
      </c>
      <c r="AW308" s="21">
        <v>49.839826292401092</v>
      </c>
      <c r="AX308" s="21">
        <v>49.839826292401092</v>
      </c>
      <c r="AY308" s="21">
        <v>2.1681091350268723E-2</v>
      </c>
      <c r="AZ308" s="21">
        <v>-35.718406689739929</v>
      </c>
      <c r="BA308" s="26">
        <v>1399.1073198090698</v>
      </c>
      <c r="CU308" t="e">
        <v>#N/A</v>
      </c>
      <c r="CV308" t="e">
        <v>#N/A</v>
      </c>
    </row>
    <row r="309" spans="1:100" x14ac:dyDescent="0.25">
      <c r="A309">
        <v>836</v>
      </c>
      <c r="B309" t="s">
        <v>751</v>
      </c>
      <c r="C309" s="26">
        <v>3</v>
      </c>
      <c r="D309" s="21">
        <v>5.1485822258714595</v>
      </c>
      <c r="E309" s="21">
        <v>-1.1671868694596844E-2</v>
      </c>
      <c r="F309" s="21">
        <v>0.58348488889791505</v>
      </c>
      <c r="G309" s="21">
        <v>0.58348488889791505</v>
      </c>
      <c r="H309" s="21">
        <v>-7.07854756321111E-2</v>
      </c>
      <c r="I309" s="21">
        <v>0</v>
      </c>
      <c r="J309" s="21">
        <v>-4.247128537926665</v>
      </c>
      <c r="K309" s="21">
        <v>-7.07854756321111E-2</v>
      </c>
      <c r="L309" s="21">
        <v>-0.99999999999999833</v>
      </c>
      <c r="M309" s="21">
        <v>-0.99999999999999833</v>
      </c>
      <c r="N309" s="21">
        <v>-1.4157095126422226</v>
      </c>
      <c r="O309" s="21">
        <v>1.4849385768427128</v>
      </c>
      <c r="P309" s="21">
        <v>0.32496925298109142</v>
      </c>
      <c r="Q309" s="21">
        <v>0.17395331262919347</v>
      </c>
      <c r="R309" s="21">
        <v>2.7440545330365294E-2</v>
      </c>
      <c r="S309" s="21">
        <v>0.33333333333333287</v>
      </c>
      <c r="T309" s="21">
        <v>0.36877335105795533</v>
      </c>
      <c r="U309" s="21">
        <v>0.47365069940027921</v>
      </c>
      <c r="V309" s="21">
        <v>7.7423154656680121E-2</v>
      </c>
      <c r="W309" s="21">
        <v>52.958640563214324</v>
      </c>
      <c r="X309" s="21">
        <v>3.1674739032892174</v>
      </c>
      <c r="Y309" s="21">
        <v>-0.99999999999999833</v>
      </c>
      <c r="Z309" s="21">
        <v>-0.99999999999999833</v>
      </c>
      <c r="AA309" s="21">
        <v>84.193645605635552</v>
      </c>
      <c r="AB309" s="21">
        <v>0.56203977556164264</v>
      </c>
      <c r="AC309" s="21">
        <v>-5.2100221851268516E-2</v>
      </c>
      <c r="AD309" s="21">
        <v>0.11421173623144321</v>
      </c>
      <c r="AE309" s="21">
        <v>31.207564497090871</v>
      </c>
      <c r="AF309" s="21">
        <v>-0.99999999999999833</v>
      </c>
      <c r="AG309" s="21">
        <v>-0.99999999999999833</v>
      </c>
      <c r="AH309" s="21">
        <v>-0.99999999999999833</v>
      </c>
      <c r="AI309" s="21">
        <v>0</v>
      </c>
      <c r="AJ309" s="21">
        <v>7.7423154656680121E-2</v>
      </c>
      <c r="AK309" s="21">
        <v>7.6367218528985772E-2</v>
      </c>
      <c r="AL309" s="21">
        <v>0.12386169036656768</v>
      </c>
      <c r="AM309" s="21">
        <v>-0.23139945585962038</v>
      </c>
      <c r="AN309" s="21">
        <v>0.11333045664220069</v>
      </c>
      <c r="AO309" s="21">
        <v>-5.403150303845579</v>
      </c>
      <c r="AP309" s="21">
        <v>3.4525698678878554</v>
      </c>
      <c r="AQ309" s="21">
        <v>48.711512025287696</v>
      </c>
      <c r="AR309" s="21">
        <v>1.2531805384482475</v>
      </c>
      <c r="AS309" s="21">
        <v>3.0966884276571074</v>
      </c>
      <c r="AT309" s="21">
        <v>-0.99999999999999833</v>
      </c>
      <c r="AU309" s="21">
        <v>-0.99999999999999833</v>
      </c>
      <c r="AV309" s="21">
        <v>0.61092543422828038</v>
      </c>
      <c r="AW309" s="21">
        <v>89.131154050366135</v>
      </c>
      <c r="AX309" s="21">
        <v>96.873469516034149</v>
      </c>
      <c r="AY309" s="21">
        <v>0.4805710887392074</v>
      </c>
      <c r="AZ309" s="21">
        <v>62.600999739653581</v>
      </c>
      <c r="BA309" s="26">
        <v>1577.8352944599876</v>
      </c>
      <c r="CU309" t="e">
        <v>#N/A</v>
      </c>
      <c r="CV309" t="e">
        <v>#N/A</v>
      </c>
    </row>
    <row r="310" spans="1:100" x14ac:dyDescent="0.25">
      <c r="A310">
        <v>839</v>
      </c>
      <c r="B310" t="s">
        <v>752</v>
      </c>
      <c r="C310" s="26">
        <v>3</v>
      </c>
      <c r="D310" s="21">
        <v>2.4625448734656459</v>
      </c>
      <c r="E310" s="21">
        <v>0</v>
      </c>
      <c r="F310" s="21">
        <v>0.55714834816163639</v>
      </c>
      <c r="G310" s="21">
        <v>0.55714834816163639</v>
      </c>
      <c r="H310" s="21">
        <v>-9.6814509554560696E-2</v>
      </c>
      <c r="I310" s="21">
        <v>0</v>
      </c>
      <c r="J310" s="21">
        <v>-5.8088705732736425</v>
      </c>
      <c r="K310" s="21">
        <v>-9.6814509554560696E-2</v>
      </c>
      <c r="L310" s="21">
        <v>-1.0000000000000027</v>
      </c>
      <c r="M310" s="21">
        <v>-1.0000000000000027</v>
      </c>
      <c r="N310" s="21">
        <v>-1.9362901910912136</v>
      </c>
      <c r="O310" s="21">
        <v>-2.78917735164636</v>
      </c>
      <c r="P310" s="21">
        <v>3.016720455455939</v>
      </c>
      <c r="Q310" s="21">
        <v>0.53465856875066264</v>
      </c>
      <c r="R310" s="21">
        <v>0.35056197526172778</v>
      </c>
      <c r="S310" s="21">
        <v>0.34965681180489044</v>
      </c>
      <c r="T310" s="21">
        <v>0.14642735870504014</v>
      </c>
      <c r="U310" s="21">
        <v>-6.8566139804095122E-2</v>
      </c>
      <c r="V310" s="21">
        <v>-7.8432969707740614E-3</v>
      </c>
      <c r="W310" s="21">
        <v>20.65956973158487</v>
      </c>
      <c r="X310" s="21">
        <v>8.4668364395172696E-2</v>
      </c>
      <c r="Y310" s="21">
        <v>-1.0000000000000027</v>
      </c>
      <c r="Z310" s="21">
        <v>-1.0000000000000027</v>
      </c>
      <c r="AA310" s="21">
        <v>66.920168335532807</v>
      </c>
      <c r="AB310" s="21">
        <v>0.39590582576397498</v>
      </c>
      <c r="AC310" s="21">
        <v>0.41293623902246518</v>
      </c>
      <c r="AD310" s="21">
        <v>0.10935866778728366</v>
      </c>
      <c r="AE310" s="21">
        <v>45.9100366286862</v>
      </c>
      <c r="AF310" s="21">
        <v>-1.0000000000000027</v>
      </c>
      <c r="AG310" s="21">
        <v>-1.0000000000000027</v>
      </c>
      <c r="AH310" s="21">
        <v>-1.0000000000000027</v>
      </c>
      <c r="AI310" s="21">
        <v>0</v>
      </c>
      <c r="AJ310" s="21">
        <v>-7.8432969707740614E-3</v>
      </c>
      <c r="AK310" s="21">
        <v>-6.392751953434439E-2</v>
      </c>
      <c r="AL310" s="21">
        <v>0.2610901526588868</v>
      </c>
      <c r="AM310" s="21">
        <v>-0.18692941075011033</v>
      </c>
      <c r="AN310" s="21">
        <v>7.0265864946965767E-3</v>
      </c>
      <c r="AO310" s="21">
        <v>-4.9928728664244799</v>
      </c>
      <c r="AP310" s="21">
        <v>1.4811154256618477</v>
      </c>
      <c r="AQ310" s="21">
        <v>14.850699158311231</v>
      </c>
      <c r="AR310" s="21">
        <v>0.41967473373506153</v>
      </c>
      <c r="AS310" s="21">
        <v>-1.2146145159388166E-2</v>
      </c>
      <c r="AT310" s="21">
        <v>-1.0000000000000027</v>
      </c>
      <c r="AU310" s="21">
        <v>-1.0000000000000027</v>
      </c>
      <c r="AV310" s="21">
        <v>0.90771032342336433</v>
      </c>
      <c r="AW310" s="21">
        <v>65.612106409548318</v>
      </c>
      <c r="AX310" s="21">
        <v>64.827776712470907</v>
      </c>
      <c r="AY310" s="21">
        <v>0.12738216992130491</v>
      </c>
      <c r="AZ310" s="21">
        <v>-12.664418689467315</v>
      </c>
      <c r="BA310" s="26">
        <v>1453.6604155753744</v>
      </c>
    </row>
    <row r="311" spans="1:100" x14ac:dyDescent="0.25">
      <c r="A311">
        <v>841</v>
      </c>
      <c r="B311" t="s">
        <v>753</v>
      </c>
      <c r="C311" s="26">
        <v>3</v>
      </c>
      <c r="D311" s="21">
        <v>2.5492969753185224</v>
      </c>
      <c r="E311" s="21">
        <v>-6.341638780439268E-3</v>
      </c>
      <c r="F311" s="21">
        <v>-1.5384951893708978</v>
      </c>
      <c r="G311" s="21">
        <v>-1.5384951893708978</v>
      </c>
      <c r="H311" s="21">
        <v>-3.8580900965472051E-2</v>
      </c>
      <c r="I311" s="21">
        <v>0</v>
      </c>
      <c r="J311" s="21">
        <v>-2.3148540579283212</v>
      </c>
      <c r="K311" s="21">
        <v>-3.8580900965472051E-2</v>
      </c>
      <c r="L311" s="21">
        <v>-1</v>
      </c>
      <c r="M311" s="21">
        <v>-1</v>
      </c>
      <c r="N311" s="21">
        <v>-0.77161801930944007</v>
      </c>
      <c r="O311" s="21">
        <v>-1.3040522719806984</v>
      </c>
      <c r="P311" s="21">
        <v>-1.0581622848603598</v>
      </c>
      <c r="Q311" s="21">
        <v>6.5037289047252296</v>
      </c>
      <c r="R311" s="21">
        <v>2.0598688498875104</v>
      </c>
      <c r="S311" s="21">
        <v>0.36527588433957264</v>
      </c>
      <c r="T311" s="21">
        <v>0.36299315405275773</v>
      </c>
      <c r="U311" s="21">
        <v>-0.12507607383744435</v>
      </c>
      <c r="V311" s="21">
        <v>0</v>
      </c>
      <c r="W311" s="21">
        <v>25.670954620814332</v>
      </c>
      <c r="X311" s="21">
        <v>0.29620546472745002</v>
      </c>
      <c r="Y311" s="21">
        <v>-1</v>
      </c>
      <c r="Z311" s="21">
        <v>-1</v>
      </c>
      <c r="AA311" s="21">
        <v>30.233400863562171</v>
      </c>
      <c r="AB311" s="21">
        <v>-4.8958309494357428E-2</v>
      </c>
      <c r="AC311" s="21">
        <v>0.15708550561264334</v>
      </c>
      <c r="AD311" s="21">
        <v>-5.8075648261079284E-2</v>
      </c>
      <c r="AE311" s="21">
        <v>2.5025773928603297</v>
      </c>
      <c r="AF311" s="21">
        <v>-1</v>
      </c>
      <c r="AG311" s="21">
        <v>-1</v>
      </c>
      <c r="AH311" s="21">
        <v>-1</v>
      </c>
      <c r="AI311" s="21">
        <v>9.9748377113525327E-4</v>
      </c>
      <c r="AJ311" s="21">
        <v>0</v>
      </c>
      <c r="AK311" s="21">
        <v>-2.2133743567795645E-2</v>
      </c>
      <c r="AL311" s="21">
        <v>8.2997471712126583E-3</v>
      </c>
      <c r="AM311" s="21">
        <v>0.32848433789086845</v>
      </c>
      <c r="AN311" s="21">
        <v>-3.143027230185793E-2</v>
      </c>
      <c r="AO311" s="21">
        <v>8.1014397294327356</v>
      </c>
      <c r="AP311" s="21">
        <v>-0.74425807169038571</v>
      </c>
      <c r="AQ311" s="21">
        <v>23.356100562886013</v>
      </c>
      <c r="AR311" s="21">
        <v>0.60319296455488658</v>
      </c>
      <c r="AS311" s="21">
        <v>0.25762456376197773</v>
      </c>
      <c r="AT311" s="21">
        <v>-1</v>
      </c>
      <c r="AU311" s="21">
        <v>-1</v>
      </c>
      <c r="AV311" s="21">
        <v>0.52137366051661405</v>
      </c>
      <c r="AW311" s="21">
        <v>28.185090519891084</v>
      </c>
      <c r="AX311" s="21">
        <v>28.205040195313806</v>
      </c>
      <c r="AY311" s="21">
        <v>-3.6907605338069624E-2</v>
      </c>
      <c r="AZ311" s="21">
        <v>-42.364568467696081</v>
      </c>
      <c r="BA311" s="26">
        <v>1344.5798462541934</v>
      </c>
    </row>
    <row r="312" spans="1:100" x14ac:dyDescent="0.25">
      <c r="A312">
        <v>842</v>
      </c>
      <c r="B312" t="s">
        <v>754</v>
      </c>
      <c r="C312" s="26">
        <v>3</v>
      </c>
      <c r="D312" s="21">
        <v>5.2188298380802083</v>
      </c>
      <c r="E312" s="21">
        <v>-7.6937779134656509E-3</v>
      </c>
      <c r="F312" s="21">
        <v>1.421630474543305</v>
      </c>
      <c r="G312" s="21">
        <v>1.421630474543305</v>
      </c>
      <c r="H312" s="21">
        <v>0.42155129356419974</v>
      </c>
      <c r="I312" s="21">
        <v>0</v>
      </c>
      <c r="J312" s="21">
        <v>25.293077613851999</v>
      </c>
      <c r="K312" s="21">
        <v>0.42155129356419974</v>
      </c>
      <c r="L312" s="21">
        <v>-1.0000000000000007</v>
      </c>
      <c r="M312" s="21">
        <v>-1.0000000000000007</v>
      </c>
      <c r="N312" s="21">
        <v>8.4310258712840014</v>
      </c>
      <c r="O312" s="21">
        <v>31.933537926475498</v>
      </c>
      <c r="P312" s="21">
        <v>0.1074625666163138</v>
      </c>
      <c r="Q312" s="21">
        <v>6.4924620456822275</v>
      </c>
      <c r="R312" s="21">
        <v>2.0820001674262234</v>
      </c>
      <c r="S312" s="21">
        <v>0.33333333333333348</v>
      </c>
      <c r="T312" s="21">
        <v>0.30797685674694258</v>
      </c>
      <c r="U312" s="21">
        <v>0.22077911561229951</v>
      </c>
      <c r="V312" s="21">
        <v>0</v>
      </c>
      <c r="W312" s="21">
        <v>17.621520485135026</v>
      </c>
      <c r="X312" s="21">
        <v>1.0775188823788833</v>
      </c>
      <c r="Y312" s="21">
        <v>-1.0000000000000007</v>
      </c>
      <c r="Z312" s="21">
        <v>-1.0000000000000007</v>
      </c>
      <c r="AA312" s="21">
        <v>49.060117777326624</v>
      </c>
      <c r="AB312" s="21">
        <v>0.23870055292098044</v>
      </c>
      <c r="AC312" s="21">
        <v>2.5393948204397554E-2</v>
      </c>
      <c r="AD312" s="21">
        <v>0.32303744136992907</v>
      </c>
      <c r="AE312" s="21">
        <v>29.356597124765329</v>
      </c>
      <c r="AF312" s="21">
        <v>-1.0000000000000007</v>
      </c>
      <c r="AG312" s="21">
        <v>-1.0000000000000007</v>
      </c>
      <c r="AH312" s="21">
        <v>-1.0000000000000007</v>
      </c>
      <c r="AI312" s="21">
        <v>0</v>
      </c>
      <c r="AJ312" s="21">
        <v>0</v>
      </c>
      <c r="AK312" s="21">
        <v>6.9937641197296271E-2</v>
      </c>
      <c r="AL312" s="21">
        <v>0.1357323778590199</v>
      </c>
      <c r="AM312" s="21">
        <v>0.24535309688928558</v>
      </c>
      <c r="AN312" s="21">
        <v>-4.6837249127271552E-2</v>
      </c>
      <c r="AO312" s="21">
        <v>6.4835156282186288</v>
      </c>
      <c r="AP312" s="21">
        <v>-0.49226933888668761</v>
      </c>
      <c r="AQ312" s="21">
        <v>42.914598098987007</v>
      </c>
      <c r="AR312" s="21">
        <v>0.86208930569257536</v>
      </c>
      <c r="AS312" s="21">
        <v>1.4990701759430829</v>
      </c>
      <c r="AT312" s="21">
        <v>-1.0000000000000007</v>
      </c>
      <c r="AU312" s="21">
        <v>-1.0000000000000007</v>
      </c>
      <c r="AV312" s="21">
        <v>3.5036306419695289</v>
      </c>
      <c r="AW312" s="21">
        <v>80.501386364915319</v>
      </c>
      <c r="AX312" s="21">
        <v>80.501386364915319</v>
      </c>
      <c r="AY312" s="21">
        <v>0.40779260549637464</v>
      </c>
      <c r="AZ312" s="21">
        <v>18.362005955523568</v>
      </c>
      <c r="BA312" s="26">
        <v>1561.2493006820566</v>
      </c>
    </row>
    <row r="313" spans="1:100" x14ac:dyDescent="0.25">
      <c r="A313">
        <v>846</v>
      </c>
      <c r="B313" t="s">
        <v>755</v>
      </c>
      <c r="C313" s="26">
        <v>3</v>
      </c>
      <c r="D313" s="21">
        <v>3.6565596173048327</v>
      </c>
      <c r="E313" s="21">
        <v>0</v>
      </c>
      <c r="F313" s="21">
        <v>5.9556261735653759E-2</v>
      </c>
      <c r="G313" s="21">
        <v>5.9556261735653759E-2</v>
      </c>
      <c r="H313" s="21">
        <v>0.35877858199817486</v>
      </c>
      <c r="I313" s="21">
        <v>0</v>
      </c>
      <c r="J313" s="21">
        <v>21.526714919890487</v>
      </c>
      <c r="K313" s="21">
        <v>0.35877858199817486</v>
      </c>
      <c r="L313" s="21">
        <v>-1.0000000000000016</v>
      </c>
      <c r="M313" s="21">
        <v>-1.0000000000000016</v>
      </c>
      <c r="N313" s="21">
        <v>7.1755716399634961</v>
      </c>
      <c r="O313" s="21">
        <v>25.242830798930978</v>
      </c>
      <c r="P313" s="21">
        <v>2.1892859447167416</v>
      </c>
      <c r="Q313" s="21">
        <v>-1.8936492156442208</v>
      </c>
      <c r="R313" s="21">
        <v>-0.52834989486839656</v>
      </c>
      <c r="S313" s="21">
        <v>0.31420900595237189</v>
      </c>
      <c r="T313" s="21">
        <v>0.25336823732646796</v>
      </c>
      <c r="U313" s="21">
        <v>0.22104648346936984</v>
      </c>
      <c r="V313" s="21">
        <v>0</v>
      </c>
      <c r="W313" s="21">
        <v>17.193805790001406</v>
      </c>
      <c r="X313" s="21">
        <v>1.1247859156359636</v>
      </c>
      <c r="Y313" s="21">
        <v>-1.0000000000000016</v>
      </c>
      <c r="Z313" s="21">
        <v>-1.0000000000000016</v>
      </c>
      <c r="AA313" s="21">
        <v>52.137029480699844</v>
      </c>
      <c r="AB313" s="21">
        <v>0.26604587583930839</v>
      </c>
      <c r="AC313" s="21">
        <v>8.5436663935676033E-2</v>
      </c>
      <c r="AD313" s="21">
        <v>0.3579489319363528</v>
      </c>
      <c r="AE313" s="21">
        <v>35.471573585566865</v>
      </c>
      <c r="AF313" s="21">
        <v>-1.0000000000000016</v>
      </c>
      <c r="AG313" s="21">
        <v>-1.0000000000000016</v>
      </c>
      <c r="AH313" s="21">
        <v>-1.0000000000000016</v>
      </c>
      <c r="AI313" s="21">
        <v>1.0690305346994187E-3</v>
      </c>
      <c r="AJ313" s="21">
        <v>0</v>
      </c>
      <c r="AK313" s="21">
        <v>0.10324901973591423</v>
      </c>
      <c r="AL313" s="21">
        <v>-2.5424145815753181E-3</v>
      </c>
      <c r="AM313" s="21">
        <v>0.25546954696240609</v>
      </c>
      <c r="AN313" s="21">
        <v>8.7683934198322377E-2</v>
      </c>
      <c r="AO313" s="21">
        <v>6.9029837727397236</v>
      </c>
      <c r="AP313" s="21">
        <v>2.1793862820501833</v>
      </c>
      <c r="AQ313" s="21">
        <v>38.720520709891886</v>
      </c>
      <c r="AR313" s="21">
        <v>0.78862372674820935</v>
      </c>
      <c r="AS313" s="21">
        <v>1.4835644976341387</v>
      </c>
      <c r="AT313" s="21">
        <v>-1.0000000000000016</v>
      </c>
      <c r="AU313" s="21">
        <v>-1.0000000000000016</v>
      </c>
      <c r="AV313" s="21">
        <v>-0.46879363313274269</v>
      </c>
      <c r="AW313" s="21">
        <v>79.559246561681007</v>
      </c>
      <c r="AX313" s="21">
        <v>79.580627172375003</v>
      </c>
      <c r="AY313" s="21">
        <v>0.16913351931794435</v>
      </c>
      <c r="AZ313" s="21">
        <v>17.552130033947503</v>
      </c>
      <c r="BA313" s="26">
        <v>1467.3042560210195</v>
      </c>
    </row>
    <row r="314" spans="1:100" x14ac:dyDescent="0.25">
      <c r="A314">
        <v>847</v>
      </c>
      <c r="B314" t="s">
        <v>756</v>
      </c>
      <c r="C314" s="26">
        <v>3</v>
      </c>
      <c r="D314" s="21">
        <v>5.3558480511447071</v>
      </c>
      <c r="E314" s="21">
        <v>0</v>
      </c>
      <c r="F314" s="21">
        <v>0.87664736930876774</v>
      </c>
      <c r="G314" s="21">
        <v>0.87664736930876774</v>
      </c>
      <c r="H314" s="21">
        <v>0.27199286843379833</v>
      </c>
      <c r="I314" s="21">
        <v>0</v>
      </c>
      <c r="J314" s="21">
        <v>16.319572106027898</v>
      </c>
      <c r="K314" s="21">
        <v>0.27199286843379833</v>
      </c>
      <c r="L314" s="21">
        <v>-0.999999999999998</v>
      </c>
      <c r="M314" s="21">
        <v>-0.999999999999998</v>
      </c>
      <c r="N314" s="21">
        <v>5.4398573686759661</v>
      </c>
      <c r="O314" s="21">
        <v>22.552067526481366</v>
      </c>
      <c r="P314" s="21">
        <v>1.8419711910901679E-2</v>
      </c>
      <c r="Q314" s="21">
        <v>-0.812929198124967</v>
      </c>
      <c r="R314" s="21">
        <v>-0.28863339359106122</v>
      </c>
      <c r="S314" s="21">
        <v>0.34818572216829519</v>
      </c>
      <c r="T314" s="21">
        <v>0.37593516078129086</v>
      </c>
      <c r="U314" s="21">
        <v>0.15817312421477586</v>
      </c>
      <c r="V314" s="21">
        <v>7.2924564952862578E-2</v>
      </c>
      <c r="W314" s="21">
        <v>27.329028147337059</v>
      </c>
      <c r="X314" s="21">
        <v>1.5649697285400244</v>
      </c>
      <c r="Y314" s="21">
        <v>-0.999999999999998</v>
      </c>
      <c r="Z314" s="21">
        <v>-0.999999999999998</v>
      </c>
      <c r="AA314" s="21">
        <v>58.746506813035523</v>
      </c>
      <c r="AB314" s="21">
        <v>5.5635041058451885E-2</v>
      </c>
      <c r="AC314" s="21">
        <v>0.31509370247110763</v>
      </c>
      <c r="AD314" s="21">
        <v>0.26339349765623143</v>
      </c>
      <c r="AE314" s="21">
        <v>31.706112059289563</v>
      </c>
      <c r="AF314" s="21">
        <v>-0.999999999999998</v>
      </c>
      <c r="AG314" s="21">
        <v>-0.999999999999998</v>
      </c>
      <c r="AH314" s="21">
        <v>-0.999999999999998</v>
      </c>
      <c r="AI314" s="21">
        <v>0</v>
      </c>
      <c r="AJ314" s="21">
        <v>7.2924564952862578E-2</v>
      </c>
      <c r="AK314" s="21">
        <v>9.0159327975696466E-2</v>
      </c>
      <c r="AL314" s="21">
        <v>-6.3596501356292301E-2</v>
      </c>
      <c r="AM314" s="21">
        <v>-0.20131068905842073</v>
      </c>
      <c r="AN314" s="21">
        <v>7.0545007121459918E-2</v>
      </c>
      <c r="AO314" s="21">
        <v>-4.5819705865820364</v>
      </c>
      <c r="AP314" s="21">
        <v>1.4456426712550356</v>
      </c>
      <c r="AQ314" s="21">
        <v>43.648600253364954</v>
      </c>
      <c r="AR314" s="21">
        <v>0.95521857211722461</v>
      </c>
      <c r="AS314" s="21">
        <v>1.8369625969738226</v>
      </c>
      <c r="AT314" s="21">
        <v>-0.999999999999998</v>
      </c>
      <c r="AU314" s="21">
        <v>-0.999999999999998</v>
      </c>
      <c r="AV314" s="21">
        <v>0.58801397571770675</v>
      </c>
      <c r="AW314" s="21">
        <v>82.744217010771976</v>
      </c>
      <c r="AX314" s="21">
        <v>90.036673506058264</v>
      </c>
      <c r="AY314" s="21">
        <v>0.42280076602455241</v>
      </c>
      <c r="AZ314" s="21">
        <v>53.249160924000279</v>
      </c>
      <c r="BA314" s="26">
        <v>1522.0931603510292</v>
      </c>
    </row>
    <row r="315" spans="1:100" x14ac:dyDescent="0.25">
      <c r="A315">
        <v>848</v>
      </c>
      <c r="B315" t="s">
        <v>757</v>
      </c>
      <c r="C315" s="26">
        <v>3</v>
      </c>
      <c r="D315" s="21">
        <v>4.6175333156212748</v>
      </c>
      <c r="E315" s="21">
        <v>2.66866100227174E-2</v>
      </c>
      <c r="F315" s="21">
        <v>0.72136365083200138</v>
      </c>
      <c r="G315" s="21">
        <v>0.73025918750624053</v>
      </c>
      <c r="H315" s="21">
        <v>0.27162723473181388</v>
      </c>
      <c r="I315" s="21">
        <v>0</v>
      </c>
      <c r="J315" s="21">
        <v>16.297634083908836</v>
      </c>
      <c r="K315" s="21">
        <v>0.27162723473181388</v>
      </c>
      <c r="L315" s="21">
        <v>-0.99999999999999645</v>
      </c>
      <c r="M315" s="21">
        <v>-0.99999999999999645</v>
      </c>
      <c r="N315" s="21">
        <v>5.4325446946362765</v>
      </c>
      <c r="O315" s="21">
        <v>21.645426587036347</v>
      </c>
      <c r="P315" s="21">
        <v>-0.81513620098434814</v>
      </c>
      <c r="Q315" s="21">
        <v>4.4898232865826095</v>
      </c>
      <c r="R315" s="21">
        <v>1.2477640188627881</v>
      </c>
      <c r="S315" s="21">
        <v>0.3333333333333322</v>
      </c>
      <c r="T315" s="21">
        <v>0.35756892307056504</v>
      </c>
      <c r="U315" s="21">
        <v>0.26802346631659857</v>
      </c>
      <c r="V315" s="21">
        <v>-6.1027401621954178E-2</v>
      </c>
      <c r="W315" s="21">
        <v>25.050843454669131</v>
      </c>
      <c r="X315" s="21">
        <v>1.2573484964727375</v>
      </c>
      <c r="Y315" s="21">
        <v>-0.99999999999999645</v>
      </c>
      <c r="Z315" s="21">
        <v>-0.99999999999999645</v>
      </c>
      <c r="AA315" s="21">
        <v>55.403688143025455</v>
      </c>
      <c r="AB315" s="21">
        <v>6.2052120120970652E-2</v>
      </c>
      <c r="AC315" s="21">
        <v>0.43317409850416067</v>
      </c>
      <c r="AD315" s="21">
        <v>8.687539476473978E-2</v>
      </c>
      <c r="AE315" s="21">
        <v>29.105080669493564</v>
      </c>
      <c r="AF315" s="21">
        <v>-0.99999999999999645</v>
      </c>
      <c r="AG315" s="21">
        <v>-0.99999999999999645</v>
      </c>
      <c r="AH315" s="21">
        <v>-0.99999999999999645</v>
      </c>
      <c r="AI315" s="21">
        <v>3.6194790525580396E-2</v>
      </c>
      <c r="AJ315" s="21">
        <v>-6.1027401621954178E-2</v>
      </c>
      <c r="AK315" s="21">
        <v>0.15827656402924467</v>
      </c>
      <c r="AL315" s="21">
        <v>-3.8614546602172881E-2</v>
      </c>
      <c r="AM315" s="21">
        <v>0.12355126207175582</v>
      </c>
      <c r="AN315" s="21">
        <v>-0.1139579041638151</v>
      </c>
      <c r="AO315" s="21">
        <v>3.8801643719401189</v>
      </c>
      <c r="AP315" s="21">
        <v>-3.0420203371062433</v>
      </c>
      <c r="AQ315" s="21">
        <v>41.348477538577953</v>
      </c>
      <c r="AR315" s="21">
        <v>0.89789832109854228</v>
      </c>
      <c r="AS315" s="21">
        <v>1.5289757312045515</v>
      </c>
      <c r="AT315" s="21">
        <v>-0.99999999999999645</v>
      </c>
      <c r="AU315" s="21">
        <v>-0.99999999999999645</v>
      </c>
      <c r="AV315" s="21">
        <v>1.9780232063690293</v>
      </c>
      <c r="AW315" s="21">
        <v>74.007094392955551</v>
      </c>
      <c r="AX315" s="21">
        <v>68.628250041271741</v>
      </c>
      <c r="AY315" s="21">
        <v>0.27506859997853789</v>
      </c>
      <c r="AZ315" s="21">
        <v>2.0699460632241484</v>
      </c>
      <c r="BA315" s="26">
        <v>1428.9246300200764</v>
      </c>
    </row>
    <row r="316" spans="1:100" x14ac:dyDescent="0.25">
      <c r="A316">
        <v>852</v>
      </c>
      <c r="B316" t="s">
        <v>758</v>
      </c>
      <c r="C316" s="26">
        <v>3</v>
      </c>
      <c r="D316" s="21">
        <v>5.3264997129433516</v>
      </c>
      <c r="E316" s="21">
        <v>0</v>
      </c>
      <c r="F316" s="21">
        <v>0.42661471262418371</v>
      </c>
      <c r="G316" s="21">
        <v>0.42661471262418371</v>
      </c>
      <c r="H316" s="21">
        <v>5.6784994019200549E-2</v>
      </c>
      <c r="I316" s="21">
        <v>0</v>
      </c>
      <c r="J316" s="21">
        <v>3.4070996411520347</v>
      </c>
      <c r="K316" s="21">
        <v>5.6784994019200549E-2</v>
      </c>
      <c r="L316" s="21">
        <v>-1.0000000000000013</v>
      </c>
      <c r="M316" s="21">
        <v>-1.0000000000000013</v>
      </c>
      <c r="N316" s="21">
        <v>1.135699880384011</v>
      </c>
      <c r="O316" s="21">
        <v>9.1602140667195684</v>
      </c>
      <c r="P316" s="21">
        <v>-0.42040989065390788</v>
      </c>
      <c r="Q316" s="21">
        <v>-1.6414557990021041</v>
      </c>
      <c r="R316" s="21">
        <v>-0.60628262928547272</v>
      </c>
      <c r="S316" s="21">
        <v>0.36137500555563035</v>
      </c>
      <c r="T316" s="21">
        <v>0.45006842686241172</v>
      </c>
      <c r="U316" s="21">
        <v>-3.3272755060337882E-2</v>
      </c>
      <c r="V316" s="21">
        <v>0</v>
      </c>
      <c r="W316" s="21">
        <v>28.855427333540113</v>
      </c>
      <c r="X316" s="21">
        <v>0.73830251168656746</v>
      </c>
      <c r="Y316" s="21">
        <v>-1.0000000000000013</v>
      </c>
      <c r="Z316" s="21">
        <v>-1.0000000000000013</v>
      </c>
      <c r="AA316" s="21">
        <v>79.552893413043208</v>
      </c>
      <c r="AB316" s="21">
        <v>0.33568295474703974</v>
      </c>
      <c r="AC316" s="21">
        <v>0.39129586719540538</v>
      </c>
      <c r="AD316" s="21">
        <v>0.29909615223332559</v>
      </c>
      <c r="AE316" s="21">
        <v>51.303748708788532</v>
      </c>
      <c r="AF316" s="21">
        <v>-1.0000000000000013</v>
      </c>
      <c r="AG316" s="21">
        <v>-1.0000000000000013</v>
      </c>
      <c r="AH316" s="21">
        <v>-1.0000000000000013</v>
      </c>
      <c r="AI316" s="21">
        <v>-7.1005824147287715E-3</v>
      </c>
      <c r="AJ316" s="21">
        <v>0</v>
      </c>
      <c r="AK316" s="21">
        <v>0.36078135513061094</v>
      </c>
      <c r="AL316" s="21">
        <v>-0.12483838582820445</v>
      </c>
      <c r="AM316" s="21">
        <v>5.7133639953401406E-2</v>
      </c>
      <c r="AN316" s="21">
        <v>0.12997711509096366</v>
      </c>
      <c r="AO316" s="21">
        <v>3.2322477744880915</v>
      </c>
      <c r="AP316" s="21">
        <v>2.6252359481330698</v>
      </c>
      <c r="AQ316" s="21">
        <v>32.262526974692143</v>
      </c>
      <c r="AR316" s="21">
        <v>0.7781706773577034</v>
      </c>
      <c r="AS316" s="21">
        <v>0.79508750570576781</v>
      </c>
      <c r="AT316" s="21">
        <v>-1.0000000000000013</v>
      </c>
      <c r="AU316" s="21">
        <v>-1.0000000000000013</v>
      </c>
      <c r="AV316" s="21">
        <v>-0.17966791666128917</v>
      </c>
      <c r="AW316" s="21">
        <v>91.338343427895836</v>
      </c>
      <c r="AX316" s="21">
        <v>91.196331779601252</v>
      </c>
      <c r="AY316" s="21">
        <v>0.21215099475116672</v>
      </c>
      <c r="AZ316" s="21">
        <v>13.486781835651385</v>
      </c>
      <c r="BA316" s="26">
        <v>1468.2731537306579</v>
      </c>
    </row>
    <row r="317" spans="1:100" x14ac:dyDescent="0.25">
      <c r="A317">
        <v>854</v>
      </c>
      <c r="B317" t="s">
        <v>759</v>
      </c>
      <c r="C317" s="26">
        <v>3</v>
      </c>
      <c r="D317" s="21">
        <v>5.5910983651964941</v>
      </c>
      <c r="E317" s="21">
        <v>1.5034142911905354E-2</v>
      </c>
      <c r="F317" s="21">
        <v>0.29675230170671885</v>
      </c>
      <c r="G317" s="21">
        <v>0.30100794396693942</v>
      </c>
      <c r="H317" s="21">
        <v>0.31234119269043192</v>
      </c>
      <c r="I317" s="21">
        <v>0</v>
      </c>
      <c r="J317" s="21">
        <v>18.740471561425913</v>
      </c>
      <c r="K317" s="21">
        <v>0.31234119269043192</v>
      </c>
      <c r="L317" s="21">
        <v>-1.0000000000000004</v>
      </c>
      <c r="M317" s="21">
        <v>-1.0000000000000004</v>
      </c>
      <c r="N317" s="21">
        <v>6.2468238538086425</v>
      </c>
      <c r="O317" s="21">
        <v>24.63257787058933</v>
      </c>
      <c r="P317" s="21">
        <v>-0.81155327905842523</v>
      </c>
      <c r="Q317" s="21">
        <v>1.6859195653631958</v>
      </c>
      <c r="R317" s="21">
        <v>0.45205797523276015</v>
      </c>
      <c r="S317" s="21">
        <v>0.33732122090469252</v>
      </c>
      <c r="T317" s="21">
        <v>0.36194850003357981</v>
      </c>
      <c r="U317" s="21">
        <v>0.22854507860631679</v>
      </c>
      <c r="V317" s="21">
        <v>0</v>
      </c>
      <c r="W317" s="21">
        <v>24.618944274166289</v>
      </c>
      <c r="X317" s="21">
        <v>1.3297240093733538</v>
      </c>
      <c r="Y317" s="21">
        <v>-1.0000000000000004</v>
      </c>
      <c r="Z317" s="21">
        <v>-1.0000000000000004</v>
      </c>
      <c r="AA317" s="21">
        <v>51.744399685429627</v>
      </c>
      <c r="AB317" s="21">
        <v>0.20459040925367289</v>
      </c>
      <c r="AC317" s="21">
        <v>0.22178077757288375</v>
      </c>
      <c r="AD317" s="21">
        <v>0.10709676189405498</v>
      </c>
      <c r="AE317" s="21">
        <v>26.673397436030566</v>
      </c>
      <c r="AF317" s="21">
        <v>-1.0000000000000004</v>
      </c>
      <c r="AG317" s="21">
        <v>-1.0000000000000004</v>
      </c>
      <c r="AH317" s="21">
        <v>-1.0000000000000004</v>
      </c>
      <c r="AI317" s="21">
        <v>-5.7121357931558432E-3</v>
      </c>
      <c r="AJ317" s="21">
        <v>0</v>
      </c>
      <c r="AK317" s="21">
        <v>-9.6628702795458099E-2</v>
      </c>
      <c r="AL317" s="21">
        <v>0.14618451721291978</v>
      </c>
      <c r="AM317" s="21">
        <v>0.39335305299212425</v>
      </c>
      <c r="AN317" s="21">
        <v>7.8793179590451151E-2</v>
      </c>
      <c r="AO317" s="21">
        <v>9.3506828108258162</v>
      </c>
      <c r="AP317" s="21">
        <v>2.700752075825879</v>
      </c>
      <c r="AQ317" s="21">
        <v>43.359415835592245</v>
      </c>
      <c r="AR317" s="21">
        <v>0.92781479954458945</v>
      </c>
      <c r="AS317" s="21">
        <v>1.6420652020637856</v>
      </c>
      <c r="AT317" s="21">
        <v>-1.0000000000000004</v>
      </c>
      <c r="AU317" s="21">
        <v>-1.0000000000000004</v>
      </c>
      <c r="AV317" s="21">
        <v>0.75306591919970001</v>
      </c>
      <c r="AW317" s="21">
        <v>79.077729631844804</v>
      </c>
      <c r="AX317" s="21">
        <v>78.963486915981704</v>
      </c>
      <c r="AY317" s="21">
        <v>2.1028521154537003E-2</v>
      </c>
      <c r="AZ317" s="21">
        <v>-7.0223849171578774</v>
      </c>
      <c r="BA317" s="26">
        <v>1433.5549364110807</v>
      </c>
    </row>
    <row r="318" spans="1:100" x14ac:dyDescent="0.25">
      <c r="A318">
        <v>857</v>
      </c>
      <c r="B318" t="s">
        <v>760</v>
      </c>
      <c r="C318" s="26">
        <v>3</v>
      </c>
      <c r="D318" s="21">
        <v>4.2186656578990371</v>
      </c>
      <c r="E318" s="21">
        <v>4.0511879360932194E-2</v>
      </c>
      <c r="F318" s="21">
        <v>-4.4496949893174598E-2</v>
      </c>
      <c r="G318" s="21">
        <v>-3.7170936914426252E-2</v>
      </c>
      <c r="H318" s="21">
        <v>0.49440308057247112</v>
      </c>
      <c r="I318" s="21">
        <v>0</v>
      </c>
      <c r="J318" s="21">
        <v>29.664184834348276</v>
      </c>
      <c r="K318" s="21">
        <v>0.49440308057247112</v>
      </c>
      <c r="L318" s="21">
        <v>-1.0000000000000004</v>
      </c>
      <c r="M318" s="21">
        <v>-1.0000000000000004</v>
      </c>
      <c r="N318" s="21">
        <v>9.8880616114494249</v>
      </c>
      <c r="O318" s="21">
        <v>33.845679555332886</v>
      </c>
      <c r="P318" s="21">
        <v>-1.8829020519119537</v>
      </c>
      <c r="Q318" s="21">
        <v>-0.12347203800598029</v>
      </c>
      <c r="R318" s="21">
        <v>-0.24929338302889281</v>
      </c>
      <c r="S318" s="21">
        <v>0.33333333333333343</v>
      </c>
      <c r="T318" s="21">
        <v>0.3455032795958049</v>
      </c>
      <c r="U318" s="21">
        <v>0.2603602753821106</v>
      </c>
      <c r="V318" s="21">
        <v>0</v>
      </c>
      <c r="W318" s="21">
        <v>17.791752309551118</v>
      </c>
      <c r="X318" s="21">
        <v>1.324357713109332</v>
      </c>
      <c r="Y318" s="21">
        <v>-1.0000000000000004</v>
      </c>
      <c r="Z318" s="21">
        <v>-1.0000000000000004</v>
      </c>
      <c r="AA318" s="21">
        <v>19.992317425551175</v>
      </c>
      <c r="AB318" s="21">
        <v>0.11217748799901529</v>
      </c>
      <c r="AC318" s="21">
        <v>-0.16815887248221092</v>
      </c>
      <c r="AD318" s="21">
        <v>0.10497855446377465</v>
      </c>
      <c r="AE318" s="21">
        <v>2.4498584990289571</v>
      </c>
      <c r="AF318" s="21">
        <v>-1.0000000000000004</v>
      </c>
      <c r="AG318" s="21">
        <v>-1.0000000000000004</v>
      </c>
      <c r="AH318" s="21">
        <v>-1.0000000000000004</v>
      </c>
      <c r="AI318" s="21">
        <v>0</v>
      </c>
      <c r="AJ318" s="21">
        <v>0</v>
      </c>
      <c r="AK318" s="21">
        <v>-0.1052754311531869</v>
      </c>
      <c r="AL318" s="21">
        <v>0.44764576496958397</v>
      </c>
      <c r="AM318" s="21">
        <v>8.4511490293963723E-4</v>
      </c>
      <c r="AN318" s="21">
        <v>0.59512941358671534</v>
      </c>
      <c r="AO318" s="21">
        <v>-0.50524928319244256</v>
      </c>
      <c r="AP318" s="21">
        <v>17.116464164515801</v>
      </c>
      <c r="AQ318" s="21">
        <v>47.455937143899391</v>
      </c>
      <c r="AR318" s="21">
        <v>0.93919688831124915</v>
      </c>
      <c r="AS318" s="21">
        <v>1.8187607936818038</v>
      </c>
      <c r="AT318" s="21">
        <v>-1.0000000000000004</v>
      </c>
      <c r="AU318" s="21">
        <v>-1.0000000000000004</v>
      </c>
      <c r="AV318" s="21">
        <v>-0.28646431994331917</v>
      </c>
      <c r="AW318" s="21">
        <v>70.954461145399875</v>
      </c>
      <c r="AX318" s="21">
        <v>70.954461145399875</v>
      </c>
      <c r="AY318" s="21">
        <v>0.41989359239830637</v>
      </c>
      <c r="AZ318" s="21">
        <v>23.616955320701074</v>
      </c>
      <c r="BA318" s="26">
        <v>1473.9473864149452</v>
      </c>
    </row>
    <row r="319" spans="1:100" x14ac:dyDescent="0.25">
      <c r="A319">
        <v>858</v>
      </c>
      <c r="B319" t="s">
        <v>761</v>
      </c>
      <c r="C319" s="26">
        <v>3</v>
      </c>
      <c r="D319" s="21">
        <v>4.1305741081776661</v>
      </c>
      <c r="E319" s="21">
        <v>0</v>
      </c>
      <c r="F319" s="21">
        <v>-1.768107302789312E-2</v>
      </c>
      <c r="G319" s="21">
        <v>-1.768107302789312E-2</v>
      </c>
      <c r="H319" s="21">
        <v>8.7809087410248288E-2</v>
      </c>
      <c r="I319" s="21">
        <v>0</v>
      </c>
      <c r="J319" s="21">
        <v>5.2685452446149013</v>
      </c>
      <c r="K319" s="21">
        <v>8.7809087410248288E-2</v>
      </c>
      <c r="L319" s="21">
        <v>-0.99999999999999956</v>
      </c>
      <c r="M319" s="21">
        <v>-0.99999999999999956</v>
      </c>
      <c r="N319" s="21">
        <v>1.7561817482049651</v>
      </c>
      <c r="O319" s="21">
        <v>9.3814382797646729</v>
      </c>
      <c r="P319" s="21">
        <v>1.582397768783685</v>
      </c>
      <c r="Q319" s="21">
        <v>-0.31089547399198753</v>
      </c>
      <c r="R319" s="21">
        <v>5.5001606603117509E-2</v>
      </c>
      <c r="S319" s="21">
        <v>0.33333333333333326</v>
      </c>
      <c r="T319" s="21">
        <v>0.33180801947268779</v>
      </c>
      <c r="U319" s="21">
        <v>-0.22594780538598919</v>
      </c>
      <c r="V319" s="21">
        <v>-5.5549031689189794E-3</v>
      </c>
      <c r="W319" s="21">
        <v>13.83318227363459</v>
      </c>
      <c r="X319" s="21">
        <v>-0.36131368902234351</v>
      </c>
      <c r="Y319" s="21">
        <v>-0.99999999999999956</v>
      </c>
      <c r="Z319" s="21">
        <v>-0.99999999999999956</v>
      </c>
      <c r="AA319" s="21">
        <v>37.30173787932889</v>
      </c>
      <c r="AB319" s="21">
        <v>0.29091725952831493</v>
      </c>
      <c r="AC319" s="21">
        <v>0.16662901102708891</v>
      </c>
      <c r="AD319" s="21">
        <v>1.0724809426420057E-2</v>
      </c>
      <c r="AE319" s="21">
        <v>23.413553999091203</v>
      </c>
      <c r="AF319" s="21">
        <v>-0.99999999999999956</v>
      </c>
      <c r="AG319" s="21">
        <v>-0.99999999999999956</v>
      </c>
      <c r="AH319" s="21">
        <v>-0.99999999999999956</v>
      </c>
      <c r="AI319" s="21">
        <v>0</v>
      </c>
      <c r="AJ319" s="21">
        <v>-5.5549031689189794E-3</v>
      </c>
      <c r="AK319" s="21">
        <v>-6.5884662109078396E-2</v>
      </c>
      <c r="AL319" s="21">
        <v>-8.9107794146843777E-2</v>
      </c>
      <c r="AM319" s="21">
        <v>-3.9761052126181695E-2</v>
      </c>
      <c r="AN319" s="21">
        <v>-3.5355692617762946E-2</v>
      </c>
      <c r="AO319" s="21">
        <v>-1.323449613699935</v>
      </c>
      <c r="AP319" s="21">
        <v>-1.3294312861782929</v>
      </c>
      <c r="AQ319" s="21">
        <v>19.101727518249476</v>
      </c>
      <c r="AR319" s="21">
        <v>0.43363864425111265</v>
      </c>
      <c r="AS319" s="21">
        <v>-0.273504601612095</v>
      </c>
      <c r="AT319" s="21">
        <v>-0.99999999999999956</v>
      </c>
      <c r="AU319" s="21">
        <v>-0.99999999999999956</v>
      </c>
      <c r="AV319" s="21">
        <v>3.7320533575224385E-2</v>
      </c>
      <c r="AW319" s="21">
        <v>45.353744872915264</v>
      </c>
      <c r="AX319" s="21">
        <v>44.798254556023366</v>
      </c>
      <c r="AY319" s="21">
        <v>-0.14192008142264931</v>
      </c>
      <c r="AZ319" s="21">
        <v>-54.179499790653644</v>
      </c>
      <c r="BA319" s="26">
        <v>1367.5350939023174</v>
      </c>
    </row>
    <row r="320" spans="1:100" x14ac:dyDescent="0.25">
      <c r="A320">
        <v>862</v>
      </c>
      <c r="B320" t="s">
        <v>762</v>
      </c>
      <c r="C320" s="26">
        <v>3</v>
      </c>
      <c r="D320" s="21">
        <v>3.6429917154396816</v>
      </c>
      <c r="E320" s="21">
        <v>0</v>
      </c>
      <c r="F320" s="21">
        <v>0</v>
      </c>
      <c r="G320" s="21">
        <v>0</v>
      </c>
      <c r="H320" s="21">
        <v>0.17893800992489928</v>
      </c>
      <c r="I320" s="21">
        <v>0</v>
      </c>
      <c r="J320" s="21">
        <v>10.736280595493962</v>
      </c>
      <c r="K320" s="21">
        <v>0.17893800992489928</v>
      </c>
      <c r="L320" s="21">
        <v>-0.99999999999999833</v>
      </c>
      <c r="M320" s="21">
        <v>-0.99999999999999833</v>
      </c>
      <c r="N320" s="21">
        <v>3.578760198497986</v>
      </c>
      <c r="O320" s="21">
        <v>14.379272310933647</v>
      </c>
      <c r="P320" s="21">
        <v>7.3153120208227229E-2</v>
      </c>
      <c r="Q320" s="21">
        <v>-3.1079078100890896E-2</v>
      </c>
      <c r="R320" s="21">
        <v>-4.5448616535503222E-2</v>
      </c>
      <c r="S320" s="21">
        <v>0.32221221859982035</v>
      </c>
      <c r="T320" s="21">
        <v>0.36175975665322335</v>
      </c>
      <c r="U320" s="21">
        <v>0.59412999329003213</v>
      </c>
      <c r="V320" s="21">
        <v>0</v>
      </c>
      <c r="W320" s="21">
        <v>43.966558344727069</v>
      </c>
      <c r="X320" s="21">
        <v>2.9049718528857302</v>
      </c>
      <c r="Y320" s="21">
        <v>-0.99999999999999833</v>
      </c>
      <c r="Z320" s="21">
        <v>-0.99999999999999833</v>
      </c>
      <c r="AA320" s="21">
        <v>85.558273530697861</v>
      </c>
      <c r="AB320" s="21">
        <v>0.35264942814313494</v>
      </c>
      <c r="AC320" s="21">
        <v>0.27582410256999818</v>
      </c>
      <c r="AD320" s="21">
        <v>0.20426974533699227</v>
      </c>
      <c r="AE320" s="21">
        <v>41.637163802506265</v>
      </c>
      <c r="AF320" s="21">
        <v>-0.99999999999999833</v>
      </c>
      <c r="AG320" s="21">
        <v>-0.99999999999999833</v>
      </c>
      <c r="AH320" s="21">
        <v>-0.99999999999999833</v>
      </c>
      <c r="AI320" s="21">
        <v>0</v>
      </c>
      <c r="AJ320" s="21">
        <v>0</v>
      </c>
      <c r="AK320" s="21">
        <v>8.0689343380342254E-3</v>
      </c>
      <c r="AL320" s="21">
        <v>1.0002894799808195E-2</v>
      </c>
      <c r="AM320" s="21">
        <v>3.8650273843412242E-2</v>
      </c>
      <c r="AN320" s="21">
        <v>-7.4606671626191806E-2</v>
      </c>
      <c r="AO320" s="21">
        <v>1.0066015177754781</v>
      </c>
      <c r="AP320" s="21">
        <v>-1.8151523166557537</v>
      </c>
      <c r="AQ320" s="21">
        <v>54.702838940221028</v>
      </c>
      <c r="AR320" s="21">
        <v>1.2781019685430757</v>
      </c>
      <c r="AS320" s="21">
        <v>3.0839098628106281</v>
      </c>
      <c r="AT320" s="21">
        <v>-0.99999999999999833</v>
      </c>
      <c r="AU320" s="21">
        <v>-0.99999999999999833</v>
      </c>
      <c r="AV320" s="21">
        <v>-4.5448616535503222E-2</v>
      </c>
      <c r="AW320" s="21">
        <v>98.122393524975735</v>
      </c>
      <c r="AX320" s="21">
        <v>98.122393524975735</v>
      </c>
      <c r="AY320" s="21">
        <v>0.33987396798781583</v>
      </c>
      <c r="AZ320" s="21">
        <v>45.859527321290564</v>
      </c>
      <c r="BA320" s="26">
        <v>1538.3512257675661</v>
      </c>
    </row>
    <row r="321" spans="1:100" x14ac:dyDescent="0.25">
      <c r="A321">
        <v>865</v>
      </c>
      <c r="B321" t="s">
        <v>763</v>
      </c>
      <c r="C321" s="26">
        <v>3</v>
      </c>
      <c r="D321" s="21">
        <v>1.0418225273362169</v>
      </c>
      <c r="E321" s="21">
        <v>0</v>
      </c>
      <c r="F321" s="21">
        <v>5.2590058896228378</v>
      </c>
      <c r="G321" s="21">
        <v>5.2590058896228378</v>
      </c>
      <c r="H321" s="21">
        <v>2.15044897523562E-2</v>
      </c>
      <c r="I321" s="21">
        <v>0</v>
      </c>
      <c r="J321" s="21">
        <v>1.2902693851413709</v>
      </c>
      <c r="K321" s="21">
        <v>2.15044897523562E-2</v>
      </c>
      <c r="L321" s="21">
        <v>-0.99999999999999833</v>
      </c>
      <c r="M321" s="21">
        <v>-0.99999999999999833</v>
      </c>
      <c r="N321" s="21">
        <v>0.43008979504712341</v>
      </c>
      <c r="O321" s="21">
        <v>7.5910978021004292</v>
      </c>
      <c r="P321" s="21">
        <v>-0.64215912587010326</v>
      </c>
      <c r="Q321" s="21">
        <v>3.2001621575648431</v>
      </c>
      <c r="R321" s="21">
        <v>0.93428887763760893</v>
      </c>
      <c r="S321" s="21">
        <v>0.33333333333333293</v>
      </c>
      <c r="T321" s="21">
        <v>0.35573513138952562</v>
      </c>
      <c r="U321" s="21">
        <v>0.22716516627089889</v>
      </c>
      <c r="V321" s="21">
        <v>7.6501346056900857E-2</v>
      </c>
      <c r="W321" s="21">
        <v>38.849219491932082</v>
      </c>
      <c r="X321" s="21">
        <v>2.0553413562830665</v>
      </c>
      <c r="Y321" s="21">
        <v>-0.99999999999999833</v>
      </c>
      <c r="Z321" s="21">
        <v>-0.99999999999999833</v>
      </c>
      <c r="AA321" s="21">
        <v>77.186602306659552</v>
      </c>
      <c r="AB321" s="21">
        <v>0.24552154945279922</v>
      </c>
      <c r="AC321" s="21">
        <v>-7.8774833346942033E-2</v>
      </c>
      <c r="AD321" s="21">
        <v>0.58131516263593941</v>
      </c>
      <c r="AE321" s="21">
        <v>37.403093937089821</v>
      </c>
      <c r="AF321" s="21">
        <v>-0.99999999999999833</v>
      </c>
      <c r="AG321" s="21">
        <v>-0.99999999999999833</v>
      </c>
      <c r="AH321" s="21">
        <v>-0.99999999999999833</v>
      </c>
      <c r="AI321" s="21">
        <v>0</v>
      </c>
      <c r="AJ321" s="21">
        <v>7.6501346056900857E-2</v>
      </c>
      <c r="AK321" s="21">
        <v>0.11035876516196298</v>
      </c>
      <c r="AL321" s="21">
        <v>-8.3670750870908209E-2</v>
      </c>
      <c r="AM321" s="21">
        <v>0.33867882605818384</v>
      </c>
      <c r="AN321" s="21">
        <v>0.18156667110056973</v>
      </c>
      <c r="AO321" s="21">
        <v>9.0187644772644209</v>
      </c>
      <c r="AP321" s="21">
        <v>4.1208130231597018</v>
      </c>
      <c r="AQ321" s="21">
        <v>40.139488877073468</v>
      </c>
      <c r="AR321" s="21">
        <v>0.99273497705065805</v>
      </c>
      <c r="AS321" s="21">
        <v>2.0768458460354235</v>
      </c>
      <c r="AT321" s="21">
        <v>-0.99999999999999833</v>
      </c>
      <c r="AU321" s="21">
        <v>-0.99999999999999833</v>
      </c>
      <c r="AV321" s="21">
        <v>6.1932947672604461</v>
      </c>
      <c r="AW321" s="21">
        <v>88.898513131919643</v>
      </c>
      <c r="AX321" s="21">
        <v>96.548647737609727</v>
      </c>
      <c r="AY321" s="21">
        <v>0.36466014018049009</v>
      </c>
      <c r="AZ321" s="21">
        <v>9.9493416207774157</v>
      </c>
      <c r="BA321" s="26">
        <v>1483.9633066249057</v>
      </c>
    </row>
    <row r="322" spans="1:100" x14ac:dyDescent="0.25">
      <c r="A322">
        <v>867</v>
      </c>
      <c r="B322" t="s">
        <v>764</v>
      </c>
      <c r="C322" s="26">
        <v>3</v>
      </c>
      <c r="D322" s="21">
        <v>3.0452791786512954</v>
      </c>
      <c r="E322" s="21">
        <v>-0.15058807885875661</v>
      </c>
      <c r="F322" s="21">
        <v>-0.50896591447486006</v>
      </c>
      <c r="G322" s="21">
        <v>-0.55916194076111225</v>
      </c>
      <c r="H322" s="21">
        <v>0.24770763991329045</v>
      </c>
      <c r="I322" s="21">
        <v>0</v>
      </c>
      <c r="J322" s="21">
        <v>14.862458394797429</v>
      </c>
      <c r="K322" s="21">
        <v>0.24770763991329045</v>
      </c>
      <c r="L322" s="21">
        <v>-1.0000000000000038</v>
      </c>
      <c r="M322" s="21">
        <v>-1.0000000000000038</v>
      </c>
      <c r="N322" s="21">
        <v>4.9541527982658096</v>
      </c>
      <c r="O322" s="21">
        <v>17.34857563268762</v>
      </c>
      <c r="P322" s="21">
        <v>3.8306329040703337</v>
      </c>
      <c r="Q322" s="21">
        <v>-3.4784530813848598</v>
      </c>
      <c r="R322" s="21">
        <v>-0.74899121319592499</v>
      </c>
      <c r="S322" s="21">
        <v>0.33333333333333454</v>
      </c>
      <c r="T322" s="21">
        <v>0.18293844466325412</v>
      </c>
      <c r="U322" s="21">
        <v>5.0514928079597982E-2</v>
      </c>
      <c r="V322" s="21">
        <v>2.6025203507489089E-2</v>
      </c>
      <c r="W322" s="21">
        <v>13.804170786815405</v>
      </c>
      <c r="X322" s="21">
        <v>0.59527978800145409</v>
      </c>
      <c r="Y322" s="21">
        <v>-1.0000000000000038</v>
      </c>
      <c r="Z322" s="21">
        <v>-1.0000000000000038</v>
      </c>
      <c r="AA322" s="21">
        <v>22.510687643982425</v>
      </c>
      <c r="AB322" s="21">
        <v>-3.9448558060593747E-2</v>
      </c>
      <c r="AC322" s="21">
        <v>-9.4241869282511159E-2</v>
      </c>
      <c r="AD322" s="21">
        <v>0.32280058875036399</v>
      </c>
      <c r="AE322" s="21">
        <v>9.4555080703629564</v>
      </c>
      <c r="AF322" s="21">
        <v>-1.0000000000000038</v>
      </c>
      <c r="AG322" s="21">
        <v>-1.0000000000000038</v>
      </c>
      <c r="AH322" s="21">
        <v>-1.0000000000000038</v>
      </c>
      <c r="AI322" s="21">
        <v>-4.8524419541778593E-2</v>
      </c>
      <c r="AJ322" s="21">
        <v>2.6025203507489089E-2</v>
      </c>
      <c r="AK322" s="21">
        <v>7.5768869531419231E-2</v>
      </c>
      <c r="AL322" s="21">
        <v>9.2129007935412247E-2</v>
      </c>
      <c r="AM322" s="21">
        <v>-6.4781265372092389E-2</v>
      </c>
      <c r="AN322" s="21">
        <v>4.2216655850328313E-2</v>
      </c>
      <c r="AO322" s="21">
        <v>-1.2406872866452148</v>
      </c>
      <c r="AP322" s="21">
        <v>1.5160614359352673</v>
      </c>
      <c r="AQ322" s="21">
        <v>28.666629181612834</v>
      </c>
      <c r="AR322" s="21">
        <v>0.59281190958367569</v>
      </c>
      <c r="AS322" s="21">
        <v>0.84298742791474468</v>
      </c>
      <c r="AT322" s="21">
        <v>-1.0000000000000038</v>
      </c>
      <c r="AU322" s="21">
        <v>-1.0000000000000038</v>
      </c>
      <c r="AV322" s="21">
        <v>-1.3081531539570377</v>
      </c>
      <c r="AW322" s="21">
        <v>41.375324712605298</v>
      </c>
      <c r="AX322" s="21">
        <v>43.00735667251864</v>
      </c>
      <c r="AY322" s="21">
        <v>0.11489712359924627</v>
      </c>
      <c r="AZ322" s="21">
        <v>-8.653397164655555</v>
      </c>
      <c r="BA322" s="26">
        <v>1454.7937941000448</v>
      </c>
    </row>
    <row r="323" spans="1:100" x14ac:dyDescent="0.25">
      <c r="A323">
        <v>868</v>
      </c>
      <c r="B323" t="s">
        <v>765</v>
      </c>
      <c r="C323" s="26">
        <v>3</v>
      </c>
      <c r="D323" s="21">
        <v>5.3068015216392661</v>
      </c>
      <c r="E323" s="21">
        <v>0</v>
      </c>
      <c r="F323" s="21">
        <v>0.16429131924702597</v>
      </c>
      <c r="G323" s="21">
        <v>0.16429131924702597</v>
      </c>
      <c r="H323" s="21">
        <v>0.13626317972528923</v>
      </c>
      <c r="I323" s="21">
        <v>0</v>
      </c>
      <c r="J323" s="21">
        <v>8.1757907835173569</v>
      </c>
      <c r="K323" s="21">
        <v>0.13626317972528923</v>
      </c>
      <c r="L323" s="21">
        <v>-1.0000000000000009</v>
      </c>
      <c r="M323" s="21">
        <v>-1.0000000000000009</v>
      </c>
      <c r="N323" s="21">
        <v>2.7252635945057881</v>
      </c>
      <c r="O323" s="21">
        <v>13.646883624403637</v>
      </c>
      <c r="P323" s="21">
        <v>-2.5140195590857138E-2</v>
      </c>
      <c r="Q323" s="21">
        <v>-1.3269010849528331</v>
      </c>
      <c r="R323" s="21">
        <v>-0.3597330081335614</v>
      </c>
      <c r="S323" s="21">
        <v>0.33333333333333387</v>
      </c>
      <c r="T323" s="21">
        <v>0.34038872916408874</v>
      </c>
      <c r="U323" s="21">
        <v>0.2415520008511976</v>
      </c>
      <c r="V323" s="21">
        <v>0.11006197500200653</v>
      </c>
      <c r="W323" s="21">
        <v>35.562914345013496</v>
      </c>
      <c r="X323" s="21">
        <v>2.1701928273451792</v>
      </c>
      <c r="Y323" s="21">
        <v>-1.0000000000000009</v>
      </c>
      <c r="Z323" s="21">
        <v>-1.0000000000000009</v>
      </c>
      <c r="AA323" s="21">
        <v>56.085119432861276</v>
      </c>
      <c r="AB323" s="21">
        <v>0.10889746759887133</v>
      </c>
      <c r="AC323" s="21">
        <v>0.12596102990403693</v>
      </c>
      <c r="AD323" s="21">
        <v>0.18278026441671871</v>
      </c>
      <c r="AE323" s="21">
        <v>20.881938095981326</v>
      </c>
      <c r="AF323" s="21">
        <v>-1.0000000000000009</v>
      </c>
      <c r="AG323" s="21">
        <v>-1.0000000000000009</v>
      </c>
      <c r="AH323" s="21">
        <v>-1.0000000000000009</v>
      </c>
      <c r="AI323" s="21">
        <v>0</v>
      </c>
      <c r="AJ323" s="21">
        <v>0.11006197500200653</v>
      </c>
      <c r="AK323" s="21">
        <v>-2.0837728786232381E-2</v>
      </c>
      <c r="AL323" s="21">
        <v>0.28226345860374341</v>
      </c>
      <c r="AM323" s="21">
        <v>-0.13162025423958734</v>
      </c>
      <c r="AN323" s="21">
        <v>-1.4456470842165899E-2</v>
      </c>
      <c r="AO323" s="21">
        <v>-3.3946949999208447</v>
      </c>
      <c r="AP323" s="21">
        <v>1.0499055219645701</v>
      </c>
      <c r="AQ323" s="21">
        <v>43.738705128530825</v>
      </c>
      <c r="AR323" s="21">
        <v>1.0253360383506263</v>
      </c>
      <c r="AS323" s="21">
        <v>2.3064560070704694</v>
      </c>
      <c r="AT323" s="21">
        <v>-1.0000000000000009</v>
      </c>
      <c r="AU323" s="21">
        <v>-1.0000000000000009</v>
      </c>
      <c r="AV323" s="21">
        <v>-0.19544168888653543</v>
      </c>
      <c r="AW323" s="21">
        <v>70.781908579229508</v>
      </c>
      <c r="AX323" s="21">
        <v>81.78810607943015</v>
      </c>
      <c r="AY323" s="21">
        <v>-2.0179081802350861E-2</v>
      </c>
      <c r="AZ323" s="21">
        <v>-14.407076254530171</v>
      </c>
      <c r="BA323" s="26">
        <v>1496.255012065044</v>
      </c>
      <c r="CU323" t="e">
        <v>#N/A</v>
      </c>
      <c r="CV323" t="e">
        <v>#N/A</v>
      </c>
    </row>
    <row r="324" spans="1:100" x14ac:dyDescent="0.25">
      <c r="A324">
        <v>870</v>
      </c>
      <c r="B324" t="s">
        <v>766</v>
      </c>
      <c r="C324" s="26">
        <v>3</v>
      </c>
      <c r="D324" s="21">
        <v>4.4511118281087017</v>
      </c>
      <c r="E324" s="21">
        <v>1.0172640649985087E-3</v>
      </c>
      <c r="F324" s="21">
        <v>-1.0838714520567501</v>
      </c>
      <c r="G324" s="21">
        <v>-1.0838714520567501</v>
      </c>
      <c r="H324" s="21">
        <v>0.71370666602448996</v>
      </c>
      <c r="I324" s="21">
        <v>0</v>
      </c>
      <c r="J324" s="21">
        <v>42.822399961469394</v>
      </c>
      <c r="K324" s="21">
        <v>0.71370666602448996</v>
      </c>
      <c r="L324" s="21">
        <v>-1</v>
      </c>
      <c r="M324" s="21">
        <v>-1</v>
      </c>
      <c r="N324" s="21">
        <v>14.274133320489803</v>
      </c>
      <c r="O324" s="21">
        <v>46.18964033752134</v>
      </c>
      <c r="P324" s="21">
        <v>2.271497651819014</v>
      </c>
      <c r="Q324" s="21">
        <v>-1.6743990811852143</v>
      </c>
      <c r="R324" s="21">
        <v>-0.2919183522099576</v>
      </c>
      <c r="S324" s="21">
        <v>0.33333333333333309</v>
      </c>
      <c r="T324" s="21">
        <v>0.42740870066272824</v>
      </c>
      <c r="U324" s="21">
        <v>0.53731553907577323</v>
      </c>
      <c r="V324" s="21">
        <v>1.6266218819607188E-3</v>
      </c>
      <c r="W324" s="21">
        <v>23.439101157172196</v>
      </c>
      <c r="X324" s="21">
        <v>2.2791179035765534</v>
      </c>
      <c r="Y324" s="21">
        <v>-1</v>
      </c>
      <c r="Z324" s="21">
        <v>-1</v>
      </c>
      <c r="AA324" s="21">
        <v>54.701633788615297</v>
      </c>
      <c r="AB324" s="21">
        <v>0.15743155844995504</v>
      </c>
      <c r="AC324" s="21">
        <v>0.37798704278060069</v>
      </c>
      <c r="AD324" s="21">
        <v>9.5670418442504068E-2</v>
      </c>
      <c r="AE324" s="21">
        <v>31.554450983653005</v>
      </c>
      <c r="AF324" s="21">
        <v>-1</v>
      </c>
      <c r="AG324" s="21">
        <v>-1</v>
      </c>
      <c r="AH324" s="21">
        <v>-1</v>
      </c>
      <c r="AI324" s="21">
        <v>-1.1162239764803976E-2</v>
      </c>
      <c r="AJ324" s="21">
        <v>1.6266218819607188E-3</v>
      </c>
      <c r="AK324" s="21">
        <v>-0.17377307897056871</v>
      </c>
      <c r="AL324" s="21">
        <v>0.20756384595045346</v>
      </c>
      <c r="AM324" s="21">
        <v>-6.6994925270637412E-2</v>
      </c>
      <c r="AN324" s="21">
        <v>0.19188390600056576</v>
      </c>
      <c r="AO324" s="21">
        <v>-2.5437385266187773</v>
      </c>
      <c r="AP324" s="21">
        <v>5.8349168797664106</v>
      </c>
      <c r="AQ324" s="21">
        <v>66.261501118641618</v>
      </c>
      <c r="AR324" s="21">
        <v>1.2996841949537958</v>
      </c>
      <c r="AS324" s="21">
        <v>2.9928245696010429</v>
      </c>
      <c r="AT324" s="21">
        <v>-1</v>
      </c>
      <c r="AU324" s="21">
        <v>-1</v>
      </c>
      <c r="AV324" s="21">
        <v>-1.375789804266708</v>
      </c>
      <c r="AW324" s="21">
        <v>106.72619100590298</v>
      </c>
      <c r="AX324" s="21">
        <v>106.66560839880297</v>
      </c>
      <c r="AY324" s="21">
        <v>0.35813802712551285</v>
      </c>
      <c r="AZ324" s="21">
        <v>28.333770581576839</v>
      </c>
      <c r="BA324" s="26">
        <v>1569.4856669977582</v>
      </c>
    </row>
    <row r="325" spans="1:100" x14ac:dyDescent="0.25">
      <c r="A325">
        <v>871</v>
      </c>
      <c r="B325" t="s">
        <v>767</v>
      </c>
      <c r="C325" s="26">
        <v>2</v>
      </c>
      <c r="D325" s="21">
        <v>3.4516414568543139</v>
      </c>
      <c r="E325" s="21">
        <v>-6.2259222774364693E-2</v>
      </c>
      <c r="F325" s="21">
        <v>-7.8094987886748984E-2</v>
      </c>
      <c r="G325" s="21">
        <v>-7.0782755015670579E-2</v>
      </c>
      <c r="H325" s="21">
        <v>3.7584025341458563E-2</v>
      </c>
      <c r="I325" s="21">
        <v>0</v>
      </c>
      <c r="J325" s="21">
        <v>2.2550415204875134</v>
      </c>
      <c r="K325" s="21">
        <v>3.7584025341458563E-2</v>
      </c>
      <c r="L325" s="21">
        <v>-1</v>
      </c>
      <c r="M325" s="21">
        <v>-1</v>
      </c>
      <c r="N325" s="21">
        <v>0.7516805068291712</v>
      </c>
      <c r="O325" s="21">
        <v>6.1872673385395602</v>
      </c>
      <c r="P325" s="21">
        <v>-0.14753140172847262</v>
      </c>
      <c r="Q325" s="21">
        <v>-5.6560167593830757E-2</v>
      </c>
      <c r="R325" s="21">
        <v>-1.7084648279897974E-2</v>
      </c>
      <c r="S325" s="21">
        <v>0.32188022073145633</v>
      </c>
      <c r="T325" s="21">
        <v>0.24806004280031252</v>
      </c>
      <c r="U325" s="21">
        <v>3.2895591971456604E-2</v>
      </c>
      <c r="V325" s="21">
        <v>-5.2812414473271726E-3</v>
      </c>
      <c r="W325" s="21">
        <v>21.494998119592214</v>
      </c>
      <c r="X325" s="21">
        <v>0.59568812144396421</v>
      </c>
      <c r="Y325" s="21">
        <v>-1</v>
      </c>
      <c r="Z325" s="21">
        <v>-1</v>
      </c>
      <c r="AA325" s="21">
        <v>36.602659696008693</v>
      </c>
      <c r="AB325" s="21">
        <v>6.7260917190477443E-2</v>
      </c>
      <c r="AC325" s="21">
        <v>6.7455507729843683E-2</v>
      </c>
      <c r="AD325" s="21">
        <v>6.3295085083308736E-2</v>
      </c>
      <c r="AE325" s="21">
        <v>13.00010883275861</v>
      </c>
      <c r="AF325" s="21">
        <v>-1</v>
      </c>
      <c r="AG325" s="21">
        <v>-1</v>
      </c>
      <c r="AH325" s="21">
        <v>-1</v>
      </c>
      <c r="AI325" s="21">
        <v>-3.1629647473196141E-3</v>
      </c>
      <c r="AJ325" s="21">
        <v>-5.2812414473271726E-3</v>
      </c>
      <c r="AK325" s="21">
        <v>0.15087593772742813</v>
      </c>
      <c r="AL325" s="21">
        <v>2.0952019261819207E-2</v>
      </c>
      <c r="AM325" s="21">
        <v>0.16738314232998652</v>
      </c>
      <c r="AN325" s="21">
        <v>1.6057717885067255E-2</v>
      </c>
      <c r="AO325" s="21">
        <v>4.6492496469908264</v>
      </c>
      <c r="AP325" s="21">
        <v>0.79591164333175457</v>
      </c>
      <c r="AQ325" s="21">
        <v>26.505540390468433</v>
      </c>
      <c r="AR325" s="21">
        <v>0.62890262169022293</v>
      </c>
      <c r="AS325" s="21">
        <v>0.67524128934316741</v>
      </c>
      <c r="AT325" s="21">
        <v>-1</v>
      </c>
      <c r="AU325" s="21">
        <v>-1</v>
      </c>
      <c r="AV325" s="21">
        <v>2.9044328552104481E-2</v>
      </c>
      <c r="AW325" s="21">
        <v>47.625565868670776</v>
      </c>
      <c r="AX325" s="21">
        <v>47.645236342508014</v>
      </c>
      <c r="AY325" s="21">
        <v>0.1112171005275584</v>
      </c>
      <c r="AZ325" s="21">
        <v>-9.7143492540252794</v>
      </c>
      <c r="BA325" s="26">
        <v>1439.1116216739035</v>
      </c>
    </row>
    <row r="326" spans="1:100" x14ac:dyDescent="0.25">
      <c r="A326">
        <v>876</v>
      </c>
      <c r="B326" t="s">
        <v>768</v>
      </c>
      <c r="C326" s="26">
        <v>3</v>
      </c>
      <c r="D326" s="21">
        <v>4.1707647991476522</v>
      </c>
      <c r="E326" s="21">
        <v>8.418138552672233E-2</v>
      </c>
      <c r="F326" s="21">
        <v>0.79985045949045708</v>
      </c>
      <c r="G326" s="21">
        <v>0.79985045949045708</v>
      </c>
      <c r="H326" s="21">
        <v>0.47468618062613593</v>
      </c>
      <c r="I326" s="21">
        <v>0</v>
      </c>
      <c r="J326" s="21">
        <v>28.481170837568154</v>
      </c>
      <c r="K326" s="21">
        <v>0.47468618062613593</v>
      </c>
      <c r="L326" s="21">
        <v>-0.99999999999999944</v>
      </c>
      <c r="M326" s="21">
        <v>-0.99999999999999944</v>
      </c>
      <c r="N326" s="21">
        <v>9.4937236125227162</v>
      </c>
      <c r="O326" s="21">
        <v>33.451786096206284</v>
      </c>
      <c r="P326" s="21">
        <v>-0.27802057599538499</v>
      </c>
      <c r="Q326" s="21">
        <v>-7.6617056478897036E-2</v>
      </c>
      <c r="R326" s="21">
        <v>-2.3309605127485887E-2</v>
      </c>
      <c r="S326" s="21">
        <v>0.33333333333333315</v>
      </c>
      <c r="T326" s="21">
        <v>0.34121805137904421</v>
      </c>
      <c r="U326" s="21">
        <v>0.40533823174113631</v>
      </c>
      <c r="V326" s="21">
        <v>0.29165670788846743</v>
      </c>
      <c r="W326" s="21">
        <v>35.874405748633805</v>
      </c>
      <c r="X326" s="21">
        <v>3.5491127313090938</v>
      </c>
      <c r="Y326" s="21">
        <v>-0.99999999999999944</v>
      </c>
      <c r="Z326" s="21">
        <v>-0.99999999999999944</v>
      </c>
      <c r="AA326" s="21">
        <v>85.950275125155983</v>
      </c>
      <c r="AB326" s="21">
        <v>0.12910957146650226</v>
      </c>
      <c r="AC326" s="21">
        <v>0.47585250537593266</v>
      </c>
      <c r="AD326" s="21">
        <v>0.39702150279055848</v>
      </c>
      <c r="AE326" s="21">
        <v>50.099178981649672</v>
      </c>
      <c r="AF326" s="21">
        <v>-0.99999999999999944</v>
      </c>
      <c r="AG326" s="21">
        <v>-0.99999999999999944</v>
      </c>
      <c r="AH326" s="21">
        <v>-0.99999999999999944</v>
      </c>
      <c r="AI326" s="21">
        <v>0</v>
      </c>
      <c r="AJ326" s="21">
        <v>0.29165670788846743</v>
      </c>
      <c r="AK326" s="21">
        <v>0.11611595463174468</v>
      </c>
      <c r="AL326" s="21">
        <v>0.46101564741187201</v>
      </c>
      <c r="AM326" s="21">
        <v>0.25696419126936709</v>
      </c>
      <c r="AN326" s="21">
        <v>1.083959865287188</v>
      </c>
      <c r="AO326" s="21">
        <v>7.0046845548929006</v>
      </c>
      <c r="AP326" s="21">
        <v>29.404074869239064</v>
      </c>
      <c r="AQ326" s="21">
        <v>64.355576586201991</v>
      </c>
      <c r="AR326" s="21">
        <v>1.3715463243419814</v>
      </c>
      <c r="AS326" s="21">
        <v>4.0237989119352306</v>
      </c>
      <c r="AT326" s="21">
        <v>-0.99999999999999944</v>
      </c>
      <c r="AU326" s="21">
        <v>-0.99999999999999944</v>
      </c>
      <c r="AV326" s="21">
        <v>0.77654085436297127</v>
      </c>
      <c r="AW326" s="21">
        <v>148.80613609060137</v>
      </c>
      <c r="AX326" s="21">
        <v>177.97180687944805</v>
      </c>
      <c r="AY326" s="21">
        <v>0.60414009569159899</v>
      </c>
      <c r="AZ326" s="21">
        <v>99.459652829127734</v>
      </c>
      <c r="BA326" s="26">
        <v>1660.3080611796481</v>
      </c>
      <c r="CU326" t="e">
        <v>#N/A</v>
      </c>
      <c r="CV326" t="e">
        <v>#N/A</v>
      </c>
    </row>
    <row r="327" spans="1:100" x14ac:dyDescent="0.25">
      <c r="A327">
        <v>877</v>
      </c>
      <c r="B327" t="s">
        <v>769</v>
      </c>
      <c r="C327" s="26">
        <v>3</v>
      </c>
      <c r="D327" s="21">
        <v>5.1991753903544762</v>
      </c>
      <c r="E327" s="21">
        <v>0</v>
      </c>
      <c r="F327" s="21">
        <v>-0.12055085592827905</v>
      </c>
      <c r="G327" s="21">
        <v>-0.12055085592827905</v>
      </c>
      <c r="H327" s="21">
        <v>-0.16865248442405484</v>
      </c>
      <c r="I327" s="21">
        <v>0</v>
      </c>
      <c r="J327" s="21">
        <v>-10.11914906544329</v>
      </c>
      <c r="K327" s="21">
        <v>-0.16865248442405484</v>
      </c>
      <c r="L327" s="21">
        <v>-1.0000000000000007</v>
      </c>
      <c r="M327" s="21">
        <v>-1.0000000000000007</v>
      </c>
      <c r="N327" s="21">
        <v>-3.3730496884810961</v>
      </c>
      <c r="O327" s="21">
        <v>-5.0405245310170823</v>
      </c>
      <c r="P327" s="21">
        <v>-0.39359678038493728</v>
      </c>
      <c r="Q327" s="21">
        <v>1.5793971382242757</v>
      </c>
      <c r="R327" s="21">
        <v>0.44658798271523192</v>
      </c>
      <c r="S327" s="21">
        <v>0.3333333333333337</v>
      </c>
      <c r="T327" s="21">
        <v>0.47033671663906629</v>
      </c>
      <c r="U327" s="21">
        <v>0.202013669739292</v>
      </c>
      <c r="V327" s="21">
        <v>-2.2788609695285407E-2</v>
      </c>
      <c r="W327" s="21">
        <v>46.061903777618447</v>
      </c>
      <c r="X327" s="21">
        <v>1.7311926612052679</v>
      </c>
      <c r="Y327" s="21">
        <v>-1.0000000000000007</v>
      </c>
      <c r="Z327" s="21">
        <v>-1.0000000000000007</v>
      </c>
      <c r="AA327" s="21">
        <v>88.685179826025802</v>
      </c>
      <c r="AB327" s="21">
        <v>0.22635188257061456</v>
      </c>
      <c r="AC327" s="21">
        <v>0.37931631039190089</v>
      </c>
      <c r="AD327" s="21">
        <v>0.23786556835132644</v>
      </c>
      <c r="AE327" s="21">
        <v>42.176688065692069</v>
      </c>
      <c r="AF327" s="21">
        <v>-1.0000000000000007</v>
      </c>
      <c r="AG327" s="21">
        <v>-1.0000000000000007</v>
      </c>
      <c r="AH327" s="21">
        <v>-1.0000000000000007</v>
      </c>
      <c r="AI327" s="21">
        <v>0</v>
      </c>
      <c r="AJ327" s="21">
        <v>-2.2788609695285407E-2</v>
      </c>
      <c r="AK327" s="21">
        <v>0.10300477465625421</v>
      </c>
      <c r="AL327" s="21">
        <v>0.11872644300703741</v>
      </c>
      <c r="AM327" s="21">
        <v>0.12075695927978296</v>
      </c>
      <c r="AN327" s="21">
        <v>0.29219348699538061</v>
      </c>
      <c r="AO327" s="21">
        <v>3.5339478552758465</v>
      </c>
      <c r="AP327" s="21">
        <v>7.8984693899197049</v>
      </c>
      <c r="AQ327" s="21">
        <v>35.942754712175159</v>
      </c>
      <c r="AR327" s="21">
        <v>0.98289511001640606</v>
      </c>
      <c r="AS327" s="21">
        <v>1.5625401767812133</v>
      </c>
      <c r="AT327" s="21">
        <v>-1.0000000000000007</v>
      </c>
      <c r="AU327" s="21">
        <v>-1.0000000000000007</v>
      </c>
      <c r="AV327" s="21">
        <v>0.32603712678695218</v>
      </c>
      <c r="AW327" s="21">
        <v>91.543124684928415</v>
      </c>
      <c r="AX327" s="21">
        <v>89.264263715399863</v>
      </c>
      <c r="AY327" s="21">
        <v>0.38499262292877406</v>
      </c>
      <c r="AZ327" s="21">
        <v>6.0581394623212317</v>
      </c>
      <c r="BA327" s="26">
        <v>1421.4139095331875</v>
      </c>
      <c r="CU327" t="e">
        <v>#N/A</v>
      </c>
      <c r="CV327" t="e">
        <v>#N/A</v>
      </c>
    </row>
    <row r="328" spans="1:100" x14ac:dyDescent="0.25">
      <c r="A328">
        <v>884</v>
      </c>
      <c r="B328" t="s">
        <v>770</v>
      </c>
      <c r="C328" s="26">
        <v>2</v>
      </c>
      <c r="D328" s="21">
        <v>4.4635054547620223</v>
      </c>
      <c r="E328" s="21">
        <v>0.16250418410736489</v>
      </c>
      <c r="F328" s="21">
        <v>0.48159044744328483</v>
      </c>
      <c r="G328" s="21">
        <v>0.49144426436366817</v>
      </c>
      <c r="H328" s="21">
        <v>0.15389730606009133</v>
      </c>
      <c r="I328" s="21">
        <v>0</v>
      </c>
      <c r="J328" s="21">
        <v>9.2338383636054786</v>
      </c>
      <c r="K328" s="21">
        <v>0.15389730606009133</v>
      </c>
      <c r="L328" s="21">
        <v>-1</v>
      </c>
      <c r="M328" s="21">
        <v>-1</v>
      </c>
      <c r="N328" s="21">
        <v>3.0779461212018262</v>
      </c>
      <c r="O328" s="21">
        <v>13.43641259132894</v>
      </c>
      <c r="P328" s="21">
        <v>0.99077511316853806</v>
      </c>
      <c r="Q328" s="21">
        <v>2.6039576824837631</v>
      </c>
      <c r="R328" s="21">
        <v>0.85675819085737293</v>
      </c>
      <c r="S328" s="21">
        <v>0.34362249664154954</v>
      </c>
      <c r="T328" s="21">
        <v>0.33985636821898829</v>
      </c>
      <c r="U328" s="21">
        <v>0.14656524746018396</v>
      </c>
      <c r="V328" s="21">
        <v>9.7491312824245727E-3</v>
      </c>
      <c r="W328" s="21">
        <v>28.669164773658217</v>
      </c>
      <c r="X328" s="21">
        <v>1.1222740099973676</v>
      </c>
      <c r="Y328" s="21">
        <v>-1</v>
      </c>
      <c r="Z328" s="21">
        <v>-1</v>
      </c>
      <c r="AA328" s="21">
        <v>51.373113332920305</v>
      </c>
      <c r="AB328" s="21">
        <v>0.19476262780560072</v>
      </c>
      <c r="AC328" s="21">
        <v>0.19500560493954391</v>
      </c>
      <c r="AD328" s="21">
        <v>0.18974983777522419</v>
      </c>
      <c r="AE328" s="21">
        <v>24.746393194987554</v>
      </c>
      <c r="AF328" s="21">
        <v>-1</v>
      </c>
      <c r="AG328" s="21">
        <v>-1</v>
      </c>
      <c r="AH328" s="21">
        <v>-1</v>
      </c>
      <c r="AI328" s="21">
        <v>5.0788289783636597E-3</v>
      </c>
      <c r="AJ328" s="21">
        <v>9.7491312824245727E-3</v>
      </c>
      <c r="AK328" s="21">
        <v>-2.7307457970509319E-3</v>
      </c>
      <c r="AL328" s="21">
        <v>0.17455870278629826</v>
      </c>
      <c r="AM328" s="21">
        <v>-1.1526152097359937E-2</v>
      </c>
      <c r="AN328" s="21">
        <v>0.1949670123124137</v>
      </c>
      <c r="AO328" s="21">
        <v>9.351827565304216E-2</v>
      </c>
      <c r="AP328" s="21">
        <v>5.3516430146695386</v>
      </c>
      <c r="AQ328" s="21">
        <v>34.142947141594725</v>
      </c>
      <c r="AR328" s="21">
        <v>0.79701689377232487</v>
      </c>
      <c r="AS328" s="21">
        <v>1.2189017522277006</v>
      </c>
      <c r="AT328" s="21">
        <v>-1</v>
      </c>
      <c r="AU328" s="21">
        <v>-1</v>
      </c>
      <c r="AV328" s="21">
        <v>1.1886689627203135</v>
      </c>
      <c r="AW328" s="21">
        <v>64.647433030861237</v>
      </c>
      <c r="AX328" s="21">
        <v>64.89010081687691</v>
      </c>
      <c r="AY328" s="21">
        <v>0.24233112569074267</v>
      </c>
      <c r="AZ328" s="21">
        <v>13.255847290721102</v>
      </c>
      <c r="BA328" s="26">
        <v>1509.332008609696</v>
      </c>
    </row>
    <row r="329" spans="1:100" x14ac:dyDescent="0.25">
      <c r="A329">
        <v>885</v>
      </c>
      <c r="B329" t="s">
        <v>771</v>
      </c>
      <c r="C329" s="26">
        <v>3</v>
      </c>
      <c r="D329" s="21">
        <v>5.2902710788453895</v>
      </c>
      <c r="E329" s="21">
        <v>0.61150124308236931</v>
      </c>
      <c r="F329" s="21">
        <v>0.39565284411701429</v>
      </c>
      <c r="G329" s="21">
        <v>0.61852502777507645</v>
      </c>
      <c r="H329" s="21">
        <v>9.2098370588734726E-2</v>
      </c>
      <c r="I329" s="21">
        <v>0</v>
      </c>
      <c r="J329" s="21">
        <v>5.5259022353240823</v>
      </c>
      <c r="K329" s="21">
        <v>9.2098370588734726E-2</v>
      </c>
      <c r="L329" s="21">
        <v>-0.99999999999999967</v>
      </c>
      <c r="M329" s="21">
        <v>-0.99999999999999967</v>
      </c>
      <c r="N329" s="21">
        <v>1.8419674117746945</v>
      </c>
      <c r="O329" s="21">
        <v>11.43469834194455</v>
      </c>
      <c r="P329" s="21">
        <v>3.1112984852553653</v>
      </c>
      <c r="Q329" s="21">
        <v>-0.47734309054936347</v>
      </c>
      <c r="R329" s="21">
        <v>0.10652605720099931</v>
      </c>
      <c r="S329" s="21">
        <v>0.33333333333333326</v>
      </c>
      <c r="T329" s="21">
        <v>0.33161496705048377</v>
      </c>
      <c r="U329" s="21">
        <v>0.17612373070227039</v>
      </c>
      <c r="V329" s="21">
        <v>6.4224089148886679E-2</v>
      </c>
      <c r="W329" s="21">
        <v>32.527909985849575</v>
      </c>
      <c r="X329" s="21">
        <v>1.6609710212146354</v>
      </c>
      <c r="Y329" s="21">
        <v>-0.99999999999999967</v>
      </c>
      <c r="Z329" s="21">
        <v>-0.99999999999999967</v>
      </c>
      <c r="AA329" s="21">
        <v>80.702514828827745</v>
      </c>
      <c r="AB329" s="21">
        <v>0.3625053347790369</v>
      </c>
      <c r="AC329" s="21">
        <v>0.47838043640451094</v>
      </c>
      <c r="AD329" s="21">
        <v>0.12047580453199506</v>
      </c>
      <c r="AE329" s="21">
        <v>48.068078785777146</v>
      </c>
      <c r="AF329" s="21">
        <v>-0.99999999999999967</v>
      </c>
      <c r="AG329" s="21">
        <v>-0.99999999999999967</v>
      </c>
      <c r="AH329" s="21">
        <v>-0.99999999999999967</v>
      </c>
      <c r="AI329" s="21">
        <v>0</v>
      </c>
      <c r="AJ329" s="21">
        <v>6.4224089148886679E-2</v>
      </c>
      <c r="AK329" s="21">
        <v>0.25360746298958464</v>
      </c>
      <c r="AL329" s="21">
        <v>-0.22343624164731515</v>
      </c>
      <c r="AM329" s="21">
        <v>-0.14822512538741567</v>
      </c>
      <c r="AN329" s="21">
        <v>0.17157031199143052</v>
      </c>
      <c r="AO329" s="21">
        <v>-2.4375908197374718</v>
      </c>
      <c r="AP329" s="21">
        <v>3.1720765915491875</v>
      </c>
      <c r="AQ329" s="21">
        <v>38.053812221173658</v>
      </c>
      <c r="AR329" s="21">
        <v>0.90529612023497374</v>
      </c>
      <c r="AS329" s="21">
        <v>1.7530693918033682</v>
      </c>
      <c r="AT329" s="21">
        <v>-0.99999999999999967</v>
      </c>
      <c r="AU329" s="21">
        <v>-0.99999999999999967</v>
      </c>
      <c r="AV329" s="21">
        <v>0.72505108497607584</v>
      </c>
      <c r="AW329" s="21">
        <v>95.30928976232147</v>
      </c>
      <c r="AX329" s="21">
        <v>101.73169867721018</v>
      </c>
      <c r="AY329" s="21">
        <v>0.19391774597960898</v>
      </c>
      <c r="AZ329" s="21">
        <v>38.617542355033947</v>
      </c>
      <c r="BA329" s="26">
        <v>1471.1622652136823</v>
      </c>
      <c r="CU329" t="e">
        <v>#N/A</v>
      </c>
      <c r="CV329" t="e">
        <v>#N/A</v>
      </c>
    </row>
    <row r="330" spans="1:100" x14ac:dyDescent="0.25">
      <c r="A330">
        <v>888</v>
      </c>
      <c r="B330" t="s">
        <v>772</v>
      </c>
      <c r="C330" s="26">
        <v>3</v>
      </c>
      <c r="D330" s="21">
        <v>4.1968762850998376</v>
      </c>
      <c r="E330" s="21">
        <v>6.0316534581614113E-3</v>
      </c>
      <c r="F330" s="21">
        <v>0.40208369301447999</v>
      </c>
      <c r="G330" s="21">
        <v>0.40208369301447999</v>
      </c>
      <c r="H330" s="21">
        <v>0.15765632278047248</v>
      </c>
      <c r="I330" s="21">
        <v>0</v>
      </c>
      <c r="J330" s="21">
        <v>9.4593793668283475</v>
      </c>
      <c r="K330" s="21">
        <v>0.15765632278047248</v>
      </c>
      <c r="L330" s="21">
        <v>-0.99999999999999911</v>
      </c>
      <c r="M330" s="21">
        <v>-0.99999999999999911</v>
      </c>
      <c r="N330" s="21">
        <v>3.1531264556094496</v>
      </c>
      <c r="O330" s="21">
        <v>14.058339344942667</v>
      </c>
      <c r="P330" s="21">
        <v>0.46776945932850011</v>
      </c>
      <c r="Q330" s="21">
        <v>-4.3023244206757891E-2</v>
      </c>
      <c r="R330" s="21">
        <v>6.8015545435415395E-2</v>
      </c>
      <c r="S330" s="21">
        <v>0.33333333333333315</v>
      </c>
      <c r="T330" s="21">
        <v>0.29747894448274742</v>
      </c>
      <c r="U330" s="21">
        <v>6.1559939111230526E-2</v>
      </c>
      <c r="V330" s="21">
        <v>2.4924443508759385E-3</v>
      </c>
      <c r="W330" s="21">
        <v>21.488333539908563</v>
      </c>
      <c r="X330" s="21">
        <v>0.69849598873519991</v>
      </c>
      <c r="Y330" s="21">
        <v>-0.99999999999999911</v>
      </c>
      <c r="Z330" s="21">
        <v>-0.99999999999999911</v>
      </c>
      <c r="AA330" s="21">
        <v>34.848413146492547</v>
      </c>
      <c r="AB330" s="21">
        <v>0.19014347794385791</v>
      </c>
      <c r="AC330" s="21">
        <v>0.15507267950579701</v>
      </c>
      <c r="AD330" s="21">
        <v>-7.937487622668403E-2</v>
      </c>
      <c r="AE330" s="21">
        <v>13.29206406114854</v>
      </c>
      <c r="AF330" s="21">
        <v>-0.99999999999999911</v>
      </c>
      <c r="AG330" s="21">
        <v>-0.99999999999999911</v>
      </c>
      <c r="AH330" s="21">
        <v>-0.99999999999999911</v>
      </c>
      <c r="AI330" s="21">
        <v>0</v>
      </c>
      <c r="AJ330" s="21">
        <v>2.4924443508759385E-3</v>
      </c>
      <c r="AK330" s="21">
        <v>-8.8166218495022916E-2</v>
      </c>
      <c r="AL330" s="21">
        <v>-9.1871649426082419E-2</v>
      </c>
      <c r="AM330" s="21">
        <v>0.37261165459836371</v>
      </c>
      <c r="AN330" s="21">
        <v>6.6671636031372425E-2</v>
      </c>
      <c r="AO330" s="21">
        <v>8.8744602724839758</v>
      </c>
      <c r="AP330" s="21">
        <v>1.2074326536538975</v>
      </c>
      <c r="AQ330" s="21">
        <v>30.947712906736935</v>
      </c>
      <c r="AR330" s="21">
        <v>0.69486466127818713</v>
      </c>
      <c r="AS330" s="21">
        <v>0.8561523115156725</v>
      </c>
      <c r="AT330" s="21">
        <v>-0.99999999999999911</v>
      </c>
      <c r="AU330" s="21">
        <v>-0.99999999999999911</v>
      </c>
      <c r="AV330" s="21">
        <v>0.47009923844989537</v>
      </c>
      <c r="AW330" s="21">
        <v>50.114185145089102</v>
      </c>
      <c r="AX330" s="21">
        <v>50.3634295801767</v>
      </c>
      <c r="AY330" s="21">
        <v>0.23555226967724821</v>
      </c>
      <c r="AZ330" s="21">
        <v>-15.647900245751408</v>
      </c>
      <c r="BA330" s="26">
        <v>1416.0027815528765</v>
      </c>
    </row>
    <row r="331" spans="1:100" x14ac:dyDescent="0.25">
      <c r="A331">
        <v>894</v>
      </c>
      <c r="B331" t="s">
        <v>773</v>
      </c>
      <c r="C331" s="26">
        <v>3</v>
      </c>
      <c r="D331" s="21">
        <v>4.4568785535177859</v>
      </c>
      <c r="E331" s="21">
        <v>0.24746782647456528</v>
      </c>
      <c r="F331" s="21">
        <v>0.38861226793223536</v>
      </c>
      <c r="G331" s="21">
        <v>0.49359167325053704</v>
      </c>
      <c r="H331" s="21">
        <v>0.26736531823425075</v>
      </c>
      <c r="I331" s="21">
        <v>0</v>
      </c>
      <c r="J331" s="21">
        <v>16.041919094055029</v>
      </c>
      <c r="K331" s="21">
        <v>0.26736531823425075</v>
      </c>
      <c r="L331" s="21">
        <v>-0.99999999999999745</v>
      </c>
      <c r="M331" s="21">
        <v>-0.99999999999999745</v>
      </c>
      <c r="N331" s="21">
        <v>5.3473063646850134</v>
      </c>
      <c r="O331" s="21">
        <v>20.99238932082336</v>
      </c>
      <c r="P331" s="21">
        <v>-1.5551995876584959</v>
      </c>
      <c r="Q331" s="21">
        <v>0.13084100214193353</v>
      </c>
      <c r="R331" s="21">
        <v>-0.17530239100094916</v>
      </c>
      <c r="S331" s="21">
        <v>0.33333333333333265</v>
      </c>
      <c r="T331" s="21">
        <v>0.31262553964738998</v>
      </c>
      <c r="U331" s="21">
        <v>0.22713359321792254</v>
      </c>
      <c r="V331" s="21">
        <v>0</v>
      </c>
      <c r="W331" s="21">
        <v>24.229085918575773</v>
      </c>
      <c r="X331" s="21">
        <v>1.3479710436035834</v>
      </c>
      <c r="Y331" s="21">
        <v>-0.99999999999999745</v>
      </c>
      <c r="Z331" s="21">
        <v>-0.99999999999999745</v>
      </c>
      <c r="AA331" s="21">
        <v>67.225949496346431</v>
      </c>
      <c r="AB331" s="21">
        <v>0.26431708163111711</v>
      </c>
      <c r="AC331" s="21">
        <v>0.31372703811811481</v>
      </c>
      <c r="AD331" s="21">
        <v>0.28539919962620003</v>
      </c>
      <c r="AE331" s="21">
        <v>43.172165968771587</v>
      </c>
      <c r="AF331" s="21">
        <v>-0.99999999999999745</v>
      </c>
      <c r="AG331" s="21">
        <v>-0.99999999999999745</v>
      </c>
      <c r="AH331" s="21">
        <v>-0.99999999999999745</v>
      </c>
      <c r="AI331" s="21">
        <v>0</v>
      </c>
      <c r="AJ331" s="21">
        <v>0</v>
      </c>
      <c r="AK331" s="21">
        <v>-1.0319893170789454E-2</v>
      </c>
      <c r="AL331" s="21">
        <v>-0.14069254358183475</v>
      </c>
      <c r="AM331" s="21">
        <v>9.3931889591331502E-2</v>
      </c>
      <c r="AN331" s="21">
        <v>0.16694561516439221</v>
      </c>
      <c r="AO331" s="21">
        <v>2.2966977739293406</v>
      </c>
      <c r="AP331" s="21">
        <v>3.4701776612006316</v>
      </c>
      <c r="AQ331" s="21">
        <v>40.271005012630809</v>
      </c>
      <c r="AR331" s="21">
        <v>0.87309246619864489</v>
      </c>
      <c r="AS331" s="21">
        <v>1.6153363618378336</v>
      </c>
      <c r="AT331" s="21">
        <v>-0.99999999999999745</v>
      </c>
      <c r="AU331" s="21">
        <v>-0.99999999999999745</v>
      </c>
      <c r="AV331" s="21">
        <v>0.31828928224958797</v>
      </c>
      <c r="AW331" s="21">
        <v>91.688516478370417</v>
      </c>
      <c r="AX331" s="21">
        <v>91.688516478370417</v>
      </c>
      <c r="AY331" s="21">
        <v>0.39656761658424178</v>
      </c>
      <c r="AZ331" s="21">
        <v>35.706057421416162</v>
      </c>
      <c r="BA331" s="26">
        <v>1570.3032488516171</v>
      </c>
      <c r="CU331" t="e">
        <v>#N/A</v>
      </c>
      <c r="CV331" t="e">
        <v>#N/A</v>
      </c>
    </row>
    <row r="332" spans="1:100" x14ac:dyDescent="0.25">
      <c r="A332">
        <v>900</v>
      </c>
      <c r="B332" t="s">
        <v>774</v>
      </c>
      <c r="C332" s="26">
        <v>3</v>
      </c>
      <c r="D332" s="21">
        <v>5.2299017040953473</v>
      </c>
      <c r="E332" s="21">
        <v>0</v>
      </c>
      <c r="F332" s="21">
        <v>3.4554509365651875</v>
      </c>
      <c r="G332" s="21">
        <v>3.4554509365651875</v>
      </c>
      <c r="H332" s="21">
        <v>-3.1652629188190298E-2</v>
      </c>
      <c r="I332" s="21">
        <v>0</v>
      </c>
      <c r="J332" s="21">
        <v>-1.899157751291416</v>
      </c>
      <c r="K332" s="21">
        <v>-3.1652629188190298E-2</v>
      </c>
      <c r="L332" s="21">
        <v>-1.0000000000000016</v>
      </c>
      <c r="M332" s="21">
        <v>-1.0000000000000016</v>
      </c>
      <c r="N332" s="21">
        <v>-0.63305258376380524</v>
      </c>
      <c r="O332" s="21">
        <v>6.7861948893691189</v>
      </c>
      <c r="P332" s="21">
        <v>0.54932930227302812</v>
      </c>
      <c r="Q332" s="21">
        <v>56.367619264615328</v>
      </c>
      <c r="R332" s="21">
        <v>18.551001034317963</v>
      </c>
      <c r="S332" s="21">
        <v>0.33333333333333376</v>
      </c>
      <c r="T332" s="21">
        <v>0.18850589543842275</v>
      </c>
      <c r="U332" s="21">
        <v>9.752498252744414E-3</v>
      </c>
      <c r="V332" s="21">
        <v>-2.0218268960127132E-2</v>
      </c>
      <c r="W332" s="21">
        <v>21.721043490102552</v>
      </c>
      <c r="X332" s="21">
        <v>0.32636479931525053</v>
      </c>
      <c r="Y332" s="21">
        <v>-1.0000000000000016</v>
      </c>
      <c r="Z332" s="21">
        <v>-1.0000000000000016</v>
      </c>
      <c r="AA332" s="21">
        <v>61.599023541007384</v>
      </c>
      <c r="AB332" s="21">
        <v>0.28475231742314694</v>
      </c>
      <c r="AC332" s="21">
        <v>-3.3589957810648226E-2</v>
      </c>
      <c r="AD332" s="21">
        <v>0.17537722071923859</v>
      </c>
      <c r="AE332" s="21">
        <v>21.326979016586865</v>
      </c>
      <c r="AF332" s="21">
        <v>-1.0000000000000016</v>
      </c>
      <c r="AG332" s="21">
        <v>-1.0000000000000016</v>
      </c>
      <c r="AH332" s="21">
        <v>-1.0000000000000016</v>
      </c>
      <c r="AI332" s="21">
        <v>8.3404090825548324E-2</v>
      </c>
      <c r="AJ332" s="21">
        <v>-2.0218268960127132E-2</v>
      </c>
      <c r="AK332" s="21">
        <v>-1.5316657507201134E-2</v>
      </c>
      <c r="AL332" s="21">
        <v>9.9425562675890394E-2</v>
      </c>
      <c r="AM332" s="21">
        <v>0.48755127882601074</v>
      </c>
      <c r="AN332" s="21">
        <v>1.0277088021385383E-3</v>
      </c>
      <c r="AO332" s="21">
        <v>12.112198683114261</v>
      </c>
      <c r="AP332" s="21">
        <v>0.52282053343291479</v>
      </c>
      <c r="AQ332" s="21">
        <v>19.82188573881114</v>
      </c>
      <c r="AR332" s="21">
        <v>0.51137345806437373</v>
      </c>
      <c r="AS332" s="21">
        <v>0.29471217012706008</v>
      </c>
      <c r="AT332" s="21">
        <v>-1.0000000000000016</v>
      </c>
      <c r="AU332" s="21">
        <v>-1.0000000000000016</v>
      </c>
      <c r="AV332" s="21">
        <v>22.006451970883148</v>
      </c>
      <c r="AW332" s="21">
        <v>68.90803896380946</v>
      </c>
      <c r="AX332" s="21">
        <v>68.554293884307711</v>
      </c>
      <c r="AY332" s="21">
        <v>-9.6708198940922266E-2</v>
      </c>
      <c r="AZ332" s="21">
        <v>-37.748705849125905</v>
      </c>
      <c r="BA332" s="26">
        <v>1387.9801721609267</v>
      </c>
      <c r="CU332" t="e">
        <v>#N/A</v>
      </c>
      <c r="CV332" t="e">
        <v>#N/A</v>
      </c>
    </row>
    <row r="333" spans="1:100" x14ac:dyDescent="0.25">
      <c r="A333">
        <v>904</v>
      </c>
      <c r="B333" t="s">
        <v>775</v>
      </c>
      <c r="C333" s="26">
        <v>3</v>
      </c>
      <c r="D333" s="21">
        <v>5.1905658748692911</v>
      </c>
      <c r="E333" s="21">
        <v>-1.5918973006213307E-2</v>
      </c>
      <c r="F333" s="21">
        <v>-2.5726754217468974E-2</v>
      </c>
      <c r="G333" s="21">
        <v>-3.5068342859244123E-2</v>
      </c>
      <c r="H333" s="21">
        <v>0.26425956931896372</v>
      </c>
      <c r="I333" s="21">
        <v>0</v>
      </c>
      <c r="J333" s="21">
        <v>15.855574159137824</v>
      </c>
      <c r="K333" s="21">
        <v>0.26425956931896372</v>
      </c>
      <c r="L333" s="21">
        <v>-1</v>
      </c>
      <c r="M333" s="21">
        <v>-1</v>
      </c>
      <c r="N333" s="21">
        <v>5.2851913863792737</v>
      </c>
      <c r="O333" s="21">
        <v>21.011071691147862</v>
      </c>
      <c r="P333" s="21">
        <v>-0.54998264348956349</v>
      </c>
      <c r="Q333" s="21">
        <v>1.6816508522596678</v>
      </c>
      <c r="R333" s="21">
        <v>0.39186796871670376</v>
      </c>
      <c r="S333" s="21">
        <v>0.33333333333333365</v>
      </c>
      <c r="T333" s="21">
        <v>-3.2850029967708153E-2</v>
      </c>
      <c r="U333" s="21">
        <v>-2.9247557974339228E-2</v>
      </c>
      <c r="V333" s="21">
        <v>0</v>
      </c>
      <c r="W333" s="21">
        <v>0.27904704289290105</v>
      </c>
      <c r="X333" s="21">
        <v>-0.27912316204988963</v>
      </c>
      <c r="Y333" s="21">
        <v>-1</v>
      </c>
      <c r="Z333" s="21">
        <v>-1</v>
      </c>
      <c r="AA333" s="21">
        <v>20.196027193852906</v>
      </c>
      <c r="AB333" s="21">
        <v>-0.14442651161868772</v>
      </c>
      <c r="AC333" s="21">
        <v>0.28076094482470776</v>
      </c>
      <c r="AD333" s="21">
        <v>0.25416781043884573</v>
      </c>
      <c r="AE333" s="21">
        <v>19.525112182243301</v>
      </c>
      <c r="AF333" s="21">
        <v>-1</v>
      </c>
      <c r="AG333" s="21">
        <v>-1</v>
      </c>
      <c r="AH333" s="21">
        <v>-1</v>
      </c>
      <c r="AI333" s="21">
        <v>0</v>
      </c>
      <c r="AJ333" s="21">
        <v>0</v>
      </c>
      <c r="AK333" s="21">
        <v>0.21121873366202101</v>
      </c>
      <c r="AL333" s="21">
        <v>1.4672745019195957E-2</v>
      </c>
      <c r="AM333" s="21">
        <v>-4.8459092658645522E-2</v>
      </c>
      <c r="AN333" s="21">
        <v>-6.2693169950728267E-2</v>
      </c>
      <c r="AO333" s="21">
        <v>-0.15538364815603303</v>
      </c>
      <c r="AP333" s="21">
        <v>-1.4939655236722273</v>
      </c>
      <c r="AQ333" s="21">
        <v>16.134621202030722</v>
      </c>
      <c r="AR333" s="21">
        <v>0.2712357453912862</v>
      </c>
      <c r="AS333" s="21">
        <v>-1.4863592730925669E-2</v>
      </c>
      <c r="AT333" s="21">
        <v>-1</v>
      </c>
      <c r="AU333" s="21">
        <v>-1</v>
      </c>
      <c r="AV333" s="21">
        <v>0.35679962585745967</v>
      </c>
      <c r="AW333" s="21">
        <v>39.713133361328538</v>
      </c>
      <c r="AX333" s="21">
        <v>39.713133361328538</v>
      </c>
      <c r="AY333" s="21">
        <v>7.8977169890768001E-2</v>
      </c>
      <c r="AZ333" s="21">
        <v>-16.033443033848087</v>
      </c>
      <c r="BA333" s="26">
        <v>1456.7496693541384</v>
      </c>
    </row>
    <row r="334" spans="1:100" x14ac:dyDescent="0.25">
      <c r="A334">
        <v>907</v>
      </c>
      <c r="B334" t="s">
        <v>776</v>
      </c>
      <c r="C334" s="26">
        <v>3</v>
      </c>
      <c r="D334" s="21">
        <v>4.9497273375578477</v>
      </c>
      <c r="E334" s="21">
        <v>0.32605623071895679</v>
      </c>
      <c r="F334" s="21">
        <v>-0.63906230538453523</v>
      </c>
      <c r="G334" s="21">
        <v>-0.54262743292936155</v>
      </c>
      <c r="H334" s="21">
        <v>-8.1720629242818588E-2</v>
      </c>
      <c r="I334" s="21">
        <v>0</v>
      </c>
      <c r="J334" s="21">
        <v>-4.9032377545691155</v>
      </c>
      <c r="K334" s="21">
        <v>-8.1720629242818588E-2</v>
      </c>
      <c r="L334" s="21">
        <v>-1.0000000000000007</v>
      </c>
      <c r="M334" s="21">
        <v>-1.0000000000000007</v>
      </c>
      <c r="N334" s="21">
        <v>-1.6344125848563718</v>
      </c>
      <c r="O334" s="21">
        <v>-0.4961378499406317</v>
      </c>
      <c r="P334" s="21">
        <v>-0.54753223376713656</v>
      </c>
      <c r="Q334" s="21">
        <v>-1.1270510934947002</v>
      </c>
      <c r="R334" s="21">
        <v>-0.3533823287850848</v>
      </c>
      <c r="S334" s="21">
        <v>0.32968371392195034</v>
      </c>
      <c r="T334" s="21">
        <v>0.32617250906270095</v>
      </c>
      <c r="U334" s="21">
        <v>0.18389123371671923</v>
      </c>
      <c r="V334" s="21">
        <v>0</v>
      </c>
      <c r="W334" s="21">
        <v>36.858723437767566</v>
      </c>
      <c r="X334" s="21">
        <v>1.4659809628237144</v>
      </c>
      <c r="Y334" s="21">
        <v>-1.0000000000000007</v>
      </c>
      <c r="Z334" s="21">
        <v>-1.0000000000000007</v>
      </c>
      <c r="AA334" s="21">
        <v>62.255321149249518</v>
      </c>
      <c r="AB334" s="21">
        <v>0.21052090681603575</v>
      </c>
      <c r="AC334" s="21">
        <v>0.10989910351994389</v>
      </c>
      <c r="AD334" s="21">
        <v>0.19457959046936113</v>
      </c>
      <c r="AE334" s="21">
        <v>25.749980040267037</v>
      </c>
      <c r="AF334" s="21">
        <v>-1.0000000000000007</v>
      </c>
      <c r="AG334" s="21">
        <v>-1.0000000000000007</v>
      </c>
      <c r="AH334" s="21">
        <v>-1.0000000000000007</v>
      </c>
      <c r="AI334" s="21">
        <v>-2.4524573448398809E-3</v>
      </c>
      <c r="AJ334" s="21">
        <v>0</v>
      </c>
      <c r="AK334" s="21">
        <v>1.343571040210594</v>
      </c>
      <c r="AL334" s="21">
        <v>9.2177359006236137E-2</v>
      </c>
      <c r="AM334" s="21">
        <v>-2.0041932609662867E-2</v>
      </c>
      <c r="AN334" s="21">
        <v>-0.11419747231701027</v>
      </c>
      <c r="AO334" s="21">
        <v>6.2168068858113985</v>
      </c>
      <c r="AP334" s="21">
        <v>-2.3940500128940752</v>
      </c>
      <c r="AQ334" s="21">
        <v>31.955485683198447</v>
      </c>
      <c r="AR334" s="21">
        <v>0.83974745670137041</v>
      </c>
      <c r="AS334" s="21">
        <v>1.3842603335808963</v>
      </c>
      <c r="AT334" s="21">
        <v>-1.0000000000000007</v>
      </c>
      <c r="AU334" s="21">
        <v>-1.0000000000000007</v>
      </c>
      <c r="AV334" s="21">
        <v>-0.89600976171444602</v>
      </c>
      <c r="AW334" s="21">
        <v>59.365133286414832</v>
      </c>
      <c r="AX334" s="21">
        <v>59.31608413951804</v>
      </c>
      <c r="AY334" s="21">
        <v>3.452094383008171E-2</v>
      </c>
      <c r="AZ334" s="21">
        <v>-22.092789068611552</v>
      </c>
      <c r="BA334" s="26">
        <v>1337.0348897921149</v>
      </c>
    </row>
    <row r="335" spans="1:100" x14ac:dyDescent="0.25">
      <c r="A335">
        <v>910</v>
      </c>
      <c r="B335" t="s">
        <v>777</v>
      </c>
      <c r="C335" s="26">
        <v>3</v>
      </c>
      <c r="D335" s="21">
        <v>5.2665072073059855</v>
      </c>
      <c r="E335" s="21">
        <v>0</v>
      </c>
      <c r="F335" s="21">
        <v>8.4504783384855259E-2</v>
      </c>
      <c r="G335" s="21">
        <v>8.4504783384855259E-2</v>
      </c>
      <c r="H335" s="21">
        <v>0.11763627861265265</v>
      </c>
      <c r="I335" s="21">
        <v>0</v>
      </c>
      <c r="J335" s="21">
        <v>7.05817671675916</v>
      </c>
      <c r="K335" s="21">
        <v>0.11763627861265265</v>
      </c>
      <c r="L335" s="21">
        <v>-0.99999999999999978</v>
      </c>
      <c r="M335" s="21">
        <v>-0.99999999999999978</v>
      </c>
      <c r="N335" s="21">
        <v>2.3527255722530533</v>
      </c>
      <c r="O335" s="21">
        <v>12.409188707449999</v>
      </c>
      <c r="P335" s="21">
        <v>-0.32921384326314979</v>
      </c>
      <c r="Q335" s="21">
        <v>3.1242637652051188</v>
      </c>
      <c r="R335" s="21">
        <v>0.95114990775280506</v>
      </c>
      <c r="S335" s="21">
        <v>0.3333333333333332</v>
      </c>
      <c r="T335" s="21">
        <v>0.33823598109923653</v>
      </c>
      <c r="U335" s="21">
        <v>-0.12491210252835334</v>
      </c>
      <c r="V335" s="21">
        <v>-3.4596486046131303E-2</v>
      </c>
      <c r="W335" s="21">
        <v>15.776977889817282</v>
      </c>
      <c r="X335" s="21">
        <v>-0.14839164280438114</v>
      </c>
      <c r="Y335" s="21">
        <v>-0.99999999999999978</v>
      </c>
      <c r="Z335" s="21">
        <v>-0.99999999999999978</v>
      </c>
      <c r="AA335" s="21">
        <v>41.215885464016665</v>
      </c>
      <c r="AB335" s="21">
        <v>1.201358273825541E-2</v>
      </c>
      <c r="AC335" s="21">
        <v>0.21556670486232107</v>
      </c>
      <c r="AD335" s="21">
        <v>0.26217486572835547</v>
      </c>
      <c r="AE335" s="21">
        <v>24.487757666446605</v>
      </c>
      <c r="AF335" s="21">
        <v>-0.99999999999999978</v>
      </c>
      <c r="AG335" s="21">
        <v>-0.99999999999999978</v>
      </c>
      <c r="AH335" s="21">
        <v>-0.99999999999999978</v>
      </c>
      <c r="AI335" s="21">
        <v>0</v>
      </c>
      <c r="AJ335" s="21">
        <v>-3.4596486046131303E-2</v>
      </c>
      <c r="AK335" s="21">
        <v>0.18193098668068947</v>
      </c>
      <c r="AL335" s="21">
        <v>5.7179790248391871E-2</v>
      </c>
      <c r="AM335" s="21">
        <v>2.5614773268734736E-2</v>
      </c>
      <c r="AN335" s="21">
        <v>-1.8985162020464869E-2</v>
      </c>
      <c r="AO335" s="21">
        <v>1.5500242651218157</v>
      </c>
      <c r="AP335" s="21">
        <v>-0.18873009926966203</v>
      </c>
      <c r="AQ335" s="21">
        <v>22.835154606576459</v>
      </c>
      <c r="AR335" s="21">
        <v>0.51206072585808482</v>
      </c>
      <c r="AS335" s="21">
        <v>-3.0755364191728647E-2</v>
      </c>
      <c r="AT335" s="21">
        <v>-0.99999999999999978</v>
      </c>
      <c r="AU335" s="21">
        <v>-0.99999999999999978</v>
      </c>
      <c r="AV335" s="21">
        <v>1.0356546911376603</v>
      </c>
      <c r="AW335" s="21">
        <v>53.436344072197059</v>
      </c>
      <c r="AX335" s="21">
        <v>49.976695467583923</v>
      </c>
      <c r="AY335" s="21">
        <v>-8.2476186461819759E-3</v>
      </c>
      <c r="AZ335" s="21">
        <v>-31.290647296529816</v>
      </c>
      <c r="BA335" s="26">
        <v>1458.9647474566941</v>
      </c>
    </row>
    <row r="336" spans="1:100" x14ac:dyDescent="0.25">
      <c r="A336">
        <v>919</v>
      </c>
      <c r="B336" t="s">
        <v>778</v>
      </c>
      <c r="C336" s="26">
        <v>3</v>
      </c>
      <c r="D336" s="21">
        <v>4.3674915803743195</v>
      </c>
      <c r="E336" s="21">
        <v>0</v>
      </c>
      <c r="F336" s="21">
        <v>-0.20633848158497264</v>
      </c>
      <c r="G336" s="21">
        <v>-0.20633848158497264</v>
      </c>
      <c r="H336" s="21">
        <v>-1.0908075258148868E-2</v>
      </c>
      <c r="I336" s="21">
        <v>0</v>
      </c>
      <c r="J336" s="21">
        <v>-0.65448451548893283</v>
      </c>
      <c r="K336" s="21">
        <v>-1.0908075258148868E-2</v>
      </c>
      <c r="L336" s="21">
        <v>-0.99999999999999767</v>
      </c>
      <c r="M336" s="21">
        <v>-0.99999999999999767</v>
      </c>
      <c r="N336" s="21">
        <v>-0.21816150516297725</v>
      </c>
      <c r="O336" s="21">
        <v>3.506668583300415</v>
      </c>
      <c r="P336" s="21">
        <v>3.4977943568338832</v>
      </c>
      <c r="Q336" s="21">
        <v>-0.4121375833481406</v>
      </c>
      <c r="R336" s="21">
        <v>0.10969959518030792</v>
      </c>
      <c r="S336" s="21">
        <v>0.33333333333333265</v>
      </c>
      <c r="T336" s="21">
        <v>0.28762494829217061</v>
      </c>
      <c r="U336" s="21">
        <v>-5.0702288410108376E-2</v>
      </c>
      <c r="V336" s="21">
        <v>0</v>
      </c>
      <c r="W336" s="21">
        <v>23.246562738941751</v>
      </c>
      <c r="X336" s="21">
        <v>0.38334881820205674</v>
      </c>
      <c r="Y336" s="21">
        <v>-0.99999999999999767</v>
      </c>
      <c r="Z336" s="21">
        <v>-0.99999999999999767</v>
      </c>
      <c r="AA336" s="21">
        <v>16.624495879997919</v>
      </c>
      <c r="AB336" s="21">
        <v>-3.582895201790505E-2</v>
      </c>
      <c r="AC336" s="21">
        <v>-4.3680137182110571E-2</v>
      </c>
      <c r="AD336" s="21">
        <v>-5.512623988246719E-2</v>
      </c>
      <c r="AE336" s="21">
        <v>-6.7317664541241431</v>
      </c>
      <c r="AF336" s="21">
        <v>-0.99999999999999767</v>
      </c>
      <c r="AG336" s="21">
        <v>-0.99999999999999767</v>
      </c>
      <c r="AH336" s="21">
        <v>-0.99999999999999767</v>
      </c>
      <c r="AI336" s="21">
        <v>0</v>
      </c>
      <c r="AJ336" s="21">
        <v>0</v>
      </c>
      <c r="AK336" s="21">
        <v>0.53753862295637234</v>
      </c>
      <c r="AL336" s="21">
        <v>-0.24654310498819904</v>
      </c>
      <c r="AM336" s="21">
        <v>0.53728213535992597</v>
      </c>
      <c r="AN336" s="21">
        <v>-0.19122247419257896</v>
      </c>
      <c r="AO336" s="21">
        <v>16.11974649878001</v>
      </c>
      <c r="AP336" s="21">
        <v>-6.0132773797554693</v>
      </c>
      <c r="AQ336" s="21">
        <v>22.59207822345282</v>
      </c>
      <c r="AR336" s="21">
        <v>0.57025599321539533</v>
      </c>
      <c r="AS336" s="21">
        <v>0.37244074294390805</v>
      </c>
      <c r="AT336" s="21">
        <v>-0.99999999999999767</v>
      </c>
      <c r="AU336" s="21">
        <v>-0.99999999999999767</v>
      </c>
      <c r="AV336" s="21">
        <v>-9.6638886404664753E-2</v>
      </c>
      <c r="AW336" s="21">
        <v>14.117887083542866</v>
      </c>
      <c r="AX336" s="21">
        <v>14.117887083542866</v>
      </c>
      <c r="AY336" s="21">
        <v>-0.17916939205729027</v>
      </c>
      <c r="AZ336" s="21">
        <v>-101.56804227045811</v>
      </c>
      <c r="BA336" s="26">
        <v>1194.4293694763528</v>
      </c>
    </row>
    <row r="337" spans="1:100" x14ac:dyDescent="0.25">
      <c r="A337">
        <v>930</v>
      </c>
      <c r="B337" t="s">
        <v>779</v>
      </c>
      <c r="C337" s="26">
        <v>3</v>
      </c>
      <c r="D337" s="21">
        <v>3.6672830824037721</v>
      </c>
      <c r="E337" s="21">
        <v>-0.97648888376796639</v>
      </c>
      <c r="F337" s="21">
        <v>0.83210717966287062</v>
      </c>
      <c r="G337" s="21">
        <v>0.54057351444635127</v>
      </c>
      <c r="H337" s="21">
        <v>0.37422007555060188</v>
      </c>
      <c r="I337" s="21">
        <v>0</v>
      </c>
      <c r="J337" s="21">
        <v>22.453204533036114</v>
      </c>
      <c r="K337" s="21">
        <v>0.37422007555060188</v>
      </c>
      <c r="L337" s="21">
        <v>-0.99999999999999967</v>
      </c>
      <c r="M337" s="21">
        <v>-0.99999999999999967</v>
      </c>
      <c r="N337" s="21">
        <v>7.4844015110120372</v>
      </c>
      <c r="O337" s="21">
        <v>26.661061129886253</v>
      </c>
      <c r="P337" s="21">
        <v>2.4838949696823818</v>
      </c>
      <c r="Q337" s="21">
        <v>34.409813885364173</v>
      </c>
      <c r="R337" s="21">
        <v>11.440101934088375</v>
      </c>
      <c r="S337" s="21">
        <v>0.33333333333333282</v>
      </c>
      <c r="T337" s="21">
        <v>0.36420044900638476</v>
      </c>
      <c r="U337" s="21">
        <v>-8.9962233089732377E-2</v>
      </c>
      <c r="V337" s="21">
        <v>-8.7662893303877432E-3</v>
      </c>
      <c r="W337" s="21">
        <v>8.9834073747598282</v>
      </c>
      <c r="X337" s="21">
        <v>-5.8265845879088382E-2</v>
      </c>
      <c r="Y337" s="21">
        <v>-0.99999999999999967</v>
      </c>
      <c r="Z337" s="21">
        <v>-0.99999999999999967</v>
      </c>
      <c r="AA337" s="21">
        <v>47.132809985486929</v>
      </c>
      <c r="AB337" s="21">
        <v>8.2681198271322143E-2</v>
      </c>
      <c r="AC337" s="21">
        <v>0.21178397627099019</v>
      </c>
      <c r="AD337" s="21">
        <v>0.23972083899046201</v>
      </c>
      <c r="AE337" s="21">
        <v>26.709300676638694</v>
      </c>
      <c r="AF337" s="21">
        <v>-0.99999999999999967</v>
      </c>
      <c r="AG337" s="21">
        <v>-0.99999999999999967</v>
      </c>
      <c r="AH337" s="21">
        <v>-0.99999999999999967</v>
      </c>
      <c r="AI337" s="21">
        <v>0</v>
      </c>
      <c r="AJ337" s="21">
        <v>-8.7662893303877432E-3</v>
      </c>
      <c r="AK337" s="21">
        <v>-0.10682986711853674</v>
      </c>
      <c r="AL337" s="21">
        <v>-3.1402276135502775E-2</v>
      </c>
      <c r="AM337" s="21">
        <v>-0.18796192787188132</v>
      </c>
      <c r="AN337" s="21">
        <v>-0.16535312027004473</v>
      </c>
      <c r="AO337" s="21">
        <v>-5.2331975323897186</v>
      </c>
      <c r="AP337" s="21">
        <v>-4.2908393874286324</v>
      </c>
      <c r="AQ337" s="21">
        <v>31.436611907795957</v>
      </c>
      <c r="AR337" s="21">
        <v>0.59880525991959777</v>
      </c>
      <c r="AS337" s="21">
        <v>0.31595422967151376</v>
      </c>
      <c r="AT337" s="21">
        <v>-0.99999999999999967</v>
      </c>
      <c r="AU337" s="21">
        <v>-0.99999999999999967</v>
      </c>
      <c r="AV337" s="21">
        <v>11.980675448534724</v>
      </c>
      <c r="AW337" s="21">
        <v>69.503031727944546</v>
      </c>
      <c r="AX337" s="21">
        <v>68.626402794905772</v>
      </c>
      <c r="AY337" s="21">
        <v>0.1166811910783723</v>
      </c>
      <c r="AZ337" s="21">
        <v>8.5870697696943026</v>
      </c>
      <c r="BA337" s="26">
        <v>1510.2350412180519</v>
      </c>
    </row>
    <row r="338" spans="1:100" x14ac:dyDescent="0.25">
      <c r="A338">
        <v>931</v>
      </c>
      <c r="B338" t="s">
        <v>780</v>
      </c>
      <c r="C338" s="26">
        <v>3</v>
      </c>
      <c r="D338" s="21">
        <v>6.020164651276553</v>
      </c>
      <c r="E338" s="21">
        <v>-4.2788479312918645E-3</v>
      </c>
      <c r="F338" s="21">
        <v>-1.5304354981243238</v>
      </c>
      <c r="G338" s="21">
        <v>-1.5304354981243238</v>
      </c>
      <c r="H338" s="21">
        <v>0.11701442827060932</v>
      </c>
      <c r="I338" s="21">
        <v>0</v>
      </c>
      <c r="J338" s="21">
        <v>7.0208656962365588</v>
      </c>
      <c r="K338" s="21">
        <v>0.11701442827060932</v>
      </c>
      <c r="L338" s="21">
        <v>-0.99999999999999989</v>
      </c>
      <c r="M338" s="21">
        <v>-0.99999999999999989</v>
      </c>
      <c r="N338" s="21">
        <v>2.340288565412187</v>
      </c>
      <c r="O338" s="21">
        <v>11.51059484938879</v>
      </c>
      <c r="P338" s="21">
        <v>8.4197627587680665E-2</v>
      </c>
      <c r="Q338" s="21">
        <v>0.12486879844073639</v>
      </c>
      <c r="R338" s="21">
        <v>-2.2749547586063901E-2</v>
      </c>
      <c r="S338" s="21">
        <v>0.34865305603640268</v>
      </c>
      <c r="T338" s="21">
        <v>0.3926481810713438</v>
      </c>
      <c r="U338" s="21">
        <v>0.26551207784484882</v>
      </c>
      <c r="V338" s="21">
        <v>-6.7231686534229181E-4</v>
      </c>
      <c r="W338" s="21">
        <v>35.565062792665763</v>
      </c>
      <c r="X338" s="21">
        <v>1.7167052933388129</v>
      </c>
      <c r="Y338" s="21">
        <v>-0.99999999999999989</v>
      </c>
      <c r="Z338" s="21">
        <v>-0.99999999999999989</v>
      </c>
      <c r="AA338" s="21">
        <v>45.229456836834643</v>
      </c>
      <c r="AB338" s="21">
        <v>-0.15155626964393307</v>
      </c>
      <c r="AC338" s="21">
        <v>-0.15989549898565283</v>
      </c>
      <c r="AD338" s="21">
        <v>0.50519464046468532</v>
      </c>
      <c r="AE338" s="21">
        <v>9.6871435917549675</v>
      </c>
      <c r="AF338" s="21">
        <v>-0.99999999999999989</v>
      </c>
      <c r="AG338" s="21">
        <v>-0.99999999999999989</v>
      </c>
      <c r="AH338" s="21">
        <v>-0.99999999999999989</v>
      </c>
      <c r="AI338" s="21">
        <v>-5.2904438312150817E-2</v>
      </c>
      <c r="AJ338" s="21">
        <v>-6.7231686534229181E-4</v>
      </c>
      <c r="AK338" s="21">
        <v>0.23070620629486535</v>
      </c>
      <c r="AL338" s="21">
        <v>1.5154914702203402E-2</v>
      </c>
      <c r="AM338" s="21">
        <v>-0.20063259162461633</v>
      </c>
      <c r="AN338" s="21">
        <v>-0.1651586768049377</v>
      </c>
      <c r="AO338" s="21">
        <v>-3.8622837591410812</v>
      </c>
      <c r="AP338" s="21">
        <v>-4.0531923466124251</v>
      </c>
      <c r="AQ338" s="21">
        <v>42.585928488902312</v>
      </c>
      <c r="AR338" s="21">
        <v>1.0061409980872531</v>
      </c>
      <c r="AS338" s="21">
        <v>1.8337197216094219</v>
      </c>
      <c r="AT338" s="21">
        <v>-0.99999999999999989</v>
      </c>
      <c r="AU338" s="21">
        <v>-0.99999999999999989</v>
      </c>
      <c r="AV338" s="21">
        <v>-1.5531850457103871</v>
      </c>
      <c r="AW338" s="21">
        <v>52.686859339610997</v>
      </c>
      <c r="AX338" s="21">
        <v>51.561538886833752</v>
      </c>
      <c r="AY338" s="21">
        <v>0.11229666925566491</v>
      </c>
      <c r="AZ338" s="21">
        <v>-3.034744314017904</v>
      </c>
      <c r="BA338" s="26">
        <v>1451.1557968461375</v>
      </c>
    </row>
    <row r="339" spans="1:100" x14ac:dyDescent="0.25">
      <c r="A339">
        <v>932</v>
      </c>
      <c r="B339" t="s">
        <v>781</v>
      </c>
      <c r="C339" s="26">
        <v>3</v>
      </c>
      <c r="D339" s="21">
        <v>2.5336865276696967</v>
      </c>
      <c r="E339" s="21">
        <v>0</v>
      </c>
      <c r="F339" s="21">
        <v>-6.2586203126696383E-2</v>
      </c>
      <c r="G339" s="21">
        <v>-6.2586203126696383E-2</v>
      </c>
      <c r="H339" s="21">
        <v>0.51910471519822166</v>
      </c>
      <c r="I339" s="21">
        <v>0</v>
      </c>
      <c r="J339" s="21">
        <v>31.146282911893305</v>
      </c>
      <c r="K339" s="21">
        <v>0.51910471519822166</v>
      </c>
      <c r="L339" s="21">
        <v>-0.99999999999999833</v>
      </c>
      <c r="M339" s="21">
        <v>-0.99999999999999833</v>
      </c>
      <c r="N339" s="21">
        <v>10.382094303964434</v>
      </c>
      <c r="O339" s="21">
        <v>33.617383236436304</v>
      </c>
      <c r="P339" s="21">
        <v>-0.19766823625723251</v>
      </c>
      <c r="Q339" s="21">
        <v>-0.11767586307006528</v>
      </c>
      <c r="R339" s="21">
        <v>-3.2642329998637629E-2</v>
      </c>
      <c r="S339" s="21">
        <v>0.33333333333333304</v>
      </c>
      <c r="T339" s="21">
        <v>0.29173985294788929</v>
      </c>
      <c r="U339" s="21">
        <v>0.34223489008702129</v>
      </c>
      <c r="V339" s="21">
        <v>0</v>
      </c>
      <c r="W339" s="21">
        <v>17.928134446800868</v>
      </c>
      <c r="X339" s="21">
        <v>1.4533150569208586</v>
      </c>
      <c r="Y339" s="21">
        <v>-0.99999999999999833</v>
      </c>
      <c r="Z339" s="21">
        <v>-0.99999999999999833</v>
      </c>
      <c r="AA339" s="21">
        <v>58.028639336381509</v>
      </c>
      <c r="AB339" s="21">
        <v>0.6685750011925462</v>
      </c>
      <c r="AC339" s="21">
        <v>0.10535866989321854</v>
      </c>
      <c r="AD339" s="21">
        <v>2.8729273305821281E-2</v>
      </c>
      <c r="AE339" s="21">
        <v>40.1331472195793</v>
      </c>
      <c r="AF339" s="21">
        <v>-0.99999999999999833</v>
      </c>
      <c r="AG339" s="21">
        <v>-0.99999999999999833</v>
      </c>
      <c r="AH339" s="21">
        <v>-0.99999999999999833</v>
      </c>
      <c r="AI339" s="21">
        <v>0</v>
      </c>
      <c r="AJ339" s="21">
        <v>0</v>
      </c>
      <c r="AK339" s="21">
        <v>2.8616954067453283E-2</v>
      </c>
      <c r="AL339" s="21">
        <v>0.20093023967943496</v>
      </c>
      <c r="AM339" s="21">
        <v>-3.5113033451393022E-2</v>
      </c>
      <c r="AN339" s="21">
        <v>6.3125143709864107E-2</v>
      </c>
      <c r="AO339" s="21">
        <v>-0.73474106594755961</v>
      </c>
      <c r="AP339" s="21">
        <v>2.5827797911437762</v>
      </c>
      <c r="AQ339" s="21">
        <v>49.074417358694177</v>
      </c>
      <c r="AR339" s="21">
        <v>0.96730807636824367</v>
      </c>
      <c r="AS339" s="21">
        <v>1.9724197721190806</v>
      </c>
      <c r="AT339" s="21">
        <v>-0.99999999999999833</v>
      </c>
      <c r="AU339" s="21">
        <v>-0.99999999999999833</v>
      </c>
      <c r="AV339" s="21">
        <v>-9.5228533125334011E-2</v>
      </c>
      <c r="AW339" s="21">
        <v>94.228802363961606</v>
      </c>
      <c r="AX339" s="21">
        <v>94.228802363961606</v>
      </c>
      <c r="AY339" s="21">
        <v>9.7532456921466074E-2</v>
      </c>
      <c r="AZ339" s="21">
        <v>20.15581842025388</v>
      </c>
      <c r="BA339" s="26">
        <v>1514.5412662213246</v>
      </c>
    </row>
    <row r="340" spans="1:100" x14ac:dyDescent="0.25">
      <c r="A340">
        <v>935</v>
      </c>
      <c r="B340" t="s">
        <v>782</v>
      </c>
      <c r="C340" s="26">
        <v>3</v>
      </c>
      <c r="D340" s="21">
        <v>5.5339039994804322</v>
      </c>
      <c r="E340" s="21">
        <v>0</v>
      </c>
      <c r="F340" s="21">
        <v>-2.2484484895893039E-2</v>
      </c>
      <c r="G340" s="21">
        <v>-2.2484484895893039E-2</v>
      </c>
      <c r="H340" s="21">
        <v>0.40919916264876427</v>
      </c>
      <c r="I340" s="21">
        <v>0</v>
      </c>
      <c r="J340" s="21">
        <v>24.551949758925861</v>
      </c>
      <c r="K340" s="21">
        <v>0.40919916264876427</v>
      </c>
      <c r="L340" s="21">
        <v>-0.99999999999999911</v>
      </c>
      <c r="M340" s="21">
        <v>-0.99999999999999911</v>
      </c>
      <c r="N340" s="21">
        <v>8.1839832529752847</v>
      </c>
      <c r="O340" s="21">
        <v>30.063369273510428</v>
      </c>
      <c r="P340" s="21">
        <v>0.38851435952237634</v>
      </c>
      <c r="Q340" s="21">
        <v>-2.1653515327460502</v>
      </c>
      <c r="R340" s="21">
        <v>-0.62876831647166964</v>
      </c>
      <c r="S340" s="21">
        <v>0.3333333333333332</v>
      </c>
      <c r="T340" s="21">
        <v>0.32715210303427372</v>
      </c>
      <c r="U340" s="21">
        <v>0.17021573405398824</v>
      </c>
      <c r="V340" s="21">
        <v>-6.0258997178424353E-2</v>
      </c>
      <c r="W340" s="21">
        <v>14.449720423776258</v>
      </c>
      <c r="X340" s="21">
        <v>0.56441399656519009</v>
      </c>
      <c r="Y340" s="21">
        <v>-0.99999999999999911</v>
      </c>
      <c r="Z340" s="21">
        <v>-0.99999999999999911</v>
      </c>
      <c r="AA340" s="21">
        <v>71.075893930144161</v>
      </c>
      <c r="AB340" s="21">
        <v>0.47255612558680449</v>
      </c>
      <c r="AC340" s="21">
        <v>0.28854427958882661</v>
      </c>
      <c r="AD340" s="21">
        <v>0.38399843128116062</v>
      </c>
      <c r="AE340" s="21">
        <v>57.254941822839591</v>
      </c>
      <c r="AF340" s="21">
        <v>-0.99999999999999911</v>
      </c>
      <c r="AG340" s="21">
        <v>-0.99999999999999911</v>
      </c>
      <c r="AH340" s="21">
        <v>-0.99999999999999911</v>
      </c>
      <c r="AI340" s="21">
        <v>-1.3899899667893619E-2</v>
      </c>
      <c r="AJ340" s="21">
        <v>-6.0258997178424353E-2</v>
      </c>
      <c r="AK340" s="21">
        <v>4.0371090374458872E-2</v>
      </c>
      <c r="AL340" s="21">
        <v>3.3906855473416993E-2</v>
      </c>
      <c r="AM340" s="21">
        <v>0.3220525044733249</v>
      </c>
      <c r="AN340" s="21">
        <v>-2.8764997497716556E-2</v>
      </c>
      <c r="AO340" s="21">
        <v>8.2531680637054166</v>
      </c>
      <c r="AP340" s="21">
        <v>-0.54959066007582902</v>
      </c>
      <c r="AQ340" s="21">
        <v>39.001670182702114</v>
      </c>
      <c r="AR340" s="21">
        <v>0.77044217324317055</v>
      </c>
      <c r="AS340" s="21">
        <v>0.97361315921395397</v>
      </c>
      <c r="AT340" s="21">
        <v>-0.99999999999999911</v>
      </c>
      <c r="AU340" s="21">
        <v>-0.99999999999999911</v>
      </c>
      <c r="AV340" s="21">
        <v>-0.65125280136756292</v>
      </c>
      <c r="AW340" s="21">
        <v>100.5896725435787</v>
      </c>
      <c r="AX340" s="21">
        <v>94.285774832378408</v>
      </c>
      <c r="AY340" s="21">
        <v>0.21497987983511799</v>
      </c>
      <c r="AZ340" s="21">
        <v>6.564784503245197</v>
      </c>
      <c r="BA340" s="26">
        <v>1519.9250118083075</v>
      </c>
      <c r="CU340" t="e">
        <v>#N/A</v>
      </c>
      <c r="CV340" t="e">
        <v>#N/A</v>
      </c>
    </row>
    <row r="341" spans="1:100" x14ac:dyDescent="0.25">
      <c r="A341">
        <v>937</v>
      </c>
      <c r="B341" t="s">
        <v>783</v>
      </c>
      <c r="C341" s="26">
        <v>3</v>
      </c>
      <c r="D341" s="21">
        <v>3.9299196648357113</v>
      </c>
      <c r="E341" s="21">
        <v>0</v>
      </c>
      <c r="F341" s="21">
        <v>0.21838401218515258</v>
      </c>
      <c r="G341" s="21">
        <v>0.21838401218515258</v>
      </c>
      <c r="H341" s="21">
        <v>-6.1699360919293234E-2</v>
      </c>
      <c r="I341" s="21">
        <v>0</v>
      </c>
      <c r="J341" s="21">
        <v>-3.7019616551575956</v>
      </c>
      <c r="K341" s="21">
        <v>-6.1699360919293234E-2</v>
      </c>
      <c r="L341" s="21">
        <v>-0.99999999999999989</v>
      </c>
      <c r="M341" s="21">
        <v>-0.99999999999999989</v>
      </c>
      <c r="N341" s="21">
        <v>-1.2339872183858644</v>
      </c>
      <c r="O341" s="21">
        <v>0.4463420218632671</v>
      </c>
      <c r="P341" s="21">
        <v>1.5004450514304053</v>
      </c>
      <c r="Q341" s="21">
        <v>1.2390574302431621</v>
      </c>
      <c r="R341" s="21">
        <v>0.42403382403932766</v>
      </c>
      <c r="S341" s="21">
        <v>0.33333333333333365</v>
      </c>
      <c r="T341" s="21">
        <v>0.27799045825036189</v>
      </c>
      <c r="U341" s="21">
        <v>-0.17251146295120623</v>
      </c>
      <c r="V341" s="21">
        <v>2.3367296572757761E-2</v>
      </c>
      <c r="W341" s="21">
        <v>20.955159444981586</v>
      </c>
      <c r="X341" s="21">
        <v>6.7838205051738015E-2</v>
      </c>
      <c r="Y341" s="21">
        <v>-0.99999999999999989</v>
      </c>
      <c r="Z341" s="21">
        <v>-0.99999999999999989</v>
      </c>
      <c r="AA341" s="21">
        <v>20.231085249310873</v>
      </c>
      <c r="AB341" s="21">
        <v>6.8083488789868751E-2</v>
      </c>
      <c r="AC341" s="21">
        <v>1.0751255475856581E-2</v>
      </c>
      <c r="AD341" s="21">
        <v>-0.10179690465992652</v>
      </c>
      <c r="AE341" s="21">
        <v>-1.1481080197100653</v>
      </c>
      <c r="AF341" s="21">
        <v>-0.99999999999999989</v>
      </c>
      <c r="AG341" s="21">
        <v>-0.99999999999999989</v>
      </c>
      <c r="AH341" s="21">
        <v>-0.99999999999999989</v>
      </c>
      <c r="AI341" s="21">
        <v>-2.8946915297969229E-3</v>
      </c>
      <c r="AJ341" s="21">
        <v>2.3367296572757761E-2</v>
      </c>
      <c r="AK341" s="21">
        <v>0.16599358894923166</v>
      </c>
      <c r="AL341" s="21">
        <v>0.59437411491838477</v>
      </c>
      <c r="AM341" s="21">
        <v>-0.24359054468117752</v>
      </c>
      <c r="AN341" s="21">
        <v>-8.8119027169198796E-2</v>
      </c>
      <c r="AO341" s="21">
        <v>-5.2597956722832819</v>
      </c>
      <c r="AP341" s="21">
        <v>0.76889489536195232</v>
      </c>
      <c r="AQ341" s="21">
        <v>17.253197789823997</v>
      </c>
      <c r="AR341" s="21">
        <v>0.46217962520524641</v>
      </c>
      <c r="AS341" s="21">
        <v>6.1388441324444487E-3</v>
      </c>
      <c r="AT341" s="21">
        <v>-0.99999999999999989</v>
      </c>
      <c r="AU341" s="21">
        <v>-0.99999999999999989</v>
      </c>
      <c r="AV341" s="21">
        <v>0.64241783622448012</v>
      </c>
      <c r="AW341" s="21">
        <v>21.446322166536081</v>
      </c>
      <c r="AX341" s="21">
        <v>23.725157993215934</v>
      </c>
      <c r="AY341" s="21">
        <v>-8.3253681676497479E-2</v>
      </c>
      <c r="AZ341" s="21">
        <v>-51.45449550916392</v>
      </c>
      <c r="BA341" s="26">
        <v>1313.1680824024095</v>
      </c>
    </row>
    <row r="342" spans="1:100" x14ac:dyDescent="0.25">
      <c r="A342">
        <v>938</v>
      </c>
      <c r="B342" t="s">
        <v>784</v>
      </c>
      <c r="C342" s="26">
        <v>3</v>
      </c>
      <c r="D342" s="21">
        <v>5.297121229748492</v>
      </c>
      <c r="E342" s="21">
        <v>0</v>
      </c>
      <c r="F342" s="21">
        <v>-6.7570477525052922E-2</v>
      </c>
      <c r="G342" s="21">
        <v>-6.7570477525052922E-2</v>
      </c>
      <c r="H342" s="21">
        <v>0.16518707579065436</v>
      </c>
      <c r="I342" s="21">
        <v>0</v>
      </c>
      <c r="J342" s="21">
        <v>9.9112245474392644</v>
      </c>
      <c r="K342" s="21">
        <v>0.16518707579065436</v>
      </c>
      <c r="L342" s="21">
        <v>-1.0000000000000016</v>
      </c>
      <c r="M342" s="21">
        <v>-1.0000000000000016</v>
      </c>
      <c r="N342" s="21">
        <v>3.3037415158130909</v>
      </c>
      <c r="O342" s="21">
        <v>15.140775299662719</v>
      </c>
      <c r="P342" s="21">
        <v>-0.69824125085222943</v>
      </c>
      <c r="Q342" s="21">
        <v>-0.28623337314113756</v>
      </c>
      <c r="R342" s="21">
        <v>-0.10673573443276678</v>
      </c>
      <c r="S342" s="21">
        <v>0.33333333333333393</v>
      </c>
      <c r="T342" s="21">
        <v>0.200566762555552</v>
      </c>
      <c r="U342" s="21">
        <v>5.7339318066807241E-2</v>
      </c>
      <c r="V342" s="21">
        <v>-2.1106574669953491E-2</v>
      </c>
      <c r="W342" s="21">
        <v>16.197830539803412</v>
      </c>
      <c r="X342" s="21">
        <v>0.33866427356795759</v>
      </c>
      <c r="Y342" s="21">
        <v>-1.0000000000000016</v>
      </c>
      <c r="Z342" s="21">
        <v>-1.0000000000000016</v>
      </c>
      <c r="AA342" s="21">
        <v>17.290794397181273</v>
      </c>
      <c r="AB342" s="21">
        <v>7.5808160076356428E-3</v>
      </c>
      <c r="AC342" s="21">
        <v>0.14452671294953845</v>
      </c>
      <c r="AD342" s="21">
        <v>-0.12811353712096171</v>
      </c>
      <c r="AE342" s="21">
        <v>1.1996995918106137</v>
      </c>
      <c r="AF342" s="21">
        <v>-1.0000000000000016</v>
      </c>
      <c r="AG342" s="21">
        <v>-1.0000000000000016</v>
      </c>
      <c r="AH342" s="21">
        <v>-1.0000000000000016</v>
      </c>
      <c r="AI342" s="21">
        <v>1.9664099190762726E-2</v>
      </c>
      <c r="AJ342" s="21">
        <v>-2.1106574669953491E-2</v>
      </c>
      <c r="AK342" s="21">
        <v>0.21478865213627607</v>
      </c>
      <c r="AL342" s="21">
        <v>-3.7212271614881665E-2</v>
      </c>
      <c r="AM342" s="21">
        <v>-0.14946103211154785</v>
      </c>
      <c r="AN342" s="21">
        <v>-1.1017325807106678E-2</v>
      </c>
      <c r="AO342" s="21">
        <v>-2.662582542107315</v>
      </c>
      <c r="AP342" s="21">
        <v>-0.46149450325207381</v>
      </c>
      <c r="AQ342" s="21">
        <v>26.109055087242698</v>
      </c>
      <c r="AR342" s="21">
        <v>0.57013283928573988</v>
      </c>
      <c r="AS342" s="21">
        <v>0.50385134935861198</v>
      </c>
      <c r="AT342" s="21">
        <v>-1.0000000000000016</v>
      </c>
      <c r="AU342" s="21">
        <v>-1.0000000000000016</v>
      </c>
      <c r="AV342" s="21">
        <v>-0.17430621195781995</v>
      </c>
      <c r="AW342" s="21">
        <v>31.970075193591896</v>
      </c>
      <c r="AX342" s="21">
        <v>30.252699710411797</v>
      </c>
      <c r="AY342" s="21">
        <v>2.8229844690086207E-3</v>
      </c>
      <c r="AZ342" s="21">
        <v>-36.290333765654751</v>
      </c>
      <c r="BA342" s="26">
        <v>1335.2513804410896</v>
      </c>
    </row>
    <row r="343" spans="1:100" x14ac:dyDescent="0.25">
      <c r="A343">
        <v>945</v>
      </c>
      <c r="B343" t="s">
        <v>785</v>
      </c>
      <c r="C343" s="26">
        <v>3</v>
      </c>
      <c r="D343" s="21">
        <v>5.9692564046159804</v>
      </c>
      <c r="E343" s="21">
        <v>-0.26003803834124667</v>
      </c>
      <c r="F343" s="21">
        <v>0.68517995731011339</v>
      </c>
      <c r="G343" s="21">
        <v>0.60540708591441339</v>
      </c>
      <c r="H343" s="21">
        <v>0.23762464614144632</v>
      </c>
      <c r="I343" s="21">
        <v>0</v>
      </c>
      <c r="J343" s="21">
        <v>14.257478768486786</v>
      </c>
      <c r="K343" s="21">
        <v>0.23762464614144632</v>
      </c>
      <c r="L343" s="21">
        <v>-0.99999999999999822</v>
      </c>
      <c r="M343" s="21">
        <v>-0.99999999999999822</v>
      </c>
      <c r="N343" s="21">
        <v>4.7524929228289272</v>
      </c>
      <c r="O343" s="21">
        <v>20.832142259017168</v>
      </c>
      <c r="P343" s="21">
        <v>4.4894993931575877</v>
      </c>
      <c r="Q343" s="21">
        <v>-1.8592059207681564</v>
      </c>
      <c r="R343" s="21">
        <v>-0.12904980293088136</v>
      </c>
      <c r="S343" s="21">
        <v>0.33333333333333298</v>
      </c>
      <c r="T343" s="21">
        <v>0.41600835326532387</v>
      </c>
      <c r="U343" s="21">
        <v>0.13421858944479387</v>
      </c>
      <c r="V343" s="21">
        <v>4.7500365095047266E-3</v>
      </c>
      <c r="W343" s="21">
        <v>26.027426656460367</v>
      </c>
      <c r="X343" s="21">
        <v>1.1683145698669792</v>
      </c>
      <c r="Y343" s="21">
        <v>-0.99999999999999822</v>
      </c>
      <c r="Z343" s="21">
        <v>-0.99999999999999822</v>
      </c>
      <c r="AA343" s="21">
        <v>52.405639381924821</v>
      </c>
      <c r="AB343" s="21">
        <v>-8.6465580302264644E-2</v>
      </c>
      <c r="AC343" s="21">
        <v>0.39500648169909208</v>
      </c>
      <c r="AD343" s="21">
        <v>0.22160434917107957</v>
      </c>
      <c r="AE343" s="21">
        <v>26.507262528395341</v>
      </c>
      <c r="AF343" s="21">
        <v>-0.99999999999999822</v>
      </c>
      <c r="AG343" s="21">
        <v>-0.99999999999999822</v>
      </c>
      <c r="AH343" s="21">
        <v>-0.99999999999999822</v>
      </c>
      <c r="AI343" s="21">
        <v>0</v>
      </c>
      <c r="AJ343" s="21">
        <v>4.7500365095047266E-3</v>
      </c>
      <c r="AK343" s="21">
        <v>-7.9867358868174115E-2</v>
      </c>
      <c r="AL343" s="21">
        <v>8.9718256289847323E-2</v>
      </c>
      <c r="AM343" s="21">
        <v>5.1188290815085358E-2</v>
      </c>
      <c r="AN343" s="21">
        <v>-0.31668501927611442</v>
      </c>
      <c r="AO343" s="21">
        <v>0.88037047603626384</v>
      </c>
      <c r="AP343" s="21">
        <v>-7.4685342004536217</v>
      </c>
      <c r="AQ343" s="21">
        <v>40.284905424947134</v>
      </c>
      <c r="AR343" s="21">
        <v>0.88831031255295523</v>
      </c>
      <c r="AS343" s="21">
        <v>1.4059392160084254</v>
      </c>
      <c r="AT343" s="21">
        <v>-0.99999999999999822</v>
      </c>
      <c r="AU343" s="21">
        <v>-0.99999999999999822</v>
      </c>
      <c r="AV343" s="21">
        <v>0.47635728298353186</v>
      </c>
      <c r="AW343" s="21">
        <v>65.769247440488357</v>
      </c>
      <c r="AX343" s="21">
        <v>66.244251091438855</v>
      </c>
      <c r="AY343" s="21">
        <v>-6.8455459510578825E-2</v>
      </c>
      <c r="AZ343" s="21">
        <v>-11.936966473067699</v>
      </c>
      <c r="BA343" s="26">
        <v>1444.0410010784076</v>
      </c>
    </row>
    <row r="344" spans="1:100" x14ac:dyDescent="0.25">
      <c r="A344">
        <v>948</v>
      </c>
      <c r="B344" t="s">
        <v>786</v>
      </c>
      <c r="C344" s="26">
        <v>3</v>
      </c>
      <c r="D344" s="21">
        <v>4.6964216636891276</v>
      </c>
      <c r="E344" s="21">
        <v>0</v>
      </c>
      <c r="F344" s="21">
        <v>0.11753292552865928</v>
      </c>
      <c r="G344" s="21">
        <v>0.11753292552865928</v>
      </c>
      <c r="H344" s="21">
        <v>0.35213542176625795</v>
      </c>
      <c r="I344" s="21">
        <v>0</v>
      </c>
      <c r="J344" s="21">
        <v>21.128125305975473</v>
      </c>
      <c r="K344" s="21">
        <v>0.35213542176625795</v>
      </c>
      <c r="L344" s="21">
        <v>-0.99999999999999944</v>
      </c>
      <c r="M344" s="21">
        <v>-0.99999999999999944</v>
      </c>
      <c r="N344" s="21">
        <v>7.0427084353251583</v>
      </c>
      <c r="O344" s="21">
        <v>25.942079895193274</v>
      </c>
      <c r="P344" s="21">
        <v>8.2963460876418357E-2</v>
      </c>
      <c r="Q344" s="21">
        <v>1.4422273790875291</v>
      </c>
      <c r="R344" s="21">
        <v>0.53788194849434345</v>
      </c>
      <c r="S344" s="21">
        <v>0.33743987628295702</v>
      </c>
      <c r="T344" s="21">
        <v>0.37145492642399397</v>
      </c>
      <c r="U344" s="21">
        <v>0.26749858169087026</v>
      </c>
      <c r="V344" s="21">
        <v>2.4980430266691472E-2</v>
      </c>
      <c r="W344" s="21">
        <v>25.969535715930174</v>
      </c>
      <c r="X344" s="21">
        <v>1.6147578823949826</v>
      </c>
      <c r="Y344" s="21">
        <v>-0.99999999999999944</v>
      </c>
      <c r="Z344" s="21">
        <v>-0.99999999999999944</v>
      </c>
      <c r="AA344" s="21">
        <v>44.533081918633883</v>
      </c>
      <c r="AB344" s="21">
        <v>-1.923224139056505E-2</v>
      </c>
      <c r="AC344" s="21">
        <v>8.5172600450009989E-2</v>
      </c>
      <c r="AD344" s="21">
        <v>0.29457292602474228</v>
      </c>
      <c r="AE344" s="21">
        <v>18.025664254209346</v>
      </c>
      <c r="AF344" s="21">
        <v>-0.99999999999999944</v>
      </c>
      <c r="AG344" s="21">
        <v>-0.99999999999999944</v>
      </c>
      <c r="AH344" s="21">
        <v>-0.99999999999999944</v>
      </c>
      <c r="AI344" s="21">
        <v>0</v>
      </c>
      <c r="AJ344" s="21">
        <v>2.4980430266691472E-2</v>
      </c>
      <c r="AK344" s="21">
        <v>-0.132238592413256</v>
      </c>
      <c r="AL344" s="21">
        <v>6.4631554575016653E-2</v>
      </c>
      <c r="AM344" s="21">
        <v>3.1211298149531712E-2</v>
      </c>
      <c r="AN344" s="21">
        <v>0.50562169264066203</v>
      </c>
      <c r="AO344" s="21">
        <v>0.1190894916720128</v>
      </c>
      <c r="AP344" s="21">
        <v>12.963700088891635</v>
      </c>
      <c r="AQ344" s="21">
        <v>47.097661021905637</v>
      </c>
      <c r="AR344" s="21">
        <v>1.0013738146645121</v>
      </c>
      <c r="AS344" s="21">
        <v>1.96689330416124</v>
      </c>
      <c r="AT344" s="21">
        <v>-0.99999999999999944</v>
      </c>
      <c r="AU344" s="21">
        <v>-0.99999999999999944</v>
      </c>
      <c r="AV344" s="21">
        <v>0.65541487402300269</v>
      </c>
      <c r="AW344" s="21">
        <v>83.438861902718742</v>
      </c>
      <c r="AX344" s="21">
        <v>85.936904929387865</v>
      </c>
      <c r="AY344" s="21">
        <v>0.39617840885264072</v>
      </c>
      <c r="AZ344" s="21">
        <v>47.800744277962707</v>
      </c>
      <c r="BA344" s="26">
        <v>1544.519035326234</v>
      </c>
    </row>
    <row r="345" spans="1:100" x14ac:dyDescent="0.25">
      <c r="A345">
        <v>949</v>
      </c>
      <c r="B345" t="s">
        <v>787</v>
      </c>
      <c r="C345" s="26">
        <v>3</v>
      </c>
      <c r="D345" s="21">
        <v>4.5066093224741293</v>
      </c>
      <c r="E345" s="21">
        <v>8.4578695899640094E-2</v>
      </c>
      <c r="F345" s="21">
        <v>-0.24043118271222963</v>
      </c>
      <c r="G345" s="21">
        <v>-0.24043118271222963</v>
      </c>
      <c r="H345" s="21">
        <v>5.9402703460376988E-2</v>
      </c>
      <c r="I345" s="21">
        <v>0</v>
      </c>
      <c r="J345" s="21">
        <v>3.56416220762262</v>
      </c>
      <c r="K345" s="21">
        <v>5.9402703460376988E-2</v>
      </c>
      <c r="L345" s="21">
        <v>-0.999999999999999</v>
      </c>
      <c r="M345" s="21">
        <v>-0.999999999999999</v>
      </c>
      <c r="N345" s="21">
        <v>1.1880540692075401</v>
      </c>
      <c r="O345" s="21">
        <v>7.8303403473845163</v>
      </c>
      <c r="P345" s="21">
        <v>3.7683397344897049E-2</v>
      </c>
      <c r="Q345" s="21">
        <v>0.22879340183001595</v>
      </c>
      <c r="R345" s="21">
        <v>4.8807263424522962E-2</v>
      </c>
      <c r="S345" s="21">
        <v>0.33151385462716548</v>
      </c>
      <c r="T345" s="21">
        <v>0.24613632685256995</v>
      </c>
      <c r="U345" s="21">
        <v>-3.0145547141735934E-2</v>
      </c>
      <c r="V345" s="21">
        <v>-1.9591804267913356E-2</v>
      </c>
      <c r="W345" s="21">
        <v>18.740405064388369</v>
      </c>
      <c r="X345" s="21">
        <v>0.19291745736417115</v>
      </c>
      <c r="Y345" s="21">
        <v>-0.999999999999999</v>
      </c>
      <c r="Z345" s="21">
        <v>-0.999999999999999</v>
      </c>
      <c r="AA345" s="21">
        <v>24.874288605970897</v>
      </c>
      <c r="AB345" s="21">
        <v>9.9065177369315416E-2</v>
      </c>
      <c r="AC345" s="21">
        <v>-9.2243148033342492E-2</v>
      </c>
      <c r="AD345" s="21">
        <v>0.11487949622718739</v>
      </c>
      <c r="AE345" s="21">
        <v>6.0850762781580121</v>
      </c>
      <c r="AF345" s="21">
        <v>-0.999999999999999</v>
      </c>
      <c r="AG345" s="21">
        <v>-0.999999999999999</v>
      </c>
      <c r="AH345" s="21">
        <v>-0.999999999999999</v>
      </c>
      <c r="AI345" s="21">
        <v>0</v>
      </c>
      <c r="AJ345" s="21">
        <v>-1.9591804267913356E-2</v>
      </c>
      <c r="AK345" s="21">
        <v>0.36403742104334458</v>
      </c>
      <c r="AL345" s="21">
        <v>-3.5707367977525141E-2</v>
      </c>
      <c r="AM345" s="21">
        <v>0.13656092193956326</v>
      </c>
      <c r="AN345" s="21">
        <v>0.12069454836833401</v>
      </c>
      <c r="AO345" s="21">
        <v>5.2342101537058037</v>
      </c>
      <c r="AP345" s="21">
        <v>2.8388268693207244</v>
      </c>
      <c r="AQ345" s="21">
        <v>22.304567272010996</v>
      </c>
      <c r="AR345" s="21">
        <v>0.52791283007008627</v>
      </c>
      <c r="AS345" s="21">
        <v>0.25232016082454817</v>
      </c>
      <c r="AT345" s="21">
        <v>-0.999999999999999</v>
      </c>
      <c r="AU345" s="21">
        <v>-0.999999999999999</v>
      </c>
      <c r="AV345" s="21">
        <v>-0.19162391928770622</v>
      </c>
      <c r="AW345" s="21">
        <v>35.543455822676158</v>
      </c>
      <c r="AX345" s="21">
        <v>33.584275395884816</v>
      </c>
      <c r="AY345" s="21">
        <v>-0.17022994891972779</v>
      </c>
      <c r="AZ345" s="21">
        <v>-66.873693835139633</v>
      </c>
      <c r="BA345" s="26">
        <v>1362.5666191915345</v>
      </c>
      <c r="CU345" t="e">
        <v>#N/A</v>
      </c>
      <c r="CV345" t="e">
        <v>#N/A</v>
      </c>
    </row>
    <row r="346" spans="1:100" x14ac:dyDescent="0.25">
      <c r="A346">
        <v>955</v>
      </c>
      <c r="B346" t="s">
        <v>788</v>
      </c>
      <c r="C346" s="26">
        <v>3</v>
      </c>
      <c r="D346" s="21">
        <v>3.4028051624934696</v>
      </c>
      <c r="E346" s="21">
        <v>0</v>
      </c>
      <c r="F346" s="21">
        <v>0.93113146579830597</v>
      </c>
      <c r="G346" s="21">
        <v>0.93113146579830597</v>
      </c>
      <c r="H346" s="21">
        <v>0.14130180399987025</v>
      </c>
      <c r="I346" s="21">
        <v>0</v>
      </c>
      <c r="J346" s="21">
        <v>8.4781082399922152</v>
      </c>
      <c r="K346" s="21">
        <v>0.14130180399987025</v>
      </c>
      <c r="L346" s="21">
        <v>-0.99999999999999856</v>
      </c>
      <c r="M346" s="21">
        <v>-0.99999999999999856</v>
      </c>
      <c r="N346" s="21">
        <v>2.8260360799974045</v>
      </c>
      <c r="O346" s="21">
        <v>12.812044868283989</v>
      </c>
      <c r="P346" s="21">
        <v>2.9338583233846131E-2</v>
      </c>
      <c r="Q346" s="21">
        <v>-0.827973738795037</v>
      </c>
      <c r="R346" s="21">
        <v>-0.2599450917183837</v>
      </c>
      <c r="S346" s="21">
        <v>0.3463719198741389</v>
      </c>
      <c r="T346" s="21">
        <v>0.38241618113348791</v>
      </c>
      <c r="U346" s="21">
        <v>0.12726211509549737</v>
      </c>
      <c r="V346" s="21">
        <v>1.1722387844847011E-3</v>
      </c>
      <c r="W346" s="21">
        <v>28.636826035509543</v>
      </c>
      <c r="X346" s="21">
        <v>1.1526510378968096</v>
      </c>
      <c r="Y346" s="21">
        <v>-0.99999999999999856</v>
      </c>
      <c r="Z346" s="21">
        <v>-0.99999999999999856</v>
      </c>
      <c r="AA346" s="21">
        <v>61.030072459353455</v>
      </c>
      <c r="AB346" s="21">
        <v>9.9482429388554963E-2</v>
      </c>
      <c r="AC346" s="21">
        <v>0.23547558192380585</v>
      </c>
      <c r="AD346" s="21">
        <v>0.3181058189988849</v>
      </c>
      <c r="AE346" s="21">
        <v>32.653191515562291</v>
      </c>
      <c r="AF346" s="21">
        <v>-0.99999999999999856</v>
      </c>
      <c r="AG346" s="21">
        <v>-0.99999999999999856</v>
      </c>
      <c r="AH346" s="21">
        <v>-0.99999999999999856</v>
      </c>
      <c r="AI346" s="21">
        <v>0</v>
      </c>
      <c r="AJ346" s="21">
        <v>1.1722387844847011E-3</v>
      </c>
      <c r="AK346" s="21">
        <v>-0.18803831746146901</v>
      </c>
      <c r="AL346" s="21">
        <v>-1.3892090887633813E-2</v>
      </c>
      <c r="AM346" s="21">
        <v>-5.6597165277808715E-3</v>
      </c>
      <c r="AN346" s="21">
        <v>3.0350228120459843E-2</v>
      </c>
      <c r="AO346" s="21">
        <v>-1.0816845005018667</v>
      </c>
      <c r="AP346" s="21">
        <v>0.68929524857332714</v>
      </c>
      <c r="AQ346" s="21">
        <v>37.11493427550176</v>
      </c>
      <c r="AR346" s="21">
        <v>0.85722245488760851</v>
      </c>
      <c r="AS346" s="21">
        <v>1.2939528418966795</v>
      </c>
      <c r="AT346" s="21">
        <v>-0.99999999999999856</v>
      </c>
      <c r="AU346" s="21">
        <v>-0.99999999999999856</v>
      </c>
      <c r="AV346" s="21">
        <v>0.67118637407992254</v>
      </c>
      <c r="AW346" s="21">
        <v>74.531412576210784</v>
      </c>
      <c r="AX346" s="21">
        <v>74.648636454659254</v>
      </c>
      <c r="AY346" s="21">
        <v>0.34353728287773705</v>
      </c>
      <c r="AZ346" s="21">
        <v>26.108893086881157</v>
      </c>
      <c r="BA346" s="26">
        <v>1504.8712763317776</v>
      </c>
    </row>
    <row r="347" spans="1:100" x14ac:dyDescent="0.25">
      <c r="A347">
        <v>957</v>
      </c>
      <c r="B347" t="s">
        <v>789</v>
      </c>
      <c r="C347" s="26">
        <v>3</v>
      </c>
      <c r="D347" s="21">
        <v>5.3905712782696993</v>
      </c>
      <c r="E347" s="21">
        <v>0</v>
      </c>
      <c r="F347" s="21">
        <v>8.9950845952988925E-2</v>
      </c>
      <c r="G347" s="21">
        <v>8.9950845952988925E-2</v>
      </c>
      <c r="H347" s="21">
        <v>3.943182119811818E-2</v>
      </c>
      <c r="I347" s="21">
        <v>0</v>
      </c>
      <c r="J347" s="21">
        <v>2.36590927188709</v>
      </c>
      <c r="K347" s="21">
        <v>3.943182119811818E-2</v>
      </c>
      <c r="L347" s="21">
        <v>-1.0000000000000007</v>
      </c>
      <c r="M347" s="21">
        <v>-1.0000000000000007</v>
      </c>
      <c r="N347" s="21">
        <v>0.78863642396236477</v>
      </c>
      <c r="O347" s="21">
        <v>7.8464313961097814</v>
      </c>
      <c r="P347" s="21">
        <v>0.64815636766869988</v>
      </c>
      <c r="Q347" s="21">
        <v>-1.5507451629170073</v>
      </c>
      <c r="R347" s="21">
        <v>-0.54907054557380419</v>
      </c>
      <c r="S347" s="21">
        <v>0.34583594459486877</v>
      </c>
      <c r="T347" s="21">
        <v>0.34124857754003612</v>
      </c>
      <c r="U347" s="21">
        <v>0.31984934517456881</v>
      </c>
      <c r="V347" s="21">
        <v>5.9588259519037241E-2</v>
      </c>
      <c r="W347" s="21">
        <v>41.083612225215695</v>
      </c>
      <c r="X347" s="21">
        <v>2.2924948829559892</v>
      </c>
      <c r="Y347" s="21">
        <v>-1.0000000000000007</v>
      </c>
      <c r="Z347" s="21">
        <v>-1.0000000000000007</v>
      </c>
      <c r="AA347" s="21">
        <v>85.006447416629527</v>
      </c>
      <c r="AB347" s="21">
        <v>0.34455290699779434</v>
      </c>
      <c r="AC347" s="21">
        <v>0.22592434527520452</v>
      </c>
      <c r="AD347" s="21">
        <v>0.31896086246675431</v>
      </c>
      <c r="AE347" s="21">
        <v>44.471905736987672</v>
      </c>
      <c r="AF347" s="21">
        <v>-1.0000000000000007</v>
      </c>
      <c r="AG347" s="21">
        <v>-1.0000000000000007</v>
      </c>
      <c r="AH347" s="21">
        <v>-1.0000000000000007</v>
      </c>
      <c r="AI347" s="21">
        <v>0</v>
      </c>
      <c r="AJ347" s="21">
        <v>5.9588259519037241E-2</v>
      </c>
      <c r="AK347" s="21">
        <v>0.26225217044324134</v>
      </c>
      <c r="AL347" s="21">
        <v>5.8373152203406921E-2</v>
      </c>
      <c r="AM347" s="21">
        <v>-0.2200543001556215</v>
      </c>
      <c r="AN347" s="21">
        <v>-0.13121637238086306</v>
      </c>
      <c r="AO347" s="21">
        <v>-4.190096651674331</v>
      </c>
      <c r="AP347" s="21">
        <v>-2.9885435485045413</v>
      </c>
      <c r="AQ347" s="21">
        <v>43.449521497102772</v>
      </c>
      <c r="AR347" s="21">
        <v>1.066522126828511</v>
      </c>
      <c r="AS347" s="21">
        <v>2.3319267041541076</v>
      </c>
      <c r="AT347" s="21">
        <v>-1.0000000000000007</v>
      </c>
      <c r="AU347" s="21">
        <v>-1.0000000000000007</v>
      </c>
      <c r="AV347" s="21">
        <v>-0.459119699620815</v>
      </c>
      <c r="AW347" s="21">
        <v>89.864335264234825</v>
      </c>
      <c r="AX347" s="21">
        <v>95.823161216138573</v>
      </c>
      <c r="AY347" s="21">
        <v>0.19003921941924945</v>
      </c>
      <c r="AZ347" s="21">
        <v>48.879961318122326</v>
      </c>
      <c r="BA347" s="26">
        <v>1542.7350987243624</v>
      </c>
    </row>
    <row r="348" spans="1:100" x14ac:dyDescent="0.25">
      <c r="A348">
        <v>967</v>
      </c>
      <c r="B348" t="s">
        <v>790</v>
      </c>
      <c r="C348" s="26">
        <v>3</v>
      </c>
      <c r="D348" s="21">
        <v>4.9126071628547265</v>
      </c>
      <c r="E348" s="21">
        <v>2.0848900718310109E-2</v>
      </c>
      <c r="F348" s="21">
        <v>-8.1764529360469101E-2</v>
      </c>
      <c r="G348" s="21">
        <v>-8.1764529360469101E-2</v>
      </c>
      <c r="H348" s="21">
        <v>0.52196416863021999</v>
      </c>
      <c r="I348" s="21">
        <v>0</v>
      </c>
      <c r="J348" s="21">
        <v>31.317850117813194</v>
      </c>
      <c r="K348" s="21">
        <v>0.52196416863021999</v>
      </c>
      <c r="L348" s="21">
        <v>-0.999999999999998</v>
      </c>
      <c r="M348" s="21">
        <v>-0.999999999999998</v>
      </c>
      <c r="N348" s="21">
        <v>10.439283372604399</v>
      </c>
      <c r="O348" s="21">
        <v>36.148692751307479</v>
      </c>
      <c r="P348" s="21">
        <v>-0.13321419805687071</v>
      </c>
      <c r="Q348" s="21">
        <v>0.4799027437112493</v>
      </c>
      <c r="R348" s="21">
        <v>0.15679743890798326</v>
      </c>
      <c r="S348" s="21">
        <v>0.33333333333333276</v>
      </c>
      <c r="T348" s="21">
        <v>0.36642476451110367</v>
      </c>
      <c r="U348" s="21">
        <v>0.44983002133981226</v>
      </c>
      <c r="V348" s="21">
        <v>0.11123945282276441</v>
      </c>
      <c r="W348" s="21">
        <v>29.554536135071729</v>
      </c>
      <c r="X348" s="21">
        <v>2.6756945172917375</v>
      </c>
      <c r="Y348" s="21">
        <v>-0.999999999999998</v>
      </c>
      <c r="Z348" s="21">
        <v>-0.999999999999998</v>
      </c>
      <c r="AA348" s="21">
        <v>45.43650182560139</v>
      </c>
      <c r="AB348" s="21">
        <v>7.2410093463121897E-2</v>
      </c>
      <c r="AC348" s="21">
        <v>0.28525834066813799</v>
      </c>
      <c r="AD348" s="21">
        <v>-4.3165069098826503E-2</v>
      </c>
      <c r="AE348" s="21">
        <v>15.725168251621678</v>
      </c>
      <c r="AF348" s="21">
        <v>-0.999999999999998</v>
      </c>
      <c r="AG348" s="21">
        <v>-0.999999999999998</v>
      </c>
      <c r="AH348" s="21">
        <v>-0.999999999999998</v>
      </c>
      <c r="AI348" s="21">
        <v>0</v>
      </c>
      <c r="AJ348" s="21">
        <v>0.11123945282276441</v>
      </c>
      <c r="AK348" s="21">
        <v>-0.11357968746843096</v>
      </c>
      <c r="AL348" s="21">
        <v>3.2863375276680186E-2</v>
      </c>
      <c r="AM348" s="21">
        <v>0.42281397340204047</v>
      </c>
      <c r="AN348" s="21">
        <v>0.33918803186786378</v>
      </c>
      <c r="AO348" s="21">
        <v>10.002450897708851</v>
      </c>
      <c r="AP348" s="21">
        <v>8.6440176730799934</v>
      </c>
      <c r="AQ348" s="21">
        <v>60.872386252884915</v>
      </c>
      <c r="AR348" s="21">
        <v>1.2608275720070137</v>
      </c>
      <c r="AS348" s="21">
        <v>3.1976586859219585</v>
      </c>
      <c r="AT348" s="21">
        <v>-0.999999999999998</v>
      </c>
      <c r="AU348" s="21">
        <v>-0.999999999999998</v>
      </c>
      <c r="AV348" s="21">
        <v>7.5032909547514154E-2</v>
      </c>
      <c r="AW348" s="21">
        <v>90.229212249988862</v>
      </c>
      <c r="AX348" s="21">
        <v>101.35315753226527</v>
      </c>
      <c r="AY348" s="21">
        <v>0.24757562845119072</v>
      </c>
      <c r="AZ348" s="21">
        <v>3.208651702267538</v>
      </c>
      <c r="BA348" s="26">
        <v>1464.0393927991017</v>
      </c>
    </row>
    <row r="349" spans="1:100" x14ac:dyDescent="0.25">
      <c r="A349">
        <v>968</v>
      </c>
      <c r="B349" t="s">
        <v>791</v>
      </c>
      <c r="C349" s="26">
        <v>3</v>
      </c>
      <c r="D349" s="21">
        <v>1.5465732558628258</v>
      </c>
      <c r="E349" s="21">
        <v>-0.13318831181661739</v>
      </c>
      <c r="F349" s="21">
        <v>-0.41471645617568798</v>
      </c>
      <c r="G349" s="21">
        <v>-0.46778205179214793</v>
      </c>
      <c r="H349" s="21">
        <v>-8.3227252995910161E-2</v>
      </c>
      <c r="I349" s="21">
        <v>0</v>
      </c>
      <c r="J349" s="21">
        <v>-4.9936351797546097</v>
      </c>
      <c r="K349" s="21">
        <v>-8.3227252995910161E-2</v>
      </c>
      <c r="L349" s="21">
        <v>-0.99999999999999833</v>
      </c>
      <c r="M349" s="21">
        <v>-0.99999999999999833</v>
      </c>
      <c r="N349" s="21">
        <v>-1.6645450599182032</v>
      </c>
      <c r="O349" s="21">
        <v>-3.9148439756839322</v>
      </c>
      <c r="P349" s="21">
        <v>2.1808927477609763</v>
      </c>
      <c r="Q349" s="21">
        <v>0.2261766683006452</v>
      </c>
      <c r="R349" s="21">
        <v>0.40380455131985188</v>
      </c>
      <c r="S349" s="21">
        <v>0.33333333333333276</v>
      </c>
      <c r="T349" s="21">
        <v>0.59274296649224856</v>
      </c>
      <c r="U349" s="21">
        <v>0.11133582025265748</v>
      </c>
      <c r="V349" s="21">
        <v>0</v>
      </c>
      <c r="W349" s="21">
        <v>44.825574922965956</v>
      </c>
      <c r="X349" s="21">
        <v>1.6549364781344003</v>
      </c>
      <c r="Y349" s="21">
        <v>-0.99999999999999833</v>
      </c>
      <c r="Z349" s="21">
        <v>-0.99999999999999833</v>
      </c>
      <c r="AA349" s="21">
        <v>73.574012980837736</v>
      </c>
      <c r="AB349" s="21">
        <v>0.38963986499714542</v>
      </c>
      <c r="AC349" s="21">
        <v>-0.13845520829325414</v>
      </c>
      <c r="AD349" s="21">
        <v>0.31570801342714699</v>
      </c>
      <c r="AE349" s="21">
        <v>28.344633506551929</v>
      </c>
      <c r="AF349" s="21">
        <v>-0.99999999999999833</v>
      </c>
      <c r="AG349" s="21">
        <v>-0.99999999999999833</v>
      </c>
      <c r="AH349" s="21">
        <v>-0.99999999999999833</v>
      </c>
      <c r="AI349" s="21">
        <v>0</v>
      </c>
      <c r="AJ349" s="21">
        <v>0</v>
      </c>
      <c r="AK349" s="21">
        <v>0.93740661194544861</v>
      </c>
      <c r="AL349" s="21">
        <v>7.9728629451677566E-2</v>
      </c>
      <c r="AM349" s="21">
        <v>5.2135244808322011E-2</v>
      </c>
      <c r="AN349" s="21">
        <v>0.18187218949109496</v>
      </c>
      <c r="AO349" s="21">
        <v>5.9904141799352955</v>
      </c>
      <c r="AP349" s="21">
        <v>4.9454478845357617</v>
      </c>
      <c r="AQ349" s="21">
        <v>39.831939743211372</v>
      </c>
      <c r="AR349" s="21">
        <v>1.0374121200782387</v>
      </c>
      <c r="AS349" s="21">
        <v>1.5717092251384899</v>
      </c>
      <c r="AT349" s="21">
        <v>-0.99999999999999833</v>
      </c>
      <c r="AU349" s="21">
        <v>-0.99999999999999833</v>
      </c>
      <c r="AV349" s="21">
        <v>-6.3977500472296056E-2</v>
      </c>
      <c r="AW349" s="21">
        <v>74.604616889689524</v>
      </c>
      <c r="AX349" s="21">
        <v>74.604616889689524</v>
      </c>
      <c r="AY349" s="21">
        <v>0.18289012684966613</v>
      </c>
      <c r="AZ349" s="21">
        <v>15.96808074288095</v>
      </c>
      <c r="BA349" s="26">
        <v>1483.8512569178647</v>
      </c>
    </row>
    <row r="350" spans="1:100" x14ac:dyDescent="0.25">
      <c r="A350">
        <v>971</v>
      </c>
      <c r="B350" t="s">
        <v>792</v>
      </c>
      <c r="C350" s="26">
        <v>3</v>
      </c>
      <c r="D350" s="21">
        <v>3.9086084598466049</v>
      </c>
      <c r="E350" s="21">
        <v>6.3592674883031289E-3</v>
      </c>
      <c r="F350" s="21">
        <v>18.687205886722303</v>
      </c>
      <c r="G350" s="21">
        <v>18.687205886722303</v>
      </c>
      <c r="H350" s="21">
        <v>-6.4379835808606636E-2</v>
      </c>
      <c r="I350" s="21">
        <v>0</v>
      </c>
      <c r="J350" s="21">
        <v>-3.8627901485164009</v>
      </c>
      <c r="K350" s="21">
        <v>-6.4379835808606636E-2</v>
      </c>
      <c r="L350" s="21">
        <v>-0.99999999999999933</v>
      </c>
      <c r="M350" s="21">
        <v>-0.99999999999999933</v>
      </c>
      <c r="N350" s="21">
        <v>-1.2875967161721336</v>
      </c>
      <c r="O350" s="21">
        <v>18.733024198052505</v>
      </c>
      <c r="P350" s="21">
        <v>2.1278499194592548</v>
      </c>
      <c r="Q350" s="21">
        <v>38.382999497200764</v>
      </c>
      <c r="R350" s="21">
        <v>12.766215767138474</v>
      </c>
      <c r="S350" s="21">
        <v>0.33136773004996195</v>
      </c>
      <c r="T350" s="21">
        <v>0.38397788560630547</v>
      </c>
      <c r="U350" s="21">
        <v>0.15363743577078739</v>
      </c>
      <c r="V350" s="21">
        <v>0</v>
      </c>
      <c r="W350" s="21">
        <v>37.334515489426423</v>
      </c>
      <c r="X350" s="21">
        <v>1.4449197468209956</v>
      </c>
      <c r="Y350" s="21">
        <v>-0.99999999999999933</v>
      </c>
      <c r="Z350" s="21">
        <v>-0.99999999999999933</v>
      </c>
      <c r="AA350" s="21">
        <v>89.62400401436426</v>
      </c>
      <c r="AB350" s="21">
        <v>0.45924592817417309</v>
      </c>
      <c r="AC350" s="21">
        <v>0.27395941139945928</v>
      </c>
      <c r="AD350" s="21">
        <v>5.7260115582354276E-2</v>
      </c>
      <c r="AE350" s="21">
        <v>39.523272757799333</v>
      </c>
      <c r="AF350" s="21">
        <v>-0.99999999999999933</v>
      </c>
      <c r="AG350" s="21">
        <v>-0.99999999999999933</v>
      </c>
      <c r="AH350" s="21">
        <v>-0.99999999999999933</v>
      </c>
      <c r="AI350" s="21">
        <v>0.40129702312714743</v>
      </c>
      <c r="AJ350" s="21">
        <v>0</v>
      </c>
      <c r="AK350" s="21">
        <v>0.32614015693940934</v>
      </c>
      <c r="AL350" s="21">
        <v>1.4395771953270306E-2</v>
      </c>
      <c r="AM350" s="21">
        <v>-0.10180756819856186</v>
      </c>
      <c r="AN350" s="21">
        <v>0.5510442078927813</v>
      </c>
      <c r="AO350" s="21">
        <v>-0.91448842026699984</v>
      </c>
      <c r="AP350" s="21">
        <v>13.848084057085883</v>
      </c>
      <c r="AQ350" s="21">
        <v>33.471725340910041</v>
      </c>
      <c r="AR350" s="21">
        <v>0.86898305142705434</v>
      </c>
      <c r="AS350" s="21">
        <v>1.3805399110123888</v>
      </c>
      <c r="AT350" s="21">
        <v>-0.99999999999999933</v>
      </c>
      <c r="AU350" s="21">
        <v>-0.99999999999999933</v>
      </c>
      <c r="AV350" s="21">
        <v>31.453421653860772</v>
      </c>
      <c r="AW350" s="21">
        <v>122.20511226950262</v>
      </c>
      <c r="AX350" s="21">
        <v>130.23105273204555</v>
      </c>
      <c r="AY350" s="21">
        <v>0.39290013910882532</v>
      </c>
      <c r="AZ350" s="21">
        <v>55.808536832094056</v>
      </c>
      <c r="BA350" s="26">
        <v>1735.3574300674891</v>
      </c>
    </row>
    <row r="351" spans="1:100" x14ac:dyDescent="0.25">
      <c r="A351">
        <v>972</v>
      </c>
      <c r="B351" t="s">
        <v>793</v>
      </c>
      <c r="C351" s="26">
        <v>3</v>
      </c>
      <c r="D351" s="21">
        <v>5.3499044714114357</v>
      </c>
      <c r="E351" s="21">
        <v>0</v>
      </c>
      <c r="F351" s="21">
        <v>0.61181240787343183</v>
      </c>
      <c r="G351" s="21">
        <v>0.61181240787343183</v>
      </c>
      <c r="H351" s="21">
        <v>-3.3442631459450277E-2</v>
      </c>
      <c r="I351" s="21">
        <v>0</v>
      </c>
      <c r="J351" s="21">
        <v>-2.0065578875670163</v>
      </c>
      <c r="K351" s="21">
        <v>-3.3442631459450277E-2</v>
      </c>
      <c r="L351" s="21">
        <v>-0.99999999999999933</v>
      </c>
      <c r="M351" s="21">
        <v>-0.99999999999999933</v>
      </c>
      <c r="N351" s="21">
        <v>-0.66885262918900568</v>
      </c>
      <c r="O351" s="21">
        <v>3.9551589917178447</v>
      </c>
      <c r="P351" s="21">
        <v>-3.19410649016758</v>
      </c>
      <c r="Q351" s="21">
        <v>-2.3903142051725523</v>
      </c>
      <c r="R351" s="21">
        <v>-1.0212196143567831</v>
      </c>
      <c r="S351" s="21">
        <v>0.32114320426264265</v>
      </c>
      <c r="T351" s="21">
        <v>0.3626637257159811</v>
      </c>
      <c r="U351" s="21">
        <v>0.13109362686933107</v>
      </c>
      <c r="V351" s="21">
        <v>0</v>
      </c>
      <c r="W351" s="21">
        <v>33.933727532296203</v>
      </c>
      <c r="X351" s="21">
        <v>1.2709544612980466</v>
      </c>
      <c r="Y351" s="21">
        <v>-0.99999999999999933</v>
      </c>
      <c r="Z351" s="21">
        <v>-0.99999999999999933</v>
      </c>
      <c r="AA351" s="21">
        <v>41.961957306861024</v>
      </c>
      <c r="AB351" s="21">
        <v>-1.3436737496899616E-2</v>
      </c>
      <c r="AC351" s="21">
        <v>0.10899598167605605</v>
      </c>
      <c r="AD351" s="21">
        <v>8.5429743599275243E-2</v>
      </c>
      <c r="AE351" s="21">
        <v>9.0494493889215804</v>
      </c>
      <c r="AF351" s="21">
        <v>-0.99999999999999933</v>
      </c>
      <c r="AG351" s="21">
        <v>-0.99999999999999933</v>
      </c>
      <c r="AH351" s="21">
        <v>-0.99999999999999933</v>
      </c>
      <c r="AI351" s="21">
        <v>-2.0218002209488248E-2</v>
      </c>
      <c r="AJ351" s="21">
        <v>0</v>
      </c>
      <c r="AK351" s="21">
        <v>-5.6924588875718371E-2</v>
      </c>
      <c r="AL351" s="21">
        <v>0.17237638203924144</v>
      </c>
      <c r="AM351" s="21">
        <v>-5.6160929111077153E-2</v>
      </c>
      <c r="AN351" s="21">
        <v>-0.2791554693953367</v>
      </c>
      <c r="AO351" s="21">
        <v>-1.6886461721555204</v>
      </c>
      <c r="AP351" s="21">
        <v>-6.1170048246872115</v>
      </c>
      <c r="AQ351" s="21">
        <v>31.927169644729194</v>
      </c>
      <c r="AR351" s="21">
        <v>0.81490055684795504</v>
      </c>
      <c r="AS351" s="21">
        <v>1.2375118298385974</v>
      </c>
      <c r="AT351" s="21">
        <v>-0.99999999999999933</v>
      </c>
      <c r="AU351" s="21">
        <v>-0.99999999999999933</v>
      </c>
      <c r="AV351" s="21">
        <v>-0.40940720648335049</v>
      </c>
      <c r="AW351" s="21">
        <v>39.800111473891647</v>
      </c>
      <c r="AX351" s="21">
        <v>39.395751429701875</v>
      </c>
      <c r="AY351" s="21">
        <v>0.10671653138850709</v>
      </c>
      <c r="AZ351" s="21">
        <v>-1.3067011472300765</v>
      </c>
      <c r="BA351" s="26">
        <v>1384.0067358699173</v>
      </c>
    </row>
    <row r="352" spans="1:100" x14ac:dyDescent="0.25">
      <c r="A352">
        <v>973</v>
      </c>
      <c r="B352" t="s">
        <v>794</v>
      </c>
      <c r="C352" s="26">
        <v>3</v>
      </c>
      <c r="D352" s="21">
        <v>4.4564252376327715</v>
      </c>
      <c r="E352" s="21">
        <v>-0.22161064698820926</v>
      </c>
      <c r="F352" s="21">
        <v>5.5490467030712765</v>
      </c>
      <c r="G352" s="21">
        <v>5.4895464876284681</v>
      </c>
      <c r="H352" s="21">
        <v>0.39706857294756392</v>
      </c>
      <c r="I352" s="21">
        <v>0</v>
      </c>
      <c r="J352" s="21">
        <v>23.824114376853824</v>
      </c>
      <c r="K352" s="21">
        <v>0.39706857294756392</v>
      </c>
      <c r="L352" s="21">
        <v>-0.99999999999999856</v>
      </c>
      <c r="M352" s="21">
        <v>-0.99999999999999856</v>
      </c>
      <c r="N352" s="21">
        <v>7.9413714589512772</v>
      </c>
      <c r="O352" s="21">
        <v>33.770086102115087</v>
      </c>
      <c r="P352" s="21">
        <v>0.10257914576042243</v>
      </c>
      <c r="Q352" s="21">
        <v>84.214161624303415</v>
      </c>
      <c r="R352" s="21">
        <v>27.753790491148777</v>
      </c>
      <c r="S352" s="21">
        <v>0.33333333333333293</v>
      </c>
      <c r="T352" s="21">
        <v>0.26089607543282378</v>
      </c>
      <c r="U352" s="21">
        <v>2.0463380336668557E-3</v>
      </c>
      <c r="V352" s="21">
        <v>0</v>
      </c>
      <c r="W352" s="21">
        <v>7.9682869540903791</v>
      </c>
      <c r="X352" s="21">
        <v>0.12615966815300567</v>
      </c>
      <c r="Y352" s="21">
        <v>-0.99999999999999856</v>
      </c>
      <c r="Z352" s="21">
        <v>-0.99999999999999856</v>
      </c>
      <c r="AA352" s="21">
        <v>78.493974837527759</v>
      </c>
      <c r="AB352" s="21">
        <v>0.25969801635100653</v>
      </c>
      <c r="AC352" s="21">
        <v>0.5120143993895544</v>
      </c>
      <c r="AD352" s="21">
        <v>8.3725532105211165E-2</v>
      </c>
      <c r="AE352" s="21">
        <v>42.771897392288601</v>
      </c>
      <c r="AF352" s="21">
        <v>-0.99999999999999856</v>
      </c>
      <c r="AG352" s="21">
        <v>-0.99999999999999856</v>
      </c>
      <c r="AH352" s="21">
        <v>-0.99999999999999856</v>
      </c>
      <c r="AI352" s="21">
        <v>0.44310225380396268</v>
      </c>
      <c r="AJ352" s="21">
        <v>0</v>
      </c>
      <c r="AK352" s="21">
        <v>-0.23436346483497961</v>
      </c>
      <c r="AL352" s="21">
        <v>-8.1217269680120469E-2</v>
      </c>
      <c r="AM352" s="21">
        <v>-7.6367089245791303E-2</v>
      </c>
      <c r="AN352" s="21">
        <v>-0.1137958048225831</v>
      </c>
      <c r="AO352" s="21">
        <v>-3.0809945553196814</v>
      </c>
      <c r="AP352" s="21">
        <v>-3.2509814689651808</v>
      </c>
      <c r="AQ352" s="21">
        <v>31.792401330944212</v>
      </c>
      <c r="AR352" s="21">
        <v>0.59627574679982376</v>
      </c>
      <c r="AS352" s="21">
        <v>0.52322824110057009</v>
      </c>
      <c r="AT352" s="21">
        <v>-0.99999999999999856</v>
      </c>
      <c r="AU352" s="21">
        <v>-0.99999999999999856</v>
      </c>
      <c r="AV352" s="21">
        <v>33.243336978777251</v>
      </c>
      <c r="AW352" s="21">
        <v>109.01307947067764</v>
      </c>
      <c r="AX352" s="21">
        <v>117.87512454675685</v>
      </c>
      <c r="AY352" s="21">
        <v>0.39527965057954728</v>
      </c>
      <c r="AZ352" s="21">
        <v>52.321603714788807</v>
      </c>
      <c r="BA352" s="26">
        <v>1659.2886037888684</v>
      </c>
    </row>
    <row r="353" spans="1:100" x14ac:dyDescent="0.25">
      <c r="A353">
        <v>977</v>
      </c>
      <c r="B353" t="s">
        <v>795</v>
      </c>
      <c r="C353" s="26">
        <v>3</v>
      </c>
      <c r="D353" s="21">
        <v>5.2738931392200952</v>
      </c>
      <c r="E353" s="21">
        <v>-0.44126967260252692</v>
      </c>
      <c r="F353" s="21">
        <v>-0.23374861416648277</v>
      </c>
      <c r="G353" s="21">
        <v>-0.38238636542344534</v>
      </c>
      <c r="H353" s="21">
        <v>0.22400027648135071</v>
      </c>
      <c r="I353" s="21">
        <v>0</v>
      </c>
      <c r="J353" s="21">
        <v>13.440016588881026</v>
      </c>
      <c r="K353" s="21">
        <v>0.22400027648135071</v>
      </c>
      <c r="L353" s="21">
        <v>-1.0000000000000004</v>
      </c>
      <c r="M353" s="21">
        <v>-1.0000000000000004</v>
      </c>
      <c r="N353" s="21">
        <v>4.4800055296270109</v>
      </c>
      <c r="O353" s="21">
        <v>18.331523362677686</v>
      </c>
      <c r="P353" s="21">
        <v>7.6627605800858686E-2</v>
      </c>
      <c r="Q353" s="21">
        <v>-2.0872138583759461</v>
      </c>
      <c r="R353" s="21">
        <v>-0.64212682079500727</v>
      </c>
      <c r="S353" s="21">
        <v>0.33333333333333315</v>
      </c>
      <c r="T353" s="21">
        <v>0.34424245916902801</v>
      </c>
      <c r="U353" s="21">
        <v>0.19994948586426664</v>
      </c>
      <c r="V353" s="21">
        <v>-2.0880533508283353E-2</v>
      </c>
      <c r="W353" s="21">
        <v>25.305778735079762</v>
      </c>
      <c r="X353" s="21">
        <v>1.1275029143002118</v>
      </c>
      <c r="Y353" s="21">
        <v>-1.0000000000000004</v>
      </c>
      <c r="Z353" s="21">
        <v>-1.0000000000000004</v>
      </c>
      <c r="AA353" s="21">
        <v>66.534851613433119</v>
      </c>
      <c r="AB353" s="21">
        <v>0.43572583182537811</v>
      </c>
      <c r="AC353" s="21">
        <v>0.28388505743571141</v>
      </c>
      <c r="AD353" s="21">
        <v>0.11781310472187692</v>
      </c>
      <c r="AE353" s="21">
        <v>41.87119969914837</v>
      </c>
      <c r="AF353" s="21">
        <v>-1.0000000000000004</v>
      </c>
      <c r="AG353" s="21">
        <v>-1.0000000000000004</v>
      </c>
      <c r="AH353" s="21">
        <v>-1.0000000000000004</v>
      </c>
      <c r="AI353" s="21">
        <v>0</v>
      </c>
      <c r="AJ353" s="21">
        <v>-2.0880533508283353E-2</v>
      </c>
      <c r="AK353" s="21">
        <v>-4.5971236732701676E-2</v>
      </c>
      <c r="AL353" s="21">
        <v>8.0263825192420701E-2</v>
      </c>
      <c r="AM353" s="21">
        <v>-7.1414757927356798E-2</v>
      </c>
      <c r="AN353" s="21">
        <v>-6.9155584358414207E-2</v>
      </c>
      <c r="AO353" s="21">
        <v>-2.0152251318474286</v>
      </c>
      <c r="AP353" s="21">
        <v>-1.327570482998252</v>
      </c>
      <c r="AQ353" s="21">
        <v>38.745795323960792</v>
      </c>
      <c r="AR353" s="21">
        <v>0.85664474485834452</v>
      </c>
      <c r="AS353" s="21">
        <v>1.3515031907815618</v>
      </c>
      <c r="AT353" s="21">
        <v>-1.0000000000000004</v>
      </c>
      <c r="AU353" s="21">
        <v>-1.0000000000000004</v>
      </c>
      <c r="AV353" s="21">
        <v>-1.0245131862184524</v>
      </c>
      <c r="AW353" s="21">
        <v>83.538804493112536</v>
      </c>
      <c r="AX353" s="21">
        <v>81.45075114228419</v>
      </c>
      <c r="AY353" s="21">
        <v>0.29316867259731533</v>
      </c>
      <c r="AZ353" s="21">
        <v>41.441701402954472</v>
      </c>
      <c r="BA353" s="26">
        <v>1490.8954796926457</v>
      </c>
      <c r="CU353" t="e">
        <v>#N/A</v>
      </c>
      <c r="CV353" t="e">
        <v>#N/A</v>
      </c>
    </row>
    <row r="354" spans="1:100" x14ac:dyDescent="0.25">
      <c r="A354">
        <v>980</v>
      </c>
      <c r="B354" t="s">
        <v>796</v>
      </c>
      <c r="C354" s="26">
        <v>3</v>
      </c>
      <c r="D354" s="21">
        <v>4.1098185987175144</v>
      </c>
      <c r="E354" s="21">
        <v>-3.0734337118234149E-2</v>
      </c>
      <c r="F354" s="21">
        <v>-0.35013910992671782</v>
      </c>
      <c r="G354" s="21">
        <v>-0.36038388896612916</v>
      </c>
      <c r="H354" s="21">
        <v>9.1545348240916185E-3</v>
      </c>
      <c r="I354" s="21">
        <v>0</v>
      </c>
      <c r="J354" s="21">
        <v>0.54927208944549744</v>
      </c>
      <c r="K354" s="21">
        <v>9.1545348240916185E-3</v>
      </c>
      <c r="L354" s="21">
        <v>-0.99999999999999956</v>
      </c>
      <c r="M354" s="21">
        <v>-0.99999999999999956</v>
      </c>
      <c r="N354" s="21">
        <v>0.1830906964818326</v>
      </c>
      <c r="O354" s="21">
        <v>4.2987067991968866</v>
      </c>
      <c r="P354" s="21">
        <v>-0.16382936860683792</v>
      </c>
      <c r="Q354" s="21">
        <v>-6.2039107989092077</v>
      </c>
      <c r="R354" s="21">
        <v>-2.1052323004374491</v>
      </c>
      <c r="S354" s="21">
        <v>0.33333333333333326</v>
      </c>
      <c r="T354" s="21">
        <v>0.3429723197944663</v>
      </c>
      <c r="U354" s="21">
        <v>0.32215169814963834</v>
      </c>
      <c r="V354" s="21">
        <v>-1.4719775136230734E-2</v>
      </c>
      <c r="W354" s="21">
        <v>38.983321652684616</v>
      </c>
      <c r="X354" s="21">
        <v>1.8907634124428971</v>
      </c>
      <c r="Y354" s="21">
        <v>-0.99999999999999956</v>
      </c>
      <c r="Z354" s="21">
        <v>-0.99999999999999956</v>
      </c>
      <c r="AA354" s="21">
        <v>57.675518741306831</v>
      </c>
      <c r="AB354" s="21">
        <v>0.33253995974682515</v>
      </c>
      <c r="AC354" s="21">
        <v>0.10253966629390747</v>
      </c>
      <c r="AD354" s="21">
        <v>-1.9131038259539594E-2</v>
      </c>
      <c r="AE354" s="21">
        <v>20.797429389059655</v>
      </c>
      <c r="AF354" s="21">
        <v>-0.99999999999999956</v>
      </c>
      <c r="AG354" s="21">
        <v>-0.99999999999999956</v>
      </c>
      <c r="AH354" s="21">
        <v>-0.99999999999999956</v>
      </c>
      <c r="AI354" s="21">
        <v>-2.5762541619721725E-2</v>
      </c>
      <c r="AJ354" s="21">
        <v>-1.4719775136230734E-2</v>
      </c>
      <c r="AK354" s="21">
        <v>-1.0533744134954221E-2</v>
      </c>
      <c r="AL354" s="21">
        <v>-0.1148060659555032</v>
      </c>
      <c r="AM354" s="21">
        <v>0.43020943565363295</v>
      </c>
      <c r="AN354" s="21">
        <v>-0.11106785739995041</v>
      </c>
      <c r="AO354" s="21">
        <v>10.702567170666049</v>
      </c>
      <c r="AP354" s="21">
        <v>-3.350726764776276</v>
      </c>
      <c r="AQ354" s="21">
        <v>39.532593742130103</v>
      </c>
      <c r="AR354" s="21">
        <v>0.98373757614120616</v>
      </c>
      <c r="AS354" s="21">
        <v>1.8999179472669885</v>
      </c>
      <c r="AT354" s="21">
        <v>-0.99999999999999956</v>
      </c>
      <c r="AU354" s="21">
        <v>-0.99999999999999956</v>
      </c>
      <c r="AV354" s="21">
        <v>-2.465616189403578</v>
      </c>
      <c r="AW354" s="21">
        <v>58.623498775727342</v>
      </c>
      <c r="AX354" s="21">
        <v>56.636270429709839</v>
      </c>
      <c r="AY354" s="21">
        <v>4.5253993530515006E-2</v>
      </c>
      <c r="AZ354" s="21">
        <v>-10.959281534257885</v>
      </c>
      <c r="BA354" s="26">
        <v>1435.4848333991699</v>
      </c>
    </row>
    <row r="355" spans="1:100" x14ac:dyDescent="0.25">
      <c r="A355">
        <v>981</v>
      </c>
      <c r="B355" t="s">
        <v>797</v>
      </c>
      <c r="C355" s="26">
        <v>3</v>
      </c>
      <c r="D355" s="21">
        <v>4.6686528166688035</v>
      </c>
      <c r="E355" s="21">
        <v>-1.6193532087804566E-2</v>
      </c>
      <c r="F355" s="21">
        <v>-0.24870659454560035</v>
      </c>
      <c r="G355" s="21">
        <v>-0.24870659454560035</v>
      </c>
      <c r="H355" s="21">
        <v>0.1121728781771983</v>
      </c>
      <c r="I355" s="21">
        <v>0</v>
      </c>
      <c r="J355" s="21">
        <v>6.7303726906318921</v>
      </c>
      <c r="K355" s="21">
        <v>0.1121728781771983</v>
      </c>
      <c r="L355" s="21">
        <v>-0.99999999999999811</v>
      </c>
      <c r="M355" s="21">
        <v>-0.99999999999999811</v>
      </c>
      <c r="N355" s="21">
        <v>2.2434575635439673</v>
      </c>
      <c r="O355" s="21">
        <v>11.150318912755109</v>
      </c>
      <c r="P355" s="21">
        <v>-0.1252024346888406</v>
      </c>
      <c r="Q355" s="21">
        <v>1.2177758185789898</v>
      </c>
      <c r="R355" s="21">
        <v>0.39140536059726144</v>
      </c>
      <c r="S355" s="21">
        <v>0.33333333333333276</v>
      </c>
      <c r="T355" s="21">
        <v>0.21831585092429878</v>
      </c>
      <c r="U355" s="21">
        <v>-4.9863921012857401E-2</v>
      </c>
      <c r="V355" s="21">
        <v>-4.2641700789514906E-4</v>
      </c>
      <c r="W355" s="21">
        <v>15.56743872238723</v>
      </c>
      <c r="X355" s="21">
        <v>0.12244463757259876</v>
      </c>
      <c r="Y355" s="21">
        <v>-0.99999999999999811</v>
      </c>
      <c r="Z355" s="21">
        <v>-0.99999999999999811</v>
      </c>
      <c r="AA355" s="21">
        <v>41.235184219055341</v>
      </c>
      <c r="AB355" s="21">
        <v>0.25061557006165536</v>
      </c>
      <c r="AC355" s="21">
        <v>2.1494407873227213E-2</v>
      </c>
      <c r="AD355" s="21">
        <v>0.23341682478653408</v>
      </c>
      <c r="AE355" s="21">
        <v>25.276340136070825</v>
      </c>
      <c r="AF355" s="21">
        <v>-0.99999999999999811</v>
      </c>
      <c r="AG355" s="21">
        <v>-0.99999999999999811</v>
      </c>
      <c r="AH355" s="21">
        <v>-0.99999999999999811</v>
      </c>
      <c r="AI355" s="21">
        <v>0</v>
      </c>
      <c r="AJ355" s="21">
        <v>-4.2641700789514906E-4</v>
      </c>
      <c r="AK355" s="21">
        <v>-5.5066313063716003E-2</v>
      </c>
      <c r="AL355" s="21">
        <v>0.21831575165144421</v>
      </c>
      <c r="AM355" s="21">
        <v>-0.15599883472602544</v>
      </c>
      <c r="AN355" s="21">
        <v>0.19168779181033543</v>
      </c>
      <c r="AO355" s="21">
        <v>-4.1753024334692164</v>
      </c>
      <c r="AP355" s="21">
        <v>5.8837735535156082</v>
      </c>
      <c r="AQ355" s="21">
        <v>22.297811413019133</v>
      </c>
      <c r="AR355" s="21">
        <v>0.50135884623687899</v>
      </c>
      <c r="AS355" s="21">
        <v>0.23461751574979728</v>
      </c>
      <c r="AT355" s="21">
        <v>-0.99999999999999811</v>
      </c>
      <c r="AU355" s="21">
        <v>-0.99999999999999811</v>
      </c>
      <c r="AV355" s="21">
        <v>0.14269876605166124</v>
      </c>
      <c r="AW355" s="21">
        <v>58.269276685326005</v>
      </c>
      <c r="AX355" s="21">
        <v>58.226634984536489</v>
      </c>
      <c r="AY355" s="21">
        <v>0.17339449771129653</v>
      </c>
      <c r="AZ355" s="21">
        <v>-5.0655853234085297</v>
      </c>
      <c r="BA355" s="26">
        <v>1473.1243069317791</v>
      </c>
    </row>
    <row r="356" spans="1:100" x14ac:dyDescent="0.25">
      <c r="A356">
        <v>987</v>
      </c>
      <c r="B356" t="s">
        <v>798</v>
      </c>
      <c r="C356" s="26">
        <v>3</v>
      </c>
      <c r="D356" s="21">
        <v>5.3698378130955016</v>
      </c>
      <c r="E356" s="21">
        <v>0</v>
      </c>
      <c r="F356" s="21">
        <v>7.2022919717886031</v>
      </c>
      <c r="G356" s="21">
        <v>7.2022919717886031</v>
      </c>
      <c r="H356" s="21">
        <v>0.48251909414853861</v>
      </c>
      <c r="I356" s="21">
        <v>0</v>
      </c>
      <c r="J356" s="21">
        <v>28.951145648912316</v>
      </c>
      <c r="K356" s="21">
        <v>0.48251909414853861</v>
      </c>
      <c r="L356" s="21">
        <v>-0.99999999999999922</v>
      </c>
      <c r="M356" s="21">
        <v>-0.99999999999999922</v>
      </c>
      <c r="N356" s="21">
        <v>9.6503818829707715</v>
      </c>
      <c r="O356" s="21">
        <v>41.523275433796428</v>
      </c>
      <c r="P356" s="21">
        <v>0.2631195209576378</v>
      </c>
      <c r="Q356" s="21">
        <v>39.172880708113169</v>
      </c>
      <c r="R356" s="21">
        <v>12.672346256885964</v>
      </c>
      <c r="S356" s="21">
        <v>0.33160121314002455</v>
      </c>
      <c r="T356" s="21">
        <v>0.41508557423438586</v>
      </c>
      <c r="U356" s="21">
        <v>0.26098620033902409</v>
      </c>
      <c r="V356" s="21">
        <v>0</v>
      </c>
      <c r="W356" s="21">
        <v>21.006155742595844</v>
      </c>
      <c r="X356" s="21">
        <v>1.368566094656025</v>
      </c>
      <c r="Y356" s="21">
        <v>-0.99999999999999922</v>
      </c>
      <c r="Z356" s="21">
        <v>-0.99999999999999922</v>
      </c>
      <c r="AA356" s="21">
        <v>95.110671696690545</v>
      </c>
      <c r="AB356" s="21">
        <v>0.38061320383687985</v>
      </c>
      <c r="AC356" s="21">
        <v>0.60512985825565258</v>
      </c>
      <c r="AD356" s="21">
        <v>0.24290033185164267</v>
      </c>
      <c r="AE356" s="21">
        <v>61.432169697208749</v>
      </c>
      <c r="AF356" s="21">
        <v>-0.99999999999999922</v>
      </c>
      <c r="AG356" s="21">
        <v>-0.99999999999999922</v>
      </c>
      <c r="AH356" s="21">
        <v>-0.99999999999999922</v>
      </c>
      <c r="AI356" s="21">
        <v>0.19296012696995404</v>
      </c>
      <c r="AJ356" s="21">
        <v>0</v>
      </c>
      <c r="AK356" s="21">
        <v>-5.8165288580014726E-2</v>
      </c>
      <c r="AL356" s="21">
        <v>0.16922062935616938</v>
      </c>
      <c r="AM356" s="21">
        <v>-0.10813173415263111</v>
      </c>
      <c r="AN356" s="21">
        <v>-9.5471915179478478E-2</v>
      </c>
      <c r="AO356" s="21">
        <v>-2.9941197967158559</v>
      </c>
      <c r="AP356" s="21">
        <v>-1.5406947327061125</v>
      </c>
      <c r="AQ356" s="21">
        <v>49.95730139150816</v>
      </c>
      <c r="AR356" s="21">
        <v>1.0076729877134343</v>
      </c>
      <c r="AS356" s="21">
        <v>1.8510851888045636</v>
      </c>
      <c r="AT356" s="21">
        <v>-0.99999999999999922</v>
      </c>
      <c r="AU356" s="21">
        <v>-0.99999999999999922</v>
      </c>
      <c r="AV356" s="21">
        <v>19.874638228674563</v>
      </c>
      <c r="AW356" s="21">
        <v>135.0932523977809</v>
      </c>
      <c r="AX356" s="21">
        <v>138.95245493718002</v>
      </c>
      <c r="AY356" s="21">
        <v>0.36625849957057099</v>
      </c>
      <c r="AZ356" s="21">
        <v>60.756088851628029</v>
      </c>
      <c r="BA356" s="26">
        <v>1793.1745504374333</v>
      </c>
    </row>
    <row r="357" spans="1:100" x14ac:dyDescent="0.25">
      <c r="A357">
        <v>988</v>
      </c>
      <c r="B357" t="s">
        <v>799</v>
      </c>
      <c r="C357" s="26">
        <v>2</v>
      </c>
      <c r="D357" s="21">
        <v>3.1010855120687086</v>
      </c>
      <c r="E357" s="21">
        <v>-0.14012754165474717</v>
      </c>
      <c r="F357" s="21">
        <v>-0.27199560790145383</v>
      </c>
      <c r="G357" s="21">
        <v>-0.26556389592992169</v>
      </c>
      <c r="H357" s="21">
        <v>-2.7122121941639266E-3</v>
      </c>
      <c r="I357" s="21">
        <v>0</v>
      </c>
      <c r="J357" s="21">
        <v>-0.16273273164983504</v>
      </c>
      <c r="K357" s="21">
        <v>-2.7122121941639266E-3</v>
      </c>
      <c r="L357" s="21">
        <v>-1</v>
      </c>
      <c r="M357" s="21">
        <v>-1</v>
      </c>
      <c r="N357" s="21">
        <v>-5.424424388327842E-2</v>
      </c>
      <c r="O357" s="21">
        <v>3.6758320387025059</v>
      </c>
      <c r="P357" s="21">
        <v>-0.54189281453735827</v>
      </c>
      <c r="Q357" s="21">
        <v>-0.97828517261568693</v>
      </c>
      <c r="R357" s="21">
        <v>-0.31982375422824677</v>
      </c>
      <c r="S357" s="21">
        <v>0.31434770243926269</v>
      </c>
      <c r="T357" s="21">
        <v>0.21625759933801847</v>
      </c>
      <c r="U357" s="21">
        <v>-6.4847729349935407E-3</v>
      </c>
      <c r="V357" s="21">
        <v>-1.0488449652830002E-2</v>
      </c>
      <c r="W357" s="21">
        <v>19.009538833891966</v>
      </c>
      <c r="X357" s="21">
        <v>0.41325469753095856</v>
      </c>
      <c r="Y357" s="21">
        <v>-1</v>
      </c>
      <c r="Z357" s="21">
        <v>-1</v>
      </c>
      <c r="AA357" s="21">
        <v>31.48549934609396</v>
      </c>
      <c r="AB357" s="21">
        <v>2.3088496075696241E-2</v>
      </c>
      <c r="AC357" s="21">
        <v>2.326632328677733E-2</v>
      </c>
      <c r="AD357" s="21">
        <v>1.9485378053305538E-2</v>
      </c>
      <c r="AE357" s="21">
        <v>8.930658965151876</v>
      </c>
      <c r="AF357" s="21">
        <v>-1</v>
      </c>
      <c r="AG357" s="21">
        <v>-1</v>
      </c>
      <c r="AH357" s="21">
        <v>-1</v>
      </c>
      <c r="AI357" s="21">
        <v>-6.0182988556673409E-3</v>
      </c>
      <c r="AJ357" s="21">
        <v>-1.0488449652830002E-2</v>
      </c>
      <c r="AK357" s="21">
        <v>0.20409231480937923</v>
      </c>
      <c r="AL357" s="21">
        <v>-3.2264357820131886E-2</v>
      </c>
      <c r="AM357" s="21">
        <v>0.22936550050123244</v>
      </c>
      <c r="AN357" s="21">
        <v>-4.5924640286178667E-2</v>
      </c>
      <c r="AO357" s="21">
        <v>6.2275632527432094</v>
      </c>
      <c r="AP357" s="21">
        <v>-0.78240196242062909</v>
      </c>
      <c r="AQ357" s="21">
        <v>23.85959355879033</v>
      </c>
      <c r="AR357" s="21">
        <v>0.57066015273832249</v>
      </c>
      <c r="AS357" s="21">
        <v>0.48689245234219924</v>
      </c>
      <c r="AT357" s="21">
        <v>-1</v>
      </c>
      <c r="AU357" s="21">
        <v>-1</v>
      </c>
      <c r="AV357" s="21">
        <v>-0.3727026552995496</v>
      </c>
      <c r="AW357" s="21">
        <v>41.728412953461515</v>
      </c>
      <c r="AX357" s="21">
        <v>41.670826964358071</v>
      </c>
      <c r="AY357" s="21">
        <v>6.5793208521553945E-2</v>
      </c>
      <c r="AZ357" s="21">
        <v>-17.672275386692231</v>
      </c>
      <c r="BA357" s="26">
        <v>1403.881430816946</v>
      </c>
    </row>
    <row r="358" spans="1:100" x14ac:dyDescent="0.25">
      <c r="A358">
        <v>991</v>
      </c>
      <c r="B358" t="s">
        <v>800</v>
      </c>
      <c r="C358" s="26">
        <v>3</v>
      </c>
      <c r="D358" s="21">
        <v>4.1037748706613817</v>
      </c>
      <c r="E358" s="21">
        <v>-8.0614961422415888E-4</v>
      </c>
      <c r="F358" s="21">
        <v>-0.11654199721386635</v>
      </c>
      <c r="G358" s="21">
        <v>-0.11654199721386635</v>
      </c>
      <c r="H358" s="21">
        <v>0.14066868898499651</v>
      </c>
      <c r="I358" s="21">
        <v>0</v>
      </c>
      <c r="J358" s="21">
        <v>8.4401213390997896</v>
      </c>
      <c r="K358" s="21">
        <v>0.14066868898499651</v>
      </c>
      <c r="L358" s="21">
        <v>-0.99999999999999956</v>
      </c>
      <c r="M358" s="21">
        <v>-0.99999999999999956</v>
      </c>
      <c r="N358" s="21">
        <v>2.8133737796999285</v>
      </c>
      <c r="O358" s="21">
        <v>12.427354212547295</v>
      </c>
      <c r="P358" s="21">
        <v>-0.29090684565987635</v>
      </c>
      <c r="Q358" s="21">
        <v>1.005229195061411</v>
      </c>
      <c r="R358" s="21">
        <v>0.32953394749615078</v>
      </c>
      <c r="S358" s="21">
        <v>0.33333333333333304</v>
      </c>
      <c r="T358" s="21">
        <v>0.34708812007855777</v>
      </c>
      <c r="U358" s="21">
        <v>0.20542802025282619</v>
      </c>
      <c r="V358" s="21">
        <v>0</v>
      </c>
      <c r="W358" s="21">
        <v>29.807231387188811</v>
      </c>
      <c r="X358" s="21">
        <v>1.3752196321834231</v>
      </c>
      <c r="Y358" s="21">
        <v>-0.99999999999999956</v>
      </c>
      <c r="Z358" s="21">
        <v>-0.99999999999999956</v>
      </c>
      <c r="AA358" s="21">
        <v>54.001124215882918</v>
      </c>
      <c r="AB358" s="21">
        <v>0.25008200233844818</v>
      </c>
      <c r="AC358" s="21">
        <v>-2.7346712178482703E-2</v>
      </c>
      <c r="AD358" s="21">
        <v>0.2545518874639936</v>
      </c>
      <c r="AE358" s="21">
        <v>23.864358881197965</v>
      </c>
      <c r="AF358" s="21">
        <v>-0.99999999999999956</v>
      </c>
      <c r="AG358" s="21">
        <v>-0.99999999999999956</v>
      </c>
      <c r="AH358" s="21">
        <v>-0.99999999999999956</v>
      </c>
      <c r="AI358" s="21">
        <v>0</v>
      </c>
      <c r="AJ358" s="21">
        <v>0</v>
      </c>
      <c r="AK358" s="21">
        <v>0.31561635640124813</v>
      </c>
      <c r="AL358" s="21">
        <v>0.30161172914703821</v>
      </c>
      <c r="AM358" s="21">
        <v>-0.20062293280353607</v>
      </c>
      <c r="AN358" s="21">
        <v>0.28717375797280448</v>
      </c>
      <c r="AO358" s="21">
        <v>-3.437491538082162</v>
      </c>
      <c r="AP358" s="21">
        <v>8.6874025950553051</v>
      </c>
      <c r="AQ358" s="21">
        <v>38.247352726288625</v>
      </c>
      <c r="AR358" s="21">
        <v>0.885849473664716</v>
      </c>
      <c r="AS358" s="21">
        <v>1.5158883211684189</v>
      </c>
      <c r="AT358" s="21">
        <v>-0.99999999999999956</v>
      </c>
      <c r="AU358" s="21">
        <v>-0.99999999999999956</v>
      </c>
      <c r="AV358" s="21">
        <v>0.21299195028228457</v>
      </c>
      <c r="AW358" s="21">
        <v>75.115881023485528</v>
      </c>
      <c r="AX358" s="21">
        <v>75.115881023485528</v>
      </c>
      <c r="AY358" s="21">
        <v>0.29521387257521609</v>
      </c>
      <c r="AZ358" s="21">
        <v>42.799982926510538</v>
      </c>
      <c r="BA358" s="26">
        <v>1516.5561679433627</v>
      </c>
    </row>
    <row r="359" spans="1:100" x14ac:dyDescent="0.25">
      <c r="A359">
        <v>996</v>
      </c>
      <c r="B359" t="s">
        <v>801</v>
      </c>
      <c r="C359" s="26">
        <v>3</v>
      </c>
      <c r="D359" s="21">
        <v>5.2788144294831012</v>
      </c>
      <c r="E359" s="21">
        <v>3.6838993833572657E-3</v>
      </c>
      <c r="F359" s="21">
        <v>-0.3297177331423185</v>
      </c>
      <c r="G359" s="21">
        <v>-0.3297177331423185</v>
      </c>
      <c r="H359" s="21">
        <v>0.195952391480268</v>
      </c>
      <c r="I359" s="21">
        <v>0</v>
      </c>
      <c r="J359" s="21">
        <v>11.75714348881608</v>
      </c>
      <c r="K359" s="21">
        <v>0.195952391480268</v>
      </c>
      <c r="L359" s="21">
        <v>-0.99999999999999944</v>
      </c>
      <c r="M359" s="21">
        <v>-0.99999999999999944</v>
      </c>
      <c r="N359" s="21">
        <v>3.9190478296053599</v>
      </c>
      <c r="O359" s="21">
        <v>16.706240185156862</v>
      </c>
      <c r="P359" s="21">
        <v>0.17849715265364</v>
      </c>
      <c r="Q359" s="21">
        <v>0.15992057428725559</v>
      </c>
      <c r="R359" s="21">
        <v>5.779291085603825E-2</v>
      </c>
      <c r="S359" s="21">
        <v>0.33333333333333315</v>
      </c>
      <c r="T359" s="21">
        <v>0.31782613936204568</v>
      </c>
      <c r="U359" s="21">
        <v>0.33393686506641534</v>
      </c>
      <c r="V359" s="21">
        <v>0</v>
      </c>
      <c r="W359" s="21">
        <v>31.565757851261047</v>
      </c>
      <c r="X359" s="21">
        <v>1.7754473475094839</v>
      </c>
      <c r="Y359" s="21">
        <v>-0.99999999999999944</v>
      </c>
      <c r="Z359" s="21">
        <v>-0.99999999999999944</v>
      </c>
      <c r="AA359" s="21">
        <v>63.593016709951115</v>
      </c>
      <c r="AB359" s="21">
        <v>1.7927276518823598E-2</v>
      </c>
      <c r="AC359" s="21">
        <v>0.18742516034890758</v>
      </c>
      <c r="AD359" s="21">
        <v>0.43403688208894925</v>
      </c>
      <c r="AE359" s="21">
        <v>31.969465947834035</v>
      </c>
      <c r="AF359" s="21">
        <v>-0.99999999999999944</v>
      </c>
      <c r="AG359" s="21">
        <v>-0.99999999999999944</v>
      </c>
      <c r="AH359" s="21">
        <v>-0.99999999999999944</v>
      </c>
      <c r="AI359" s="21">
        <v>0</v>
      </c>
      <c r="AJ359" s="21">
        <v>0</v>
      </c>
      <c r="AK359" s="21">
        <v>0.18670811502701182</v>
      </c>
      <c r="AL359" s="21">
        <v>0.13237202754823649</v>
      </c>
      <c r="AM359" s="21">
        <v>-0.23930016890941924</v>
      </c>
      <c r="AN359" s="21">
        <v>-2.3367569415425143E-2</v>
      </c>
      <c r="AO359" s="21">
        <v>-5.04896364760042</v>
      </c>
      <c r="AP359" s="21">
        <v>7.7670902355553073E-2</v>
      </c>
      <c r="AQ359" s="21">
        <v>43.322901340077117</v>
      </c>
      <c r="AR359" s="21">
        <v>0.98509633776179384</v>
      </c>
      <c r="AS359" s="21">
        <v>1.9713997389897515</v>
      </c>
      <c r="AT359" s="21">
        <v>-0.99999999999999944</v>
      </c>
      <c r="AU359" s="21">
        <v>-0.99999999999999944</v>
      </c>
      <c r="AV359" s="21">
        <v>-0.27192482228628012</v>
      </c>
      <c r="AW359" s="21">
        <v>80.376927797463551</v>
      </c>
      <c r="AX359" s="21">
        <v>80.376927797463551</v>
      </c>
      <c r="AY359" s="21">
        <v>0.42840256844720698</v>
      </c>
      <c r="AZ359" s="21">
        <v>47.529206451984159</v>
      </c>
      <c r="BA359" s="26">
        <v>1496.3382912106501</v>
      </c>
    </row>
    <row r="360" spans="1:100" x14ac:dyDescent="0.25">
      <c r="A360">
        <v>997</v>
      </c>
      <c r="B360" t="s">
        <v>792</v>
      </c>
      <c r="C360" s="26">
        <v>3</v>
      </c>
      <c r="D360" s="21">
        <v>3.4349552910522916</v>
      </c>
      <c r="E360" s="21">
        <v>0</v>
      </c>
      <c r="F360" s="21">
        <v>-0.10894422750223647</v>
      </c>
      <c r="G360" s="21">
        <v>-0.10894422750223647</v>
      </c>
      <c r="H360" s="21">
        <v>0.22699838991961283</v>
      </c>
      <c r="I360" s="21">
        <v>0</v>
      </c>
      <c r="J360" s="21">
        <v>13.619903395176774</v>
      </c>
      <c r="K360" s="21">
        <v>0.22699838991961283</v>
      </c>
      <c r="L360" s="21">
        <v>-1.0000000000000004</v>
      </c>
      <c r="M360" s="21">
        <v>-1.0000000000000004</v>
      </c>
      <c r="N360" s="21">
        <v>4.5399677983922579</v>
      </c>
      <c r="O360" s="21">
        <v>16.945914458726829</v>
      </c>
      <c r="P360" s="21">
        <v>-0.11203687435202966</v>
      </c>
      <c r="Q360" s="21">
        <v>0.99684393278622974</v>
      </c>
      <c r="R360" s="21">
        <v>0.35202191467281929</v>
      </c>
      <c r="S360" s="21">
        <v>0.33632318165702185</v>
      </c>
      <c r="T360" s="21">
        <v>0.34852559061971417</v>
      </c>
      <c r="U360" s="21">
        <v>0.52698885661122963</v>
      </c>
      <c r="V360" s="21">
        <v>6.5339783629476053E-2</v>
      </c>
      <c r="W360" s="21">
        <v>42.007160903913125</v>
      </c>
      <c r="X360" s="21">
        <v>2.9730367678652785</v>
      </c>
      <c r="Y360" s="21">
        <v>-1.0000000000000004</v>
      </c>
      <c r="Z360" s="21">
        <v>-1.0000000000000004</v>
      </c>
      <c r="AA360" s="21">
        <v>73.059187231698388</v>
      </c>
      <c r="AB360" s="21">
        <v>7.4574348451114908E-2</v>
      </c>
      <c r="AC360" s="21">
        <v>0.37233798982611349</v>
      </c>
      <c r="AD360" s="21">
        <v>0.16708774998501955</v>
      </c>
      <c r="AE360" s="21">
        <v>30.700004413112396</v>
      </c>
      <c r="AF360" s="21">
        <v>-1.0000000000000004</v>
      </c>
      <c r="AG360" s="21">
        <v>-1.0000000000000004</v>
      </c>
      <c r="AH360" s="21">
        <v>-1.0000000000000004</v>
      </c>
      <c r="AI360" s="21">
        <v>0</v>
      </c>
      <c r="AJ360" s="21">
        <v>6.5339783629476053E-2</v>
      </c>
      <c r="AK360" s="21">
        <v>-6.4538939667683592E-2</v>
      </c>
      <c r="AL360" s="21">
        <v>-1.1260420298994659E-2</v>
      </c>
      <c r="AM360" s="21">
        <v>-0.1295887971022546</v>
      </c>
      <c r="AN360" s="21">
        <v>-3.3588536094885442E-2</v>
      </c>
      <c r="AO360" s="21">
        <v>-3.5624146258947831</v>
      </c>
      <c r="AP360" s="21">
        <v>-0.89601550386710971</v>
      </c>
      <c r="AQ360" s="21">
        <v>55.627064299089916</v>
      </c>
      <c r="AR360" s="21">
        <v>1.2771774125174418</v>
      </c>
      <c r="AS360" s="21">
        <v>3.2000351577848902</v>
      </c>
      <c r="AT360" s="21">
        <v>-1.0000000000000004</v>
      </c>
      <c r="AU360" s="21">
        <v>-1.0000000000000004</v>
      </c>
      <c r="AV360" s="21">
        <v>0.24307768717058292</v>
      </c>
      <c r="AW360" s="21">
        <v>89.109086186558073</v>
      </c>
      <c r="AX360" s="21">
        <v>95.643064549505681</v>
      </c>
      <c r="AY360" s="21">
        <v>0.29578323019088076</v>
      </c>
      <c r="AZ360" s="21">
        <v>19.907611927811239</v>
      </c>
      <c r="BA360" s="26">
        <v>1518.7539959485409</v>
      </c>
    </row>
    <row r="361" spans="1:100" x14ac:dyDescent="0.25">
      <c r="A361">
        <v>999</v>
      </c>
      <c r="B361" t="s">
        <v>802</v>
      </c>
      <c r="C361" s="26">
        <v>3</v>
      </c>
      <c r="D361" s="21">
        <v>3.4857017431671973</v>
      </c>
      <c r="E361" s="21">
        <v>-2.8089148760960733E-3</v>
      </c>
      <c r="F361" s="21">
        <v>-0.51642161427975974</v>
      </c>
      <c r="G361" s="21">
        <v>-0.54021795993284072</v>
      </c>
      <c r="H361" s="21">
        <v>-4.7802414372437024E-3</v>
      </c>
      <c r="I361" s="21">
        <v>0</v>
      </c>
      <c r="J361" s="21">
        <v>-0.28681448623462436</v>
      </c>
      <c r="K361" s="21">
        <v>-4.7802414372437024E-3</v>
      </c>
      <c r="L361" s="21">
        <v>-1.0000000000000002</v>
      </c>
      <c r="M361" s="21">
        <v>-1.0000000000000002</v>
      </c>
      <c r="N361" s="21">
        <v>-9.5604828744874221E-2</v>
      </c>
      <c r="O361" s="21">
        <v>2.6586692969997339</v>
      </c>
      <c r="P361" s="21">
        <v>-1.1449047103684749</v>
      </c>
      <c r="Q361" s="21">
        <v>-2.3616037102733038</v>
      </c>
      <c r="R361" s="21">
        <v>-0.82202760841378364</v>
      </c>
      <c r="S361" s="21">
        <v>0.33333333333333331</v>
      </c>
      <c r="T361" s="21">
        <v>0.31948562251459489</v>
      </c>
      <c r="U361" s="21">
        <v>0.35443727397450292</v>
      </c>
      <c r="V361" s="21">
        <v>0</v>
      </c>
      <c r="W361" s="21">
        <v>40.481458850387021</v>
      </c>
      <c r="X361" s="21">
        <v>2.0428682580610844</v>
      </c>
      <c r="Y361" s="21">
        <v>-1.0000000000000002</v>
      </c>
      <c r="Z361" s="21">
        <v>-1.0000000000000002</v>
      </c>
      <c r="AA361" s="21">
        <v>41.439714719495782</v>
      </c>
      <c r="AB361" s="21">
        <v>-0.1621527731276666</v>
      </c>
      <c r="AC361" s="21">
        <v>0.18848260002995287</v>
      </c>
      <c r="AD361" s="21">
        <v>9.275842648164943E-3</v>
      </c>
      <c r="AE361" s="21">
        <v>1.7802834775225596</v>
      </c>
      <c r="AF361" s="21">
        <v>-1.0000000000000002</v>
      </c>
      <c r="AG361" s="21">
        <v>-1.0000000000000002</v>
      </c>
      <c r="AH361" s="21">
        <v>-1.0000000000000002</v>
      </c>
      <c r="AI361" s="21">
        <v>0</v>
      </c>
      <c r="AJ361" s="21">
        <v>0</v>
      </c>
      <c r="AK361" s="21">
        <v>0.37314478502940279</v>
      </c>
      <c r="AL361" s="21">
        <v>-2.3565597921833537E-2</v>
      </c>
      <c r="AM361" s="21">
        <v>8.4703272437766479E-3</v>
      </c>
      <c r="AN361" s="21">
        <v>0.11377562256619489</v>
      </c>
      <c r="AO361" s="21">
        <v>2.0774821062414301</v>
      </c>
      <c r="AP361" s="21">
        <v>2.7265625745457034</v>
      </c>
      <c r="AQ361" s="21">
        <v>40.194644364152381</v>
      </c>
      <c r="AR361" s="21">
        <v>1.0072562298224315</v>
      </c>
      <c r="AS361" s="21">
        <v>2.0380880166238415</v>
      </c>
      <c r="AT361" s="21">
        <v>-1.0000000000000002</v>
      </c>
      <c r="AU361" s="21">
        <v>-1.0000000000000002</v>
      </c>
      <c r="AV361" s="21">
        <v>-1.3622455683466241</v>
      </c>
      <c r="AW361" s="21">
        <v>46.82494659104124</v>
      </c>
      <c r="AX361" s="21">
        <v>46.82494659104124</v>
      </c>
      <c r="AY361" s="21">
        <v>2.0762132666560094E-2</v>
      </c>
      <c r="AZ361" s="21">
        <v>-12.265227248655384</v>
      </c>
      <c r="BA361" s="26">
        <v>1490.4703357071505</v>
      </c>
      <c r="CU361" t="e">
        <v>#N/A</v>
      </c>
      <c r="CV361" t="e">
        <v>#N/A</v>
      </c>
    </row>
    <row r="362" spans="1:100" x14ac:dyDescent="0.25">
      <c r="A362">
        <v>1002</v>
      </c>
      <c r="B362" t="s">
        <v>803</v>
      </c>
      <c r="C362" s="26">
        <v>3</v>
      </c>
      <c r="D362" s="21">
        <v>2.1947329934720807</v>
      </c>
      <c r="E362" s="21">
        <v>0.39651034019280929</v>
      </c>
      <c r="F362" s="21">
        <v>-2.4679512541376538E-2</v>
      </c>
      <c r="G362" s="21">
        <v>8.5886095263471601E-2</v>
      </c>
      <c r="H362" s="21">
        <v>0.25870433928583608</v>
      </c>
      <c r="I362" s="21">
        <v>0</v>
      </c>
      <c r="J362" s="21">
        <v>15.522260357150163</v>
      </c>
      <c r="K362" s="21">
        <v>0.25870433928583608</v>
      </c>
      <c r="L362" s="21">
        <v>-1.0000000000000002</v>
      </c>
      <c r="M362" s="21">
        <v>-1.0000000000000002</v>
      </c>
      <c r="N362" s="21">
        <v>5.174086785716721</v>
      </c>
      <c r="O362" s="21">
        <v>17.802879445885711</v>
      </c>
      <c r="P362" s="21">
        <v>-0.12927592061468879</v>
      </c>
      <c r="Q362" s="21">
        <v>-0.27649518839009335</v>
      </c>
      <c r="R362" s="21">
        <v>-9.3674324845950369E-2</v>
      </c>
      <c r="S362" s="21">
        <v>0.33333333333333343</v>
      </c>
      <c r="T362" s="21">
        <v>0.35502717869584705</v>
      </c>
      <c r="U362" s="21">
        <v>0.40029858095468152</v>
      </c>
      <c r="V362" s="21">
        <v>2.5520860064087753E-3</v>
      </c>
      <c r="W362" s="21">
        <v>33.30027358817739</v>
      </c>
      <c r="X362" s="21">
        <v>2.1370598311415563</v>
      </c>
      <c r="Y362" s="21">
        <v>-1.0000000000000002</v>
      </c>
      <c r="Z362" s="21">
        <v>-1.0000000000000002</v>
      </c>
      <c r="AA362" s="21">
        <v>53.985634895922225</v>
      </c>
      <c r="AB362" s="21">
        <v>0.19703949480341906</v>
      </c>
      <c r="AC362" s="21">
        <v>0.10371370141772077</v>
      </c>
      <c r="AD362" s="21">
        <v>0.1148275164306756</v>
      </c>
      <c r="AE362" s="21">
        <v>20.779035632590766</v>
      </c>
      <c r="AF362" s="21">
        <v>-1.0000000000000002</v>
      </c>
      <c r="AG362" s="21">
        <v>-1.0000000000000002</v>
      </c>
      <c r="AH362" s="21">
        <v>-1.0000000000000002</v>
      </c>
      <c r="AI362" s="21">
        <v>0</v>
      </c>
      <c r="AJ362" s="21">
        <v>2.5520860064087753E-3</v>
      </c>
      <c r="AK362" s="21">
        <v>0.11520584862930747</v>
      </c>
      <c r="AL362" s="21">
        <v>0.37722166025408721</v>
      </c>
      <c r="AM362" s="21">
        <v>-0.1133524368236576</v>
      </c>
      <c r="AN362" s="21">
        <v>-1.0581637488090261E-2</v>
      </c>
      <c r="AO362" s="21">
        <v>-2.2577816774449011</v>
      </c>
      <c r="AP362" s="21">
        <v>1.6215673640681809</v>
      </c>
      <c r="AQ362" s="21">
        <v>48.822533945327564</v>
      </c>
      <c r="AR362" s="21">
        <v>1.091211178990271</v>
      </c>
      <c r="AS362" s="21">
        <v>2.3957641704273933</v>
      </c>
      <c r="AT362" s="21">
        <v>-1.0000000000000002</v>
      </c>
      <c r="AU362" s="21">
        <v>-1.0000000000000002</v>
      </c>
      <c r="AV362" s="21">
        <v>-7.7882295824788237E-3</v>
      </c>
      <c r="AW362" s="21">
        <v>73.410081705876109</v>
      </c>
      <c r="AX362" s="21">
        <v>73.665290306516994</v>
      </c>
      <c r="AY362" s="21">
        <v>0.41492618599510245</v>
      </c>
      <c r="AZ362" s="21">
        <v>21.084865512936684</v>
      </c>
      <c r="BA362" s="26">
        <v>1486.4012286413961</v>
      </c>
      <c r="CU362" t="e">
        <v>#N/A</v>
      </c>
      <c r="CV362" t="e">
        <v>#N/A</v>
      </c>
    </row>
    <row r="363" spans="1:100" x14ac:dyDescent="0.25">
      <c r="A363">
        <v>1011</v>
      </c>
      <c r="B363" t="s">
        <v>804</v>
      </c>
      <c r="C363" s="26">
        <v>3</v>
      </c>
      <c r="D363" s="21">
        <v>4.446568391845811</v>
      </c>
      <c r="E363" s="21">
        <v>0.42071140073319407</v>
      </c>
      <c r="F363" s="21">
        <v>-1.5518257322366709</v>
      </c>
      <c r="G363" s="21">
        <v>-1.4637412262219409</v>
      </c>
      <c r="H363" s="21">
        <v>0.22663579987903643</v>
      </c>
      <c r="I363" s="21">
        <v>0</v>
      </c>
      <c r="J363" s="21">
        <v>13.59814799274219</v>
      </c>
      <c r="K363" s="21">
        <v>0.22663579987903643</v>
      </c>
      <c r="L363" s="21">
        <v>-1.0000000000000016</v>
      </c>
      <c r="M363" s="21">
        <v>-1.0000000000000016</v>
      </c>
      <c r="N363" s="21">
        <v>4.5327159975807296</v>
      </c>
      <c r="O363" s="21">
        <v>16.580975158366059</v>
      </c>
      <c r="P363" s="21">
        <v>4.9167724738469712E-2</v>
      </c>
      <c r="Q363" s="21">
        <v>5.7648205103293266</v>
      </c>
      <c r="R363" s="21">
        <v>1.9825243752257782</v>
      </c>
      <c r="S363" s="21">
        <v>0.33333333333333354</v>
      </c>
      <c r="T363" s="21">
        <v>0.28130894109450438</v>
      </c>
      <c r="U363" s="21">
        <v>0.59400908759276405</v>
      </c>
      <c r="V363" s="21">
        <v>-3.0436372738694012E-3</v>
      </c>
      <c r="W363" s="21">
        <v>39.158876994707896</v>
      </c>
      <c r="X363" s="21">
        <v>2.7677977755508638</v>
      </c>
      <c r="Y363" s="21">
        <v>-1.0000000000000016</v>
      </c>
      <c r="Z363" s="21">
        <v>-1.0000000000000016</v>
      </c>
      <c r="AA363" s="21">
        <v>80.29251262032038</v>
      </c>
      <c r="AB363" s="21">
        <v>0.20865781908368647</v>
      </c>
      <c r="AC363" s="21">
        <v>0.3561587277252164</v>
      </c>
      <c r="AD363" s="21">
        <v>0.21820567819883196</v>
      </c>
      <c r="AE363" s="21">
        <v>39.151111250386769</v>
      </c>
      <c r="AF363" s="21">
        <v>-1.0000000000000016</v>
      </c>
      <c r="AG363" s="21">
        <v>-1.0000000000000016</v>
      </c>
      <c r="AH363" s="21">
        <v>-1.0000000000000016</v>
      </c>
      <c r="AI363" s="21">
        <v>2.8465026675852694E-2</v>
      </c>
      <c r="AJ363" s="21">
        <v>-3.0436372738694012E-3</v>
      </c>
      <c r="AK363" s="21">
        <v>0.20449780828558559</v>
      </c>
      <c r="AL363" s="21">
        <v>0.32563220912588409</v>
      </c>
      <c r="AM363" s="21">
        <v>-0.10728337597365041</v>
      </c>
      <c r="AN363" s="21">
        <v>4.1499178065845192E-3</v>
      </c>
      <c r="AO363" s="21">
        <v>-1.659595357913332</v>
      </c>
      <c r="AP363" s="21">
        <v>1.7319089907940324</v>
      </c>
      <c r="AQ363" s="21">
        <v>52.757024987450045</v>
      </c>
      <c r="AR363" s="21">
        <v>1.2056077247467323</v>
      </c>
      <c r="AS363" s="21">
        <v>2.9944335754298987</v>
      </c>
      <c r="AT363" s="21">
        <v>-1.0000000000000016</v>
      </c>
      <c r="AU363" s="21">
        <v>-1.0000000000000016</v>
      </c>
      <c r="AV363" s="21">
        <v>0.51878314900383671</v>
      </c>
      <c r="AW363" s="21">
        <v>98.605396769480521</v>
      </c>
      <c r="AX363" s="21">
        <v>98.87033357561063</v>
      </c>
      <c r="AY363" s="21">
        <v>0.25300920930933929</v>
      </c>
      <c r="AZ363" s="21">
        <v>21.728298658750678</v>
      </c>
      <c r="BA363" s="26">
        <v>1587.9607246431642</v>
      </c>
    </row>
    <row r="364" spans="1:100" x14ac:dyDescent="0.25">
      <c r="A364">
        <v>1014</v>
      </c>
      <c r="B364" t="s">
        <v>805</v>
      </c>
      <c r="C364" s="26">
        <v>3</v>
      </c>
      <c r="D364" s="21">
        <v>6.1362027796950249</v>
      </c>
      <c r="E364" s="21">
        <v>0</v>
      </c>
      <c r="F364" s="21">
        <v>-0.16998774669035319</v>
      </c>
      <c r="G364" s="21">
        <v>-0.16998774669035319</v>
      </c>
      <c r="H364" s="21">
        <v>0.15452671754424818</v>
      </c>
      <c r="I364" s="21">
        <v>0</v>
      </c>
      <c r="J364" s="21">
        <v>9.2716030526548945</v>
      </c>
      <c r="K364" s="21">
        <v>0.15452671754424818</v>
      </c>
      <c r="L364" s="21">
        <v>-0.99999999999999933</v>
      </c>
      <c r="M364" s="21">
        <v>-0.99999999999999933</v>
      </c>
      <c r="N364" s="21">
        <v>3.0905343508849628</v>
      </c>
      <c r="O364" s="21">
        <v>15.237818085659573</v>
      </c>
      <c r="P364" s="21">
        <v>0.18070118674355301</v>
      </c>
      <c r="Q364" s="21">
        <v>8.5821539116405554E-2</v>
      </c>
      <c r="R364" s="21">
        <v>3.4192589421510051E-2</v>
      </c>
      <c r="S364" s="21">
        <v>0.33333333333333293</v>
      </c>
      <c r="T364" s="21">
        <v>0.34370457403865701</v>
      </c>
      <c r="U364" s="21">
        <v>0.21753802755842941</v>
      </c>
      <c r="V364" s="21">
        <v>-8.1619678841246424E-3</v>
      </c>
      <c r="W364" s="21">
        <v>29.275489980081872</v>
      </c>
      <c r="X364" s="21">
        <v>1.3474432555015994</v>
      </c>
      <c r="Y364" s="21">
        <v>-0.99999999999999933</v>
      </c>
      <c r="Z364" s="21">
        <v>-0.99999999999999933</v>
      </c>
      <c r="AA364" s="21">
        <v>35.77259172330956</v>
      </c>
      <c r="AB364" s="21">
        <v>3.0241966990563161E-2</v>
      </c>
      <c r="AC364" s="21">
        <v>4.0443598089480247E-2</v>
      </c>
      <c r="AD364" s="21">
        <v>5.8572617996080253E-2</v>
      </c>
      <c r="AE364" s="21">
        <v>6.4629091538061845</v>
      </c>
      <c r="AF364" s="21">
        <v>-0.99999999999999933</v>
      </c>
      <c r="AG364" s="21">
        <v>-0.99999999999999933</v>
      </c>
      <c r="AH364" s="21">
        <v>-0.99999999999999933</v>
      </c>
      <c r="AI364" s="21">
        <v>0</v>
      </c>
      <c r="AJ364" s="21">
        <v>-8.1619678841246424E-3</v>
      </c>
      <c r="AK364" s="21">
        <v>0.19569232345974424</v>
      </c>
      <c r="AL364" s="21">
        <v>0.22491292912936803</v>
      </c>
      <c r="AM364" s="21">
        <v>9.2502515397163657E-2</v>
      </c>
      <c r="AN364" s="21">
        <v>0.20539294628033472</v>
      </c>
      <c r="AO364" s="21">
        <v>3.2910245022278115</v>
      </c>
      <c r="AP364" s="21">
        <v>6.2593883026552124</v>
      </c>
      <c r="AQ364" s="21">
        <v>38.547093032736761</v>
      </c>
      <c r="AR364" s="21">
        <v>0.8864139670462946</v>
      </c>
      <c r="AS364" s="21">
        <v>1.5019699730458478</v>
      </c>
      <c r="AT364" s="21">
        <v>-0.99999999999999933</v>
      </c>
      <c r="AU364" s="21">
        <v>-0.99999999999999933</v>
      </c>
      <c r="AV364" s="21">
        <v>-0.13579515726884311</v>
      </c>
      <c r="AW364" s="21">
        <v>57.269798111624326</v>
      </c>
      <c r="AX364" s="21">
        <v>56.453601323211871</v>
      </c>
      <c r="AY364" s="21">
        <v>0.32644068048606656</v>
      </c>
      <c r="AZ364" s="21">
        <v>3.9476939478004214</v>
      </c>
      <c r="BA364" s="26">
        <v>1531.5880149473026</v>
      </c>
    </row>
    <row r="365" spans="1:100" x14ac:dyDescent="0.25">
      <c r="A365">
        <v>1018</v>
      </c>
      <c r="B365" t="s">
        <v>806</v>
      </c>
      <c r="C365" s="26">
        <v>3</v>
      </c>
      <c r="D365" s="21">
        <v>3.7082679765245223</v>
      </c>
      <c r="E365" s="21">
        <v>0</v>
      </c>
      <c r="F365" s="21">
        <v>-0.52615537778753207</v>
      </c>
      <c r="G365" s="21">
        <v>-0.52615537778753207</v>
      </c>
      <c r="H365" s="21">
        <v>3.8061406214447879E-3</v>
      </c>
      <c r="I365" s="21">
        <v>0</v>
      </c>
      <c r="J365" s="21">
        <v>0.22836843728668565</v>
      </c>
      <c r="K365" s="21">
        <v>3.8061406214447879E-3</v>
      </c>
      <c r="L365" s="21">
        <v>-1.0000000000000016</v>
      </c>
      <c r="M365" s="21">
        <v>-1.0000000000000016</v>
      </c>
      <c r="N365" s="21">
        <v>7.6122812428894737E-2</v>
      </c>
      <c r="O365" s="21">
        <v>3.4104810360236728</v>
      </c>
      <c r="P365" s="21">
        <v>-2.2090919793023103E-2</v>
      </c>
      <c r="Q365" s="21">
        <v>-1.0308948827800919</v>
      </c>
      <c r="R365" s="21">
        <v>-0.29807037672706205</v>
      </c>
      <c r="S365" s="21">
        <v>0.33333333333333393</v>
      </c>
      <c r="T365" s="21">
        <v>0.33402883879435141</v>
      </c>
      <c r="U365" s="21">
        <v>0.38122374969398354</v>
      </c>
      <c r="V365" s="21">
        <v>0.18149168198885665</v>
      </c>
      <c r="W365" s="21">
        <v>49.050858527563207</v>
      </c>
      <c r="X365" s="21">
        <v>3.2751810836920501</v>
      </c>
      <c r="Y365" s="21">
        <v>-1.0000000000000016</v>
      </c>
      <c r="Z365" s="21">
        <v>-1.0000000000000016</v>
      </c>
      <c r="AA365" s="21">
        <v>87.607086391831899</v>
      </c>
      <c r="AB365" s="21">
        <v>0.30941580226605903</v>
      </c>
      <c r="AC365" s="21">
        <v>0.1143339142318068</v>
      </c>
      <c r="AD365" s="21">
        <v>0.35333624832205007</v>
      </c>
      <c r="AE365" s="21">
        <v>38.854298240995782</v>
      </c>
      <c r="AF365" s="21">
        <v>-1.0000000000000016</v>
      </c>
      <c r="AG365" s="21">
        <v>-1.0000000000000016</v>
      </c>
      <c r="AH365" s="21">
        <v>-1.0000000000000016</v>
      </c>
      <c r="AI365" s="21">
        <v>0</v>
      </c>
      <c r="AJ365" s="21">
        <v>0.18149168198885665</v>
      </c>
      <c r="AK365" s="21">
        <v>-3.3031243689087908E-3</v>
      </c>
      <c r="AL365" s="21">
        <v>-0.18923896378924751</v>
      </c>
      <c r="AM365" s="21">
        <v>0.12842446677177549</v>
      </c>
      <c r="AN365" s="21">
        <v>-4.5968966106777566E-2</v>
      </c>
      <c r="AO365" s="21">
        <v>3.1940960474498432</v>
      </c>
      <c r="AP365" s="21">
        <v>-2.0954189716156773</v>
      </c>
      <c r="AQ365" s="21">
        <v>49.279226964849904</v>
      </c>
      <c r="AR365" s="21">
        <v>1.2300776038105261</v>
      </c>
      <c r="AS365" s="21">
        <v>3.2789872243134948</v>
      </c>
      <c r="AT365" s="21">
        <v>-1.0000000000000016</v>
      </c>
      <c r="AU365" s="21">
        <v>-1.0000000000000016</v>
      </c>
      <c r="AV365" s="21">
        <v>-0.82422575451459434</v>
      </c>
      <c r="AW365" s="21">
        <v>88.922148456239867</v>
      </c>
      <c r="AX365" s="21">
        <v>107.07131665512559</v>
      </c>
      <c r="AY365" s="21">
        <v>0.23881585478424594</v>
      </c>
      <c r="AZ365" s="21">
        <v>3.3509749030211822</v>
      </c>
      <c r="BA365" s="26">
        <v>1536.5119325639535</v>
      </c>
      <c r="CU365" t="e">
        <v>#N/A</v>
      </c>
      <c r="CV365" t="e">
        <v>#N/A</v>
      </c>
    </row>
    <row r="366" spans="1:100" x14ac:dyDescent="0.25">
      <c r="A366">
        <v>1023</v>
      </c>
      <c r="B366" t="s">
        <v>807</v>
      </c>
      <c r="C366" s="26">
        <v>3</v>
      </c>
      <c r="D366" s="21">
        <v>5.1220037427142797</v>
      </c>
      <c r="E366" s="21">
        <v>-3.6022503524736613E-2</v>
      </c>
      <c r="F366" s="21">
        <v>2.0831472568485201</v>
      </c>
      <c r="G366" s="21">
        <v>2.0525157485309098</v>
      </c>
      <c r="H366" s="21">
        <v>0.11676695499855559</v>
      </c>
      <c r="I366" s="21">
        <v>0</v>
      </c>
      <c r="J366" s="21">
        <v>7.0060172999133332</v>
      </c>
      <c r="K366" s="21">
        <v>0.11676695499855559</v>
      </c>
      <c r="L366" s="21">
        <v>-1.0000000000000016</v>
      </c>
      <c r="M366" s="21">
        <v>-1.0000000000000016</v>
      </c>
      <c r="N366" s="21">
        <v>2.3353390999711126</v>
      </c>
      <c r="O366" s="21">
        <v>14.180536791158522</v>
      </c>
      <c r="P366" s="21">
        <v>3.548237790687768E-3</v>
      </c>
      <c r="Q366" s="21">
        <v>1.0847362304383081</v>
      </c>
      <c r="R366" s="21">
        <v>0.2652440821577437</v>
      </c>
      <c r="S366" s="21">
        <v>0.33333333333333381</v>
      </c>
      <c r="T366" s="21">
        <v>0.33256310041416437</v>
      </c>
      <c r="U366" s="21">
        <v>0.29537519851550675</v>
      </c>
      <c r="V366" s="21">
        <v>0</v>
      </c>
      <c r="W366" s="21">
        <v>33.780187090577989</v>
      </c>
      <c r="X366" s="21">
        <v>1.7240079908190498</v>
      </c>
      <c r="Y366" s="21">
        <v>-1.0000000000000016</v>
      </c>
      <c r="Z366" s="21">
        <v>-1.0000000000000016</v>
      </c>
      <c r="AA366" s="21">
        <v>79.910940515450704</v>
      </c>
      <c r="AB366" s="21">
        <v>0.31815493973093623</v>
      </c>
      <c r="AC366" s="21">
        <v>0.5392553374107697</v>
      </c>
      <c r="AD366" s="21">
        <v>5.9899909712593166E-2</v>
      </c>
      <c r="AE366" s="21">
        <v>45.86550934271493</v>
      </c>
      <c r="AF366" s="21">
        <v>-1.0000000000000016</v>
      </c>
      <c r="AG366" s="21">
        <v>-1.0000000000000016</v>
      </c>
      <c r="AH366" s="21">
        <v>-1.0000000000000016</v>
      </c>
      <c r="AI366" s="21">
        <v>0</v>
      </c>
      <c r="AJ366" s="21">
        <v>0</v>
      </c>
      <c r="AK366" s="21">
        <v>0.19941860669733649</v>
      </c>
      <c r="AL366" s="21">
        <v>-6.6402430071639998E-2</v>
      </c>
      <c r="AM366" s="21">
        <v>-7.0994096265440038E-2</v>
      </c>
      <c r="AN366" s="21">
        <v>-9.4147524079392239E-2</v>
      </c>
      <c r="AO366" s="21">
        <v>-0.77775937314931742</v>
      </c>
      <c r="AP366" s="21">
        <v>-2.6857002523430062</v>
      </c>
      <c r="AQ366" s="21">
        <v>40.786204390491349</v>
      </c>
      <c r="AR366" s="21">
        <v>0.96127163226300538</v>
      </c>
      <c r="AS366" s="21">
        <v>1.8407749458176059</v>
      </c>
      <c r="AT366" s="21">
        <v>-1.0000000000000016</v>
      </c>
      <c r="AU366" s="21">
        <v>-1.0000000000000016</v>
      </c>
      <c r="AV366" s="21">
        <v>2.3177598306886535</v>
      </c>
      <c r="AW366" s="21">
        <v>91.405777054266224</v>
      </c>
      <c r="AX366" s="21">
        <v>91.405777054266224</v>
      </c>
      <c r="AY366" s="21">
        <v>0.20365973892999312</v>
      </c>
      <c r="AZ366" s="21">
        <v>16.384041210061156</v>
      </c>
      <c r="BA366" s="26">
        <v>1564.640090328141</v>
      </c>
    </row>
    <row r="367" spans="1:100" x14ac:dyDescent="0.25">
      <c r="A367">
        <v>1024</v>
      </c>
      <c r="B367" t="s">
        <v>808</v>
      </c>
      <c r="C367" s="26">
        <v>3</v>
      </c>
      <c r="D367" s="21">
        <v>5.0603290770458571</v>
      </c>
      <c r="E367" s="21">
        <v>0</v>
      </c>
      <c r="F367" s="21">
        <v>4.8040246893717082</v>
      </c>
      <c r="G367" s="21">
        <v>4.8040246893717082</v>
      </c>
      <c r="H367" s="21">
        <v>7.8013726802326461E-2</v>
      </c>
      <c r="I367" s="21">
        <v>0</v>
      </c>
      <c r="J367" s="21">
        <v>4.6808236081395842</v>
      </c>
      <c r="K367" s="21">
        <v>7.8013726802326461E-2</v>
      </c>
      <c r="L367" s="21">
        <v>-0.99999999999999778</v>
      </c>
      <c r="M367" s="21">
        <v>-0.99999999999999778</v>
      </c>
      <c r="N367" s="21">
        <v>1.5602745360465284</v>
      </c>
      <c r="O367" s="21">
        <v>14.54517737455715</v>
      </c>
      <c r="P367" s="21">
        <v>-2.5242707012131271E-2</v>
      </c>
      <c r="Q367" s="21">
        <v>0.95631720907528361</v>
      </c>
      <c r="R367" s="21">
        <v>0.33746762854823986</v>
      </c>
      <c r="S367" s="21">
        <v>0.33333333333333276</v>
      </c>
      <c r="T367" s="21">
        <v>0.34203411466992351</v>
      </c>
      <c r="U367" s="21">
        <v>0.31132426754758541</v>
      </c>
      <c r="V367" s="21">
        <v>0.22644061925543865</v>
      </c>
      <c r="W367" s="21">
        <v>45.404744320158137</v>
      </c>
      <c r="X367" s="21">
        <v>3.1974455458094391</v>
      </c>
      <c r="Y367" s="21">
        <v>-0.99999999999999778</v>
      </c>
      <c r="Z367" s="21">
        <v>-0.99999999999999778</v>
      </c>
      <c r="AA367" s="21">
        <v>67.931221008978156</v>
      </c>
      <c r="AB367" s="21">
        <v>-1.2390918195708783E-2</v>
      </c>
      <c r="AC367" s="21">
        <v>0.35000114753558154</v>
      </c>
      <c r="AD367" s="21">
        <v>0.10616995186556161</v>
      </c>
      <c r="AE367" s="21">
        <v>22.189009060271701</v>
      </c>
      <c r="AF367" s="21">
        <v>-0.99999999999999778</v>
      </c>
      <c r="AG367" s="21">
        <v>-0.99999999999999778</v>
      </c>
      <c r="AH367" s="21">
        <v>-0.99999999999999778</v>
      </c>
      <c r="AI367" s="21">
        <v>0</v>
      </c>
      <c r="AJ367" s="21">
        <v>0.22644061925543865</v>
      </c>
      <c r="AK367" s="21">
        <v>0.20111661662067637</v>
      </c>
      <c r="AL367" s="21">
        <v>-8.2505402194258864E-2</v>
      </c>
      <c r="AM367" s="21">
        <v>3.9490220467921257E-2</v>
      </c>
      <c r="AN367" s="21">
        <v>0.22395810988081483</v>
      </c>
      <c r="AO367" s="21">
        <v>1.9928385948014131</v>
      </c>
      <c r="AP367" s="21">
        <v>5.1864257360490749</v>
      </c>
      <c r="AQ367" s="21">
        <v>50.085567928297756</v>
      </c>
      <c r="AR367" s="21">
        <v>1.2131323348062799</v>
      </c>
      <c r="AS367" s="21">
        <v>3.2754592726117653</v>
      </c>
      <c r="AT367" s="21">
        <v>-0.99999999999999778</v>
      </c>
      <c r="AU367" s="21">
        <v>-0.99999999999999778</v>
      </c>
      <c r="AV367" s="21">
        <v>5.1414923179199485</v>
      </c>
      <c r="AW367" s="21">
        <v>87.662824119584286</v>
      </c>
      <c r="AX367" s="21">
        <v>110.30688604512825</v>
      </c>
      <c r="AY367" s="21">
        <v>-7.3195330341844583E-2</v>
      </c>
      <c r="AZ367" s="21">
        <v>-4.793207681751392</v>
      </c>
      <c r="BA367" s="26">
        <v>1555.5721397561717</v>
      </c>
      <c r="CU367" t="e">
        <v>#N/A</v>
      </c>
      <c r="CV367" t="e">
        <v>#N/A</v>
      </c>
    </row>
    <row r="368" spans="1:100" x14ac:dyDescent="0.25">
      <c r="A368">
        <v>1025</v>
      </c>
      <c r="B368" t="s">
        <v>809</v>
      </c>
      <c r="C368" s="26">
        <v>3</v>
      </c>
      <c r="D368" s="21">
        <v>4.0586779092103207</v>
      </c>
      <c r="E368" s="21">
        <v>0</v>
      </c>
      <c r="F368" s="21">
        <v>-0.3139341723872347</v>
      </c>
      <c r="G368" s="21">
        <v>-0.3139341723872347</v>
      </c>
      <c r="H368" s="21">
        <v>0.37716183667595804</v>
      </c>
      <c r="I368" s="21">
        <v>0</v>
      </c>
      <c r="J368" s="21">
        <v>22.629710200557486</v>
      </c>
      <c r="K368" s="21">
        <v>0.37716183667595804</v>
      </c>
      <c r="L368" s="21">
        <v>-0.99999999999999734</v>
      </c>
      <c r="M368" s="21">
        <v>-0.99999999999999734</v>
      </c>
      <c r="N368" s="21">
        <v>7.5432367335191604</v>
      </c>
      <c r="O368" s="21">
        <v>26.374453937380562</v>
      </c>
      <c r="P368" s="21">
        <v>-1.1011346087972378E-2</v>
      </c>
      <c r="Q368" s="21">
        <v>-1.6541669993720709</v>
      </c>
      <c r="R368" s="21">
        <v>-0.51586334638927411</v>
      </c>
      <c r="S368" s="21">
        <v>0.33333333333333259</v>
      </c>
      <c r="T368" s="21">
        <v>0.33759285563512853</v>
      </c>
      <c r="U368" s="21">
        <v>0.37265651704594799</v>
      </c>
      <c r="V368" s="21">
        <v>8.1195351370043245E-2</v>
      </c>
      <c r="W368" s="21">
        <v>29.90464882833977</v>
      </c>
      <c r="X368" s="21">
        <v>2.2762763853659247</v>
      </c>
      <c r="Y368" s="21">
        <v>-0.99999999999999734</v>
      </c>
      <c r="Z368" s="21">
        <v>-0.99999999999999734</v>
      </c>
      <c r="AA368" s="21">
        <v>82.208459402239669</v>
      </c>
      <c r="AB368" s="21">
        <v>0.44737133314531335</v>
      </c>
      <c r="AC368" s="21">
        <v>0.20635229739734151</v>
      </c>
      <c r="AD368" s="21">
        <v>0.40266984786312893</v>
      </c>
      <c r="AE368" s="21">
        <v>52.819673920289183</v>
      </c>
      <c r="AF368" s="21">
        <v>-0.99999999999999734</v>
      </c>
      <c r="AG368" s="21">
        <v>-0.99999999999999734</v>
      </c>
      <c r="AH368" s="21">
        <v>-0.99999999999999734</v>
      </c>
      <c r="AI368" s="21">
        <v>0</v>
      </c>
      <c r="AJ368" s="21">
        <v>8.1195351370043245E-2</v>
      </c>
      <c r="AK368" s="21">
        <v>-0.1148606353646672</v>
      </c>
      <c r="AL368" s="21">
        <v>0.14854405362798984</v>
      </c>
      <c r="AM368" s="21">
        <v>0.61852887581048011</v>
      </c>
      <c r="AN368" s="21">
        <v>-7.9826225883330243E-2</v>
      </c>
      <c r="AO368" s="21">
        <v>14.888918718438665</v>
      </c>
      <c r="AP368" s="21">
        <v>-1.2529353789433073</v>
      </c>
      <c r="AQ368" s="21">
        <v>52.534359028897242</v>
      </c>
      <c r="AR368" s="21">
        <v>1.1247780573844521</v>
      </c>
      <c r="AS368" s="21">
        <v>2.6534382220418831</v>
      </c>
      <c r="AT368" s="21">
        <v>-0.99999999999999734</v>
      </c>
      <c r="AU368" s="21">
        <v>-0.99999999999999734</v>
      </c>
      <c r="AV368" s="21">
        <v>-0.82979751877650876</v>
      </c>
      <c r="AW368" s="21">
        <v>107.32997796067693</v>
      </c>
      <c r="AX368" s="21">
        <v>115.44951309768123</v>
      </c>
      <c r="AY368" s="21">
        <v>0.29361240824291102</v>
      </c>
      <c r="AZ368" s="21">
        <v>18.539214639489845</v>
      </c>
      <c r="BA368" s="26">
        <v>1512.9736721579486</v>
      </c>
      <c r="CU368" t="e">
        <v>#N/A</v>
      </c>
      <c r="CV368" t="e">
        <v>#N/A</v>
      </c>
    </row>
    <row r="369" spans="1:100" x14ac:dyDescent="0.25">
      <c r="A369">
        <v>1027</v>
      </c>
      <c r="B369" t="s">
        <v>810</v>
      </c>
      <c r="C369" s="26">
        <v>3</v>
      </c>
      <c r="D369" s="21">
        <v>4.3853739487211509</v>
      </c>
      <c r="E369" s="21">
        <v>-0.12896551988287858</v>
      </c>
      <c r="F369" s="21">
        <v>0.24154974911234114</v>
      </c>
      <c r="G369" s="21">
        <v>0.20932998207188916</v>
      </c>
      <c r="H369" s="21">
        <v>0.11986043260644848</v>
      </c>
      <c r="I369" s="21">
        <v>0</v>
      </c>
      <c r="J369" s="21">
        <v>7.1916259563869112</v>
      </c>
      <c r="K369" s="21">
        <v>0.11986043260644848</v>
      </c>
      <c r="L369" s="21">
        <v>-1.0000000000000013</v>
      </c>
      <c r="M369" s="21">
        <v>-1.0000000000000013</v>
      </c>
      <c r="N369" s="21">
        <v>2.3972086521289699</v>
      </c>
      <c r="O369" s="21">
        <v>11.786329887179951</v>
      </c>
      <c r="P369" s="21">
        <v>1.7837353910341924</v>
      </c>
      <c r="Q369" s="21">
        <v>-4.8806217811747894</v>
      </c>
      <c r="R369" s="21">
        <v>-1.452383540994213</v>
      </c>
      <c r="S369" s="21">
        <v>0.33333333333333365</v>
      </c>
      <c r="T369" s="21">
        <v>0.17373920255221159</v>
      </c>
      <c r="U369" s="21">
        <v>0.1249720180193446</v>
      </c>
      <c r="V369" s="21">
        <v>-5.0275247165363982E-3</v>
      </c>
      <c r="W369" s="21">
        <v>20.286263863276183</v>
      </c>
      <c r="X369" s="21">
        <v>0.70575001941263504</v>
      </c>
      <c r="Y369" s="21">
        <v>-1.0000000000000013</v>
      </c>
      <c r="Z369" s="21">
        <v>-1.0000000000000013</v>
      </c>
      <c r="AA369" s="21">
        <v>44.368077253915366</v>
      </c>
      <c r="AB369" s="21">
        <v>0.19868199998549313</v>
      </c>
      <c r="AC369" s="21">
        <v>0.26099476262564131</v>
      </c>
      <c r="AD369" s="21">
        <v>5.100717602153329E-2</v>
      </c>
      <c r="AE369" s="21">
        <v>25.534196931633385</v>
      </c>
      <c r="AF369" s="21">
        <v>-1.0000000000000013</v>
      </c>
      <c r="AG369" s="21">
        <v>-1.0000000000000013</v>
      </c>
      <c r="AH369" s="21">
        <v>-1.0000000000000013</v>
      </c>
      <c r="AI369" s="21">
        <v>1.4480353024969794E-3</v>
      </c>
      <c r="AJ369" s="21">
        <v>-5.0275247165363982E-3</v>
      </c>
      <c r="AK369" s="21">
        <v>-0.15671815508896703</v>
      </c>
      <c r="AL369" s="21">
        <v>1.5671874905774763E-2</v>
      </c>
      <c r="AM369" s="21">
        <v>0.25329677998506239</v>
      </c>
      <c r="AN369" s="21">
        <v>0.12726466714210238</v>
      </c>
      <c r="AO369" s="21">
        <v>5.5488287241817238</v>
      </c>
      <c r="AP369" s="21">
        <v>3.2599760530814321</v>
      </c>
      <c r="AQ369" s="21">
        <v>27.477889819663101</v>
      </c>
      <c r="AR369" s="21">
        <v>0.62701702918835345</v>
      </c>
      <c r="AS369" s="21">
        <v>0.82561045201908301</v>
      </c>
      <c r="AT369" s="21">
        <v>-1.0000000000000013</v>
      </c>
      <c r="AU369" s="21">
        <v>-1.0000000000000013</v>
      </c>
      <c r="AV369" s="21">
        <v>-1.2430535589223237</v>
      </c>
      <c r="AW369" s="21">
        <v>59.414383194176722</v>
      </c>
      <c r="AX369" s="21">
        <v>58.940591428573036</v>
      </c>
      <c r="AY369" s="21">
        <v>0.26638699557241863</v>
      </c>
      <c r="AZ369" s="21">
        <v>12.228972321236393</v>
      </c>
      <c r="BA369" s="26">
        <v>1463.5341357935981</v>
      </c>
    </row>
    <row r="370" spans="1:100" x14ac:dyDescent="0.25">
      <c r="A370">
        <v>1038</v>
      </c>
      <c r="B370" t="s">
        <v>811</v>
      </c>
      <c r="C370" s="26">
        <v>3</v>
      </c>
      <c r="D370" s="21">
        <v>4.6640596192101142</v>
      </c>
      <c r="E370" s="21">
        <v>0</v>
      </c>
      <c r="F370" s="21">
        <v>0.50093661429417835</v>
      </c>
      <c r="G370" s="21">
        <v>0.50093661429417835</v>
      </c>
      <c r="H370" s="21">
        <v>1.6660111008262628E-2</v>
      </c>
      <c r="I370" s="21">
        <v>0</v>
      </c>
      <c r="J370" s="21">
        <v>0.99960666049575941</v>
      </c>
      <c r="K370" s="21">
        <v>1.6660111008262628E-2</v>
      </c>
      <c r="L370" s="21">
        <v>-1.0000000000000009</v>
      </c>
      <c r="M370" s="21">
        <v>-1.0000000000000009</v>
      </c>
      <c r="N370" s="21">
        <v>0.33320222016525319</v>
      </c>
      <c r="O370" s="21">
        <v>6.1646028940000486</v>
      </c>
      <c r="P370" s="21">
        <v>6.9974239322547024E-2</v>
      </c>
      <c r="Q370" s="21">
        <v>0.47160584872046224</v>
      </c>
      <c r="R370" s="21">
        <v>6.9430541216829261E-2</v>
      </c>
      <c r="S370" s="21">
        <v>0.33333333333333365</v>
      </c>
      <c r="T370" s="21">
        <v>0.40503548985547028</v>
      </c>
      <c r="U370" s="21">
        <v>0.23007500216598753</v>
      </c>
      <c r="V370" s="21">
        <v>-1.5559833830547723E-4</v>
      </c>
      <c r="W370" s="21">
        <v>38.065124640328946</v>
      </c>
      <c r="X370" s="21">
        <v>1.7091186309142368</v>
      </c>
      <c r="Y370" s="21">
        <v>-1.0000000000000009</v>
      </c>
      <c r="Z370" s="21">
        <v>-1.0000000000000009</v>
      </c>
      <c r="AA370" s="21">
        <v>46.888419568725936</v>
      </c>
      <c r="AB370" s="21">
        <v>1.910449351428525E-4</v>
      </c>
      <c r="AC370" s="21">
        <v>0.11677545950084127</v>
      </c>
      <c r="AD370" s="21">
        <v>5.8110783307619603E-2</v>
      </c>
      <c r="AE370" s="21">
        <v>8.7538643871801902</v>
      </c>
      <c r="AF370" s="21">
        <v>-1.0000000000000009</v>
      </c>
      <c r="AG370" s="21">
        <v>-1.0000000000000009</v>
      </c>
      <c r="AH370" s="21">
        <v>-1.0000000000000009</v>
      </c>
      <c r="AI370" s="21">
        <v>0</v>
      </c>
      <c r="AJ370" s="21">
        <v>-1.5559833830547723E-4</v>
      </c>
      <c r="AK370" s="21">
        <v>0.19427329147226344</v>
      </c>
      <c r="AL370" s="21">
        <v>1.1104411615452645E-2</v>
      </c>
      <c r="AM370" s="21">
        <v>0.19927230368817095</v>
      </c>
      <c r="AN370" s="21">
        <v>6.1792147550698721E-2</v>
      </c>
      <c r="AO370" s="21">
        <v>5.9531740495655923</v>
      </c>
      <c r="AP370" s="21">
        <v>1.6003257468447305</v>
      </c>
      <c r="AQ370" s="21">
        <v>39.06473130082469</v>
      </c>
      <c r="AR370" s="21">
        <v>0.96828822701648609</v>
      </c>
      <c r="AS370" s="21">
        <v>1.7257787419224997</v>
      </c>
      <c r="AT370" s="21">
        <v>-1.0000000000000009</v>
      </c>
      <c r="AU370" s="21">
        <v>-1.0000000000000009</v>
      </c>
      <c r="AV370" s="21">
        <v>0.57036715551100747</v>
      </c>
      <c r="AW370" s="21">
        <v>54.65334820957073</v>
      </c>
      <c r="AX370" s="21">
        <v>54.637788375740179</v>
      </c>
      <c r="AY370" s="21">
        <v>0.2169918247146011</v>
      </c>
      <c r="AZ370" s="21">
        <v>-7.2704147342974004</v>
      </c>
      <c r="BA370" s="26">
        <v>1473.9181220218968</v>
      </c>
    </row>
    <row r="371" spans="1:100" x14ac:dyDescent="0.25">
      <c r="A371">
        <v>1051</v>
      </c>
      <c r="B371" t="s">
        <v>812</v>
      </c>
      <c r="C371" s="26">
        <v>3</v>
      </c>
      <c r="D371" s="21">
        <v>6.5429325947099608</v>
      </c>
      <c r="E371" s="21">
        <v>0</v>
      </c>
      <c r="F371" s="21">
        <v>-0.30829823135634721</v>
      </c>
      <c r="G371" s="21">
        <v>-0.30829823135634721</v>
      </c>
      <c r="H371" s="21">
        <v>-4.1296171526783665E-2</v>
      </c>
      <c r="I371" s="21">
        <v>0</v>
      </c>
      <c r="J371" s="21">
        <v>-2.477770291607019</v>
      </c>
      <c r="K371" s="21">
        <v>-4.1296171526783665E-2</v>
      </c>
      <c r="L371" s="21">
        <v>-0.99999999999999889</v>
      </c>
      <c r="M371" s="21">
        <v>-0.99999999999999889</v>
      </c>
      <c r="N371" s="21">
        <v>-0.82592343053567363</v>
      </c>
      <c r="O371" s="21">
        <v>3.7568640717465906</v>
      </c>
      <c r="P371" s="21">
        <v>1.9218002158604055</v>
      </c>
      <c r="Q371" s="21">
        <v>-1.3211829501776993</v>
      </c>
      <c r="R371" s="21">
        <v>-0.29600521608829167</v>
      </c>
      <c r="S371" s="21">
        <v>0.33333333333333326</v>
      </c>
      <c r="T371" s="21">
        <v>8.4862991649609885E-3</v>
      </c>
      <c r="U371" s="21">
        <v>-2.9376422166945526E-2</v>
      </c>
      <c r="V371" s="21">
        <v>0</v>
      </c>
      <c r="W371" s="21">
        <v>14.149575274325285</v>
      </c>
      <c r="X371" s="21">
        <v>-6.0463343555924753E-2</v>
      </c>
      <c r="Y371" s="21">
        <v>-0.99999999999999889</v>
      </c>
      <c r="Z371" s="21">
        <v>-0.99999999999999889</v>
      </c>
      <c r="AA371" s="21">
        <v>51.055869893779587</v>
      </c>
      <c r="AB371" s="21">
        <v>0.50986824513268836</v>
      </c>
      <c r="AC371" s="21">
        <v>6.1383952164404711E-3</v>
      </c>
      <c r="AD371" s="21">
        <v>0.22803935636172309</v>
      </c>
      <c r="AE371" s="21">
        <v>37.202299835542597</v>
      </c>
      <c r="AF371" s="21">
        <v>-0.99999999999999889</v>
      </c>
      <c r="AG371" s="21">
        <v>-0.99999999999999889</v>
      </c>
      <c r="AH371" s="21">
        <v>-0.99999999999999889</v>
      </c>
      <c r="AI371" s="21">
        <v>0</v>
      </c>
      <c r="AJ371" s="21">
        <v>0</v>
      </c>
      <c r="AK371" s="21">
        <v>-0.15213747920394946</v>
      </c>
      <c r="AL371" s="21">
        <v>2.940085561567142E-2</v>
      </c>
      <c r="AM371" s="21">
        <v>-3.5578744695434684E-2</v>
      </c>
      <c r="AN371" s="21">
        <v>0.19005960960788632</v>
      </c>
      <c r="AO371" s="21">
        <v>-1.6501560134056141</v>
      </c>
      <c r="AP371" s="21">
        <v>4.8984945182755144</v>
      </c>
      <c r="AQ371" s="21">
        <v>11.671804982718257</v>
      </c>
      <c r="AR371" s="21">
        <v>0.31244321033134836</v>
      </c>
      <c r="AS371" s="21">
        <v>-0.10175951508270864</v>
      </c>
      <c r="AT371" s="21">
        <v>-0.99999999999999889</v>
      </c>
      <c r="AU371" s="21">
        <v>-0.99999999999999889</v>
      </c>
      <c r="AV371" s="21">
        <v>-0.60430344744463893</v>
      </c>
      <c r="AW371" s="21">
        <v>59.711228483801676</v>
      </c>
      <c r="AX371" s="21">
        <v>59.711228483801676</v>
      </c>
      <c r="AY371" s="21">
        <v>0.3599847799500987</v>
      </c>
      <c r="AZ371" s="21">
        <v>8.0078743376214874</v>
      </c>
      <c r="BA371" s="26">
        <v>1432.0832958910194</v>
      </c>
      <c r="CU371" t="e">
        <v>#N/A</v>
      </c>
      <c r="CV371" t="e">
        <v>#N/A</v>
      </c>
    </row>
    <row r="372" spans="1:100" x14ac:dyDescent="0.25">
      <c r="A372">
        <v>1056</v>
      </c>
      <c r="B372" t="s">
        <v>813</v>
      </c>
      <c r="C372" s="26">
        <v>3</v>
      </c>
      <c r="D372" s="21">
        <v>5.3515482817059867</v>
      </c>
      <c r="E372" s="21">
        <v>-5.4490063001571637E-2</v>
      </c>
      <c r="F372" s="21">
        <v>6.6067747785338424</v>
      </c>
      <c r="G372" s="21">
        <v>6.5989758292468528</v>
      </c>
      <c r="H372" s="21">
        <v>0.42156749891429768</v>
      </c>
      <c r="I372" s="21">
        <v>0</v>
      </c>
      <c r="J372" s="21">
        <v>25.294049934857853</v>
      </c>
      <c r="K372" s="21">
        <v>0.42156749891429768</v>
      </c>
      <c r="L372" s="21">
        <v>-0.99999999999999956</v>
      </c>
      <c r="M372" s="21">
        <v>-0.99999999999999956</v>
      </c>
      <c r="N372" s="21">
        <v>8.4313499782859509</v>
      </c>
      <c r="O372" s="21">
        <v>37.244574045810673</v>
      </c>
      <c r="P372" s="21">
        <v>0.40828068648688942</v>
      </c>
      <c r="Q372" s="21">
        <v>7.4259729345276737</v>
      </c>
      <c r="R372" s="21">
        <v>2.549596604170997</v>
      </c>
      <c r="S372" s="21">
        <v>0.33333333333333331</v>
      </c>
      <c r="T372" s="21">
        <v>0.2415643280890683</v>
      </c>
      <c r="U372" s="21">
        <v>-8.6656251230278786E-2</v>
      </c>
      <c r="V372" s="21">
        <v>0</v>
      </c>
      <c r="W372" s="21">
        <v>2.6669564511129873</v>
      </c>
      <c r="X372" s="21">
        <v>-0.27805818120514669</v>
      </c>
      <c r="Y372" s="21">
        <v>-0.99999999999999956</v>
      </c>
      <c r="Z372" s="21">
        <v>-0.99999999999999956</v>
      </c>
      <c r="AA372" s="21">
        <v>42.642574358562378</v>
      </c>
      <c r="AB372" s="21">
        <v>0.25034063401100887</v>
      </c>
      <c r="AC372" s="21">
        <v>0.14024523201494432</v>
      </c>
      <c r="AD372" s="21">
        <v>0.3579345600396146</v>
      </c>
      <c r="AE372" s="21">
        <v>37.426021303278375</v>
      </c>
      <c r="AF372" s="21">
        <v>-0.99999999999999956</v>
      </c>
      <c r="AG372" s="21">
        <v>-0.99999999999999956</v>
      </c>
      <c r="AH372" s="21">
        <v>-0.99999999999999956</v>
      </c>
      <c r="AI372" s="21">
        <v>2.9138671130174487E-2</v>
      </c>
      <c r="AJ372" s="21">
        <v>0</v>
      </c>
      <c r="AK372" s="21">
        <v>-6.0079887536416576E-2</v>
      </c>
      <c r="AL372" s="21">
        <v>6.4258839864886869E-2</v>
      </c>
      <c r="AM372" s="21">
        <v>0.42042353196441312</v>
      </c>
      <c r="AN372" s="21">
        <v>-0.21359924719168019</v>
      </c>
      <c r="AO372" s="21">
        <v>10.210188861428238</v>
      </c>
      <c r="AP372" s="21">
        <v>-5.0186869804675664</v>
      </c>
      <c r="AQ372" s="21">
        <v>27.961006385970858</v>
      </c>
      <c r="AR372" s="21">
        <v>0.48824141019212264</v>
      </c>
      <c r="AS372" s="21">
        <v>0.14350931770915065</v>
      </c>
      <c r="AT372" s="21">
        <v>-0.99999999999999956</v>
      </c>
      <c r="AU372" s="21">
        <v>-0.99999999999999956</v>
      </c>
      <c r="AV372" s="21">
        <v>9.1485724334178524</v>
      </c>
      <c r="AW372" s="21">
        <v>74.868461423905501</v>
      </c>
      <c r="AX372" s="21">
        <v>75.451234846508996</v>
      </c>
      <c r="AY372" s="21">
        <v>0.20588824358135899</v>
      </c>
      <c r="AZ372" s="21">
        <v>11.418403946984879</v>
      </c>
      <c r="BA372" s="26">
        <v>1504.8866957135879</v>
      </c>
    </row>
    <row r="373" spans="1:100" x14ac:dyDescent="0.25">
      <c r="A373">
        <v>1058</v>
      </c>
      <c r="B373" t="s">
        <v>814</v>
      </c>
      <c r="C373" s="26">
        <v>3</v>
      </c>
      <c r="D373" s="21">
        <v>2.4488909980224545</v>
      </c>
      <c r="E373" s="21">
        <v>6.437298543030906E-2</v>
      </c>
      <c r="F373" s="21">
        <v>0.86081057993439747</v>
      </c>
      <c r="G373" s="21">
        <v>0.87552934259487925</v>
      </c>
      <c r="H373" s="21">
        <v>0.32656613972996218</v>
      </c>
      <c r="I373" s="21">
        <v>0</v>
      </c>
      <c r="J373" s="21">
        <v>19.593968383797733</v>
      </c>
      <c r="K373" s="21">
        <v>0.32656613972996218</v>
      </c>
      <c r="L373" s="21">
        <v>-1.0000000000000009</v>
      </c>
      <c r="M373" s="21">
        <v>-1.0000000000000009</v>
      </c>
      <c r="N373" s="21">
        <v>6.5313227945992454</v>
      </c>
      <c r="O373" s="21">
        <v>22.918388724415067</v>
      </c>
      <c r="P373" s="21">
        <v>-0.58156991401923464</v>
      </c>
      <c r="Q373" s="21">
        <v>0.33668387419860046</v>
      </c>
      <c r="R373" s="21">
        <v>-3.274190839305291E-2</v>
      </c>
      <c r="S373" s="21">
        <v>0.33333333333333381</v>
      </c>
      <c r="T373" s="21">
        <v>0.4019522059833901</v>
      </c>
      <c r="U373" s="21">
        <v>0.62926451430741814</v>
      </c>
      <c r="V373" s="21">
        <v>7.7882982649056631E-2</v>
      </c>
      <c r="W373" s="21">
        <v>44.634675861729441</v>
      </c>
      <c r="X373" s="21">
        <v>3.4644279878747257</v>
      </c>
      <c r="Y373" s="21">
        <v>-1.0000000000000009</v>
      </c>
      <c r="Z373" s="21">
        <v>-1.0000000000000009</v>
      </c>
      <c r="AA373" s="21">
        <v>75.185385030422779</v>
      </c>
      <c r="AB373" s="21">
        <v>0.13204795013122128</v>
      </c>
      <c r="AC373" s="21">
        <v>6.3417584538353444E-2</v>
      </c>
      <c r="AD373" s="21">
        <v>0.41620348687215286</v>
      </c>
      <c r="AE373" s="21">
        <v>30.583451077086359</v>
      </c>
      <c r="AF373" s="21">
        <v>-1.0000000000000009</v>
      </c>
      <c r="AG373" s="21">
        <v>-1.0000000000000009</v>
      </c>
      <c r="AH373" s="21">
        <v>-1.0000000000000009</v>
      </c>
      <c r="AI373" s="21">
        <v>-1.2655003722810101E-2</v>
      </c>
      <c r="AJ373" s="21">
        <v>7.7882982649056631E-2</v>
      </c>
      <c r="AK373" s="21">
        <v>-0.10710403834708583</v>
      </c>
      <c r="AL373" s="21">
        <v>0.11320608242835016</v>
      </c>
      <c r="AM373" s="21">
        <v>0.13616555218991605</v>
      </c>
      <c r="AN373" s="21">
        <v>-9.6133952340524201E-2</v>
      </c>
      <c r="AO373" s="21">
        <v>2.8686186130124685</v>
      </c>
      <c r="AP373" s="21">
        <v>-1.837318396371354</v>
      </c>
      <c r="AQ373" s="21">
        <v>64.228644245527164</v>
      </c>
      <c r="AR373" s="21">
        <v>1.4424330362731985</v>
      </c>
      <c r="AS373" s="21">
        <v>3.7909941276046877</v>
      </c>
      <c r="AT373" s="21">
        <v>-1.0000000000000009</v>
      </c>
      <c r="AU373" s="21">
        <v>-1.0000000000000009</v>
      </c>
      <c r="AV373" s="21">
        <v>0.842787434201826</v>
      </c>
      <c r="AW373" s="21">
        <v>96.266455358466459</v>
      </c>
      <c r="AX373" s="21">
        <v>103.80165354891592</v>
      </c>
      <c r="AY373" s="21">
        <v>0.11168505235585785</v>
      </c>
      <c r="AZ373" s="21">
        <v>5.521869846700671</v>
      </c>
      <c r="BA373" s="26">
        <v>1536.4803544718932</v>
      </c>
      <c r="CU373" t="e">
        <v>#N/A</v>
      </c>
      <c r="CV373" t="e">
        <v>#N/A</v>
      </c>
    </row>
    <row r="374" spans="1:100" x14ac:dyDescent="0.25">
      <c r="A374">
        <v>1065</v>
      </c>
      <c r="B374" t="s">
        <v>815</v>
      </c>
      <c r="C374" s="26">
        <v>3</v>
      </c>
      <c r="D374" s="21">
        <v>4.2325733422313414</v>
      </c>
      <c r="E374" s="21">
        <v>-0.30960369964691825</v>
      </c>
      <c r="F374" s="21">
        <v>0.53692869377870234</v>
      </c>
      <c r="G374" s="21">
        <v>0.45041787692585333</v>
      </c>
      <c r="H374" s="21">
        <v>0.43644785660373642</v>
      </c>
      <c r="I374" s="21">
        <v>0</v>
      </c>
      <c r="J374" s="21">
        <v>26.186871396224177</v>
      </c>
      <c r="K374" s="21">
        <v>0.43644785660373642</v>
      </c>
      <c r="L374" s="21">
        <v>-1.0000000000000016</v>
      </c>
      <c r="M374" s="21">
        <v>-1.0000000000000016</v>
      </c>
      <c r="N374" s="21">
        <v>8.7289571320747275</v>
      </c>
      <c r="O374" s="21">
        <v>30.869862615381386</v>
      </c>
      <c r="P374" s="21">
        <v>-0.22289041910952417</v>
      </c>
      <c r="Q374" s="21">
        <v>1.8024130404166729</v>
      </c>
      <c r="R374" s="21">
        <v>0.30377139410086645</v>
      </c>
      <c r="S374" s="21">
        <v>0.33333333333333393</v>
      </c>
      <c r="T374" s="21">
        <v>0.51463680228191988</v>
      </c>
      <c r="U374" s="21">
        <v>0.2886674144952458</v>
      </c>
      <c r="V374" s="21">
        <v>4.2567152418141749E-3</v>
      </c>
      <c r="W374" s="21">
        <v>28.177856349943077</v>
      </c>
      <c r="X374" s="21">
        <v>1.6801657173218201</v>
      </c>
      <c r="Y374" s="21">
        <v>-1.0000000000000016</v>
      </c>
      <c r="Z374" s="21">
        <v>-1.0000000000000016</v>
      </c>
      <c r="AA374" s="21">
        <v>83.185040360168287</v>
      </c>
      <c r="AB374" s="21">
        <v>0.33377174007262389</v>
      </c>
      <c r="AC374" s="21">
        <v>0.67187268825930102</v>
      </c>
      <c r="AD374" s="21">
        <v>8.8423823990561506E-2</v>
      </c>
      <c r="AE374" s="21">
        <v>54.703412616124311</v>
      </c>
      <c r="AF374" s="21">
        <v>-1.0000000000000016</v>
      </c>
      <c r="AG374" s="21">
        <v>-1.0000000000000016</v>
      </c>
      <c r="AH374" s="21">
        <v>-1.0000000000000016</v>
      </c>
      <c r="AI374" s="21">
        <v>0</v>
      </c>
      <c r="AJ374" s="21">
        <v>4.2567152418141749E-3</v>
      </c>
      <c r="AK374" s="21">
        <v>0.16683285282486518</v>
      </c>
      <c r="AL374" s="21">
        <v>4.9964729424939692E-3</v>
      </c>
      <c r="AM374" s="21">
        <v>0.82798195648101691</v>
      </c>
      <c r="AN374" s="21">
        <v>0.86584929257770271</v>
      </c>
      <c r="AO374" s="21">
        <v>21.53371317614975</v>
      </c>
      <c r="AP374" s="21">
        <v>21.671214679155035</v>
      </c>
      <c r="AQ374" s="21">
        <v>54.364727746167262</v>
      </c>
      <c r="AR374" s="21">
        <v>1.1408942653523133</v>
      </c>
      <c r="AS374" s="21">
        <v>2.1166135739255565</v>
      </c>
      <c r="AT374" s="21">
        <v>-1.0000000000000016</v>
      </c>
      <c r="AU374" s="21">
        <v>-1.0000000000000016</v>
      </c>
      <c r="AV374" s="21">
        <v>0.75418927102671995</v>
      </c>
      <c r="AW374" s="21">
        <v>135.72611765470464</v>
      </c>
      <c r="AX374" s="21">
        <v>136.15178917888608</v>
      </c>
      <c r="AY374" s="21">
        <v>0.23049418156452062</v>
      </c>
      <c r="AZ374" s="21">
        <v>14.977572761713336</v>
      </c>
      <c r="BA374" s="26">
        <v>1536.6803608313446</v>
      </c>
    </row>
    <row r="375" spans="1:100" x14ac:dyDescent="0.25">
      <c r="A375">
        <v>1071</v>
      </c>
      <c r="B375" t="s">
        <v>816</v>
      </c>
      <c r="C375" s="26">
        <v>3</v>
      </c>
      <c r="D375" s="21">
        <v>5.3134550099018343</v>
      </c>
      <c r="E375" s="21">
        <v>0.66947620510132255</v>
      </c>
      <c r="F375" s="21">
        <v>0.50523498206120576</v>
      </c>
      <c r="G375" s="21">
        <v>0.67099551462906282</v>
      </c>
      <c r="H375" s="21">
        <v>0.61286939187526146</v>
      </c>
      <c r="I375" s="21">
        <v>0</v>
      </c>
      <c r="J375" s="21">
        <v>36.772163512515689</v>
      </c>
      <c r="K375" s="21">
        <v>0.61286939187526146</v>
      </c>
      <c r="L375" s="21">
        <v>-0.99999999999999967</v>
      </c>
      <c r="M375" s="21">
        <v>-0.99999999999999967</v>
      </c>
      <c r="N375" s="21">
        <v>12.257387837505226</v>
      </c>
      <c r="O375" s="21">
        <v>42.75661403704656</v>
      </c>
      <c r="P375" s="21">
        <v>0.11779668608863596</v>
      </c>
      <c r="Q375" s="21">
        <v>-4.0855614248305061</v>
      </c>
      <c r="R375" s="21">
        <v>-1.3167535394350696</v>
      </c>
      <c r="S375" s="21">
        <v>0.33333333333333359</v>
      </c>
      <c r="T375" s="21">
        <v>0.39089170279965241</v>
      </c>
      <c r="U375" s="21">
        <v>0.54484413611502092</v>
      </c>
      <c r="V375" s="21">
        <v>-1.5044285171098751E-2</v>
      </c>
      <c r="W375" s="21">
        <v>25.646219808065847</v>
      </c>
      <c r="X375" s="21">
        <v>2.241627819510656</v>
      </c>
      <c r="Y375" s="21">
        <v>-0.99999999999999967</v>
      </c>
      <c r="Z375" s="21">
        <v>-0.99999999999999967</v>
      </c>
      <c r="AA375" s="21">
        <v>61.536980590493926</v>
      </c>
      <c r="AB375" s="21">
        <v>0.20140188015138388</v>
      </c>
      <c r="AC375" s="21">
        <v>0.32637747047574084</v>
      </c>
      <c r="AD375" s="21">
        <v>0.21637093581013819</v>
      </c>
      <c r="AE375" s="21">
        <v>37.207514321863144</v>
      </c>
      <c r="AF375" s="21">
        <v>-0.99999999999999967</v>
      </c>
      <c r="AG375" s="21">
        <v>-0.99999999999999967</v>
      </c>
      <c r="AH375" s="21">
        <v>-0.99999999999999967</v>
      </c>
      <c r="AI375" s="21">
        <v>-3.8360404283690596E-4</v>
      </c>
      <c r="AJ375" s="21">
        <v>-1.5044285171098751E-2</v>
      </c>
      <c r="AK375" s="21">
        <v>0.11678804682097524</v>
      </c>
      <c r="AL375" s="21">
        <v>7.669223577011193E-2</v>
      </c>
      <c r="AM375" s="21">
        <v>1.7270436105960837E-2</v>
      </c>
      <c r="AN375" s="21">
        <v>8.6367941846142104E-2</v>
      </c>
      <c r="AO375" s="21">
        <v>1.0157011367538966</v>
      </c>
      <c r="AP375" s="21">
        <v>2.5426597250041119</v>
      </c>
      <c r="AQ375" s="21">
        <v>62.418383320581533</v>
      </c>
      <c r="AR375" s="21">
        <v>1.2540248870769068</v>
      </c>
      <c r="AS375" s="21">
        <v>2.8544972113859179</v>
      </c>
      <c r="AT375" s="21">
        <v>-0.99999999999999967</v>
      </c>
      <c r="AU375" s="21">
        <v>-0.99999999999999967</v>
      </c>
      <c r="AV375" s="21">
        <v>-0.64575802480600752</v>
      </c>
      <c r="AW375" s="21">
        <v>106.8362543525446</v>
      </c>
      <c r="AX375" s="21">
        <v>105.32415375457798</v>
      </c>
      <c r="AY375" s="21">
        <v>0.15780599176016244</v>
      </c>
      <c r="AZ375" s="21">
        <v>18.81903037771324</v>
      </c>
      <c r="BA375" s="26">
        <v>1563.1177249098473</v>
      </c>
      <c r="CU375" t="e">
        <v>#N/A</v>
      </c>
      <c r="CV375" t="e">
        <v>#N/A</v>
      </c>
    </row>
    <row r="376" spans="1:100" x14ac:dyDescent="0.25">
      <c r="A376">
        <v>1072</v>
      </c>
      <c r="B376" t="s">
        <v>817</v>
      </c>
      <c r="C376" s="26">
        <v>3</v>
      </c>
      <c r="D376" s="21">
        <v>4.4512643240307623</v>
      </c>
      <c r="E376" s="21">
        <v>-0.11093228956226345</v>
      </c>
      <c r="F376" s="21">
        <v>1.8027882526591688</v>
      </c>
      <c r="G376" s="21">
        <v>1.7731811180254096</v>
      </c>
      <c r="H376" s="21">
        <v>0.11068831323002945</v>
      </c>
      <c r="I376" s="21">
        <v>0</v>
      </c>
      <c r="J376" s="21">
        <v>6.6412987938017638</v>
      </c>
      <c r="K376" s="21">
        <v>0.11068831323002945</v>
      </c>
      <c r="L376" s="21">
        <v>-0.99999999999999822</v>
      </c>
      <c r="M376" s="21">
        <v>-0.99999999999999822</v>
      </c>
      <c r="N376" s="21">
        <v>2.2137662646005887</v>
      </c>
      <c r="O376" s="21">
        <v>12.865744235857928</v>
      </c>
      <c r="P376" s="21">
        <v>-4.1436317960261655E-2</v>
      </c>
      <c r="Q376" s="21">
        <v>-4.1162021948099854</v>
      </c>
      <c r="R376" s="21">
        <v>-1.4487848580349154</v>
      </c>
      <c r="S376" s="21">
        <v>0.33333333333333282</v>
      </c>
      <c r="T376" s="21">
        <v>0.4225406752741494</v>
      </c>
      <c r="U376" s="21">
        <v>0.24826802842607298</v>
      </c>
      <c r="V376" s="21">
        <v>0</v>
      </c>
      <c r="W376" s="21">
        <v>35.738148952141039</v>
      </c>
      <c r="X376" s="21">
        <v>1.7040651119351382</v>
      </c>
      <c r="Y376" s="21">
        <v>-0.99999999999999822</v>
      </c>
      <c r="Z376" s="21">
        <v>-0.99999999999999822</v>
      </c>
      <c r="AA376" s="21">
        <v>49.185314747377959</v>
      </c>
      <c r="AB376" s="21">
        <v>0.11857639249402593</v>
      </c>
      <c r="AC376" s="21">
        <v>2.3405959260586646E-2</v>
      </c>
      <c r="AD376" s="21">
        <v>0.15593666131082456</v>
      </c>
      <c r="AE376" s="21">
        <v>14.895950653271864</v>
      </c>
      <c r="AF376" s="21">
        <v>-0.99999999999999822</v>
      </c>
      <c r="AG376" s="21">
        <v>-0.99999999999999822</v>
      </c>
      <c r="AH376" s="21">
        <v>-0.99999999999999822</v>
      </c>
      <c r="AI376" s="21">
        <v>1.0386532673987096E-2</v>
      </c>
      <c r="AJ376" s="21">
        <v>0</v>
      </c>
      <c r="AK376" s="21">
        <v>-0.13141607571612954</v>
      </c>
      <c r="AL376" s="21">
        <v>-0.10423559415303157</v>
      </c>
      <c r="AM376" s="21">
        <v>0.64787301817432563</v>
      </c>
      <c r="AN376" s="21">
        <v>0.10045325543605338</v>
      </c>
      <c r="AO376" s="21">
        <v>15.5397450757775</v>
      </c>
      <c r="AP376" s="21">
        <v>1.9901534151361775</v>
      </c>
      <c r="AQ376" s="21">
        <v>42.379447745942812</v>
      </c>
      <c r="AR376" s="21">
        <v>1.0041420370335552</v>
      </c>
      <c r="AS376" s="21">
        <v>1.8147534251651676</v>
      </c>
      <c r="AT376" s="21">
        <v>-0.99999999999999822</v>
      </c>
      <c r="AU376" s="21">
        <v>-0.99999999999999822</v>
      </c>
      <c r="AV376" s="21">
        <v>0.32439625999049376</v>
      </c>
      <c r="AW376" s="21">
        <v>64.04121239837211</v>
      </c>
      <c r="AX376" s="21">
        <v>64.248943051851853</v>
      </c>
      <c r="AY376" s="21">
        <v>0.12154066319121809</v>
      </c>
      <c r="AZ376" s="21">
        <v>-14.813527757924867</v>
      </c>
      <c r="BA376" s="26">
        <v>1481.2604972158722</v>
      </c>
    </row>
    <row r="377" spans="1:100" x14ac:dyDescent="0.25">
      <c r="A377">
        <v>1073</v>
      </c>
      <c r="B377" t="s">
        <v>818</v>
      </c>
      <c r="C377" s="26">
        <v>3</v>
      </c>
      <c r="D377" s="21">
        <v>5.4657323203024761</v>
      </c>
      <c r="E377" s="21">
        <v>-3.2807360793296464E-2</v>
      </c>
      <c r="F377" s="21">
        <v>0.43956868458550624</v>
      </c>
      <c r="G377" s="21">
        <v>0.44361084115987293</v>
      </c>
      <c r="H377" s="21">
        <v>0.34456884675967608</v>
      </c>
      <c r="I377" s="21">
        <v>0</v>
      </c>
      <c r="J377" s="21">
        <v>20.674130805580571</v>
      </c>
      <c r="K377" s="21">
        <v>0.34456884675967608</v>
      </c>
      <c r="L377" s="21">
        <v>-0.99999999999999889</v>
      </c>
      <c r="M377" s="21">
        <v>-0.99999999999999889</v>
      </c>
      <c r="N377" s="21">
        <v>6.891376935193521</v>
      </c>
      <c r="O377" s="21">
        <v>26.583473967042924</v>
      </c>
      <c r="P377" s="21">
        <v>-0.66902502529054575</v>
      </c>
      <c r="Q377" s="21">
        <v>4.404768684659909</v>
      </c>
      <c r="R377" s="21">
        <v>1.1726142929850658</v>
      </c>
      <c r="S377" s="21">
        <v>0.33333333333333304</v>
      </c>
      <c r="T377" s="21">
        <v>0.32407204774548964</v>
      </c>
      <c r="U377" s="21">
        <v>0.51148328678797028</v>
      </c>
      <c r="V377" s="21">
        <v>-8.7563346482315979E-3</v>
      </c>
      <c r="W377" s="21">
        <v>32.622539458355405</v>
      </c>
      <c r="X377" s="21">
        <v>2.2969703879937944</v>
      </c>
      <c r="Y377" s="21">
        <v>-0.99999999999999889</v>
      </c>
      <c r="Z377" s="21">
        <v>-0.99999999999999889</v>
      </c>
      <c r="AA377" s="21">
        <v>73.667946551301512</v>
      </c>
      <c r="AB377" s="21">
        <v>0.23211239000217687</v>
      </c>
      <c r="AC377" s="21">
        <v>0.13672565554180213</v>
      </c>
      <c r="AD377" s="21">
        <v>0.42861781045524211</v>
      </c>
      <c r="AE377" s="21">
        <v>39.872792799961047</v>
      </c>
      <c r="AF377" s="21">
        <v>-0.99999999999999889</v>
      </c>
      <c r="AG377" s="21">
        <v>-0.99999999999999889</v>
      </c>
      <c r="AH377" s="21">
        <v>-0.99999999999999889</v>
      </c>
      <c r="AI377" s="21">
        <v>0</v>
      </c>
      <c r="AJ377" s="21">
        <v>-8.7563346482315979E-3</v>
      </c>
      <c r="AK377" s="21">
        <v>-6.3898620515365989E-2</v>
      </c>
      <c r="AL377" s="21">
        <v>0.1086800091034317</v>
      </c>
      <c r="AM377" s="21">
        <v>0.46829941034802702</v>
      </c>
      <c r="AN377" s="21">
        <v>0.22036898723934051</v>
      </c>
      <c r="AO377" s="21">
        <v>11.387992156123836</v>
      </c>
      <c r="AP377" s="21">
        <v>6.0526247265006692</v>
      </c>
      <c r="AQ377" s="21">
        <v>53.29667026393593</v>
      </c>
      <c r="AR377" s="21">
        <v>1.1601323332185614</v>
      </c>
      <c r="AS377" s="21">
        <v>2.6415392347534699</v>
      </c>
      <c r="AT377" s="21">
        <v>-0.99999999999999889</v>
      </c>
      <c r="AU377" s="21">
        <v>-0.99999999999999889</v>
      </c>
      <c r="AV377" s="21">
        <v>1.6162251341449381</v>
      </c>
      <c r="AW377" s="21">
        <v>106.30404524484516</v>
      </c>
      <c r="AX377" s="21">
        <v>105.42841178002199</v>
      </c>
      <c r="AY377" s="21">
        <v>0.24610221136342639</v>
      </c>
      <c r="AZ377" s="21">
        <v>32.905505145094324</v>
      </c>
      <c r="BA377" s="26">
        <v>1493.122990925714</v>
      </c>
      <c r="CU377" t="e">
        <v>#N/A</v>
      </c>
      <c r="CV377" t="e">
        <v>#N/A</v>
      </c>
    </row>
    <row r="378" spans="1:100" x14ac:dyDescent="0.25">
      <c r="A378">
        <v>1075</v>
      </c>
      <c r="B378" t="s">
        <v>819</v>
      </c>
      <c r="C378" s="26">
        <v>3</v>
      </c>
      <c r="D378" s="21">
        <v>5.1580971349956677</v>
      </c>
      <c r="E378" s="21">
        <v>0</v>
      </c>
      <c r="F378" s="21">
        <v>0.43273119569040835</v>
      </c>
      <c r="G378" s="21">
        <v>0.43273119569040835</v>
      </c>
      <c r="H378" s="21">
        <v>0.1024459365533032</v>
      </c>
      <c r="I378" s="21">
        <v>0</v>
      </c>
      <c r="J378" s="21">
        <v>6.1467561931981916</v>
      </c>
      <c r="K378" s="21">
        <v>0.1024459365533032</v>
      </c>
      <c r="L378" s="21">
        <v>-1.0000000000000007</v>
      </c>
      <c r="M378" s="21">
        <v>-1.0000000000000007</v>
      </c>
      <c r="N378" s="21">
        <v>2.0489187310660637</v>
      </c>
      <c r="O378" s="21">
        <v>11.737584523884273</v>
      </c>
      <c r="P378" s="21">
        <v>-0.65522469416648588</v>
      </c>
      <c r="Q378" s="21">
        <v>-0.95220603615563471</v>
      </c>
      <c r="R378" s="21">
        <v>-0.39513062798348253</v>
      </c>
      <c r="S378" s="21">
        <v>0.33333333333333343</v>
      </c>
      <c r="T378" s="21">
        <v>0.33877956700179263</v>
      </c>
      <c r="U378" s="21">
        <v>6.6123180936881021E-2</v>
      </c>
      <c r="V378" s="21">
        <v>0</v>
      </c>
      <c r="W378" s="21">
        <v>25.431605788748158</v>
      </c>
      <c r="X378" s="21">
        <v>0.83960592119780608</v>
      </c>
      <c r="Y378" s="21">
        <v>-1.0000000000000007</v>
      </c>
      <c r="Z378" s="21">
        <v>-1.0000000000000007</v>
      </c>
      <c r="AA378" s="21">
        <v>56.254947637060056</v>
      </c>
      <c r="AB378" s="21">
        <v>0.15473637891317737</v>
      </c>
      <c r="AC378" s="21">
        <v>0.20872107983543403</v>
      </c>
      <c r="AD378" s="21">
        <v>0.26091199077729599</v>
      </c>
      <c r="AE378" s="21">
        <v>31.218472476295375</v>
      </c>
      <c r="AF378" s="21">
        <v>-1.0000000000000007</v>
      </c>
      <c r="AG378" s="21">
        <v>-1.0000000000000007</v>
      </c>
      <c r="AH378" s="21">
        <v>-1.0000000000000007</v>
      </c>
      <c r="AI378" s="21">
        <v>0</v>
      </c>
      <c r="AJ378" s="21">
        <v>0</v>
      </c>
      <c r="AK378" s="21">
        <v>-6.0132987693405006E-2</v>
      </c>
      <c r="AL378" s="21">
        <v>0.26327901846362689</v>
      </c>
      <c r="AM378" s="21">
        <v>-0.10848211146119557</v>
      </c>
      <c r="AN378" s="21">
        <v>-0.22967747409146946</v>
      </c>
      <c r="AO378" s="21">
        <v>-3.0127177249969139</v>
      </c>
      <c r="AP378" s="21">
        <v>-4.4255417599686018</v>
      </c>
      <c r="AQ378" s="21">
        <v>31.578361981946355</v>
      </c>
      <c r="AR378" s="21">
        <v>0.73823608127200713</v>
      </c>
      <c r="AS378" s="21">
        <v>0.942051857751109</v>
      </c>
      <c r="AT378" s="21">
        <v>-1.0000000000000007</v>
      </c>
      <c r="AU378" s="21">
        <v>-1.0000000000000007</v>
      </c>
      <c r="AV378" s="21">
        <v>3.760056770692588E-2</v>
      </c>
      <c r="AW378" s="21">
        <v>63.566990400975747</v>
      </c>
      <c r="AX378" s="21">
        <v>63.566990400975747</v>
      </c>
      <c r="AY378" s="21">
        <v>0.4525274890907498</v>
      </c>
      <c r="AZ378" s="21">
        <v>48.5624194958598</v>
      </c>
      <c r="BA378" s="26">
        <v>1527.9755422918258</v>
      </c>
      <c r="CU378" t="e">
        <v>#N/A</v>
      </c>
      <c r="CV378" t="e">
        <v>#N/A</v>
      </c>
    </row>
    <row r="379" spans="1:100" x14ac:dyDescent="0.25">
      <c r="A379">
        <v>1076</v>
      </c>
      <c r="B379" t="s">
        <v>820</v>
      </c>
      <c r="C379" s="26">
        <v>3</v>
      </c>
      <c r="D379" s="21">
        <v>4.6108963880681371</v>
      </c>
      <c r="E379" s="21">
        <v>0</v>
      </c>
      <c r="F379" s="21">
        <v>-0.54566387293465324</v>
      </c>
      <c r="G379" s="21">
        <v>-0.54566387293465324</v>
      </c>
      <c r="H379" s="21">
        <v>0.34922960898159555</v>
      </c>
      <c r="I379" s="21">
        <v>0</v>
      </c>
      <c r="J379" s="21">
        <v>20.953776538895731</v>
      </c>
      <c r="K379" s="21">
        <v>0.34922960898159555</v>
      </c>
      <c r="L379" s="21">
        <v>-0.99999999999999933</v>
      </c>
      <c r="M379" s="21">
        <v>-0.99999999999999933</v>
      </c>
      <c r="N379" s="21">
        <v>6.9845921796319113</v>
      </c>
      <c r="O379" s="21">
        <v>25.019009054029222</v>
      </c>
      <c r="P379" s="21">
        <v>-0.31905595374465801</v>
      </c>
      <c r="Q379" s="21">
        <v>-1.0780629490244498</v>
      </c>
      <c r="R379" s="21">
        <v>-0.40166382812667523</v>
      </c>
      <c r="S379" s="21">
        <v>0.33333333333333315</v>
      </c>
      <c r="T379" s="21">
        <v>0.33842111451672546</v>
      </c>
      <c r="U379" s="21">
        <v>0.50684622271717805</v>
      </c>
      <c r="V379" s="21">
        <v>-1.952235040338134E-2</v>
      </c>
      <c r="W379" s="21">
        <v>32.393948447290398</v>
      </c>
      <c r="X379" s="21">
        <v>2.2378634085002789</v>
      </c>
      <c r="Y379" s="21">
        <v>-0.99999999999999933</v>
      </c>
      <c r="Z379" s="21">
        <v>-0.99999999999999933</v>
      </c>
      <c r="AA379" s="21">
        <v>49.312432070831889</v>
      </c>
      <c r="AB379" s="21">
        <v>3.1452836487367235E-2</v>
      </c>
      <c r="AC379" s="21">
        <v>0.2709373644059806</v>
      </c>
      <c r="AD379" s="21">
        <v>4.4012748140015649E-2</v>
      </c>
      <c r="AE379" s="21">
        <v>17.320147451668181</v>
      </c>
      <c r="AF379" s="21">
        <v>-0.99999999999999933</v>
      </c>
      <c r="AG379" s="21">
        <v>-0.99999999999999933</v>
      </c>
      <c r="AH379" s="21">
        <v>-0.99999999999999933</v>
      </c>
      <c r="AI379" s="21">
        <v>0</v>
      </c>
      <c r="AJ379" s="21">
        <v>-1.952235040338134E-2</v>
      </c>
      <c r="AK379" s="21">
        <v>0.35608650526181157</v>
      </c>
      <c r="AL379" s="21">
        <v>-0.27258403257687513</v>
      </c>
      <c r="AM379" s="21">
        <v>-3.4384305521133481E-2</v>
      </c>
      <c r="AN379" s="21">
        <v>0.13683958012847153</v>
      </c>
      <c r="AO379" s="21">
        <v>0.92082488828071973</v>
      </c>
      <c r="AP379" s="21">
        <v>2.0580693403274126</v>
      </c>
      <c r="AQ379" s="21">
        <v>53.347724986186151</v>
      </c>
      <c r="AR379" s="21">
        <v>1.1590783201638555</v>
      </c>
      <c r="AS379" s="21">
        <v>2.5870930174818736</v>
      </c>
      <c r="AT379" s="21">
        <v>-0.99999999999999933</v>
      </c>
      <c r="AU379" s="21">
        <v>-0.99999999999999933</v>
      </c>
      <c r="AV379" s="21">
        <v>-0.94732770106132858</v>
      </c>
      <c r="AW379" s="21">
        <v>76.389510465188536</v>
      </c>
      <c r="AX379" s="21">
        <v>74.437275424850384</v>
      </c>
      <c r="AY379" s="21">
        <v>0.20401599167567541</v>
      </c>
      <c r="AZ379" s="21">
        <v>-3.9647909747247461</v>
      </c>
      <c r="BA379" s="26">
        <v>1459.7692363358171</v>
      </c>
    </row>
    <row r="380" spans="1:100" x14ac:dyDescent="0.25">
      <c r="A380">
        <v>1080</v>
      </c>
      <c r="B380" t="s">
        <v>821</v>
      </c>
      <c r="C380" s="26">
        <v>3</v>
      </c>
      <c r="D380" s="21">
        <v>4.142028011316965</v>
      </c>
      <c r="E380" s="21">
        <v>0.10152286141134663</v>
      </c>
      <c r="F380" s="21">
        <v>9.8932643206592161E-2</v>
      </c>
      <c r="G380" s="21">
        <v>0.10048241464996796</v>
      </c>
      <c r="H380" s="21">
        <v>0.34408761151606604</v>
      </c>
      <c r="I380" s="21">
        <v>0</v>
      </c>
      <c r="J380" s="21">
        <v>20.645256690963965</v>
      </c>
      <c r="K380" s="21">
        <v>0.34408761151606604</v>
      </c>
      <c r="L380" s="21">
        <v>-1</v>
      </c>
      <c r="M380" s="21">
        <v>-1</v>
      </c>
      <c r="N380" s="21">
        <v>6.8817522303213234</v>
      </c>
      <c r="O380" s="21">
        <v>24.887767116930895</v>
      </c>
      <c r="P380" s="21">
        <v>-0.15776326776235691</v>
      </c>
      <c r="Q380" s="21">
        <v>1.795424851579815</v>
      </c>
      <c r="R380" s="21">
        <v>0.45339282636276873</v>
      </c>
      <c r="S380" s="21">
        <v>0.33333333333333348</v>
      </c>
      <c r="T380" s="21">
        <v>0.33994344614183847</v>
      </c>
      <c r="U380" s="21">
        <v>0.40053734889233061</v>
      </c>
      <c r="V380" s="21">
        <v>-2.5182945172416885E-2</v>
      </c>
      <c r="W380" s="21">
        <v>28.181742867160779</v>
      </c>
      <c r="X380" s="21">
        <v>1.7819261247896123</v>
      </c>
      <c r="Y380" s="21">
        <v>-1</v>
      </c>
      <c r="Z380" s="21">
        <v>-1</v>
      </c>
      <c r="AA380" s="21">
        <v>67.367310954366403</v>
      </c>
      <c r="AB380" s="21">
        <v>0.36069905391885737</v>
      </c>
      <c r="AC380" s="21">
        <v>0.21545281088705853</v>
      </c>
      <c r="AD380" s="21">
        <v>0.19849164041094156</v>
      </c>
      <c r="AE380" s="21">
        <v>38.732175260842851</v>
      </c>
      <c r="AF380" s="21">
        <v>-1</v>
      </c>
      <c r="AG380" s="21">
        <v>-1</v>
      </c>
      <c r="AH380" s="21">
        <v>-1</v>
      </c>
      <c r="AI380" s="21">
        <v>0</v>
      </c>
      <c r="AJ380" s="21">
        <v>-2.5182945172416885E-2</v>
      </c>
      <c r="AK380" s="21">
        <v>-2.9821707735233384E-2</v>
      </c>
      <c r="AL380" s="21">
        <v>0.40466897328608181</v>
      </c>
      <c r="AM380" s="21">
        <v>5.7736096706509012E-2</v>
      </c>
      <c r="AN380" s="21">
        <v>3.9984575126785424E-2</v>
      </c>
      <c r="AO380" s="21">
        <v>1.2942938789865583</v>
      </c>
      <c r="AP380" s="21">
        <v>3.0229592446000444</v>
      </c>
      <c r="AQ380" s="21">
        <v>48.826999558124726</v>
      </c>
      <c r="AR380" s="21">
        <v>1.0486311831950856</v>
      </c>
      <c r="AS380" s="21">
        <v>2.1260137363056772</v>
      </c>
      <c r="AT380" s="21">
        <v>-1</v>
      </c>
      <c r="AU380" s="21">
        <v>-1</v>
      </c>
      <c r="AV380" s="21">
        <v>0.55387524101273666</v>
      </c>
      <c r="AW380" s="21">
        <v>95.278037315897365</v>
      </c>
      <c r="AX380" s="21">
        <v>92.759742798655694</v>
      </c>
      <c r="AY380" s="21">
        <v>0.11441360989566576</v>
      </c>
      <c r="AZ380" s="21">
        <v>5.0418564072915046</v>
      </c>
      <c r="BA380" s="26">
        <v>1465.4763971676875</v>
      </c>
      <c r="CU380" t="e">
        <v>#N/A</v>
      </c>
      <c r="CV380" t="e">
        <v>#N/A</v>
      </c>
    </row>
    <row r="381" spans="1:100" x14ac:dyDescent="0.25">
      <c r="A381">
        <v>1086</v>
      </c>
      <c r="B381" t="s">
        <v>822</v>
      </c>
      <c r="C381" s="26">
        <v>3</v>
      </c>
      <c r="D381" s="21">
        <v>5.5216115951747611</v>
      </c>
      <c r="E381" s="21">
        <v>0.37588507805704668</v>
      </c>
      <c r="F381" s="21">
        <v>-6.0324353378684061E-2</v>
      </c>
      <c r="G381" s="21">
        <v>5.9050157428348883E-2</v>
      </c>
      <c r="H381" s="21">
        <v>4.1671420825124962E-2</v>
      </c>
      <c r="I381" s="21">
        <v>0</v>
      </c>
      <c r="J381" s="21">
        <v>2.5002852495074981</v>
      </c>
      <c r="K381" s="21">
        <v>4.1671420825124962E-2</v>
      </c>
      <c r="L381" s="21">
        <v>-0.99999999999999967</v>
      </c>
      <c r="M381" s="21">
        <v>-0.99999999999999967</v>
      </c>
      <c r="N381" s="21">
        <v>0.83342841650249955</v>
      </c>
      <c r="O381" s="21">
        <v>8.0809470021106051</v>
      </c>
      <c r="P381" s="21">
        <v>2.2844764926615917</v>
      </c>
      <c r="Q381" s="21">
        <v>-1.1184071504560977</v>
      </c>
      <c r="R381" s="21">
        <v>-0.20709929177511879</v>
      </c>
      <c r="S381" s="21">
        <v>0.33333333333333348</v>
      </c>
      <c r="T381" s="21">
        <v>0.37896607415961814</v>
      </c>
      <c r="U381" s="21">
        <v>0.21948787590843219</v>
      </c>
      <c r="V381" s="21">
        <v>-7.4051095228392406E-3</v>
      </c>
      <c r="W381" s="21">
        <v>35.308430122136784</v>
      </c>
      <c r="X381" s="21">
        <v>1.5328801735534723</v>
      </c>
      <c r="Y381" s="21">
        <v>-0.99999999999999967</v>
      </c>
      <c r="Z381" s="21">
        <v>-0.99999999999999967</v>
      </c>
      <c r="AA381" s="21">
        <v>67.555727595510504</v>
      </c>
      <c r="AB381" s="21">
        <v>0.54191265967130076</v>
      </c>
      <c r="AC381" s="21">
        <v>0.16868612495990562</v>
      </c>
      <c r="AD381" s="21">
        <v>-6.1510849328229554E-2</v>
      </c>
      <c r="AE381" s="21">
        <v>32.454396765148879</v>
      </c>
      <c r="AF381" s="21">
        <v>-0.99999999999999967</v>
      </c>
      <c r="AG381" s="21">
        <v>-0.99999999999999967</v>
      </c>
      <c r="AH381" s="21">
        <v>-0.99999999999999967</v>
      </c>
      <c r="AI381" s="21">
        <v>0</v>
      </c>
      <c r="AJ381" s="21">
        <v>-7.4051095228392406E-3</v>
      </c>
      <c r="AK381" s="21">
        <v>-0.11043661577127203</v>
      </c>
      <c r="AL381" s="21">
        <v>-0.13142083080292721</v>
      </c>
      <c r="AM381" s="21">
        <v>-6.8761202713177455E-3</v>
      </c>
      <c r="AN381" s="21">
        <v>-9.0068484049326394E-2</v>
      </c>
      <c r="AO381" s="21">
        <v>-0.7240860856393041</v>
      </c>
      <c r="AP381" s="21">
        <v>-2.9088162552477956</v>
      </c>
      <c r="AQ381" s="21">
        <v>37.808715371644269</v>
      </c>
      <c r="AR381" s="21">
        <v>0.92438217387854427</v>
      </c>
      <c r="AS381" s="21">
        <v>1.5745515943785962</v>
      </c>
      <c r="AT381" s="21">
        <v>-0.99999999999999967</v>
      </c>
      <c r="AU381" s="21">
        <v>-0.99999999999999967</v>
      </c>
      <c r="AV381" s="21">
        <v>-0.14804913434676981</v>
      </c>
      <c r="AW381" s="21">
        <v>72.727858342373338</v>
      </c>
      <c r="AX381" s="21">
        <v>71.987347390089425</v>
      </c>
      <c r="AY381" s="21">
        <v>0.16028853097682605</v>
      </c>
      <c r="AZ381" s="21">
        <v>-7.2661569844495117</v>
      </c>
      <c r="BA381" s="26">
        <v>1453.2904163223334</v>
      </c>
      <c r="CU381" t="e">
        <v>#N/A</v>
      </c>
      <c r="CV381" t="e">
        <v>#N/A</v>
      </c>
    </row>
    <row r="382" spans="1:100" x14ac:dyDescent="0.25">
      <c r="A382">
        <v>1089</v>
      </c>
      <c r="B382" t="s">
        <v>823</v>
      </c>
      <c r="C382" s="26">
        <v>3</v>
      </c>
      <c r="D382" s="21">
        <v>4.4895051034718012</v>
      </c>
      <c r="E382" s="21">
        <v>-9.5571599244369781E-2</v>
      </c>
      <c r="F382" s="21">
        <v>-0.13276880553123588</v>
      </c>
      <c r="G382" s="21">
        <v>-0.16938744652182797</v>
      </c>
      <c r="H382" s="21">
        <v>0.36595457829634509</v>
      </c>
      <c r="I382" s="21">
        <v>0</v>
      </c>
      <c r="J382" s="21">
        <v>21.957274697780701</v>
      </c>
      <c r="K382" s="21">
        <v>0.36595457829634509</v>
      </c>
      <c r="L382" s="21">
        <v>-0.99999999999999822</v>
      </c>
      <c r="M382" s="21">
        <v>-0.99999999999999822</v>
      </c>
      <c r="N382" s="21">
        <v>7.3190915659269047</v>
      </c>
      <c r="O382" s="21">
        <v>26.277392354730676</v>
      </c>
      <c r="P382" s="21">
        <v>-2.0173535291179796</v>
      </c>
      <c r="Q382" s="21">
        <v>1.0504730544944707</v>
      </c>
      <c r="R382" s="21">
        <v>0.14450052873364203</v>
      </c>
      <c r="S382" s="21">
        <v>0.33333333333333259</v>
      </c>
      <c r="T382" s="21">
        <v>0.33970443851023829</v>
      </c>
      <c r="U382" s="21">
        <v>0.41305564267800265</v>
      </c>
      <c r="V382" s="21">
        <v>6.8165967281712411E-2</v>
      </c>
      <c r="W382" s="21">
        <v>31.532192140277647</v>
      </c>
      <c r="X382" s="21">
        <v>2.3746726731264167</v>
      </c>
      <c r="Y382" s="21">
        <v>-0.99999999999999822</v>
      </c>
      <c r="Z382" s="21">
        <v>-0.99999999999999822</v>
      </c>
      <c r="AA382" s="21">
        <v>86.053062048095853</v>
      </c>
      <c r="AB382" s="21">
        <v>0.27233369374843452</v>
      </c>
      <c r="AC382" s="21">
        <v>0.5399099989436853</v>
      </c>
      <c r="AD382" s="21">
        <v>0.27528369488957233</v>
      </c>
      <c r="AE382" s="21">
        <v>54.376369379084601</v>
      </c>
      <c r="AF382" s="21">
        <v>-0.99999999999999822</v>
      </c>
      <c r="AG382" s="21">
        <v>-0.99999999999999822</v>
      </c>
      <c r="AH382" s="21">
        <v>-0.99999999999999822</v>
      </c>
      <c r="AI382" s="21">
        <v>0</v>
      </c>
      <c r="AJ382" s="21">
        <v>6.8165967281712411E-2</v>
      </c>
      <c r="AK382" s="21">
        <v>-2.7053197296791599E-2</v>
      </c>
      <c r="AL382" s="21">
        <v>5.2407832226350669E-2</v>
      </c>
      <c r="AM382" s="21">
        <v>0.32011395032311207</v>
      </c>
      <c r="AN382" s="21">
        <v>0.10495454013101176</v>
      </c>
      <c r="AO382" s="21">
        <v>7.8675827715938427</v>
      </c>
      <c r="AP382" s="21">
        <v>2.8859026644070473</v>
      </c>
      <c r="AQ382" s="21">
        <v>53.489466838058355</v>
      </c>
      <c r="AR382" s="21">
        <v>1.1542593818032869</v>
      </c>
      <c r="AS382" s="21">
        <v>2.7406272514227612</v>
      </c>
      <c r="AT382" s="21">
        <v>-0.99999999999999822</v>
      </c>
      <c r="AU382" s="21">
        <v>-0.99999999999999822</v>
      </c>
      <c r="AV382" s="21">
        <v>-2.488691778818574E-2</v>
      </c>
      <c r="AW382" s="21">
        <v>115.21635706723359</v>
      </c>
      <c r="AX382" s="21">
        <v>122.03295379540485</v>
      </c>
      <c r="AY382" s="21">
        <v>0.27857098898657123</v>
      </c>
      <c r="AZ382" s="21">
        <v>18.123430415700337</v>
      </c>
      <c r="BA382" s="26">
        <v>1484.5591503795088</v>
      </c>
    </row>
    <row r="383" spans="1:100" x14ac:dyDescent="0.25">
      <c r="A383">
        <v>1091</v>
      </c>
      <c r="B383" t="s">
        <v>824</v>
      </c>
      <c r="C383" s="26">
        <v>3</v>
      </c>
      <c r="D383" s="21">
        <v>5.129482610492909</v>
      </c>
      <c r="E383" s="21">
        <v>0.43442051261195563</v>
      </c>
      <c r="F383" s="21">
        <v>-7.9157919956752046E-2</v>
      </c>
      <c r="G383" s="21">
        <v>4.4109460307794224E-2</v>
      </c>
      <c r="H383" s="21">
        <v>0.23808134878771001</v>
      </c>
      <c r="I383" s="21">
        <v>0</v>
      </c>
      <c r="J383" s="21">
        <v>14.2848809272626</v>
      </c>
      <c r="K383" s="21">
        <v>0.23808134878771001</v>
      </c>
      <c r="L383" s="21">
        <v>-1.0000000000000002</v>
      </c>
      <c r="M383" s="21">
        <v>-1.0000000000000002</v>
      </c>
      <c r="N383" s="21">
        <v>4.7616269757541998</v>
      </c>
      <c r="O383" s="21">
        <v>19.458472998063307</v>
      </c>
      <c r="P383" s="21">
        <v>-0.23357745538272207</v>
      </c>
      <c r="Q383" s="21">
        <v>0.18107526932666868</v>
      </c>
      <c r="R383" s="21">
        <v>-3.0245707620664572E-2</v>
      </c>
      <c r="S383" s="21">
        <v>0.33333333333333348</v>
      </c>
      <c r="T383" s="21">
        <v>0.34529073500715979</v>
      </c>
      <c r="U383" s="21">
        <v>0.45392672718426685</v>
      </c>
      <c r="V383" s="21">
        <v>-0.1104416293784698</v>
      </c>
      <c r="W383" s="21">
        <v>31.361112694343209</v>
      </c>
      <c r="X383" s="21">
        <v>1.6055572536928577</v>
      </c>
      <c r="Y383" s="21">
        <v>-1.0000000000000002</v>
      </c>
      <c r="Z383" s="21">
        <v>-1.0000000000000002</v>
      </c>
      <c r="AA383" s="21">
        <v>79.292159301599796</v>
      </c>
      <c r="AB383" s="21">
        <v>0.3414490647771013</v>
      </c>
      <c r="AC383" s="21">
        <v>0.39760215541605237</v>
      </c>
      <c r="AD383" s="21">
        <v>0.22017462610439142</v>
      </c>
      <c r="AE383" s="21">
        <v>47.961292314877234</v>
      </c>
      <c r="AF383" s="21">
        <v>-1.0000000000000002</v>
      </c>
      <c r="AG383" s="21">
        <v>-1.0000000000000002</v>
      </c>
      <c r="AH383" s="21">
        <v>-1.0000000000000002</v>
      </c>
      <c r="AI383" s="21">
        <v>0</v>
      </c>
      <c r="AJ383" s="21">
        <v>-0.1104416293784698</v>
      </c>
      <c r="AK383" s="21">
        <v>6.0937457968287902E-2</v>
      </c>
      <c r="AL383" s="21">
        <v>-0.13779595644230389</v>
      </c>
      <c r="AM383" s="21">
        <v>6.905168403641225E-2</v>
      </c>
      <c r="AN383" s="21">
        <v>0.52186954347038716</v>
      </c>
      <c r="AO383" s="21">
        <v>2.0309793907517451</v>
      </c>
      <c r="AP383" s="21">
        <v>12.357758804548158</v>
      </c>
      <c r="AQ383" s="21">
        <v>45.645993621605783</v>
      </c>
      <c r="AR383" s="21">
        <v>1.0221091661462893</v>
      </c>
      <c r="AS383" s="21">
        <v>1.8436386024805669</v>
      </c>
      <c r="AT383" s="21">
        <v>-1.0000000000000002</v>
      </c>
      <c r="AU383" s="21">
        <v>-1.0000000000000002</v>
      </c>
      <c r="AV383" s="21">
        <v>1.386375268712969E-2</v>
      </c>
      <c r="AW383" s="21">
        <v>111.10839110421128</v>
      </c>
      <c r="AX383" s="21">
        <v>100.0642281663643</v>
      </c>
      <c r="AY383" s="21">
        <v>0.21136751642719476</v>
      </c>
      <c r="AZ383" s="21">
        <v>38.419828445077812</v>
      </c>
      <c r="BA383" s="26">
        <v>1538.7693295564227</v>
      </c>
    </row>
    <row r="384" spans="1:100" x14ac:dyDescent="0.25">
      <c r="A384">
        <v>1094</v>
      </c>
      <c r="B384" t="s">
        <v>825</v>
      </c>
      <c r="C384" s="26">
        <v>3</v>
      </c>
      <c r="D384" s="21">
        <v>5.6270128680096123</v>
      </c>
      <c r="E384" s="21">
        <v>1.0628944946890866E-2</v>
      </c>
      <c r="F384" s="21">
        <v>-0.13499231301356654</v>
      </c>
      <c r="G384" s="21">
        <v>-0.13499231301356654</v>
      </c>
      <c r="H384" s="21">
        <v>5.0664185158920856E-3</v>
      </c>
      <c r="I384" s="21">
        <v>0</v>
      </c>
      <c r="J384" s="21">
        <v>0.30398511095352398</v>
      </c>
      <c r="K384" s="21">
        <v>5.0664185158920856E-3</v>
      </c>
      <c r="L384" s="21">
        <v>-0.99999999999999911</v>
      </c>
      <c r="M384" s="21">
        <v>-0.99999999999999911</v>
      </c>
      <c r="N384" s="21">
        <v>0.10132837031784175</v>
      </c>
      <c r="O384" s="21">
        <v>5.796005665949572</v>
      </c>
      <c r="P384" s="21">
        <v>-0.16950797208437735</v>
      </c>
      <c r="Q384" s="21">
        <v>0.46166451039742301</v>
      </c>
      <c r="R384" s="21">
        <v>6.950507453537165E-2</v>
      </c>
      <c r="S384" s="21">
        <v>0.33333333333333315</v>
      </c>
      <c r="T384" s="21">
        <v>0.41415013416314345</v>
      </c>
      <c r="U384" s="21">
        <v>0.35797431116234302</v>
      </c>
      <c r="V384" s="21">
        <v>1.9721993783964397E-2</v>
      </c>
      <c r="W384" s="21">
        <v>44.804534157075686</v>
      </c>
      <c r="X384" s="21">
        <v>2.358464596381852</v>
      </c>
      <c r="Y384" s="21">
        <v>-0.99999999999999911</v>
      </c>
      <c r="Z384" s="21">
        <v>-0.99999999999999911</v>
      </c>
      <c r="AA384" s="21">
        <v>98.554161397588885</v>
      </c>
      <c r="AB384" s="21">
        <v>0.27133427624176032</v>
      </c>
      <c r="AC384" s="21">
        <v>0.2684528405003917</v>
      </c>
      <c r="AD384" s="21">
        <v>0.53381532657740416</v>
      </c>
      <c r="AE384" s="21">
        <v>53.680122165977814</v>
      </c>
      <c r="AF384" s="21">
        <v>-0.99999999999999911</v>
      </c>
      <c r="AG384" s="21">
        <v>-0.99999999999999911</v>
      </c>
      <c r="AH384" s="21">
        <v>-0.99999999999999911</v>
      </c>
      <c r="AI384" s="21">
        <v>0</v>
      </c>
      <c r="AJ384" s="21">
        <v>1.9721993783964397E-2</v>
      </c>
      <c r="AK384" s="21">
        <v>1.5393920646112887E-2</v>
      </c>
      <c r="AL384" s="21">
        <v>8.5553778733166247E-2</v>
      </c>
      <c r="AM384" s="21">
        <v>-2.5413567375510678E-3</v>
      </c>
      <c r="AN384" s="21">
        <v>0.30284240333047963</v>
      </c>
      <c r="AO384" s="21">
        <v>1.3435684791789138E-2</v>
      </c>
      <c r="AP384" s="21">
        <v>7.9988289769278209</v>
      </c>
      <c r="AQ384" s="21">
        <v>45.108519268029212</v>
      </c>
      <c r="AR384" s="21">
        <v>1.1251797724427848</v>
      </c>
      <c r="AS384" s="21">
        <v>2.3635310148977444</v>
      </c>
      <c r="AT384" s="21">
        <v>-0.99999999999999911</v>
      </c>
      <c r="AU384" s="21">
        <v>-0.99999999999999911</v>
      </c>
      <c r="AV384" s="21">
        <v>-6.5487238478194931E-2</v>
      </c>
      <c r="AW384" s="21">
        <v>112.34899604046629</v>
      </c>
      <c r="AX384" s="21">
        <v>114.32119541886273</v>
      </c>
      <c r="AY384" s="21">
        <v>0.21866600102491901</v>
      </c>
      <c r="AZ384" s="21">
        <v>27.002870627940958</v>
      </c>
      <c r="BA384" s="26">
        <v>1442.276972944873</v>
      </c>
    </row>
    <row r="385" spans="1:100" x14ac:dyDescent="0.25">
      <c r="A385">
        <v>1099</v>
      </c>
      <c r="B385" t="s">
        <v>826</v>
      </c>
      <c r="C385" s="26">
        <v>3</v>
      </c>
      <c r="D385" s="21">
        <v>5.1286648301029114</v>
      </c>
      <c r="E385" s="21">
        <v>6.5550057559601776E-2</v>
      </c>
      <c r="F385" s="21">
        <v>-0.51842898817407768</v>
      </c>
      <c r="G385" s="21">
        <v>-0.50466422030957891</v>
      </c>
      <c r="H385" s="21">
        <v>0.2819751538951844</v>
      </c>
      <c r="I385" s="21">
        <v>0</v>
      </c>
      <c r="J385" s="21">
        <v>16.918509233711056</v>
      </c>
      <c r="K385" s="21">
        <v>0.2819751538951844</v>
      </c>
      <c r="L385" s="21">
        <v>-1.0000000000000022</v>
      </c>
      <c r="M385" s="21">
        <v>-1.0000000000000022</v>
      </c>
      <c r="N385" s="21">
        <v>5.6395030779036839</v>
      </c>
      <c r="O385" s="21">
        <v>21.542509843504394</v>
      </c>
      <c r="P385" s="21">
        <v>3.2741766531093974</v>
      </c>
      <c r="Q385" s="21">
        <v>-4.1905396709012992</v>
      </c>
      <c r="R385" s="21">
        <v>-1.0734464363165819</v>
      </c>
      <c r="S385" s="21">
        <v>0.33333333333333409</v>
      </c>
      <c r="T385" s="21">
        <v>0.33226866944961925</v>
      </c>
      <c r="U385" s="21">
        <v>9.2408183187012438E-3</v>
      </c>
      <c r="V385" s="21">
        <v>3.7460072631253484E-2</v>
      </c>
      <c r="W385" s="21">
        <v>17.213109593508936</v>
      </c>
      <c r="X385" s="21">
        <v>0.64535055795009511</v>
      </c>
      <c r="Y385" s="21">
        <v>-1.0000000000000022</v>
      </c>
      <c r="Z385" s="21">
        <v>-1.0000000000000022</v>
      </c>
      <c r="AA385" s="21">
        <v>44.045010647599725</v>
      </c>
      <c r="AB385" s="21">
        <v>2.1439634384921944E-2</v>
      </c>
      <c r="AC385" s="21">
        <v>0.2465079485349761</v>
      </c>
      <c r="AD385" s="21">
        <v>0.29015936688824939</v>
      </c>
      <c r="AE385" s="21">
        <v>27.905347490407376</v>
      </c>
      <c r="AF385" s="21">
        <v>-1.0000000000000022</v>
      </c>
      <c r="AG385" s="21">
        <v>-1.0000000000000022</v>
      </c>
      <c r="AH385" s="21">
        <v>-1.0000000000000022</v>
      </c>
      <c r="AI385" s="21">
        <v>-5.0545067522860837E-2</v>
      </c>
      <c r="AJ385" s="21">
        <v>3.7460072631253484E-2</v>
      </c>
      <c r="AK385" s="21">
        <v>-0.20039358554506659</v>
      </c>
      <c r="AL385" s="21">
        <v>0.17942595665028546</v>
      </c>
      <c r="AM385" s="21">
        <v>6.0082531629801414E-2</v>
      </c>
      <c r="AN385" s="21">
        <v>0.13558753666958692</v>
      </c>
      <c r="AO385" s="21">
        <v>0.50009536301970325</v>
      </c>
      <c r="AP385" s="21">
        <v>4.2868181999911021</v>
      </c>
      <c r="AQ385" s="21">
        <v>34.131618827219995</v>
      </c>
      <c r="AR385" s="21">
        <v>0.712302893732908</v>
      </c>
      <c r="AS385" s="21">
        <v>0.92732571184527945</v>
      </c>
      <c r="AT385" s="21">
        <v>-1.0000000000000022</v>
      </c>
      <c r="AU385" s="21">
        <v>-1.0000000000000022</v>
      </c>
      <c r="AV385" s="21">
        <v>-1.5781106566261616</v>
      </c>
      <c r="AW385" s="21">
        <v>69.874338691095247</v>
      </c>
      <c r="AX385" s="21">
        <v>72.609444603763407</v>
      </c>
      <c r="AY385" s="21">
        <v>7.1109467269188181E-2</v>
      </c>
      <c r="AZ385" s="21">
        <v>-26.879614372480464</v>
      </c>
      <c r="BA385" s="26">
        <v>1471.1435648785884</v>
      </c>
      <c r="CU385" t="e">
        <v>#N/A</v>
      </c>
      <c r="CV385" t="e">
        <v>#N/A</v>
      </c>
    </row>
    <row r="386" spans="1:100" x14ac:dyDescent="0.25">
      <c r="A386">
        <v>1100</v>
      </c>
      <c r="B386" t="s">
        <v>827</v>
      </c>
      <c r="C386" s="26">
        <v>3</v>
      </c>
      <c r="D386" s="21">
        <v>5.2034526950403768</v>
      </c>
      <c r="E386" s="21">
        <v>1.905219827683461E-2</v>
      </c>
      <c r="F386" s="21">
        <v>1.4395930942255282</v>
      </c>
      <c r="G386" s="21">
        <v>1.4502532504539132</v>
      </c>
      <c r="H386" s="21">
        <v>0.25183474631642</v>
      </c>
      <c r="I386" s="21">
        <v>0</v>
      </c>
      <c r="J386" s="21">
        <v>15.110084778985199</v>
      </c>
      <c r="K386" s="21">
        <v>0.25183474631642</v>
      </c>
      <c r="L386" s="21">
        <v>-0.999999999999999</v>
      </c>
      <c r="M386" s="21">
        <v>-0.999999999999999</v>
      </c>
      <c r="N386" s="21">
        <v>5.0366949263283987</v>
      </c>
      <c r="O386" s="21">
        <v>21.763790724479492</v>
      </c>
      <c r="P386" s="21">
        <v>3.1835213836915131</v>
      </c>
      <c r="Q386" s="21">
        <v>1.4810821572011506</v>
      </c>
      <c r="R386" s="21">
        <v>0.74320969991460106</v>
      </c>
      <c r="S386" s="21">
        <v>0.33333333333333337</v>
      </c>
      <c r="T386" s="21">
        <v>0.34074525871653716</v>
      </c>
      <c r="U386" s="21">
        <v>0.30776854922176822</v>
      </c>
      <c r="V386" s="21">
        <v>-4.0035396533362563E-2</v>
      </c>
      <c r="W386" s="21">
        <v>27.599079936874237</v>
      </c>
      <c r="X386" s="21">
        <v>1.4131056634203474</v>
      </c>
      <c r="Y386" s="21">
        <v>-0.999999999999999</v>
      </c>
      <c r="Z386" s="21">
        <v>-0.999999999999999</v>
      </c>
      <c r="AA386" s="21">
        <v>57.816733500016348</v>
      </c>
      <c r="AB386" s="21">
        <v>6.3623801721199136E-2</v>
      </c>
      <c r="AC386" s="21">
        <v>0.26769656224545846</v>
      </c>
      <c r="AD386" s="21">
        <v>0.25816851329789214</v>
      </c>
      <c r="AE386" s="21">
        <v>29.474443863227489</v>
      </c>
      <c r="AF386" s="21">
        <v>-0.999999999999999</v>
      </c>
      <c r="AG386" s="21">
        <v>-0.999999999999999</v>
      </c>
      <c r="AH386" s="21">
        <v>-0.999999999999999</v>
      </c>
      <c r="AI386" s="21">
        <v>5.0133758009747079E-2</v>
      </c>
      <c r="AJ386" s="21">
        <v>-4.0035396533362563E-2</v>
      </c>
      <c r="AK386" s="21">
        <v>0.24630908089325373</v>
      </c>
      <c r="AL386" s="21">
        <v>0.31216775629839272</v>
      </c>
      <c r="AM386" s="21">
        <v>5.1960773954578855E-2</v>
      </c>
      <c r="AN386" s="21">
        <v>-5.9831275415107049E-2</v>
      </c>
      <c r="AO386" s="21">
        <v>2.5305647533307405</v>
      </c>
      <c r="AP386" s="21">
        <v>6.5056896114286999E-2</v>
      </c>
      <c r="AQ386" s="21">
        <v>42.709164715859437</v>
      </c>
      <c r="AR386" s="21">
        <v>0.94181174473827578</v>
      </c>
      <c r="AS386" s="21">
        <v>1.6649404097367677</v>
      </c>
      <c r="AT386" s="21">
        <v>-0.999999999999999</v>
      </c>
      <c r="AU386" s="21">
        <v>-0.999999999999999</v>
      </c>
      <c r="AV386" s="21">
        <v>2.1934629503685139</v>
      </c>
      <c r="AW386" s="21">
        <v>79.645581120610103</v>
      </c>
      <c r="AX386" s="21">
        <v>76.644716627468782</v>
      </c>
      <c r="AY386" s="21">
        <v>0.12438233789045655</v>
      </c>
      <c r="AZ386" s="21">
        <v>3.8965066894346134</v>
      </c>
      <c r="BA386" s="26">
        <v>1433.2569062184</v>
      </c>
      <c r="CU386" t="e">
        <v>#N/A</v>
      </c>
      <c r="CV386" t="e">
        <v>#N/A</v>
      </c>
    </row>
    <row r="387" spans="1:100" x14ac:dyDescent="0.25">
      <c r="A387">
        <v>1102</v>
      </c>
      <c r="B387" t="s">
        <v>828</v>
      </c>
      <c r="C387" s="26">
        <v>3</v>
      </c>
      <c r="D387" s="21">
        <v>2.6708216971047944</v>
      </c>
      <c r="E387" s="21">
        <v>0</v>
      </c>
      <c r="F387" s="21">
        <v>3.1402710337260014</v>
      </c>
      <c r="G387" s="21">
        <v>3.1402710337260014</v>
      </c>
      <c r="H387" s="21">
        <v>-3.7856209114302333E-2</v>
      </c>
      <c r="I387" s="21">
        <v>0</v>
      </c>
      <c r="J387" s="21">
        <v>-2.2713725468581427</v>
      </c>
      <c r="K387" s="21">
        <v>-3.7856209114302333E-2</v>
      </c>
      <c r="L387" s="21">
        <v>-1.0000000000000009</v>
      </c>
      <c r="M387" s="21">
        <v>-1.0000000000000009</v>
      </c>
      <c r="N387" s="21">
        <v>-0.75712418228604661</v>
      </c>
      <c r="O387" s="21">
        <v>3.5397201839726549</v>
      </c>
      <c r="P387" s="21">
        <v>0.27300627039155317</v>
      </c>
      <c r="Q387" s="21">
        <v>2.8059251079130685</v>
      </c>
      <c r="R387" s="21">
        <v>0.94471194850291118</v>
      </c>
      <c r="S387" s="21">
        <v>0.33333333333333354</v>
      </c>
      <c r="T387" s="21">
        <v>0.35164616456552111</v>
      </c>
      <c r="U387" s="21">
        <v>6.4843637959298678E-2</v>
      </c>
      <c r="V387" s="21">
        <v>0</v>
      </c>
      <c r="W387" s="21">
        <v>31.507173798898226</v>
      </c>
      <c r="X387" s="21">
        <v>1.0120639515080601</v>
      </c>
      <c r="Y387" s="21">
        <v>-1.0000000000000009</v>
      </c>
      <c r="Z387" s="21">
        <v>-1.0000000000000009</v>
      </c>
      <c r="AA387" s="21">
        <v>44.788113445989161</v>
      </c>
      <c r="AB387" s="21">
        <v>0.15340022957333327</v>
      </c>
      <c r="AC387" s="21">
        <v>0.10787563095845183</v>
      </c>
      <c r="AD387" s="21">
        <v>-1.4551306560025372E-2</v>
      </c>
      <c r="AE387" s="21">
        <v>12.336227698587981</v>
      </c>
      <c r="AF387" s="21">
        <v>-1.0000000000000009</v>
      </c>
      <c r="AG387" s="21">
        <v>-1.0000000000000009</v>
      </c>
      <c r="AH387" s="21">
        <v>-1.0000000000000009</v>
      </c>
      <c r="AI387" s="21">
        <v>0</v>
      </c>
      <c r="AJ387" s="21">
        <v>0</v>
      </c>
      <c r="AK387" s="21">
        <v>-4.9841817386067973E-2</v>
      </c>
      <c r="AL387" s="21">
        <v>-4.8749095878374053E-2</v>
      </c>
      <c r="AM387" s="21">
        <v>-1.9475396603935706E-2</v>
      </c>
      <c r="AN387" s="21">
        <v>-3.6788174239548152E-2</v>
      </c>
      <c r="AO387" s="21">
        <v>-0.73609400202873265</v>
      </c>
      <c r="AP387" s="21">
        <v>-1.1634498353805738</v>
      </c>
      <c r="AQ387" s="21">
        <v>29.235801252040098</v>
      </c>
      <c r="AR387" s="21">
        <v>0.74982313585815341</v>
      </c>
      <c r="AS387" s="21">
        <v>0.97420774239375785</v>
      </c>
      <c r="AT387" s="21">
        <v>-1.0000000000000009</v>
      </c>
      <c r="AU387" s="21">
        <v>-1.0000000000000009</v>
      </c>
      <c r="AV387" s="21">
        <v>4.0849829822289125</v>
      </c>
      <c r="AW387" s="21">
        <v>47.164383794581198</v>
      </c>
      <c r="AX387" s="21">
        <v>47.164383794581198</v>
      </c>
      <c r="AY387" s="21">
        <v>7.9484629242215415E-2</v>
      </c>
      <c r="AZ387" s="21">
        <v>-29.768008062510081</v>
      </c>
      <c r="BA387" s="26">
        <v>1482.183515120566</v>
      </c>
      <c r="CU387" t="e">
        <v>#N/A</v>
      </c>
      <c r="CV387" t="e">
        <v>#N/A</v>
      </c>
    </row>
    <row r="388" spans="1:100" x14ac:dyDescent="0.25">
      <c r="A388">
        <v>1108</v>
      </c>
      <c r="B388" t="s">
        <v>829</v>
      </c>
      <c r="C388" s="26">
        <v>3</v>
      </c>
      <c r="D388" s="21">
        <v>2.794906861593943</v>
      </c>
      <c r="E388" s="21">
        <v>-0.17919117118578842</v>
      </c>
      <c r="F388" s="21">
        <v>2.187490384191916</v>
      </c>
      <c r="G388" s="21">
        <v>2.1368411545125325</v>
      </c>
      <c r="H388" s="21">
        <v>0.29372205836313492</v>
      </c>
      <c r="I388" s="21">
        <v>0</v>
      </c>
      <c r="J388" s="21">
        <v>17.6233235017881</v>
      </c>
      <c r="K388" s="21">
        <v>0.29372205836313492</v>
      </c>
      <c r="L388" s="21">
        <v>-0.99999999999999856</v>
      </c>
      <c r="M388" s="21">
        <v>-0.99999999999999856</v>
      </c>
      <c r="N388" s="21">
        <v>5.8744411672626979</v>
      </c>
      <c r="O388" s="21">
        <v>22.555071517894575</v>
      </c>
      <c r="P388" s="21">
        <v>7.2651770444580022</v>
      </c>
      <c r="Q388" s="21">
        <v>5.3885557057750813</v>
      </c>
      <c r="R388" s="21">
        <v>2.5842472889610892</v>
      </c>
      <c r="S388" s="21">
        <v>0.33333333333333315</v>
      </c>
      <c r="T388" s="21">
        <v>0.25924571902382032</v>
      </c>
      <c r="U388" s="21">
        <v>-0.10802133503921801</v>
      </c>
      <c r="V388" s="21">
        <v>-1.5022631033297981E-3</v>
      </c>
      <c r="W388" s="21">
        <v>7.5733358340588284</v>
      </c>
      <c r="X388" s="21">
        <v>-0.21632953909234501</v>
      </c>
      <c r="Y388" s="21">
        <v>-0.99999999999999856</v>
      </c>
      <c r="Z388" s="21">
        <v>-0.99999999999999856</v>
      </c>
      <c r="AA388" s="21">
        <v>28.740397356000734</v>
      </c>
      <c r="AB388" s="21">
        <v>-0.12085811711550291</v>
      </c>
      <c r="AC388" s="21">
        <v>0.30164106168747962</v>
      </c>
      <c r="AD388" s="21">
        <v>0.19087334008764004</v>
      </c>
      <c r="AE388" s="21">
        <v>18.582814232980819</v>
      </c>
      <c r="AF388" s="21">
        <v>-0.99999999999999856</v>
      </c>
      <c r="AG388" s="21">
        <v>-0.99999999999999856</v>
      </c>
      <c r="AH388" s="21">
        <v>-0.99999999999999856</v>
      </c>
      <c r="AI388" s="21">
        <v>4.4669344975451261E-2</v>
      </c>
      <c r="AJ388" s="21">
        <v>-1.5022631033297981E-3</v>
      </c>
      <c r="AK388" s="21">
        <v>0.15887224361449262</v>
      </c>
      <c r="AL388" s="21">
        <v>-6.3071146603181777E-2</v>
      </c>
      <c r="AM388" s="21">
        <v>-6.7039520333533498E-2</v>
      </c>
      <c r="AN388" s="21">
        <v>0.32342035872388963</v>
      </c>
      <c r="AO388" s="21">
        <v>-0.8816267902658752</v>
      </c>
      <c r="AP388" s="21">
        <v>7.7701532350813327</v>
      </c>
      <c r="AQ388" s="21">
        <v>25.196659335846928</v>
      </c>
      <c r="AR388" s="21">
        <v>0.48305545421460599</v>
      </c>
      <c r="AS388" s="21">
        <v>7.7392519270789939E-2</v>
      </c>
      <c r="AT388" s="21">
        <v>-0.99999999999999856</v>
      </c>
      <c r="AU388" s="21">
        <v>-0.99999999999999856</v>
      </c>
      <c r="AV388" s="21">
        <v>4.721088443473616</v>
      </c>
      <c r="AW388" s="21">
        <v>59.065622108976655</v>
      </c>
      <c r="AX388" s="21">
        <v>59.808782698152719</v>
      </c>
      <c r="AY388" s="21">
        <v>0.22679022753604741</v>
      </c>
      <c r="AZ388" s="21">
        <v>5.789747412137225</v>
      </c>
      <c r="BA388" s="26">
        <v>1469.7402865955523</v>
      </c>
    </row>
    <row r="389" spans="1:100" x14ac:dyDescent="0.25">
      <c r="A389">
        <v>1111</v>
      </c>
      <c r="B389" t="s">
        <v>830</v>
      </c>
      <c r="C389" s="26">
        <v>3</v>
      </c>
      <c r="D389" s="21">
        <v>6.2962621324155172</v>
      </c>
      <c r="E389" s="21">
        <v>6.5219727339378723E-3</v>
      </c>
      <c r="F389" s="21">
        <v>-7.1912181569855724E-2</v>
      </c>
      <c r="G389" s="21">
        <v>-7.1912181569855724E-2</v>
      </c>
      <c r="H389" s="21">
        <v>0.23286871387311239</v>
      </c>
      <c r="I389" s="21">
        <v>0</v>
      </c>
      <c r="J389" s="21">
        <v>13.972122832386741</v>
      </c>
      <c r="K389" s="21">
        <v>0.23286871387311239</v>
      </c>
      <c r="L389" s="21">
        <v>-1.000000000000002</v>
      </c>
      <c r="M389" s="21">
        <v>-1.000000000000002</v>
      </c>
      <c r="N389" s="21">
        <v>4.657374277462246</v>
      </c>
      <c r="O389" s="21">
        <v>20.196472783232405</v>
      </c>
      <c r="P389" s="21">
        <v>-1.0925119589238876</v>
      </c>
      <c r="Q389" s="21">
        <v>5.2925265221305737E-2</v>
      </c>
      <c r="R389" s="21">
        <v>-3.6984934371654135E-2</v>
      </c>
      <c r="S389" s="21">
        <v>0.33333333333333398</v>
      </c>
      <c r="T389" s="21">
        <v>0.41247195820772525</v>
      </c>
      <c r="U389" s="21">
        <v>0.46499550423100749</v>
      </c>
      <c r="V389" s="21">
        <v>6.7098834102608893E-3</v>
      </c>
      <c r="W389" s="21">
        <v>39.385678612368622</v>
      </c>
      <c r="X389" s="21">
        <v>2.4923165199279342</v>
      </c>
      <c r="Y389" s="21">
        <v>-1.000000000000002</v>
      </c>
      <c r="Z389" s="21">
        <v>-1.000000000000002</v>
      </c>
      <c r="AA389" s="21">
        <v>77.382198880915652</v>
      </c>
      <c r="AB389" s="21">
        <v>0.29718142005635129</v>
      </c>
      <c r="AC389" s="21">
        <v>0.2803327389899764</v>
      </c>
      <c r="AD389" s="21">
        <v>0.18315594501204488</v>
      </c>
      <c r="AE389" s="21">
        <v>38.033505202918654</v>
      </c>
      <c r="AF389" s="21">
        <v>-1.000000000000002</v>
      </c>
      <c r="AG389" s="21">
        <v>-1.000000000000002</v>
      </c>
      <c r="AH389" s="21">
        <v>-1.000000000000002</v>
      </c>
      <c r="AI389" s="21">
        <v>0</v>
      </c>
      <c r="AJ389" s="21">
        <v>6.7098834102608893E-3</v>
      </c>
      <c r="AK389" s="21">
        <v>-5.9142360889512732E-2</v>
      </c>
      <c r="AL389" s="21">
        <v>0.10900563180374109</v>
      </c>
      <c r="AM389" s="21">
        <v>-0.3815249054713829</v>
      </c>
      <c r="AN389" s="21">
        <v>0.40762613486826432</v>
      </c>
      <c r="AO389" s="21">
        <v>-9.833834441232133</v>
      </c>
      <c r="AP389" s="21">
        <v>10.735681530725309</v>
      </c>
      <c r="AQ389" s="21">
        <v>53.357801444755346</v>
      </c>
      <c r="AR389" s="21">
        <v>1.217510679182328</v>
      </c>
      <c r="AS389" s="21">
        <v>2.7251852338010476</v>
      </c>
      <c r="AT389" s="21">
        <v>-1.000000000000002</v>
      </c>
      <c r="AU389" s="21">
        <v>-1.000000000000002</v>
      </c>
      <c r="AV389" s="21">
        <v>-0.10889711594150986</v>
      </c>
      <c r="AW389" s="21">
        <v>108.31435319487338</v>
      </c>
      <c r="AX389" s="21">
        <v>108.98534153589947</v>
      </c>
      <c r="AY389" s="21">
        <v>0.47372047058689726</v>
      </c>
      <c r="AZ389" s="21">
        <v>67.811067638783371</v>
      </c>
      <c r="BA389" s="26">
        <v>1600.8221120741405</v>
      </c>
    </row>
    <row r="390" spans="1:100" x14ac:dyDescent="0.25">
      <c r="A390">
        <v>1114</v>
      </c>
      <c r="B390" t="s">
        <v>831</v>
      </c>
      <c r="C390" s="26">
        <v>3</v>
      </c>
      <c r="D390" s="21">
        <v>4.1166696178935647</v>
      </c>
      <c r="E390" s="21">
        <v>-6.6681779325304377E-2</v>
      </c>
      <c r="F390" s="21">
        <v>15.011579735801726</v>
      </c>
      <c r="G390" s="21">
        <v>14.990416744189897</v>
      </c>
      <c r="H390" s="21">
        <v>0.11170170559179839</v>
      </c>
      <c r="I390" s="21">
        <v>0</v>
      </c>
      <c r="J390" s="21">
        <v>6.7021023355079024</v>
      </c>
      <c r="K390" s="21">
        <v>0.11170170559179839</v>
      </c>
      <c r="L390" s="21">
        <v>-0.99999999999999922</v>
      </c>
      <c r="M390" s="21">
        <v>-0.99999999999999922</v>
      </c>
      <c r="N390" s="21">
        <v>2.2340341118359683</v>
      </c>
      <c r="O390" s="21">
        <v>25.809188697591356</v>
      </c>
      <c r="P390" s="21">
        <v>-1.0477667405600939</v>
      </c>
      <c r="Q390" s="21">
        <v>37.36545257181244</v>
      </c>
      <c r="R390" s="21">
        <v>12.121006502564569</v>
      </c>
      <c r="S390" s="21">
        <v>0.33653003895074318</v>
      </c>
      <c r="T390" s="21">
        <v>0.42105424645345813</v>
      </c>
      <c r="U390" s="21">
        <v>0.15791260122316197</v>
      </c>
      <c r="V390" s="21">
        <v>9.3176059051019305E-2</v>
      </c>
      <c r="W390" s="21">
        <v>35.878849603463387</v>
      </c>
      <c r="X390" s="21">
        <v>1.9099884879726721</v>
      </c>
      <c r="Y390" s="21">
        <v>-0.99999999999999922</v>
      </c>
      <c r="Z390" s="21">
        <v>-0.99999999999999922</v>
      </c>
      <c r="AA390" s="21">
        <v>85.457592167265048</v>
      </c>
      <c r="AB390" s="21">
        <v>0.40184652563835577</v>
      </c>
      <c r="AC390" s="21">
        <v>0.16706084910975921</v>
      </c>
      <c r="AD390" s="21">
        <v>0.18024734647662655</v>
      </c>
      <c r="AE390" s="21">
        <v>37.457736061237071</v>
      </c>
      <c r="AF390" s="21">
        <v>-0.99999999999999922</v>
      </c>
      <c r="AG390" s="21">
        <v>-0.99999999999999922</v>
      </c>
      <c r="AH390" s="21">
        <v>-0.99999999999999922</v>
      </c>
      <c r="AI390" s="21">
        <v>0.37631132217182173</v>
      </c>
      <c r="AJ390" s="21">
        <v>9.3176059051019305E-2</v>
      </c>
      <c r="AK390" s="21">
        <v>-0.15562791859692679</v>
      </c>
      <c r="AL390" s="21">
        <v>0.11471235068823017</v>
      </c>
      <c r="AM390" s="21">
        <v>0.47361289302244491</v>
      </c>
      <c r="AN390" s="21">
        <v>0.11728466294961859</v>
      </c>
      <c r="AO390" s="21">
        <v>11.062182732576488</v>
      </c>
      <c r="AP390" s="21">
        <v>3.5056783271816148</v>
      </c>
      <c r="AQ390" s="21">
        <v>42.580951938971268</v>
      </c>
      <c r="AR390" s="21">
        <v>1.0086729456783825</v>
      </c>
      <c r="AS390" s="21">
        <v>2.0216901935644702</v>
      </c>
      <c r="AT390" s="21">
        <v>-0.99999999999999922</v>
      </c>
      <c r="AU390" s="21">
        <v>-0.99999999999999922</v>
      </c>
      <c r="AV390" s="21">
        <v>27.11142324675447</v>
      </c>
      <c r="AW390" s="21">
        <v>114.77245919203801</v>
      </c>
      <c r="AX390" s="21">
        <v>131.61629154057638</v>
      </c>
      <c r="AY390" s="21">
        <v>0.41751913696971721</v>
      </c>
      <c r="AZ390" s="21">
        <v>50.769358234614572</v>
      </c>
      <c r="BA390" s="26">
        <v>1685.9645566724048</v>
      </c>
    </row>
    <row r="391" spans="1:100" x14ac:dyDescent="0.25">
      <c r="A391">
        <v>1123</v>
      </c>
      <c r="B391" t="s">
        <v>832</v>
      </c>
      <c r="C391" s="26">
        <v>3</v>
      </c>
      <c r="D391" s="21">
        <v>4.7785929970361307</v>
      </c>
      <c r="E391" s="21">
        <v>0.18895472866965626</v>
      </c>
      <c r="F391" s="21">
        <v>9.5370881680743452E-3</v>
      </c>
      <c r="G391" s="21">
        <v>4.6228528803236413E-2</v>
      </c>
      <c r="H391" s="21">
        <v>0.13930592227956981</v>
      </c>
      <c r="I391" s="21">
        <v>0</v>
      </c>
      <c r="J391" s="21">
        <v>8.3583553367741885</v>
      </c>
      <c r="K391" s="21">
        <v>0.13930592227956981</v>
      </c>
      <c r="L391" s="21">
        <v>-0.999999999999999</v>
      </c>
      <c r="M391" s="21">
        <v>-0.999999999999999</v>
      </c>
      <c r="N391" s="21">
        <v>2.7861184455913945</v>
      </c>
      <c r="O391" s="21">
        <v>13.183176862613553</v>
      </c>
      <c r="P391" s="21">
        <v>-0.12985853203214409</v>
      </c>
      <c r="Q391" s="21">
        <v>-2.0079403213124992E-2</v>
      </c>
      <c r="R391" s="21">
        <v>-4.0982784940567833E-2</v>
      </c>
      <c r="S391" s="21">
        <v>0.34546584516027512</v>
      </c>
      <c r="T391" s="21">
        <v>0.28265139850574095</v>
      </c>
      <c r="U391" s="21">
        <v>0.53698134456302971</v>
      </c>
      <c r="V391" s="21">
        <v>0</v>
      </c>
      <c r="W391" s="21">
        <v>41.031706637979063</v>
      </c>
      <c r="X391" s="21">
        <v>2.5844782724498812</v>
      </c>
      <c r="Y391" s="21">
        <v>-0.999999999999999</v>
      </c>
      <c r="Z391" s="21">
        <v>-0.999999999999999</v>
      </c>
      <c r="AA391" s="21">
        <v>74.383598515893837</v>
      </c>
      <c r="AB391" s="21">
        <v>0.24426060172213634</v>
      </c>
      <c r="AC391" s="21">
        <v>0.13822002919356038</v>
      </c>
      <c r="AD391" s="21">
        <v>0.28537686234141013</v>
      </c>
      <c r="AE391" s="21">
        <v>33.392874662855348</v>
      </c>
      <c r="AF391" s="21">
        <v>-0.999999999999999</v>
      </c>
      <c r="AG391" s="21">
        <v>-0.999999999999999</v>
      </c>
      <c r="AH391" s="21">
        <v>-0.999999999999999</v>
      </c>
      <c r="AI391" s="21">
        <v>0</v>
      </c>
      <c r="AJ391" s="21">
        <v>0</v>
      </c>
      <c r="AK391" s="21">
        <v>0.24873986188741007</v>
      </c>
      <c r="AL391" s="21">
        <v>8.5637384493083946E-2</v>
      </c>
      <c r="AM391" s="21">
        <v>-1.3951233457974421E-2</v>
      </c>
      <c r="AN391" s="21">
        <v>0.54833806755097936</v>
      </c>
      <c r="AO391" s="21">
        <v>0.89491847298769034</v>
      </c>
      <c r="AP391" s="21">
        <v>14.136638611239901</v>
      </c>
      <c r="AQ391" s="21">
        <v>49.390061974753245</v>
      </c>
      <c r="AR391" s="21">
        <v>1.1650985882290466</v>
      </c>
      <c r="AS391" s="21">
        <v>2.7237841947294532</v>
      </c>
      <c r="AT391" s="21">
        <v>-0.999999999999999</v>
      </c>
      <c r="AU391" s="21">
        <v>-0.999999999999999</v>
      </c>
      <c r="AV391" s="21">
        <v>5.2457438626685882E-3</v>
      </c>
      <c r="AW391" s="21">
        <v>101.70341398974733</v>
      </c>
      <c r="AX391" s="21">
        <v>101.70341398974733</v>
      </c>
      <c r="AY391" s="21">
        <v>0.41934832472369432</v>
      </c>
      <c r="AZ391" s="21">
        <v>41.882269329083933</v>
      </c>
      <c r="BA391" s="26">
        <v>1490.1701737187675</v>
      </c>
      <c r="CU391" t="e">
        <v>#N/A</v>
      </c>
      <c r="CV391" t="e">
        <v>#N/A</v>
      </c>
    </row>
    <row r="392" spans="1:100" x14ac:dyDescent="0.25">
      <c r="A392">
        <v>1124</v>
      </c>
      <c r="B392" t="s">
        <v>833</v>
      </c>
      <c r="C392" s="26">
        <v>3</v>
      </c>
      <c r="D392" s="21">
        <v>3.7233244474176455</v>
      </c>
      <c r="E392" s="21">
        <v>0.19748767146992618</v>
      </c>
      <c r="F392" s="21">
        <v>-0.34278196097789465</v>
      </c>
      <c r="G392" s="21">
        <v>-0.28348205804102672</v>
      </c>
      <c r="H392" s="21">
        <v>0.23683146432597466</v>
      </c>
      <c r="I392" s="21">
        <v>0</v>
      </c>
      <c r="J392" s="21">
        <v>14.20988785955848</v>
      </c>
      <c r="K392" s="21">
        <v>0.23683146432597466</v>
      </c>
      <c r="L392" s="21">
        <v>-1</v>
      </c>
      <c r="M392" s="21">
        <v>-1</v>
      </c>
      <c r="N392" s="21">
        <v>4.7366292865194897</v>
      </c>
      <c r="O392" s="21">
        <v>17.6497302489351</v>
      </c>
      <c r="P392" s="21">
        <v>-0.34764432288776426</v>
      </c>
      <c r="Q392" s="21">
        <v>-0.63339247202705262</v>
      </c>
      <c r="R392" s="21">
        <v>-0.22923312479406105</v>
      </c>
      <c r="S392" s="21">
        <v>0.33333333333333326</v>
      </c>
      <c r="T392" s="21">
        <v>0.32787101153764631</v>
      </c>
      <c r="U392" s="21">
        <v>0.39707278714019018</v>
      </c>
      <c r="V392" s="21">
        <v>-2.01675484954024E-2</v>
      </c>
      <c r="W392" s="21">
        <v>32.051124767591723</v>
      </c>
      <c r="X392" s="21">
        <v>1.8916587381333523</v>
      </c>
      <c r="Y392" s="21">
        <v>-1</v>
      </c>
      <c r="Z392" s="21">
        <v>-1</v>
      </c>
      <c r="AA392" s="21">
        <v>53.353291692207286</v>
      </c>
      <c r="AB392" s="21">
        <v>0.47127703826045703</v>
      </c>
      <c r="AC392" s="21">
        <v>-0.16083244455603432</v>
      </c>
      <c r="AD392" s="21">
        <v>0.12018340728376961</v>
      </c>
      <c r="AE392" s="21">
        <v>21.531400049409616</v>
      </c>
      <c r="AF392" s="21">
        <v>-1</v>
      </c>
      <c r="AG392" s="21">
        <v>-1</v>
      </c>
      <c r="AH392" s="21">
        <v>-1</v>
      </c>
      <c r="AI392" s="21">
        <v>-2.0856621147565944E-2</v>
      </c>
      <c r="AJ392" s="21">
        <v>-2.01675484954024E-2</v>
      </c>
      <c r="AK392" s="21">
        <v>-0.26758491222430375</v>
      </c>
      <c r="AL392" s="21">
        <v>0.25152679104650533</v>
      </c>
      <c r="AM392" s="21">
        <v>1.022104674247565E-2</v>
      </c>
      <c r="AN392" s="21">
        <v>0.11491332156614242</v>
      </c>
      <c r="AO392" s="21">
        <v>-1.0823983925596274</v>
      </c>
      <c r="AP392" s="21">
        <v>4.1304669943860866</v>
      </c>
      <c r="AQ392" s="21">
        <v>46.261012627150194</v>
      </c>
      <c r="AR392" s="21">
        <v>1.0381095835157672</v>
      </c>
      <c r="AS392" s="21">
        <v>2.1284902024593255</v>
      </c>
      <c r="AT392" s="21">
        <v>-1</v>
      </c>
      <c r="AU392" s="21">
        <v>-1</v>
      </c>
      <c r="AV392" s="21">
        <v>-0.51271518283508777</v>
      </c>
      <c r="AW392" s="21">
        <v>75.133488935528405</v>
      </c>
      <c r="AX392" s="21">
        <v>72.699601663036873</v>
      </c>
      <c r="AY392" s="21">
        <v>0.24266838472043686</v>
      </c>
      <c r="AZ392" s="21">
        <v>-17.781177833249057</v>
      </c>
      <c r="BA392" s="26">
        <v>1522.1188546544813</v>
      </c>
      <c r="CU392" t="e">
        <v>#N/A</v>
      </c>
      <c r="CV392" t="e">
        <v>#N/A</v>
      </c>
    </row>
    <row r="393" spans="1:100" x14ac:dyDescent="0.25">
      <c r="A393">
        <v>1126</v>
      </c>
      <c r="B393" t="s">
        <v>834</v>
      </c>
      <c r="C393" s="26">
        <v>3</v>
      </c>
      <c r="D393" s="21">
        <v>3.3774332310261346</v>
      </c>
      <c r="E393" s="21">
        <v>-4.109075897626626E-4</v>
      </c>
      <c r="F393" s="21">
        <v>2.8581097529438613</v>
      </c>
      <c r="G393" s="21">
        <v>2.8581097529438613</v>
      </c>
      <c r="H393" s="21">
        <v>-2.4192562044182027E-2</v>
      </c>
      <c r="I393" s="21">
        <v>0</v>
      </c>
      <c r="J393" s="21">
        <v>-1.4515537226509236</v>
      </c>
      <c r="K393" s="21">
        <v>-2.4192562044182027E-2</v>
      </c>
      <c r="L393" s="21">
        <v>-0.99999999999999845</v>
      </c>
      <c r="M393" s="21">
        <v>-0.99999999999999845</v>
      </c>
      <c r="N393" s="21">
        <v>-0.48385124088364162</v>
      </c>
      <c r="O393" s="21">
        <v>4.7839892613190713</v>
      </c>
      <c r="P393" s="21">
        <v>-0.53370218214343879</v>
      </c>
      <c r="Q393" s="21">
        <v>8.9620012327446985E-2</v>
      </c>
      <c r="R393" s="21">
        <v>-0.27656836059483536</v>
      </c>
      <c r="S393" s="21">
        <v>0.33333333333333293</v>
      </c>
      <c r="T393" s="21">
        <v>0.31565248522079714</v>
      </c>
      <c r="U393" s="21">
        <v>-4.7137404546804679E-2</v>
      </c>
      <c r="V393" s="21">
        <v>-1.66387055560004E-3</v>
      </c>
      <c r="W393" s="21">
        <v>24.975084219836294</v>
      </c>
      <c r="X393" s="21">
        <v>0.45286789592734933</v>
      </c>
      <c r="Y393" s="21">
        <v>-0.99999999999999845</v>
      </c>
      <c r="Z393" s="21">
        <v>-0.99999999999999845</v>
      </c>
      <c r="AA393" s="21">
        <v>67.684834146413792</v>
      </c>
      <c r="AB393" s="21">
        <v>0.6891494470713263</v>
      </c>
      <c r="AC393" s="21">
        <v>0.32525542360333987</v>
      </c>
      <c r="AD393" s="21">
        <v>-0.15467850493121876</v>
      </c>
      <c r="AE393" s="21">
        <v>42.986318287172352</v>
      </c>
      <c r="AF393" s="21">
        <v>-0.99999999999999845</v>
      </c>
      <c r="AG393" s="21">
        <v>-0.99999999999999845</v>
      </c>
      <c r="AH393" s="21">
        <v>-0.99999999999999845</v>
      </c>
      <c r="AI393" s="21">
        <v>2.3871059141187222E-4</v>
      </c>
      <c r="AJ393" s="21">
        <v>-1.66387055560004E-3</v>
      </c>
      <c r="AK393" s="21">
        <v>6.4921598315316867E-2</v>
      </c>
      <c r="AL393" s="21">
        <v>-5.0994134478012966E-2</v>
      </c>
      <c r="AM393" s="21">
        <v>-2.2828604969851781E-2</v>
      </c>
      <c r="AN393" s="21">
        <v>-0.10593225658428679</v>
      </c>
      <c r="AO393" s="21">
        <v>-0.24610713266970999</v>
      </c>
      <c r="AP393" s="21">
        <v>-2.9032770869972353</v>
      </c>
      <c r="AQ393" s="21">
        <v>23.523530497185369</v>
      </c>
      <c r="AR393" s="21">
        <v>0.60018454345172456</v>
      </c>
      <c r="AS393" s="21">
        <v>0.42867533388316753</v>
      </c>
      <c r="AT393" s="21">
        <v>-0.99999999999999845</v>
      </c>
      <c r="AU393" s="21">
        <v>-0.99999999999999845</v>
      </c>
      <c r="AV393" s="21">
        <v>2.5815413923490267</v>
      </c>
      <c r="AW393" s="21">
        <v>69.565546320735606</v>
      </c>
      <c r="AX393" s="21">
        <v>69.403933477003832</v>
      </c>
      <c r="AY393" s="21">
        <v>0.33849208389676277</v>
      </c>
      <c r="AZ393" s="21">
        <v>22.402571154168825</v>
      </c>
      <c r="BA393" s="26">
        <v>1498.3393439562203</v>
      </c>
    </row>
    <row r="394" spans="1:100" x14ac:dyDescent="0.25">
      <c r="A394">
        <v>1137</v>
      </c>
      <c r="B394" t="s">
        <v>835</v>
      </c>
      <c r="C394" s="26">
        <v>3</v>
      </c>
      <c r="D394" s="21">
        <v>4.4934035288695862</v>
      </c>
      <c r="E394" s="21">
        <v>-7.5260703666762227E-2</v>
      </c>
      <c r="F394" s="21">
        <v>-2.2704715398166628E-3</v>
      </c>
      <c r="G394" s="21">
        <v>-1.8871368610554894E-2</v>
      </c>
      <c r="H394" s="21">
        <v>-0.1659405052727512</v>
      </c>
      <c r="I394" s="21">
        <v>0</v>
      </c>
      <c r="J394" s="21">
        <v>-9.956430316365072</v>
      </c>
      <c r="K394" s="21">
        <v>-0.1659405052727512</v>
      </c>
      <c r="L394" s="21">
        <v>-0.99999999999999967</v>
      </c>
      <c r="M394" s="21">
        <v>-0.99999999999999967</v>
      </c>
      <c r="N394" s="21">
        <v>-3.3188101054550239</v>
      </c>
      <c r="O394" s="21">
        <v>-5.4818981561060367</v>
      </c>
      <c r="P394" s="21">
        <v>0.31483893156682485</v>
      </c>
      <c r="Q394" s="21">
        <v>-2.8210689773155894E-2</v>
      </c>
      <c r="R394" s="21">
        <v>4.3030275281133186E-2</v>
      </c>
      <c r="S394" s="21">
        <v>0.33333333333333343</v>
      </c>
      <c r="T394" s="21">
        <v>0.38325456370412175</v>
      </c>
      <c r="U394" s="21">
        <v>0.12977344019265369</v>
      </c>
      <c r="V394" s="21">
        <v>0</v>
      </c>
      <c r="W394" s="21">
        <v>40.492073700114382</v>
      </c>
      <c r="X394" s="21">
        <v>1.4317479565107645</v>
      </c>
      <c r="Y394" s="21">
        <v>-0.99999999999999967</v>
      </c>
      <c r="Z394" s="21">
        <v>-0.99999999999999967</v>
      </c>
      <c r="AA394" s="21">
        <v>76.042579502298082</v>
      </c>
      <c r="AB394" s="21">
        <v>0.11055978968323939</v>
      </c>
      <c r="AC394" s="21">
        <v>0.2314031025867587</v>
      </c>
      <c r="AD394" s="21">
        <v>0.36818661826805305</v>
      </c>
      <c r="AE394" s="21">
        <v>35.507475526902567</v>
      </c>
      <c r="AF394" s="21">
        <v>-0.99999999999999967</v>
      </c>
      <c r="AG394" s="21">
        <v>-0.99999999999999967</v>
      </c>
      <c r="AH394" s="21">
        <v>-0.99999999999999967</v>
      </c>
      <c r="AI394" s="21">
        <v>0</v>
      </c>
      <c r="AJ394" s="21">
        <v>0</v>
      </c>
      <c r="AK394" s="21">
        <v>-6.032406407768599E-3</v>
      </c>
      <c r="AL394" s="21">
        <v>0.22900936383884526</v>
      </c>
      <c r="AM394" s="21">
        <v>-0.14215983697484358</v>
      </c>
      <c r="AN394" s="21">
        <v>0.26970604647208718</v>
      </c>
      <c r="AO394" s="21">
        <v>-3.5841579564099333</v>
      </c>
      <c r="AP394" s="21">
        <v>7.8876979809964061</v>
      </c>
      <c r="AQ394" s="21">
        <v>30.535643383749324</v>
      </c>
      <c r="AR394" s="21">
        <v>0.84636133723010865</v>
      </c>
      <c r="AS394" s="21">
        <v>1.265807451238014</v>
      </c>
      <c r="AT394" s="21">
        <v>-0.99999999999999967</v>
      </c>
      <c r="AU394" s="21">
        <v>-0.99999999999999967</v>
      </c>
      <c r="AV394" s="21">
        <v>2.4158906670578288E-2</v>
      </c>
      <c r="AW394" s="21">
        <v>78.448379327188462</v>
      </c>
      <c r="AX394" s="21">
        <v>78.448379327188462</v>
      </c>
      <c r="AY394" s="21">
        <v>0.41990829349584757</v>
      </c>
      <c r="AZ394" s="21">
        <v>24.99023941225348</v>
      </c>
      <c r="BA394" s="26">
        <v>1502.5500905110846</v>
      </c>
      <c r="CU394" t="e">
        <v>#N/A</v>
      </c>
      <c r="CV394" t="e">
        <v>#N/A</v>
      </c>
    </row>
    <row r="395" spans="1:100" x14ac:dyDescent="0.25">
      <c r="A395">
        <v>1138</v>
      </c>
      <c r="B395" t="s">
        <v>836</v>
      </c>
      <c r="C395" s="26">
        <v>3</v>
      </c>
      <c r="D395" s="21">
        <v>-0.48856698420558731</v>
      </c>
      <c r="E395" s="21">
        <v>-6.7842943570963063E-3</v>
      </c>
      <c r="F395" s="21">
        <v>-0.45598060838943838</v>
      </c>
      <c r="G395" s="21">
        <v>-0.45598060838943838</v>
      </c>
      <c r="H395" s="21">
        <v>6.4003236483039835E-2</v>
      </c>
      <c r="I395" s="21">
        <v>0</v>
      </c>
      <c r="J395" s="21">
        <v>3.8401941889823927</v>
      </c>
      <c r="K395" s="21">
        <v>6.4003236483039835E-2</v>
      </c>
      <c r="L395" s="21">
        <v>-1.0000000000000009</v>
      </c>
      <c r="M395" s="21">
        <v>-1.0000000000000009</v>
      </c>
      <c r="N395" s="21">
        <v>1.2800647296607968</v>
      </c>
      <c r="O395" s="21">
        <v>2.8956465963873614</v>
      </c>
      <c r="P395" s="21">
        <v>-0.28608155913740696</v>
      </c>
      <c r="Q395" s="21">
        <v>0.39133603273525136</v>
      </c>
      <c r="R395" s="21">
        <v>0.10255111738785587</v>
      </c>
      <c r="S395" s="21">
        <v>0.3333333333333337</v>
      </c>
      <c r="T395" s="21">
        <v>0.33411458145233042</v>
      </c>
      <c r="U395" s="21">
        <v>2.6471528781738116E-2</v>
      </c>
      <c r="V395" s="21">
        <v>-1.9542556778050037E-2</v>
      </c>
      <c r="W395" s="21">
        <v>24.414946012252486</v>
      </c>
      <c r="X395" s="21">
        <v>0.59285670088027298</v>
      </c>
      <c r="Y395" s="21">
        <v>-1.0000000000000009</v>
      </c>
      <c r="Z395" s="21">
        <v>-1.0000000000000009</v>
      </c>
      <c r="AA395" s="21">
        <v>38.61661581559202</v>
      </c>
      <c r="AB395" s="21">
        <v>-0.11869433937730613</v>
      </c>
      <c r="AC395" s="21">
        <v>0.20918250857976775</v>
      </c>
      <c r="AD395" s="21">
        <v>0.19149420451657181</v>
      </c>
      <c r="AE395" s="21">
        <v>14.09911868595168</v>
      </c>
      <c r="AF395" s="21">
        <v>-1.0000000000000009</v>
      </c>
      <c r="AG395" s="21">
        <v>-1.0000000000000009</v>
      </c>
      <c r="AH395" s="21">
        <v>-1.0000000000000009</v>
      </c>
      <c r="AI395" s="21">
        <v>0</v>
      </c>
      <c r="AJ395" s="21">
        <v>-1.9542556778050037E-2</v>
      </c>
      <c r="AK395" s="21">
        <v>0.15337226560997436</v>
      </c>
      <c r="AL395" s="21">
        <v>0.27663464250741776</v>
      </c>
      <c r="AM395" s="21">
        <v>0.39761168800404134</v>
      </c>
      <c r="AN395" s="21">
        <v>0.80707194969407248</v>
      </c>
      <c r="AO395" s="21">
        <v>10.707153528150901</v>
      </c>
      <c r="AP395" s="21">
        <v>21.559971954888894</v>
      </c>
      <c r="AQ395" s="21">
        <v>28.25514020123487</v>
      </c>
      <c r="AR395" s="21">
        <v>0.6743768867893517</v>
      </c>
      <c r="AS395" s="21">
        <v>0.65685993736331283</v>
      </c>
      <c r="AT395" s="21">
        <v>-1.0000000000000009</v>
      </c>
      <c r="AU395" s="21">
        <v>-1.0000000000000009</v>
      </c>
      <c r="AV395" s="21">
        <v>-0.35342949100158266</v>
      </c>
      <c r="AW395" s="21">
        <v>63.072234366868258</v>
      </c>
      <c r="AX395" s="21">
        <v>61.11797868906325</v>
      </c>
      <c r="AY395" s="21">
        <v>0.11103543407880123</v>
      </c>
      <c r="AZ395" s="21">
        <v>-13.908719719233195</v>
      </c>
      <c r="BA395" s="26">
        <v>1444.9070168619983</v>
      </c>
    </row>
    <row r="396" spans="1:100" x14ac:dyDescent="0.25">
      <c r="A396">
        <v>1143</v>
      </c>
      <c r="B396" t="s">
        <v>837</v>
      </c>
      <c r="C396" s="26">
        <v>3</v>
      </c>
      <c r="D396" s="21">
        <v>4.7776903787587877</v>
      </c>
      <c r="E396" s="21">
        <v>7.7301837190738992E-2</v>
      </c>
      <c r="F396" s="21">
        <v>-8.7822963211213467E-2</v>
      </c>
      <c r="G396" s="21">
        <v>-8.7822963211213467E-2</v>
      </c>
      <c r="H396" s="21">
        <v>0.39585212740060804</v>
      </c>
      <c r="I396" s="21">
        <v>0</v>
      </c>
      <c r="J396" s="21">
        <v>23.751127644036483</v>
      </c>
      <c r="K396" s="21">
        <v>0.39585212740060804</v>
      </c>
      <c r="L396" s="21">
        <v>-1.0000000000000004</v>
      </c>
      <c r="M396" s="21">
        <v>-1.0000000000000004</v>
      </c>
      <c r="N396" s="21">
        <v>7.9170425480121622</v>
      </c>
      <c r="O396" s="21">
        <v>28.440995059584068</v>
      </c>
      <c r="P396" s="21">
        <v>-0.17971406197669709</v>
      </c>
      <c r="Q396" s="21">
        <v>3.0146764993892523E-2</v>
      </c>
      <c r="R396" s="21">
        <v>-5.1429903089200424E-3</v>
      </c>
      <c r="S396" s="21">
        <v>0.33333333333333309</v>
      </c>
      <c r="T396" s="21">
        <v>0.34716827522163174</v>
      </c>
      <c r="U396" s="21">
        <v>0.53366898249259298</v>
      </c>
      <c r="V396" s="21">
        <v>-1.7740913538736691E-2</v>
      </c>
      <c r="W396" s="21">
        <v>32.023102004328528</v>
      </c>
      <c r="X396" s="21">
        <v>2.3267148717806077</v>
      </c>
      <c r="Y396" s="21">
        <v>-1.0000000000000004</v>
      </c>
      <c r="Z396" s="21">
        <v>-1.0000000000000004</v>
      </c>
      <c r="AA396" s="21">
        <v>58.162931757004841</v>
      </c>
      <c r="AB396" s="21">
        <v>0.15486326840320971</v>
      </c>
      <c r="AC396" s="21">
        <v>0.25099012921210356</v>
      </c>
      <c r="AD396" s="21">
        <v>0.117046057244391</v>
      </c>
      <c r="AE396" s="21">
        <v>26.144972742985207</v>
      </c>
      <c r="AF396" s="21">
        <v>-1.0000000000000004</v>
      </c>
      <c r="AG396" s="21">
        <v>-1.0000000000000004</v>
      </c>
      <c r="AH396" s="21">
        <v>-1.0000000000000004</v>
      </c>
      <c r="AI396" s="21">
        <v>0</v>
      </c>
      <c r="AJ396" s="21">
        <v>-1.7740913538736691E-2</v>
      </c>
      <c r="AK396" s="21">
        <v>0.38895046292616559</v>
      </c>
      <c r="AL396" s="21">
        <v>-1.6743585852293824E-2</v>
      </c>
      <c r="AM396" s="21">
        <v>0.36928842049766258</v>
      </c>
      <c r="AN396" s="21">
        <v>0.14724288928333518</v>
      </c>
      <c r="AO396" s="21">
        <v>11.176962827072391</v>
      </c>
      <c r="AP396" s="21">
        <v>3.5973543028219095</v>
      </c>
      <c r="AQ396" s="21">
        <v>55.774229648365029</v>
      </c>
      <c r="AR396" s="21">
        <v>1.1964296775088221</v>
      </c>
      <c r="AS396" s="21">
        <v>2.7225669991812174</v>
      </c>
      <c r="AT396" s="21">
        <v>-1.0000000000000004</v>
      </c>
      <c r="AU396" s="21">
        <v>-1.0000000000000004</v>
      </c>
      <c r="AV396" s="21">
        <v>-9.2965953520133482E-2</v>
      </c>
      <c r="AW396" s="21">
        <v>90.201281119410737</v>
      </c>
      <c r="AX396" s="21">
        <v>88.427189765537094</v>
      </c>
      <c r="AY396" s="21">
        <v>0.3254091945900493</v>
      </c>
      <c r="AZ396" s="21">
        <v>33.95395751131781</v>
      </c>
      <c r="BA396" s="26">
        <v>1529.5727159284997</v>
      </c>
      <c r="CU396" t="e">
        <v>#N/A</v>
      </c>
      <c r="CV396" t="e">
        <v>#N/A</v>
      </c>
    </row>
    <row r="397" spans="1:100" x14ac:dyDescent="0.25">
      <c r="A397">
        <v>1153</v>
      </c>
      <c r="B397" t="s">
        <v>838</v>
      </c>
      <c r="C397" s="26">
        <v>3</v>
      </c>
      <c r="D397" s="21">
        <v>5.6419476638468966</v>
      </c>
      <c r="E397" s="21">
        <v>-0.25363299046183535</v>
      </c>
      <c r="F397" s="21">
        <v>-0.42479811285919611</v>
      </c>
      <c r="G397" s="21">
        <v>-0.49526387479518807</v>
      </c>
      <c r="H397" s="21">
        <v>0.4763748278467958</v>
      </c>
      <c r="I397" s="21">
        <v>0</v>
      </c>
      <c r="J397" s="21">
        <v>28.582489670807764</v>
      </c>
      <c r="K397" s="21">
        <v>0.4763748278467958</v>
      </c>
      <c r="L397" s="21">
        <v>-1.0000000000000011</v>
      </c>
      <c r="M397" s="21">
        <v>-1.0000000000000011</v>
      </c>
      <c r="N397" s="21">
        <v>9.5274965569359189</v>
      </c>
      <c r="O397" s="21">
        <v>33.729173459859453</v>
      </c>
      <c r="P397" s="21">
        <v>-0.17374805310975319</v>
      </c>
      <c r="Q397" s="21">
        <v>-4.8067050933824547</v>
      </c>
      <c r="R397" s="21">
        <v>-1.5800133881707541</v>
      </c>
      <c r="S397" s="21">
        <v>0.33333333333333331</v>
      </c>
      <c r="T397" s="21">
        <v>0.33882789763898807</v>
      </c>
      <c r="U397" s="21">
        <v>0.5842691754495597</v>
      </c>
      <c r="V397" s="21">
        <v>5.3638433072016344E-2</v>
      </c>
      <c r="W397" s="21">
        <v>33.347760465884093</v>
      </c>
      <c r="X397" s="21">
        <v>2.8546937033558661</v>
      </c>
      <c r="Y397" s="21">
        <v>-1.0000000000000011</v>
      </c>
      <c r="Z397" s="21">
        <v>-1.0000000000000011</v>
      </c>
      <c r="AA397" s="21">
        <v>80.683763986090185</v>
      </c>
      <c r="AB397" s="21">
        <v>0.20454192385059855</v>
      </c>
      <c r="AC397" s="21">
        <v>0.20660116636349382</v>
      </c>
      <c r="AD397" s="21">
        <v>0.56717724795344526</v>
      </c>
      <c r="AE397" s="21">
        <v>48.916016908376896</v>
      </c>
      <c r="AF397" s="21">
        <v>-1.0000000000000011</v>
      </c>
      <c r="AG397" s="21">
        <v>-1.0000000000000011</v>
      </c>
      <c r="AH397" s="21">
        <v>-1.0000000000000011</v>
      </c>
      <c r="AI397" s="21">
        <v>-7.1341229435782985E-2</v>
      </c>
      <c r="AJ397" s="21">
        <v>5.3638433072016344E-2</v>
      </c>
      <c r="AK397" s="21">
        <v>0.31016718598601634</v>
      </c>
      <c r="AL397" s="21">
        <v>1.8123628042108722E-2</v>
      </c>
      <c r="AM397" s="21">
        <v>0.27175672013249136</v>
      </c>
      <c r="AN397" s="21">
        <v>0.12577028577369423</v>
      </c>
      <c r="AO397" s="21">
        <v>8.3447539332423677</v>
      </c>
      <c r="AP397" s="21">
        <v>3.2348752845528983</v>
      </c>
      <c r="AQ397" s="21">
        <v>61.930250136691782</v>
      </c>
      <c r="AR397" s="21">
        <v>1.3100688394938984</v>
      </c>
      <c r="AS397" s="21">
        <v>3.331068531202658</v>
      </c>
      <c r="AT397" s="21">
        <v>-1.0000000000000011</v>
      </c>
      <c r="AU397" s="21">
        <v>-1.0000000000000011</v>
      </c>
      <c r="AV397" s="21">
        <v>-2.0752772629659422</v>
      </c>
      <c r="AW397" s="21">
        <v>117.64781273050258</v>
      </c>
      <c r="AX397" s="21">
        <v>121.58483144898852</v>
      </c>
      <c r="AY397" s="21">
        <v>0.41359020592342827</v>
      </c>
      <c r="AZ397" s="21">
        <v>33.763614929030894</v>
      </c>
      <c r="BA397" s="26">
        <v>1510.294223269135</v>
      </c>
    </row>
    <row r="398" spans="1:100" x14ac:dyDescent="0.25">
      <c r="A398">
        <v>1155</v>
      </c>
      <c r="B398" t="s">
        <v>839</v>
      </c>
      <c r="C398" s="26">
        <v>3</v>
      </c>
      <c r="D398" s="21">
        <v>5.2861387502646231</v>
      </c>
      <c r="E398" s="21">
        <v>5.5020858535929834E-2</v>
      </c>
      <c r="F398" s="21">
        <v>-0.36998805486644426</v>
      </c>
      <c r="G398" s="21">
        <v>-0.38457978265903103</v>
      </c>
      <c r="H398" s="21">
        <v>0.40790803133753861</v>
      </c>
      <c r="I398" s="21">
        <v>0</v>
      </c>
      <c r="J398" s="21">
        <v>24.474481880252323</v>
      </c>
      <c r="K398" s="21">
        <v>0.40790803133753861</v>
      </c>
      <c r="L398" s="21">
        <v>-0.99999999999999922</v>
      </c>
      <c r="M398" s="21">
        <v>-0.99999999999999922</v>
      </c>
      <c r="N398" s="21">
        <v>8.1581606267507745</v>
      </c>
      <c r="O398" s="21">
        <v>29.376040847857908</v>
      </c>
      <c r="P398" s="21">
        <v>0.13353777583875187</v>
      </c>
      <c r="Q398" s="21">
        <v>-0.15351533309048632</v>
      </c>
      <c r="R398" s="21">
        <v>-1.7012411492578816E-2</v>
      </c>
      <c r="S398" s="21">
        <v>0.34374318574448381</v>
      </c>
      <c r="T398" s="21">
        <v>0.3899993779857247</v>
      </c>
      <c r="U398" s="21">
        <v>0.47268142104770722</v>
      </c>
      <c r="V398" s="21">
        <v>-1.9051728751750065E-2</v>
      </c>
      <c r="W398" s="21">
        <v>31.178568987545074</v>
      </c>
      <c r="X398" s="21">
        <v>2.129272737297796</v>
      </c>
      <c r="Y398" s="21">
        <v>-0.99999999999999922</v>
      </c>
      <c r="Z398" s="21">
        <v>-0.99999999999999922</v>
      </c>
      <c r="AA398" s="21">
        <v>86.028223174017839</v>
      </c>
      <c r="AB398" s="21">
        <v>0.41034435377972267</v>
      </c>
      <c r="AC398" s="21">
        <v>0.19703112322269031</v>
      </c>
      <c r="AD398" s="21">
        <v>0.48995785495689437</v>
      </c>
      <c r="AE398" s="21">
        <v>54.866666597965363</v>
      </c>
      <c r="AF398" s="21">
        <v>-0.99999999999999922</v>
      </c>
      <c r="AG398" s="21">
        <v>-0.99999999999999922</v>
      </c>
      <c r="AH398" s="21">
        <v>-0.99999999999999922</v>
      </c>
      <c r="AI398" s="21">
        <v>0</v>
      </c>
      <c r="AJ398" s="21">
        <v>-1.9051728751750065E-2</v>
      </c>
      <c r="AK398" s="21">
        <v>3.8161195162044255E-2</v>
      </c>
      <c r="AL398" s="21">
        <v>0.43590165683975446</v>
      </c>
      <c r="AM398" s="21">
        <v>0.14029542768599718</v>
      </c>
      <c r="AN398" s="21">
        <v>-7.6997597358795286E-2</v>
      </c>
      <c r="AO398" s="21">
        <v>3.6981916679601481</v>
      </c>
      <c r="AP398" s="21">
        <v>0.25456835022889507</v>
      </c>
      <c r="AQ398" s="21">
        <v>55.653050867797397</v>
      </c>
      <c r="AR398" s="21">
        <v>1.1873722560261653</v>
      </c>
      <c r="AS398" s="21">
        <v>2.5371807686353334</v>
      </c>
      <c r="AT398" s="21">
        <v>-0.99999999999999922</v>
      </c>
      <c r="AU398" s="21">
        <v>-0.99999999999999922</v>
      </c>
      <c r="AV398" s="21">
        <v>-0.40159219415160979</v>
      </c>
      <c r="AW398" s="21">
        <v>115.65883237210464</v>
      </c>
      <c r="AX398" s="21">
        <v>113.75365949692964</v>
      </c>
      <c r="AY398" s="21">
        <v>0.55626094752524835</v>
      </c>
      <c r="AZ398" s="21">
        <v>68.354615338289705</v>
      </c>
      <c r="BA398" s="26">
        <v>1528.6757687626805</v>
      </c>
    </row>
    <row r="399" spans="1:100" x14ac:dyDescent="0.25">
      <c r="A399">
        <v>1156</v>
      </c>
      <c r="B399" t="s">
        <v>840</v>
      </c>
      <c r="C399" s="26">
        <v>3</v>
      </c>
      <c r="D399" s="21">
        <v>6.2274469704130153</v>
      </c>
      <c r="E399" s="21">
        <v>-7.5793157154638816E-2</v>
      </c>
      <c r="F399" s="21">
        <v>1.1918111252708989</v>
      </c>
      <c r="G399" s="21">
        <v>1.1766016661084762</v>
      </c>
      <c r="H399" s="21">
        <v>0.15841016482143641</v>
      </c>
      <c r="I399" s="21">
        <v>0</v>
      </c>
      <c r="J399" s="21">
        <v>9.5046098892861846</v>
      </c>
      <c r="K399" s="21">
        <v>0.15841016482143641</v>
      </c>
      <c r="L399" s="21">
        <v>-0.99999999999999856</v>
      </c>
      <c r="M399" s="21">
        <v>-0.99999999999999856</v>
      </c>
      <c r="N399" s="21">
        <v>3.1682032964287279</v>
      </c>
      <c r="O399" s="21">
        <v>16.908658525807677</v>
      </c>
      <c r="P399" s="21">
        <v>-2.754729500923788</v>
      </c>
      <c r="Q399" s="21">
        <v>2.3323243801410896</v>
      </c>
      <c r="R399" s="21">
        <v>0.34779802950498256</v>
      </c>
      <c r="S399" s="21">
        <v>0.340049495038378</v>
      </c>
      <c r="T399" s="21">
        <v>0.4281375981197022</v>
      </c>
      <c r="U399" s="21">
        <v>0.17802101383260732</v>
      </c>
      <c r="V399" s="21">
        <v>-5.2625829965797885E-2</v>
      </c>
      <c r="W399" s="21">
        <v>29.4068844881381</v>
      </c>
      <c r="X399" s="21">
        <v>1.096196943560805</v>
      </c>
      <c r="Y399" s="21">
        <v>-0.99999999999999856</v>
      </c>
      <c r="Z399" s="21">
        <v>-0.99999999999999856</v>
      </c>
      <c r="AA399" s="21">
        <v>78.426132728800297</v>
      </c>
      <c r="AB399" s="21">
        <v>0.22173041273985494</v>
      </c>
      <c r="AC399" s="21">
        <v>0.30609062549133959</v>
      </c>
      <c r="AD399" s="21">
        <v>0.4456079659919483</v>
      </c>
      <c r="AE399" s="21">
        <v>48.671450211157143</v>
      </c>
      <c r="AF399" s="21">
        <v>-0.99999999999999856</v>
      </c>
      <c r="AG399" s="21">
        <v>-0.99999999999999856</v>
      </c>
      <c r="AH399" s="21">
        <v>-0.99999999999999856</v>
      </c>
      <c r="AI399" s="21">
        <v>0</v>
      </c>
      <c r="AJ399" s="21">
        <v>-5.2625829965797885E-2</v>
      </c>
      <c r="AK399" s="21">
        <v>1.9396057617578441E-2</v>
      </c>
      <c r="AL399" s="21">
        <v>0.10282215215163953</v>
      </c>
      <c r="AM399" s="21">
        <v>0.47622261832730622</v>
      </c>
      <c r="AN399" s="21">
        <v>3.8784154352830863E-2</v>
      </c>
      <c r="AO399" s="21">
        <v>12.002545746270538</v>
      </c>
      <c r="AP399" s="21">
        <v>1.4837146195789692</v>
      </c>
      <c r="AQ399" s="21">
        <v>38.911494377424305</v>
      </c>
      <c r="AR399" s="21">
        <v>0.89358227702488946</v>
      </c>
      <c r="AS399" s="21">
        <v>1.2546071083822405</v>
      </c>
      <c r="AT399" s="21">
        <v>-0.99999999999999856</v>
      </c>
      <c r="AU399" s="21">
        <v>-0.99999999999999856</v>
      </c>
      <c r="AV399" s="21">
        <v>1.5243996956134589</v>
      </c>
      <c r="AW399" s="21">
        <v>96.818505874186854</v>
      </c>
      <c r="AX399" s="21">
        <v>91.555922877607088</v>
      </c>
      <c r="AY399" s="21">
        <v>0.189661167152538</v>
      </c>
      <c r="AZ399" s="21">
        <v>-4.9513250122895904</v>
      </c>
      <c r="BA399" s="26">
        <v>1462.2547937261816</v>
      </c>
    </row>
    <row r="400" spans="1:100" x14ac:dyDescent="0.25">
      <c r="A400">
        <v>1157</v>
      </c>
      <c r="B400" t="s">
        <v>841</v>
      </c>
      <c r="C400" s="26">
        <v>3</v>
      </c>
      <c r="D400" s="21">
        <v>4.4195723696460476</v>
      </c>
      <c r="E400" s="21">
        <v>-9.4562144639034201E-3</v>
      </c>
      <c r="F400" s="21">
        <v>-0.16735021469620992</v>
      </c>
      <c r="G400" s="21">
        <v>-0.16791289595974682</v>
      </c>
      <c r="H400" s="21">
        <v>-3.0682797950994597E-2</v>
      </c>
      <c r="I400" s="21">
        <v>0</v>
      </c>
      <c r="J400" s="21">
        <v>-1.8409678770596933</v>
      </c>
      <c r="K400" s="21">
        <v>-3.0682797950994597E-2</v>
      </c>
      <c r="L400" s="21">
        <v>-0.99999999999999978</v>
      </c>
      <c r="M400" s="21">
        <v>-0.99999999999999978</v>
      </c>
      <c r="N400" s="21">
        <v>-0.61365595901989511</v>
      </c>
      <c r="O400" s="21">
        <v>2.4106915966266191</v>
      </c>
      <c r="P400" s="21">
        <v>0.33737251715826949</v>
      </c>
      <c r="Q400" s="21">
        <v>-5.6877728652668547E-2</v>
      </c>
      <c r="R400" s="21">
        <v>3.3040521115378946E-2</v>
      </c>
      <c r="S400" s="21">
        <v>0.33333333333333309</v>
      </c>
      <c r="T400" s="21">
        <v>0.2002446579420436</v>
      </c>
      <c r="U400" s="21">
        <v>-2.6832277745034522E-2</v>
      </c>
      <c r="V400" s="21">
        <v>-4.1805215465747442E-3</v>
      </c>
      <c r="W400" s="21">
        <v>21.329919597390489</v>
      </c>
      <c r="X400" s="21">
        <v>0.27100738660629681</v>
      </c>
      <c r="Y400" s="21">
        <v>-0.99999999999999978</v>
      </c>
      <c r="Z400" s="21">
        <v>-0.99999999999999978</v>
      </c>
      <c r="AA400" s="21">
        <v>24.75931591953681</v>
      </c>
      <c r="AB400" s="21">
        <v>0.15752017516881447</v>
      </c>
      <c r="AC400" s="21">
        <v>-0.11983552959114344</v>
      </c>
      <c r="AD400" s="21">
        <v>3.0242470442947634E-2</v>
      </c>
      <c r="AE400" s="21">
        <v>3.3963558010309254</v>
      </c>
      <c r="AF400" s="21">
        <v>-0.99999999999999978</v>
      </c>
      <c r="AG400" s="21">
        <v>-0.99999999999999978</v>
      </c>
      <c r="AH400" s="21">
        <v>-0.99999999999999978</v>
      </c>
      <c r="AI400" s="21">
        <v>1.3497595109956313E-2</v>
      </c>
      <c r="AJ400" s="21">
        <v>-4.1805215465747442E-3</v>
      </c>
      <c r="AK400" s="21">
        <v>-8.0586411713499586E-3</v>
      </c>
      <c r="AL400" s="21">
        <v>-0.16108179451672761</v>
      </c>
      <c r="AM400" s="21">
        <v>-0.16193794965237834</v>
      </c>
      <c r="AN400" s="21">
        <v>-8.7767422851735957E-2</v>
      </c>
      <c r="AO400" s="21">
        <v>-4.0887419471662083</v>
      </c>
      <c r="AP400" s="21">
        <v>-2.9995945438770373</v>
      </c>
      <c r="AQ400" s="21">
        <v>19.4889517203308</v>
      </c>
      <c r="AR400" s="21">
        <v>0.50256519198376737</v>
      </c>
      <c r="AS400" s="21">
        <v>0.24032458865530215</v>
      </c>
      <c r="AT400" s="21">
        <v>-0.99999999999999978</v>
      </c>
      <c r="AU400" s="21">
        <v>-0.99999999999999978</v>
      </c>
      <c r="AV400" s="21">
        <v>-0.13487237484436765</v>
      </c>
      <c r="AW400" s="21">
        <v>24.170412972286343</v>
      </c>
      <c r="AX400" s="21">
        <v>24.022312719828001</v>
      </c>
      <c r="AY400" s="21">
        <v>-0.266166411628666</v>
      </c>
      <c r="AZ400" s="21">
        <v>-73.563855459329545</v>
      </c>
      <c r="BA400" s="26">
        <v>1396.6654079857267</v>
      </c>
    </row>
    <row r="401" spans="1:100" x14ac:dyDescent="0.25">
      <c r="A401">
        <v>1159</v>
      </c>
      <c r="B401" t="s">
        <v>842</v>
      </c>
      <c r="C401" s="26">
        <v>2</v>
      </c>
      <c r="D401" s="21">
        <v>4.2829140199062312</v>
      </c>
      <c r="E401" s="21">
        <v>0.1223897554531399</v>
      </c>
      <c r="F401" s="21">
        <v>0.38170113816542073</v>
      </c>
      <c r="G401" s="21">
        <v>0.39110134836472338</v>
      </c>
      <c r="H401" s="21">
        <v>0.13313840733338891</v>
      </c>
      <c r="I401" s="21">
        <v>0</v>
      </c>
      <c r="J401" s="21">
        <v>7.9883044400033345</v>
      </c>
      <c r="K401" s="21">
        <v>0.13313840733338891</v>
      </c>
      <c r="L401" s="21">
        <v>-1</v>
      </c>
      <c r="M401" s="21">
        <v>-1</v>
      </c>
      <c r="N401" s="21">
        <v>2.6627681466677782</v>
      </c>
      <c r="O401" s="21">
        <v>12.142628500397493</v>
      </c>
      <c r="P401" s="21">
        <v>0.78761697407473441</v>
      </c>
      <c r="Q401" s="21">
        <v>2.1291243679291907</v>
      </c>
      <c r="R401" s="21">
        <v>0.70079994697818715</v>
      </c>
      <c r="S401" s="21">
        <v>0.33974206526761663</v>
      </c>
      <c r="T401" s="21">
        <v>0.32347310904964699</v>
      </c>
      <c r="U401" s="21">
        <v>0.12627816715421472</v>
      </c>
      <c r="V401" s="21">
        <v>7.0666002473290818E-3</v>
      </c>
      <c r="W401" s="21">
        <v>27.388762414614582</v>
      </c>
      <c r="X401" s="21">
        <v>1.0282921098751094</v>
      </c>
      <c r="Y401" s="21">
        <v>-1</v>
      </c>
      <c r="Z401" s="21">
        <v>-1</v>
      </c>
      <c r="AA401" s="21">
        <v>48.736971103058991</v>
      </c>
      <c r="AB401" s="21">
        <v>0.17200688502379935</v>
      </c>
      <c r="AC401" s="21">
        <v>0.1722412264077203</v>
      </c>
      <c r="AD401" s="21">
        <v>0.16718094978218562</v>
      </c>
      <c r="AE401" s="21">
        <v>22.649986611113274</v>
      </c>
      <c r="AF401" s="21">
        <v>-1</v>
      </c>
      <c r="AG401" s="21">
        <v>-1</v>
      </c>
      <c r="AH401" s="21">
        <v>-1</v>
      </c>
      <c r="AI401" s="21">
        <v>3.6078829245617169E-3</v>
      </c>
      <c r="AJ401" s="21">
        <v>7.0666002473290818E-3</v>
      </c>
      <c r="AK401" s="21">
        <v>2.4684056427837879E-2</v>
      </c>
      <c r="AL401" s="21">
        <v>0.14714390056140944</v>
      </c>
      <c r="AM401" s="21">
        <v>2.0404508798254492E-2</v>
      </c>
      <c r="AN401" s="21">
        <v>0.16303635141679929</v>
      </c>
      <c r="AO401" s="21">
        <v>0.90659796508623924</v>
      </c>
      <c r="AP401" s="21">
        <v>4.5385633252363418</v>
      </c>
      <c r="AQ401" s="21">
        <v>32.779868460452633</v>
      </c>
      <c r="AR401" s="21">
        <v>0.76701286390485168</v>
      </c>
      <c r="AS401" s="21">
        <v>1.1218724841939578</v>
      </c>
      <c r="AT401" s="21">
        <v>-1</v>
      </c>
      <c r="AU401" s="21">
        <v>-1</v>
      </c>
      <c r="AV401" s="21">
        <v>0.98170609319280211</v>
      </c>
      <c r="AW401" s="21">
        <v>61.609471979671596</v>
      </c>
      <c r="AX401" s="21">
        <v>61.812340539053494</v>
      </c>
      <c r="AY401" s="21">
        <v>0.21893067861198667</v>
      </c>
      <c r="AZ401" s="21">
        <v>9.156263985540944</v>
      </c>
      <c r="BA401" s="26">
        <v>1411.1810975811197</v>
      </c>
    </row>
    <row r="402" spans="1:100" x14ac:dyDescent="0.25">
      <c r="A402">
        <v>1160</v>
      </c>
      <c r="B402" t="s">
        <v>843</v>
      </c>
      <c r="C402" s="26">
        <v>3</v>
      </c>
      <c r="D402" s="21">
        <v>4.3384319722114757</v>
      </c>
      <c r="E402" s="21">
        <v>8.4274296053520242E-2</v>
      </c>
      <c r="F402" s="21">
        <v>1.6710486581722667E-2</v>
      </c>
      <c r="G402" s="21">
        <v>1.6710486581722667E-2</v>
      </c>
      <c r="H402" s="21">
        <v>9.382461144583637E-2</v>
      </c>
      <c r="I402" s="21">
        <v>0</v>
      </c>
      <c r="J402" s="21">
        <v>5.6294766867501833</v>
      </c>
      <c r="K402" s="21">
        <v>9.382461144583637E-2</v>
      </c>
      <c r="L402" s="21">
        <v>-0.999999999999999</v>
      </c>
      <c r="M402" s="21">
        <v>-0.999999999999999</v>
      </c>
      <c r="N402" s="21">
        <v>1.8764922289167287</v>
      </c>
      <c r="O402" s="21">
        <v>9.9846191455433804</v>
      </c>
      <c r="P402" s="21">
        <v>-0.46986580349839968</v>
      </c>
      <c r="Q402" s="21">
        <v>4.6919959071860378</v>
      </c>
      <c r="R402" s="21">
        <v>1.4905835136872183</v>
      </c>
      <c r="S402" s="21">
        <v>0.3333333333333327</v>
      </c>
      <c r="T402" s="21">
        <v>0.38863658059833567</v>
      </c>
      <c r="U402" s="21">
        <v>-0.20056797782017857</v>
      </c>
      <c r="V402" s="21">
        <v>0</v>
      </c>
      <c r="W402" s="21">
        <v>17.10309298662618</v>
      </c>
      <c r="X402" s="21">
        <v>-0.11882336152987855</v>
      </c>
      <c r="Y402" s="21">
        <v>-0.999999999999999</v>
      </c>
      <c r="Z402" s="21">
        <v>-0.999999999999999</v>
      </c>
      <c r="AA402" s="21">
        <v>62.031023385773558</v>
      </c>
      <c r="AB402" s="21">
        <v>0.36299594985002326</v>
      </c>
      <c r="AC402" s="21">
        <v>0.34994551935363444</v>
      </c>
      <c r="AD402" s="21">
        <v>0.15580546850554566</v>
      </c>
      <c r="AE402" s="21">
        <v>43.43734688546018</v>
      </c>
      <c r="AF402" s="21">
        <v>-0.999999999999999</v>
      </c>
      <c r="AG402" s="21">
        <v>-0.999999999999999</v>
      </c>
      <c r="AH402" s="21">
        <v>-0.999999999999999</v>
      </c>
      <c r="AI402" s="21">
        <v>0</v>
      </c>
      <c r="AJ402" s="21">
        <v>0</v>
      </c>
      <c r="AK402" s="21">
        <v>-0.3233105277688153</v>
      </c>
      <c r="AL402" s="21">
        <v>0.42708885906474309</v>
      </c>
      <c r="AM402" s="21">
        <v>-0.25056998906366901</v>
      </c>
      <c r="AN402" s="21">
        <v>-9.7235201869330601E-2</v>
      </c>
      <c r="AO402" s="21">
        <v>-7.8808023654358044</v>
      </c>
      <c r="AP402" s="21">
        <v>-0.29543575140954859</v>
      </c>
      <c r="AQ402" s="21">
        <v>22.732569673376368</v>
      </c>
      <c r="AR402" s="21">
        <v>0.52140193611149022</v>
      </c>
      <c r="AS402" s="21">
        <v>-2.499875008404227E-2</v>
      </c>
      <c r="AT402" s="21">
        <v>-0.999999999999999</v>
      </c>
      <c r="AU402" s="21">
        <v>-0.999999999999999</v>
      </c>
      <c r="AV402" s="21">
        <v>1.507294000268941</v>
      </c>
      <c r="AW402" s="21">
        <v>71.720206779907343</v>
      </c>
      <c r="AX402" s="21">
        <v>71.720206779907343</v>
      </c>
      <c r="AY402" s="21">
        <v>0.22754628577726632</v>
      </c>
      <c r="AZ402" s="21">
        <v>5.2229025009984076</v>
      </c>
      <c r="BA402" s="26">
        <v>1456.4511573417885</v>
      </c>
    </row>
    <row r="403" spans="1:100" x14ac:dyDescent="0.25">
      <c r="A403">
        <v>1164</v>
      </c>
      <c r="B403" t="s">
        <v>844</v>
      </c>
      <c r="C403" s="26">
        <v>3</v>
      </c>
      <c r="D403" s="21">
        <v>3.8800473647077753</v>
      </c>
      <c r="E403" s="21">
        <v>0</v>
      </c>
      <c r="F403" s="21">
        <v>0.69911672527711233</v>
      </c>
      <c r="G403" s="21">
        <v>0.69911672527711233</v>
      </c>
      <c r="H403" s="21">
        <v>0.2405272687514278</v>
      </c>
      <c r="I403" s="21">
        <v>0</v>
      </c>
      <c r="J403" s="21">
        <v>14.431636125085671</v>
      </c>
      <c r="K403" s="21">
        <v>0.2405272687514278</v>
      </c>
      <c r="L403" s="21">
        <v>-1.0000000000000011</v>
      </c>
      <c r="M403" s="21">
        <v>-1.0000000000000011</v>
      </c>
      <c r="N403" s="21">
        <v>4.8105453750285561</v>
      </c>
      <c r="O403" s="21">
        <v>19.010800215070553</v>
      </c>
      <c r="P403" s="21">
        <v>-0.12386440353740918</v>
      </c>
      <c r="Q403" s="21">
        <v>-0.4035067301031402</v>
      </c>
      <c r="R403" s="21">
        <v>-0.19724272280159333</v>
      </c>
      <c r="S403" s="21">
        <v>0.32494605580217206</v>
      </c>
      <c r="T403" s="21">
        <v>0.28226297639372144</v>
      </c>
      <c r="U403" s="21">
        <v>-5.6894372489779917E-2</v>
      </c>
      <c r="V403" s="21">
        <v>0</v>
      </c>
      <c r="W403" s="21">
        <v>12.391495638187433</v>
      </c>
      <c r="X403" s="21">
        <v>9.0396451838910083E-2</v>
      </c>
      <c r="Y403" s="21">
        <v>-1.0000000000000011</v>
      </c>
      <c r="Z403" s="21">
        <v>-1.0000000000000011</v>
      </c>
      <c r="AA403" s="21">
        <v>22.425109681805299</v>
      </c>
      <c r="AB403" s="21">
        <v>0.14108174174849802</v>
      </c>
      <c r="AC403" s="21">
        <v>-7.3507411056864785E-2</v>
      </c>
      <c r="AD403" s="21">
        <v>0.137042804636756</v>
      </c>
      <c r="AE403" s="21">
        <v>10.230856766419471</v>
      </c>
      <c r="AF403" s="21">
        <v>-1.0000000000000011</v>
      </c>
      <c r="AG403" s="21">
        <v>-1.0000000000000011</v>
      </c>
      <c r="AH403" s="21">
        <v>-1.0000000000000011</v>
      </c>
      <c r="AI403" s="21">
        <v>1.8299012228962502E-3</v>
      </c>
      <c r="AJ403" s="21">
        <v>0</v>
      </c>
      <c r="AK403" s="21">
        <v>0.44212032641898713</v>
      </c>
      <c r="AL403" s="21">
        <v>0.19673561664941619</v>
      </c>
      <c r="AM403" s="21">
        <v>-0.10006332557576356</v>
      </c>
      <c r="AN403" s="21">
        <v>-2.3068597791999157E-2</v>
      </c>
      <c r="AO403" s="21">
        <v>-0.29098150729915101</v>
      </c>
      <c r="AP403" s="21">
        <v>0.40696313844710291</v>
      </c>
      <c r="AQ403" s="21">
        <v>26.823131763273096</v>
      </c>
      <c r="AR403" s="21">
        <v>0.55031465970611371</v>
      </c>
      <c r="AS403" s="21">
        <v>0.33092372059033776</v>
      </c>
      <c r="AT403" s="21">
        <v>-1.0000000000000011</v>
      </c>
      <c r="AU403" s="21">
        <v>-1.0000000000000011</v>
      </c>
      <c r="AV403" s="21">
        <v>0.5018740024755195</v>
      </c>
      <c r="AW403" s="21">
        <v>41.842873035322974</v>
      </c>
      <c r="AX403" s="21">
        <v>41.879471059780897</v>
      </c>
      <c r="AY403" s="21">
        <v>0.11468237176092111</v>
      </c>
      <c r="AZ403" s="21">
        <v>-1.3044907015357941</v>
      </c>
      <c r="BA403" s="26">
        <v>1498.715533260221</v>
      </c>
      <c r="CU403" t="e">
        <v>#N/A</v>
      </c>
      <c r="CV403" t="e">
        <v>#N/A</v>
      </c>
    </row>
    <row r="404" spans="1:100" x14ac:dyDescent="0.25">
      <c r="A404">
        <v>1165</v>
      </c>
      <c r="B404" t="s">
        <v>845</v>
      </c>
      <c r="C404" s="26">
        <v>3</v>
      </c>
      <c r="D404" s="21">
        <v>5.2258435594213282</v>
      </c>
      <c r="E404" s="21">
        <v>-2.8939480428484383E-3</v>
      </c>
      <c r="F404" s="21">
        <v>0.18328811513754611</v>
      </c>
      <c r="G404" s="21">
        <v>0.18328811513754611</v>
      </c>
      <c r="H404" s="21">
        <v>0.19557891825224599</v>
      </c>
      <c r="I404" s="21">
        <v>0</v>
      </c>
      <c r="J404" s="21">
        <v>11.734735095134759</v>
      </c>
      <c r="K404" s="21">
        <v>0.19557891825224599</v>
      </c>
      <c r="L404" s="21">
        <v>-1.0000000000000024</v>
      </c>
      <c r="M404" s="21">
        <v>-1.0000000000000024</v>
      </c>
      <c r="N404" s="21">
        <v>3.9115783650449223</v>
      </c>
      <c r="O404" s="21">
        <v>17.143866769693645</v>
      </c>
      <c r="P404" s="21">
        <v>1.7707347901715724</v>
      </c>
      <c r="Q404" s="21">
        <v>0.46635916258788007</v>
      </c>
      <c r="R404" s="21">
        <v>0.29573098452440921</v>
      </c>
      <c r="S404" s="21">
        <v>0.33333333333333415</v>
      </c>
      <c r="T404" s="21">
        <v>0.41442586452897823</v>
      </c>
      <c r="U404" s="21">
        <v>0.2308285415977942</v>
      </c>
      <c r="V404" s="21">
        <v>0</v>
      </c>
      <c r="W404" s="21">
        <v>31.320352848314435</v>
      </c>
      <c r="X404" s="21">
        <v>1.5565869771968883</v>
      </c>
      <c r="Y404" s="21">
        <v>-1.0000000000000024</v>
      </c>
      <c r="Z404" s="21">
        <v>-1.0000000000000024</v>
      </c>
      <c r="AA404" s="21">
        <v>44.794036389850206</v>
      </c>
      <c r="AB404" s="21">
        <v>0.17830155955673838</v>
      </c>
      <c r="AC404" s="21">
        <v>8.647504892446857E-2</v>
      </c>
      <c r="AD404" s="21">
        <v>-1.2175573409798279E-3</v>
      </c>
      <c r="AE404" s="21">
        <v>13.177952557011348</v>
      </c>
      <c r="AF404" s="21">
        <v>-1.0000000000000024</v>
      </c>
      <c r="AG404" s="21">
        <v>-1.0000000000000024</v>
      </c>
      <c r="AH404" s="21">
        <v>-1.0000000000000024</v>
      </c>
      <c r="AI404" s="21">
        <v>0</v>
      </c>
      <c r="AJ404" s="21">
        <v>0</v>
      </c>
      <c r="AK404" s="21">
        <v>-0.15160696258149381</v>
      </c>
      <c r="AL404" s="21">
        <v>0.27621078591376258</v>
      </c>
      <c r="AM404" s="21">
        <v>0.14361711672487165</v>
      </c>
      <c r="AN404" s="21">
        <v>-0.24825888860287618</v>
      </c>
      <c r="AO404" s="21">
        <v>2.8323931052143223</v>
      </c>
      <c r="AP404" s="21">
        <v>-4.8254182855030914</v>
      </c>
      <c r="AQ404" s="21">
        <v>43.05508794344918</v>
      </c>
      <c r="AR404" s="21">
        <v>0.97858773946010635</v>
      </c>
      <c r="AS404" s="21">
        <v>1.7521658954491337</v>
      </c>
      <c r="AT404" s="21">
        <v>-1.0000000000000024</v>
      </c>
      <c r="AU404" s="21">
        <v>-1.0000000000000024</v>
      </c>
      <c r="AV404" s="21">
        <v>0.47901909966195538</v>
      </c>
      <c r="AW404" s="21">
        <v>57.11248487404076</v>
      </c>
      <c r="AX404" s="21">
        <v>57.11248487404076</v>
      </c>
      <c r="AY404" s="21">
        <v>1.3068041620485174E-2</v>
      </c>
      <c r="AZ404" s="21">
        <v>-17.890542444074253</v>
      </c>
      <c r="BA404" s="26">
        <v>1479.480697299311</v>
      </c>
    </row>
    <row r="405" spans="1:100" x14ac:dyDescent="0.25">
      <c r="A405">
        <v>1168</v>
      </c>
      <c r="B405" t="s">
        <v>846</v>
      </c>
      <c r="C405" s="26">
        <v>3</v>
      </c>
      <c r="D405" s="21">
        <v>4.7777040332099272</v>
      </c>
      <c r="E405" s="21">
        <v>0</v>
      </c>
      <c r="F405" s="21">
        <v>0.6438020757700379</v>
      </c>
      <c r="G405" s="21">
        <v>0.6438020757700379</v>
      </c>
      <c r="H405" s="21">
        <v>0.1595774926363325</v>
      </c>
      <c r="I405" s="21">
        <v>0</v>
      </c>
      <c r="J405" s="21">
        <v>9.5746495581799476</v>
      </c>
      <c r="K405" s="21">
        <v>0.1595774926363325</v>
      </c>
      <c r="L405" s="21">
        <v>-0.99999999999999967</v>
      </c>
      <c r="M405" s="21">
        <v>-0.99999999999999967</v>
      </c>
      <c r="N405" s="21">
        <v>3.1915498527266477</v>
      </c>
      <c r="O405" s="21">
        <v>14.996155667159906</v>
      </c>
      <c r="P405" s="21">
        <v>0.26648477560050343</v>
      </c>
      <c r="Q405" s="21">
        <v>3.0438317925755243</v>
      </c>
      <c r="R405" s="21">
        <v>1.0504032106011658</v>
      </c>
      <c r="S405" s="21">
        <v>0.33333333333333315</v>
      </c>
      <c r="T405" s="21">
        <v>9.0544074542274061E-2</v>
      </c>
      <c r="U405" s="21">
        <v>-0.23843360994148938</v>
      </c>
      <c r="V405" s="21">
        <v>-1.6572929406329494E-3</v>
      </c>
      <c r="W405" s="21">
        <v>0.96836049428610227</v>
      </c>
      <c r="X405" s="21">
        <v>-0.85909962003062756</v>
      </c>
      <c r="Y405" s="21">
        <v>-0.99999999999999967</v>
      </c>
      <c r="Z405" s="21">
        <v>-0.99999999999999967</v>
      </c>
      <c r="AA405" s="21">
        <v>14.230981718810968</v>
      </c>
      <c r="AB405" s="21">
        <v>8.9520352704181988E-2</v>
      </c>
      <c r="AC405" s="21">
        <v>0.16941533153053071</v>
      </c>
      <c r="AD405" s="21">
        <v>-1.4691323956238617E-2</v>
      </c>
      <c r="AE405" s="21">
        <v>12.212218013923701</v>
      </c>
      <c r="AF405" s="21">
        <v>-0.99999999999999967</v>
      </c>
      <c r="AG405" s="21">
        <v>-0.99999999999999967</v>
      </c>
      <c r="AH405" s="21">
        <v>-0.99999999999999967</v>
      </c>
      <c r="AI405" s="21">
        <v>5.8169429304767414E-2</v>
      </c>
      <c r="AJ405" s="21">
        <v>-1.6572929406329494E-3</v>
      </c>
      <c r="AK405" s="21">
        <v>7.9673818285746031E-2</v>
      </c>
      <c r="AL405" s="21">
        <v>0.63696214253098848</v>
      </c>
      <c r="AM405" s="21">
        <v>0.4239465037391838</v>
      </c>
      <c r="AN405" s="21">
        <v>0.14762660459775437</v>
      </c>
      <c r="AO405" s="21">
        <v>10.997031684908324</v>
      </c>
      <c r="AP405" s="21">
        <v>6.8754758275988008</v>
      </c>
      <c r="AQ405" s="21">
        <v>10.543010052466046</v>
      </c>
      <c r="AR405" s="21">
        <v>0.18378650499348484</v>
      </c>
      <c r="AS405" s="21">
        <v>-0.69952212739429498</v>
      </c>
      <c r="AT405" s="21">
        <v>-0.99999999999999967</v>
      </c>
      <c r="AU405" s="21">
        <v>-0.99999999999999967</v>
      </c>
      <c r="AV405" s="21">
        <v>1.6942052863712034</v>
      </c>
      <c r="AW405" s="21">
        <v>36.102613213569697</v>
      </c>
      <c r="AX405" s="21">
        <v>37.100272505601751</v>
      </c>
      <c r="AY405" s="21">
        <v>-1.3616034758957377E-2</v>
      </c>
      <c r="AZ405" s="21">
        <v>-39.341433423816653</v>
      </c>
      <c r="BA405" s="26">
        <v>1359.4323718108035</v>
      </c>
    </row>
    <row r="406" spans="1:100" x14ac:dyDescent="0.25">
      <c r="A406">
        <v>1178</v>
      </c>
      <c r="B406" t="s">
        <v>847</v>
      </c>
      <c r="C406" s="26">
        <v>3</v>
      </c>
      <c r="D406" s="21">
        <v>5.547135474939406</v>
      </c>
      <c r="E406" s="21">
        <v>-1.1501156206592752E-2</v>
      </c>
      <c r="F406" s="21">
        <v>2.2450729718287556</v>
      </c>
      <c r="G406" s="21">
        <v>2.2450729718287556</v>
      </c>
      <c r="H406" s="21">
        <v>0.3759396139294327</v>
      </c>
      <c r="I406" s="21">
        <v>0</v>
      </c>
      <c r="J406" s="21">
        <v>22.55637683576597</v>
      </c>
      <c r="K406" s="21">
        <v>0.3759396139294327</v>
      </c>
      <c r="L406" s="21">
        <v>-1</v>
      </c>
      <c r="M406" s="21">
        <v>-1</v>
      </c>
      <c r="N406" s="21">
        <v>7.5187922785886521</v>
      </c>
      <c r="O406" s="21">
        <v>30.34858528253411</v>
      </c>
      <c r="P406" s="21">
        <v>-6.4850014314833357</v>
      </c>
      <c r="Q406" s="21">
        <v>0.57862169833872157</v>
      </c>
      <c r="R406" s="21">
        <v>-0.68204362770647853</v>
      </c>
      <c r="S406" s="21">
        <v>0.32750758512855205</v>
      </c>
      <c r="T406" s="21">
        <v>0.42236690013184464</v>
      </c>
      <c r="U406" s="21">
        <v>0.17824432328994594</v>
      </c>
      <c r="V406" s="21">
        <v>-1.0153998432118772E-2</v>
      </c>
      <c r="W406" s="21">
        <v>21.681007847551648</v>
      </c>
      <c r="X406" s="21">
        <v>1.1016560160044835</v>
      </c>
      <c r="Y406" s="21">
        <v>-1</v>
      </c>
      <c r="Z406" s="21">
        <v>-1</v>
      </c>
      <c r="AA406" s="21">
        <v>58.838747635149801</v>
      </c>
      <c r="AB406" s="21">
        <v>0.34444648487308899</v>
      </c>
      <c r="AC406" s="21">
        <v>0.33772474134465402</v>
      </c>
      <c r="AD406" s="21">
        <v>7.462444208834923E-2</v>
      </c>
      <c r="AE406" s="21">
        <v>37.839783415304595</v>
      </c>
      <c r="AF406" s="21">
        <v>-1</v>
      </c>
      <c r="AG406" s="21">
        <v>-1</v>
      </c>
      <c r="AH406" s="21">
        <v>-1</v>
      </c>
      <c r="AI406" s="21">
        <v>4.5193865288505268E-2</v>
      </c>
      <c r="AJ406" s="21">
        <v>-1.0153998432118772E-2</v>
      </c>
      <c r="AK406" s="21">
        <v>9.0008891815672537E-2</v>
      </c>
      <c r="AL406" s="21">
        <v>0.10303310017502586</v>
      </c>
      <c r="AM406" s="21">
        <v>7.3286567834819571E-2</v>
      </c>
      <c r="AN406" s="21">
        <v>0.40969981308553732</v>
      </c>
      <c r="AO406" s="21">
        <v>2.2822086549488545</v>
      </c>
      <c r="AP406" s="21">
        <v>10.757660828013563</v>
      </c>
      <c r="AQ406" s="21">
        <v>44.237384683317629</v>
      </c>
      <c r="AR406" s="21">
        <v>0.91796481011822373</v>
      </c>
      <c r="AS406" s="21">
        <v>1.4775956299339157</v>
      </c>
      <c r="AT406" s="21">
        <v>-1</v>
      </c>
      <c r="AU406" s="21">
        <v>-1</v>
      </c>
      <c r="AV406" s="21">
        <v>1.5630293441222776</v>
      </c>
      <c r="AW406" s="21">
        <v>99.944993745697445</v>
      </c>
      <c r="AX406" s="21">
        <v>99.833471208255673</v>
      </c>
      <c r="AY406" s="21">
        <v>0.27368666601345049</v>
      </c>
      <c r="AZ406" s="21">
        <v>0.23534550167190726</v>
      </c>
      <c r="BA406" s="26">
        <v>1469.7916820405176</v>
      </c>
    </row>
    <row r="407" spans="1:100" x14ac:dyDescent="0.25">
      <c r="A407">
        <v>1188</v>
      </c>
      <c r="B407" t="s">
        <v>848</v>
      </c>
      <c r="C407" s="26">
        <v>3</v>
      </c>
      <c r="D407" s="21">
        <v>3.1150549865684565</v>
      </c>
      <c r="E407" s="21">
        <v>0</v>
      </c>
      <c r="F407" s="21">
        <v>0</v>
      </c>
      <c r="G407" s="21">
        <v>0</v>
      </c>
      <c r="H407" s="21">
        <v>0.52292840278759567</v>
      </c>
      <c r="I407" s="21">
        <v>0</v>
      </c>
      <c r="J407" s="21">
        <v>31.37570416725573</v>
      </c>
      <c r="K407" s="21">
        <v>0.52292840278759567</v>
      </c>
      <c r="L407" s="21">
        <v>-0.99999999999999845</v>
      </c>
      <c r="M407" s="21">
        <v>-0.99999999999999845</v>
      </c>
      <c r="N407" s="21">
        <v>10.458568055751911</v>
      </c>
      <c r="O407" s="21">
        <v>34.490759153824193</v>
      </c>
      <c r="P407" s="21">
        <v>-0.74834237082916444</v>
      </c>
      <c r="Q407" s="21">
        <v>-1.9563828162158459E-2</v>
      </c>
      <c r="R407" s="21">
        <v>-6.1399829130389827E-2</v>
      </c>
      <c r="S407" s="21">
        <v>0.33525618053688144</v>
      </c>
      <c r="T407" s="21">
        <v>0.410854353229544</v>
      </c>
      <c r="U407" s="21">
        <v>0.3632463020419141</v>
      </c>
      <c r="V407" s="21">
        <v>0</v>
      </c>
      <c r="W407" s="21">
        <v>23.457137320829734</v>
      </c>
      <c r="X407" s="21">
        <v>1.7472883074436398</v>
      </c>
      <c r="Y407" s="21">
        <v>-0.99999999999999845</v>
      </c>
      <c r="Z407" s="21">
        <v>-0.99999999999999845</v>
      </c>
      <c r="AA407" s="21">
        <v>57.283258798498686</v>
      </c>
      <c r="AB407" s="21">
        <v>0.20939934428144491</v>
      </c>
      <c r="AC407" s="21">
        <v>0.34495949674625626</v>
      </c>
      <c r="AD407" s="21">
        <v>0.12339158510828505</v>
      </c>
      <c r="AE407" s="21">
        <v>33.887521306799307</v>
      </c>
      <c r="AF407" s="21">
        <v>-0.99999999999999845</v>
      </c>
      <c r="AG407" s="21">
        <v>-0.99999999999999845</v>
      </c>
      <c r="AH407" s="21">
        <v>-0.99999999999999845</v>
      </c>
      <c r="AI407" s="21">
        <v>0</v>
      </c>
      <c r="AJ407" s="21">
        <v>0</v>
      </c>
      <c r="AK407" s="21">
        <v>-9.4312854987553783E-3</v>
      </c>
      <c r="AL407" s="21">
        <v>0.13720523714656541</v>
      </c>
      <c r="AM407" s="21">
        <v>-7.6106521137747837E-2</v>
      </c>
      <c r="AN407" s="21">
        <v>0.55624170888998403</v>
      </c>
      <c r="AO407" s="21">
        <v>-1.9498194559374722</v>
      </c>
      <c r="AP407" s="21">
        <v>14.592068907982425</v>
      </c>
      <c r="AQ407" s="21">
        <v>54.832841488085499</v>
      </c>
      <c r="AR407" s="21">
        <v>1.109356835808339</v>
      </c>
      <c r="AS407" s="21">
        <v>2.2702167102312361</v>
      </c>
      <c r="AT407" s="21">
        <v>-0.99999999999999845</v>
      </c>
      <c r="AU407" s="21">
        <v>-0.99999999999999845</v>
      </c>
      <c r="AV407" s="21">
        <v>-6.1399829130389827E-2</v>
      </c>
      <c r="AW407" s="21">
        <v>106.36608686030527</v>
      </c>
      <c r="AX407" s="21">
        <v>106.36608686030527</v>
      </c>
      <c r="AY407" s="21">
        <v>0.41753771368269421</v>
      </c>
      <c r="AZ407" s="21">
        <v>73.091241410594151</v>
      </c>
      <c r="BA407" s="26">
        <v>1558.5491140919312</v>
      </c>
      <c r="CU407" t="e">
        <v>#N/A</v>
      </c>
      <c r="CV407" t="e">
        <v>#N/A</v>
      </c>
    </row>
    <row r="408" spans="1:100" x14ac:dyDescent="0.25">
      <c r="A408">
        <v>1189</v>
      </c>
      <c r="B408" t="s">
        <v>490</v>
      </c>
      <c r="C408" s="26">
        <v>3</v>
      </c>
      <c r="D408" s="21">
        <v>4.6648853834342514</v>
      </c>
      <c r="E408" s="21">
        <v>0</v>
      </c>
      <c r="F408" s="21">
        <v>0</v>
      </c>
      <c r="G408" s="21">
        <v>0</v>
      </c>
      <c r="H408" s="21">
        <v>9.6062361827022713E-2</v>
      </c>
      <c r="I408" s="21">
        <v>0</v>
      </c>
      <c r="J408" s="21">
        <v>5.763741709621363</v>
      </c>
      <c r="K408" s="21">
        <v>9.6062361827022713E-2</v>
      </c>
      <c r="L408" s="21">
        <v>-0.99999999999999933</v>
      </c>
      <c r="M408" s="21">
        <v>-0.99999999999999933</v>
      </c>
      <c r="N408" s="21">
        <v>1.9212472365404545</v>
      </c>
      <c r="O408" s="21">
        <v>10.428627093055617</v>
      </c>
      <c r="P408" s="21">
        <v>-0.46047179742916894</v>
      </c>
      <c r="Q408" s="21">
        <v>-4.7045842733288365E-2</v>
      </c>
      <c r="R408" s="21">
        <v>-2.3713507908891131E-2</v>
      </c>
      <c r="S408" s="21">
        <v>0.35044807270024564</v>
      </c>
      <c r="T408" s="21">
        <v>0.29813082926388484</v>
      </c>
      <c r="U408" s="21">
        <v>0.12614733326991451</v>
      </c>
      <c r="V408" s="21">
        <v>0</v>
      </c>
      <c r="W408" s="21">
        <v>27.146554936280889</v>
      </c>
      <c r="X408" s="21">
        <v>1.0138535544249843</v>
      </c>
      <c r="Y408" s="21">
        <v>-0.99999999999999933</v>
      </c>
      <c r="Z408" s="21">
        <v>-0.99999999999999933</v>
      </c>
      <c r="AA408" s="21">
        <v>31.948941708439328</v>
      </c>
      <c r="AB408" s="21">
        <v>-0.14113748364996823</v>
      </c>
      <c r="AC408" s="21">
        <v>0.27617703710621211</v>
      </c>
      <c r="AD408" s="21">
        <v>-3.8517547854897582E-2</v>
      </c>
      <c r="AE408" s="21">
        <v>4.8261002800673136</v>
      </c>
      <c r="AF408" s="21">
        <v>-0.99999999999999933</v>
      </c>
      <c r="AG408" s="21">
        <v>-0.99999999999999933</v>
      </c>
      <c r="AH408" s="21">
        <v>-0.99999999999999933</v>
      </c>
      <c r="AI408" s="21">
        <v>0</v>
      </c>
      <c r="AJ408" s="21">
        <v>0</v>
      </c>
      <c r="AK408" s="21">
        <v>-9.9278864034260464E-2</v>
      </c>
      <c r="AL408" s="21">
        <v>0.4101506396808422</v>
      </c>
      <c r="AM408" s="21">
        <v>0.17370474736584202</v>
      </c>
      <c r="AN408" s="21">
        <v>6.7771657426766163E-2</v>
      </c>
      <c r="AO408" s="21">
        <v>3.8462243639747475</v>
      </c>
      <c r="AP408" s="21">
        <v>3.7450446340733672</v>
      </c>
      <c r="AQ408" s="21">
        <v>32.910296645902257</v>
      </c>
      <c r="AR408" s="21">
        <v>0.77472623523404516</v>
      </c>
      <c r="AS408" s="21">
        <v>1.1099159162520071</v>
      </c>
      <c r="AT408" s="21">
        <v>-0.99999999999999933</v>
      </c>
      <c r="AU408" s="21">
        <v>-0.99999999999999933</v>
      </c>
      <c r="AV408" s="21">
        <v>-2.3713507908891131E-2</v>
      </c>
      <c r="AW408" s="21">
        <v>46.122613435568297</v>
      </c>
      <c r="AX408" s="21">
        <v>46.122613435568297</v>
      </c>
      <c r="AY408" s="21">
        <v>2.0930430144365329E-2</v>
      </c>
      <c r="AZ408" s="21">
        <v>-13.432209947694647</v>
      </c>
      <c r="BA408" s="26">
        <v>1431.3700366951789</v>
      </c>
    </row>
    <row r="409" spans="1:100" x14ac:dyDescent="0.25">
      <c r="A409">
        <v>1197</v>
      </c>
      <c r="B409" t="s">
        <v>849</v>
      </c>
      <c r="C409" s="26">
        <v>3</v>
      </c>
      <c r="D409" s="21">
        <v>2.9710224653862114</v>
      </c>
      <c r="E409" s="21">
        <v>-2.1032777988121559E-3</v>
      </c>
      <c r="F409" s="21">
        <v>-0.69655416950879012</v>
      </c>
      <c r="G409" s="21">
        <v>-0.69725526210839417</v>
      </c>
      <c r="H409" s="21">
        <v>8.054946079231462E-4</v>
      </c>
      <c r="I409" s="21">
        <v>0</v>
      </c>
      <c r="J409" s="21">
        <v>4.8329676475388217E-2</v>
      </c>
      <c r="K409" s="21">
        <v>8.054946079231462E-4</v>
      </c>
      <c r="L409" s="21">
        <v>-1.0000000000000009</v>
      </c>
      <c r="M409" s="21">
        <v>-1.0000000000000009</v>
      </c>
      <c r="N409" s="21">
        <v>1.6109892158462508E-2</v>
      </c>
      <c r="O409" s="21">
        <v>2.3220968797532047</v>
      </c>
      <c r="P409" s="21">
        <v>-0.52043792093458408</v>
      </c>
      <c r="Q409" s="21">
        <v>-3.4805927364466527E-2</v>
      </c>
      <c r="R409" s="21">
        <v>-2.3332306865720576E-2</v>
      </c>
      <c r="S409" s="21">
        <v>0.33333333333333376</v>
      </c>
      <c r="T409" s="21">
        <v>0.22123769243874622</v>
      </c>
      <c r="U409" s="21">
        <v>0.39569661002143192</v>
      </c>
      <c r="V409" s="21">
        <v>-3.5343640835879146E-2</v>
      </c>
      <c r="W409" s="21">
        <v>36.56474001398837</v>
      </c>
      <c r="X409" s="21">
        <v>1.7983596366290917</v>
      </c>
      <c r="Y409" s="21">
        <v>-1.0000000000000009</v>
      </c>
      <c r="Z409" s="21">
        <v>-1.0000000000000009</v>
      </c>
      <c r="AA409" s="21">
        <v>65.317299713275119</v>
      </c>
      <c r="AB409" s="21">
        <v>0.15455106024331897</v>
      </c>
      <c r="AC409" s="21">
        <v>7.8577918172457739E-2</v>
      </c>
      <c r="AD409" s="21">
        <v>0.34238886170727173</v>
      </c>
      <c r="AE409" s="21">
        <v>28.775892006152429</v>
      </c>
      <c r="AF409" s="21">
        <v>-1.0000000000000009</v>
      </c>
      <c r="AG409" s="21">
        <v>-1.0000000000000009</v>
      </c>
      <c r="AH409" s="21">
        <v>-1.0000000000000009</v>
      </c>
      <c r="AI409" s="21">
        <v>-6.1450015442733041E-3</v>
      </c>
      <c r="AJ409" s="21">
        <v>-3.5343640835879146E-2</v>
      </c>
      <c r="AK409" s="21">
        <v>4.2644110039438944E-2</v>
      </c>
      <c r="AL409" s="21">
        <v>0.20517077710481227</v>
      </c>
      <c r="AM409" s="21">
        <v>-4.7575705092260015E-2</v>
      </c>
      <c r="AN409" s="21">
        <v>4.8991579420005586E-2</v>
      </c>
      <c r="AO409" s="21">
        <v>-0.97617207710930609</v>
      </c>
      <c r="AP409" s="21">
        <v>2.2506433710242004</v>
      </c>
      <c r="AQ409" s="21">
        <v>36.61306969046376</v>
      </c>
      <c r="AR409" s="21">
        <v>0.91492399495763266</v>
      </c>
      <c r="AS409" s="21">
        <v>1.7991651312370154</v>
      </c>
      <c r="AT409" s="21">
        <v>-1.0000000000000009</v>
      </c>
      <c r="AU409" s="21">
        <v>-1.0000000000000009</v>
      </c>
      <c r="AV409" s="21">
        <v>-0.72058756897411502</v>
      </c>
      <c r="AW409" s="21">
        <v>69.890039964052477</v>
      </c>
      <c r="AX409" s="21">
        <v>66.232775849579113</v>
      </c>
      <c r="AY409" s="21">
        <v>0.15011823279602124</v>
      </c>
      <c r="AZ409" s="21">
        <v>-2.0751924272828339</v>
      </c>
      <c r="BA409" s="26">
        <v>1518.6040257361012</v>
      </c>
    </row>
    <row r="410" spans="1:100" x14ac:dyDescent="0.25">
      <c r="A410">
        <v>1208</v>
      </c>
      <c r="B410" t="s">
        <v>850</v>
      </c>
      <c r="C410" s="26">
        <v>3</v>
      </c>
      <c r="D410" s="21">
        <v>4.8239622223840577</v>
      </c>
      <c r="E410" s="21">
        <v>2.0617719612917362E-2</v>
      </c>
      <c r="F410" s="21">
        <v>0.17673394998092745</v>
      </c>
      <c r="G410" s="21">
        <v>0.17673394998092745</v>
      </c>
      <c r="H410" s="21">
        <v>7.3756935659002418E-2</v>
      </c>
      <c r="I410" s="21">
        <v>0</v>
      </c>
      <c r="J410" s="21">
        <v>4.4254161395401423</v>
      </c>
      <c r="K410" s="21">
        <v>7.3756935659002418E-2</v>
      </c>
      <c r="L410" s="21">
        <v>-1.0000000000000029</v>
      </c>
      <c r="M410" s="21">
        <v>-1.0000000000000029</v>
      </c>
      <c r="N410" s="21">
        <v>1.4751387131800477</v>
      </c>
      <c r="O410" s="21">
        <v>9.426112311905122</v>
      </c>
      <c r="P410" s="21">
        <v>0.95531123691025366</v>
      </c>
      <c r="Q410" s="21">
        <v>0.15520536277200231</v>
      </c>
      <c r="R410" s="21">
        <v>6.0353442306055667E-2</v>
      </c>
      <c r="S410" s="21">
        <v>0.33333333333333426</v>
      </c>
      <c r="T410" s="21">
        <v>0.31444413522389347</v>
      </c>
      <c r="U410" s="21">
        <v>0.29471914386765519</v>
      </c>
      <c r="V410" s="21">
        <v>-3.849937392840401E-2</v>
      </c>
      <c r="W410" s="21">
        <v>33.209612113499063</v>
      </c>
      <c r="X410" s="21">
        <v>1.4921412002642636</v>
      </c>
      <c r="Y410" s="21">
        <v>-1.0000000000000029</v>
      </c>
      <c r="Z410" s="21">
        <v>-1.0000000000000029</v>
      </c>
      <c r="AA410" s="21">
        <v>67.497126195328747</v>
      </c>
      <c r="AB410" s="21">
        <v>0.20701262190930858</v>
      </c>
      <c r="AC410" s="21">
        <v>0.33274384246266542</v>
      </c>
      <c r="AD410" s="21">
        <v>0.14478674841849862</v>
      </c>
      <c r="AE410" s="21">
        <v>34.227160639523632</v>
      </c>
      <c r="AF410" s="21">
        <v>-1.0000000000000029</v>
      </c>
      <c r="AG410" s="21">
        <v>-1.0000000000000029</v>
      </c>
      <c r="AH410" s="21">
        <v>-1.0000000000000029</v>
      </c>
      <c r="AI410" s="21">
        <v>0</v>
      </c>
      <c r="AJ410" s="21">
        <v>-3.849937392840401E-2</v>
      </c>
      <c r="AK410" s="21">
        <v>0.1046409255390492</v>
      </c>
      <c r="AL410" s="21">
        <v>5.6933256969059806E-2</v>
      </c>
      <c r="AM410" s="21">
        <v>-0.31519649452302467</v>
      </c>
      <c r="AN410" s="21">
        <v>2.8155640733291659E-2</v>
      </c>
      <c r="AO410" s="21">
        <v>-7.3567077353803745</v>
      </c>
      <c r="AP410" s="21">
        <v>0.98855730317759072</v>
      </c>
      <c r="AQ410" s="21">
        <v>37.635028253039209</v>
      </c>
      <c r="AR410" s="21">
        <v>0.90399723849647917</v>
      </c>
      <c r="AS410" s="21">
        <v>1.5658981359232655</v>
      </c>
      <c r="AT410" s="21">
        <v>-1.0000000000000029</v>
      </c>
      <c r="AU410" s="21">
        <v>-1.0000000000000029</v>
      </c>
      <c r="AV410" s="21">
        <v>0.23708739228698333</v>
      </c>
      <c r="AW410" s="21">
        <v>77.911795810411476</v>
      </c>
      <c r="AX410" s="21">
        <v>74.061858417571088</v>
      </c>
      <c r="AY410" s="21">
        <v>0.29144257024134856</v>
      </c>
      <c r="AZ410" s="21">
        <v>26.516594284042579</v>
      </c>
      <c r="BA410" s="26">
        <v>1435.1450498588379</v>
      </c>
    </row>
    <row r="411" spans="1:100" x14ac:dyDescent="0.25">
      <c r="A411">
        <v>1209</v>
      </c>
      <c r="B411" t="s">
        <v>851</v>
      </c>
      <c r="C411" s="26">
        <v>3</v>
      </c>
      <c r="D411" s="21">
        <v>5.5370365083528439</v>
      </c>
      <c r="E411" s="21">
        <v>0</v>
      </c>
      <c r="F411" s="21">
        <v>-3.4014541741101134E-2</v>
      </c>
      <c r="G411" s="21">
        <v>-3.4014541741101134E-2</v>
      </c>
      <c r="H411" s="21">
        <v>0.16531679416196729</v>
      </c>
      <c r="I411" s="21">
        <v>0</v>
      </c>
      <c r="J411" s="21">
        <v>9.9190076497180328</v>
      </c>
      <c r="K411" s="21">
        <v>0.16531679416196729</v>
      </c>
      <c r="L411" s="21">
        <v>-1</v>
      </c>
      <c r="M411" s="21">
        <v>-1</v>
      </c>
      <c r="N411" s="21">
        <v>3.3063358832393446</v>
      </c>
      <c r="O411" s="21">
        <v>15.422029616329773</v>
      </c>
      <c r="P411" s="21">
        <v>0.16415565641283481</v>
      </c>
      <c r="Q411" s="21">
        <v>-3.9399269572903364E-2</v>
      </c>
      <c r="R411" s="21">
        <v>-2.1123185758919645E-2</v>
      </c>
      <c r="S411" s="21">
        <v>0.33333333333333326</v>
      </c>
      <c r="T411" s="21">
        <v>0.3083957204760841</v>
      </c>
      <c r="U411" s="21">
        <v>3.4913348720134407E-2</v>
      </c>
      <c r="V411" s="21">
        <v>0</v>
      </c>
      <c r="W411" s="21">
        <v>20.453024334703386</v>
      </c>
      <c r="X411" s="21">
        <v>0.61750673354496088</v>
      </c>
      <c r="Y411" s="21">
        <v>-1</v>
      </c>
      <c r="Z411" s="21">
        <v>-1</v>
      </c>
      <c r="AA411" s="21">
        <v>43.641671729455268</v>
      </c>
      <c r="AB411" s="21">
        <v>0.32189648541807986</v>
      </c>
      <c r="AC411" s="21">
        <v>7.5400833699706404E-2</v>
      </c>
      <c r="AD411" s="21">
        <v>6.6898092492430339E-2</v>
      </c>
      <c r="AE411" s="21">
        <v>23.209770580510817</v>
      </c>
      <c r="AF411" s="21">
        <v>-1</v>
      </c>
      <c r="AG411" s="21">
        <v>-1</v>
      </c>
      <c r="AH411" s="21">
        <v>-1</v>
      </c>
      <c r="AI411" s="21">
        <v>0</v>
      </c>
      <c r="AJ411" s="21">
        <v>0</v>
      </c>
      <c r="AK411" s="21">
        <v>-2.0843756780569545E-2</v>
      </c>
      <c r="AL411" s="21">
        <v>-0.32455573577462249</v>
      </c>
      <c r="AM411" s="21">
        <v>1.0652658099563681</v>
      </c>
      <c r="AN411" s="21">
        <v>0.12473070907169853</v>
      </c>
      <c r="AO411" s="21">
        <v>26.527426465006354</v>
      </c>
      <c r="AP411" s="21">
        <v>1.4954890479193517</v>
      </c>
      <c r="AQ411" s="21">
        <v>30.372031984421415</v>
      </c>
      <c r="AR411" s="21">
        <v>0.67664240252955177</v>
      </c>
      <c r="AS411" s="21">
        <v>0.78282352770692787</v>
      </c>
      <c r="AT411" s="21">
        <v>-1</v>
      </c>
      <c r="AU411" s="21">
        <v>-1</v>
      </c>
      <c r="AV411" s="21">
        <v>-5.5137727500020717E-2</v>
      </c>
      <c r="AW411" s="21">
        <v>60.559190393704348</v>
      </c>
      <c r="AX411" s="21">
        <v>60.559190393704348</v>
      </c>
      <c r="AY411" s="21">
        <v>7.6944135469500102E-2</v>
      </c>
      <c r="AZ411" s="21">
        <v>-29.488609968679754</v>
      </c>
      <c r="BA411" s="26">
        <v>1431.2896837724179</v>
      </c>
    </row>
    <row r="412" spans="1:100" x14ac:dyDescent="0.25">
      <c r="A412">
        <v>1212</v>
      </c>
      <c r="B412" t="s">
        <v>852</v>
      </c>
      <c r="C412" s="26">
        <v>2</v>
      </c>
      <c r="D412" s="21">
        <v>3.7856908691348763</v>
      </c>
      <c r="E412" s="21">
        <v>1.1942531736390097E-2</v>
      </c>
      <c r="F412" s="21">
        <v>0.10667548632775238</v>
      </c>
      <c r="G412" s="21">
        <v>0.1148267792500704</v>
      </c>
      <c r="H412" s="21">
        <v>7.5982844891145943E-2</v>
      </c>
      <c r="I412" s="21">
        <v>0</v>
      </c>
      <c r="J412" s="21">
        <v>4.5589706934687566</v>
      </c>
      <c r="K412" s="21">
        <v>7.5982844891145943E-2</v>
      </c>
      <c r="L412" s="21">
        <v>-1</v>
      </c>
      <c r="M412" s="21">
        <v>-1</v>
      </c>
      <c r="N412" s="21">
        <v>1.5196568978229188</v>
      </c>
      <c r="O412" s="21">
        <v>8.5804473669207972</v>
      </c>
      <c r="P412" s="21">
        <v>0.22826082240713114</v>
      </c>
      <c r="Q412" s="21">
        <v>0.82176382260453129</v>
      </c>
      <c r="R412" s="21">
        <v>0.27139946365903478</v>
      </c>
      <c r="S412" s="21">
        <v>0.3290580573818625</v>
      </c>
      <c r="T412" s="21">
        <v>0.27836501324992902</v>
      </c>
      <c r="U412" s="21">
        <v>7.0421664337563958E-2</v>
      </c>
      <c r="V412" s="21">
        <v>-3.1922363948604874E-4</v>
      </c>
      <c r="W412" s="21">
        <v>23.863425259355065</v>
      </c>
      <c r="X412" s="21">
        <v>0.76953135230328218</v>
      </c>
      <c r="Y412" s="21">
        <v>-1</v>
      </c>
      <c r="Z412" s="21">
        <v>-1</v>
      </c>
      <c r="AA412" s="21">
        <v>41.478869707166389</v>
      </c>
      <c r="AB412" s="21">
        <v>0.10935340351652326</v>
      </c>
      <c r="AC412" s="21">
        <v>0.10956396805389132</v>
      </c>
      <c r="AD412" s="21">
        <v>0.10504193634411534</v>
      </c>
      <c r="AE412" s="21">
        <v>16.877941620362968</v>
      </c>
      <c r="AF412" s="21">
        <v>-1</v>
      </c>
      <c r="AG412" s="21">
        <v>-1</v>
      </c>
      <c r="AH412" s="21">
        <v>-1</v>
      </c>
      <c r="AI412" s="21">
        <v>-4.4207898016611238E-4</v>
      </c>
      <c r="AJ412" s="21">
        <v>-3.1922363948604874E-4</v>
      </c>
      <c r="AK412" s="21">
        <v>0.10016534573105319</v>
      </c>
      <c r="AL412" s="21">
        <v>7.1662611258194134E-2</v>
      </c>
      <c r="AM412" s="21">
        <v>0.10831933061362553</v>
      </c>
      <c r="AN412" s="21">
        <v>7.5121529601428233E-2</v>
      </c>
      <c r="AO412" s="21">
        <v>3.1452536650700291</v>
      </c>
      <c r="AP412" s="21">
        <v>2.2999076252525517</v>
      </c>
      <c r="AQ412" s="21">
        <v>29.026898242745766</v>
      </c>
      <c r="AR412" s="21">
        <v>0.68440264333455747</v>
      </c>
      <c r="AS412" s="21">
        <v>0.8547213958419474</v>
      </c>
      <c r="AT412" s="21">
        <v>-1</v>
      </c>
      <c r="AU412" s="21">
        <v>-1</v>
      </c>
      <c r="AV412" s="21">
        <v>0.41187436135388855</v>
      </c>
      <c r="AW412" s="21">
        <v>53.245041147171754</v>
      </c>
      <c r="AX412" s="21">
        <v>53.338330329874388</v>
      </c>
      <c r="AY412" s="21">
        <v>0.15450213007507216</v>
      </c>
      <c r="AZ412" s="21">
        <v>-2.131135826521358</v>
      </c>
      <c r="BA412" s="26">
        <v>1415.1083525345398</v>
      </c>
    </row>
    <row r="413" spans="1:100" x14ac:dyDescent="0.25">
      <c r="A413">
        <v>1218</v>
      </c>
      <c r="B413" t="s">
        <v>853</v>
      </c>
      <c r="C413" s="26">
        <v>3</v>
      </c>
      <c r="D413" s="21">
        <v>5.5639724796101477</v>
      </c>
      <c r="E413" s="21">
        <v>-0.130597430926543</v>
      </c>
      <c r="F413" s="21">
        <v>0.30151433877067041</v>
      </c>
      <c r="G413" s="21">
        <v>0.25944554473294862</v>
      </c>
      <c r="H413" s="21">
        <v>9.1996798045264117E-2</v>
      </c>
      <c r="I413" s="21">
        <v>0</v>
      </c>
      <c r="J413" s="21">
        <v>5.5198078827158499</v>
      </c>
      <c r="K413" s="21">
        <v>9.1996798045264117E-2</v>
      </c>
      <c r="L413" s="21">
        <v>-0.99999999999999967</v>
      </c>
      <c r="M413" s="21">
        <v>-0.99999999999999967</v>
      </c>
      <c r="N413" s="21">
        <v>1.8399359609052834</v>
      </c>
      <c r="O413" s="21">
        <v>11.34322590705894</v>
      </c>
      <c r="P413" s="21">
        <v>-1.335141079248624</v>
      </c>
      <c r="Q413" s="21">
        <v>3.4620806906820154</v>
      </c>
      <c r="R413" s="21">
        <v>0.93407373653244297</v>
      </c>
      <c r="S413" s="21">
        <v>0.33333333333333348</v>
      </c>
      <c r="T413" s="21">
        <v>0.25033671677280722</v>
      </c>
      <c r="U413" s="21">
        <v>-3.1771278917190095E-2</v>
      </c>
      <c r="V413" s="21">
        <v>-1.4092582367729442E-2</v>
      </c>
      <c r="W413" s="21">
        <v>17.832375631038261</v>
      </c>
      <c r="X413" s="21">
        <v>0.19703602562521305</v>
      </c>
      <c r="Y413" s="21">
        <v>-0.99999999999999967</v>
      </c>
      <c r="Z413" s="21">
        <v>-0.99999999999999967</v>
      </c>
      <c r="AA413" s="21">
        <v>58.833054177188778</v>
      </c>
      <c r="AB413" s="21">
        <v>0.39920908940529437</v>
      </c>
      <c r="AC413" s="21">
        <v>0.21081011588510978</v>
      </c>
      <c r="AD413" s="21">
        <v>0.1913128909019573</v>
      </c>
      <c r="AE413" s="21">
        <v>40.066604809618106</v>
      </c>
      <c r="AF413" s="21">
        <v>-0.99999999999999967</v>
      </c>
      <c r="AG413" s="21">
        <v>-0.99999999999999967</v>
      </c>
      <c r="AH413" s="21">
        <v>-0.99999999999999967</v>
      </c>
      <c r="AI413" s="21">
        <v>0</v>
      </c>
      <c r="AJ413" s="21">
        <v>-1.4092582367729442E-2</v>
      </c>
      <c r="AK413" s="21">
        <v>9.150433556374267E-2</v>
      </c>
      <c r="AL413" s="21">
        <v>-9.2413561686454371E-2</v>
      </c>
      <c r="AM413" s="21">
        <v>0.15481756584601492</v>
      </c>
      <c r="AN413" s="21">
        <v>0.14292455635625861</v>
      </c>
      <c r="AO413" s="21">
        <v>4.327960823969085</v>
      </c>
      <c r="AP413" s="21">
        <v>3.1110461004741947</v>
      </c>
      <c r="AQ413" s="21">
        <v>23.352183513754117</v>
      </c>
      <c r="AR413" s="21">
        <v>0.53780618882122033</v>
      </c>
      <c r="AS413" s="21">
        <v>0.28903282367047706</v>
      </c>
      <c r="AT413" s="21">
        <v>-0.99999999999999967</v>
      </c>
      <c r="AU413" s="21">
        <v>-0.99999999999999967</v>
      </c>
      <c r="AV413" s="21">
        <v>1.1935192812653923</v>
      </c>
      <c r="AW413" s="21">
        <v>73.28732618472192</v>
      </c>
      <c r="AX413" s="21">
        <v>71.878067947948978</v>
      </c>
      <c r="AY413" s="21">
        <v>0.18349584470124788</v>
      </c>
      <c r="AZ413" s="21">
        <v>-2.4356686046575615</v>
      </c>
      <c r="BA413" s="26">
        <v>1509.5903887987522</v>
      </c>
      <c r="CU413" t="e">
        <v>#N/A</v>
      </c>
      <c r="CV413" t="e">
        <v>#N/A</v>
      </c>
    </row>
    <row r="414" spans="1:100" x14ac:dyDescent="0.25">
      <c r="A414">
        <v>1225</v>
      </c>
      <c r="B414" t="s">
        <v>854</v>
      </c>
      <c r="C414" s="26">
        <v>3</v>
      </c>
      <c r="D414" s="21">
        <v>4.9782275509916136</v>
      </c>
      <c r="E414" s="21">
        <v>-3.5346038281535829E-3</v>
      </c>
      <c r="F414" s="21">
        <v>-7.7198206730436612E-3</v>
      </c>
      <c r="G414" s="21">
        <v>-7.7198206730436612E-3</v>
      </c>
      <c r="H414" s="21">
        <v>0.27831131457703651</v>
      </c>
      <c r="I414" s="21">
        <v>0</v>
      </c>
      <c r="J414" s="21">
        <v>16.698678874622193</v>
      </c>
      <c r="K414" s="21">
        <v>0.27831131457703651</v>
      </c>
      <c r="L414" s="21">
        <v>-0.99999999999999833</v>
      </c>
      <c r="M414" s="21">
        <v>-0.99999999999999833</v>
      </c>
      <c r="N414" s="21">
        <v>5.5662262915407323</v>
      </c>
      <c r="O414" s="21">
        <v>21.669186604940755</v>
      </c>
      <c r="P414" s="21">
        <v>-0.21896838676002575</v>
      </c>
      <c r="Q414" s="21">
        <v>-0.113088023174774</v>
      </c>
      <c r="R414" s="21">
        <v>-6.8931954058759862E-2</v>
      </c>
      <c r="S414" s="21">
        <v>0.33333333333333282</v>
      </c>
      <c r="T414" s="21">
        <v>0.33333333333333282</v>
      </c>
      <c r="U414" s="21">
        <v>0.3365024272985217</v>
      </c>
      <c r="V414" s="21">
        <v>3.8929576873188945E-2</v>
      </c>
      <c r="W414" s="21">
        <v>30.55149425045358</v>
      </c>
      <c r="X414" s="21">
        <v>1.9679425225228491</v>
      </c>
      <c r="Y414" s="21">
        <v>-0.99999999999999833</v>
      </c>
      <c r="Z414" s="21">
        <v>-0.99999999999999833</v>
      </c>
      <c r="AA414" s="21">
        <v>60.512459589549962</v>
      </c>
      <c r="AB414" s="21">
        <v>0.11618941560826264</v>
      </c>
      <c r="AC414" s="21">
        <v>0.31930537059227199</v>
      </c>
      <c r="AD414" s="21">
        <v>0.16510315966256833</v>
      </c>
      <c r="AE414" s="21">
        <v>30.029897293155145</v>
      </c>
      <c r="AF414" s="21">
        <v>-0.99999999999999833</v>
      </c>
      <c r="AG414" s="21">
        <v>-0.99999999999999833</v>
      </c>
      <c r="AH414" s="21">
        <v>-0.99999999999999833</v>
      </c>
      <c r="AI414" s="21">
        <v>0</v>
      </c>
      <c r="AJ414" s="21">
        <v>3.8929576873188945E-2</v>
      </c>
      <c r="AK414" s="21">
        <v>-3.0221346465681073E-2</v>
      </c>
      <c r="AL414" s="21">
        <v>7.7770591093081529E-2</v>
      </c>
      <c r="AM414" s="21">
        <v>0.35896070985108669</v>
      </c>
      <c r="AN414" s="21">
        <v>2.7013162338190653E-3</v>
      </c>
      <c r="AO414" s="21">
        <v>8.8229110139487652</v>
      </c>
      <c r="AP414" s="21">
        <v>0.45638586131088488</v>
      </c>
      <c r="AQ414" s="21">
        <v>47.250173125075769</v>
      </c>
      <c r="AR414" s="21">
        <v>1.0420986708383766</v>
      </c>
      <c r="AS414" s="21">
        <v>2.2462538370998875</v>
      </c>
      <c r="AT414" s="21">
        <v>-0.99999999999999833</v>
      </c>
      <c r="AU414" s="21">
        <v>-0.99999999999999833</v>
      </c>
      <c r="AV414" s="21">
        <v>-7.6651774731803526E-2</v>
      </c>
      <c r="AW414" s="21">
        <v>82.638032055801631</v>
      </c>
      <c r="AX414" s="21">
        <v>86.530989743120514</v>
      </c>
      <c r="AY414" s="21">
        <v>0.11000810098110667</v>
      </c>
      <c r="AZ414" s="21">
        <v>-9.88969666670015</v>
      </c>
      <c r="BA414" s="26">
        <v>1410.9435131534403</v>
      </c>
      <c r="CU414" t="e">
        <v>#N/A</v>
      </c>
      <c r="CV414" t="e">
        <v>#N/A</v>
      </c>
    </row>
    <row r="415" spans="1:100" x14ac:dyDescent="0.25">
      <c r="A415">
        <v>1228</v>
      </c>
      <c r="B415" t="s">
        <v>855</v>
      </c>
      <c r="C415" s="26">
        <v>3</v>
      </c>
      <c r="D415" s="21">
        <v>5.6910635916231369</v>
      </c>
      <c r="E415" s="21">
        <v>1.681412743062885E-2</v>
      </c>
      <c r="F415" s="21">
        <v>0.27113601209814414</v>
      </c>
      <c r="G415" s="21">
        <v>0.24903024888527373</v>
      </c>
      <c r="H415" s="21">
        <v>0.22384194125153598</v>
      </c>
      <c r="I415" s="21">
        <v>0</v>
      </c>
      <c r="J415" s="21">
        <v>13.430516475092169</v>
      </c>
      <c r="K415" s="21">
        <v>0.22384194125153598</v>
      </c>
      <c r="L415" s="21">
        <v>-1</v>
      </c>
      <c r="M415" s="21">
        <v>-1</v>
      </c>
      <c r="N415" s="21">
        <v>4.4768388250307209</v>
      </c>
      <c r="O415" s="21">
        <v>19.370610315600565</v>
      </c>
      <c r="P415" s="21">
        <v>7.7376494575906257E-2</v>
      </c>
      <c r="Q415" s="21">
        <v>1.602738147642311</v>
      </c>
      <c r="R415" s="21">
        <v>0.53685372893131145</v>
      </c>
      <c r="S415" s="21">
        <v>0.33333333333333331</v>
      </c>
      <c r="T415" s="21">
        <v>0.34003520798001258</v>
      </c>
      <c r="U415" s="21">
        <v>0.30643671950813139</v>
      </c>
      <c r="V415" s="21">
        <v>-2.5703540005195535E-3</v>
      </c>
      <c r="W415" s="21">
        <v>30.135718622776857</v>
      </c>
      <c r="X415" s="21">
        <v>1.6665532287378972</v>
      </c>
      <c r="Y415" s="21">
        <v>-1</v>
      </c>
      <c r="Z415" s="21">
        <v>-1</v>
      </c>
      <c r="AA415" s="21">
        <v>53.010250422945248</v>
      </c>
      <c r="AB415" s="21">
        <v>0.21187843062571546</v>
      </c>
      <c r="AC415" s="21">
        <v>8.8963670712796941E-2</v>
      </c>
      <c r="AD415" s="21">
        <v>0.14591146008622916</v>
      </c>
      <c r="AE415" s="21">
        <v>22.337678071237075</v>
      </c>
      <c r="AF415" s="21">
        <v>-1</v>
      </c>
      <c r="AG415" s="21">
        <v>-1</v>
      </c>
      <c r="AH415" s="21">
        <v>-1</v>
      </c>
      <c r="AI415" s="21">
        <v>0</v>
      </c>
      <c r="AJ415" s="21">
        <v>-2.5703540005195535E-3</v>
      </c>
      <c r="AK415" s="21">
        <v>8.2555734027118965E-2</v>
      </c>
      <c r="AL415" s="21">
        <v>0.10026533840176853</v>
      </c>
      <c r="AM415" s="21">
        <v>-5.4092202211097805E-2</v>
      </c>
      <c r="AN415" s="21">
        <v>0.18880542940856312</v>
      </c>
      <c r="AO415" s="21">
        <v>-0.93952638514185105</v>
      </c>
      <c r="AP415" s="21">
        <v>5.2214624272229191</v>
      </c>
      <c r="AQ415" s="21">
        <v>43.566235097869004</v>
      </c>
      <c r="AR415" s="21">
        <v>0.97723490682095737</v>
      </c>
      <c r="AS415" s="21">
        <v>1.8903951699894339</v>
      </c>
      <c r="AT415" s="21">
        <v>-1</v>
      </c>
      <c r="AU415" s="21">
        <v>-1</v>
      </c>
      <c r="AV415" s="21">
        <v>0.78588397781658548</v>
      </c>
      <c r="AW415" s="21">
        <v>77.602323165768723</v>
      </c>
      <c r="AX415" s="21">
        <v>77.345287765716776</v>
      </c>
      <c r="AY415" s="21">
        <v>0.11134413499308973</v>
      </c>
      <c r="AZ415" s="21">
        <v>-7.4209529368021885</v>
      </c>
      <c r="BA415" s="26">
        <v>1368.5243316710255</v>
      </c>
    </row>
    <row r="416" spans="1:100" x14ac:dyDescent="0.25">
      <c r="A416">
        <v>1230</v>
      </c>
      <c r="B416" t="s">
        <v>856</v>
      </c>
      <c r="C416" s="26">
        <v>2</v>
      </c>
      <c r="D416" s="21">
        <v>2.8683431118189491</v>
      </c>
      <c r="E416" s="21">
        <v>-0.19182616411204936</v>
      </c>
      <c r="F416" s="21">
        <v>-0.40073082515683134</v>
      </c>
      <c r="G416" s="21">
        <v>-0.39488371187968385</v>
      </c>
      <c r="H416" s="21">
        <v>-2.9465839352907641E-2</v>
      </c>
      <c r="I416" s="21">
        <v>0</v>
      </c>
      <c r="J416" s="21">
        <v>-1.7679503611744574</v>
      </c>
      <c r="K416" s="21">
        <v>-2.9465839352907641E-2</v>
      </c>
      <c r="L416" s="21">
        <v>-1</v>
      </c>
      <c r="M416" s="21">
        <v>-1</v>
      </c>
      <c r="N416" s="21">
        <v>-0.58931678705815305</v>
      </c>
      <c r="O416" s="21">
        <v>2.0084306197548605</v>
      </c>
      <c r="P416" s="21">
        <v>-0.80371870323869055</v>
      </c>
      <c r="Q416" s="21">
        <v>-1.5902402492018466</v>
      </c>
      <c r="R416" s="21">
        <v>-0.52081942186976238</v>
      </c>
      <c r="S416" s="21">
        <v>0.30934668501728585</v>
      </c>
      <c r="T416" s="21">
        <v>0.19514320337548979</v>
      </c>
      <c r="U416" s="21">
        <v>-3.2630330548184427E-2</v>
      </c>
      <c r="V416" s="21">
        <v>-1.3945638596210142E-2</v>
      </c>
      <c r="W416" s="21">
        <v>17.359383506385782</v>
      </c>
      <c r="X416" s="21">
        <v>0.29213282355086467</v>
      </c>
      <c r="Y416" s="21">
        <v>-1</v>
      </c>
      <c r="Z416" s="21">
        <v>-1</v>
      </c>
      <c r="AA416" s="21">
        <v>28.088095308257891</v>
      </c>
      <c r="AB416" s="21">
        <v>-6.2386212304584437E-3</v>
      </c>
      <c r="AC416" s="21">
        <v>-6.0719235903325952E-3</v>
      </c>
      <c r="AD416" s="21">
        <v>-9.600924775299044E-3</v>
      </c>
      <c r="AE416" s="21">
        <v>6.2288547482468921</v>
      </c>
      <c r="AF416" s="21">
        <v>-1</v>
      </c>
      <c r="AG416" s="21">
        <v>-1</v>
      </c>
      <c r="AH416" s="21">
        <v>-1</v>
      </c>
      <c r="AI416" s="21">
        <v>-7.9140228443114087E-3</v>
      </c>
      <c r="AJ416" s="21">
        <v>-1.3945638596210142E-2</v>
      </c>
      <c r="AK416" s="21">
        <v>0.23942392883242625</v>
      </c>
      <c r="AL416" s="21">
        <v>-6.7595971843178934E-2</v>
      </c>
      <c r="AM416" s="21">
        <v>0.27051705713148372</v>
      </c>
      <c r="AN416" s="21">
        <v>-8.7076196916429968E-2</v>
      </c>
      <c r="AO416" s="21">
        <v>7.2754430631236113</v>
      </c>
      <c r="AP416" s="21">
        <v>-1.8302817728010305</v>
      </c>
      <c r="AQ416" s="21">
        <v>22.102886745803215</v>
      </c>
      <c r="AR416" s="21">
        <v>0.53199159719969735</v>
      </c>
      <c r="AS416" s="21">
        <v>0.3618431954121365</v>
      </c>
      <c r="AT416" s="21">
        <v>-1</v>
      </c>
      <c r="AU416" s="21">
        <v>-1</v>
      </c>
      <c r="AV416" s="21">
        <v>-0.63943199966117714</v>
      </c>
      <c r="AW416" s="21">
        <v>37.81315336496678</v>
      </c>
      <c r="AX416" s="21">
        <v>37.704274979065971</v>
      </c>
      <c r="AY416" s="21">
        <v>3.5635210029675374E-2</v>
      </c>
      <c r="AZ416" s="21">
        <v>-22.955731156526451</v>
      </c>
      <c r="BA416" s="26">
        <v>1445.3263153845908</v>
      </c>
    </row>
    <row r="417" spans="1:100" x14ac:dyDescent="0.25">
      <c r="A417">
        <v>1241</v>
      </c>
      <c r="B417" t="s">
        <v>857</v>
      </c>
      <c r="C417" s="26">
        <v>3</v>
      </c>
      <c r="D417" s="21">
        <v>5.1325955740246716</v>
      </c>
      <c r="E417" s="21">
        <v>0</v>
      </c>
      <c r="F417" s="21">
        <v>0.95991415317709172</v>
      </c>
      <c r="G417" s="21">
        <v>0.95991415317709172</v>
      </c>
      <c r="H417" s="21">
        <v>0.29953213508589605</v>
      </c>
      <c r="I417" s="21">
        <v>0</v>
      </c>
      <c r="J417" s="21">
        <v>17.971928105153768</v>
      </c>
      <c r="K417" s="21">
        <v>0.29953213508589605</v>
      </c>
      <c r="L417" s="21">
        <v>-1.0000000000000013</v>
      </c>
      <c r="M417" s="21">
        <v>-1.0000000000000013</v>
      </c>
      <c r="N417" s="21">
        <v>5.9906427017179205</v>
      </c>
      <c r="O417" s="21">
        <v>24.06443783235553</v>
      </c>
      <c r="P417" s="21">
        <v>-0.51350940733252481</v>
      </c>
      <c r="Q417" s="21">
        <v>4.8905850388614844</v>
      </c>
      <c r="R417" s="21">
        <v>1.4087509278457766</v>
      </c>
      <c r="S417" s="21">
        <v>0.3333333333333337</v>
      </c>
      <c r="T417" s="21">
        <v>0.36546142330370279</v>
      </c>
      <c r="U417" s="21">
        <v>0.44284126583991423</v>
      </c>
      <c r="V417" s="21">
        <v>-2.2570366196780371E-2</v>
      </c>
      <c r="W417" s="21">
        <v>32.781340847770991</v>
      </c>
      <c r="X417" s="21">
        <v>2.0632207294823028</v>
      </c>
      <c r="Y417" s="21">
        <v>-1.0000000000000013</v>
      </c>
      <c r="Z417" s="21">
        <v>-1.0000000000000013</v>
      </c>
      <c r="AA417" s="21">
        <v>36.246319470208583</v>
      </c>
      <c r="AB417" s="21">
        <v>-5.8974124019457258E-2</v>
      </c>
      <c r="AC417" s="21">
        <v>0.21078543417965598</v>
      </c>
      <c r="AD417" s="21">
        <v>-0.11068675626836168</v>
      </c>
      <c r="AE417" s="21">
        <v>2.0562276945918545</v>
      </c>
      <c r="AF417" s="21">
        <v>-1.0000000000000013</v>
      </c>
      <c r="AG417" s="21">
        <v>-1.0000000000000013</v>
      </c>
      <c r="AH417" s="21">
        <v>-1.0000000000000013</v>
      </c>
      <c r="AI417" s="21">
        <v>0</v>
      </c>
      <c r="AJ417" s="21">
        <v>-2.2570366196780371E-2</v>
      </c>
      <c r="AK417" s="21">
        <v>-0.13422895397524898</v>
      </c>
      <c r="AL417" s="21">
        <v>0.12872365790033818</v>
      </c>
      <c r="AM417" s="21">
        <v>-8.4199474539967331E-2</v>
      </c>
      <c r="AN417" s="21">
        <v>1.0346936729388766E-2</v>
      </c>
      <c r="AO417" s="21">
        <v>-2.7761316333754289</v>
      </c>
      <c r="AP417" s="21">
        <v>0.9022917077364091</v>
      </c>
      <c r="AQ417" s="21">
        <v>50.753268952924728</v>
      </c>
      <c r="AR417" s="21">
        <v>1.1190656562801706</v>
      </c>
      <c r="AS417" s="21">
        <v>2.3627528645681988</v>
      </c>
      <c r="AT417" s="21">
        <v>-1.0000000000000013</v>
      </c>
      <c r="AU417" s="21">
        <v>-1.0000000000000013</v>
      </c>
      <c r="AV417" s="21">
        <v>2.368665081022868</v>
      </c>
      <c r="AW417" s="21">
        <v>61.213049010300516</v>
      </c>
      <c r="AX417" s="21">
        <v>58.956012390622476</v>
      </c>
      <c r="AY417" s="21">
        <v>0.27217851215916</v>
      </c>
      <c r="AZ417" s="21">
        <v>28.314831020674397</v>
      </c>
      <c r="BA417" s="26">
        <v>1594.1325789868254</v>
      </c>
    </row>
    <row r="418" spans="1:100" x14ac:dyDescent="0.25">
      <c r="A418">
        <v>1243</v>
      </c>
      <c r="B418" t="s">
        <v>858</v>
      </c>
      <c r="C418" s="26">
        <v>3</v>
      </c>
      <c r="D418" s="21">
        <v>4.8265904281201477</v>
      </c>
      <c r="E418" s="21">
        <v>-4.1616774077298149E-2</v>
      </c>
      <c r="F418" s="21">
        <v>0.58495353116616955</v>
      </c>
      <c r="G418" s="21">
        <v>0.57324739633979849</v>
      </c>
      <c r="H418" s="21">
        <v>0.37791452646133628</v>
      </c>
      <c r="I418" s="21">
        <v>0</v>
      </c>
      <c r="J418" s="21">
        <v>22.674871587680173</v>
      </c>
      <c r="K418" s="21">
        <v>0.37791452646133628</v>
      </c>
      <c r="L418" s="21">
        <v>-1.0000000000000004</v>
      </c>
      <c r="M418" s="21">
        <v>-1.0000000000000004</v>
      </c>
      <c r="N418" s="21">
        <v>7.5582905292267242</v>
      </c>
      <c r="O418" s="21">
        <v>28.07470941214013</v>
      </c>
      <c r="P418" s="21">
        <v>-1.2809657220861614</v>
      </c>
      <c r="Q418" s="21">
        <v>1.3915614168292727</v>
      </c>
      <c r="R418" s="21">
        <v>0.35553393014748697</v>
      </c>
      <c r="S418" s="21">
        <v>0.33333333333333359</v>
      </c>
      <c r="T418" s="21">
        <v>0.37008801765783117</v>
      </c>
      <c r="U418" s="21">
        <v>0.36316793071587716</v>
      </c>
      <c r="V418" s="21">
        <v>0</v>
      </c>
      <c r="W418" s="21">
        <v>27.546990209828213</v>
      </c>
      <c r="X418" s="21">
        <v>1.7995069795761311</v>
      </c>
      <c r="Y418" s="21">
        <v>-1.0000000000000004</v>
      </c>
      <c r="Z418" s="21">
        <v>-1.0000000000000004</v>
      </c>
      <c r="AA418" s="21">
        <v>48.011791860230936</v>
      </c>
      <c r="AB418" s="21">
        <v>7.6388906647182897E-2</v>
      </c>
      <c r="AC418" s="21">
        <v>7.7137915902470391E-2</v>
      </c>
      <c r="AD418" s="21">
        <v>0.24865853185545111</v>
      </c>
      <c r="AE418" s="21">
        <v>20.109267720255218</v>
      </c>
      <c r="AF418" s="21">
        <v>-1.0000000000000004</v>
      </c>
      <c r="AG418" s="21">
        <v>-1.0000000000000004</v>
      </c>
      <c r="AH418" s="21">
        <v>-1.0000000000000004</v>
      </c>
      <c r="AI418" s="21">
        <v>-4.5525029211763773E-3</v>
      </c>
      <c r="AJ418" s="21">
        <v>0</v>
      </c>
      <c r="AK418" s="21">
        <v>-9.1796729114857444E-3</v>
      </c>
      <c r="AL418" s="21">
        <v>0.16957040480352253</v>
      </c>
      <c r="AM418" s="21">
        <v>0.1697884434648381</v>
      </c>
      <c r="AN418" s="21">
        <v>0.32284417786808023</v>
      </c>
      <c r="AO418" s="21">
        <v>4.1988127220635239</v>
      </c>
      <c r="AP418" s="21">
        <v>8.9189564707196176</v>
      </c>
      <c r="AQ418" s="21">
        <v>50.221861797508396</v>
      </c>
      <c r="AR418" s="21">
        <v>1.0665892817070415</v>
      </c>
      <c r="AS418" s="21">
        <v>2.1774215060374673</v>
      </c>
      <c r="AT418" s="21">
        <v>-1.0000000000000004</v>
      </c>
      <c r="AU418" s="21">
        <v>-1.0000000000000004</v>
      </c>
      <c r="AV418" s="21">
        <v>0.92878132648728529</v>
      </c>
      <c r="AW418" s="21">
        <v>85.005457743090673</v>
      </c>
      <c r="AX418" s="21">
        <v>84.91440768466714</v>
      </c>
      <c r="AY418" s="21">
        <v>0.28105854395014063</v>
      </c>
      <c r="AZ418" s="21">
        <v>-6.1277307474376705</v>
      </c>
      <c r="BA418" s="26">
        <v>1476.0750023985329</v>
      </c>
    </row>
    <row r="419" spans="1:100" x14ac:dyDescent="0.25">
      <c r="A419">
        <v>1245</v>
      </c>
      <c r="B419" t="s">
        <v>859</v>
      </c>
      <c r="C419" s="26">
        <v>3</v>
      </c>
      <c r="D419" s="21">
        <v>3.4754606739221336</v>
      </c>
      <c r="E419" s="21">
        <v>-0.17940971370012226</v>
      </c>
      <c r="F419" s="21">
        <v>0.27607477650967033</v>
      </c>
      <c r="G419" s="21">
        <v>0.23153086445365012</v>
      </c>
      <c r="H419" s="21">
        <v>0.45759707709280611</v>
      </c>
      <c r="I419" s="21">
        <v>0</v>
      </c>
      <c r="J419" s="21">
        <v>27.455824625568372</v>
      </c>
      <c r="K419" s="21">
        <v>0.45759707709280611</v>
      </c>
      <c r="L419" s="21">
        <v>-0.99999999999999922</v>
      </c>
      <c r="M419" s="21">
        <v>-0.99999999999999922</v>
      </c>
      <c r="N419" s="21">
        <v>9.1519415418561287</v>
      </c>
      <c r="O419" s="21">
        <v>31.162816163944164</v>
      </c>
      <c r="P419" s="21">
        <v>0.87931573952892972</v>
      </c>
      <c r="Q419" s="21">
        <v>-0.35311363591717393</v>
      </c>
      <c r="R419" s="21">
        <v>1.9003142369992298E-2</v>
      </c>
      <c r="S419" s="21">
        <v>0.33333333333333304</v>
      </c>
      <c r="T419" s="21">
        <v>0.17473199616002644</v>
      </c>
      <c r="U419" s="21">
        <v>9.2143016178368228E-3</v>
      </c>
      <c r="V419" s="21">
        <v>8.1713038153553262E-3</v>
      </c>
      <c r="W419" s="21">
        <v>2.7141543133498205</v>
      </c>
      <c r="X419" s="21">
        <v>7.6461673465935354E-2</v>
      </c>
      <c r="Y419" s="21">
        <v>-0.99999999999999922</v>
      </c>
      <c r="Z419" s="21">
        <v>-0.99999999999999922</v>
      </c>
      <c r="AA419" s="21">
        <v>-3.5374796796235488</v>
      </c>
      <c r="AB419" s="21">
        <v>4.2082809080680995E-2</v>
      </c>
      <c r="AC419" s="21">
        <v>5.5665277627230643E-3</v>
      </c>
      <c r="AD419" s="21">
        <v>-0.17306207955027136</v>
      </c>
      <c r="AE419" s="21">
        <v>-6.2706371353433621</v>
      </c>
      <c r="AF419" s="21">
        <v>-0.99999999999999922</v>
      </c>
      <c r="AG419" s="21">
        <v>-0.99999999999999922</v>
      </c>
      <c r="AH419" s="21">
        <v>-0.99999999999999922</v>
      </c>
      <c r="AI419" s="21">
        <v>-1.0666903749884016E-2</v>
      </c>
      <c r="AJ419" s="21">
        <v>8.1713038153553262E-3</v>
      </c>
      <c r="AK419" s="21">
        <v>-0.13056666884497931</v>
      </c>
      <c r="AL419" s="21">
        <v>1.7459217358632682E-2</v>
      </c>
      <c r="AM419" s="21">
        <v>2.1235828930815187E-2</v>
      </c>
      <c r="AN419" s="21">
        <v>-5.0539915907398493E-3</v>
      </c>
      <c r="AO419" s="21">
        <v>-0.12193762095451627</v>
      </c>
      <c r="AP419" s="21">
        <v>-3.90537029753339E-2</v>
      </c>
      <c r="AQ419" s="21">
        <v>30.169978938918216</v>
      </c>
      <c r="AR419" s="21">
        <v>0.52545093492655182</v>
      </c>
      <c r="AS419" s="21">
        <v>0.53405875055874152</v>
      </c>
      <c r="AT419" s="21">
        <v>-0.99999999999999922</v>
      </c>
      <c r="AU419" s="21">
        <v>-0.99999999999999922</v>
      </c>
      <c r="AV419" s="21">
        <v>0.25053400682364235</v>
      </c>
      <c r="AW419" s="21">
        <v>27.586282781345268</v>
      </c>
      <c r="AX419" s="21">
        <v>28.190075087883123</v>
      </c>
      <c r="AY419" s="21">
        <v>9.5362142717210358E-2</v>
      </c>
      <c r="AZ419" s="21">
        <v>-32.032857064812845</v>
      </c>
      <c r="BA419" s="26">
        <v>1336.700780901019</v>
      </c>
    </row>
    <row r="420" spans="1:100" x14ac:dyDescent="0.25">
      <c r="A420">
        <v>1246</v>
      </c>
      <c r="B420" t="s">
        <v>860</v>
      </c>
      <c r="C420" s="26">
        <v>3</v>
      </c>
      <c r="D420" s="21">
        <v>4.4170937616099915</v>
      </c>
      <c r="E420" s="21">
        <v>0</v>
      </c>
      <c r="F420" s="21">
        <v>-0.3831091963685852</v>
      </c>
      <c r="G420" s="21">
        <v>-0.3831091963685852</v>
      </c>
      <c r="H420" s="21">
        <v>-4.9097407049565236E-2</v>
      </c>
      <c r="I420" s="21">
        <v>0</v>
      </c>
      <c r="J420" s="21">
        <v>-2.9458444229739107</v>
      </c>
      <c r="K420" s="21">
        <v>-4.9097407049565236E-2</v>
      </c>
      <c r="L420" s="21">
        <v>-0.99999999999999989</v>
      </c>
      <c r="M420" s="21">
        <v>-0.99999999999999989</v>
      </c>
      <c r="N420" s="21">
        <v>-0.98194814099130401</v>
      </c>
      <c r="O420" s="21">
        <v>1.0881401422674939</v>
      </c>
      <c r="P420" s="21">
        <v>0.10982125437942598</v>
      </c>
      <c r="Q420" s="21">
        <v>0.38169688478133645</v>
      </c>
      <c r="R420" s="21">
        <v>0.11092606687855747</v>
      </c>
      <c r="S420" s="21">
        <v>0.3333333333333332</v>
      </c>
      <c r="T420" s="21">
        <v>0.37058241867624159</v>
      </c>
      <c r="U420" s="21">
        <v>2.220234044716279E-2</v>
      </c>
      <c r="V420" s="21">
        <v>0</v>
      </c>
      <c r="W420" s="21">
        <v>31.008619980252121</v>
      </c>
      <c r="X420" s="21">
        <v>0.87907160619069957</v>
      </c>
      <c r="Y420" s="21">
        <v>-0.99999999999999989</v>
      </c>
      <c r="Z420" s="21">
        <v>-0.99999999999999989</v>
      </c>
      <c r="AA420" s="21">
        <v>63.697251653264686</v>
      </c>
      <c r="AB420" s="21">
        <v>0.22901668899058869</v>
      </c>
      <c r="AC420" s="21">
        <v>0.27634510866858808</v>
      </c>
      <c r="AD420" s="21">
        <v>0.14619231446350409</v>
      </c>
      <c r="AE420" s="21">
        <v>32.577705606134032</v>
      </c>
      <c r="AF420" s="21">
        <v>-0.99999999999999989</v>
      </c>
      <c r="AG420" s="21">
        <v>-0.99999999999999989</v>
      </c>
      <c r="AH420" s="21">
        <v>-0.99999999999999989</v>
      </c>
      <c r="AI420" s="21">
        <v>0</v>
      </c>
      <c r="AJ420" s="21">
        <v>0</v>
      </c>
      <c r="AK420" s="21">
        <v>0.90326194830431161</v>
      </c>
      <c r="AL420" s="21">
        <v>0.2613607519724479</v>
      </c>
      <c r="AM420" s="21">
        <v>5.014618139888978E-2</v>
      </c>
      <c r="AN420" s="21">
        <v>0.11258649313474743</v>
      </c>
      <c r="AO420" s="21">
        <v>5.7699642764938028</v>
      </c>
      <c r="AP420" s="21">
        <v>4.1214660882309255</v>
      </c>
      <c r="AQ420" s="21">
        <v>28.062775557278201</v>
      </c>
      <c r="AR420" s="21">
        <v>0.72611809245673775</v>
      </c>
      <c r="AS420" s="21">
        <v>0.82997419914113413</v>
      </c>
      <c r="AT420" s="21">
        <v>-0.99999999999999989</v>
      </c>
      <c r="AU420" s="21">
        <v>-0.99999999999999989</v>
      </c>
      <c r="AV420" s="21">
        <v>-0.27218312949002765</v>
      </c>
      <c r="AW420" s="21">
        <v>68.906857883763124</v>
      </c>
      <c r="AX420" s="21">
        <v>68.906857883763124</v>
      </c>
      <c r="AY420" s="21">
        <v>0.26070028376794785</v>
      </c>
      <c r="AZ420" s="21">
        <v>14.831437253596338</v>
      </c>
      <c r="BA420" s="26">
        <v>1385.8996230513333</v>
      </c>
    </row>
    <row r="421" spans="1:100" x14ac:dyDescent="0.25">
      <c r="A421">
        <v>1247</v>
      </c>
      <c r="B421" t="s">
        <v>861</v>
      </c>
      <c r="C421" s="26">
        <v>3</v>
      </c>
      <c r="D421" s="21">
        <v>5.5571463114313069</v>
      </c>
      <c r="E421" s="21">
        <v>-0.82158437327520661</v>
      </c>
      <c r="F421" s="21">
        <v>-0.36077433976102807</v>
      </c>
      <c r="G421" s="21">
        <v>-0.5816771185875429</v>
      </c>
      <c r="H421" s="21">
        <v>0.1297906561487446</v>
      </c>
      <c r="I421" s="21">
        <v>0</v>
      </c>
      <c r="J421" s="21">
        <v>7.7874393689246713</v>
      </c>
      <c r="K421" s="21">
        <v>0.1297906561487446</v>
      </c>
      <c r="L421" s="21">
        <v>-1.0000000000000007</v>
      </c>
      <c r="M421" s="21">
        <v>-1.0000000000000007</v>
      </c>
      <c r="N421" s="21">
        <v>2.5958131229748909</v>
      </c>
      <c r="O421" s="21">
        <v>12.76290856176843</v>
      </c>
      <c r="P421" s="21">
        <v>3.0604156265073192</v>
      </c>
      <c r="Q421" s="21">
        <v>6.0115241811107167E-2</v>
      </c>
      <c r="R421" s="21">
        <v>0.24338024010402043</v>
      </c>
      <c r="S421" s="21">
        <v>0.33333333333333354</v>
      </c>
      <c r="T421" s="21">
        <v>0.33137865031840458</v>
      </c>
      <c r="U421" s="21">
        <v>0.14179775684221371</v>
      </c>
      <c r="V421" s="21">
        <v>7.1453159100842281E-2</v>
      </c>
      <c r="W421" s="21">
        <v>29.926889737841996</v>
      </c>
      <c r="X421" s="21">
        <v>1.5288766264619726</v>
      </c>
      <c r="Y421" s="21">
        <v>-1.0000000000000007</v>
      </c>
      <c r="Z421" s="21">
        <v>-1.0000000000000007</v>
      </c>
      <c r="AA421" s="21">
        <v>72.890207186818643</v>
      </c>
      <c r="AB421" s="21">
        <v>0.40068725133617739</v>
      </c>
      <c r="AC421" s="21">
        <v>0.25769200585360746</v>
      </c>
      <c r="AD421" s="21">
        <v>0.19601948698766694</v>
      </c>
      <c r="AE421" s="21">
        <v>42.719937208872587</v>
      </c>
      <c r="AF421" s="21">
        <v>-1.0000000000000007</v>
      </c>
      <c r="AG421" s="21">
        <v>-1.0000000000000007</v>
      </c>
      <c r="AH421" s="21">
        <v>-1.0000000000000007</v>
      </c>
      <c r="AI421" s="21">
        <v>0</v>
      </c>
      <c r="AJ421" s="21">
        <v>7.1453159100842281E-2</v>
      </c>
      <c r="AK421" s="21">
        <v>-8.2244437040280671E-2</v>
      </c>
      <c r="AL421" s="21">
        <v>-1.502073499517452E-2</v>
      </c>
      <c r="AM421" s="21">
        <v>0.12778461327304566</v>
      </c>
      <c r="AN421" s="21">
        <v>-0.14160523381998208</v>
      </c>
      <c r="AO421" s="21">
        <v>2.7833931466247388</v>
      </c>
      <c r="AP421" s="21">
        <v>-3.6152345204754242</v>
      </c>
      <c r="AQ421" s="21">
        <v>37.714329106766669</v>
      </c>
      <c r="AR421" s="21">
        <v>0.87796289959479401</v>
      </c>
      <c r="AS421" s="21">
        <v>1.6586672826107176</v>
      </c>
      <c r="AT421" s="21">
        <v>-1.0000000000000007</v>
      </c>
      <c r="AU421" s="21">
        <v>-1.0000000000000007</v>
      </c>
      <c r="AV421" s="21">
        <v>-0.33829687848352252</v>
      </c>
      <c r="AW421" s="21">
        <v>82.037881228111615</v>
      </c>
      <c r="AX421" s="21">
        <v>89.183197138195865</v>
      </c>
      <c r="AY421" s="21">
        <v>0.3357372793534632</v>
      </c>
      <c r="AZ421" s="21">
        <v>3.5074752158460361</v>
      </c>
      <c r="BA421" s="26">
        <v>1403.2049804721712</v>
      </c>
      <c r="CU421" t="e">
        <v>#N/A</v>
      </c>
      <c r="CV421" t="e">
        <v>#N/A</v>
      </c>
    </row>
    <row r="422" spans="1:100" x14ac:dyDescent="0.25">
      <c r="A422">
        <v>1248</v>
      </c>
      <c r="B422" t="s">
        <v>862</v>
      </c>
      <c r="C422" s="26">
        <v>2</v>
      </c>
      <c r="D422" s="21">
        <v>2.0790585293109389</v>
      </c>
      <c r="E422" s="21">
        <v>-0.36714843284633508</v>
      </c>
      <c r="F422" s="21">
        <v>-0.83730242576097824</v>
      </c>
      <c r="G422" s="21">
        <v>-0.83343782506399244</v>
      </c>
      <c r="H422" s="21">
        <v>-0.12019372314161068</v>
      </c>
      <c r="I422" s="21">
        <v>0</v>
      </c>
      <c r="J422" s="21">
        <v>-7.2116233884966396</v>
      </c>
      <c r="K422" s="21">
        <v>-0.12019372314161068</v>
      </c>
      <c r="L422" s="21">
        <v>-1</v>
      </c>
      <c r="M422" s="21">
        <v>-1</v>
      </c>
      <c r="N422" s="21">
        <v>-2.4038744628322135</v>
      </c>
      <c r="O422" s="21">
        <v>-3.6461223599131198</v>
      </c>
      <c r="P422" s="21">
        <v>-1.6916322807890425</v>
      </c>
      <c r="Q422" s="21">
        <v>-3.6655247982081383</v>
      </c>
      <c r="R422" s="21">
        <v>-1.2024433178599654</v>
      </c>
      <c r="S422" s="21">
        <v>0.29238705091630357</v>
      </c>
      <c r="T422" s="21">
        <v>0.12353928769742911</v>
      </c>
      <c r="U422" s="21">
        <v>-0.12129610654353964</v>
      </c>
      <c r="V422" s="21">
        <v>-2.5669784814943308E-2</v>
      </c>
      <c r="W422" s="21">
        <v>11.763316105918946</v>
      </c>
      <c r="X422" s="21">
        <v>-0.1186201274987797</v>
      </c>
      <c r="Y422" s="21">
        <v>-1</v>
      </c>
      <c r="Z422" s="21">
        <v>-1</v>
      </c>
      <c r="AA422" s="21">
        <v>16.566693858685785</v>
      </c>
      <c r="AB422" s="21">
        <v>-0.10569381939938628</v>
      </c>
      <c r="AC422" s="21">
        <v>-0.10556486476936708</v>
      </c>
      <c r="AD422" s="21">
        <v>-0.10823946403647715</v>
      </c>
      <c r="AE422" s="21">
        <v>-2.9336030208137451</v>
      </c>
      <c r="AF422" s="21">
        <v>-1</v>
      </c>
      <c r="AG422" s="21">
        <v>-1</v>
      </c>
      <c r="AH422" s="21">
        <v>-1</v>
      </c>
      <c r="AI422" s="21">
        <v>-1.4342871714657705E-2</v>
      </c>
      <c r="AJ422" s="21">
        <v>-2.5669784814943308E-2</v>
      </c>
      <c r="AK422" s="21">
        <v>0.35924179697157577</v>
      </c>
      <c r="AL422" s="21">
        <v>-0.18741383998232841</v>
      </c>
      <c r="AM422" s="21">
        <v>0.41007172856052937</v>
      </c>
      <c r="AN422" s="21">
        <v>-0.22663086834547558</v>
      </c>
      <c r="AO422" s="21">
        <v>10.829051592412302</v>
      </c>
      <c r="AP422" s="21">
        <v>-5.3838903020897213</v>
      </c>
      <c r="AQ422" s="21">
        <v>16.145478031320629</v>
      </c>
      <c r="AR422" s="21">
        <v>0.40085737033884361</v>
      </c>
      <c r="AS422" s="21">
        <v>-6.2228441054040684E-2</v>
      </c>
      <c r="AT422" s="21">
        <v>-1</v>
      </c>
      <c r="AU422" s="21">
        <v>-1</v>
      </c>
      <c r="AV422" s="21">
        <v>-1.5439743562802728</v>
      </c>
      <c r="AW422" s="21">
        <v>24.535581137476861</v>
      </c>
      <c r="AX422" s="21">
        <v>24.252758090231147</v>
      </c>
      <c r="AY422" s="21">
        <v>-6.6637702956509864E-2</v>
      </c>
      <c r="AZ422" s="21">
        <v>-40.873180564189546</v>
      </c>
      <c r="BA422" s="26">
        <v>1425.4053478904038</v>
      </c>
    </row>
    <row r="423" spans="1:100" x14ac:dyDescent="0.25">
      <c r="A423">
        <v>1250</v>
      </c>
      <c r="B423" t="s">
        <v>863</v>
      </c>
      <c r="C423" s="26">
        <v>3</v>
      </c>
      <c r="D423" s="21">
        <v>4.7803897304948153</v>
      </c>
      <c r="E423" s="21">
        <v>-6.2048079258744726E-2</v>
      </c>
      <c r="F423" s="21">
        <v>-0.49178189700202729</v>
      </c>
      <c r="G423" s="21">
        <v>-0.5059422598807366</v>
      </c>
      <c r="H423" s="21">
        <v>-0.15123799321513393</v>
      </c>
      <c r="I423" s="21">
        <v>0</v>
      </c>
      <c r="J423" s="21">
        <v>-9.074279592908038</v>
      </c>
      <c r="K423" s="21">
        <v>-0.15123799321513393</v>
      </c>
      <c r="L423" s="21">
        <v>-0.99999999999999933</v>
      </c>
      <c r="M423" s="21">
        <v>-0.99999999999999933</v>
      </c>
      <c r="N423" s="21">
        <v>-3.0247598643026774</v>
      </c>
      <c r="O423" s="21">
        <v>-4.7998321222939566</v>
      </c>
      <c r="P423" s="21">
        <v>1.0170858293152991</v>
      </c>
      <c r="Q423" s="21">
        <v>0.28858982814838208</v>
      </c>
      <c r="R423" s="21">
        <v>0.1996254401559765</v>
      </c>
      <c r="S423" s="21">
        <v>0.33333333333333337</v>
      </c>
      <c r="T423" s="21">
        <v>0.3267345722379229</v>
      </c>
      <c r="U423" s="21">
        <v>0.29884809079534719</v>
      </c>
      <c r="V423" s="21">
        <v>0</v>
      </c>
      <c r="W423" s="21">
        <v>44.406159583269478</v>
      </c>
      <c r="X423" s="21">
        <v>1.9981486094514751</v>
      </c>
      <c r="Y423" s="21">
        <v>-0.99999999999999933</v>
      </c>
      <c r="Z423" s="21">
        <v>-0.99999999999999933</v>
      </c>
      <c r="AA423" s="21">
        <v>80.749203741697542</v>
      </c>
      <c r="AB423" s="21">
        <v>0.20436464829398152</v>
      </c>
      <c r="AC423" s="21">
        <v>0.34024209915548054</v>
      </c>
      <c r="AD423" s="21">
        <v>0.17826162691597905</v>
      </c>
      <c r="AE423" s="21">
        <v>36.143418718272052</v>
      </c>
      <c r="AF423" s="21">
        <v>-0.99999999999999933</v>
      </c>
      <c r="AG423" s="21">
        <v>-0.99999999999999933</v>
      </c>
      <c r="AH423" s="21">
        <v>-0.99999999999999933</v>
      </c>
      <c r="AI423" s="21">
        <v>0</v>
      </c>
      <c r="AJ423" s="21">
        <v>0</v>
      </c>
      <c r="AK423" s="21">
        <v>3.4640534402733394E-3</v>
      </c>
      <c r="AL423" s="21">
        <v>-7.7649728753946962E-2</v>
      </c>
      <c r="AM423" s="21">
        <v>0.10947651639329915</v>
      </c>
      <c r="AN423" s="21">
        <v>9.6232177167139638E-2</v>
      </c>
      <c r="AO423" s="21">
        <v>2.754233177033846</v>
      </c>
      <c r="AP423" s="21">
        <v>2.0175557854087565</v>
      </c>
      <c r="AQ423" s="21">
        <v>35.331879990361429</v>
      </c>
      <c r="AR423" s="21">
        <v>0.95891599636660296</v>
      </c>
      <c r="AS423" s="21">
        <v>1.8469106162363413</v>
      </c>
      <c r="AT423" s="21">
        <v>-0.99999999999999933</v>
      </c>
      <c r="AU423" s="21">
        <v>-0.99999999999999933</v>
      </c>
      <c r="AV423" s="21">
        <v>-0.3063168197247601</v>
      </c>
      <c r="AW423" s="21">
        <v>77.966927404812296</v>
      </c>
      <c r="AX423" s="21">
        <v>77.966927404812296</v>
      </c>
      <c r="AY423" s="21">
        <v>0.35731466924203742</v>
      </c>
      <c r="AZ423" s="21">
        <v>14.883368199903449</v>
      </c>
      <c r="BA423" s="26">
        <v>1484.4584171941501</v>
      </c>
      <c r="CU423" t="e">
        <v>#N/A</v>
      </c>
      <c r="CV423" t="e">
        <v>#N/A</v>
      </c>
    </row>
    <row r="424" spans="1:100" x14ac:dyDescent="0.25">
      <c r="A424">
        <v>1251</v>
      </c>
      <c r="B424" t="s">
        <v>864</v>
      </c>
      <c r="C424" s="26">
        <v>3</v>
      </c>
      <c r="D424" s="21">
        <v>5.8536995272790273</v>
      </c>
      <c r="E424" s="21">
        <v>-6.7500566706315213E-2</v>
      </c>
      <c r="F424" s="21">
        <v>-8.9597148108108871E-2</v>
      </c>
      <c r="G424" s="21">
        <v>-0.10817072023436397</v>
      </c>
      <c r="H424" s="21">
        <v>0.45319454083245514</v>
      </c>
      <c r="I424" s="21">
        <v>0</v>
      </c>
      <c r="J424" s="21">
        <v>27.191672449947305</v>
      </c>
      <c r="K424" s="21">
        <v>0.45319454083245514</v>
      </c>
      <c r="L424" s="21">
        <v>-0.99999999999999778</v>
      </c>
      <c r="M424" s="21">
        <v>-0.99999999999999778</v>
      </c>
      <c r="N424" s="21">
        <v>9.0638908166491028</v>
      </c>
      <c r="O424" s="21">
        <v>32.937201256991969</v>
      </c>
      <c r="P424" s="21">
        <v>0.43372200987032022</v>
      </c>
      <c r="Q424" s="21">
        <v>2.4158001230687645</v>
      </c>
      <c r="R424" s="21">
        <v>0.73985711281286959</v>
      </c>
      <c r="S424" s="21">
        <v>0.33333333333333276</v>
      </c>
      <c r="T424" s="21">
        <v>0.43165455159550897</v>
      </c>
      <c r="U424" s="21">
        <v>0.42000660568542697</v>
      </c>
      <c r="V424" s="21">
        <v>1.6796996735361776E-2</v>
      </c>
      <c r="W424" s="21">
        <v>29.943877860687032</v>
      </c>
      <c r="X424" s="21">
        <v>2.2000841293812048</v>
      </c>
      <c r="Y424" s="21">
        <v>-0.99999999999999778</v>
      </c>
      <c r="Z424" s="21">
        <v>-0.99999999999999778</v>
      </c>
      <c r="AA424" s="21">
        <v>44.176032684581905</v>
      </c>
      <c r="AB424" s="21">
        <v>-6.5780425981012886E-2</v>
      </c>
      <c r="AC424" s="21">
        <v>0.20917859992960142</v>
      </c>
      <c r="AD424" s="21">
        <v>0.12644778027305217</v>
      </c>
      <c r="AE424" s="21">
        <v>13.49229771108204</v>
      </c>
      <c r="AF424" s="21">
        <v>-0.99999999999999778</v>
      </c>
      <c r="AG424" s="21">
        <v>-0.99999999999999778</v>
      </c>
      <c r="AH424" s="21">
        <v>-0.99999999999999778</v>
      </c>
      <c r="AI424" s="21">
        <v>0</v>
      </c>
      <c r="AJ424" s="21">
        <v>1.6796996735361776E-2</v>
      </c>
      <c r="AK424" s="21">
        <v>6.31910689886169E-2</v>
      </c>
      <c r="AL424" s="21">
        <v>-0.1175456128971985</v>
      </c>
      <c r="AM424" s="21">
        <v>5.9421564449814175E-2</v>
      </c>
      <c r="AN424" s="21">
        <v>3.4465273910388249E-2</v>
      </c>
      <c r="AO424" s="21">
        <v>1.8014944561884376</v>
      </c>
      <c r="AP424" s="21">
        <v>0.27390378327371256</v>
      </c>
      <c r="AQ424" s="21">
        <v>57.135550310634322</v>
      </c>
      <c r="AR424" s="21">
        <v>1.2017914873496303</v>
      </c>
      <c r="AS424" s="21">
        <v>2.653278670213659</v>
      </c>
      <c r="AT424" s="21">
        <v>-0.99999999999999778</v>
      </c>
      <c r="AU424" s="21">
        <v>-0.99999999999999778</v>
      </c>
      <c r="AV424" s="21">
        <v>0.6316863925785059</v>
      </c>
      <c r="AW424" s="21">
        <v>77.387137724847591</v>
      </c>
      <c r="AX424" s="21">
        <v>79.066837398383768</v>
      </c>
      <c r="AY424" s="21">
        <v>0.19488163840212266</v>
      </c>
      <c r="AZ424" s="21">
        <v>5.5330359645160794</v>
      </c>
      <c r="BA424" s="26">
        <v>1456.6164133491789</v>
      </c>
      <c r="CU424" t="e">
        <v>#N/A</v>
      </c>
      <c r="CV424" t="e">
        <v>#N/A</v>
      </c>
    </row>
    <row r="425" spans="1:100" x14ac:dyDescent="0.25">
      <c r="A425">
        <v>1254</v>
      </c>
      <c r="B425" t="s">
        <v>865</v>
      </c>
      <c r="C425" s="26">
        <v>3</v>
      </c>
      <c r="D425" s="21">
        <v>3.3145355532518055</v>
      </c>
      <c r="E425" s="21">
        <v>0</v>
      </c>
      <c r="F425" s="21">
        <v>-8.2305048575035851E-3</v>
      </c>
      <c r="G425" s="21">
        <v>-8.2305048575035851E-3</v>
      </c>
      <c r="H425" s="21">
        <v>0.50778035551571155</v>
      </c>
      <c r="I425" s="21">
        <v>0</v>
      </c>
      <c r="J425" s="21">
        <v>30.466821330942675</v>
      </c>
      <c r="K425" s="21">
        <v>0.50778035551571155</v>
      </c>
      <c r="L425" s="21">
        <v>-1.0000000000000004</v>
      </c>
      <c r="M425" s="21">
        <v>-1.0000000000000004</v>
      </c>
      <c r="N425" s="21">
        <v>10.155607110314222</v>
      </c>
      <c r="O425" s="21">
        <v>33.773126379336979</v>
      </c>
      <c r="P425" s="21">
        <v>-0.22828972266876757</v>
      </c>
      <c r="Q425" s="21">
        <v>-0.42309511372645209</v>
      </c>
      <c r="R425" s="21">
        <v>-0.10365881903582</v>
      </c>
      <c r="S425" s="21">
        <v>0.33333333333333359</v>
      </c>
      <c r="T425" s="21">
        <v>0.3376965541764867</v>
      </c>
      <c r="U425" s="21">
        <v>0.20371593448393405</v>
      </c>
      <c r="V425" s="21">
        <v>-2.1449778449519931E-3</v>
      </c>
      <c r="W425" s="21">
        <v>14.592819545323637</v>
      </c>
      <c r="X425" s="21">
        <v>0.96960662370328554</v>
      </c>
      <c r="Y425" s="21">
        <v>-1.0000000000000004</v>
      </c>
      <c r="Z425" s="21">
        <v>-1.0000000000000004</v>
      </c>
      <c r="AA425" s="21">
        <v>43.390733767758277</v>
      </c>
      <c r="AB425" s="21">
        <v>7.6898392739326818E-2</v>
      </c>
      <c r="AC425" s="21">
        <v>0.16133430999868126</v>
      </c>
      <c r="AD425" s="21">
        <v>0.33979875809140148</v>
      </c>
      <c r="AE425" s="21">
        <v>28.901573041470471</v>
      </c>
      <c r="AF425" s="21">
        <v>-1.0000000000000004</v>
      </c>
      <c r="AG425" s="21">
        <v>-1.0000000000000004</v>
      </c>
      <c r="AH425" s="21">
        <v>-1.0000000000000004</v>
      </c>
      <c r="AI425" s="21">
        <v>0</v>
      </c>
      <c r="AJ425" s="21">
        <v>-2.1449778449519931E-3</v>
      </c>
      <c r="AK425" s="21">
        <v>0.14895825947512661</v>
      </c>
      <c r="AL425" s="21">
        <v>-1.1274890279592803E-2</v>
      </c>
      <c r="AM425" s="21">
        <v>-4.8490392311609384E-2</v>
      </c>
      <c r="AN425" s="21">
        <v>0.16504649649841766</v>
      </c>
      <c r="AO425" s="21">
        <v>-0.46746851041460175</v>
      </c>
      <c r="AP425" s="21">
        <v>4.0697879610624792</v>
      </c>
      <c r="AQ425" s="21">
        <v>45.0596408762663</v>
      </c>
      <c r="AR425" s="21">
        <v>0.87260084414880246</v>
      </c>
      <c r="AS425" s="21">
        <v>1.4773869792189978</v>
      </c>
      <c r="AT425" s="21">
        <v>-1.0000000000000004</v>
      </c>
      <c r="AU425" s="21">
        <v>-1.0000000000000004</v>
      </c>
      <c r="AV425" s="21">
        <v>-0.11188932389332358</v>
      </c>
      <c r="AW425" s="21">
        <v>81.233648108157681</v>
      </c>
      <c r="AX425" s="21">
        <v>81.019150323662487</v>
      </c>
      <c r="AY425" s="21">
        <v>0.23874070681685353</v>
      </c>
      <c r="AZ425" s="21">
        <v>20.046596474082996</v>
      </c>
      <c r="BA425" s="26">
        <v>1411.6270372404424</v>
      </c>
      <c r="CU425" t="e">
        <v>#N/A</v>
      </c>
      <c r="CV425" t="e">
        <v>#N/A</v>
      </c>
    </row>
    <row r="426" spans="1:100" x14ac:dyDescent="0.25">
      <c r="A426">
        <v>1255</v>
      </c>
      <c r="B426" t="s">
        <v>866</v>
      </c>
      <c r="C426" s="26">
        <v>3</v>
      </c>
      <c r="D426" s="21">
        <v>2.2468306700186909</v>
      </c>
      <c r="E426" s="21">
        <v>0</v>
      </c>
      <c r="F426" s="21">
        <v>-2.0285262668332908</v>
      </c>
      <c r="G426" s="21">
        <v>-2.0285262668332908</v>
      </c>
      <c r="H426" s="21">
        <v>2.0135536545439259E-2</v>
      </c>
      <c r="I426" s="21">
        <v>0</v>
      </c>
      <c r="J426" s="21">
        <v>1.2081321927263557</v>
      </c>
      <c r="K426" s="21">
        <v>2.0135536545439259E-2</v>
      </c>
      <c r="L426" s="21">
        <v>-1.0000000000000018</v>
      </c>
      <c r="M426" s="21">
        <v>-1.0000000000000018</v>
      </c>
      <c r="N426" s="21">
        <v>0.4027107309087854</v>
      </c>
      <c r="O426" s="21">
        <v>1.4264365959117524</v>
      </c>
      <c r="P426" s="21">
        <v>2.9658790137465036</v>
      </c>
      <c r="Q426" s="21">
        <v>6.8149181127439133</v>
      </c>
      <c r="R426" s="21">
        <v>2.4092166020806411</v>
      </c>
      <c r="S426" s="21">
        <v>0.33333333333333393</v>
      </c>
      <c r="T426" s="21">
        <v>0.39141725645790731</v>
      </c>
      <c r="U426" s="21">
        <v>0.31478805522857622</v>
      </c>
      <c r="V426" s="21">
        <v>-1.667147982340959E-2</v>
      </c>
      <c r="W426" s="21">
        <v>40.109265146038744</v>
      </c>
      <c r="X426" s="21">
        <v>1.9218223183442222</v>
      </c>
      <c r="Y426" s="21">
        <v>-1.0000000000000018</v>
      </c>
      <c r="Z426" s="21">
        <v>-1.0000000000000018</v>
      </c>
      <c r="AA426" s="21">
        <v>80.309649634114209</v>
      </c>
      <c r="AB426" s="21">
        <v>0.10512692938793566</v>
      </c>
      <c r="AC426" s="21">
        <v>0.53785891604638991</v>
      </c>
      <c r="AD426" s="21">
        <v>0.11283751228557097</v>
      </c>
      <c r="AE426" s="21">
        <v>37.79116788599481</v>
      </c>
      <c r="AF426" s="21">
        <v>-1.0000000000000018</v>
      </c>
      <c r="AG426" s="21">
        <v>-1.0000000000000018</v>
      </c>
      <c r="AH426" s="21">
        <v>-1.0000000000000018</v>
      </c>
      <c r="AI426" s="21">
        <v>3.3720110957558114E-2</v>
      </c>
      <c r="AJ426" s="21">
        <v>-1.667147982340959E-2</v>
      </c>
      <c r="AK426" s="21">
        <v>-1.2922955408244089E-2</v>
      </c>
      <c r="AL426" s="21">
        <v>0.13153116271309562</v>
      </c>
      <c r="AM426" s="21">
        <v>-0.16551089714694717</v>
      </c>
      <c r="AN426" s="21">
        <v>0.23323107677444743</v>
      </c>
      <c r="AO426" s="21">
        <v>-4.2023872057148992</v>
      </c>
      <c r="AP426" s="21">
        <v>6.4884327329266629</v>
      </c>
      <c r="AQ426" s="21">
        <v>41.317397338765105</v>
      </c>
      <c r="AR426" s="21">
        <v>1.0228671651964076</v>
      </c>
      <c r="AS426" s="21">
        <v>1.9419578548896608</v>
      </c>
      <c r="AT426" s="21">
        <v>-1.0000000000000018</v>
      </c>
      <c r="AU426" s="21">
        <v>-1.0000000000000018</v>
      </c>
      <c r="AV426" s="21">
        <v>0.38069033524735074</v>
      </c>
      <c r="AW426" s="21">
        <v>88.224518962952644</v>
      </c>
      <c r="AX426" s="21">
        <v>87.231773199762827</v>
      </c>
      <c r="AY426" s="21">
        <v>0.51156572574036818</v>
      </c>
      <c r="AZ426" s="21">
        <v>85.562910463398197</v>
      </c>
      <c r="BA426" s="26">
        <v>1556.7789755924666</v>
      </c>
    </row>
    <row r="427" spans="1:100" x14ac:dyDescent="0.25">
      <c r="A427">
        <v>1257</v>
      </c>
      <c r="B427" t="s">
        <v>867</v>
      </c>
      <c r="C427" s="26">
        <v>3</v>
      </c>
      <c r="D427" s="21">
        <v>4.9500750936433207</v>
      </c>
      <c r="E427" s="21">
        <v>-0.51844647322133386</v>
      </c>
      <c r="F427" s="21">
        <v>0.3961768656093817</v>
      </c>
      <c r="G427" s="21">
        <v>0.2554324663815345</v>
      </c>
      <c r="H427" s="21">
        <v>6.5899360846928184E-2</v>
      </c>
      <c r="I427" s="21">
        <v>0</v>
      </c>
      <c r="J427" s="21">
        <v>3.9539616508156903</v>
      </c>
      <c r="K427" s="21">
        <v>6.5899360846928184E-2</v>
      </c>
      <c r="L427" s="21">
        <v>-0.99999999999999889</v>
      </c>
      <c r="M427" s="21">
        <v>-0.99999999999999889</v>
      </c>
      <c r="N427" s="21">
        <v>1.317987216938564</v>
      </c>
      <c r="O427" s="21">
        <v>9.1594692108405518</v>
      </c>
      <c r="P427" s="21">
        <v>0.14903528676420708</v>
      </c>
      <c r="Q427" s="21">
        <v>-0.14514472419776742</v>
      </c>
      <c r="R427" s="21">
        <v>3.5256012665683109E-2</v>
      </c>
      <c r="S427" s="21">
        <v>0.33333333333333315</v>
      </c>
      <c r="T427" s="21">
        <v>0.35691861016028376</v>
      </c>
      <c r="U427" s="21">
        <v>0.4398205908908529</v>
      </c>
      <c r="V427" s="21">
        <v>-1.7804152704450939E-3</v>
      </c>
      <c r="W427" s="21">
        <v>42.495710330683828</v>
      </c>
      <c r="X427" s="21">
        <v>2.4012244210534206</v>
      </c>
      <c r="Y427" s="21">
        <v>-0.99999999999999889</v>
      </c>
      <c r="Z427" s="21">
        <v>-0.99999999999999889</v>
      </c>
      <c r="AA427" s="21">
        <v>88.737633211324976</v>
      </c>
      <c r="AB427" s="21">
        <v>0.14784689287193889</v>
      </c>
      <c r="AC427" s="21">
        <v>0.4459477127962902</v>
      </c>
      <c r="AD427" s="21">
        <v>0.33033873169128114</v>
      </c>
      <c r="AE427" s="21">
        <v>46.206666867975535</v>
      </c>
      <c r="AF427" s="21">
        <v>-0.99999999999999889</v>
      </c>
      <c r="AG427" s="21">
        <v>-0.99999999999999889</v>
      </c>
      <c r="AH427" s="21">
        <v>-0.99999999999999889</v>
      </c>
      <c r="AI427" s="21">
        <v>0</v>
      </c>
      <c r="AJ427" s="21">
        <v>-1.7804152704450939E-3</v>
      </c>
      <c r="AK427" s="21">
        <v>7.9143537396118457E-2</v>
      </c>
      <c r="AL427" s="21">
        <v>0.10461050873554681</v>
      </c>
      <c r="AM427" s="21">
        <v>5.9617357966573747E-3</v>
      </c>
      <c r="AN427" s="21">
        <v>0.16246585040764588</v>
      </c>
      <c r="AO427" s="21">
        <v>0.54476108189702643</v>
      </c>
      <c r="AP427" s="21">
        <v>4.5846988038688821</v>
      </c>
      <c r="AQ427" s="21">
        <v>46.44967198149952</v>
      </c>
      <c r="AR427" s="21">
        <v>1.1282921191140236</v>
      </c>
      <c r="AS427" s="21">
        <v>2.467123781900348</v>
      </c>
      <c r="AT427" s="21">
        <v>-0.99999999999999889</v>
      </c>
      <c r="AU427" s="21">
        <v>-0.99999999999999889</v>
      </c>
      <c r="AV427" s="21">
        <v>0.2906884790472174</v>
      </c>
      <c r="AW427" s="21">
        <v>102.48180122603442</v>
      </c>
      <c r="AX427" s="21">
        <v>102.30375969898992</v>
      </c>
      <c r="AY427" s="21">
        <v>0.28781829601638931</v>
      </c>
      <c r="AZ427" s="21">
        <v>34.550400554058385</v>
      </c>
      <c r="BA427" s="26">
        <v>1520.544252671149</v>
      </c>
      <c r="CU427" t="e">
        <v>#N/A</v>
      </c>
      <c r="CV427" t="e">
        <v>#N/A</v>
      </c>
    </row>
    <row r="428" spans="1:100" x14ac:dyDescent="0.25">
      <c r="A428">
        <v>1258</v>
      </c>
      <c r="B428" t="s">
        <v>868</v>
      </c>
      <c r="C428" s="26">
        <v>3</v>
      </c>
      <c r="D428" s="21">
        <v>4.841410847797861</v>
      </c>
      <c r="E428" s="21">
        <v>9.7116432101109467E-3</v>
      </c>
      <c r="F428" s="21">
        <v>8.8793216417495172E-2</v>
      </c>
      <c r="G428" s="21">
        <v>9.2030430820865483E-2</v>
      </c>
      <c r="H428" s="21">
        <v>0.13658012102283226</v>
      </c>
      <c r="I428" s="21">
        <v>0</v>
      </c>
      <c r="J428" s="21">
        <v>8.1948072613699363</v>
      </c>
      <c r="K428" s="21">
        <v>0.13658012102283226</v>
      </c>
      <c r="L428" s="21">
        <v>-0.999999999999998</v>
      </c>
      <c r="M428" s="21">
        <v>-0.999999999999998</v>
      </c>
      <c r="N428" s="21">
        <v>2.7316024204566456</v>
      </c>
      <c r="O428" s="21">
        <v>13.128248539988666</v>
      </c>
      <c r="P428" s="21">
        <v>-0.30251939163238856</v>
      </c>
      <c r="Q428" s="21">
        <v>1.1260405496424024</v>
      </c>
      <c r="R428" s="21">
        <v>0.29002169055009663</v>
      </c>
      <c r="S428" s="21">
        <v>0.34053207566810806</v>
      </c>
      <c r="T428" s="21">
        <v>0.25897849424814856</v>
      </c>
      <c r="U428" s="21">
        <v>3.7627053302268801E-2</v>
      </c>
      <c r="V428" s="21">
        <v>0</v>
      </c>
      <c r="W428" s="21">
        <v>20.02230008782772</v>
      </c>
      <c r="X428" s="21">
        <v>0.5337152413204227</v>
      </c>
      <c r="Y428" s="21">
        <v>-0.999999999999998</v>
      </c>
      <c r="Z428" s="21">
        <v>-0.999999999999998</v>
      </c>
      <c r="AA428" s="21">
        <v>50.942514384198965</v>
      </c>
      <c r="AB428" s="21">
        <v>0.20589503210091958</v>
      </c>
      <c r="AC428" s="21">
        <v>0.34795924944902418</v>
      </c>
      <c r="AD428" s="21">
        <v>5.8749570566479448E-2</v>
      </c>
      <c r="AE428" s="21">
        <v>30.630192605821161</v>
      </c>
      <c r="AF428" s="21">
        <v>-0.999999999999998</v>
      </c>
      <c r="AG428" s="21">
        <v>-0.999999999999998</v>
      </c>
      <c r="AH428" s="21">
        <v>-0.999999999999998</v>
      </c>
      <c r="AI428" s="21">
        <v>0</v>
      </c>
      <c r="AJ428" s="21">
        <v>0</v>
      </c>
      <c r="AK428" s="21">
        <v>-0.20445798351021999</v>
      </c>
      <c r="AL428" s="21">
        <v>0.58612149039482719</v>
      </c>
      <c r="AM428" s="21">
        <v>-1.1641707694359533E-2</v>
      </c>
      <c r="AN428" s="21">
        <v>-0.13151457811395467</v>
      </c>
      <c r="AO428" s="21">
        <v>-1.3133326099100886</v>
      </c>
      <c r="AP428" s="21">
        <v>-0.35725700087473089</v>
      </c>
      <c r="AQ428" s="21">
        <v>28.21710734919764</v>
      </c>
      <c r="AR428" s="21">
        <v>0.63713762321852518</v>
      </c>
      <c r="AS428" s="21">
        <v>0.67029536234325493</v>
      </c>
      <c r="AT428" s="21">
        <v>-0.999999999999998</v>
      </c>
      <c r="AU428" s="21">
        <v>-0.999999999999998</v>
      </c>
      <c r="AV428" s="21">
        <v>0.38205212137096217</v>
      </c>
      <c r="AW428" s="21">
        <v>63.713505923312916</v>
      </c>
      <c r="AX428" s="21">
        <v>63.713505923312916</v>
      </c>
      <c r="AY428" s="21">
        <v>0.10196798486340324</v>
      </c>
      <c r="AZ428" s="21">
        <v>-7.2110556992279964</v>
      </c>
      <c r="BA428" s="26">
        <v>1469.6028024663101</v>
      </c>
      <c r="CU428" t="e">
        <v>#N/A</v>
      </c>
      <c r="CV428" t="e">
        <v>#N/A</v>
      </c>
    </row>
    <row r="429" spans="1:100" x14ac:dyDescent="0.25">
      <c r="A429">
        <v>1259</v>
      </c>
      <c r="B429" t="s">
        <v>869</v>
      </c>
      <c r="C429" s="26">
        <v>3</v>
      </c>
      <c r="D429" s="21">
        <v>5.5422231375356477</v>
      </c>
      <c r="E429" s="21">
        <v>-0.88757744880811629</v>
      </c>
      <c r="F429" s="21">
        <v>1.5777004818776612</v>
      </c>
      <c r="G429" s="21">
        <v>1.275795296615343</v>
      </c>
      <c r="H429" s="21">
        <v>0.43386475925544582</v>
      </c>
      <c r="I429" s="21">
        <v>0</v>
      </c>
      <c r="J429" s="21">
        <v>26.031885555326756</v>
      </c>
      <c r="K429" s="21">
        <v>0.43386475925544582</v>
      </c>
      <c r="L429" s="21">
        <v>-0.999999999999999</v>
      </c>
      <c r="M429" s="21">
        <v>-0.999999999999999</v>
      </c>
      <c r="N429" s="21">
        <v>8.6772951851089211</v>
      </c>
      <c r="O429" s="21">
        <v>32.849903989477752</v>
      </c>
      <c r="P429" s="21">
        <v>-1.1396128740462772</v>
      </c>
      <c r="Q429" s="21">
        <v>1.9703928873757397</v>
      </c>
      <c r="R429" s="21">
        <v>0.43612857392194004</v>
      </c>
      <c r="S429" s="21">
        <v>0.33333333333333298</v>
      </c>
      <c r="T429" s="21">
        <v>0.34206219871993748</v>
      </c>
      <c r="U429" s="21">
        <v>0.24435708058510475</v>
      </c>
      <c r="V429" s="21">
        <v>6.7363020268832799E-2</v>
      </c>
      <c r="W429" s="21">
        <v>22.130034946070491</v>
      </c>
      <c r="X429" s="21">
        <v>1.631866082137845</v>
      </c>
      <c r="Y429" s="21">
        <v>-0.999999999999999</v>
      </c>
      <c r="Z429" s="21">
        <v>-0.999999999999999</v>
      </c>
      <c r="AA429" s="21">
        <v>53.172046490021714</v>
      </c>
      <c r="AB429" s="21">
        <v>-0.14195370841365196</v>
      </c>
      <c r="AC429" s="21">
        <v>0.21561243214573123</v>
      </c>
      <c r="AD429" s="21">
        <v>0.53845893566850656</v>
      </c>
      <c r="AE429" s="21">
        <v>30.605882970029281</v>
      </c>
      <c r="AF429" s="21">
        <v>-0.999999999999999</v>
      </c>
      <c r="AG429" s="21">
        <v>-0.999999999999999</v>
      </c>
      <c r="AH429" s="21">
        <v>-0.999999999999999</v>
      </c>
      <c r="AI429" s="21">
        <v>0</v>
      </c>
      <c r="AJ429" s="21">
        <v>6.7363020268832799E-2</v>
      </c>
      <c r="AK429" s="21">
        <v>2.153492831491733E-2</v>
      </c>
      <c r="AL429" s="21">
        <v>1.7965928712349158E-2</v>
      </c>
      <c r="AM429" s="21">
        <v>0.1366299955991066</v>
      </c>
      <c r="AN429" s="21">
        <v>-8.5262985799028884E-2</v>
      </c>
      <c r="AO429" s="21">
        <v>3.5234245315522514</v>
      </c>
      <c r="AP429" s="21">
        <v>-2.0417450014139762</v>
      </c>
      <c r="AQ429" s="21">
        <v>48.161920501397226</v>
      </c>
      <c r="AR429" s="21">
        <v>0.98711563290720827</v>
      </c>
      <c r="AS429" s="21">
        <v>2.0657308413932904</v>
      </c>
      <c r="AT429" s="21">
        <v>-0.999999999999999</v>
      </c>
      <c r="AU429" s="21">
        <v>-0.999999999999999</v>
      </c>
      <c r="AV429" s="21">
        <v>1.7119238705372839</v>
      </c>
      <c r="AW429" s="21">
        <v>83.980205478085452</v>
      </c>
      <c r="AX429" s="21">
        <v>90.716507504968718</v>
      </c>
      <c r="AY429" s="21">
        <v>0.16241858370470108</v>
      </c>
      <c r="AZ429" s="21">
        <v>17.762448309093784</v>
      </c>
      <c r="BA429" s="26">
        <v>1511.2344289458526</v>
      </c>
    </row>
    <row r="430" spans="1:100" x14ac:dyDescent="0.25">
      <c r="A430">
        <v>1261</v>
      </c>
      <c r="B430" t="s">
        <v>870</v>
      </c>
      <c r="C430" s="26">
        <v>3</v>
      </c>
      <c r="D430" s="21">
        <v>4.5403521265938496</v>
      </c>
      <c r="E430" s="21">
        <v>0.47850087765129135</v>
      </c>
      <c r="F430" s="21">
        <v>0.24990382378975851</v>
      </c>
      <c r="G430" s="21">
        <v>0.41591110249218949</v>
      </c>
      <c r="H430" s="21">
        <v>0.3612650021500633</v>
      </c>
      <c r="I430" s="21">
        <v>0</v>
      </c>
      <c r="J430" s="21">
        <v>21.6759001290038</v>
      </c>
      <c r="K430" s="21">
        <v>0.3612650021500633</v>
      </c>
      <c r="L430" s="21">
        <v>-0.99999999999999978</v>
      </c>
      <c r="M430" s="21">
        <v>-0.99999999999999978</v>
      </c>
      <c r="N430" s="21">
        <v>7.2253000430012673</v>
      </c>
      <c r="O430" s="21">
        <v>26.63216335808983</v>
      </c>
      <c r="P430" s="21">
        <v>-0.34552588202640888</v>
      </c>
      <c r="Q430" s="21">
        <v>-0.68670308689052839</v>
      </c>
      <c r="R430" s="21">
        <v>-0.20755757067693384</v>
      </c>
      <c r="S430" s="21">
        <v>0.33333333333333359</v>
      </c>
      <c r="T430" s="21">
        <v>0.33543519577081593</v>
      </c>
      <c r="U430" s="21">
        <v>0.13438531743585011</v>
      </c>
      <c r="V430" s="21">
        <v>-4.2668517091594346E-3</v>
      </c>
      <c r="W430" s="21">
        <v>17.504879707231062</v>
      </c>
      <c r="X430" s="21">
        <v>0.82154554888001219</v>
      </c>
      <c r="Y430" s="21">
        <v>-0.99999999999999978</v>
      </c>
      <c r="Z430" s="21">
        <v>-0.99999999999999978</v>
      </c>
      <c r="AA430" s="21">
        <v>28.550188758542014</v>
      </c>
      <c r="AB430" s="21">
        <v>7.3212053825288947E-2</v>
      </c>
      <c r="AC430" s="21">
        <v>3.7141244642546652E-2</v>
      </c>
      <c r="AD430" s="21">
        <v>0.11470403397192232</v>
      </c>
      <c r="AE430" s="21">
        <v>11.252866621987895</v>
      </c>
      <c r="AF430" s="21">
        <v>-0.99999999999999978</v>
      </c>
      <c r="AG430" s="21">
        <v>-0.99999999999999978</v>
      </c>
      <c r="AH430" s="21">
        <v>-0.99999999999999978</v>
      </c>
      <c r="AI430" s="21">
        <v>0</v>
      </c>
      <c r="AJ430" s="21">
        <v>-4.2668517091594346E-3</v>
      </c>
      <c r="AK430" s="21">
        <v>0.16731365443756707</v>
      </c>
      <c r="AL430" s="21">
        <v>-9.0460227938063242E-2</v>
      </c>
      <c r="AM430" s="21">
        <v>0.1062706214145846</v>
      </c>
      <c r="AN430" s="21">
        <v>0.21674135214185186</v>
      </c>
      <c r="AO430" s="21">
        <v>3.4933338075524509</v>
      </c>
      <c r="AP430" s="21">
        <v>4.9662326638559815</v>
      </c>
      <c r="AQ430" s="21">
        <v>39.180779836234869</v>
      </c>
      <c r="AR430" s="21">
        <v>0.79888699483084014</v>
      </c>
      <c r="AS430" s="21">
        <v>1.1828105510300762</v>
      </c>
      <c r="AT430" s="21">
        <v>-0.99999999999999978</v>
      </c>
      <c r="AU430" s="21">
        <v>-0.99999999999999978</v>
      </c>
      <c r="AV430" s="21">
        <v>0.20835353181525562</v>
      </c>
      <c r="AW430" s="21">
        <v>60.14858478048783</v>
      </c>
      <c r="AX430" s="21">
        <v>59.721899609571892</v>
      </c>
      <c r="AY430" s="21">
        <v>1.5332524810080309E-3</v>
      </c>
      <c r="AZ430" s="21">
        <v>-8.6727189059541399</v>
      </c>
      <c r="BA430" s="26">
        <v>1427.1611562803141</v>
      </c>
      <c r="CU430" t="e">
        <v>#N/A</v>
      </c>
      <c r="CV430" t="e">
        <v>#N/A</v>
      </c>
    </row>
    <row r="431" spans="1:100" x14ac:dyDescent="0.25">
      <c r="A431">
        <v>1262</v>
      </c>
      <c r="B431" t="s">
        <v>871</v>
      </c>
      <c r="C431" s="26">
        <v>3</v>
      </c>
      <c r="D431" s="21">
        <v>5.7354035787702395</v>
      </c>
      <c r="E431" s="21">
        <v>0.11938158325956919</v>
      </c>
      <c r="F431" s="21">
        <v>-0.1542840507299171</v>
      </c>
      <c r="G431" s="21">
        <v>-0.13527220827289888</v>
      </c>
      <c r="H431" s="21">
        <v>0.18321450752006457</v>
      </c>
      <c r="I431" s="21">
        <v>0</v>
      </c>
      <c r="J431" s="21">
        <v>10.99287045120388</v>
      </c>
      <c r="K431" s="21">
        <v>0.18321450752006457</v>
      </c>
      <c r="L431" s="21">
        <v>-0.99999999999999911</v>
      </c>
      <c r="M431" s="21">
        <v>-0.99999999999999911</v>
      </c>
      <c r="N431" s="21">
        <v>3.6642901504012926</v>
      </c>
      <c r="O431" s="21">
        <v>16.593001821701215</v>
      </c>
      <c r="P431" s="21">
        <v>-0.11103314857384</v>
      </c>
      <c r="Q431" s="21">
        <v>5.4980888526695333</v>
      </c>
      <c r="R431" s="21">
        <v>1.7221320973679977</v>
      </c>
      <c r="S431" s="21">
        <v>0.33333333333333337</v>
      </c>
      <c r="T431" s="21">
        <v>0.39680246997369695</v>
      </c>
      <c r="U431" s="21">
        <v>0.21618315246388198</v>
      </c>
      <c r="V431" s="21">
        <v>6.4636976948003275E-3</v>
      </c>
      <c r="W431" s="21">
        <v>30.782725837825911</v>
      </c>
      <c r="X431" s="21">
        <v>1.5010679136000753</v>
      </c>
      <c r="Y431" s="21">
        <v>-0.99999999999999911</v>
      </c>
      <c r="Z431" s="21">
        <v>-0.99999999999999911</v>
      </c>
      <c r="AA431" s="21">
        <v>87.52167261946623</v>
      </c>
      <c r="AB431" s="21">
        <v>0.38220050348208656</v>
      </c>
      <c r="AC431" s="21">
        <v>0.38505125201727436</v>
      </c>
      <c r="AD431" s="21">
        <v>0.33308453818608574</v>
      </c>
      <c r="AE431" s="21">
        <v>55.016814684272326</v>
      </c>
      <c r="AF431" s="21">
        <v>-0.99999999999999911</v>
      </c>
      <c r="AG431" s="21">
        <v>-0.99999999999999911</v>
      </c>
      <c r="AH431" s="21">
        <v>-0.99999999999999911</v>
      </c>
      <c r="AI431" s="21">
        <v>0</v>
      </c>
      <c r="AJ431" s="21">
        <v>6.4636976948003275E-3</v>
      </c>
      <c r="AK431" s="21">
        <v>0.18193762575370867</v>
      </c>
      <c r="AL431" s="21">
        <v>0.10709410905984013</v>
      </c>
      <c r="AM431" s="21">
        <v>-0.12240066260806506</v>
      </c>
      <c r="AN431" s="21">
        <v>-2.9352758517334106E-2</v>
      </c>
      <c r="AO431" s="21">
        <v>-2.1503284364330835</v>
      </c>
      <c r="AP431" s="21">
        <v>-0.19834841763415201</v>
      </c>
      <c r="AQ431" s="21">
        <v>41.775596289029792</v>
      </c>
      <c r="AR431" s="21">
        <v>0.95278265346571245</v>
      </c>
      <c r="AS431" s="21">
        <v>1.6842824211201408</v>
      </c>
      <c r="AT431" s="21">
        <v>-0.99999999999999911</v>
      </c>
      <c r="AU431" s="21">
        <v>-0.99999999999999911</v>
      </c>
      <c r="AV431" s="21">
        <v>1.5868598890950989</v>
      </c>
      <c r="AW431" s="21">
        <v>103.91632602353339</v>
      </c>
      <c r="AX431" s="21">
        <v>104.56269579301343</v>
      </c>
      <c r="AY431" s="21">
        <v>0.48638455265593272</v>
      </c>
      <c r="AZ431" s="21">
        <v>34.439157844416457</v>
      </c>
      <c r="BA431" s="26">
        <v>1531.7371599918824</v>
      </c>
      <c r="CU431" t="e">
        <v>#N/A</v>
      </c>
      <c r="CV431" t="e">
        <v>#N/A</v>
      </c>
    </row>
    <row r="432" spans="1:100" x14ac:dyDescent="0.25">
      <c r="A432">
        <v>1266</v>
      </c>
      <c r="B432" t="s">
        <v>872</v>
      </c>
      <c r="C432" s="26">
        <v>3</v>
      </c>
      <c r="D432" s="21">
        <v>6.271827205030899</v>
      </c>
      <c r="E432" s="21">
        <v>-0.25682485311184922</v>
      </c>
      <c r="F432" s="21">
        <v>-0.22616921796983683</v>
      </c>
      <c r="G432" s="21">
        <v>-0.30731114012647182</v>
      </c>
      <c r="H432" s="21">
        <v>0.17628478288776336</v>
      </c>
      <c r="I432" s="21">
        <v>0</v>
      </c>
      <c r="J432" s="21">
        <v>10.577086973265802</v>
      </c>
      <c r="K432" s="21">
        <v>0.17628478288776336</v>
      </c>
      <c r="L432" s="21">
        <v>-1.0000000000000016</v>
      </c>
      <c r="M432" s="21">
        <v>-1.0000000000000016</v>
      </c>
      <c r="N432" s="21">
        <v>3.5256956577552678</v>
      </c>
      <c r="O432" s="21">
        <v>16.54160303817023</v>
      </c>
      <c r="P432" s="21">
        <v>-4.1442853600688583</v>
      </c>
      <c r="Q432" s="21">
        <v>-1.2025647409940861</v>
      </c>
      <c r="R432" s="21">
        <v>-0.78938746538679649</v>
      </c>
      <c r="S432" s="21">
        <v>0.33333333333333365</v>
      </c>
      <c r="T432" s="21">
        <v>0.2090135306684156</v>
      </c>
      <c r="U432" s="21">
        <v>-1.8531617082952832E-2</v>
      </c>
      <c r="V432" s="21">
        <v>0</v>
      </c>
      <c r="W432" s="21">
        <v>13.901218561241336</v>
      </c>
      <c r="X432" s="21">
        <v>0.29575905366901323</v>
      </c>
      <c r="Y432" s="21">
        <v>-1.0000000000000016</v>
      </c>
      <c r="Z432" s="21">
        <v>-1.0000000000000016</v>
      </c>
      <c r="AA432" s="21">
        <v>22.176996209388797</v>
      </c>
      <c r="AB432" s="21">
        <v>-7.9094969678415963E-2</v>
      </c>
      <c r="AC432" s="21">
        <v>3.527110505544321E-2</v>
      </c>
      <c r="AD432" s="21">
        <v>0.22512716689365814</v>
      </c>
      <c r="AE432" s="21">
        <v>9.0651651135342721</v>
      </c>
      <c r="AF432" s="21">
        <v>-1.0000000000000016</v>
      </c>
      <c r="AG432" s="21">
        <v>-1.0000000000000016</v>
      </c>
      <c r="AH432" s="21">
        <v>-1.0000000000000016</v>
      </c>
      <c r="AI432" s="21">
        <v>0</v>
      </c>
      <c r="AJ432" s="21">
        <v>0</v>
      </c>
      <c r="AK432" s="21">
        <v>-9.6859410505614557E-2</v>
      </c>
      <c r="AL432" s="21">
        <v>0.66916169937766024</v>
      </c>
      <c r="AM432" s="21">
        <v>0.61822763032492356</v>
      </c>
      <c r="AN432" s="21">
        <v>0.26677950005092571</v>
      </c>
      <c r="AO432" s="21">
        <v>14.971393705595018</v>
      </c>
      <c r="AP432" s="21">
        <v>10.015295998161438</v>
      </c>
      <c r="AQ432" s="21">
        <v>24.478305534507118</v>
      </c>
      <c r="AR432" s="21">
        <v>0.52381524691879655</v>
      </c>
      <c r="AS432" s="21">
        <v>0.47204383655677684</v>
      </c>
      <c r="AT432" s="21">
        <v>-1.0000000000000016</v>
      </c>
      <c r="AU432" s="21">
        <v>-1.0000000000000016</v>
      </c>
      <c r="AV432" s="21">
        <v>-1.0966986055132686</v>
      </c>
      <c r="AW432" s="21">
        <v>48.733895245720468</v>
      </c>
      <c r="AX432" s="21">
        <v>48.733895245720468</v>
      </c>
      <c r="AY432" s="21">
        <v>8.9677933447092142E-2</v>
      </c>
      <c r="AZ432" s="21">
        <v>5.5122488797866414</v>
      </c>
      <c r="BA432" s="26">
        <v>1437.9298087893862</v>
      </c>
    </row>
    <row r="433" spans="1:100" x14ac:dyDescent="0.25">
      <c r="A433">
        <v>1277</v>
      </c>
      <c r="B433" t="s">
        <v>873</v>
      </c>
      <c r="C433" s="26">
        <v>3</v>
      </c>
      <c r="D433" s="21">
        <v>5.6128123525076736</v>
      </c>
      <c r="E433" s="21">
        <v>-0.11078416469301626</v>
      </c>
      <c r="F433" s="21">
        <v>0.85383212198258129</v>
      </c>
      <c r="G433" s="21">
        <v>0.82587571352107048</v>
      </c>
      <c r="H433" s="21">
        <v>9.4104899152835403E-2</v>
      </c>
      <c r="I433" s="21">
        <v>0</v>
      </c>
      <c r="J433" s="21">
        <v>5.6462939491701238</v>
      </c>
      <c r="K433" s="21">
        <v>9.4104899152835403E-2</v>
      </c>
      <c r="L433" s="21">
        <v>-0.99999999999999822</v>
      </c>
      <c r="M433" s="21">
        <v>-0.99999999999999822</v>
      </c>
      <c r="N433" s="21">
        <v>1.8820979830567079</v>
      </c>
      <c r="O433" s="21">
        <v>12.084982015198886</v>
      </c>
      <c r="P433" s="21">
        <v>-0.24249001361553729</v>
      </c>
      <c r="Q433" s="21">
        <v>5.7895805928319239</v>
      </c>
      <c r="R433" s="21">
        <v>1.6576113924315894</v>
      </c>
      <c r="S433" s="21">
        <v>0.33333333333333287</v>
      </c>
      <c r="T433" s="21">
        <v>0.34005287010984081</v>
      </c>
      <c r="U433" s="21">
        <v>0.3825987876776904</v>
      </c>
      <c r="V433" s="21">
        <v>-5.8332736631156373E-2</v>
      </c>
      <c r="W433" s="21">
        <v>36.141894213474878</v>
      </c>
      <c r="X433" s="21">
        <v>1.7596800352141606</v>
      </c>
      <c r="Y433" s="21">
        <v>-0.99999999999999822</v>
      </c>
      <c r="Z433" s="21">
        <v>-0.99999999999999822</v>
      </c>
      <c r="AA433" s="21">
        <v>65.567044959364267</v>
      </c>
      <c r="AB433" s="21">
        <v>0.25119674005813131</v>
      </c>
      <c r="AC433" s="21">
        <v>0.14269608258167826</v>
      </c>
      <c r="AD433" s="21">
        <v>0.1614579644293466</v>
      </c>
      <c r="AE433" s="21">
        <v>27.767539353457806</v>
      </c>
      <c r="AF433" s="21">
        <v>-0.99999999999999822</v>
      </c>
      <c r="AG433" s="21">
        <v>-0.99999999999999822</v>
      </c>
      <c r="AH433" s="21">
        <v>-0.99999999999999822</v>
      </c>
      <c r="AI433" s="21">
        <v>5.1775401894622625E-2</v>
      </c>
      <c r="AJ433" s="21">
        <v>-5.8332736631156373E-2</v>
      </c>
      <c r="AK433" s="21">
        <v>-6.3662255543358776E-2</v>
      </c>
      <c r="AL433" s="21">
        <v>-0.19258656199849167</v>
      </c>
      <c r="AM433" s="21">
        <v>-0.18281353867549319</v>
      </c>
      <c r="AN433" s="21">
        <v>0.31701840265771969</v>
      </c>
      <c r="AO433" s="21">
        <v>-4.888649744604125</v>
      </c>
      <c r="AP433" s="21">
        <v>6.9625272564505298</v>
      </c>
      <c r="AQ433" s="21">
        <v>41.788188162645007</v>
      </c>
      <c r="AR433" s="21">
        <v>0.99765225448970729</v>
      </c>
      <c r="AS433" s="21">
        <v>1.8537849343669965</v>
      </c>
      <c r="AT433" s="21">
        <v>-0.99999999999999822</v>
      </c>
      <c r="AU433" s="21">
        <v>-0.99999999999999822</v>
      </c>
      <c r="AV433" s="21">
        <v>2.4834871059526606</v>
      </c>
      <c r="AW433" s="21">
        <v>84.614554231013642</v>
      </c>
      <c r="AX433" s="21">
        <v>79.816788605790492</v>
      </c>
      <c r="AY433" s="21">
        <v>0.14017555253541658</v>
      </c>
      <c r="AZ433" s="21">
        <v>2.1193483855399049</v>
      </c>
      <c r="BA433" s="26">
        <v>1486.4732493420859</v>
      </c>
    </row>
    <row r="434" spans="1:100" x14ac:dyDescent="0.25">
      <c r="A434">
        <v>1279</v>
      </c>
      <c r="B434" t="s">
        <v>874</v>
      </c>
      <c r="C434" s="26">
        <v>3</v>
      </c>
      <c r="D434" s="21">
        <v>5.9570754400749939</v>
      </c>
      <c r="E434" s="21">
        <v>8.8652609537669833E-2</v>
      </c>
      <c r="F434" s="21">
        <v>0.10996946497070513</v>
      </c>
      <c r="G434" s="21">
        <v>0.1399300997903643</v>
      </c>
      <c r="H434" s="21">
        <v>3.6937403848577174E-2</v>
      </c>
      <c r="I434" s="21">
        <v>0</v>
      </c>
      <c r="J434" s="21">
        <v>2.2162442309146293</v>
      </c>
      <c r="K434" s="21">
        <v>3.6937403848577174E-2</v>
      </c>
      <c r="L434" s="21">
        <v>-1.0000000000000004</v>
      </c>
      <c r="M434" s="21">
        <v>-1.0000000000000004</v>
      </c>
      <c r="N434" s="21">
        <v>0.73874807697154365</v>
      </c>
      <c r="O434" s="21">
        <v>8.3132497707799864</v>
      </c>
      <c r="P434" s="21">
        <v>1.260513645564042</v>
      </c>
      <c r="Q434" s="21">
        <v>1.2973860886279612E-2</v>
      </c>
      <c r="R434" s="21">
        <v>8.9541987462189609E-2</v>
      </c>
      <c r="S434" s="21">
        <v>0.3333333333333337</v>
      </c>
      <c r="T434" s="21">
        <v>0.39619009828631446</v>
      </c>
      <c r="U434" s="21">
        <v>0.45999031845361116</v>
      </c>
      <c r="V434" s="21">
        <v>-1.1315814620798399E-2</v>
      </c>
      <c r="W434" s="21">
        <v>45.650421264155341</v>
      </c>
      <c r="X434" s="21">
        <v>2.5124220818323328</v>
      </c>
      <c r="Y434" s="21">
        <v>-1.0000000000000004</v>
      </c>
      <c r="Z434" s="21">
        <v>-1.0000000000000004</v>
      </c>
      <c r="AA434" s="21">
        <v>89.443783897602316</v>
      </c>
      <c r="AB434" s="21">
        <v>0.35415417526187537</v>
      </c>
      <c r="AC434" s="21">
        <v>0.25179571671135559</v>
      </c>
      <c r="AD434" s="21">
        <v>0.26812652094646561</v>
      </c>
      <c r="AE434" s="21">
        <v>43.703820645984798</v>
      </c>
      <c r="AF434" s="21">
        <v>-1.0000000000000004</v>
      </c>
      <c r="AG434" s="21">
        <v>-1.0000000000000004</v>
      </c>
      <c r="AH434" s="21">
        <v>-1.0000000000000004</v>
      </c>
      <c r="AI434" s="21">
        <v>0</v>
      </c>
      <c r="AJ434" s="21">
        <v>-1.1315814620798399E-2</v>
      </c>
      <c r="AK434" s="21">
        <v>-3.9065137492382718E-2</v>
      </c>
      <c r="AL434" s="21">
        <v>-0.10389986296244406</v>
      </c>
      <c r="AM434" s="21">
        <v>5.5732518692554148E-2</v>
      </c>
      <c r="AN434" s="21">
        <v>0.33499247902292517</v>
      </c>
      <c r="AO434" s="21">
        <v>1.1979872798519386</v>
      </c>
      <c r="AP434" s="21">
        <v>7.8553126607609052</v>
      </c>
      <c r="AQ434" s="21">
        <v>47.866665495069974</v>
      </c>
      <c r="AR434" s="21">
        <v>1.1781979354524603</v>
      </c>
      <c r="AS434" s="21">
        <v>2.549359485680911</v>
      </c>
      <c r="AT434" s="21">
        <v>-1.0000000000000004</v>
      </c>
      <c r="AU434" s="21">
        <v>-1.0000000000000004</v>
      </c>
      <c r="AV434" s="21">
        <v>0.22947208725255386</v>
      </c>
      <c r="AW434" s="21">
        <v>105.61234632914324</v>
      </c>
      <c r="AX434" s="21">
        <v>104.48076486706337</v>
      </c>
      <c r="AY434" s="21">
        <v>0.36602734953937732</v>
      </c>
      <c r="AZ434" s="21">
        <v>24.623779891018845</v>
      </c>
      <c r="BA434" s="26">
        <v>1523.2172900819985</v>
      </c>
    </row>
    <row r="435" spans="1:100" x14ac:dyDescent="0.25">
      <c r="A435">
        <v>1280</v>
      </c>
      <c r="B435" t="s">
        <v>875</v>
      </c>
      <c r="C435" s="26">
        <v>3</v>
      </c>
      <c r="D435" s="21">
        <v>4.1146774314791026</v>
      </c>
      <c r="E435" s="21">
        <v>7.4147954153536266E-3</v>
      </c>
      <c r="F435" s="21">
        <v>-0.76579796778939502</v>
      </c>
      <c r="G435" s="21">
        <v>-0.76579796778939502</v>
      </c>
      <c r="H435" s="21">
        <v>-0.10026200488117695</v>
      </c>
      <c r="I435" s="21">
        <v>0</v>
      </c>
      <c r="J435" s="21">
        <v>-6.0157202928706184</v>
      </c>
      <c r="K435" s="21">
        <v>-0.10026200488117695</v>
      </c>
      <c r="L435" s="21">
        <v>-1.0000000000000004</v>
      </c>
      <c r="M435" s="21">
        <v>-1.0000000000000004</v>
      </c>
      <c r="N435" s="21">
        <v>-2.0052400976235387</v>
      </c>
      <c r="O435" s="21">
        <v>-2.6668408291809111</v>
      </c>
      <c r="P435" s="21">
        <v>9.4747877041337212</v>
      </c>
      <c r="Q435" s="21">
        <v>-0.80476857504156818</v>
      </c>
      <c r="R435" s="21">
        <v>0.59270214109385722</v>
      </c>
      <c r="S435" s="21">
        <v>0.32448531380632251</v>
      </c>
      <c r="T435" s="21">
        <v>1.044692740967771E-2</v>
      </c>
      <c r="U435" s="21">
        <v>8.9604949681936163E-2</v>
      </c>
      <c r="V435" s="21">
        <v>0</v>
      </c>
      <c r="W435" s="21">
        <v>20.991967831164548</v>
      </c>
      <c r="X435" s="21">
        <v>0.47072763890126618</v>
      </c>
      <c r="Y435" s="21">
        <v>-1.0000000000000004</v>
      </c>
      <c r="Z435" s="21">
        <v>-1.0000000000000004</v>
      </c>
      <c r="AA435" s="21">
        <v>24.056017319317803</v>
      </c>
      <c r="AB435" s="21">
        <v>-0.21919607750216913</v>
      </c>
      <c r="AC435" s="21">
        <v>4.3503906196814358E-2</v>
      </c>
      <c r="AD435" s="21">
        <v>0.22511911824654279</v>
      </c>
      <c r="AE435" s="21">
        <v>2.4713473470594094</v>
      </c>
      <c r="AF435" s="21">
        <v>-1.0000000000000004</v>
      </c>
      <c r="AG435" s="21">
        <v>-1.0000000000000004</v>
      </c>
      <c r="AH435" s="21">
        <v>-1.0000000000000004</v>
      </c>
      <c r="AI435" s="21">
        <v>-2.4539646222895464E-2</v>
      </c>
      <c r="AJ435" s="21">
        <v>0</v>
      </c>
      <c r="AK435" s="21">
        <v>0.36609694024059258</v>
      </c>
      <c r="AL435" s="21">
        <v>-0.15739426393038211</v>
      </c>
      <c r="AM435" s="21">
        <v>-0.12183869628631742</v>
      </c>
      <c r="AN435" s="21">
        <v>0.1206777537384266</v>
      </c>
      <c r="AO435" s="21">
        <v>-1.2154827059549738</v>
      </c>
      <c r="AP435" s="21">
        <v>2.2299725238087551</v>
      </c>
      <c r="AQ435" s="21">
        <v>14.976247538293926</v>
      </c>
      <c r="AR435" s="21">
        <v>0.42453719089793657</v>
      </c>
      <c r="AS435" s="21">
        <v>0.37046563402008958</v>
      </c>
      <c r="AT435" s="21">
        <v>-1.0000000000000004</v>
      </c>
      <c r="AU435" s="21">
        <v>-1.0000000000000004</v>
      </c>
      <c r="AV435" s="21">
        <v>-0.17309582669553752</v>
      </c>
      <c r="AW435" s="21">
        <v>23.619149013945641</v>
      </c>
      <c r="AX435" s="21">
        <v>23.128356089487742</v>
      </c>
      <c r="AY435" s="21">
        <v>0.20869774363946933</v>
      </c>
      <c r="AZ435" s="21">
        <v>-23.236314123991331</v>
      </c>
      <c r="BA435" s="26">
        <v>1408.7123158721402</v>
      </c>
    </row>
    <row r="436" spans="1:100" x14ac:dyDescent="0.25">
      <c r="A436">
        <v>1285</v>
      </c>
      <c r="B436" t="s">
        <v>876</v>
      </c>
      <c r="C436" s="26">
        <v>3</v>
      </c>
      <c r="D436" s="21">
        <v>4.0867265321165505</v>
      </c>
      <c r="E436" s="21">
        <v>0</v>
      </c>
      <c r="F436" s="21">
        <v>0.32108678971075838</v>
      </c>
      <c r="G436" s="21">
        <v>0.32108678971075838</v>
      </c>
      <c r="H436" s="21">
        <v>0.46233638893033274</v>
      </c>
      <c r="I436" s="21">
        <v>0</v>
      </c>
      <c r="J436" s="21">
        <v>27.74018333581996</v>
      </c>
      <c r="K436" s="21">
        <v>0.46233638893033274</v>
      </c>
      <c r="L436" s="21">
        <v>-0.99999999999999822</v>
      </c>
      <c r="M436" s="21">
        <v>-0.99999999999999822</v>
      </c>
      <c r="N436" s="21">
        <v>9.2467277786066546</v>
      </c>
      <c r="O436" s="21">
        <v>32.147996657647269</v>
      </c>
      <c r="P436" s="21">
        <v>-0.14266174013039615</v>
      </c>
      <c r="Q436" s="21">
        <v>0.93244083505426967</v>
      </c>
      <c r="R436" s="21">
        <v>0.26978975900000812</v>
      </c>
      <c r="S436" s="21">
        <v>0.3333333333333327</v>
      </c>
      <c r="T436" s="21">
        <v>0.35985554558848287</v>
      </c>
      <c r="U436" s="21">
        <v>0.51618367136725218</v>
      </c>
      <c r="V436" s="21">
        <v>7.8316406597183946E-2</v>
      </c>
      <c r="W436" s="21">
        <v>33.014102718236764</v>
      </c>
      <c r="X436" s="21">
        <v>2.7874903599458354</v>
      </c>
      <c r="Y436" s="21">
        <v>-0.99999999999999822</v>
      </c>
      <c r="Z436" s="21">
        <v>-0.99999999999999822</v>
      </c>
      <c r="AA436" s="21">
        <v>87.241309001931469</v>
      </c>
      <c r="AB436" s="21">
        <v>0.32901070456573828</v>
      </c>
      <c r="AC436" s="21">
        <v>0.43560759972158797</v>
      </c>
      <c r="AD436" s="21">
        <v>0.31453002620656717</v>
      </c>
      <c r="AE436" s="21">
        <v>53.957416524694686</v>
      </c>
      <c r="AF436" s="21">
        <v>-0.99999999999999822</v>
      </c>
      <c r="AG436" s="21">
        <v>-0.99999999999999822</v>
      </c>
      <c r="AH436" s="21">
        <v>-0.99999999999999822</v>
      </c>
      <c r="AI436" s="21">
        <v>0</v>
      </c>
      <c r="AJ436" s="21">
        <v>7.8316406597183946E-2</v>
      </c>
      <c r="AK436" s="21">
        <v>0.31129102883804582</v>
      </c>
      <c r="AL436" s="21">
        <v>0.15389305894542937</v>
      </c>
      <c r="AM436" s="21">
        <v>0.51604131089010785</v>
      </c>
      <c r="AN436" s="21">
        <v>2.8911956932568816E-3</v>
      </c>
      <c r="AO436" s="21">
        <v>14.457487916442926</v>
      </c>
      <c r="AP436" s="21">
        <v>0.84174518705856771</v>
      </c>
      <c r="AQ436" s="21">
        <v>60.754286054056742</v>
      </c>
      <c r="AR436" s="21">
        <v>1.2876889568862522</v>
      </c>
      <c r="AS436" s="21">
        <v>3.2498267488761692</v>
      </c>
      <c r="AT436" s="21">
        <v>-0.99999999999999822</v>
      </c>
      <c r="AU436" s="21">
        <v>-0.99999999999999822</v>
      </c>
      <c r="AV436" s="21">
        <v>0.59087654871076656</v>
      </c>
      <c r="AW436" s="21">
        <v>120.2310508466373</v>
      </c>
      <c r="AX436" s="21">
        <v>128.06269150635569</v>
      </c>
      <c r="AY436" s="21">
        <v>0.4260123123979101</v>
      </c>
      <c r="AZ436" s="21">
        <v>78.791790064635975</v>
      </c>
      <c r="BA436" s="26">
        <v>1649.2523050108987</v>
      </c>
      <c r="CU436" t="e">
        <v>#N/A</v>
      </c>
      <c r="CV436" t="e">
        <v>#N/A</v>
      </c>
    </row>
    <row r="437" spans="1:100" x14ac:dyDescent="0.25">
      <c r="A437">
        <v>1287</v>
      </c>
      <c r="B437" t="s">
        <v>877</v>
      </c>
      <c r="C437" s="26">
        <v>3</v>
      </c>
      <c r="D437" s="21">
        <v>5.1351460923664609</v>
      </c>
      <c r="E437" s="21">
        <v>7.8243600639036869E-3</v>
      </c>
      <c r="F437" s="21">
        <v>-0.11041502799011915</v>
      </c>
      <c r="G437" s="21">
        <v>-0.1038773138787086</v>
      </c>
      <c r="H437" s="21">
        <v>0.26585038221278179</v>
      </c>
      <c r="I437" s="21">
        <v>4.8946121765157304E-4</v>
      </c>
      <c r="J437" s="21">
        <v>15.980390605826001</v>
      </c>
      <c r="K437" s="21">
        <v>0.26633984343043338</v>
      </c>
      <c r="L437" s="21">
        <v>-0.99999999999999911</v>
      </c>
      <c r="M437" s="21">
        <v>-0.99999999999999911</v>
      </c>
      <c r="N437" s="21">
        <v>5.3267968686086657</v>
      </c>
      <c r="O437" s="21">
        <v>21.011659384313745</v>
      </c>
      <c r="P437" s="21">
        <v>-0.39611229445533441</v>
      </c>
      <c r="Q437" s="21">
        <v>0.96767320400560042</v>
      </c>
      <c r="R437" s="21">
        <v>0.2737756269077487</v>
      </c>
      <c r="S437" s="21">
        <v>0.32583368282065406</v>
      </c>
      <c r="T437" s="21">
        <v>0.35938253314016011</v>
      </c>
      <c r="U437" s="21">
        <v>0.21706161558179621</v>
      </c>
      <c r="V437" s="21">
        <v>-2.8254689981325944E-2</v>
      </c>
      <c r="W437" s="21">
        <v>24.307331925234045</v>
      </c>
      <c r="X437" s="21">
        <v>1.1436438947764374</v>
      </c>
      <c r="Y437" s="21">
        <v>-0.99999999999999911</v>
      </c>
      <c r="Z437" s="21">
        <v>-0.99999999999999911</v>
      </c>
      <c r="AA437" s="21">
        <v>71.623583563342677</v>
      </c>
      <c r="AB437" s="21">
        <v>0.41087103824598281</v>
      </c>
      <c r="AC437" s="21">
        <v>0.27227357317762857</v>
      </c>
      <c r="AD437" s="21">
        <v>0.2577049088004062</v>
      </c>
      <c r="AE437" s="21">
        <v>47.042476011200883</v>
      </c>
      <c r="AF437" s="21">
        <v>-0.99999999999999911</v>
      </c>
      <c r="AG437" s="21">
        <v>-0.99999999999999911</v>
      </c>
      <c r="AH437" s="21">
        <v>-0.99999999999999911</v>
      </c>
      <c r="AI437" s="21">
        <v>0</v>
      </c>
      <c r="AJ437" s="21">
        <v>-2.8254689981325944E-2</v>
      </c>
      <c r="AK437" s="21">
        <v>0.13448487859021682</v>
      </c>
      <c r="AL437" s="21">
        <v>0.32849036861038589</v>
      </c>
      <c r="AM437" s="21">
        <v>3.0611807560105932E-2</v>
      </c>
      <c r="AN437" s="21">
        <v>0.1573018175641161</v>
      </c>
      <c r="AO437" s="21">
        <v>1.4377195819537332</v>
      </c>
      <c r="AP437" s="21">
        <v>5.574997282154829</v>
      </c>
      <c r="AQ437" s="21">
        <v>40.287722531060062</v>
      </c>
      <c r="AR437" s="21">
        <v>0.87402314156128458</v>
      </c>
      <c r="AS437" s="21">
        <v>1.4099837382068707</v>
      </c>
      <c r="AT437" s="21">
        <v>-0.99999999999999911</v>
      </c>
      <c r="AU437" s="21">
        <v>-0.99999999999999911</v>
      </c>
      <c r="AV437" s="21">
        <v>0.1698983130290401</v>
      </c>
      <c r="AW437" s="21">
        <v>98.210240229811333</v>
      </c>
      <c r="AX437" s="21">
        <v>95.384771231678698</v>
      </c>
      <c r="AY437" s="21">
        <v>0.60668970531571265</v>
      </c>
      <c r="AZ437" s="21">
        <v>24.375297770884352</v>
      </c>
      <c r="BA437" s="26">
        <v>1542.4010132227638</v>
      </c>
      <c r="CU437" t="e">
        <v>#N/A</v>
      </c>
      <c r="CV437" t="e">
        <v>#N/A</v>
      </c>
    </row>
    <row r="438" spans="1:100" x14ac:dyDescent="0.25">
      <c r="A438">
        <v>1288</v>
      </c>
      <c r="B438" t="s">
        <v>878</v>
      </c>
      <c r="C438" s="26">
        <v>3</v>
      </c>
      <c r="D438" s="21">
        <v>4.5143727096029336</v>
      </c>
      <c r="E438" s="21">
        <v>1.2186534082740046E-2</v>
      </c>
      <c r="F438" s="21">
        <v>0.59220582053536774</v>
      </c>
      <c r="G438" s="21">
        <v>0.59220582053536774</v>
      </c>
      <c r="H438" s="21">
        <v>0.21119184692554455</v>
      </c>
      <c r="I438" s="21">
        <v>0</v>
      </c>
      <c r="J438" s="21">
        <v>12.67151081553267</v>
      </c>
      <c r="K438" s="21">
        <v>0.21119184692554455</v>
      </c>
      <c r="L438" s="21">
        <v>-1.0000000000000002</v>
      </c>
      <c r="M438" s="21">
        <v>-1.0000000000000002</v>
      </c>
      <c r="N438" s="21">
        <v>4.2238369385108916</v>
      </c>
      <c r="O438" s="21">
        <v>17.778089345670978</v>
      </c>
      <c r="P438" s="21">
        <v>0.47489108692582199</v>
      </c>
      <c r="Q438" s="21">
        <v>-0.99624669509782704</v>
      </c>
      <c r="R438" s="21">
        <v>-0.24754115783759595</v>
      </c>
      <c r="S438" s="21">
        <v>0.33636419406286</v>
      </c>
      <c r="T438" s="21">
        <v>0.45433180346491914</v>
      </c>
      <c r="U438" s="21">
        <v>0.28894070218734835</v>
      </c>
      <c r="V438" s="21">
        <v>-2.5454441805831379E-3</v>
      </c>
      <c r="W438" s="21">
        <v>34.635976344359982</v>
      </c>
      <c r="X438" s="21">
        <v>1.8381298772228631</v>
      </c>
      <c r="Y438" s="21">
        <v>-1.0000000000000002</v>
      </c>
      <c r="Z438" s="21">
        <v>-1.0000000000000002</v>
      </c>
      <c r="AA438" s="21">
        <v>48.78421993306393</v>
      </c>
      <c r="AB438" s="21">
        <v>0.14638893002251724</v>
      </c>
      <c r="AC438" s="21">
        <v>0.10206568345967346</v>
      </c>
      <c r="AD438" s="21">
        <v>3.9461081448640217E-2</v>
      </c>
      <c r="AE438" s="21">
        <v>14.395784746541549</v>
      </c>
      <c r="AF438" s="21">
        <v>-1.0000000000000002</v>
      </c>
      <c r="AG438" s="21">
        <v>-1.0000000000000002</v>
      </c>
      <c r="AH438" s="21">
        <v>-1.0000000000000002</v>
      </c>
      <c r="AI438" s="21">
        <v>3.104126477643885E-3</v>
      </c>
      <c r="AJ438" s="21">
        <v>-2.5454441805831379E-3</v>
      </c>
      <c r="AK438" s="21">
        <v>-6.0500191121925524E-3</v>
      </c>
      <c r="AL438" s="21">
        <v>0.10012733638409416</v>
      </c>
      <c r="AM438" s="21">
        <v>0.39057130995713529</v>
      </c>
      <c r="AN438" s="21">
        <v>0.39043104816889318</v>
      </c>
      <c r="AO438" s="21">
        <v>9.7340326533674162</v>
      </c>
      <c r="AP438" s="21">
        <v>10.261412886142798</v>
      </c>
      <c r="AQ438" s="21">
        <v>47.307487159892673</v>
      </c>
      <c r="AR438" s="21">
        <v>1.0770912555345451</v>
      </c>
      <c r="AS438" s="21">
        <v>2.0493217241484083</v>
      </c>
      <c r="AT438" s="21">
        <v>-1.0000000000000002</v>
      </c>
      <c r="AU438" s="21">
        <v>-1.0000000000000002</v>
      </c>
      <c r="AV438" s="21">
        <v>0.34466466269777157</v>
      </c>
      <c r="AW438" s="21">
        <v>76.823722164877694</v>
      </c>
      <c r="AX438" s="21">
        <v>76.631260276372259</v>
      </c>
      <c r="AY438" s="21">
        <v>0.17448470776738875</v>
      </c>
      <c r="AZ438" s="21">
        <v>3.9450936172353765</v>
      </c>
      <c r="BA438" s="26">
        <v>1465.926630086879</v>
      </c>
    </row>
    <row r="439" spans="1:100" x14ac:dyDescent="0.25">
      <c r="A439">
        <v>1289</v>
      </c>
      <c r="B439" t="s">
        <v>879</v>
      </c>
      <c r="C439" s="26">
        <v>3</v>
      </c>
      <c r="D439" s="21">
        <v>5.0196261761095426</v>
      </c>
      <c r="E439" s="21">
        <v>-8.5907614843461849E-2</v>
      </c>
      <c r="F439" s="21">
        <v>-1.0487994958798652E-2</v>
      </c>
      <c r="G439" s="21">
        <v>-3.4215269657094538E-2</v>
      </c>
      <c r="H439" s="21">
        <v>0.35942868198025968</v>
      </c>
      <c r="I439" s="21">
        <v>0</v>
      </c>
      <c r="J439" s="21">
        <v>21.565720918815579</v>
      </c>
      <c r="K439" s="21">
        <v>0.35942868198025968</v>
      </c>
      <c r="L439" s="21">
        <v>-0.99999999999999911</v>
      </c>
      <c r="M439" s="21">
        <v>-0.99999999999999911</v>
      </c>
      <c r="N439" s="21">
        <v>7.1885736396051954</v>
      </c>
      <c r="O439" s="21">
        <v>26.551131825268033</v>
      </c>
      <c r="P439" s="21">
        <v>1.0914931680224174</v>
      </c>
      <c r="Q439" s="21">
        <v>-0.38332542088877147</v>
      </c>
      <c r="R439" s="21">
        <v>-6.8411821719158383E-2</v>
      </c>
      <c r="S439" s="21">
        <v>0.33333333333333315</v>
      </c>
      <c r="T439" s="21">
        <v>0.30570012491822979</v>
      </c>
      <c r="U439" s="21">
        <v>0.36726332924805838</v>
      </c>
      <c r="V439" s="21">
        <v>-7.2037531358330404E-3</v>
      </c>
      <c r="W439" s="21">
        <v>25.586574095341124</v>
      </c>
      <c r="X439" s="21">
        <v>1.6712347939054475</v>
      </c>
      <c r="Y439" s="21">
        <v>-0.99999999999999911</v>
      </c>
      <c r="Z439" s="21">
        <v>-0.99999999999999911</v>
      </c>
      <c r="AA439" s="21">
        <v>62.092564961755293</v>
      </c>
      <c r="AB439" s="21">
        <v>0.13422759051721322</v>
      </c>
      <c r="AC439" s="21">
        <v>0.30390655609948836</v>
      </c>
      <c r="AD439" s="21">
        <v>0.29335390714596493</v>
      </c>
      <c r="AE439" s="21">
        <v>36.574402688133333</v>
      </c>
      <c r="AF439" s="21">
        <v>-0.99999999999999911</v>
      </c>
      <c r="AG439" s="21">
        <v>-0.99999999999999911</v>
      </c>
      <c r="AH439" s="21">
        <v>-0.99999999999999911</v>
      </c>
      <c r="AI439" s="21">
        <v>1.2227983305890859E-2</v>
      </c>
      <c r="AJ439" s="21">
        <v>-7.2037531358330404E-3</v>
      </c>
      <c r="AK439" s="21">
        <v>1.5565574168673742E-2</v>
      </c>
      <c r="AL439" s="21">
        <v>-1.6702717534381434E-2</v>
      </c>
      <c r="AM439" s="21">
        <v>-0.17082182563305642</v>
      </c>
      <c r="AN439" s="21">
        <v>-7.1650272351634223E-2</v>
      </c>
      <c r="AO439" s="21">
        <v>-4.1927177699830409</v>
      </c>
      <c r="AP439" s="21">
        <v>-1.8747703964627627</v>
      </c>
      <c r="AQ439" s="21">
        <v>47.152295014156728</v>
      </c>
      <c r="AR439" s="21">
        <v>0.99909303436378782</v>
      </c>
      <c r="AS439" s="21">
        <v>2.0306634758857074</v>
      </c>
      <c r="AT439" s="21">
        <v>-0.99999999999999911</v>
      </c>
      <c r="AU439" s="21">
        <v>-0.99999999999999911</v>
      </c>
      <c r="AV439" s="21">
        <v>-0.10262709137625275</v>
      </c>
      <c r="AW439" s="21">
        <v>86.76892639056058</v>
      </c>
      <c r="AX439" s="21">
        <v>86.29311074309507</v>
      </c>
      <c r="AY439" s="21">
        <v>0.22370459959563246</v>
      </c>
      <c r="AZ439" s="21">
        <v>35.720430726041727</v>
      </c>
      <c r="BA439" s="26">
        <v>1467.8138978805091</v>
      </c>
      <c r="CU439" t="e">
        <v>#N/A</v>
      </c>
      <c r="CV439" t="e">
        <v>#N/A</v>
      </c>
    </row>
    <row r="440" spans="1:100" x14ac:dyDescent="0.25">
      <c r="A440">
        <v>1290</v>
      </c>
      <c r="B440" t="s">
        <v>880</v>
      </c>
      <c r="C440" s="26">
        <v>2</v>
      </c>
      <c r="D440" s="21">
        <v>3.3973037103361001</v>
      </c>
      <c r="E440" s="21">
        <v>-7.4329162069530275E-2</v>
      </c>
      <c r="F440" s="21">
        <v>-0.1081504552003251</v>
      </c>
      <c r="G440" s="21">
        <v>-0.10097470702492856</v>
      </c>
      <c r="H440" s="21">
        <v>3.1337927469155979E-2</v>
      </c>
      <c r="I440" s="21">
        <v>0</v>
      </c>
      <c r="J440" s="21">
        <v>1.8802756481493588</v>
      </c>
      <c r="K440" s="21">
        <v>3.1337927469155979E-2</v>
      </c>
      <c r="L440" s="21">
        <v>-1</v>
      </c>
      <c r="M440" s="21">
        <v>-1</v>
      </c>
      <c r="N440" s="21">
        <v>0.62675854938311959</v>
      </c>
      <c r="O440" s="21">
        <v>5.7979835829812263</v>
      </c>
      <c r="P440" s="21">
        <v>-0.2086591926118348</v>
      </c>
      <c r="Q440" s="21">
        <v>-0.19943168475782591</v>
      </c>
      <c r="R440" s="21">
        <v>-6.4010569933381112E-2</v>
      </c>
      <c r="S440" s="21">
        <v>0.32071264655194742</v>
      </c>
      <c r="T440" s="21">
        <v>0.24313052117268522</v>
      </c>
      <c r="U440" s="21">
        <v>2.6791458471766137E-2</v>
      </c>
      <c r="V440" s="21">
        <v>-6.0883821155911875E-3</v>
      </c>
      <c r="W440" s="21">
        <v>21.109740762937435</v>
      </c>
      <c r="X440" s="21">
        <v>0.56741012104919863</v>
      </c>
      <c r="Y440" s="21">
        <v>-1</v>
      </c>
      <c r="Z440" s="21">
        <v>-1</v>
      </c>
      <c r="AA440" s="21">
        <v>35.809476849953192</v>
      </c>
      <c r="AB440" s="21">
        <v>6.0413993447396362E-2</v>
      </c>
      <c r="AC440" s="21">
        <v>6.0605985595559402E-2</v>
      </c>
      <c r="AD440" s="21">
        <v>5.6504383653072206E-2</v>
      </c>
      <c r="AE440" s="21">
        <v>12.369325818909479</v>
      </c>
      <c r="AF440" s="21">
        <v>-1</v>
      </c>
      <c r="AG440" s="21">
        <v>-1</v>
      </c>
      <c r="AH440" s="21">
        <v>-1</v>
      </c>
      <c r="AI440" s="21">
        <v>-3.6055543633624915E-3</v>
      </c>
      <c r="AJ440" s="21">
        <v>-6.0883821155911875E-3</v>
      </c>
      <c r="AK440" s="21">
        <v>0.15912471528065214</v>
      </c>
      <c r="AL440" s="21">
        <v>1.2703241708595173E-2</v>
      </c>
      <c r="AM440" s="21">
        <v>0.1769906863383191</v>
      </c>
      <c r="AN440" s="21">
        <v>6.4501738767346745E-3</v>
      </c>
      <c r="AO440" s="21">
        <v>4.8938953473741762</v>
      </c>
      <c r="AP440" s="21">
        <v>0.55126594294840459</v>
      </c>
      <c r="AQ440" s="21">
        <v>26.095406743103453</v>
      </c>
      <c r="AR440" s="21">
        <v>0.61987477731451612</v>
      </c>
      <c r="AS440" s="21">
        <v>0.6460463733413343</v>
      </c>
      <c r="AT440" s="21">
        <v>-1</v>
      </c>
      <c r="AU440" s="21">
        <v>-1</v>
      </c>
      <c r="AV440" s="21">
        <v>-3.3228259026859774E-2</v>
      </c>
      <c r="AW440" s="21">
        <v>46.711480670424429</v>
      </c>
      <c r="AX440" s="21">
        <v>46.71917604538627</v>
      </c>
      <c r="AY440" s="21">
        <v>0.10417619317337695</v>
      </c>
      <c r="AZ440" s="21">
        <v>-10.947863560199679</v>
      </c>
      <c r="BA440" s="26">
        <v>1374.4236060498054</v>
      </c>
    </row>
    <row r="441" spans="1:100" x14ac:dyDescent="0.25">
      <c r="A441">
        <v>1293</v>
      </c>
      <c r="B441" t="s">
        <v>881</v>
      </c>
      <c r="C441" s="26">
        <v>3</v>
      </c>
      <c r="D441" s="21">
        <v>7.5164178959390506</v>
      </c>
      <c r="E441" s="21">
        <v>0</v>
      </c>
      <c r="F441" s="21">
        <v>0.43964619893918672</v>
      </c>
      <c r="G441" s="21">
        <v>0.43964619893918672</v>
      </c>
      <c r="H441" s="21">
        <v>0.2677823417442779</v>
      </c>
      <c r="I441" s="21">
        <v>0</v>
      </c>
      <c r="J441" s="21">
        <v>16.066940504656678</v>
      </c>
      <c r="K441" s="21">
        <v>0.2677823417442779</v>
      </c>
      <c r="L441" s="21">
        <v>-1.0000000000000007</v>
      </c>
      <c r="M441" s="21">
        <v>-1.0000000000000007</v>
      </c>
      <c r="N441" s="21">
        <v>5.3556468348855599</v>
      </c>
      <c r="O441" s="21">
        <v>24.0230045995349</v>
      </c>
      <c r="P441" s="21">
        <v>0.54122457307473415</v>
      </c>
      <c r="Q441" s="21">
        <v>6.6307908859174001</v>
      </c>
      <c r="R441" s="21">
        <v>2.080349411470555</v>
      </c>
      <c r="S441" s="21">
        <v>0.33333333333333354</v>
      </c>
      <c r="T441" s="21">
        <v>0.2844110162986076</v>
      </c>
      <c r="U441" s="21">
        <v>3.0983228159921439E-2</v>
      </c>
      <c r="V441" s="21">
        <v>0</v>
      </c>
      <c r="W441" s="21">
        <v>15.237809441903398</v>
      </c>
      <c r="X441" s="21">
        <v>0.42143017108529768</v>
      </c>
      <c r="Y441" s="21">
        <v>-1.0000000000000007</v>
      </c>
      <c r="Z441" s="21">
        <v>-1.0000000000000007</v>
      </c>
      <c r="AA441" s="21">
        <v>10.637168624413961</v>
      </c>
      <c r="AB441" s="21">
        <v>-0.14755245394767874</v>
      </c>
      <c r="AC441" s="21">
        <v>-5.4228031299006399E-2</v>
      </c>
      <c r="AD441" s="21">
        <v>6.8160680667485402E-2</v>
      </c>
      <c r="AE441" s="21">
        <v>-6.680990228959991</v>
      </c>
      <c r="AF441" s="21">
        <v>-1.0000000000000007</v>
      </c>
      <c r="AG441" s="21">
        <v>-1.0000000000000007</v>
      </c>
      <c r="AH441" s="21">
        <v>-1.0000000000000007</v>
      </c>
      <c r="AI441" s="21">
        <v>0</v>
      </c>
      <c r="AJ441" s="21">
        <v>0</v>
      </c>
      <c r="AK441" s="21">
        <v>-3.2330114225809659E-3</v>
      </c>
      <c r="AL441" s="21">
        <v>-0.12731710886313038</v>
      </c>
      <c r="AM441" s="21">
        <v>-0.1690881451980506</v>
      </c>
      <c r="AN441" s="21">
        <v>4.4083222440853734E-2</v>
      </c>
      <c r="AO441" s="21">
        <v>-4.2433686870641685</v>
      </c>
      <c r="AP441" s="21">
        <v>0.46549501670569077</v>
      </c>
      <c r="AQ441" s="21">
        <v>31.304749946560065</v>
      </c>
      <c r="AR441" s="21">
        <v>0.64872757779186252</v>
      </c>
      <c r="AS441" s="21">
        <v>0.68921251282957552</v>
      </c>
      <c r="AT441" s="21">
        <v>-1.0000000000000007</v>
      </c>
      <c r="AU441" s="21">
        <v>-1.0000000000000007</v>
      </c>
      <c r="AV441" s="21">
        <v>2.5199956104097416</v>
      </c>
      <c r="AW441" s="21">
        <v>35.125668240654576</v>
      </c>
      <c r="AX441" s="21">
        <v>35.125668240654576</v>
      </c>
      <c r="AY441" s="21">
        <v>0.30076324268499322</v>
      </c>
      <c r="AZ441" s="21">
        <v>-6.0464649905298451</v>
      </c>
      <c r="BA441" s="26">
        <v>1389.5788119385522</v>
      </c>
      <c r="CU441" t="e">
        <v>#N/A</v>
      </c>
      <c r="CV441" t="e">
        <v>#N/A</v>
      </c>
    </row>
    <row r="442" spans="1:100" x14ac:dyDescent="0.25">
      <c r="A442">
        <v>1294</v>
      </c>
      <c r="B442" t="s">
        <v>882</v>
      </c>
      <c r="C442" s="26">
        <v>3</v>
      </c>
      <c r="D442" s="21">
        <v>5.9442518825883326</v>
      </c>
      <c r="E442" s="21">
        <v>7.6902694819771591E-2</v>
      </c>
      <c r="F442" s="21">
        <v>0.41080193968001155</v>
      </c>
      <c r="G442" s="21">
        <v>0.41080193968001155</v>
      </c>
      <c r="H442" s="21">
        <v>0.29342627424075474</v>
      </c>
      <c r="I442" s="21">
        <v>0</v>
      </c>
      <c r="J442" s="21">
        <v>17.605576454445306</v>
      </c>
      <c r="K442" s="21">
        <v>0.29342627424075474</v>
      </c>
      <c r="L442" s="21">
        <v>-0.99999999999999845</v>
      </c>
      <c r="M442" s="21">
        <v>-0.99999999999999845</v>
      </c>
      <c r="N442" s="21">
        <v>5.8685254848151001</v>
      </c>
      <c r="O442" s="21">
        <v>23.96063027671363</v>
      </c>
      <c r="P442" s="21">
        <v>0.12079580026896167</v>
      </c>
      <c r="Q442" s="21">
        <v>-1.8789176650663679</v>
      </c>
      <c r="R442" s="21">
        <v>-0.60806505643860753</v>
      </c>
      <c r="S442" s="21">
        <v>0.32522140612442602</v>
      </c>
      <c r="T442" s="21">
        <v>0.34275640886414743</v>
      </c>
      <c r="U442" s="21">
        <v>0.40734205205288077</v>
      </c>
      <c r="V442" s="21">
        <v>0.16481384095516469</v>
      </c>
      <c r="W442" s="21">
        <v>37.86829735023457</v>
      </c>
      <c r="X442" s="21">
        <v>3.0022258702211442</v>
      </c>
      <c r="Y442" s="21">
        <v>-0.99999999999999845</v>
      </c>
      <c r="Z442" s="21">
        <v>-0.99999999999999845</v>
      </c>
      <c r="AA442" s="21">
        <v>87.249430564766001</v>
      </c>
      <c r="AB442" s="21">
        <v>0.48690020032090409</v>
      </c>
      <c r="AC442" s="21">
        <v>0.22167263830866915</v>
      </c>
      <c r="AD442" s="21">
        <v>0.29121112678982847</v>
      </c>
      <c r="AE442" s="21">
        <v>49.98919827097005</v>
      </c>
      <c r="AF442" s="21">
        <v>-0.99999999999999845</v>
      </c>
      <c r="AG442" s="21">
        <v>-0.99999999999999845</v>
      </c>
      <c r="AH442" s="21">
        <v>-0.99999999999999845</v>
      </c>
      <c r="AI442" s="21">
        <v>0</v>
      </c>
      <c r="AJ442" s="21">
        <v>0.16481384095516469</v>
      </c>
      <c r="AK442" s="21">
        <v>-3.1055079082973811E-2</v>
      </c>
      <c r="AL442" s="21">
        <v>3.0013368971194346E-2</v>
      </c>
      <c r="AM442" s="21">
        <v>-4.3331827373256804E-2</v>
      </c>
      <c r="AN442" s="21">
        <v>0.17138454175809584</v>
      </c>
      <c r="AO442" s="21">
        <v>-1.2385710797462881</v>
      </c>
      <c r="AP442" s="21">
        <v>4.4346803888083679</v>
      </c>
      <c r="AQ442" s="21">
        <v>55.473873804679855</v>
      </c>
      <c r="AR442" s="21">
        <v>1.2401337079966182</v>
      </c>
      <c r="AS442" s="21">
        <v>3.2956521444618976</v>
      </c>
      <c r="AT442" s="21">
        <v>-0.99999999999999845</v>
      </c>
      <c r="AU442" s="21">
        <v>-0.99999999999999845</v>
      </c>
      <c r="AV442" s="21">
        <v>-0.19726311675859626</v>
      </c>
      <c r="AW442" s="21">
        <v>115.64474123028798</v>
      </c>
      <c r="AX442" s="21">
        <v>132.12612532580448</v>
      </c>
      <c r="AY442" s="21">
        <v>0.29413230584961769</v>
      </c>
      <c r="AZ442" s="21">
        <v>61.888523357786887</v>
      </c>
      <c r="BA442" s="26">
        <v>1637.7329701677195</v>
      </c>
      <c r="CU442" t="e">
        <v>#N/A</v>
      </c>
      <c r="CV442" t="e">
        <v>#N/A</v>
      </c>
    </row>
    <row r="443" spans="1:100" x14ac:dyDescent="0.25">
      <c r="A443">
        <v>1296</v>
      </c>
      <c r="B443" t="s">
        <v>883</v>
      </c>
      <c r="C443" s="26">
        <v>3</v>
      </c>
      <c r="D443" s="21">
        <v>3.6707375462172323</v>
      </c>
      <c r="E443" s="21">
        <v>0</v>
      </c>
      <c r="F443" s="21">
        <v>-1.3780802645512062E-2</v>
      </c>
      <c r="G443" s="21">
        <v>-1.3780802645512062E-2</v>
      </c>
      <c r="H443" s="21">
        <v>-0.2105230660885761</v>
      </c>
      <c r="I443" s="21">
        <v>0</v>
      </c>
      <c r="J443" s="21">
        <v>-12.631383965314562</v>
      </c>
      <c r="K443" s="21">
        <v>-0.2105230660885761</v>
      </c>
      <c r="L443" s="21">
        <v>-1.0000000000000011</v>
      </c>
      <c r="M443" s="21">
        <v>-1.0000000000000011</v>
      </c>
      <c r="N443" s="21">
        <v>-4.210461321771521</v>
      </c>
      <c r="O443" s="21">
        <v>-8.9744272217428396</v>
      </c>
      <c r="P443" s="21">
        <v>-0.49521934253971289</v>
      </c>
      <c r="Q443" s="21">
        <v>0.13525751089549637</v>
      </c>
      <c r="R443" s="21">
        <v>1.9686355675121746E-2</v>
      </c>
      <c r="S443" s="21">
        <v>0.33333333333333359</v>
      </c>
      <c r="T443" s="21">
        <v>0.35480094092289988</v>
      </c>
      <c r="U443" s="21">
        <v>0.2893035289042229</v>
      </c>
      <c r="V443" s="21">
        <v>0</v>
      </c>
      <c r="W443" s="21">
        <v>47.518434769961296</v>
      </c>
      <c r="X443" s="21">
        <v>2.0773390635512672</v>
      </c>
      <c r="Y443" s="21">
        <v>-1.0000000000000011</v>
      </c>
      <c r="Z443" s="21">
        <v>-1.0000000000000011</v>
      </c>
      <c r="AA443" s="21">
        <v>119.45850583507523</v>
      </c>
      <c r="AB443" s="21">
        <v>0.41253170186349836</v>
      </c>
      <c r="AC443" s="21">
        <v>0.31002739580835481</v>
      </c>
      <c r="AD443" s="21">
        <v>0.71584859651692312</v>
      </c>
      <c r="AE443" s="21">
        <v>71.920384709438821</v>
      </c>
      <c r="AF443" s="21">
        <v>-1.0000000000000011</v>
      </c>
      <c r="AG443" s="21">
        <v>-1.0000000000000011</v>
      </c>
      <c r="AH443" s="21">
        <v>-1.0000000000000011</v>
      </c>
      <c r="AI443" s="21">
        <v>0</v>
      </c>
      <c r="AJ443" s="21">
        <v>0</v>
      </c>
      <c r="AK443" s="21">
        <v>-0.23582787237821293</v>
      </c>
      <c r="AL443" s="21">
        <v>0.34210835911040138</v>
      </c>
      <c r="AM443" s="21">
        <v>-0.29909305835424876</v>
      </c>
      <c r="AN443" s="21">
        <v>6.3448476983057292E-2</v>
      </c>
      <c r="AO443" s="21">
        <v>-8.6564658207472842</v>
      </c>
      <c r="AP443" s="21">
        <v>3.2967537201284389</v>
      </c>
      <c r="AQ443" s="21">
        <v>34.887050804646748</v>
      </c>
      <c r="AR443" s="21">
        <v>0.97743780316045681</v>
      </c>
      <c r="AS443" s="21">
        <v>1.8668159974626917</v>
      </c>
      <c r="AT443" s="21">
        <v>-1.0000000000000011</v>
      </c>
      <c r="AU443" s="21">
        <v>-1.0000000000000011</v>
      </c>
      <c r="AV443" s="21">
        <v>5.9055530296096854E-3</v>
      </c>
      <c r="AW443" s="21">
        <v>113.78083233346082</v>
      </c>
      <c r="AX443" s="21">
        <v>113.78083233346082</v>
      </c>
      <c r="AY443" s="21">
        <v>0.58102310584743699</v>
      </c>
      <c r="AZ443" s="21">
        <v>76.368142161143538</v>
      </c>
      <c r="BA443" s="26">
        <v>1603.8711998386661</v>
      </c>
    </row>
    <row r="444" spans="1:100" x14ac:dyDescent="0.25">
      <c r="A444">
        <v>1303</v>
      </c>
      <c r="B444" t="s">
        <v>884</v>
      </c>
      <c r="C444" s="26">
        <v>3</v>
      </c>
      <c r="D444" s="21">
        <v>6.0190387656009907</v>
      </c>
      <c r="E444" s="21">
        <v>-0.36829154573968359</v>
      </c>
      <c r="F444" s="21">
        <v>0.40388075861390593</v>
      </c>
      <c r="G444" s="21">
        <v>0.28323008058887589</v>
      </c>
      <c r="H444" s="21">
        <v>8.7768199298952701E-2</v>
      </c>
      <c r="I444" s="21">
        <v>0</v>
      </c>
      <c r="J444" s="21">
        <v>5.2660919579371619</v>
      </c>
      <c r="K444" s="21">
        <v>8.7768199298952701E-2</v>
      </c>
      <c r="L444" s="21">
        <v>-1.0000000000000018</v>
      </c>
      <c r="M444" s="21">
        <v>-1.0000000000000018</v>
      </c>
      <c r="N444" s="21">
        <v>1.7553639859790549</v>
      </c>
      <c r="O444" s="21">
        <v>11.568360804127026</v>
      </c>
      <c r="P444" s="21">
        <v>2.740269548050482</v>
      </c>
      <c r="Q444" s="21">
        <v>-0.13492763314377557</v>
      </c>
      <c r="R444" s="21">
        <v>0.27027706697640791</v>
      </c>
      <c r="S444" s="21">
        <v>0.33333333333333393</v>
      </c>
      <c r="T444" s="21">
        <v>0.27999165799541215</v>
      </c>
      <c r="U444" s="21">
        <v>0.21694411852348766</v>
      </c>
      <c r="V444" s="21">
        <v>-1.2304442440136263E-2</v>
      </c>
      <c r="W444" s="21">
        <v>29.207858724525799</v>
      </c>
      <c r="X444" s="21">
        <v>1.2727897098776997</v>
      </c>
      <c r="Y444" s="21">
        <v>-1.0000000000000018</v>
      </c>
      <c r="Z444" s="21">
        <v>-1.0000000000000018</v>
      </c>
      <c r="AA444" s="21">
        <v>21.084954405418387</v>
      </c>
      <c r="AB444" s="21">
        <v>-0.10197045276891113</v>
      </c>
      <c r="AC444" s="21">
        <v>-0.17986142151908782</v>
      </c>
      <c r="AD444" s="21">
        <v>0.11396824656632264</v>
      </c>
      <c r="AE444" s="21">
        <v>-8.393181386083814</v>
      </c>
      <c r="AF444" s="21">
        <v>-1.0000000000000018</v>
      </c>
      <c r="AG444" s="21">
        <v>-1.0000000000000018</v>
      </c>
      <c r="AH444" s="21">
        <v>-1.0000000000000018</v>
      </c>
      <c r="AI444" s="21">
        <v>4.8833715171721056E-3</v>
      </c>
      <c r="AJ444" s="21">
        <v>-1.2304442440136263E-2</v>
      </c>
      <c r="AK444" s="21">
        <v>8.2220093815814244E-2</v>
      </c>
      <c r="AL444" s="21">
        <v>-0.10116957508201897</v>
      </c>
      <c r="AM444" s="21">
        <v>4.9266917543058099E-2</v>
      </c>
      <c r="AN444" s="21">
        <v>-0.17881166717898722</v>
      </c>
      <c r="AO444" s="21">
        <v>1.6427734076555249</v>
      </c>
      <c r="AP444" s="21">
        <v>-4.9761395548847762</v>
      </c>
      <c r="AQ444" s="21">
        <v>34.47395068246297</v>
      </c>
      <c r="AR444" s="21">
        <v>0.81796466741209761</v>
      </c>
      <c r="AS444" s="21">
        <v>1.3605579091766526</v>
      </c>
      <c r="AT444" s="21">
        <v>-1.0000000000000018</v>
      </c>
      <c r="AU444" s="21">
        <v>-1.0000000000000018</v>
      </c>
      <c r="AV444" s="21">
        <v>0.55350714756528396</v>
      </c>
      <c r="AW444" s="21">
        <v>27.677175654660633</v>
      </c>
      <c r="AX444" s="21">
        <v>26.544398840990439</v>
      </c>
      <c r="AY444" s="21">
        <v>0.2585558954637861</v>
      </c>
      <c r="AZ444" s="21">
        <v>-2.0954880916487784</v>
      </c>
      <c r="BA444" s="26">
        <v>1368.775500050149</v>
      </c>
    </row>
    <row r="445" spans="1:100" x14ac:dyDescent="0.25">
      <c r="A445">
        <v>1305</v>
      </c>
      <c r="B445" t="s">
        <v>885</v>
      </c>
      <c r="C445" s="26">
        <v>3</v>
      </c>
      <c r="D445" s="21">
        <v>4.9808679785341647</v>
      </c>
      <c r="E445" s="21">
        <v>0</v>
      </c>
      <c r="F445" s="21">
        <v>1.8841730537437835</v>
      </c>
      <c r="G445" s="21">
        <v>1.8841730537437835</v>
      </c>
      <c r="H445" s="21">
        <v>0.30460771987034108</v>
      </c>
      <c r="I445" s="21">
        <v>0</v>
      </c>
      <c r="J445" s="21">
        <v>18.276463192220469</v>
      </c>
      <c r="K445" s="21">
        <v>0.30460771987034108</v>
      </c>
      <c r="L445" s="21">
        <v>-1.0000000000000009</v>
      </c>
      <c r="M445" s="21">
        <v>-1.0000000000000009</v>
      </c>
      <c r="N445" s="21">
        <v>6.0921543974068229</v>
      </c>
      <c r="O445" s="21">
        <v>25.141504224498416</v>
      </c>
      <c r="P445" s="21">
        <v>0.10728958554429836</v>
      </c>
      <c r="Q445" s="21">
        <v>7.9683439406513132</v>
      </c>
      <c r="R445" s="21">
        <v>2.5782633752219399</v>
      </c>
      <c r="S445" s="21">
        <v>0.33333333333333359</v>
      </c>
      <c r="T445" s="21">
        <v>0.34808196544793868</v>
      </c>
      <c r="U445" s="21">
        <v>0.61065603011605307</v>
      </c>
      <c r="V445" s="21">
        <v>0</v>
      </c>
      <c r="W445" s="21">
        <v>39.498544361079382</v>
      </c>
      <c r="X445" s="21">
        <v>2.8341803314897485</v>
      </c>
      <c r="Y445" s="21">
        <v>-1.0000000000000009</v>
      </c>
      <c r="Z445" s="21">
        <v>-1.0000000000000009</v>
      </c>
      <c r="AA445" s="21">
        <v>94.787729225013862</v>
      </c>
      <c r="AB445" s="21">
        <v>0.18123187546052283</v>
      </c>
      <c r="AC445" s="21">
        <v>0.40910785703914487</v>
      </c>
      <c r="AD445" s="21">
        <v>0.46387869727458331</v>
      </c>
      <c r="AE445" s="21">
        <v>52.710921488712543</v>
      </c>
      <c r="AF445" s="21">
        <v>-1.0000000000000009</v>
      </c>
      <c r="AG445" s="21">
        <v>-1.0000000000000009</v>
      </c>
      <c r="AH445" s="21">
        <v>-1.0000000000000009</v>
      </c>
      <c r="AI445" s="21">
        <v>0</v>
      </c>
      <c r="AJ445" s="21">
        <v>0</v>
      </c>
      <c r="AK445" s="21">
        <v>-0.12980480791484431</v>
      </c>
      <c r="AL445" s="21">
        <v>0.54522066280822346</v>
      </c>
      <c r="AM445" s="21">
        <v>-0.19854776457569859</v>
      </c>
      <c r="AN445" s="21">
        <v>0.41207179054140664</v>
      </c>
      <c r="AO445" s="21">
        <v>-5.6127181539666857</v>
      </c>
      <c r="AP445" s="21">
        <v>13.027898077576284</v>
      </c>
      <c r="AQ445" s="21">
        <v>57.775007553299837</v>
      </c>
      <c r="AR445" s="21">
        <v>1.292071328897326</v>
      </c>
      <c r="AS445" s="21">
        <v>3.1387880513600885</v>
      </c>
      <c r="AT445" s="21">
        <v>-1.0000000000000009</v>
      </c>
      <c r="AU445" s="21">
        <v>-1.0000000000000009</v>
      </c>
      <c r="AV445" s="21">
        <v>4.4624364289657246</v>
      </c>
      <c r="AW445" s="21">
        <v>132.95713152708856</v>
      </c>
      <c r="AX445" s="21">
        <v>132.95713152708856</v>
      </c>
      <c r="AY445" s="21">
        <v>0.42689160712881546</v>
      </c>
      <c r="AZ445" s="21">
        <v>97.951176667901265</v>
      </c>
      <c r="BA445" s="26">
        <v>1574.8985524270718</v>
      </c>
      <c r="CU445" t="e">
        <v>#N/A</v>
      </c>
      <c r="CV445" t="e">
        <v>#N/A</v>
      </c>
    </row>
    <row r="446" spans="1:100" x14ac:dyDescent="0.25">
      <c r="A446">
        <v>1306</v>
      </c>
      <c r="B446" t="s">
        <v>886</v>
      </c>
      <c r="C446" s="26">
        <v>3</v>
      </c>
      <c r="D446" s="21">
        <v>3.5181843620590452</v>
      </c>
      <c r="E446" s="21">
        <v>0.5619822845350072</v>
      </c>
      <c r="F446" s="21">
        <v>-0.45641813800749292</v>
      </c>
      <c r="G446" s="21">
        <v>-0.29218873515579097</v>
      </c>
      <c r="H446" s="21">
        <v>0.1856781298791135</v>
      </c>
      <c r="I446" s="21">
        <v>0</v>
      </c>
      <c r="J446" s="21">
        <v>11.140687792746816</v>
      </c>
      <c r="K446" s="21">
        <v>0.1856781298791135</v>
      </c>
      <c r="L446" s="21">
        <v>-0.99999999999999867</v>
      </c>
      <c r="M446" s="21">
        <v>-0.99999999999999867</v>
      </c>
      <c r="N446" s="21">
        <v>3.7135625975822713</v>
      </c>
      <c r="O446" s="21">
        <v>14.366683419650077</v>
      </c>
      <c r="P446" s="21">
        <v>-0.46715957391541685</v>
      </c>
      <c r="Q446" s="21">
        <v>-0.41693881324150606</v>
      </c>
      <c r="R446" s="21">
        <v>-0.29301262498329345</v>
      </c>
      <c r="S446" s="21">
        <v>0.33333333333333287</v>
      </c>
      <c r="T446" s="21">
        <v>0.35183174724856459</v>
      </c>
      <c r="U446" s="21">
        <v>0.11573213969572034</v>
      </c>
      <c r="V446" s="21">
        <v>6.8487553756452407E-2</v>
      </c>
      <c r="W446" s="21">
        <v>27.348265766198281</v>
      </c>
      <c r="X446" s="21">
        <v>1.3918392459396118</v>
      </c>
      <c r="Y446" s="21">
        <v>-0.99999999999999867</v>
      </c>
      <c r="Z446" s="21">
        <v>-0.99999999999999867</v>
      </c>
      <c r="AA446" s="21">
        <v>67.620294347317042</v>
      </c>
      <c r="AB446" s="21">
        <v>0.28156437851877952</v>
      </c>
      <c r="AC446" s="21">
        <v>0.14992791877980499</v>
      </c>
      <c r="AD446" s="21">
        <v>0.37980852682345634</v>
      </c>
      <c r="AE446" s="21">
        <v>40.565041206102038</v>
      </c>
      <c r="AF446" s="21">
        <v>-0.99999999999999867</v>
      </c>
      <c r="AG446" s="21">
        <v>-0.99999999999999867</v>
      </c>
      <c r="AH446" s="21">
        <v>-0.99999999999999867</v>
      </c>
      <c r="AI446" s="21">
        <v>0</v>
      </c>
      <c r="AJ446" s="21">
        <v>6.8487553756452407E-2</v>
      </c>
      <c r="AK446" s="21">
        <v>-0.12763309558280247</v>
      </c>
      <c r="AL446" s="21">
        <v>-4.5903753126850619E-2</v>
      </c>
      <c r="AM446" s="21">
        <v>-0.10686533705573034</v>
      </c>
      <c r="AN446" s="21">
        <v>-0.1850338289609475</v>
      </c>
      <c r="AO446" s="21">
        <v>-3.3097989043072733</v>
      </c>
      <c r="AP446" s="21">
        <v>-4.8553644896579424</v>
      </c>
      <c r="AQ446" s="21">
        <v>38.488953558945077</v>
      </c>
      <c r="AR446" s="21">
        <v>0.86938477403407033</v>
      </c>
      <c r="AS446" s="21">
        <v>1.5775173758187262</v>
      </c>
      <c r="AT446" s="21">
        <v>-0.99999999999999867</v>
      </c>
      <c r="AU446" s="21">
        <v>-0.99999999999999867</v>
      </c>
      <c r="AV446" s="21">
        <v>-0.58520136013908408</v>
      </c>
      <c r="AW446" s="21">
        <v>77.131613277309171</v>
      </c>
      <c r="AX446" s="21">
        <v>83.980368652954397</v>
      </c>
      <c r="AY446" s="21">
        <v>0.26480117394093777</v>
      </c>
      <c r="AZ446" s="21">
        <v>1.1798736355465249</v>
      </c>
      <c r="BA446" s="26">
        <v>1457.3866296819356</v>
      </c>
    </row>
    <row r="447" spans="1:100" x14ac:dyDescent="0.25">
      <c r="A447">
        <v>1307</v>
      </c>
      <c r="B447" t="s">
        <v>887</v>
      </c>
      <c r="C447" s="26">
        <v>3</v>
      </c>
      <c r="D447" s="21">
        <v>3.2575610847663961</v>
      </c>
      <c r="E447" s="21">
        <v>-0.24176748164400869</v>
      </c>
      <c r="F447" s="21">
        <v>0.83787496054059507</v>
      </c>
      <c r="G447" s="21">
        <v>0.77862488727312074</v>
      </c>
      <c r="H447" s="21">
        <v>-0.14957386048946594</v>
      </c>
      <c r="I447" s="21">
        <v>0</v>
      </c>
      <c r="J447" s="21">
        <v>-8.9744316293679596</v>
      </c>
      <c r="K447" s="21">
        <v>-0.14957386048946594</v>
      </c>
      <c r="L447" s="21">
        <v>-0.99999999999999956</v>
      </c>
      <c r="M447" s="21">
        <v>-0.99999999999999956</v>
      </c>
      <c r="N447" s="21">
        <v>-2.9914772097893199</v>
      </c>
      <c r="O447" s="21">
        <v>-4.9382456573284452</v>
      </c>
      <c r="P447" s="21">
        <v>0.77960546469745751</v>
      </c>
      <c r="Q447" s="21">
        <v>0.69670641521932364</v>
      </c>
      <c r="R447" s="21">
        <v>0.29843924139708244</v>
      </c>
      <c r="S447" s="21">
        <v>0.33333333333333337</v>
      </c>
      <c r="T447" s="21">
        <v>0.35546161487449879</v>
      </c>
      <c r="U447" s="21">
        <v>0.13628971800335102</v>
      </c>
      <c r="V447" s="21">
        <v>-2.4646668942083907E-2</v>
      </c>
      <c r="W447" s="21">
        <v>38.000474310342589</v>
      </c>
      <c r="X447" s="21">
        <v>1.2577759485993647</v>
      </c>
      <c r="Y447" s="21">
        <v>-0.99999999999999956</v>
      </c>
      <c r="Z447" s="21">
        <v>-0.99999999999999956</v>
      </c>
      <c r="AA447" s="21">
        <v>58.209876605813925</v>
      </c>
      <c r="AB447" s="21">
        <v>0.29332106261576474</v>
      </c>
      <c r="AC447" s="21">
        <v>0.10184565214111294</v>
      </c>
      <c r="AD447" s="21">
        <v>3.0525463246072887E-3</v>
      </c>
      <c r="AE447" s="21">
        <v>19.910963054074251</v>
      </c>
      <c r="AF447" s="21">
        <v>-0.99999999999999956</v>
      </c>
      <c r="AG447" s="21">
        <v>-0.99999999999999956</v>
      </c>
      <c r="AH447" s="21">
        <v>-0.99999999999999956</v>
      </c>
      <c r="AI447" s="21">
        <v>1.0462576892741677E-2</v>
      </c>
      <c r="AJ447" s="21">
        <v>-2.4646668942083907E-2</v>
      </c>
      <c r="AK447" s="21">
        <v>6.7906483148059332E-2</v>
      </c>
      <c r="AL447" s="21">
        <v>-4.23974109487869E-2</v>
      </c>
      <c r="AM447" s="21">
        <v>8.6017639319266564E-2</v>
      </c>
      <c r="AN447" s="21">
        <v>0.24849960962933934</v>
      </c>
      <c r="AO447" s="21">
        <v>2.4899733987219608</v>
      </c>
      <c r="AP447" s="21">
        <v>6.0005031859895483</v>
      </c>
      <c r="AQ447" s="21">
        <v>29.026042680974633</v>
      </c>
      <c r="AR447" s="21">
        <v>0.80043799726909892</v>
      </c>
      <c r="AS447" s="21">
        <v>1.1082020881098988</v>
      </c>
      <c r="AT447" s="21">
        <v>-0.99999999999999956</v>
      </c>
      <c r="AU447" s="21">
        <v>-0.99999999999999956</v>
      </c>
      <c r="AV447" s="21">
        <v>1.077064128670203</v>
      </c>
      <c r="AW447" s="21">
        <v>59.27213413447501</v>
      </c>
      <c r="AX447" s="21">
        <v>57.016718778121451</v>
      </c>
      <c r="AY447" s="21">
        <v>0.15623756816362463</v>
      </c>
      <c r="AZ447" s="21">
        <v>-2.6588830222867004</v>
      </c>
      <c r="BA447" s="26">
        <v>1383.1200439276708</v>
      </c>
      <c r="CU447" t="e">
        <v>#N/A</v>
      </c>
      <c r="CV447" t="e">
        <v>#N/A</v>
      </c>
    </row>
    <row r="448" spans="1:100" x14ac:dyDescent="0.25">
      <c r="A448">
        <v>1308</v>
      </c>
      <c r="B448" t="s">
        <v>888</v>
      </c>
      <c r="C448" s="26">
        <v>3</v>
      </c>
      <c r="D448" s="21">
        <v>6.1396469653047854</v>
      </c>
      <c r="E448" s="21">
        <v>0</v>
      </c>
      <c r="F448" s="21">
        <v>-0.46083699447879622</v>
      </c>
      <c r="G448" s="21">
        <v>-0.46083699447879622</v>
      </c>
      <c r="H448" s="21">
        <v>-3.4151296722937929E-2</v>
      </c>
      <c r="I448" s="21">
        <v>0</v>
      </c>
      <c r="J448" s="21">
        <v>-2.0490778033762767</v>
      </c>
      <c r="K448" s="21">
        <v>-3.4151296722937929E-2</v>
      </c>
      <c r="L448" s="21">
        <v>-0.99999999999999889</v>
      </c>
      <c r="M448" s="21">
        <v>-0.99999999999999889</v>
      </c>
      <c r="N448" s="21">
        <v>-0.68302593445875903</v>
      </c>
      <c r="O448" s="21">
        <v>3.6297321674497147</v>
      </c>
      <c r="P448" s="21">
        <v>-2.1750335953001177E-2</v>
      </c>
      <c r="Q448" s="21">
        <v>0.36713239849863361</v>
      </c>
      <c r="R448" s="21">
        <v>0.12893491345347641</v>
      </c>
      <c r="S448" s="21">
        <v>0.33333333333333298</v>
      </c>
      <c r="T448" s="21">
        <v>0.17730211905753968</v>
      </c>
      <c r="U448" s="21">
        <v>-1.3746469228502492E-2</v>
      </c>
      <c r="V448" s="21">
        <v>-6.5287186608093978E-3</v>
      </c>
      <c r="W448" s="21">
        <v>20.980462448979946</v>
      </c>
      <c r="X448" s="21">
        <v>0.29955324614057521</v>
      </c>
      <c r="Y448" s="21">
        <v>-0.99999999999999889</v>
      </c>
      <c r="Z448" s="21">
        <v>-0.99999999999999889</v>
      </c>
      <c r="AA448" s="21">
        <v>2.7892779759318209</v>
      </c>
      <c r="AB448" s="21">
        <v>-0.20706137167359545</v>
      </c>
      <c r="AC448" s="21">
        <v>-0.14855803482112268</v>
      </c>
      <c r="AD448" s="21">
        <v>-1.0782981235314343E-2</v>
      </c>
      <c r="AE448" s="21">
        <v>-18.320119386501627</v>
      </c>
      <c r="AF448" s="21">
        <v>-0.99999999999999889</v>
      </c>
      <c r="AG448" s="21">
        <v>-0.99999999999999889</v>
      </c>
      <c r="AH448" s="21">
        <v>-0.99999999999999889</v>
      </c>
      <c r="AI448" s="21">
        <v>0</v>
      </c>
      <c r="AJ448" s="21">
        <v>-6.5287186608093978E-3</v>
      </c>
      <c r="AK448" s="21">
        <v>0.20935680825692782</v>
      </c>
      <c r="AL448" s="21">
        <v>3.4342613938730851E-2</v>
      </c>
      <c r="AM448" s="21">
        <v>-2.1179163142880906E-2</v>
      </c>
      <c r="AN448" s="21">
        <v>0.13640068885383294</v>
      </c>
      <c r="AO448" s="21">
        <v>0.51730496271261694</v>
      </c>
      <c r="AP448" s="21">
        <v>3.5817302910394782</v>
      </c>
      <c r="AQ448" s="21">
        <v>18.931384645603671</v>
      </c>
      <c r="AR448" s="21">
        <v>0.49036026450156084</v>
      </c>
      <c r="AS448" s="21">
        <v>0.26540194941763684</v>
      </c>
      <c r="AT448" s="21">
        <v>-0.99999999999999889</v>
      </c>
      <c r="AU448" s="21">
        <v>-0.99999999999999889</v>
      </c>
      <c r="AV448" s="21">
        <v>-0.33190208102531987</v>
      </c>
      <c r="AW448" s="21">
        <v>10.000740434421003</v>
      </c>
      <c r="AX448" s="21">
        <v>9.3478685683400666</v>
      </c>
      <c r="AY448" s="21">
        <v>-8.4456803146256337E-2</v>
      </c>
      <c r="AZ448" s="21">
        <v>-45.792842319791013</v>
      </c>
      <c r="BA448" s="26">
        <v>1360.6594729477092</v>
      </c>
    </row>
    <row r="449" spans="1:100" x14ac:dyDescent="0.25">
      <c r="A449">
        <v>1310</v>
      </c>
      <c r="B449" t="s">
        <v>889</v>
      </c>
      <c r="C449" s="26">
        <v>3</v>
      </c>
      <c r="D449" s="21">
        <v>5.2398332078027785</v>
      </c>
      <c r="E449" s="21">
        <v>-0.44747398548801537</v>
      </c>
      <c r="F449" s="21">
        <v>3.1662808863385052</v>
      </c>
      <c r="G449" s="21">
        <v>3.0451262027353532</v>
      </c>
      <c r="H449" s="21">
        <v>0.28496739020934575</v>
      </c>
      <c r="I449" s="21">
        <v>0</v>
      </c>
      <c r="J449" s="21">
        <v>17.098043412560745</v>
      </c>
      <c r="K449" s="21">
        <v>0.28496739020934575</v>
      </c>
      <c r="L449" s="21">
        <v>-1</v>
      </c>
      <c r="M449" s="21">
        <v>-1</v>
      </c>
      <c r="N449" s="21">
        <v>5.6993478041869174</v>
      </c>
      <c r="O449" s="21">
        <v>25.383002823098867</v>
      </c>
      <c r="P449" s="21">
        <v>-9.3884103910175168E-2</v>
      </c>
      <c r="Q449" s="21">
        <v>1.104409819884336</v>
      </c>
      <c r="R449" s="21">
        <v>0.18023256846784205</v>
      </c>
      <c r="S449" s="21">
        <v>0.33228382742153278</v>
      </c>
      <c r="T449" s="21">
        <v>0.36693145053829096</v>
      </c>
      <c r="U449" s="21">
        <v>0.12175883155508006</v>
      </c>
      <c r="V449" s="21">
        <v>0</v>
      </c>
      <c r="W449" s="21">
        <v>21.440268772222314</v>
      </c>
      <c r="X449" s="21">
        <v>0.93488133117575578</v>
      </c>
      <c r="Y449" s="21">
        <v>-1</v>
      </c>
      <c r="Z449" s="21">
        <v>-1</v>
      </c>
      <c r="AA449" s="21">
        <v>53.570995266680491</v>
      </c>
      <c r="AB449" s="21">
        <v>4.7919907730018738E-2</v>
      </c>
      <c r="AC449" s="21">
        <v>0.27849550848036941</v>
      </c>
      <c r="AD449" s="21">
        <v>0.31259446230941784</v>
      </c>
      <c r="AE449" s="21">
        <v>31.950493925990308</v>
      </c>
      <c r="AF449" s="21">
        <v>-1</v>
      </c>
      <c r="AG449" s="21">
        <v>-1</v>
      </c>
      <c r="AH449" s="21">
        <v>-1</v>
      </c>
      <c r="AI449" s="21">
        <v>3.1152617773951286E-3</v>
      </c>
      <c r="AJ449" s="21">
        <v>0</v>
      </c>
      <c r="AK449" s="21">
        <v>-9.8869081642111931E-2</v>
      </c>
      <c r="AL449" s="21">
        <v>1.2104485359697936E-2</v>
      </c>
      <c r="AM449" s="21">
        <v>0.56283508849987118</v>
      </c>
      <c r="AN449" s="21">
        <v>-0.16762728592009266</v>
      </c>
      <c r="AO449" s="21">
        <v>13.576531804286223</v>
      </c>
      <c r="AP449" s="21">
        <v>-4.1301597212038264</v>
      </c>
      <c r="AQ449" s="21">
        <v>38.538312184783059</v>
      </c>
      <c r="AR449" s="21">
        <v>0.8209741095149039</v>
      </c>
      <c r="AS449" s="21">
        <v>1.2198487213851013</v>
      </c>
      <c r="AT449" s="21">
        <v>-1</v>
      </c>
      <c r="AU449" s="21">
        <v>-1</v>
      </c>
      <c r="AV449" s="21">
        <v>3.2253587712031955</v>
      </c>
      <c r="AW449" s="21">
        <v>74.823838368575551</v>
      </c>
      <c r="AX449" s="21">
        <v>74.886143604123461</v>
      </c>
      <c r="AY449" s="21">
        <v>0.25913895894875993</v>
      </c>
      <c r="AZ449" s="21">
        <v>-6.5945256917391966</v>
      </c>
      <c r="BA449" s="26">
        <v>1513.0112219150049</v>
      </c>
    </row>
    <row r="450" spans="1:100" x14ac:dyDescent="0.25">
      <c r="A450">
        <v>1311</v>
      </c>
      <c r="B450" t="s">
        <v>890</v>
      </c>
      <c r="C450" s="26">
        <v>3</v>
      </c>
      <c r="D450" s="21">
        <v>4.6868003210538243</v>
      </c>
      <c r="E450" s="21">
        <v>-4.650397240264139E-3</v>
      </c>
      <c r="F450" s="21">
        <v>1.0736494606019495</v>
      </c>
      <c r="G450" s="21">
        <v>1.0736494606019495</v>
      </c>
      <c r="H450" s="21">
        <v>-0.1518297441929235</v>
      </c>
      <c r="I450" s="21">
        <v>0</v>
      </c>
      <c r="J450" s="21">
        <v>-9.1097846515754117</v>
      </c>
      <c r="K450" s="21">
        <v>-0.1518297441929235</v>
      </c>
      <c r="L450" s="21">
        <v>-0.99999999999999978</v>
      </c>
      <c r="M450" s="21">
        <v>-0.99999999999999978</v>
      </c>
      <c r="N450" s="21">
        <v>-3.0365948838584704</v>
      </c>
      <c r="O450" s="21">
        <v>-3.3493348699196361</v>
      </c>
      <c r="P450" s="21">
        <v>-0.58285205888714386</v>
      </c>
      <c r="Q450" s="21">
        <v>10.386407406991816</v>
      </c>
      <c r="R450" s="21">
        <v>3.2239349620724416</v>
      </c>
      <c r="S450" s="21">
        <v>0.32972691078697908</v>
      </c>
      <c r="T450" s="21">
        <v>0.40550690154046121</v>
      </c>
      <c r="U450" s="21">
        <v>-3.7152610062440798E-2</v>
      </c>
      <c r="V450" s="21">
        <v>3.5136996905075308E-3</v>
      </c>
      <c r="W450" s="21">
        <v>34.136985845937204</v>
      </c>
      <c r="X450" s="21">
        <v>0.83274115758541345</v>
      </c>
      <c r="Y450" s="21">
        <v>-0.99999999999999978</v>
      </c>
      <c r="Z450" s="21">
        <v>-0.99999999999999978</v>
      </c>
      <c r="AA450" s="21">
        <v>80.231332994718528</v>
      </c>
      <c r="AB450" s="21">
        <v>0.18567115432509285</v>
      </c>
      <c r="AC450" s="21">
        <v>0.40830518861715864</v>
      </c>
      <c r="AD450" s="21">
        <v>0.26343190079192552</v>
      </c>
      <c r="AE450" s="21">
        <v>42.870412186708862</v>
      </c>
      <c r="AF450" s="21">
        <v>-0.99999999999999978</v>
      </c>
      <c r="AG450" s="21">
        <v>-0.99999999999999978</v>
      </c>
      <c r="AH450" s="21">
        <v>-0.99999999999999978</v>
      </c>
      <c r="AI450" s="21">
        <v>0</v>
      </c>
      <c r="AJ450" s="21">
        <v>3.5136996905075308E-3</v>
      </c>
      <c r="AK450" s="21">
        <v>0.18160736270340144</v>
      </c>
      <c r="AL450" s="21">
        <v>-6.8620597248402526E-2</v>
      </c>
      <c r="AM450" s="21">
        <v>0.15421349347584326</v>
      </c>
      <c r="AN450" s="21">
        <v>-2.9608957745219294E-2</v>
      </c>
      <c r="AO450" s="21">
        <v>4.7633741504130889</v>
      </c>
      <c r="AP450" s="21">
        <v>-1.0833269298724952</v>
      </c>
      <c r="AQ450" s="21">
        <v>25.027201194361794</v>
      </c>
      <c r="AR450" s="21">
        <v>0.70159490195550678</v>
      </c>
      <c r="AS450" s="21">
        <v>0.68091141339249006</v>
      </c>
      <c r="AT450" s="21">
        <v>-0.99999999999999978</v>
      </c>
      <c r="AU450" s="21">
        <v>-0.99999999999999978</v>
      </c>
      <c r="AV450" s="21">
        <v>4.297584422674392</v>
      </c>
      <c r="AW450" s="21">
        <v>75.798671194926357</v>
      </c>
      <c r="AX450" s="21">
        <v>76.150041163977107</v>
      </c>
      <c r="AY450" s="21">
        <v>0.19896995875720036</v>
      </c>
      <c r="AZ450" s="21">
        <v>18.361029797734201</v>
      </c>
      <c r="BA450" s="26">
        <v>1417.9908214655261</v>
      </c>
      <c r="CU450" t="e">
        <v>#N/A</v>
      </c>
      <c r="CV450" t="e">
        <v>#N/A</v>
      </c>
    </row>
    <row r="451" spans="1:100" x14ac:dyDescent="0.25">
      <c r="A451">
        <v>1317</v>
      </c>
      <c r="B451" t="s">
        <v>891</v>
      </c>
      <c r="C451" s="26">
        <v>3</v>
      </c>
      <c r="D451" s="21">
        <v>5.1402040453901883</v>
      </c>
      <c r="E451" s="21">
        <v>0</v>
      </c>
      <c r="F451" s="21">
        <v>-0.48003742170302466</v>
      </c>
      <c r="G451" s="21">
        <v>-0.48003742170302466</v>
      </c>
      <c r="H451" s="21">
        <v>0.12359540247450179</v>
      </c>
      <c r="I451" s="21">
        <v>0</v>
      </c>
      <c r="J451" s="21">
        <v>7.415724148470102</v>
      </c>
      <c r="K451" s="21">
        <v>0.12359540247450179</v>
      </c>
      <c r="L451" s="21">
        <v>-0.99999999999999922</v>
      </c>
      <c r="M451" s="21">
        <v>-0.99999999999999922</v>
      </c>
      <c r="N451" s="21">
        <v>2.4719080494900343</v>
      </c>
      <c r="O451" s="21">
        <v>12.075890772157265</v>
      </c>
      <c r="P451" s="21">
        <v>6.7187548567626404E-3</v>
      </c>
      <c r="Q451" s="21">
        <v>-8.4020097996217416E-2</v>
      </c>
      <c r="R451" s="21">
        <v>3.4174798031671449E-3</v>
      </c>
      <c r="S451" s="21">
        <v>0.33333333333333304</v>
      </c>
      <c r="T451" s="21">
        <v>0.32610063986118443</v>
      </c>
      <c r="U451" s="21">
        <v>0.31301042149437097</v>
      </c>
      <c r="V451" s="21">
        <v>-6.4376681490578968E-3</v>
      </c>
      <c r="W451" s="21">
        <v>33.696452962613165</v>
      </c>
      <c r="X451" s="21">
        <v>1.7416435576460509</v>
      </c>
      <c r="Y451" s="21">
        <v>-0.99999999999999922</v>
      </c>
      <c r="Z451" s="21">
        <v>-0.99999999999999922</v>
      </c>
      <c r="AA451" s="21">
        <v>74.047730505436277</v>
      </c>
      <c r="AB451" s="21">
        <v>0.32134840935306097</v>
      </c>
      <c r="AC451" s="21">
        <v>3.2211930395562562E-2</v>
      </c>
      <c r="AD451" s="21">
        <v>0.45339686151177538</v>
      </c>
      <c r="AE451" s="21">
        <v>40.347860063019937</v>
      </c>
      <c r="AF451" s="21">
        <v>-0.99999999999999922</v>
      </c>
      <c r="AG451" s="21">
        <v>-0.99999999999999922</v>
      </c>
      <c r="AH451" s="21">
        <v>-0.99999999999999922</v>
      </c>
      <c r="AI451" s="21">
        <v>0</v>
      </c>
      <c r="AJ451" s="21">
        <v>-6.4376681490578968E-3</v>
      </c>
      <c r="AK451" s="21">
        <v>0.17728345569583934</v>
      </c>
      <c r="AL451" s="21">
        <v>7.9699853663978526E-2</v>
      </c>
      <c r="AM451" s="21">
        <v>-2.2018500474278432E-2</v>
      </c>
      <c r="AN451" s="21">
        <v>2.3855989788228171E-2</v>
      </c>
      <c r="AO451" s="21">
        <v>0.33595476662223667</v>
      </c>
      <c r="AP451" s="21">
        <v>0.99489901302559791</v>
      </c>
      <c r="AQ451" s="21">
        <v>41.11217711108327</v>
      </c>
      <c r="AR451" s="21">
        <v>0.96600672653983055</v>
      </c>
      <c r="AS451" s="21">
        <v>1.865238960120553</v>
      </c>
      <c r="AT451" s="21">
        <v>-0.99999999999999922</v>
      </c>
      <c r="AU451" s="21">
        <v>-0.99999999999999922</v>
      </c>
      <c r="AV451" s="21">
        <v>-0.47661994189985751</v>
      </c>
      <c r="AW451" s="21">
        <v>87.118520290619188</v>
      </c>
      <c r="AX451" s="21">
        <v>86.474753475713385</v>
      </c>
      <c r="AY451" s="21">
        <v>0.26497496677747556</v>
      </c>
      <c r="AZ451" s="21">
        <v>9.904628076459371</v>
      </c>
      <c r="BA451" s="26">
        <v>1451.5641076705047</v>
      </c>
    </row>
    <row r="452" spans="1:100" x14ac:dyDescent="0.25">
      <c r="A452">
        <v>1318</v>
      </c>
      <c r="B452" t="s">
        <v>892</v>
      </c>
      <c r="C452" s="26">
        <v>3</v>
      </c>
      <c r="D452" s="21">
        <v>5.2514346122174693</v>
      </c>
      <c r="E452" s="21">
        <v>-5.9600004742160838E-2</v>
      </c>
      <c r="F452" s="21">
        <v>-0.23949664987743688</v>
      </c>
      <c r="G452" s="21">
        <v>-0.23949664987743688</v>
      </c>
      <c r="H452" s="21">
        <v>0.18196181188625596</v>
      </c>
      <c r="I452" s="21">
        <v>0</v>
      </c>
      <c r="J452" s="21">
        <v>10.917708713175358</v>
      </c>
      <c r="K452" s="21">
        <v>0.18196181188625596</v>
      </c>
      <c r="L452" s="21">
        <v>-1</v>
      </c>
      <c r="M452" s="21">
        <v>-1</v>
      </c>
      <c r="N452" s="21">
        <v>3.6392362377251191</v>
      </c>
      <c r="O452" s="21">
        <v>15.929646675515386</v>
      </c>
      <c r="P452" s="21">
        <v>-0.12666144708166543</v>
      </c>
      <c r="Q452" s="21">
        <v>4.1888163550599322E-2</v>
      </c>
      <c r="R452" s="21">
        <v>-4.5980588126722302E-2</v>
      </c>
      <c r="S452" s="21">
        <v>0.3392878767557157</v>
      </c>
      <c r="T452" s="21">
        <v>0.37458177849902852</v>
      </c>
      <c r="U452" s="21">
        <v>0.18234142858668986</v>
      </c>
      <c r="V452" s="21">
        <v>5.4807993309778619E-2</v>
      </c>
      <c r="W452" s="21">
        <v>30.762290610598264</v>
      </c>
      <c r="X452" s="21">
        <v>1.6313699627396154</v>
      </c>
      <c r="Y452" s="21">
        <v>-1</v>
      </c>
      <c r="Z452" s="21">
        <v>-1</v>
      </c>
      <c r="AA452" s="21">
        <v>84.162557396745413</v>
      </c>
      <c r="AB452" s="21">
        <v>0.37155202010625143</v>
      </c>
      <c r="AC452" s="21">
        <v>0.29499513501962976</v>
      </c>
      <c r="AD452" s="21">
        <v>0.40237779235959492</v>
      </c>
      <c r="AE452" s="21">
        <v>53.446247374273838</v>
      </c>
      <c r="AF452" s="21">
        <v>-1</v>
      </c>
      <c r="AG452" s="21">
        <v>-1</v>
      </c>
      <c r="AH452" s="21">
        <v>-1</v>
      </c>
      <c r="AI452" s="21">
        <v>0</v>
      </c>
      <c r="AJ452" s="21">
        <v>5.4807993309778619E-2</v>
      </c>
      <c r="AK452" s="21">
        <v>3.4093388673500938E-2</v>
      </c>
      <c r="AL452" s="21">
        <v>-0.16200667474813588</v>
      </c>
      <c r="AM452" s="21">
        <v>4.0906090722195254E-2</v>
      </c>
      <c r="AN452" s="21">
        <v>5.8520666357251144E-2</v>
      </c>
      <c r="AO452" s="21">
        <v>1.1931192114223861</v>
      </c>
      <c r="AP452" s="21">
        <v>0.65298328519060089</v>
      </c>
      <c r="AQ452" s="21">
        <v>41.67999932377365</v>
      </c>
      <c r="AR452" s="21">
        <v>0.95101907715121325</v>
      </c>
      <c r="AS452" s="21">
        <v>1.8133317746258717</v>
      </c>
      <c r="AT452" s="21">
        <v>-1</v>
      </c>
      <c r="AU452" s="21">
        <v>-1</v>
      </c>
      <c r="AV452" s="21">
        <v>-0.28547723800415931</v>
      </c>
      <c r="AW452" s="21">
        <v>100.7451873574514</v>
      </c>
      <c r="AX452" s="21">
        <v>106.22598668842927</v>
      </c>
      <c r="AY452" s="21">
        <v>0.25182552861841168</v>
      </c>
      <c r="AZ452" s="21">
        <v>0.12865432609510791</v>
      </c>
      <c r="BA452" s="26">
        <v>1508.1315125597434</v>
      </c>
      <c r="CU452" t="e">
        <v>#N/A</v>
      </c>
      <c r="CV452" t="e">
        <v>#N/A</v>
      </c>
    </row>
    <row r="453" spans="1:100" x14ac:dyDescent="0.25">
      <c r="A453">
        <v>1319</v>
      </c>
      <c r="B453" t="s">
        <v>893</v>
      </c>
      <c r="C453" s="26">
        <v>3</v>
      </c>
      <c r="D453" s="21">
        <v>2.7958202218811072</v>
      </c>
      <c r="E453" s="21">
        <v>0.66484195040396643</v>
      </c>
      <c r="F453" s="21">
        <v>-0.6877851308688463</v>
      </c>
      <c r="G453" s="21">
        <v>-0.47830707295686398</v>
      </c>
      <c r="H453" s="21">
        <v>7.9665618152095108E-2</v>
      </c>
      <c r="I453" s="21">
        <v>0</v>
      </c>
      <c r="J453" s="21">
        <v>4.7799370891257054</v>
      </c>
      <c r="K453" s="21">
        <v>7.9665618152095108E-2</v>
      </c>
      <c r="L453" s="21">
        <v>-0.99999999999999911</v>
      </c>
      <c r="M453" s="21">
        <v>-0.99999999999999911</v>
      </c>
      <c r="N453" s="21">
        <v>1.5933123630419028</v>
      </c>
      <c r="O453" s="21">
        <v>7.0974502380499516</v>
      </c>
      <c r="P453" s="21">
        <v>11.243759273094588</v>
      </c>
      <c r="Q453" s="21">
        <v>-0.31258206219648976</v>
      </c>
      <c r="R453" s="21">
        <v>1.1740912038285969</v>
      </c>
      <c r="S453" s="21">
        <v>0.33333333333333287</v>
      </c>
      <c r="T453" s="21">
        <v>0.31766070296717996</v>
      </c>
      <c r="U453" s="21">
        <v>0.25346296873337526</v>
      </c>
      <c r="V453" s="21">
        <v>5.1428158009418239E-2</v>
      </c>
      <c r="W453" s="21">
        <v>35.048781795648452</v>
      </c>
      <c r="X453" s="21">
        <v>1.8780766107722748</v>
      </c>
      <c r="Y453" s="21">
        <v>-0.99999999999999911</v>
      </c>
      <c r="Z453" s="21">
        <v>-0.99999999999999911</v>
      </c>
      <c r="AA453" s="21">
        <v>89.06841807154639</v>
      </c>
      <c r="AB453" s="21">
        <v>0.39875145519227539</v>
      </c>
      <c r="AC453" s="21">
        <v>0.39934738220242533</v>
      </c>
      <c r="AD453" s="21">
        <v>0.25881206404668594</v>
      </c>
      <c r="AE453" s="21">
        <v>52.845545072069328</v>
      </c>
      <c r="AF453" s="21">
        <v>-0.99999999999999911</v>
      </c>
      <c r="AG453" s="21">
        <v>-0.99999999999999911</v>
      </c>
      <c r="AH453" s="21">
        <v>-0.99999999999999911</v>
      </c>
      <c r="AI453" s="21">
        <v>-6.8755172994631117E-2</v>
      </c>
      <c r="AJ453" s="21">
        <v>5.1428158009418239E-2</v>
      </c>
      <c r="AK453" s="21">
        <v>0.10281284135304652</v>
      </c>
      <c r="AL453" s="21">
        <v>0.23697391539290835</v>
      </c>
      <c r="AM453" s="21">
        <v>-0.175430966845008</v>
      </c>
      <c r="AN453" s="21">
        <v>0.33753915140188062</v>
      </c>
      <c r="AO453" s="21">
        <v>-3.8717099643599666</v>
      </c>
      <c r="AP453" s="21">
        <v>9.6233483620115585</v>
      </c>
      <c r="AQ453" s="21">
        <v>39.828718884774169</v>
      </c>
      <c r="AR453" s="21">
        <v>0.95588516304330617</v>
      </c>
      <c r="AS453" s="21">
        <v>1.9577422289243698</v>
      </c>
      <c r="AT453" s="21">
        <v>-0.99999999999999911</v>
      </c>
      <c r="AU453" s="21">
        <v>-0.99999999999999911</v>
      </c>
      <c r="AV453" s="21">
        <v>0.69578413087173208</v>
      </c>
      <c r="AW453" s="21">
        <v>105.78921667160787</v>
      </c>
      <c r="AX453" s="21">
        <v>109.55692901265709</v>
      </c>
      <c r="AY453" s="21">
        <v>0.32684522695414486</v>
      </c>
      <c r="AZ453" s="21">
        <v>35.263273156688435</v>
      </c>
      <c r="BA453" s="26">
        <v>1519.7481861216152</v>
      </c>
      <c r="CU453" t="e">
        <v>#N/A</v>
      </c>
      <c r="CV453" t="e">
        <v>#N/A</v>
      </c>
    </row>
    <row r="454" spans="1:100" x14ac:dyDescent="0.25">
      <c r="A454">
        <v>1322</v>
      </c>
      <c r="B454" t="s">
        <v>894</v>
      </c>
      <c r="C454" s="26">
        <v>3</v>
      </c>
      <c r="D454" s="21">
        <v>2.60851498234284</v>
      </c>
      <c r="E454" s="21">
        <v>-2.2867918960381872E-2</v>
      </c>
      <c r="F454" s="21">
        <v>0.37633361936212339</v>
      </c>
      <c r="G454" s="21">
        <v>0.36735430235512251</v>
      </c>
      <c r="H454" s="21">
        <v>4.6629857786223076E-2</v>
      </c>
      <c r="I454" s="21">
        <v>0</v>
      </c>
      <c r="J454" s="21">
        <v>2.7977914671733863</v>
      </c>
      <c r="K454" s="21">
        <v>4.6629857786223076E-2</v>
      </c>
      <c r="L454" s="21">
        <v>-0.99999999999999867</v>
      </c>
      <c r="M454" s="21">
        <v>-0.99999999999999867</v>
      </c>
      <c r="N454" s="21">
        <v>0.93259715572446178</v>
      </c>
      <c r="O454" s="21">
        <v>5.7736607518713479</v>
      </c>
      <c r="P454" s="21">
        <v>3.1880917161163058</v>
      </c>
      <c r="Q454" s="21">
        <v>0.34121994111103909</v>
      </c>
      <c r="R454" s="21">
        <v>0.44084767480988779</v>
      </c>
      <c r="S454" s="21">
        <v>0.33333333333333304</v>
      </c>
      <c r="T454" s="21">
        <v>0.40982047584124126</v>
      </c>
      <c r="U454" s="21">
        <v>0.26015494284267277</v>
      </c>
      <c r="V454" s="21">
        <v>0</v>
      </c>
      <c r="W454" s="21">
        <v>38.267155769240944</v>
      </c>
      <c r="X454" s="21">
        <v>1.7889558313127534</v>
      </c>
      <c r="Y454" s="21">
        <v>-0.99999999999999867</v>
      </c>
      <c r="Z454" s="21">
        <v>-0.99999999999999867</v>
      </c>
      <c r="AA454" s="21">
        <v>75.256537515756506</v>
      </c>
      <c r="AB454" s="21">
        <v>0.39078174391412579</v>
      </c>
      <c r="AC454" s="21">
        <v>3.3825542608464508E-2</v>
      </c>
      <c r="AD454" s="21">
        <v>0.30636339491152309</v>
      </c>
      <c r="AE454" s="21">
        <v>36.548534071705681</v>
      </c>
      <c r="AF454" s="21">
        <v>-0.99999999999999867</v>
      </c>
      <c r="AG454" s="21">
        <v>-0.99999999999999867</v>
      </c>
      <c r="AH454" s="21">
        <v>-0.99999999999999867</v>
      </c>
      <c r="AI454" s="21">
        <v>0</v>
      </c>
      <c r="AJ454" s="21">
        <v>0</v>
      </c>
      <c r="AK454" s="21">
        <v>-4.4616606387828973E-2</v>
      </c>
      <c r="AL454" s="21">
        <v>-4.3459709854179851E-2</v>
      </c>
      <c r="AM454" s="21">
        <v>0.1097698101245968</v>
      </c>
      <c r="AN454" s="21">
        <v>-8.6290721162221001E-2</v>
      </c>
      <c r="AO454" s="21">
        <v>2.5211622211757763</v>
      </c>
      <c r="AP454" s="21">
        <v>-2.3745665783264225</v>
      </c>
      <c r="AQ454" s="21">
        <v>41.064947236414341</v>
      </c>
      <c r="AR454" s="21">
        <v>1.0033087520172468</v>
      </c>
      <c r="AS454" s="21">
        <v>1.8355856890989757</v>
      </c>
      <c r="AT454" s="21">
        <v>-0.99999999999999867</v>
      </c>
      <c r="AU454" s="21">
        <v>-0.99999999999999867</v>
      </c>
      <c r="AV454" s="21">
        <v>0.8082019771650103</v>
      </c>
      <c r="AW454" s="21">
        <v>78.655631689301444</v>
      </c>
      <c r="AX454" s="21">
        <v>78.655631689301444</v>
      </c>
      <c r="AY454" s="21">
        <v>0.52597235651687624</v>
      </c>
      <c r="AZ454" s="21">
        <v>45.086523477865825</v>
      </c>
      <c r="BA454" s="26">
        <v>1524.7753629567023</v>
      </c>
      <c r="CU454" t="e">
        <v>#N/A</v>
      </c>
      <c r="CV454" t="e">
        <v>#N/A</v>
      </c>
    </row>
    <row r="455" spans="1:100" x14ac:dyDescent="0.25">
      <c r="A455">
        <v>1323</v>
      </c>
      <c r="B455" t="s">
        <v>895</v>
      </c>
      <c r="C455" s="26">
        <v>3</v>
      </c>
      <c r="D455" s="21">
        <v>5.1852735372518328</v>
      </c>
      <c r="E455" s="21">
        <v>9.9613152330170943E-2</v>
      </c>
      <c r="F455" s="21">
        <v>8.129495832493042</v>
      </c>
      <c r="G455" s="21">
        <v>8.1427838367408203</v>
      </c>
      <c r="H455" s="21">
        <v>0.1962038757600916</v>
      </c>
      <c r="I455" s="21">
        <v>0</v>
      </c>
      <c r="J455" s="21">
        <v>11.772232545605489</v>
      </c>
      <c r="K455" s="21">
        <v>0.1962038757600916</v>
      </c>
      <c r="L455" s="21">
        <v>-0.99999999999999967</v>
      </c>
      <c r="M455" s="21">
        <v>-0.99999999999999967</v>
      </c>
      <c r="N455" s="21">
        <v>3.9240775152018297</v>
      </c>
      <c r="O455" s="21">
        <v>25.100289919598158</v>
      </c>
      <c r="P455" s="21">
        <v>-0.38529148121990248</v>
      </c>
      <c r="Q455" s="21">
        <v>23.137639461386442</v>
      </c>
      <c r="R455" s="21">
        <v>7.6456379874745437</v>
      </c>
      <c r="S455" s="21">
        <v>0.33333333333333331</v>
      </c>
      <c r="T455" s="21">
        <v>0.36142797811451027</v>
      </c>
      <c r="U455" s="21">
        <v>0.19072575439915188</v>
      </c>
      <c r="V455" s="21">
        <v>0</v>
      </c>
      <c r="W455" s="21">
        <v>27.571327603476163</v>
      </c>
      <c r="X455" s="21">
        <v>1.2914566987182441</v>
      </c>
      <c r="Y455" s="21">
        <v>-0.99999999999999967</v>
      </c>
      <c r="Z455" s="21">
        <v>-0.99999999999999967</v>
      </c>
      <c r="AA455" s="21">
        <v>72.284708166058252</v>
      </c>
      <c r="AB455" s="21">
        <v>0.31654288617595433</v>
      </c>
      <c r="AC455" s="21">
        <v>0.13207759204180738</v>
      </c>
      <c r="AD455" s="21">
        <v>0.29273437328438939</v>
      </c>
      <c r="AE455" s="21">
        <v>37.067742575107552</v>
      </c>
      <c r="AF455" s="21">
        <v>-0.99999999999999967</v>
      </c>
      <c r="AG455" s="21">
        <v>-0.99999999999999967</v>
      </c>
      <c r="AH455" s="21">
        <v>-0.99999999999999967</v>
      </c>
      <c r="AI455" s="21">
        <v>7.564899014456368E-2</v>
      </c>
      <c r="AJ455" s="21">
        <v>0</v>
      </c>
      <c r="AK455" s="21">
        <v>0.29948945952140288</v>
      </c>
      <c r="AL455" s="21">
        <v>0.11252086340211775</v>
      </c>
      <c r="AM455" s="21">
        <v>-2.4589885141432809E-2</v>
      </c>
      <c r="AN455" s="21">
        <v>-0.28781048712841739</v>
      </c>
      <c r="AO455" s="21">
        <v>0.88270016907119497</v>
      </c>
      <c r="AP455" s="21">
        <v>-6.6326578611998492</v>
      </c>
      <c r="AQ455" s="21">
        <v>39.34356014908164</v>
      </c>
      <c r="AR455" s="21">
        <v>0.8854870658469951</v>
      </c>
      <c r="AS455" s="21">
        <v>1.4876605744783342</v>
      </c>
      <c r="AT455" s="21">
        <v>-0.99999999999999967</v>
      </c>
      <c r="AU455" s="21">
        <v>-0.99999999999999967</v>
      </c>
      <c r="AV455" s="21">
        <v>15.788421824215369</v>
      </c>
      <c r="AW455" s="21">
        <v>90.752340224456503</v>
      </c>
      <c r="AX455" s="21">
        <v>92.265320027347798</v>
      </c>
      <c r="AY455" s="21">
        <v>0.35382686766062083</v>
      </c>
      <c r="AZ455" s="21">
        <v>19.168146636799428</v>
      </c>
      <c r="BA455" s="26">
        <v>1563.6869993801513</v>
      </c>
    </row>
    <row r="456" spans="1:100" x14ac:dyDescent="0.25">
      <c r="A456">
        <v>1325</v>
      </c>
      <c r="B456" t="s">
        <v>896</v>
      </c>
      <c r="C456" s="26">
        <v>3</v>
      </c>
      <c r="D456" s="21">
        <v>3.9649803682918687</v>
      </c>
      <c r="E456" s="21">
        <v>0</v>
      </c>
      <c r="F456" s="21">
        <v>0.41232441182821639</v>
      </c>
      <c r="G456" s="21">
        <v>0.41232441182821639</v>
      </c>
      <c r="H456" s="21">
        <v>0.16069043820458201</v>
      </c>
      <c r="I456" s="21">
        <v>0</v>
      </c>
      <c r="J456" s="21">
        <v>9.6414262922749217</v>
      </c>
      <c r="K456" s="21">
        <v>0.16069043820458201</v>
      </c>
      <c r="L456" s="21">
        <v>-0.99999999999999811</v>
      </c>
      <c r="M456" s="21">
        <v>-0.99999999999999811</v>
      </c>
      <c r="N456" s="21">
        <v>3.2138087640916404</v>
      </c>
      <c r="O456" s="21">
        <v>14.018731072395003</v>
      </c>
      <c r="P456" s="21">
        <v>5.3206270186104927</v>
      </c>
      <c r="Q456" s="21">
        <v>-0.85253164966604356</v>
      </c>
      <c r="R456" s="21">
        <v>0.31399460763384412</v>
      </c>
      <c r="S456" s="21">
        <v>0.3333333333333327</v>
      </c>
      <c r="T456" s="21">
        <v>0.30790805606710303</v>
      </c>
      <c r="U456" s="21">
        <v>0.52765592085800384</v>
      </c>
      <c r="V456" s="21">
        <v>-6.2349836843639001E-3</v>
      </c>
      <c r="W456" s="21">
        <v>40.078875534779762</v>
      </c>
      <c r="X456" s="21">
        <v>2.5235760893990169</v>
      </c>
      <c r="Y456" s="21">
        <v>-0.99999999999999811</v>
      </c>
      <c r="Z456" s="21">
        <v>-0.99999999999999811</v>
      </c>
      <c r="AA456" s="21">
        <v>70.722725274293666</v>
      </c>
      <c r="AB456" s="21">
        <v>0.38067536271443647</v>
      </c>
      <c r="AC456" s="21">
        <v>0.15687087158354768</v>
      </c>
      <c r="AD456" s="21">
        <v>6.9050868339617502E-2</v>
      </c>
      <c r="AE456" s="21">
        <v>30.329855131880091</v>
      </c>
      <c r="AF456" s="21">
        <v>-0.99999999999999811</v>
      </c>
      <c r="AG456" s="21">
        <v>-0.99999999999999811</v>
      </c>
      <c r="AH456" s="21">
        <v>-0.99999999999999811</v>
      </c>
      <c r="AI456" s="21">
        <v>0</v>
      </c>
      <c r="AJ456" s="21">
        <v>-6.2349836843639001E-3</v>
      </c>
      <c r="AK456" s="21">
        <v>0.15716169067464708</v>
      </c>
      <c r="AL456" s="21">
        <v>0.29132408459941256</v>
      </c>
      <c r="AM456" s="21">
        <v>-0.24456832842891643</v>
      </c>
      <c r="AN456" s="21">
        <v>0.20750777145532806</v>
      </c>
      <c r="AO456" s="21">
        <v>-5.3283997573496746</v>
      </c>
      <c r="AP456" s="21">
        <v>6.644314709380267</v>
      </c>
      <c r="AQ456" s="21">
        <v>49.720301827054683</v>
      </c>
      <c r="AR456" s="21">
        <v>1.1626623265740754</v>
      </c>
      <c r="AS456" s="21">
        <v>2.6842665276036</v>
      </c>
      <c r="AT456" s="21">
        <v>-0.99999999999999811</v>
      </c>
      <c r="AU456" s="21">
        <v>-0.99999999999999811</v>
      </c>
      <c r="AV456" s="21">
        <v>0.72631901946206068</v>
      </c>
      <c r="AW456" s="21">
        <v>91.385771056068975</v>
      </c>
      <c r="AX456" s="21">
        <v>90.762272687632603</v>
      </c>
      <c r="AY456" s="21">
        <v>0.37875848965658049</v>
      </c>
      <c r="AZ456" s="21">
        <v>25.447079532868973</v>
      </c>
      <c r="BA456" s="26">
        <v>1496.7322268907938</v>
      </c>
    </row>
    <row r="457" spans="1:100" x14ac:dyDescent="0.25">
      <c r="A457">
        <v>1329</v>
      </c>
      <c r="B457" t="s">
        <v>897</v>
      </c>
      <c r="C457" s="26">
        <v>3</v>
      </c>
      <c r="D457" s="21">
        <v>4.1827021564904392</v>
      </c>
      <c r="E457" s="21">
        <v>-1.4251801225629523E-2</v>
      </c>
      <c r="F457" s="21">
        <v>-0.84034038953361989</v>
      </c>
      <c r="G457" s="21">
        <v>-0.84800597291433788</v>
      </c>
      <c r="H457" s="21">
        <v>-9.159365090935627E-2</v>
      </c>
      <c r="I457" s="21">
        <v>0</v>
      </c>
      <c r="J457" s="21">
        <v>-5.495619054561379</v>
      </c>
      <c r="K457" s="21">
        <v>-9.159365090935627E-2</v>
      </c>
      <c r="L457" s="21">
        <v>-0.99999999999999922</v>
      </c>
      <c r="M457" s="21">
        <v>-0.99999999999999922</v>
      </c>
      <c r="N457" s="21">
        <v>-1.8318730181871257</v>
      </c>
      <c r="O457" s="21">
        <v>-2.1609228709852752</v>
      </c>
      <c r="P457" s="21">
        <v>0.91619741297567592</v>
      </c>
      <c r="Q457" s="21">
        <v>-1.4620839186412466</v>
      </c>
      <c r="R457" s="21">
        <v>-0.39616664401382362</v>
      </c>
      <c r="S457" s="21">
        <v>0.33333333333333287</v>
      </c>
      <c r="T457" s="21">
        <v>0.3457474594487559</v>
      </c>
      <c r="U457" s="21">
        <v>0.2122825397297155</v>
      </c>
      <c r="V457" s="21">
        <v>0</v>
      </c>
      <c r="W457" s="21">
        <v>39.318279336846402</v>
      </c>
      <c r="X457" s="21">
        <v>1.6322187287257306</v>
      </c>
      <c r="Y457" s="21">
        <v>-0.99999999999999922</v>
      </c>
      <c r="Z457" s="21">
        <v>-0.99999999999999922</v>
      </c>
      <c r="AA457" s="21">
        <v>55.667115549955042</v>
      </c>
      <c r="AB457" s="21">
        <v>0.22461562943534025</v>
      </c>
      <c r="AC457" s="21">
        <v>5.7067992531704151E-2</v>
      </c>
      <c r="AD457" s="21">
        <v>5.3216435175404767E-2</v>
      </c>
      <c r="AE457" s="21">
        <v>16.745002857122458</v>
      </c>
      <c r="AF457" s="21">
        <v>-0.99999999999999922</v>
      </c>
      <c r="AG457" s="21">
        <v>-0.99999999999999922</v>
      </c>
      <c r="AH457" s="21">
        <v>-0.99999999999999922</v>
      </c>
      <c r="AI457" s="21">
        <v>-6.1751673685454686E-2</v>
      </c>
      <c r="AJ457" s="21">
        <v>0</v>
      </c>
      <c r="AK457" s="21">
        <v>0.10497060792917827</v>
      </c>
      <c r="AL457" s="21">
        <v>0.28135329854219088</v>
      </c>
      <c r="AM457" s="21">
        <v>-8.9718279767039277E-2</v>
      </c>
      <c r="AN457" s="21">
        <v>0.41715963363789504</v>
      </c>
      <c r="AO457" s="21">
        <v>-1.7181039545300907</v>
      </c>
      <c r="AP457" s="21">
        <v>11.83575733365833</v>
      </c>
      <c r="AQ457" s="21">
        <v>33.822660282285035</v>
      </c>
      <c r="AR457" s="21">
        <v>0.89136333251180444</v>
      </c>
      <c r="AS457" s="21">
        <v>1.5406250778163741</v>
      </c>
      <c r="AT457" s="21">
        <v>-0.99999999999999922</v>
      </c>
      <c r="AU457" s="21">
        <v>-0.99999999999999922</v>
      </c>
      <c r="AV457" s="21">
        <v>-1.2441726169281615</v>
      </c>
      <c r="AW457" s="21">
        <v>65.341950012628132</v>
      </c>
      <c r="AX457" s="21">
        <v>64.106916538919023</v>
      </c>
      <c r="AY457" s="21">
        <v>-3.7997595593508751E-2</v>
      </c>
      <c r="AZ457" s="21">
        <v>-15.483927449891068</v>
      </c>
      <c r="BA457" s="26">
        <v>1470.8106940500468</v>
      </c>
    </row>
    <row r="458" spans="1:100" x14ac:dyDescent="0.25">
      <c r="A458">
        <v>1332</v>
      </c>
      <c r="B458" t="s">
        <v>898</v>
      </c>
      <c r="C458" s="26">
        <v>3</v>
      </c>
      <c r="D458" s="21">
        <v>0.46036272276011375</v>
      </c>
      <c r="E458" s="21">
        <v>2.0787304382764077E-2</v>
      </c>
      <c r="F458" s="21">
        <v>0.15972210919022001</v>
      </c>
      <c r="G458" s="21">
        <v>0.16501527100016877</v>
      </c>
      <c r="H458" s="21">
        <v>1.0394413682626509E-2</v>
      </c>
      <c r="I458" s="21">
        <v>0</v>
      </c>
      <c r="J458" s="21">
        <v>0.62366482095759079</v>
      </c>
      <c r="K458" s="21">
        <v>1.0394413682626509E-2</v>
      </c>
      <c r="L458" s="21">
        <v>-0.99999999999999833</v>
      </c>
      <c r="M458" s="21">
        <v>-0.99999999999999833</v>
      </c>
      <c r="N458" s="21">
        <v>0.20788827365253165</v>
      </c>
      <c r="O458" s="21">
        <v>1.2490428147178769</v>
      </c>
      <c r="P458" s="21">
        <v>-0.30805574933454494</v>
      </c>
      <c r="Q458" s="21">
        <v>-0.76944703873221765</v>
      </c>
      <c r="R458" s="21">
        <v>-0.26400208604687359</v>
      </c>
      <c r="S458" s="21">
        <v>0.33333333333333287</v>
      </c>
      <c r="T458" s="21">
        <v>0.33628521329106575</v>
      </c>
      <c r="U458" s="21">
        <v>-0.19224767779897689</v>
      </c>
      <c r="V458" s="21">
        <v>1.044075351842922E-2</v>
      </c>
      <c r="W458" s="21">
        <v>19.096688346448996</v>
      </c>
      <c r="X458" s="21">
        <v>1.1524250016288325E-2</v>
      </c>
      <c r="Y458" s="21">
        <v>-0.99999999999999833</v>
      </c>
      <c r="Z458" s="21">
        <v>-0.99999999999999833</v>
      </c>
      <c r="AA458" s="21">
        <v>21.300583146704692</v>
      </c>
      <c r="AB458" s="21">
        <v>-0.17106286160959761</v>
      </c>
      <c r="AC458" s="21">
        <v>4.6261195527066146E-3</v>
      </c>
      <c r="AD458" s="21">
        <v>0.21579467978294276</v>
      </c>
      <c r="AE458" s="21">
        <v>2.4678968863025803</v>
      </c>
      <c r="AF458" s="21">
        <v>-0.99999999999999833</v>
      </c>
      <c r="AG458" s="21">
        <v>-0.99999999999999833</v>
      </c>
      <c r="AH458" s="21">
        <v>-0.99999999999999833</v>
      </c>
      <c r="AI458" s="21">
        <v>-5.8063339222957895E-3</v>
      </c>
      <c r="AJ458" s="21">
        <v>1.044075351842922E-2</v>
      </c>
      <c r="AK458" s="21">
        <v>-2.6385122248972354E-2</v>
      </c>
      <c r="AL458" s="21">
        <v>0.1550301138698339</v>
      </c>
      <c r="AM458" s="21">
        <v>0.29406678415543352</v>
      </c>
      <c r="AN458" s="21">
        <v>6.8354731521856824E-2</v>
      </c>
      <c r="AO458" s="21">
        <v>7.219743992640975</v>
      </c>
      <c r="AP458" s="21">
        <v>2.4840188573955899</v>
      </c>
      <c r="AQ458" s="21">
        <v>19.720353167406568</v>
      </c>
      <c r="AR458" s="21">
        <v>0.48781162234385089</v>
      </c>
      <c r="AS458" s="21">
        <v>2.1918663698914841E-2</v>
      </c>
      <c r="AT458" s="21">
        <v>-0.99999999999999833</v>
      </c>
      <c r="AU458" s="21">
        <v>-0.99999999999999833</v>
      </c>
      <c r="AV458" s="21">
        <v>-9.8986815046704743E-2</v>
      </c>
      <c r="AW458" s="21">
        <v>25.033644818818157</v>
      </c>
      <c r="AX458" s="21">
        <v>25.961593492215169</v>
      </c>
      <c r="AY458" s="21">
        <v>-9.2457578004478611E-2</v>
      </c>
      <c r="AZ458" s="21">
        <v>-41.126388764370958</v>
      </c>
      <c r="BA458" s="26">
        <v>1350.5303924855659</v>
      </c>
    </row>
    <row r="459" spans="1:100" x14ac:dyDescent="0.25">
      <c r="A459">
        <v>1334</v>
      </c>
      <c r="B459" t="s">
        <v>482</v>
      </c>
      <c r="C459" s="26">
        <v>3</v>
      </c>
      <c r="D459" s="21">
        <v>1.0736149781511692</v>
      </c>
      <c r="E459" s="21">
        <v>0</v>
      </c>
      <c r="F459" s="21">
        <v>-0.53875710447602443</v>
      </c>
      <c r="G459" s="21">
        <v>-0.53875710447602443</v>
      </c>
      <c r="H459" s="21">
        <v>-8.9220087593529923E-2</v>
      </c>
      <c r="I459" s="21">
        <v>0</v>
      </c>
      <c r="J459" s="21">
        <v>-5.3532052556117922</v>
      </c>
      <c r="K459" s="21">
        <v>-8.9220087593529923E-2</v>
      </c>
      <c r="L459" s="21">
        <v>-1.0000000000000004</v>
      </c>
      <c r="M459" s="21">
        <v>-1.0000000000000004</v>
      </c>
      <c r="N459" s="21">
        <v>-1.7844017518705979</v>
      </c>
      <c r="O459" s="21">
        <v>-4.8183473819366514</v>
      </c>
      <c r="P459" s="21">
        <v>-0.77899852300636385</v>
      </c>
      <c r="Q459" s="21">
        <v>-0.40455448044623427</v>
      </c>
      <c r="R459" s="21">
        <v>-0.19567950790289912</v>
      </c>
      <c r="S459" s="21">
        <v>0.33333333333333376</v>
      </c>
      <c r="T459" s="21">
        <v>0.30540035868004972</v>
      </c>
      <c r="U459" s="21">
        <v>-0.14220878687073737</v>
      </c>
      <c r="V459" s="21">
        <v>-1.79643995924747E-2</v>
      </c>
      <c r="W459" s="21">
        <v>22.711223725748027</v>
      </c>
      <c r="X459" s="21">
        <v>1.0215707019693179E-2</v>
      </c>
      <c r="Y459" s="21">
        <v>-1.0000000000000004</v>
      </c>
      <c r="Z459" s="21">
        <v>-1.0000000000000004</v>
      </c>
      <c r="AA459" s="21">
        <v>25.489615034488068</v>
      </c>
      <c r="AB459" s="21">
        <v>0.16232748815377959</v>
      </c>
      <c r="AC459" s="21">
        <v>3.3531169764238339E-2</v>
      </c>
      <c r="AD459" s="21">
        <v>-0.1363772415851594</v>
      </c>
      <c r="AE459" s="21">
        <v>2.9740708166429246</v>
      </c>
      <c r="AF459" s="21">
        <v>-1.0000000000000004</v>
      </c>
      <c r="AG459" s="21">
        <v>-1.0000000000000004</v>
      </c>
      <c r="AH459" s="21">
        <v>-1.0000000000000004</v>
      </c>
      <c r="AI459" s="21">
        <v>0</v>
      </c>
      <c r="AJ459" s="21">
        <v>-1.79643995924747E-2</v>
      </c>
      <c r="AK459" s="21">
        <v>0.24057229468694466</v>
      </c>
      <c r="AL459" s="21">
        <v>0.16977973709979</v>
      </c>
      <c r="AM459" s="21">
        <v>0.25125387012920919</v>
      </c>
      <c r="AN459" s="21">
        <v>0.52183337062514268</v>
      </c>
      <c r="AO459" s="21">
        <v>7.4842082266649523</v>
      </c>
      <c r="AP459" s="21">
        <v>13.89473295112751</v>
      </c>
      <c r="AQ459" s="21">
        <v>17.358018470136251</v>
      </c>
      <c r="AR459" s="21">
        <v>0.47856050555017088</v>
      </c>
      <c r="AS459" s="21">
        <v>-7.9004380573836713E-2</v>
      </c>
      <c r="AT459" s="21">
        <v>-1.0000000000000004</v>
      </c>
      <c r="AU459" s="21">
        <v>-1.0000000000000004</v>
      </c>
      <c r="AV459" s="21">
        <v>-0.73443661237892355</v>
      </c>
      <c r="AW459" s="21">
        <v>34.566000603678944</v>
      </c>
      <c r="AX459" s="21">
        <v>32.769560644431472</v>
      </c>
      <c r="AY459" s="21">
        <v>7.1222540995819747E-2</v>
      </c>
      <c r="AZ459" s="21">
        <v>-31.569970120198906</v>
      </c>
      <c r="BA459" s="26">
        <v>1367.8373472452779</v>
      </c>
    </row>
    <row r="460" spans="1:100" x14ac:dyDescent="0.25">
      <c r="A460">
        <v>1339</v>
      </c>
      <c r="B460" t="s">
        <v>899</v>
      </c>
      <c r="C460" s="26">
        <v>3</v>
      </c>
      <c r="D460" s="21">
        <v>4.8636411662389447</v>
      </c>
      <c r="E460" s="21">
        <v>-6.6928115129067725E-2</v>
      </c>
      <c r="F460" s="21">
        <v>0.18959269233995441</v>
      </c>
      <c r="G460" s="21">
        <v>0.17952055661319036</v>
      </c>
      <c r="H460" s="21">
        <v>0.41146071156001396</v>
      </c>
      <c r="I460" s="21">
        <v>0</v>
      </c>
      <c r="J460" s="21">
        <v>24.68764269360085</v>
      </c>
      <c r="K460" s="21">
        <v>0.41146071156001396</v>
      </c>
      <c r="L460" s="21">
        <v>-0.99999999999999933</v>
      </c>
      <c r="M460" s="21">
        <v>-0.99999999999999933</v>
      </c>
      <c r="N460" s="21">
        <v>8.2292142312002792</v>
      </c>
      <c r="O460" s="21">
        <v>29.730804416452976</v>
      </c>
      <c r="P460" s="21">
        <v>5.5742707621191601E-2</v>
      </c>
      <c r="Q460" s="21">
        <v>-1.1567467649284473</v>
      </c>
      <c r="R460" s="21">
        <v>-0.40543001569024056</v>
      </c>
      <c r="S460" s="21">
        <v>0.33333333333333298</v>
      </c>
      <c r="T460" s="21">
        <v>0.36375489445392006</v>
      </c>
      <c r="U460" s="21">
        <v>0.39099142978503637</v>
      </c>
      <c r="V460" s="21">
        <v>5.9165759752266654E-4</v>
      </c>
      <c r="W460" s="21">
        <v>27.088424144391901</v>
      </c>
      <c r="X460" s="21">
        <v>1.9031692152774435</v>
      </c>
      <c r="Y460" s="21">
        <v>-0.99999999999999933</v>
      </c>
      <c r="Z460" s="21">
        <v>-0.99999999999999933</v>
      </c>
      <c r="AA460" s="21">
        <v>76.730547295098617</v>
      </c>
      <c r="AB460" s="21">
        <v>0.13051833312016015</v>
      </c>
      <c r="AC460" s="21">
        <v>0.57646452886078337</v>
      </c>
      <c r="AD460" s="21">
        <v>0.29396820134699486</v>
      </c>
      <c r="AE460" s="21">
        <v>50.047553166396924</v>
      </c>
      <c r="AF460" s="21">
        <v>-0.99999999999999933</v>
      </c>
      <c r="AG460" s="21">
        <v>-0.99999999999999933</v>
      </c>
      <c r="AH460" s="21">
        <v>-0.99999999999999933</v>
      </c>
      <c r="AI460" s="21">
        <v>-1.6465050786438326E-2</v>
      </c>
      <c r="AJ460" s="21">
        <v>5.9165759752266654E-4</v>
      </c>
      <c r="AK460" s="21">
        <v>0.11987645615691281</v>
      </c>
      <c r="AL460" s="21">
        <v>-6.0259236647929842E-2</v>
      </c>
      <c r="AM460" s="21">
        <v>0.28589569220027089</v>
      </c>
      <c r="AN460" s="21">
        <v>4.7016295467120835E-2</v>
      </c>
      <c r="AO460" s="21">
        <v>7.746774585791333</v>
      </c>
      <c r="AP460" s="21">
        <v>0.87411120343837145</v>
      </c>
      <c r="AQ460" s="21">
        <v>51.776066837992765</v>
      </c>
      <c r="AR460" s="21">
        <v>1.0886713151698122</v>
      </c>
      <c r="AS460" s="21">
        <v>2.3146299268374593</v>
      </c>
      <c r="AT460" s="21">
        <v>-0.99999999999999933</v>
      </c>
      <c r="AU460" s="21">
        <v>-0.99999999999999933</v>
      </c>
      <c r="AV460" s="21">
        <v>-0.22590945907705007</v>
      </c>
      <c r="AW460" s="21">
        <v>107.33546291498995</v>
      </c>
      <c r="AX460" s="21">
        <v>107.06532765901345</v>
      </c>
      <c r="AY460" s="21">
        <v>0.13245293431907165</v>
      </c>
      <c r="AZ460" s="21">
        <v>3.3893433311681478</v>
      </c>
      <c r="BA460" s="26">
        <v>1488.4216623054542</v>
      </c>
    </row>
    <row r="461" spans="1:100" x14ac:dyDescent="0.25">
      <c r="A461">
        <v>1350</v>
      </c>
      <c r="B461" t="s">
        <v>900</v>
      </c>
      <c r="C461" s="26">
        <v>3</v>
      </c>
      <c r="D461" s="21">
        <v>5.2922256765194575</v>
      </c>
      <c r="E461" s="21">
        <v>-0.28333810658714287</v>
      </c>
      <c r="F461" s="21">
        <v>-0.82080339758277154</v>
      </c>
      <c r="G461" s="21">
        <v>-0.89907782294366023</v>
      </c>
      <c r="H461" s="21">
        <v>0.497516458464413</v>
      </c>
      <c r="I461" s="21">
        <v>0</v>
      </c>
      <c r="J461" s="21">
        <v>29.850987507864776</v>
      </c>
      <c r="K461" s="21">
        <v>0.497516458464413</v>
      </c>
      <c r="L461" s="21">
        <v>-1.0000000000000018</v>
      </c>
      <c r="M461" s="21">
        <v>-1.0000000000000018</v>
      </c>
      <c r="N461" s="21">
        <v>9.9503291692882634</v>
      </c>
      <c r="O461" s="21">
        <v>34.244135361440577</v>
      </c>
      <c r="P461" s="21">
        <v>-0.60439033949354271</v>
      </c>
      <c r="Q461" s="21">
        <v>-6.0889079483392967</v>
      </c>
      <c r="R461" s="21">
        <v>-2.0816811898245349</v>
      </c>
      <c r="S461" s="21">
        <v>0.33333333333333354</v>
      </c>
      <c r="T461" s="21">
        <v>0.32949065639341019</v>
      </c>
      <c r="U461" s="21">
        <v>0.16288238288298013</v>
      </c>
      <c r="V461" s="21">
        <v>-2.3253219306345475E-2</v>
      </c>
      <c r="W461" s="21">
        <v>12.197467793558632</v>
      </c>
      <c r="X461" s="21">
        <v>0.67731774695617919</v>
      </c>
      <c r="Y461" s="21">
        <v>-1.0000000000000018</v>
      </c>
      <c r="Z461" s="21">
        <v>-1.0000000000000018</v>
      </c>
      <c r="AA461" s="21">
        <v>50.014318997121173</v>
      </c>
      <c r="AB461" s="21">
        <v>0.31554002537166803</v>
      </c>
      <c r="AC461" s="21">
        <v>0.20352964299221213</v>
      </c>
      <c r="AD461" s="21">
        <v>0.278900979503862</v>
      </c>
      <c r="AE461" s="21">
        <v>39.898532393387164</v>
      </c>
      <c r="AF461" s="21">
        <v>-1.0000000000000018</v>
      </c>
      <c r="AG461" s="21">
        <v>-1.0000000000000018</v>
      </c>
      <c r="AH461" s="21">
        <v>-1.0000000000000018</v>
      </c>
      <c r="AI461" s="21">
        <v>-7.1249767916392037E-2</v>
      </c>
      <c r="AJ461" s="21">
        <v>-2.3253219306345475E-2</v>
      </c>
      <c r="AK461" s="21">
        <v>4.4974882089147607E-2</v>
      </c>
      <c r="AL461" s="21">
        <v>0.49873341093203949</v>
      </c>
      <c r="AM461" s="21">
        <v>5.3211194278439547E-3</v>
      </c>
      <c r="AN461" s="21">
        <v>-0.17520543641130432</v>
      </c>
      <c r="AO461" s="21">
        <v>0.35790239614183661</v>
      </c>
      <c r="AP461" s="21">
        <v>-1.8864688556224087</v>
      </c>
      <c r="AQ461" s="21">
        <v>42.048455301423402</v>
      </c>
      <c r="AR461" s="21">
        <v>0.80245315330337907</v>
      </c>
      <c r="AS461" s="21">
        <v>1.1748342054205918</v>
      </c>
      <c r="AT461" s="21">
        <v>-1.0000000000000018</v>
      </c>
      <c r="AU461" s="21">
        <v>-1.0000000000000018</v>
      </c>
      <c r="AV461" s="21">
        <v>-2.9807590127681962</v>
      </c>
      <c r="AW461" s="21">
        <v>82.37198550293941</v>
      </c>
      <c r="AX461" s="21">
        <v>78.621668213977031</v>
      </c>
      <c r="AY461" s="21">
        <v>0.16383714762368926</v>
      </c>
      <c r="AZ461" s="21">
        <v>3.0487530824313955</v>
      </c>
      <c r="BA461" s="26">
        <v>1465.6685118650792</v>
      </c>
    </row>
    <row r="462" spans="1:100" x14ac:dyDescent="0.25">
      <c r="A462">
        <v>1351</v>
      </c>
      <c r="B462" t="s">
        <v>901</v>
      </c>
      <c r="C462" s="26">
        <v>3</v>
      </c>
      <c r="D462" s="21">
        <v>3.6722481497974955</v>
      </c>
      <c r="E462" s="21">
        <v>0.24798614039242228</v>
      </c>
      <c r="F462" s="21">
        <v>0.52367892549855577</v>
      </c>
      <c r="G462" s="21">
        <v>0.56174268903629898</v>
      </c>
      <c r="H462" s="21">
        <v>0.36655656549042259</v>
      </c>
      <c r="I462" s="21">
        <v>0</v>
      </c>
      <c r="J462" s="21">
        <v>21.993393929425363</v>
      </c>
      <c r="K462" s="21">
        <v>0.36655656549042259</v>
      </c>
      <c r="L462" s="21">
        <v>-0.99999999999999933</v>
      </c>
      <c r="M462" s="21">
        <v>-0.99999999999999933</v>
      </c>
      <c r="N462" s="21">
        <v>7.3311313098084518</v>
      </c>
      <c r="O462" s="21">
        <v>26.227384768259149</v>
      </c>
      <c r="P462" s="21">
        <v>-0.23306328398743187</v>
      </c>
      <c r="Q462" s="21">
        <v>-0.88587030001671119</v>
      </c>
      <c r="R462" s="21">
        <v>-0.31283411771017849</v>
      </c>
      <c r="S462" s="21">
        <v>0.33333333333333287</v>
      </c>
      <c r="T462" s="21">
        <v>0.10943917176689698</v>
      </c>
      <c r="U462" s="21">
        <v>0.16647614406254752</v>
      </c>
      <c r="V462" s="21">
        <v>0</v>
      </c>
      <c r="W462" s="21">
        <v>9.7076833468941981</v>
      </c>
      <c r="X462" s="21">
        <v>0.73865889372381299</v>
      </c>
      <c r="Y462" s="21">
        <v>-0.99999999999999933</v>
      </c>
      <c r="Z462" s="21">
        <v>-0.99999999999999933</v>
      </c>
      <c r="AA462" s="21">
        <v>52.867684913844883</v>
      </c>
      <c r="AB462" s="21">
        <v>0.48798804384632111</v>
      </c>
      <c r="AC462" s="21">
        <v>0.27855560206427599</v>
      </c>
      <c r="AD462" s="21">
        <v>0.10291306778261995</v>
      </c>
      <c r="AE462" s="21">
        <v>43.472835684660836</v>
      </c>
      <c r="AF462" s="21">
        <v>-0.99999999999999933</v>
      </c>
      <c r="AG462" s="21">
        <v>-0.99999999999999933</v>
      </c>
      <c r="AH462" s="21">
        <v>-0.99999999999999933</v>
      </c>
      <c r="AI462" s="21">
        <v>-1.2971849177896139E-2</v>
      </c>
      <c r="AJ462" s="21">
        <v>0</v>
      </c>
      <c r="AK462" s="21">
        <v>0.25067177388696371</v>
      </c>
      <c r="AL462" s="21">
        <v>0.11798690804138162</v>
      </c>
      <c r="AM462" s="21">
        <v>6.382202546420622E-2</v>
      </c>
      <c r="AN462" s="21">
        <v>-0.42585075785322557</v>
      </c>
      <c r="AO462" s="21">
        <v>2.8489095060399738</v>
      </c>
      <c r="AP462" s="21">
        <v>-10.056334406123733</v>
      </c>
      <c r="AQ462" s="21">
        <v>31.701077276319552</v>
      </c>
      <c r="AR462" s="21">
        <v>0.60924864916277766</v>
      </c>
      <c r="AS462" s="21">
        <v>1.1052154592142371</v>
      </c>
      <c r="AT462" s="21">
        <v>-0.99999999999999933</v>
      </c>
      <c r="AU462" s="21">
        <v>-0.99999999999999933</v>
      </c>
      <c r="AV462" s="21">
        <v>0.24890857132612129</v>
      </c>
      <c r="AW462" s="21">
        <v>69.038735275980315</v>
      </c>
      <c r="AX462" s="21">
        <v>68.779298292422382</v>
      </c>
      <c r="AY462" s="21">
        <v>-1.5232418402529556E-2</v>
      </c>
      <c r="AZ462" s="21">
        <v>-36.180854519607564</v>
      </c>
      <c r="BA462" s="26">
        <v>1399.3657779463483</v>
      </c>
    </row>
    <row r="463" spans="1:100" x14ac:dyDescent="0.25">
      <c r="A463">
        <v>1359</v>
      </c>
      <c r="B463" t="s">
        <v>902</v>
      </c>
      <c r="C463" s="26">
        <v>3</v>
      </c>
      <c r="D463" s="21">
        <v>4.7490121700580277</v>
      </c>
      <c r="E463" s="21">
        <v>0</v>
      </c>
      <c r="F463" s="21">
        <v>-0.21647346818326224</v>
      </c>
      <c r="G463" s="21">
        <v>-0.21647346818326224</v>
      </c>
      <c r="H463" s="21">
        <v>0.13265037649365274</v>
      </c>
      <c r="I463" s="21">
        <v>0</v>
      </c>
      <c r="J463" s="21">
        <v>7.9590225896191651</v>
      </c>
      <c r="K463" s="21">
        <v>0.13265037649365274</v>
      </c>
      <c r="L463" s="21">
        <v>-1.0000000000000016</v>
      </c>
      <c r="M463" s="21">
        <v>-1.0000000000000016</v>
      </c>
      <c r="N463" s="21">
        <v>2.6530075298730549</v>
      </c>
      <c r="O463" s="21">
        <v>12.491561291493923</v>
      </c>
      <c r="P463" s="21">
        <v>0.13970013585579399</v>
      </c>
      <c r="Q463" s="21">
        <v>0.95418592469336128</v>
      </c>
      <c r="R463" s="21">
        <v>0.37139892120638679</v>
      </c>
      <c r="S463" s="21">
        <v>0.33333333333333343</v>
      </c>
      <c r="T463" s="21">
        <v>0.26877016436818385</v>
      </c>
      <c r="U463" s="21">
        <v>-0.10318160449736914</v>
      </c>
      <c r="V463" s="21">
        <v>-4.4456962563564854E-3</v>
      </c>
      <c r="W463" s="21">
        <v>14.47303281816556</v>
      </c>
      <c r="X463" s="21">
        <v>-3.451064328490025E-2</v>
      </c>
      <c r="Y463" s="21">
        <v>-1.0000000000000016</v>
      </c>
      <c r="Z463" s="21">
        <v>-1.0000000000000016</v>
      </c>
      <c r="AA463" s="21">
        <v>14.085426498766346</v>
      </c>
      <c r="AB463" s="21">
        <v>7.8178942162596798E-2</v>
      </c>
      <c r="AC463" s="21">
        <v>-3.0898422162966756E-2</v>
      </c>
      <c r="AD463" s="21">
        <v>-6.246062481174218E-2</v>
      </c>
      <c r="AE463" s="21">
        <v>-0.7590052406056067</v>
      </c>
      <c r="AF463" s="21">
        <v>-1.0000000000000016</v>
      </c>
      <c r="AG463" s="21">
        <v>-1.0000000000000016</v>
      </c>
      <c r="AH463" s="21">
        <v>-1.0000000000000016</v>
      </c>
      <c r="AI463" s="21">
        <v>0</v>
      </c>
      <c r="AJ463" s="21">
        <v>-4.4456962563564854E-3</v>
      </c>
      <c r="AK463" s="21">
        <v>6.3130210008396484E-2</v>
      </c>
      <c r="AL463" s="21">
        <v>-9.0503569832663069E-2</v>
      </c>
      <c r="AM463" s="21">
        <v>8.4966653513950628E-3</v>
      </c>
      <c r="AN463" s="21">
        <v>0.12903914059221755</v>
      </c>
      <c r="AO463" s="21">
        <v>0.5280676838268592</v>
      </c>
      <c r="AP463" s="21">
        <v>2.7734606656421232</v>
      </c>
      <c r="AQ463" s="21">
        <v>22.432055407784723</v>
      </c>
      <c r="AR463" s="21">
        <v>0.49447619694779193</v>
      </c>
      <c r="AS463" s="21">
        <v>9.8139733208752508E-2</v>
      </c>
      <c r="AT463" s="21">
        <v>-1.0000000000000016</v>
      </c>
      <c r="AU463" s="21">
        <v>-1.0000000000000016</v>
      </c>
      <c r="AV463" s="21">
        <v>0.15492545302312477</v>
      </c>
      <c r="AW463" s="21">
        <v>29.350448455902402</v>
      </c>
      <c r="AX463" s="21">
        <v>28.905878830266751</v>
      </c>
      <c r="AY463" s="21">
        <v>0.13318009893127405</v>
      </c>
      <c r="AZ463" s="21">
        <v>-23.871551470364651</v>
      </c>
      <c r="BA463" s="26">
        <v>1416.3047672366436</v>
      </c>
    </row>
    <row r="464" spans="1:100" x14ac:dyDescent="0.25">
      <c r="A464">
        <v>1360</v>
      </c>
      <c r="B464" t="s">
        <v>903</v>
      </c>
      <c r="C464" s="26">
        <v>3</v>
      </c>
      <c r="D464" s="21">
        <v>5.7531026294292325</v>
      </c>
      <c r="E464" s="21">
        <v>0.58829221714066637</v>
      </c>
      <c r="F464" s="21">
        <v>0.13561988858316054</v>
      </c>
      <c r="G464" s="21">
        <v>0.37595920203155975</v>
      </c>
      <c r="H464" s="21">
        <v>0.22796896007577797</v>
      </c>
      <c r="I464" s="21">
        <v>0</v>
      </c>
      <c r="J464" s="21">
        <v>13.678137604546681</v>
      </c>
      <c r="K464" s="21">
        <v>0.22796896007577797</v>
      </c>
      <c r="L464" s="21">
        <v>-0.99999999999999822</v>
      </c>
      <c r="M464" s="21">
        <v>-0.99999999999999822</v>
      </c>
      <c r="N464" s="21">
        <v>4.5593792015155596</v>
      </c>
      <c r="O464" s="21">
        <v>19.807199436007473</v>
      </c>
      <c r="P464" s="21">
        <v>-1.2077752488406095</v>
      </c>
      <c r="Q464" s="21">
        <v>2.1593051328077508</v>
      </c>
      <c r="R464" s="21">
        <v>0.56006712072067855</v>
      </c>
      <c r="S464" s="21">
        <v>0.34025702458560031</v>
      </c>
      <c r="T464" s="21">
        <v>0.16732634067986263</v>
      </c>
      <c r="U464" s="21">
        <v>0.29054572105671306</v>
      </c>
      <c r="V464" s="21">
        <v>0</v>
      </c>
      <c r="W464" s="21">
        <v>22.806405049855908</v>
      </c>
      <c r="X464" s="21">
        <v>1.2757902967630674</v>
      </c>
      <c r="Y464" s="21">
        <v>-0.99999999999999822</v>
      </c>
      <c r="Z464" s="21">
        <v>-0.99999999999999822</v>
      </c>
      <c r="AA464" s="21">
        <v>77.708733059138936</v>
      </c>
      <c r="AB464" s="21">
        <v>0.43347015271120359</v>
      </c>
      <c r="AC464" s="21">
        <v>0.3819065574901695</v>
      </c>
      <c r="AD464" s="21">
        <v>0.27146850756987406</v>
      </c>
      <c r="AE464" s="21">
        <v>54.342260888562365</v>
      </c>
      <c r="AF464" s="21">
        <v>-0.99999999999999822</v>
      </c>
      <c r="AG464" s="21">
        <v>-0.99999999999999822</v>
      </c>
      <c r="AH464" s="21">
        <v>-0.99999999999999822</v>
      </c>
      <c r="AI464" s="21">
        <v>0</v>
      </c>
      <c r="AJ464" s="21">
        <v>0</v>
      </c>
      <c r="AK464" s="21">
        <v>-0.12708160186093165</v>
      </c>
      <c r="AL464" s="21">
        <v>-3.6811833101000908E-3</v>
      </c>
      <c r="AM464" s="21">
        <v>0.10257635215420145</v>
      </c>
      <c r="AN464" s="21">
        <v>0.27212328743772507</v>
      </c>
      <c r="AO464" s="21">
        <v>1.9290007945503775</v>
      </c>
      <c r="AP464" s="21">
        <v>6.7846762693926266</v>
      </c>
      <c r="AQ464" s="21">
        <v>36.484542654402603</v>
      </c>
      <c r="AR464" s="21">
        <v>0.79812908632217583</v>
      </c>
      <c r="AS464" s="21">
        <v>1.5037592568388451</v>
      </c>
      <c r="AT464" s="21">
        <v>-0.99999999999999822</v>
      </c>
      <c r="AU464" s="21">
        <v>-0.99999999999999822</v>
      </c>
      <c r="AV464" s="21">
        <v>0.93602632275223807</v>
      </c>
      <c r="AW464" s="21">
        <v>104.30060876453906</v>
      </c>
      <c r="AX464" s="21">
        <v>104.30060876453906</v>
      </c>
      <c r="AY464" s="21">
        <v>0.30838087219225735</v>
      </c>
      <c r="AZ464" s="21">
        <v>50.262494565774766</v>
      </c>
      <c r="BA464" s="26">
        <v>1542.7900444651509</v>
      </c>
      <c r="CU464" t="e">
        <v>#N/A</v>
      </c>
      <c r="CV464" t="e">
        <v>#N/A</v>
      </c>
    </row>
    <row r="465" spans="1:100" x14ac:dyDescent="0.25">
      <c r="A465">
        <v>1369</v>
      </c>
      <c r="B465" t="s">
        <v>904</v>
      </c>
      <c r="C465" s="26">
        <v>3</v>
      </c>
      <c r="D465" s="21">
        <v>4.1151534093716498</v>
      </c>
      <c r="E465" s="21">
        <v>0.13202414600084916</v>
      </c>
      <c r="F465" s="21">
        <v>0.27322261552483595</v>
      </c>
      <c r="G465" s="21">
        <v>0.33167625445735949</v>
      </c>
      <c r="H465" s="21">
        <v>0.22600190265808848</v>
      </c>
      <c r="I465" s="21">
        <v>0</v>
      </c>
      <c r="J465" s="21">
        <v>13.560114159485307</v>
      </c>
      <c r="K465" s="21">
        <v>0.22600190265808848</v>
      </c>
      <c r="L465" s="21">
        <v>-1.0000000000000013</v>
      </c>
      <c r="M465" s="21">
        <v>-1.0000000000000013</v>
      </c>
      <c r="N465" s="21">
        <v>4.5200380531617688</v>
      </c>
      <c r="O465" s="21">
        <v>18.006943823314316</v>
      </c>
      <c r="P465" s="21">
        <v>5.7621148943585911</v>
      </c>
      <c r="Q465" s="21">
        <v>-4.4492926918840956</v>
      </c>
      <c r="R465" s="21">
        <v>-0.85701416693785282</v>
      </c>
      <c r="S465" s="21">
        <v>0.3333333333333337</v>
      </c>
      <c r="T465" s="21">
        <v>0.44782848161051891</v>
      </c>
      <c r="U465" s="21">
        <v>0.19384342362488435</v>
      </c>
      <c r="V465" s="21">
        <v>-3.0199879758316152E-3</v>
      </c>
      <c r="W465" s="21">
        <v>29.839333917392672</v>
      </c>
      <c r="X465" s="21">
        <v>1.426908827207497</v>
      </c>
      <c r="Y465" s="21">
        <v>-1.0000000000000013</v>
      </c>
      <c r="Z465" s="21">
        <v>-1.0000000000000013</v>
      </c>
      <c r="AA465" s="21">
        <v>51.768309859683598</v>
      </c>
      <c r="AB465" s="21">
        <v>0.2035665992851465</v>
      </c>
      <c r="AC465" s="21">
        <v>0.17137377612660754</v>
      </c>
      <c r="AD465" s="21">
        <v>8.0779426772820934E-2</v>
      </c>
      <c r="AE465" s="21">
        <v>22.785990109228752</v>
      </c>
      <c r="AF465" s="21">
        <v>-1.0000000000000013</v>
      </c>
      <c r="AG465" s="21">
        <v>-1.0000000000000013</v>
      </c>
      <c r="AH465" s="21">
        <v>-1.0000000000000013</v>
      </c>
      <c r="AI465" s="21">
        <v>-8.5012718940676458E-3</v>
      </c>
      <c r="AJ465" s="21">
        <v>-3.0199879758316152E-3</v>
      </c>
      <c r="AK465" s="21">
        <v>-1.602570444318014E-2</v>
      </c>
      <c r="AL465" s="21">
        <v>-5.4782866886767645E-2</v>
      </c>
      <c r="AM465" s="21">
        <v>0.22489294348272931</v>
      </c>
      <c r="AN465" s="21">
        <v>-0.23786311840275617</v>
      </c>
      <c r="AO465" s="21">
        <v>5.5421950648523355</v>
      </c>
      <c r="AP465" s="21">
        <v>-6.2204922945027441</v>
      </c>
      <c r="AQ465" s="21">
        <v>43.399448076877995</v>
      </c>
      <c r="AR465" s="21">
        <v>0.97198525059290541</v>
      </c>
      <c r="AS465" s="21">
        <v>1.6529107298655852</v>
      </c>
      <c r="AT465" s="21">
        <v>-1.0000000000000013</v>
      </c>
      <c r="AU465" s="21">
        <v>-1.0000000000000013</v>
      </c>
      <c r="AV465" s="21">
        <v>-0.52533791248049311</v>
      </c>
      <c r="AW465" s="21">
        <v>63.554761388495137</v>
      </c>
      <c r="AX465" s="21">
        <v>63.082737153030614</v>
      </c>
      <c r="AY465" s="21">
        <v>-0.11530352431323398</v>
      </c>
      <c r="AZ465" s="21">
        <v>-49.985212785722119</v>
      </c>
      <c r="BA465" s="26">
        <v>1415.0929016771497</v>
      </c>
      <c r="CU465" t="e">
        <v>#N/A</v>
      </c>
      <c r="CV465" t="e">
        <v>#N/A</v>
      </c>
    </row>
    <row r="466" spans="1:100" x14ac:dyDescent="0.25">
      <c r="A466">
        <v>1370</v>
      </c>
      <c r="B466" t="s">
        <v>905</v>
      </c>
      <c r="C466" s="26">
        <v>3</v>
      </c>
      <c r="D466" s="21">
        <v>3.3957104837352405</v>
      </c>
      <c r="E466" s="21">
        <v>4.5094559548305956E-2</v>
      </c>
      <c r="F466" s="21">
        <v>0.59000711191900668</v>
      </c>
      <c r="G466" s="21">
        <v>0.59265406844065138</v>
      </c>
      <c r="H466" s="21">
        <v>0.13012166637339403</v>
      </c>
      <c r="I466" s="21">
        <v>0</v>
      </c>
      <c r="J466" s="21">
        <v>7.8072999824036478</v>
      </c>
      <c r="K466" s="21">
        <v>0.13012166637339403</v>
      </c>
      <c r="L466" s="21">
        <v>-1.0000000000000002</v>
      </c>
      <c r="M466" s="21">
        <v>-1.0000000000000002</v>
      </c>
      <c r="N466" s="21">
        <v>2.6024333274678813</v>
      </c>
      <c r="O466" s="21">
        <v>11.795664534579538</v>
      </c>
      <c r="P466" s="21">
        <v>-1.3720666784557465</v>
      </c>
      <c r="Q466" s="21">
        <v>0.60265665439290739</v>
      </c>
      <c r="R466" s="21">
        <v>-0.1200359973548327</v>
      </c>
      <c r="S466" s="21">
        <v>0.33333333333333326</v>
      </c>
      <c r="T466" s="21">
        <v>0.2197587784708436</v>
      </c>
      <c r="U466" s="21">
        <v>-4.9899039924179614E-2</v>
      </c>
      <c r="V466" s="21">
        <v>-1.2110227715931671E-2</v>
      </c>
      <c r="W466" s="21">
        <v>14.438447111626861</v>
      </c>
      <c r="X466" s="21">
        <v>3.2830847312578258E-2</v>
      </c>
      <c r="Y466" s="21">
        <v>-1.0000000000000002</v>
      </c>
      <c r="Z466" s="21">
        <v>-1.0000000000000002</v>
      </c>
      <c r="AA466" s="21">
        <v>71.507418572213666</v>
      </c>
      <c r="AB466" s="21">
        <v>0.30957539953378854</v>
      </c>
      <c r="AC466" s="21">
        <v>0.41436704258195073</v>
      </c>
      <c r="AD466" s="21">
        <v>0.41983770704309359</v>
      </c>
      <c r="AE466" s="21">
        <v>57.189007457941642</v>
      </c>
      <c r="AF466" s="21">
        <v>-1.0000000000000002</v>
      </c>
      <c r="AG466" s="21">
        <v>-1.0000000000000002</v>
      </c>
      <c r="AH466" s="21">
        <v>-1.0000000000000002</v>
      </c>
      <c r="AI466" s="21">
        <v>0</v>
      </c>
      <c r="AJ466" s="21">
        <v>-1.2110227715931671E-2</v>
      </c>
      <c r="AK466" s="21">
        <v>-9.7357152047548801E-2</v>
      </c>
      <c r="AL466" s="21">
        <v>4.8025941728454993E-2</v>
      </c>
      <c r="AM466" s="21">
        <v>-0.21493816564024246</v>
      </c>
      <c r="AN466" s="21">
        <v>0.1313734872593767</v>
      </c>
      <c r="AO466" s="21">
        <v>-5.8602399012438049</v>
      </c>
      <c r="AP466" s="21">
        <v>3.5244668901266922</v>
      </c>
      <c r="AQ466" s="21">
        <v>22.245747094030499</v>
      </c>
      <c r="AR466" s="21">
        <v>0.49108284416406561</v>
      </c>
      <c r="AS466" s="21">
        <v>0.16295251368597258</v>
      </c>
      <c r="AT466" s="21">
        <v>-1.0000000000000002</v>
      </c>
      <c r="AU466" s="21">
        <v>-1.0000000000000002</v>
      </c>
      <c r="AV466" s="21">
        <v>0.47261807108581866</v>
      </c>
      <c r="AW466" s="21">
        <v>86.827549996919899</v>
      </c>
      <c r="AX466" s="21">
        <v>85.616527225326735</v>
      </c>
      <c r="AY466" s="21">
        <v>0.44301531781343662</v>
      </c>
      <c r="AZ466" s="21">
        <v>57.221596047420505</v>
      </c>
      <c r="BA466" s="26">
        <v>1500.6958569130488</v>
      </c>
    </row>
    <row r="467" spans="1:100" x14ac:dyDescent="0.25">
      <c r="A467">
        <v>1374</v>
      </c>
      <c r="B467" t="s">
        <v>906</v>
      </c>
      <c r="C467" s="26">
        <v>3</v>
      </c>
      <c r="D467" s="21">
        <v>-0.80604529932242819</v>
      </c>
      <c r="E467" s="21">
        <v>0</v>
      </c>
      <c r="F467" s="21">
        <v>8.041325264654503E-2</v>
      </c>
      <c r="G467" s="21">
        <v>8.041325264654503E-2</v>
      </c>
      <c r="H467" s="21">
        <v>0.16266095442330783</v>
      </c>
      <c r="I467" s="21">
        <v>0</v>
      </c>
      <c r="J467" s="21">
        <v>9.7596572653984701</v>
      </c>
      <c r="K467" s="21">
        <v>0.16266095442330783</v>
      </c>
      <c r="L467" s="21">
        <v>-0.99999999999999978</v>
      </c>
      <c r="M467" s="21">
        <v>-0.99999999999999978</v>
      </c>
      <c r="N467" s="21">
        <v>3.2532190884661576</v>
      </c>
      <c r="O467" s="21">
        <v>9.0340252187225794</v>
      </c>
      <c r="P467" s="21">
        <v>-0.17331836798813885</v>
      </c>
      <c r="Q467" s="21">
        <v>-0.31760458050857587</v>
      </c>
      <c r="R467" s="21">
        <v>-7.4844189943159001E-2</v>
      </c>
      <c r="S467" s="21">
        <v>0.33333333333333315</v>
      </c>
      <c r="T467" s="21">
        <v>0.20707515753546837</v>
      </c>
      <c r="U467" s="21">
        <v>-2.6173190489018505E-2</v>
      </c>
      <c r="V467" s="21">
        <v>-7.9863240949205813E-3</v>
      </c>
      <c r="W467" s="21">
        <v>13.743520874462195</v>
      </c>
      <c r="X467" s="21">
        <v>0.181896086952681</v>
      </c>
      <c r="Y467" s="21">
        <v>-0.99999999999999978</v>
      </c>
      <c r="Z467" s="21">
        <v>-0.99999999999999978</v>
      </c>
      <c r="AA467" s="21">
        <v>24.871201272735746</v>
      </c>
      <c r="AB467" s="21">
        <v>0.10750970560543301</v>
      </c>
      <c r="AC467" s="21">
        <v>-4.1900215403226776E-4</v>
      </c>
      <c r="AD467" s="21">
        <v>0.11695978831293367</v>
      </c>
      <c r="AE467" s="21">
        <v>11.202524588216717</v>
      </c>
      <c r="AF467" s="21">
        <v>-0.99999999999999978</v>
      </c>
      <c r="AG467" s="21">
        <v>-0.99999999999999978</v>
      </c>
      <c r="AH467" s="21">
        <v>-0.99999999999999978</v>
      </c>
      <c r="AI467" s="21">
        <v>0</v>
      </c>
      <c r="AJ467" s="21">
        <v>-7.9863240949205813E-3</v>
      </c>
      <c r="AK467" s="21">
        <v>-7.2211173380062832E-2</v>
      </c>
      <c r="AL467" s="21">
        <v>7.0234827121547022E-2</v>
      </c>
      <c r="AM467" s="21">
        <v>0.3909766164179645</v>
      </c>
      <c r="AN467" s="21">
        <v>2.3677009935699884E-2</v>
      </c>
      <c r="AO467" s="21">
        <v>9.4133595435488004</v>
      </c>
      <c r="AP467" s="21">
        <v>0.94309938400023152</v>
      </c>
      <c r="AQ467" s="21">
        <v>23.503178139860665</v>
      </c>
      <c r="AR467" s="21">
        <v>0.50624897628486254</v>
      </c>
      <c r="AS467" s="21">
        <v>0.34455704137598897</v>
      </c>
      <c r="AT467" s="21">
        <v>-0.99999999999999978</v>
      </c>
      <c r="AU467" s="21">
        <v>-0.99999999999999978</v>
      </c>
      <c r="AV467" s="21">
        <v>5.5690627033860296E-3</v>
      </c>
      <c r="AW467" s="21">
        <v>34.848325875458578</v>
      </c>
      <c r="AX467" s="21">
        <v>34.049693465966527</v>
      </c>
      <c r="AY467" s="21">
        <v>9.3232374059790957E-2</v>
      </c>
      <c r="AZ467" s="21">
        <v>-20.073529255547793</v>
      </c>
      <c r="BA467" s="26">
        <v>1390.4379360618</v>
      </c>
    </row>
    <row r="468" spans="1:100" x14ac:dyDescent="0.25">
      <c r="A468">
        <v>1378</v>
      </c>
      <c r="B468" t="s">
        <v>907</v>
      </c>
      <c r="C468" s="26">
        <v>2</v>
      </c>
      <c r="D468" s="21">
        <v>2.767729806173187</v>
      </c>
      <c r="E468" s="21">
        <v>-0.21417520449824254</v>
      </c>
      <c r="F468" s="21">
        <v>-0.45638237703216378</v>
      </c>
      <c r="G468" s="21">
        <v>-0.45078798267110176</v>
      </c>
      <c r="H468" s="21">
        <v>-4.1031290527970124E-2</v>
      </c>
      <c r="I468" s="21">
        <v>0</v>
      </c>
      <c r="J468" s="21">
        <v>-2.4618774316782073</v>
      </c>
      <c r="K468" s="21">
        <v>-4.1031290527970124E-2</v>
      </c>
      <c r="L468" s="21">
        <v>-1</v>
      </c>
      <c r="M468" s="21">
        <v>-1</v>
      </c>
      <c r="N468" s="21">
        <v>-0.82062581055940287</v>
      </c>
      <c r="O468" s="21">
        <v>1.2876218267771824</v>
      </c>
      <c r="P468" s="21">
        <v>-0.91690464674366079</v>
      </c>
      <c r="Q468" s="21">
        <v>-1.8547851842715477</v>
      </c>
      <c r="R468" s="21">
        <v>-0.60770878332770217</v>
      </c>
      <c r="S468" s="21">
        <v>0.30718477170077291</v>
      </c>
      <c r="T468" s="21">
        <v>0.18601556194778335</v>
      </c>
      <c r="U468" s="21">
        <v>-4.3932916482642137E-2</v>
      </c>
      <c r="V468" s="21">
        <v>-1.544016304668493E-2</v>
      </c>
      <c r="W468" s="21">
        <v>16.646030107300806</v>
      </c>
      <c r="X468" s="21">
        <v>0.23977247960807979</v>
      </c>
      <c r="Y468" s="21">
        <v>-1</v>
      </c>
      <c r="Z468" s="21">
        <v>-1</v>
      </c>
      <c r="AA468" s="21">
        <v>26.619415555474852</v>
      </c>
      <c r="AB468" s="21">
        <v>-1.8916578551800942E-2</v>
      </c>
      <c r="AC468" s="21">
        <v>-1.8754692166190912E-2</v>
      </c>
      <c r="AD468" s="21">
        <v>-2.2174779274776388E-2</v>
      </c>
      <c r="AE468" s="21">
        <v>5.0608791100359038</v>
      </c>
      <c r="AF468" s="21">
        <v>-1</v>
      </c>
      <c r="AG468" s="21">
        <v>-1</v>
      </c>
      <c r="AH468" s="21">
        <v>-1</v>
      </c>
      <c r="AI468" s="21">
        <v>-8.7335342736202422E-3</v>
      </c>
      <c r="AJ468" s="21">
        <v>-1.544016304668493E-2</v>
      </c>
      <c r="AK468" s="21">
        <v>0.25469759824910404</v>
      </c>
      <c r="AL468" s="21">
        <v>-8.2869641259856727E-2</v>
      </c>
      <c r="AM468" s="21">
        <v>0.28830665688037027</v>
      </c>
      <c r="AN468" s="21">
        <v>-0.10486579666531649</v>
      </c>
      <c r="AO468" s="21">
        <v>7.7284359493733339</v>
      </c>
      <c r="AP468" s="21">
        <v>-2.2832746590507531</v>
      </c>
      <c r="AQ468" s="21">
        <v>21.343471704472567</v>
      </c>
      <c r="AR468" s="21">
        <v>0.51527538565804099</v>
      </c>
      <c r="AS468" s="21">
        <v>0.30778506464276079</v>
      </c>
      <c r="AT468" s="21">
        <v>-1</v>
      </c>
      <c r="AU468" s="21">
        <v>-1</v>
      </c>
      <c r="AV468" s="21">
        <v>-0.75473768105035022</v>
      </c>
      <c r="AW468" s="21">
        <v>36.120607403264088</v>
      </c>
      <c r="AX468" s="21">
        <v>35.989555586176095</v>
      </c>
      <c r="AY468" s="21">
        <v>2.2598067177012265E-2</v>
      </c>
      <c r="AZ468" s="21">
        <v>-25.239741073351848</v>
      </c>
      <c r="BA468" s="26">
        <v>1347.8559667731174</v>
      </c>
    </row>
    <row r="469" spans="1:100" x14ac:dyDescent="0.25">
      <c r="A469">
        <v>1382</v>
      </c>
      <c r="B469" t="s">
        <v>908</v>
      </c>
      <c r="C469" s="26">
        <v>3</v>
      </c>
      <c r="D469" s="21">
        <v>5.3415468250952438</v>
      </c>
      <c r="E469" s="21">
        <v>3.0740844110590859E-2</v>
      </c>
      <c r="F469" s="21">
        <v>0.1429307390162769</v>
      </c>
      <c r="G469" s="21">
        <v>0.15040500005311769</v>
      </c>
      <c r="H469" s="21">
        <v>0.18306849971154623</v>
      </c>
      <c r="I469" s="21">
        <v>0</v>
      </c>
      <c r="J469" s="21">
        <v>10.984109982692773</v>
      </c>
      <c r="K469" s="21">
        <v>0.18306849971154623</v>
      </c>
      <c r="L469" s="21">
        <v>-1.0000000000000016</v>
      </c>
      <c r="M469" s="21">
        <v>-1.0000000000000016</v>
      </c>
      <c r="N469" s="21">
        <v>3.6613699942309257</v>
      </c>
      <c r="O469" s="21">
        <v>16.476061807841134</v>
      </c>
      <c r="P469" s="21">
        <v>-0.9572579862813273</v>
      </c>
      <c r="Q469" s="21">
        <v>6.8208062535844632E-2</v>
      </c>
      <c r="R469" s="21">
        <v>-5.1384724132534143E-2</v>
      </c>
      <c r="S469" s="21">
        <v>0.3205310409681536</v>
      </c>
      <c r="T469" s="21">
        <v>0.37627069359776288</v>
      </c>
      <c r="U469" s="21">
        <v>2.5370750709674761E-2</v>
      </c>
      <c r="V469" s="21">
        <v>-6.6440165015882527E-2</v>
      </c>
      <c r="W469" s="21">
        <v>18.906552821926503</v>
      </c>
      <c r="X469" s="21">
        <v>0.27501926839218294</v>
      </c>
      <c r="Y469" s="21">
        <v>-1.0000000000000016</v>
      </c>
      <c r="Z469" s="21">
        <v>-1.0000000000000016</v>
      </c>
      <c r="AA469" s="21">
        <v>47.349711124541891</v>
      </c>
      <c r="AB469" s="21">
        <v>0.15778787817903481</v>
      </c>
      <c r="AC469" s="21">
        <v>6.8179444864197553E-2</v>
      </c>
      <c r="AD469" s="21">
        <v>0.34392353749172588</v>
      </c>
      <c r="AE469" s="21">
        <v>28.494543026747913</v>
      </c>
      <c r="AF469" s="21">
        <v>-1.0000000000000016</v>
      </c>
      <c r="AG469" s="21">
        <v>-1.0000000000000016</v>
      </c>
      <c r="AH469" s="21">
        <v>-1.0000000000000016</v>
      </c>
      <c r="AI469" s="21">
        <v>0</v>
      </c>
      <c r="AJ469" s="21">
        <v>-6.6440165015882527E-2</v>
      </c>
      <c r="AK469" s="21">
        <v>3.809564583307172E-2</v>
      </c>
      <c r="AL469" s="21">
        <v>0.5935144423325085</v>
      </c>
      <c r="AM469" s="21">
        <v>0.36443677519077489</v>
      </c>
      <c r="AN469" s="21">
        <v>1.386646428625055E-2</v>
      </c>
      <c r="AO469" s="21">
        <v>9.3013976089347352</v>
      </c>
      <c r="AP469" s="21">
        <v>3.3142338188188045</v>
      </c>
      <c r="AQ469" s="21">
        <v>29.890662804619275</v>
      </c>
      <c r="AR469" s="21">
        <v>0.65573232025970929</v>
      </c>
      <c r="AS469" s="21">
        <v>0.45808776810372931</v>
      </c>
      <c r="AT469" s="21">
        <v>-1.0000000000000016</v>
      </c>
      <c r="AU469" s="21">
        <v>-1.0000000000000016</v>
      </c>
      <c r="AV469" s="21">
        <v>9.9020275920583739E-2</v>
      </c>
      <c r="AW469" s="21">
        <v>67.14000675120181</v>
      </c>
      <c r="AX469" s="21">
        <v>60.495990249613591</v>
      </c>
      <c r="AY469" s="21">
        <v>0.32015362593078023</v>
      </c>
      <c r="AZ469" s="21">
        <v>-19.876528042499203</v>
      </c>
      <c r="BA469" s="26">
        <v>1442.38821090334</v>
      </c>
    </row>
    <row r="470" spans="1:100" x14ac:dyDescent="0.25">
      <c r="A470">
        <v>1388</v>
      </c>
      <c r="B470" t="s">
        <v>629</v>
      </c>
      <c r="C470" s="26">
        <v>3</v>
      </c>
      <c r="D470" s="21">
        <v>2.1180841720573302</v>
      </c>
      <c r="E470" s="21">
        <v>8.2509083847498818E-2</v>
      </c>
      <c r="F470" s="21">
        <v>-0.86795071700428061</v>
      </c>
      <c r="G470" s="21">
        <v>-0.84036776945984881</v>
      </c>
      <c r="H470" s="21">
        <v>0.1105138744412018</v>
      </c>
      <c r="I470" s="21">
        <v>0</v>
      </c>
      <c r="J470" s="21">
        <v>6.6308324664721168</v>
      </c>
      <c r="K470" s="21">
        <v>0.1105138744412018</v>
      </c>
      <c r="L470" s="21">
        <v>-1.0000000000000009</v>
      </c>
      <c r="M470" s="21">
        <v>-1.0000000000000009</v>
      </c>
      <c r="N470" s="21">
        <v>2.2102774888240377</v>
      </c>
      <c r="O470" s="21">
        <v>7.9085488690695911</v>
      </c>
      <c r="P470" s="21">
        <v>-0.4257452847006209</v>
      </c>
      <c r="Q470" s="21">
        <v>-4.5545655187172684</v>
      </c>
      <c r="R470" s="21">
        <v>-1.6450963729139367</v>
      </c>
      <c r="S470" s="21">
        <v>0.33333333333333343</v>
      </c>
      <c r="T470" s="21">
        <v>0.33942661282558645</v>
      </c>
      <c r="U470" s="21">
        <v>-6.1924116683889668E-2</v>
      </c>
      <c r="V470" s="21">
        <v>0</v>
      </c>
      <c r="W470" s="21">
        <v>20.012878201353139</v>
      </c>
      <c r="X470" s="21">
        <v>0.31824253406697245</v>
      </c>
      <c r="Y470" s="21">
        <v>-1.0000000000000009</v>
      </c>
      <c r="Z470" s="21">
        <v>-1.0000000000000009</v>
      </c>
      <c r="AA470" s="21">
        <v>47.183499426440932</v>
      </c>
      <c r="AB470" s="21">
        <v>0.23218058900173649</v>
      </c>
      <c r="AC470" s="21">
        <v>9.7054952285143201E-2</v>
      </c>
      <c r="AD470" s="21">
        <v>0.24707881067315512</v>
      </c>
      <c r="AE470" s="21">
        <v>28.815717598001733</v>
      </c>
      <c r="AF470" s="21">
        <v>-1.0000000000000009</v>
      </c>
      <c r="AG470" s="21">
        <v>-1.0000000000000009</v>
      </c>
      <c r="AH470" s="21">
        <v>-1.0000000000000009</v>
      </c>
      <c r="AI470" s="21">
        <v>-1.8307088356496828E-2</v>
      </c>
      <c r="AJ470" s="21">
        <v>0</v>
      </c>
      <c r="AK470" s="21">
        <v>0.21834997186508215</v>
      </c>
      <c r="AL470" s="21">
        <v>0.27118091081731555</v>
      </c>
      <c r="AM470" s="21">
        <v>4.8549348796002298E-2</v>
      </c>
      <c r="AN470" s="21">
        <v>0.28582455437373344</v>
      </c>
      <c r="AO470" s="21">
        <v>2.3054835792254664</v>
      </c>
      <c r="AP470" s="21">
        <v>8.5015184134299098</v>
      </c>
      <c r="AQ470" s="21">
        <v>26.643710667825268</v>
      </c>
      <c r="AR470" s="21">
        <v>0.61083582947503023</v>
      </c>
      <c r="AS470" s="21">
        <v>0.42875640850817398</v>
      </c>
      <c r="AT470" s="21">
        <v>-1.0000000000000009</v>
      </c>
      <c r="AU470" s="21">
        <v>-1.0000000000000009</v>
      </c>
      <c r="AV470" s="21">
        <v>-2.485464142373786</v>
      </c>
      <c r="AW470" s="21">
        <v>63.593566708940465</v>
      </c>
      <c r="AX470" s="21">
        <v>63.227424941810519</v>
      </c>
      <c r="AY470" s="21">
        <v>0.10153767458556784</v>
      </c>
      <c r="AZ470" s="21">
        <v>-18.330275976568277</v>
      </c>
      <c r="BA470" s="26">
        <v>1447.4140502084717</v>
      </c>
    </row>
    <row r="471" spans="1:100" x14ac:dyDescent="0.25">
      <c r="A471">
        <v>1389</v>
      </c>
      <c r="B471" t="s">
        <v>909</v>
      </c>
      <c r="C471" s="26">
        <v>3</v>
      </c>
      <c r="D471" s="21">
        <v>5.3774621060781449</v>
      </c>
      <c r="E471" s="21">
        <v>-0.24419911243725581</v>
      </c>
      <c r="F471" s="21">
        <v>-5.551554028285317E-3</v>
      </c>
      <c r="G471" s="21">
        <v>-6.2441077560085878E-2</v>
      </c>
      <c r="H471" s="21">
        <v>-1.2553835571426822E-2</v>
      </c>
      <c r="I471" s="21">
        <v>0</v>
      </c>
      <c r="J471" s="21">
        <v>-0.75323013428561036</v>
      </c>
      <c r="K471" s="21">
        <v>-1.2553835571426822E-2</v>
      </c>
      <c r="L471" s="21">
        <v>-1</v>
      </c>
      <c r="M471" s="21">
        <v>-1</v>
      </c>
      <c r="N471" s="21">
        <v>-0.25107671142853671</v>
      </c>
      <c r="O471" s="21">
        <v>4.5617908942324483</v>
      </c>
      <c r="P471" s="21">
        <v>0.38568341612672441</v>
      </c>
      <c r="Q471" s="21">
        <v>-2.9308223981717327E-2</v>
      </c>
      <c r="R471" s="21">
        <v>5.5198308235546542E-2</v>
      </c>
      <c r="S471" s="21">
        <v>0.33387062941515627</v>
      </c>
      <c r="T471" s="21">
        <v>0.38616257546412341</v>
      </c>
      <c r="U471" s="21">
        <v>0.38758976124210776</v>
      </c>
      <c r="V471" s="21">
        <v>0</v>
      </c>
      <c r="W471" s="21">
        <v>44.807072067712554</v>
      </c>
      <c r="X471" s="21">
        <v>2.3223006755415652</v>
      </c>
      <c r="Y471" s="21">
        <v>-1</v>
      </c>
      <c r="Z471" s="21">
        <v>-1</v>
      </c>
      <c r="AA471" s="21">
        <v>68.61629951760365</v>
      </c>
      <c r="AB471" s="21">
        <v>0.36216278345257408</v>
      </c>
      <c r="AC471" s="21">
        <v>-9.2666159202616477E-2</v>
      </c>
      <c r="AD471" s="21">
        <v>0.20558395858315343</v>
      </c>
      <c r="AE471" s="21">
        <v>23.754029141655554</v>
      </c>
      <c r="AF471" s="21">
        <v>-1</v>
      </c>
      <c r="AG471" s="21">
        <v>-1</v>
      </c>
      <c r="AH471" s="21">
        <v>-1</v>
      </c>
      <c r="AI471" s="21">
        <v>0</v>
      </c>
      <c r="AJ471" s="21">
        <v>0</v>
      </c>
      <c r="AK471" s="21">
        <v>-0.19831641886815279</v>
      </c>
      <c r="AL471" s="21">
        <v>-9.5105660937736952E-2</v>
      </c>
      <c r="AM471" s="21">
        <v>0.31559464060901748</v>
      </c>
      <c r="AN471" s="21">
        <v>0.15561019063342352</v>
      </c>
      <c r="AO471" s="21">
        <v>6.8982839208846745</v>
      </c>
      <c r="AP471" s="21">
        <v>3.4147264611469033</v>
      </c>
      <c r="AQ471" s="21">
        <v>44.053841933426973</v>
      </c>
      <c r="AR471" s="21">
        <v>1.1076229661213868</v>
      </c>
      <c r="AS471" s="21">
        <v>2.3097468399701384</v>
      </c>
      <c r="AT471" s="21">
        <v>-1</v>
      </c>
      <c r="AU471" s="21">
        <v>-1</v>
      </c>
      <c r="AV471" s="21">
        <v>-7.2427693245393368E-3</v>
      </c>
      <c r="AW471" s="21">
        <v>76.592816872983022</v>
      </c>
      <c r="AX471" s="21">
        <v>76.592816872983022</v>
      </c>
      <c r="AY471" s="21">
        <v>0.24408645146007807</v>
      </c>
      <c r="AZ471" s="21">
        <v>15.31922965305831</v>
      </c>
      <c r="BA471" s="26">
        <v>1468.4634340682126</v>
      </c>
    </row>
    <row r="472" spans="1:100" x14ac:dyDescent="0.25">
      <c r="A472">
        <v>1391</v>
      </c>
      <c r="B472" t="s">
        <v>910</v>
      </c>
      <c r="C472" s="26">
        <v>3</v>
      </c>
      <c r="D472" s="21">
        <v>4.1290319370968112</v>
      </c>
      <c r="E472" s="21">
        <v>3.1734956417505698E-2</v>
      </c>
      <c r="F472" s="21">
        <v>0.31387540271303649</v>
      </c>
      <c r="G472" s="21">
        <v>0.3255070850241476</v>
      </c>
      <c r="H472" s="21">
        <v>0.29972070455231592</v>
      </c>
      <c r="I472" s="21">
        <v>0</v>
      </c>
      <c r="J472" s="21">
        <v>17.983242273138959</v>
      </c>
      <c r="K472" s="21">
        <v>0.29972070455231592</v>
      </c>
      <c r="L472" s="21">
        <v>-1.0000000000000022</v>
      </c>
      <c r="M472" s="21">
        <v>-1.0000000000000022</v>
      </c>
      <c r="N472" s="21">
        <v>5.9944140910463188</v>
      </c>
      <c r="O472" s="21">
        <v>22.43778129525991</v>
      </c>
      <c r="P472" s="21">
        <v>0.23826528646215125</v>
      </c>
      <c r="Q472" s="21">
        <v>-3.4726462550865764</v>
      </c>
      <c r="R472" s="21">
        <v>-1.1429867920280254</v>
      </c>
      <c r="S472" s="21">
        <v>0.33333333333333376</v>
      </c>
      <c r="T472" s="21">
        <v>0.34121919185877686</v>
      </c>
      <c r="U472" s="21">
        <v>0.52273667958846159</v>
      </c>
      <c r="V472" s="21">
        <v>8.4726901264783591E-2</v>
      </c>
      <c r="W472" s="21">
        <v>39.291816059721604</v>
      </c>
      <c r="X472" s="21">
        <v>2.9820258051077873</v>
      </c>
      <c r="Y472" s="21">
        <v>-1.0000000000000022</v>
      </c>
      <c r="Z472" s="21">
        <v>-1.0000000000000022</v>
      </c>
      <c r="AA472" s="21">
        <v>93.346645677862597</v>
      </c>
      <c r="AB472" s="21">
        <v>0.2432908789909469</v>
      </c>
      <c r="AC472" s="21">
        <v>0.38841997612676943</v>
      </c>
      <c r="AD472" s="21">
        <v>0.4722454730856635</v>
      </c>
      <c r="AE472" s="21">
        <v>55.19781641016899</v>
      </c>
      <c r="AF472" s="21">
        <v>-1.0000000000000022</v>
      </c>
      <c r="AG472" s="21">
        <v>-1.0000000000000022</v>
      </c>
      <c r="AH472" s="21">
        <v>-1.0000000000000022</v>
      </c>
      <c r="AI472" s="21">
        <v>0</v>
      </c>
      <c r="AJ472" s="21">
        <v>8.4726901264783591E-2</v>
      </c>
      <c r="AK472" s="21">
        <v>-8.0770113087342846E-2</v>
      </c>
      <c r="AL472" s="21">
        <v>9.1821929402559177E-2</v>
      </c>
      <c r="AM472" s="21">
        <v>0.35496285146917522</v>
      </c>
      <c r="AN472" s="21">
        <v>0.17207759592431804</v>
      </c>
      <c r="AO472" s="21">
        <v>8.4702207212926695</v>
      </c>
      <c r="AP472" s="21">
        <v>4.7610495451207475</v>
      </c>
      <c r="AQ472" s="21">
        <v>57.275058332860539</v>
      </c>
      <c r="AR472" s="21">
        <v>1.2820161060453568</v>
      </c>
      <c r="AS472" s="21">
        <v>3.2817465096601026</v>
      </c>
      <c r="AT472" s="21">
        <v>-1.0000000000000022</v>
      </c>
      <c r="AU472" s="21">
        <v>-1.0000000000000022</v>
      </c>
      <c r="AV472" s="21">
        <v>-0.81747970700387751</v>
      </c>
      <c r="AW472" s="21">
        <v>120.54547651824331</v>
      </c>
      <c r="AX472" s="21">
        <v>129.01816664472167</v>
      </c>
      <c r="AY472" s="21">
        <v>0.50524675510556949</v>
      </c>
      <c r="AZ472" s="21">
        <v>53.150803429922192</v>
      </c>
      <c r="BA472" s="26">
        <v>1585.6026629075091</v>
      </c>
    </row>
    <row r="473" spans="1:100" x14ac:dyDescent="0.25">
      <c r="A473">
        <v>1398</v>
      </c>
      <c r="B473" t="s">
        <v>911</v>
      </c>
      <c r="C473" s="26">
        <v>3</v>
      </c>
      <c r="D473" s="21">
        <v>0.12793931617291013</v>
      </c>
      <c r="E473" s="21">
        <v>0</v>
      </c>
      <c r="F473" s="21">
        <v>0.66406380607165949</v>
      </c>
      <c r="G473" s="21">
        <v>0.66406380607165949</v>
      </c>
      <c r="H473" s="21">
        <v>0.11882136521229372</v>
      </c>
      <c r="I473" s="21">
        <v>0</v>
      </c>
      <c r="J473" s="21">
        <v>7.1292819127376257</v>
      </c>
      <c r="K473" s="21">
        <v>0.11882136521229372</v>
      </c>
      <c r="L473" s="21">
        <v>-1.0000000000000016</v>
      </c>
      <c r="M473" s="21">
        <v>-1.0000000000000016</v>
      </c>
      <c r="N473" s="21">
        <v>2.3764273042458739</v>
      </c>
      <c r="O473" s="21">
        <v>7.9212850349821906</v>
      </c>
      <c r="P473" s="21">
        <v>-1.4513524814501519</v>
      </c>
      <c r="Q473" s="21">
        <v>-1.1147085254055753</v>
      </c>
      <c r="R473" s="21">
        <v>-0.46654647551078965</v>
      </c>
      <c r="S473" s="21">
        <v>0.3333333333333337</v>
      </c>
      <c r="T473" s="21">
        <v>0.10069464386159434</v>
      </c>
      <c r="U473" s="21">
        <v>-2.2531726311496303E-4</v>
      </c>
      <c r="V473" s="21">
        <v>0</v>
      </c>
      <c r="W473" s="21">
        <v>12.59925178878078</v>
      </c>
      <c r="X473" s="21">
        <v>6.7241860008055418E-2</v>
      </c>
      <c r="Y473" s="21">
        <v>-1.0000000000000016</v>
      </c>
      <c r="Z473" s="21">
        <v>-1.0000000000000016</v>
      </c>
      <c r="AA473" s="21">
        <v>-19.127284091005993</v>
      </c>
      <c r="AB473" s="21">
        <v>-0.14651105398373651</v>
      </c>
      <c r="AC473" s="21">
        <v>-0.41282047215034123</v>
      </c>
      <c r="AD473" s="21">
        <v>-6.5868261951442075E-2</v>
      </c>
      <c r="AE473" s="21">
        <v>-31.259989404275981</v>
      </c>
      <c r="AF473" s="21">
        <v>-1.0000000000000016</v>
      </c>
      <c r="AG473" s="21">
        <v>-1.0000000000000016</v>
      </c>
      <c r="AH473" s="21">
        <v>-1.0000000000000016</v>
      </c>
      <c r="AI473" s="21">
        <v>0</v>
      </c>
      <c r="AJ473" s="21">
        <v>0</v>
      </c>
      <c r="AK473" s="21">
        <v>8.2148280046148436E-2</v>
      </c>
      <c r="AL473" s="21">
        <v>-2.2308615290142095E-2</v>
      </c>
      <c r="AM473" s="21">
        <v>1.569879349968074E-2</v>
      </c>
      <c r="AN473" s="21">
        <v>-0.12593436967837868</v>
      </c>
      <c r="AO473" s="21">
        <v>0.80321123772276082</v>
      </c>
      <c r="AP473" s="21">
        <v>-3.2599023184101781</v>
      </c>
      <c r="AQ473" s="21">
        <v>19.728533701518401</v>
      </c>
      <c r="AR473" s="21">
        <v>0.43380265993181333</v>
      </c>
      <c r="AS473" s="21">
        <v>0.18606322522034929</v>
      </c>
      <c r="AT473" s="21">
        <v>-1.0000000000000016</v>
      </c>
      <c r="AU473" s="21">
        <v>-1.0000000000000016</v>
      </c>
      <c r="AV473" s="21">
        <v>0.1975173305608697</v>
      </c>
      <c r="AW473" s="21">
        <v>-14.465901374433997</v>
      </c>
      <c r="AX473" s="21">
        <v>-14.465901374433997</v>
      </c>
      <c r="AY473" s="21">
        <v>-0.26425183510905159</v>
      </c>
      <c r="AZ473" s="21">
        <v>-85.495355068690273</v>
      </c>
      <c r="BA473" s="26">
        <v>1342.2651620006041</v>
      </c>
      <c r="CU473" t="e">
        <v>#N/A</v>
      </c>
      <c r="CV473" t="e">
        <v>#N/A</v>
      </c>
    </row>
    <row r="474" spans="1:100" x14ac:dyDescent="0.25">
      <c r="A474">
        <v>1403</v>
      </c>
      <c r="B474" t="s">
        <v>697</v>
      </c>
      <c r="C474" s="26">
        <v>3</v>
      </c>
      <c r="D474" s="21">
        <v>3.700193748325955</v>
      </c>
      <c r="E474" s="21">
        <v>0.28577499302265047</v>
      </c>
      <c r="F474" s="21">
        <v>1.0416425271592527</v>
      </c>
      <c r="G474" s="21">
        <v>1.1574562027522239</v>
      </c>
      <c r="H474" s="21">
        <v>3.6618142362458063E-2</v>
      </c>
      <c r="I474" s="21">
        <v>0</v>
      </c>
      <c r="J474" s="21">
        <v>2.1970885417474855</v>
      </c>
      <c r="K474" s="21">
        <v>3.6618142362458063E-2</v>
      </c>
      <c r="L474" s="21">
        <v>-0.99999999999999933</v>
      </c>
      <c r="M474" s="21">
        <v>-0.99999999999999933</v>
      </c>
      <c r="N474" s="21">
        <v>0.73236284724916023</v>
      </c>
      <c r="O474" s="21">
        <v>7.0547384928256598</v>
      </c>
      <c r="P474" s="21">
        <v>-0.41646848836039296</v>
      </c>
      <c r="Q474" s="21">
        <v>0.36226978061752996</v>
      </c>
      <c r="R474" s="21">
        <v>3.2491011653568616E-2</v>
      </c>
      <c r="S474" s="21">
        <v>0.33333333333333315</v>
      </c>
      <c r="T474" s="21">
        <v>0.37050597823338227</v>
      </c>
      <c r="U474" s="21">
        <v>0.29417471143238155</v>
      </c>
      <c r="V474" s="21">
        <v>-8.0249963412436839E-3</v>
      </c>
      <c r="W474" s="21">
        <v>38.134835371815818</v>
      </c>
      <c r="X474" s="21">
        <v>1.8286393671921972</v>
      </c>
      <c r="Y474" s="21">
        <v>-0.99999999999999933</v>
      </c>
      <c r="Z474" s="21">
        <v>-0.99999999999999933</v>
      </c>
      <c r="AA474" s="21">
        <v>104.28101011343938</v>
      </c>
      <c r="AB474" s="21">
        <v>0.36328486202466248</v>
      </c>
      <c r="AC474" s="21">
        <v>0.44501263379858347</v>
      </c>
      <c r="AD474" s="21">
        <v>0.51397617877615276</v>
      </c>
      <c r="AE474" s="21">
        <v>66.113683729969964</v>
      </c>
      <c r="AF474" s="21">
        <v>-0.99999999999999933</v>
      </c>
      <c r="AG474" s="21">
        <v>-0.99999999999999933</v>
      </c>
      <c r="AH474" s="21">
        <v>-0.99999999999999933</v>
      </c>
      <c r="AI474" s="21">
        <v>0</v>
      </c>
      <c r="AJ474" s="21">
        <v>-8.0249963412436839E-3</v>
      </c>
      <c r="AK474" s="21">
        <v>-4.349509775186125E-2</v>
      </c>
      <c r="AL474" s="21">
        <v>8.0863648861656881E-2</v>
      </c>
      <c r="AM474" s="21">
        <v>5.0567255696124386E-3</v>
      </c>
      <c r="AN474" s="21">
        <v>-6.8550804442465918E-2</v>
      </c>
      <c r="AO474" s="21">
        <v>-9.1057349518995578E-2</v>
      </c>
      <c r="AP474" s="21">
        <v>-1.309451866753365</v>
      </c>
      <c r="AQ474" s="21">
        <v>40.331923913563323</v>
      </c>
      <c r="AR474" s="21">
        <v>0.98998902665785271</v>
      </c>
      <c r="AS474" s="21">
        <v>1.8652575095546557</v>
      </c>
      <c r="AT474" s="21">
        <v>-0.99999999999999933</v>
      </c>
      <c r="AU474" s="21">
        <v>-0.99999999999999933</v>
      </c>
      <c r="AV474" s="21">
        <v>1.1899472144057928</v>
      </c>
      <c r="AW474" s="21">
        <v>110.02629673951159</v>
      </c>
      <c r="AX474" s="21">
        <v>109.22379710538723</v>
      </c>
      <c r="AY474" s="21">
        <v>0.25811252872581719</v>
      </c>
      <c r="AZ474" s="21">
        <v>29.351904897145953</v>
      </c>
      <c r="BA474" s="26">
        <v>1482.8009191815274</v>
      </c>
    </row>
    <row r="475" spans="1:100" x14ac:dyDescent="0.25">
      <c r="A475">
        <v>1405</v>
      </c>
      <c r="B475" t="s">
        <v>912</v>
      </c>
      <c r="C475" s="26">
        <v>3</v>
      </c>
      <c r="D475" s="21">
        <v>3.6652763585846992</v>
      </c>
      <c r="E475" s="21">
        <v>-4.0494275669129649E-3</v>
      </c>
      <c r="F475" s="21">
        <v>0.41040925544961748</v>
      </c>
      <c r="G475" s="21">
        <v>0.41040925544961748</v>
      </c>
      <c r="H475" s="21">
        <v>0.1217137399496008</v>
      </c>
      <c r="I475" s="21">
        <v>0</v>
      </c>
      <c r="J475" s="21">
        <v>7.3028243969760496</v>
      </c>
      <c r="K475" s="21">
        <v>0.1217137399496008</v>
      </c>
      <c r="L475" s="21">
        <v>-0.99999999999999933</v>
      </c>
      <c r="M475" s="21">
        <v>-0.99999999999999933</v>
      </c>
      <c r="N475" s="21">
        <v>2.4342747989920168</v>
      </c>
      <c r="O475" s="21">
        <v>11.378510011010363</v>
      </c>
      <c r="P475" s="21">
        <v>-0.29223514691474217</v>
      </c>
      <c r="Q475" s="21">
        <v>0.67288606239882454</v>
      </c>
      <c r="R475" s="21">
        <v>0.24020400073024442</v>
      </c>
      <c r="S475" s="21">
        <v>0.33333333333333337</v>
      </c>
      <c r="T475" s="21">
        <v>0.36293354061042415</v>
      </c>
      <c r="U475" s="21">
        <v>0.49029906044448462</v>
      </c>
      <c r="V475" s="21">
        <v>-1.7148678237223882E-3</v>
      </c>
      <c r="W475" s="21">
        <v>42.52549306459678</v>
      </c>
      <c r="X475" s="21">
        <v>2.5530433365099032</v>
      </c>
      <c r="Y475" s="21">
        <v>-0.99999999999999933</v>
      </c>
      <c r="Z475" s="21">
        <v>-0.99999999999999933</v>
      </c>
      <c r="AA475" s="21">
        <v>82.566243880290443</v>
      </c>
      <c r="AB475" s="21">
        <v>0.38613548570619516</v>
      </c>
      <c r="AC475" s="21">
        <v>0.17707615026197951</v>
      </c>
      <c r="AD475" s="21">
        <v>0.23279930033109422</v>
      </c>
      <c r="AE475" s="21">
        <v>39.800546814963447</v>
      </c>
      <c r="AF475" s="21">
        <v>-0.99999999999999933</v>
      </c>
      <c r="AG475" s="21">
        <v>-0.99999999999999933</v>
      </c>
      <c r="AH475" s="21">
        <v>-0.99999999999999933</v>
      </c>
      <c r="AI475" s="21">
        <v>1.0580128414823618E-2</v>
      </c>
      <c r="AJ475" s="21">
        <v>-1.7148678237223882E-3</v>
      </c>
      <c r="AK475" s="21">
        <v>-4.5047150928881619E-2</v>
      </c>
      <c r="AL475" s="21">
        <v>-0.17677131968900225</v>
      </c>
      <c r="AM475" s="21">
        <v>9.1060665483105901E-2</v>
      </c>
      <c r="AN475" s="21">
        <v>0.31847744367993203</v>
      </c>
      <c r="AO475" s="21">
        <v>2.0512808824332387</v>
      </c>
      <c r="AP475" s="21">
        <v>7.0780794935532922</v>
      </c>
      <c r="AQ475" s="21">
        <v>49.828317461572794</v>
      </c>
      <c r="AR475" s="21">
        <v>1.1848510665645187</v>
      </c>
      <c r="AS475" s="21">
        <v>2.674757076459501</v>
      </c>
      <c r="AT475" s="21">
        <v>-0.99999999999999933</v>
      </c>
      <c r="AU475" s="21">
        <v>-0.99999999999999933</v>
      </c>
      <c r="AV475" s="21">
        <v>0.65061325617986177</v>
      </c>
      <c r="AW475" s="21">
        <v>101.02283338485412</v>
      </c>
      <c r="AX475" s="21">
        <v>101.06294917077838</v>
      </c>
      <c r="AY475" s="21">
        <v>0.36953389245386242</v>
      </c>
      <c r="AZ475" s="21">
        <v>33.843116884030728</v>
      </c>
      <c r="BA475" s="26">
        <v>1542.027494194843</v>
      </c>
    </row>
    <row r="476" spans="1:100" x14ac:dyDescent="0.25">
      <c r="A476">
        <v>1410</v>
      </c>
      <c r="B476" t="s">
        <v>913</v>
      </c>
      <c r="C476" s="26">
        <v>3</v>
      </c>
      <c r="D476" s="21">
        <v>2.7373949382243286</v>
      </c>
      <c r="E476" s="21">
        <v>0.10015091096183035</v>
      </c>
      <c r="F476" s="21">
        <v>-1.864688660952369</v>
      </c>
      <c r="G476" s="21">
        <v>-1.8383841830372099</v>
      </c>
      <c r="H476" s="21">
        <v>4.6067999578871553E-2</v>
      </c>
      <c r="I476" s="21">
        <v>0</v>
      </c>
      <c r="J476" s="21">
        <v>2.7640799747322937</v>
      </c>
      <c r="K476" s="21">
        <v>4.6067999578871553E-2</v>
      </c>
      <c r="L476" s="21">
        <v>-1.0000000000000024</v>
      </c>
      <c r="M476" s="21">
        <v>-1.0000000000000024</v>
      </c>
      <c r="N476" s="21">
        <v>0.92135999157743076</v>
      </c>
      <c r="O476" s="21">
        <v>3.6630907299194124</v>
      </c>
      <c r="P476" s="21">
        <v>-6.6260952103824877E-4</v>
      </c>
      <c r="Q476" s="21">
        <v>-4.2426121945512572</v>
      </c>
      <c r="R476" s="21">
        <v>-1.4680875111490084</v>
      </c>
      <c r="S476" s="21">
        <v>0.33333333333333409</v>
      </c>
      <c r="T476" s="21">
        <v>0.2666437700739907</v>
      </c>
      <c r="U476" s="21">
        <v>0.23373936274798557</v>
      </c>
      <c r="V476" s="21">
        <v>-1.170897901777671E-2</v>
      </c>
      <c r="W476" s="21">
        <v>31.037579502346475</v>
      </c>
      <c r="X476" s="21">
        <v>1.3369744533134533</v>
      </c>
      <c r="Y476" s="21">
        <v>-1.0000000000000024</v>
      </c>
      <c r="Z476" s="21">
        <v>-1.0000000000000024</v>
      </c>
      <c r="AA476" s="21">
        <v>55.68516324167561</v>
      </c>
      <c r="AB476" s="21">
        <v>0.19067188362707466</v>
      </c>
      <c r="AC476" s="21">
        <v>0.31821579678126199</v>
      </c>
      <c r="AD476" s="21">
        <v>1.3425744601225014E-2</v>
      </c>
      <c r="AE476" s="21">
        <v>26.115671250478094</v>
      </c>
      <c r="AF476" s="21">
        <v>-1.0000000000000024</v>
      </c>
      <c r="AG476" s="21">
        <v>-1.0000000000000024</v>
      </c>
      <c r="AH476" s="21">
        <v>-1.0000000000000024</v>
      </c>
      <c r="AI476" s="21">
        <v>-7.1139689526992608E-2</v>
      </c>
      <c r="AJ476" s="21">
        <v>-1.170897901777671E-2</v>
      </c>
      <c r="AK476" s="21">
        <v>0.27524132882166463</v>
      </c>
      <c r="AL476" s="21">
        <v>-3.1289239830067296E-2</v>
      </c>
      <c r="AM476" s="21">
        <v>-0.20185725592305431</v>
      </c>
      <c r="AN476" s="21">
        <v>0.30607782763432523</v>
      </c>
      <c r="AO476" s="21">
        <v>-3.6702247539680344</v>
      </c>
      <c r="AP476" s="21">
        <v>7.4954994917077959</v>
      </c>
      <c r="AQ476" s="21">
        <v>33.801659477078779</v>
      </c>
      <c r="AR476" s="21">
        <v>0.82200748713753391</v>
      </c>
      <c r="AS476" s="21">
        <v>1.3830424528923264</v>
      </c>
      <c r="AT476" s="21">
        <v>-1.0000000000000024</v>
      </c>
      <c r="AU476" s="21">
        <v>-1.0000000000000024</v>
      </c>
      <c r="AV476" s="21">
        <v>-3.3064716941862184</v>
      </c>
      <c r="AW476" s="21">
        <v>66.843753463302733</v>
      </c>
      <c r="AX476" s="21">
        <v>64.250061770985198</v>
      </c>
      <c r="AY476" s="21">
        <v>0.15593531726266588</v>
      </c>
      <c r="AZ476" s="21">
        <v>6.4726526778128823</v>
      </c>
      <c r="BA476" s="26">
        <v>1490.8287296984033</v>
      </c>
    </row>
    <row r="477" spans="1:100" x14ac:dyDescent="0.25">
      <c r="A477">
        <v>1413</v>
      </c>
      <c r="B477" t="s">
        <v>914</v>
      </c>
      <c r="C477" s="26">
        <v>3</v>
      </c>
      <c r="D477" s="21">
        <v>4.8353574556010059</v>
      </c>
      <c r="E477" s="21">
        <v>0.41450774590656697</v>
      </c>
      <c r="F477" s="21">
        <v>5.4205476616207691E-2</v>
      </c>
      <c r="G477" s="21">
        <v>0.13629028802869031</v>
      </c>
      <c r="H477" s="21">
        <v>0.18721310824536955</v>
      </c>
      <c r="I477" s="21">
        <v>0</v>
      </c>
      <c r="J477" s="21">
        <v>11.232786494722173</v>
      </c>
      <c r="K477" s="21">
        <v>0.18721310824536955</v>
      </c>
      <c r="L477" s="21">
        <v>-1.0000000000000011</v>
      </c>
      <c r="M477" s="21">
        <v>-1.0000000000000011</v>
      </c>
      <c r="N477" s="21">
        <v>3.7442621649073908</v>
      </c>
      <c r="O477" s="21">
        <v>16.204434238351855</v>
      </c>
      <c r="P477" s="21">
        <v>-0.6175131043190687</v>
      </c>
      <c r="Q477" s="21">
        <v>-9.7354020547180231E-2</v>
      </c>
      <c r="R477" s="21">
        <v>-6.9019306909145817E-2</v>
      </c>
      <c r="S477" s="21">
        <v>0.33333333333333376</v>
      </c>
      <c r="T477" s="21">
        <v>0.37192542893628849</v>
      </c>
      <c r="U477" s="21">
        <v>9.4164044215441584E-2</v>
      </c>
      <c r="V477" s="21">
        <v>0</v>
      </c>
      <c r="W477" s="21">
        <v>24.48838792958777</v>
      </c>
      <c r="X477" s="21">
        <v>0.92517531789616114</v>
      </c>
      <c r="Y477" s="21">
        <v>-1.0000000000000011</v>
      </c>
      <c r="Z477" s="21">
        <v>-1.0000000000000011</v>
      </c>
      <c r="AA477" s="21">
        <v>87.273457073257916</v>
      </c>
      <c r="AB477" s="21">
        <v>0.33456310658493965</v>
      </c>
      <c r="AC477" s="21">
        <v>0.36655056634398853</v>
      </c>
      <c r="AD477" s="21">
        <v>0.55596809608265774</v>
      </c>
      <c r="AE477" s="21">
        <v>62.854088450579312</v>
      </c>
      <c r="AF477" s="21">
        <v>-1.0000000000000011</v>
      </c>
      <c r="AG477" s="21">
        <v>-1.0000000000000011</v>
      </c>
      <c r="AH477" s="21">
        <v>-1.0000000000000011</v>
      </c>
      <c r="AI477" s="21">
        <v>0</v>
      </c>
      <c r="AJ477" s="21">
        <v>0</v>
      </c>
      <c r="AK477" s="21">
        <v>-7.2096567506654941E-2</v>
      </c>
      <c r="AL477" s="21">
        <v>0.20199141319141772</v>
      </c>
      <c r="AM477" s="21">
        <v>-0.13832179974674447</v>
      </c>
      <c r="AN477" s="21">
        <v>-1.2584069416117276E-2</v>
      </c>
      <c r="AO477" s="21">
        <v>-3.8185278312018864</v>
      </c>
      <c r="AP477" s="21">
        <v>0.69535533055415699</v>
      </c>
      <c r="AQ477" s="21">
        <v>35.721174424309936</v>
      </c>
      <c r="AR477" s="21">
        <v>0.79942280648506381</v>
      </c>
      <c r="AS477" s="21">
        <v>1.1123884261415307</v>
      </c>
      <c r="AT477" s="21">
        <v>-1.0000000000000011</v>
      </c>
      <c r="AU477" s="21">
        <v>-1.0000000000000011</v>
      </c>
      <c r="AV477" s="21">
        <v>6.7270981119544493E-2</v>
      </c>
      <c r="AW477" s="21">
        <v>104.17324664216387</v>
      </c>
      <c r="AX477" s="21">
        <v>104.17324664216387</v>
      </c>
      <c r="AY477" s="21">
        <v>0.27210463307364585</v>
      </c>
      <c r="AZ477" s="21">
        <v>52.866694672951589</v>
      </c>
      <c r="BA477" s="26">
        <v>1523.0756015634381</v>
      </c>
      <c r="CU477" t="e">
        <v>#N/A</v>
      </c>
      <c r="CV477" t="e">
        <v>#N/A</v>
      </c>
    </row>
    <row r="478" spans="1:100" x14ac:dyDescent="0.25">
      <c r="A478">
        <v>1414</v>
      </c>
      <c r="B478" t="s">
        <v>915</v>
      </c>
      <c r="C478" s="26">
        <v>3</v>
      </c>
      <c r="D478" s="21">
        <v>4.5179629169857822</v>
      </c>
      <c r="E478" s="21">
        <v>0.36181713769243584</v>
      </c>
      <c r="F478" s="21">
        <v>-4.6488362026018512E-2</v>
      </c>
      <c r="G478" s="21">
        <v>3.4202907076436515E-2</v>
      </c>
      <c r="H478" s="21">
        <v>0.47379447827329796</v>
      </c>
      <c r="I478" s="21">
        <v>0</v>
      </c>
      <c r="J478" s="21">
        <v>28.42766869639787</v>
      </c>
      <c r="K478" s="21">
        <v>0.47379447827329796</v>
      </c>
      <c r="L478" s="21">
        <v>-0.99999999999999944</v>
      </c>
      <c r="M478" s="21">
        <v>-0.99999999999999944</v>
      </c>
      <c r="N478" s="21">
        <v>9.4758895654659554</v>
      </c>
      <c r="O478" s="21">
        <v>32.979834520460081</v>
      </c>
      <c r="P478" s="21">
        <v>-0.12202303503803269</v>
      </c>
      <c r="Q478" s="21">
        <v>-0.26196976667984884</v>
      </c>
      <c r="R478" s="21">
        <v>-5.3889329375147739E-2</v>
      </c>
      <c r="S478" s="21">
        <v>0.33333333333333298</v>
      </c>
      <c r="T478" s="21">
        <v>0.27645931301880111</v>
      </c>
      <c r="U478" s="21">
        <v>-8.8964144665782272E-2</v>
      </c>
      <c r="V478" s="21">
        <v>-1.5500956608575617E-2</v>
      </c>
      <c r="W478" s="21">
        <v>1.2613226721791446</v>
      </c>
      <c r="X478" s="21">
        <v>-0.37236558214595972</v>
      </c>
      <c r="Y478" s="21">
        <v>-0.99999999999999944</v>
      </c>
      <c r="Z478" s="21">
        <v>-0.99999999999999944</v>
      </c>
      <c r="AA478" s="21">
        <v>20.955290152316664</v>
      </c>
      <c r="AB478" s="21">
        <v>0.31625392501190386</v>
      </c>
      <c r="AC478" s="21">
        <v>0.12092273727706061</v>
      </c>
      <c r="AD478" s="21">
        <v>-4.2219526098711629E-2</v>
      </c>
      <c r="AE478" s="21">
        <v>19.747856809512641</v>
      </c>
      <c r="AF478" s="21">
        <v>-0.99999999999999944</v>
      </c>
      <c r="AG478" s="21">
        <v>-0.99999999999999944</v>
      </c>
      <c r="AH478" s="21">
        <v>-0.99999999999999944</v>
      </c>
      <c r="AI478" s="21">
        <v>0</v>
      </c>
      <c r="AJ478" s="21">
        <v>-1.5500956608575617E-2</v>
      </c>
      <c r="AK478" s="21">
        <v>0.11202462963003805</v>
      </c>
      <c r="AL478" s="21">
        <v>5.5264227811020597E-2</v>
      </c>
      <c r="AM478" s="21">
        <v>-7.0265880934909306E-2</v>
      </c>
      <c r="AN478" s="21">
        <v>0.34289472865100956</v>
      </c>
      <c r="AO478" s="21">
        <v>-1.1965238752225416</v>
      </c>
      <c r="AP478" s="21">
        <v>8.8486893553303432</v>
      </c>
      <c r="AQ478" s="21">
        <v>29.688991368577017</v>
      </c>
      <c r="AR478" s="21">
        <v>0.50532754507777622</v>
      </c>
      <c r="AS478" s="21">
        <v>0.10142889612733787</v>
      </c>
      <c r="AT478" s="21">
        <v>-0.99999999999999944</v>
      </c>
      <c r="AU478" s="21">
        <v>-0.99999999999999944</v>
      </c>
      <c r="AV478" s="21">
        <v>-1.968642229871119E-2</v>
      </c>
      <c r="AW478" s="21">
        <v>62.783814028107059</v>
      </c>
      <c r="AX478" s="21">
        <v>61.233718367249494</v>
      </c>
      <c r="AY478" s="21">
        <v>0.43241013352161617</v>
      </c>
      <c r="AZ478" s="21">
        <v>22.583978488878572</v>
      </c>
      <c r="BA478" s="26">
        <v>1404.366717552974</v>
      </c>
    </row>
    <row r="479" spans="1:100" x14ac:dyDescent="0.25">
      <c r="A479">
        <v>1418</v>
      </c>
      <c r="B479" t="s">
        <v>916</v>
      </c>
      <c r="C479" s="26">
        <v>3</v>
      </c>
      <c r="D479" s="21">
        <v>5.4549592228516302</v>
      </c>
      <c r="E479" s="21">
        <v>-1.6756645954948048E-2</v>
      </c>
      <c r="F479" s="21">
        <v>-1.4234671013671731E-2</v>
      </c>
      <c r="G479" s="21">
        <v>-1.4234671013671731E-2</v>
      </c>
      <c r="H479" s="21">
        <v>0.17597981485763317</v>
      </c>
      <c r="I479" s="21">
        <v>0</v>
      </c>
      <c r="J479" s="21">
        <v>10.558788891457988</v>
      </c>
      <c r="K479" s="21">
        <v>0.17597981485763317</v>
      </c>
      <c r="L479" s="21">
        <v>-1.0000000000000013</v>
      </c>
      <c r="M479" s="21">
        <v>-1.0000000000000013</v>
      </c>
      <c r="N479" s="21">
        <v>3.5195962971526638</v>
      </c>
      <c r="O479" s="21">
        <v>15.999513443295948</v>
      </c>
      <c r="P479" s="21">
        <v>-0.75436597649684312</v>
      </c>
      <c r="Q479" s="21">
        <v>-5.0913607425110738E-2</v>
      </c>
      <c r="R479" s="21">
        <v>-2.847051537700708E-2</v>
      </c>
      <c r="S479" s="21">
        <v>0.33333333333333381</v>
      </c>
      <c r="T479" s="21">
        <v>0.40927178138290538</v>
      </c>
      <c r="U479" s="21">
        <v>0.30999948981452607</v>
      </c>
      <c r="V479" s="21">
        <v>-5.0387825266788207E-3</v>
      </c>
      <c r="W479" s="21">
        <v>34.863440285858125</v>
      </c>
      <c r="X479" s="21">
        <v>1.8523290120062086</v>
      </c>
      <c r="Y479" s="21">
        <v>-1.0000000000000013</v>
      </c>
      <c r="Z479" s="21">
        <v>-1.0000000000000013</v>
      </c>
      <c r="AA479" s="21">
        <v>82.618589640532193</v>
      </c>
      <c r="AB479" s="21">
        <v>0.23900162940194175</v>
      </c>
      <c r="AC479" s="21">
        <v>0.39752709847359879</v>
      </c>
      <c r="AD479" s="21">
        <v>0.31914366952548118</v>
      </c>
      <c r="AE479" s="21">
        <v>47.783619870051076</v>
      </c>
      <c r="AF479" s="21">
        <v>-1.0000000000000013</v>
      </c>
      <c r="AG479" s="21">
        <v>-1.0000000000000013</v>
      </c>
      <c r="AH479" s="21">
        <v>-1.0000000000000013</v>
      </c>
      <c r="AI479" s="21">
        <v>0</v>
      </c>
      <c r="AJ479" s="21">
        <v>-5.0387825266788207E-3</v>
      </c>
      <c r="AK479" s="21">
        <v>-6.5099756813270099E-2</v>
      </c>
      <c r="AL479" s="21">
        <v>0.13295946620661123</v>
      </c>
      <c r="AM479" s="21">
        <v>-0.12848767947880771</v>
      </c>
      <c r="AN479" s="21">
        <v>-6.1720025462613251E-2</v>
      </c>
      <c r="AO479" s="21">
        <v>-3.5376907710365448</v>
      </c>
      <c r="AP479" s="21">
        <v>-0.87820330553227555</v>
      </c>
      <c r="AQ479" s="21">
        <v>45.422229177316105</v>
      </c>
      <c r="AR479" s="21">
        <v>1.0475658220040864</v>
      </c>
      <c r="AS479" s="21">
        <v>2.0283088268638423</v>
      </c>
      <c r="AT479" s="21">
        <v>-1.0000000000000013</v>
      </c>
      <c r="AU479" s="21">
        <v>-1.0000000000000013</v>
      </c>
      <c r="AV479" s="21">
        <v>-4.2705186390678815E-2</v>
      </c>
      <c r="AW479" s="21">
        <v>97.739899778295836</v>
      </c>
      <c r="AX479" s="21">
        <v>97.236021525627962</v>
      </c>
      <c r="AY479" s="21">
        <v>0.29312869056936414</v>
      </c>
      <c r="AZ479" s="21">
        <v>24.739320080418992</v>
      </c>
      <c r="BA479" s="26">
        <v>1528.232021965252</v>
      </c>
      <c r="CU479" t="e">
        <v>#N/A</v>
      </c>
      <c r="CV479" t="e">
        <v>#N/A</v>
      </c>
    </row>
    <row r="480" spans="1:100" x14ac:dyDescent="0.25">
      <c r="A480">
        <v>1421</v>
      </c>
      <c r="B480" t="s">
        <v>917</v>
      </c>
      <c r="C480" s="26">
        <v>3</v>
      </c>
      <c r="D480" s="21">
        <v>4.4507949591639875</v>
      </c>
      <c r="E480" s="21">
        <v>3.9317465242081611E-3</v>
      </c>
      <c r="F480" s="21">
        <v>-1.2568747394368211E-3</v>
      </c>
      <c r="G480" s="21">
        <v>-1.2568747394368211E-3</v>
      </c>
      <c r="H480" s="21">
        <v>-0.11392980302303671</v>
      </c>
      <c r="I480" s="21">
        <v>0</v>
      </c>
      <c r="J480" s="21">
        <v>-6.8357881813821963</v>
      </c>
      <c r="K480" s="21">
        <v>-0.11392980302303671</v>
      </c>
      <c r="L480" s="21">
        <v>-0.99999999999999845</v>
      </c>
      <c r="M480" s="21">
        <v>-0.99999999999999845</v>
      </c>
      <c r="N480" s="21">
        <v>-2.2785960604607327</v>
      </c>
      <c r="O480" s="21">
        <v>-2.386250096957645</v>
      </c>
      <c r="P480" s="21">
        <v>-0.5881962243365465</v>
      </c>
      <c r="Q480" s="21">
        <v>0.89679547488372924</v>
      </c>
      <c r="R480" s="21">
        <v>0.21957502699656678</v>
      </c>
      <c r="S480" s="21">
        <v>0.33333333333333293</v>
      </c>
      <c r="T480" s="21">
        <v>0.21290816564910955</v>
      </c>
      <c r="U480" s="21">
        <v>0.17664661902436352</v>
      </c>
      <c r="V480" s="21">
        <v>-1.0457276438470754E-2</v>
      </c>
      <c r="W480" s="21">
        <v>33.054425783654843</v>
      </c>
      <c r="X480" s="21">
        <v>1.1835889517878853</v>
      </c>
      <c r="Y480" s="21">
        <v>-0.99999999999999845</v>
      </c>
      <c r="Z480" s="21">
        <v>-0.99999999999999845</v>
      </c>
      <c r="AA480" s="21">
        <v>94.140324214737362</v>
      </c>
      <c r="AB480" s="21">
        <v>0.46887723927333463</v>
      </c>
      <c r="AC480" s="21">
        <v>0.46060221278358032</v>
      </c>
      <c r="AD480" s="21">
        <v>0.28784701602480239</v>
      </c>
      <c r="AE480" s="21">
        <v>60.866323404085861</v>
      </c>
      <c r="AF480" s="21">
        <v>-0.99999999999999845</v>
      </c>
      <c r="AG480" s="21">
        <v>-0.99999999999999845</v>
      </c>
      <c r="AH480" s="21">
        <v>-0.99999999999999845</v>
      </c>
      <c r="AI480" s="21">
        <v>0</v>
      </c>
      <c r="AJ480" s="21">
        <v>-1.0457276438470754E-2</v>
      </c>
      <c r="AK480" s="21">
        <v>-9.2915770723081079E-3</v>
      </c>
      <c r="AL480" s="21">
        <v>0.24104499597972837</v>
      </c>
      <c r="AM480" s="21">
        <v>0.31978041236093502</v>
      </c>
      <c r="AN480" s="21">
        <v>-0.21398604588438844</v>
      </c>
      <c r="AO480" s="21">
        <v>7.9480524236618324</v>
      </c>
      <c r="AP480" s="21">
        <v>-4.1444261672110709</v>
      </c>
      <c r="AQ480" s="21">
        <v>26.218637602272672</v>
      </c>
      <c r="AR480" s="21">
        <v>0.71243084156833481</v>
      </c>
      <c r="AS480" s="21">
        <v>1.0696591487648481</v>
      </c>
      <c r="AT480" s="21">
        <v>-0.99999999999999845</v>
      </c>
      <c r="AU480" s="21">
        <v>-0.99999999999999845</v>
      </c>
      <c r="AV480" s="21">
        <v>0.21831815225713003</v>
      </c>
      <c r="AW480" s="21">
        <v>87.609647950568586</v>
      </c>
      <c r="AX480" s="21">
        <v>86.563920306721513</v>
      </c>
      <c r="AY480" s="21">
        <v>0.2828265278382574</v>
      </c>
      <c r="AZ480" s="21">
        <v>1.2995784558485557</v>
      </c>
      <c r="BA480" s="26">
        <v>1479.8664964002132</v>
      </c>
    </row>
    <row r="481" spans="1:100" x14ac:dyDescent="0.25">
      <c r="A481">
        <v>1422</v>
      </c>
      <c r="B481" t="s">
        <v>918</v>
      </c>
      <c r="C481" s="26">
        <v>3</v>
      </c>
      <c r="D481" s="21">
        <v>1.9585297007726226</v>
      </c>
      <c r="E481" s="21">
        <v>0</v>
      </c>
      <c r="F481" s="21">
        <v>0.10073738217018172</v>
      </c>
      <c r="G481" s="21">
        <v>0.10073738217018172</v>
      </c>
      <c r="H481" s="21">
        <v>-7.5762950207236612E-2</v>
      </c>
      <c r="I481" s="21">
        <v>0</v>
      </c>
      <c r="J481" s="21">
        <v>-4.5457770124341961</v>
      </c>
      <c r="K481" s="21">
        <v>-7.5762950207236612E-2</v>
      </c>
      <c r="L481" s="21">
        <v>-0.99999999999999856</v>
      </c>
      <c r="M481" s="21">
        <v>-0.99999999999999856</v>
      </c>
      <c r="N481" s="21">
        <v>-1.515259004144732</v>
      </c>
      <c r="O481" s="21">
        <v>-2.4865099294913922</v>
      </c>
      <c r="P481" s="21">
        <v>0.26863883648743525</v>
      </c>
      <c r="Q481" s="21">
        <v>4.8329716581874687</v>
      </c>
      <c r="R481" s="21">
        <v>1.5855427494297738</v>
      </c>
      <c r="S481" s="21">
        <v>0.32568631796969577</v>
      </c>
      <c r="T481" s="21">
        <v>0.13349812783764675</v>
      </c>
      <c r="U481" s="21">
        <v>1.9573704001163497E-2</v>
      </c>
      <c r="V481" s="21">
        <v>0</v>
      </c>
      <c r="W481" s="21">
        <v>22.180844000629698</v>
      </c>
      <c r="X481" s="21">
        <v>0.41340700652354734</v>
      </c>
      <c r="Y481" s="21">
        <v>-0.99999999999999856</v>
      </c>
      <c r="Z481" s="21">
        <v>-0.99999999999999856</v>
      </c>
      <c r="AA481" s="21">
        <v>50.197869606385893</v>
      </c>
      <c r="AB481" s="21">
        <v>-9.876032654572936E-2</v>
      </c>
      <c r="AC481" s="21">
        <v>0.35357307373848351</v>
      </c>
      <c r="AD481" s="21">
        <v>0.27381690993377417</v>
      </c>
      <c r="AE481" s="21">
        <v>26.431482856326422</v>
      </c>
      <c r="AF481" s="21">
        <v>-0.99999999999999856</v>
      </c>
      <c r="AG481" s="21">
        <v>-0.99999999999999856</v>
      </c>
      <c r="AH481" s="21">
        <v>-0.99999999999999856</v>
      </c>
      <c r="AI481" s="21">
        <v>8.9301531868184354E-3</v>
      </c>
      <c r="AJ481" s="21">
        <v>0</v>
      </c>
      <c r="AK481" s="21">
        <v>2.2023497751470097E-2</v>
      </c>
      <c r="AL481" s="21">
        <v>-0.32932636559080819</v>
      </c>
      <c r="AM481" s="21">
        <v>3.2303225719134368E-2</v>
      </c>
      <c r="AN481" s="21">
        <v>-0.2180799051991677</v>
      </c>
      <c r="AO481" s="21">
        <v>0.9176981317357098</v>
      </c>
      <c r="AP481" s="21">
        <v>-7.0986294579332316</v>
      </c>
      <c r="AQ481" s="21">
        <v>17.635066988195497</v>
      </c>
      <c r="AR481" s="21">
        <v>0.47875814980850595</v>
      </c>
      <c r="AS481" s="21">
        <v>0.33764405631631078</v>
      </c>
      <c r="AT481" s="21">
        <v>-0.99999999999999856</v>
      </c>
      <c r="AU481" s="21">
        <v>-0.99999999999999856</v>
      </c>
      <c r="AV481" s="21">
        <v>1.6862801315999556</v>
      </c>
      <c r="AW481" s="21">
        <v>40.612730218961261</v>
      </c>
      <c r="AX481" s="21">
        <v>40.791333282697636</v>
      </c>
      <c r="AY481" s="21">
        <v>-1.3942695878248455E-2</v>
      </c>
      <c r="AZ481" s="21">
        <v>-11.28525314030118</v>
      </c>
      <c r="BA481" s="26">
        <v>1476.4534327214581</v>
      </c>
    </row>
    <row r="482" spans="1:100" x14ac:dyDescent="0.25">
      <c r="A482">
        <v>1425</v>
      </c>
      <c r="B482" t="s">
        <v>919</v>
      </c>
      <c r="C482" s="26">
        <v>3</v>
      </c>
      <c r="D482" s="21">
        <v>4.5561498857747793</v>
      </c>
      <c r="E482" s="21">
        <v>0</v>
      </c>
      <c r="F482" s="21">
        <v>0.15820257300059881</v>
      </c>
      <c r="G482" s="21">
        <v>0.15820257300059881</v>
      </c>
      <c r="H482" s="21">
        <v>9.7286796355044058E-2</v>
      </c>
      <c r="I482" s="21">
        <v>0</v>
      </c>
      <c r="J482" s="21">
        <v>5.8372077813026442</v>
      </c>
      <c r="K482" s="21">
        <v>9.7286796355044058E-2</v>
      </c>
      <c r="L482" s="21">
        <v>-1</v>
      </c>
      <c r="M482" s="21">
        <v>-1</v>
      </c>
      <c r="N482" s="21">
        <v>1.9457359271008814</v>
      </c>
      <c r="O482" s="21">
        <v>10.551560240078024</v>
      </c>
      <c r="P482" s="21">
        <v>-0.10823567936907685</v>
      </c>
      <c r="Q482" s="21">
        <v>4.5074269731878225</v>
      </c>
      <c r="R482" s="21">
        <v>1.5353757693902303</v>
      </c>
      <c r="S482" s="21">
        <v>0.33142088619718435</v>
      </c>
      <c r="T482" s="21">
        <v>0.36260232605185494</v>
      </c>
      <c r="U482" s="21">
        <v>0.59643991327036028</v>
      </c>
      <c r="V482" s="21">
        <v>0.15185127700617893</v>
      </c>
      <c r="W482" s="21">
        <v>53.801104246821382</v>
      </c>
      <c r="X482" s="21">
        <v>3.9228727237310324</v>
      </c>
      <c r="Y482" s="21">
        <v>-1</v>
      </c>
      <c r="Z482" s="21">
        <v>-1</v>
      </c>
      <c r="AA482" s="21">
        <v>87.229849572088881</v>
      </c>
      <c r="AB482" s="21">
        <v>0.31831083919246023</v>
      </c>
      <c r="AC482" s="21">
        <v>-3.7999861010921177E-2</v>
      </c>
      <c r="AD482" s="21">
        <v>0.35755641293600626</v>
      </c>
      <c r="AE482" s="21">
        <v>31.893369555877257</v>
      </c>
      <c r="AF482" s="21">
        <v>-1</v>
      </c>
      <c r="AG482" s="21">
        <v>-1</v>
      </c>
      <c r="AH482" s="21">
        <v>-1</v>
      </c>
      <c r="AI482" s="21">
        <v>0</v>
      </c>
      <c r="AJ482" s="21">
        <v>0.15185127700617893</v>
      </c>
      <c r="AK482" s="21">
        <v>0.29581878863232536</v>
      </c>
      <c r="AL482" s="21">
        <v>-8.1917024907942684E-2</v>
      </c>
      <c r="AM482" s="21">
        <v>0.12453606348923904</v>
      </c>
      <c r="AN482" s="21">
        <v>0.11361825654750773</v>
      </c>
      <c r="AO482" s="21">
        <v>4.5924955303926014</v>
      </c>
      <c r="AP482" s="21">
        <v>2.4308712891479805</v>
      </c>
      <c r="AQ482" s="21">
        <v>59.638312028124048</v>
      </c>
      <c r="AR482" s="21">
        <v>1.4423144025255781</v>
      </c>
      <c r="AS482" s="21">
        <v>4.020159520086076</v>
      </c>
      <c r="AT482" s="21">
        <v>-1</v>
      </c>
      <c r="AU482" s="21">
        <v>-1</v>
      </c>
      <c r="AV482" s="21">
        <v>1.6935783423908291</v>
      </c>
      <c r="AW482" s="21">
        <v>100.21228110131489</v>
      </c>
      <c r="AX482" s="21">
        <v>115.39740880193278</v>
      </c>
      <c r="AY482" s="21">
        <v>0.47738384818656743</v>
      </c>
      <c r="AZ482" s="21">
        <v>54.346083247100282</v>
      </c>
      <c r="BA482" s="26">
        <v>1584.7022072113707</v>
      </c>
    </row>
    <row r="483" spans="1:100" x14ac:dyDescent="0.25">
      <c r="A483">
        <v>1432</v>
      </c>
      <c r="B483" t="s">
        <v>920</v>
      </c>
      <c r="C483" s="26">
        <v>3</v>
      </c>
      <c r="D483" s="21">
        <v>4.4261030647252433</v>
      </c>
      <c r="E483" s="21">
        <v>0</v>
      </c>
      <c r="F483" s="21">
        <v>7.8330416265691621E-2</v>
      </c>
      <c r="G483" s="21">
        <v>7.8330416265691621E-2</v>
      </c>
      <c r="H483" s="21">
        <v>0.23743541811532076</v>
      </c>
      <c r="I483" s="21">
        <v>0</v>
      </c>
      <c r="J483" s="21">
        <v>14.246125086919239</v>
      </c>
      <c r="K483" s="21">
        <v>0.23743541811532076</v>
      </c>
      <c r="L483" s="21">
        <v>-1</v>
      </c>
      <c r="M483" s="21">
        <v>-1</v>
      </c>
      <c r="N483" s="21">
        <v>4.7487083623064139</v>
      </c>
      <c r="O483" s="21">
        <v>18.750558567910176</v>
      </c>
      <c r="P483" s="21">
        <v>5.6567090512658555E-4</v>
      </c>
      <c r="Q483" s="21">
        <v>3.4496458461504109</v>
      </c>
      <c r="R483" s="21">
        <v>1.1462651292811434</v>
      </c>
      <c r="S483" s="21">
        <v>0.33333333333333381</v>
      </c>
      <c r="T483" s="21">
        <v>0.30994759452897286</v>
      </c>
      <c r="U483" s="21">
        <v>0.30678432272652012</v>
      </c>
      <c r="V483" s="21">
        <v>-7.61718997148071E-3</v>
      </c>
      <c r="W483" s="21">
        <v>28.200505700080999</v>
      </c>
      <c r="X483" s="21">
        <v>1.5638939220198205</v>
      </c>
      <c r="Y483" s="21">
        <v>-1</v>
      </c>
      <c r="Z483" s="21">
        <v>-1</v>
      </c>
      <c r="AA483" s="21">
        <v>49.670930644547276</v>
      </c>
      <c r="AB483" s="21">
        <v>0.19154984562028696</v>
      </c>
      <c r="AC483" s="21">
        <v>0.23953740544330115</v>
      </c>
      <c r="AD483" s="21">
        <v>-2.4604054759885145E-2</v>
      </c>
      <c r="AE483" s="21">
        <v>20.324159815185141</v>
      </c>
      <c r="AF483" s="21">
        <v>-1</v>
      </c>
      <c r="AG483" s="21">
        <v>-1</v>
      </c>
      <c r="AH483" s="21">
        <v>-1</v>
      </c>
      <c r="AI483" s="21">
        <v>0</v>
      </c>
      <c r="AJ483" s="21">
        <v>-7.61718997148071E-3</v>
      </c>
      <c r="AK483" s="21">
        <v>0.24328867190875961</v>
      </c>
      <c r="AL483" s="21">
        <v>3.8961440373520232E-3</v>
      </c>
      <c r="AM483" s="21">
        <v>-8.1038783932042197E-2</v>
      </c>
      <c r="AN483" s="21">
        <v>0.12695931040292963</v>
      </c>
      <c r="AO483" s="21">
        <v>-0.80952623875725727</v>
      </c>
      <c r="AP483" s="21">
        <v>3.193463480260001</v>
      </c>
      <c r="AQ483" s="21">
        <v>42.446630787000224</v>
      </c>
      <c r="AR483" s="21">
        <v>0.9424480606173461</v>
      </c>
      <c r="AS483" s="21">
        <v>1.8013293401351402</v>
      </c>
      <c r="AT483" s="21">
        <v>-1</v>
      </c>
      <c r="AU483" s="21">
        <v>-1</v>
      </c>
      <c r="AV483" s="21">
        <v>1.2245955455468347</v>
      </c>
      <c r="AW483" s="21">
        <v>71.61495269271748</v>
      </c>
      <c r="AX483" s="21">
        <v>70.853233695569415</v>
      </c>
      <c r="AY483" s="21">
        <v>0.35513061944349628</v>
      </c>
      <c r="AZ483" s="21">
        <v>42.717573252197617</v>
      </c>
      <c r="BA483" s="26">
        <v>1453.3643617853447</v>
      </c>
    </row>
    <row r="484" spans="1:100" x14ac:dyDescent="0.25">
      <c r="A484">
        <v>1444</v>
      </c>
      <c r="B484" t="s">
        <v>921</v>
      </c>
      <c r="C484" s="26">
        <v>3</v>
      </c>
      <c r="D484" s="21">
        <v>4.4076265715629415</v>
      </c>
      <c r="E484" s="21">
        <v>-1.4394619094087197E-3</v>
      </c>
      <c r="F484" s="21">
        <v>7.9620152415566405</v>
      </c>
      <c r="G484" s="21">
        <v>7.9620152415566405</v>
      </c>
      <c r="H484" s="21">
        <v>-0.28083007854431613</v>
      </c>
      <c r="I484" s="21">
        <v>0</v>
      </c>
      <c r="J484" s="21">
        <v>-16.849804712658969</v>
      </c>
      <c r="K484" s="21">
        <v>-0.28083007854431613</v>
      </c>
      <c r="L484" s="21">
        <v>-1.0000000000000022</v>
      </c>
      <c r="M484" s="21">
        <v>-1.0000000000000022</v>
      </c>
      <c r="N484" s="21">
        <v>-5.6166015708863224</v>
      </c>
      <c r="O484" s="21">
        <v>-4.4801628995393834</v>
      </c>
      <c r="P484" s="21">
        <v>0.69841265070565717</v>
      </c>
      <c r="Q484" s="21">
        <v>12.020833379976843</v>
      </c>
      <c r="R484" s="21">
        <v>4.1048167780125793</v>
      </c>
      <c r="S484" s="21">
        <v>0.33726190920606308</v>
      </c>
      <c r="T484" s="21">
        <v>0.37410268652524864</v>
      </c>
      <c r="U484" s="21">
        <v>0.28727437741144646</v>
      </c>
      <c r="V484" s="21">
        <v>-1.9582297259884432E-2</v>
      </c>
      <c r="W484" s="21">
        <v>50.395470177087574</v>
      </c>
      <c r="X484" s="21">
        <v>2.0556923195595536</v>
      </c>
      <c r="Y484" s="21">
        <v>-1.0000000000000022</v>
      </c>
      <c r="Z484" s="21">
        <v>-1.0000000000000022</v>
      </c>
      <c r="AA484" s="21">
        <v>89.603785214506985</v>
      </c>
      <c r="AB484" s="21">
        <v>0.12641731891978761</v>
      </c>
      <c r="AC484" s="21">
        <v>0.23387541502234854</v>
      </c>
      <c r="AD484" s="21">
        <v>0.34177723124599874</v>
      </c>
      <c r="AE484" s="21">
        <v>35.103498259406734</v>
      </c>
      <c r="AF484" s="21">
        <v>-1.0000000000000022</v>
      </c>
      <c r="AG484" s="21">
        <v>-1.0000000000000022</v>
      </c>
      <c r="AH484" s="21">
        <v>-1.0000000000000022</v>
      </c>
      <c r="AI484" s="21">
        <v>0.10297488745513012</v>
      </c>
      <c r="AJ484" s="21">
        <v>-1.9582297259884432E-2</v>
      </c>
      <c r="AK484" s="21">
        <v>-0.10632276419959061</v>
      </c>
      <c r="AL484" s="21">
        <v>0.10653919962050273</v>
      </c>
      <c r="AM484" s="21">
        <v>-0.10812067020038342</v>
      </c>
      <c r="AN484" s="21">
        <v>0.16632447647164195</v>
      </c>
      <c r="AO484" s="21">
        <v>-3.2346305760075378</v>
      </c>
      <c r="AP484" s="21">
        <v>4.6908079098935627</v>
      </c>
      <c r="AQ484" s="21">
        <v>33.545665464428637</v>
      </c>
      <c r="AR484" s="21">
        <v>0.97905667588287415</v>
      </c>
      <c r="AS484" s="21">
        <v>1.774862241015239</v>
      </c>
      <c r="AT484" s="21">
        <v>-1.0000000000000022</v>
      </c>
      <c r="AU484" s="21">
        <v>-1.0000000000000022</v>
      </c>
      <c r="AV484" s="21">
        <v>12.066832019569221</v>
      </c>
      <c r="AW484" s="21">
        <v>89.814430224861056</v>
      </c>
      <c r="AX484" s="21">
        <v>89.915698247975214</v>
      </c>
      <c r="AY484" s="21">
        <v>0.38687205397251273</v>
      </c>
      <c r="AZ484" s="21">
        <v>28.355847964708875</v>
      </c>
      <c r="BA484" s="26">
        <v>1425.0237554704838</v>
      </c>
    </row>
    <row r="485" spans="1:100" x14ac:dyDescent="0.25">
      <c r="A485">
        <v>1446</v>
      </c>
      <c r="B485" t="s">
        <v>922</v>
      </c>
      <c r="C485" s="26">
        <v>3</v>
      </c>
      <c r="D485" s="21">
        <v>-0.77964635968108575</v>
      </c>
      <c r="E485" s="21">
        <v>3.5859586549186702E-2</v>
      </c>
      <c r="F485" s="21">
        <v>-6.5983631522698594E-3</v>
      </c>
      <c r="G485" s="21">
        <v>3.59997569987308E-2</v>
      </c>
      <c r="H485" s="21">
        <v>0.16899304635177972</v>
      </c>
      <c r="I485" s="21">
        <v>0</v>
      </c>
      <c r="J485" s="21">
        <v>10.139582781106784</v>
      </c>
      <c r="K485" s="21">
        <v>0.16899304635177972</v>
      </c>
      <c r="L485" s="21">
        <v>-1.0000000000000029</v>
      </c>
      <c r="M485" s="21">
        <v>-1.0000000000000029</v>
      </c>
      <c r="N485" s="21">
        <v>3.3798609270355939</v>
      </c>
      <c r="O485" s="21">
        <v>9.3959361784244262</v>
      </c>
      <c r="P485" s="21">
        <v>0.39889116993050777</v>
      </c>
      <c r="Q485" s="21">
        <v>-2.7699239236980797E-2</v>
      </c>
      <c r="R485" s="21">
        <v>-1.9651174292714593E-2</v>
      </c>
      <c r="S485" s="21">
        <v>0.32895559544184355</v>
      </c>
      <c r="T485" s="21">
        <v>0.26835944600106398</v>
      </c>
      <c r="U485" s="21">
        <v>-7.6263811754310989E-2</v>
      </c>
      <c r="V485" s="21">
        <v>0</v>
      </c>
      <c r="W485" s="21">
        <v>14.082327333472682</v>
      </c>
      <c r="X485" s="21">
        <v>5.7280945629318916E-2</v>
      </c>
      <c r="Y485" s="21">
        <v>-1.0000000000000029</v>
      </c>
      <c r="Z485" s="21">
        <v>-1.0000000000000029</v>
      </c>
      <c r="AA485" s="21">
        <v>45.424065994725872</v>
      </c>
      <c r="AB485" s="21">
        <v>0.22720012271138176</v>
      </c>
      <c r="AC485" s="21">
        <v>0.37506928117797439</v>
      </c>
      <c r="AD485" s="21">
        <v>2.4958392821561773E-2</v>
      </c>
      <c r="AE485" s="21">
        <v>31.361389835545893</v>
      </c>
      <c r="AF485" s="21">
        <v>-1.0000000000000029</v>
      </c>
      <c r="AG485" s="21">
        <v>-1.0000000000000029</v>
      </c>
      <c r="AH485" s="21">
        <v>-1.0000000000000029</v>
      </c>
      <c r="AI485" s="21">
        <v>0</v>
      </c>
      <c r="AJ485" s="21">
        <v>0</v>
      </c>
      <c r="AK485" s="21">
        <v>-0.21205879686822762</v>
      </c>
      <c r="AL485" s="21">
        <v>-6.1188265294166808E-2</v>
      </c>
      <c r="AM485" s="21">
        <v>0.14804375627196015</v>
      </c>
      <c r="AN485" s="21">
        <v>0.32470214127236402</v>
      </c>
      <c r="AO485" s="21">
        <v>2.6407999224578651</v>
      </c>
      <c r="AP485" s="21">
        <v>7.8116122053382693</v>
      </c>
      <c r="AQ485" s="21">
        <v>24.221910114579451</v>
      </c>
      <c r="AR485" s="21">
        <v>0.52105122968859685</v>
      </c>
      <c r="AS485" s="21">
        <v>0.22627399198109818</v>
      </c>
      <c r="AT485" s="21">
        <v>-1.0000000000000029</v>
      </c>
      <c r="AU485" s="21">
        <v>-1.0000000000000029</v>
      </c>
      <c r="AV485" s="21">
        <v>1.6348582706016208E-2</v>
      </c>
      <c r="AW485" s="21">
        <v>62.631614378488557</v>
      </c>
      <c r="AX485" s="21">
        <v>62.631614378488557</v>
      </c>
      <c r="AY485" s="21">
        <v>0.22089846406613295</v>
      </c>
      <c r="AZ485" s="21">
        <v>25.142573211778974</v>
      </c>
      <c r="BA485" s="26">
        <v>1421.7740210332558</v>
      </c>
    </row>
    <row r="486" spans="1:100" x14ac:dyDescent="0.25">
      <c r="A486">
        <v>1450</v>
      </c>
      <c r="B486" t="s">
        <v>923</v>
      </c>
      <c r="C486" s="26">
        <v>3</v>
      </c>
      <c r="D486" s="21">
        <v>3.1593533811095216</v>
      </c>
      <c r="E486" s="21">
        <v>-2.8545193483947677E-3</v>
      </c>
      <c r="F486" s="21">
        <v>0.29170332130948085</v>
      </c>
      <c r="G486" s="21">
        <v>0.29170332130948085</v>
      </c>
      <c r="H486" s="21">
        <v>-3.657081734525279E-2</v>
      </c>
      <c r="I486" s="21">
        <v>0</v>
      </c>
      <c r="J486" s="21">
        <v>-2.1942490407151682</v>
      </c>
      <c r="K486" s="21">
        <v>-3.657081734525279E-2</v>
      </c>
      <c r="L486" s="21">
        <v>-1.0000000000000002</v>
      </c>
      <c r="M486" s="21">
        <v>-1.0000000000000002</v>
      </c>
      <c r="N486" s="21">
        <v>-0.73141634690505597</v>
      </c>
      <c r="O486" s="21">
        <v>1.2568076617038344</v>
      </c>
      <c r="P486" s="21">
        <v>-0.47113214793462743</v>
      </c>
      <c r="Q486" s="21">
        <v>-0.435942561903927</v>
      </c>
      <c r="R486" s="21">
        <v>-0.1203630438036071</v>
      </c>
      <c r="S486" s="21">
        <v>0.33333333333333348</v>
      </c>
      <c r="T486" s="21">
        <v>0.33054235419703082</v>
      </c>
      <c r="U486" s="21">
        <v>0.14700908484617889</v>
      </c>
      <c r="V486" s="21">
        <v>1.1312213839889477E-2</v>
      </c>
      <c r="W486" s="21">
        <v>34.350712142467415</v>
      </c>
      <c r="X486" s="21">
        <v>1.355494123408755</v>
      </c>
      <c r="Y486" s="21">
        <v>-1.0000000000000002</v>
      </c>
      <c r="Z486" s="21">
        <v>-1.0000000000000002</v>
      </c>
      <c r="AA486" s="21">
        <v>35.315426495144543</v>
      </c>
      <c r="AB486" s="21">
        <v>0.1992426310267181</v>
      </c>
      <c r="AC486" s="21">
        <v>0.14812854869828884</v>
      </c>
      <c r="AD486" s="21">
        <v>-0.3256696317953921</v>
      </c>
      <c r="AE486" s="21">
        <v>1.0850773964807308</v>
      </c>
      <c r="AF486" s="21">
        <v>-1.0000000000000002</v>
      </c>
      <c r="AG486" s="21">
        <v>-1.0000000000000002</v>
      </c>
      <c r="AH486" s="21">
        <v>-1.0000000000000002</v>
      </c>
      <c r="AI486" s="21">
        <v>-2.6522405647459732E-3</v>
      </c>
      <c r="AJ486" s="21">
        <v>1.1312213839889477E-2</v>
      </c>
      <c r="AK486" s="21">
        <v>-9.4643333129861104E-2</v>
      </c>
      <c r="AL486" s="21">
        <v>0.20506242176168599</v>
      </c>
      <c r="AM486" s="21">
        <v>-0.12666172817785634</v>
      </c>
      <c r="AN486" s="21">
        <v>-0.2035476944249591</v>
      </c>
      <c r="AO486" s="21">
        <v>-3.6397598700957143</v>
      </c>
      <c r="AP486" s="21">
        <v>-4.0633802518155449</v>
      </c>
      <c r="AQ486" s="21">
        <v>32.156463101752237</v>
      </c>
      <c r="AR486" s="21">
        <v>0.82219698621643289</v>
      </c>
      <c r="AS486" s="21">
        <v>1.3189233060635026</v>
      </c>
      <c r="AT486" s="21">
        <v>-1.0000000000000002</v>
      </c>
      <c r="AU486" s="21">
        <v>-1.0000000000000002</v>
      </c>
      <c r="AV486" s="21">
        <v>0.17134027750587377</v>
      </c>
      <c r="AW486" s="21">
        <v>32.508853905032829</v>
      </c>
      <c r="AX486" s="21">
        <v>33.587030477726863</v>
      </c>
      <c r="AY486" s="21">
        <v>3.3309766610302147E-2</v>
      </c>
      <c r="AZ486" s="21">
        <v>-26.339506316638087</v>
      </c>
      <c r="BA486" s="26">
        <v>1441.0768537371791</v>
      </c>
    </row>
    <row r="487" spans="1:100" x14ac:dyDescent="0.25">
      <c r="A487">
        <v>1452</v>
      </c>
      <c r="B487" t="s">
        <v>924</v>
      </c>
      <c r="C487" s="26">
        <v>3</v>
      </c>
      <c r="D487" s="21">
        <v>3.9470587495918297</v>
      </c>
      <c r="E487" s="21">
        <v>-9.4670952741217756E-3</v>
      </c>
      <c r="F487" s="21">
        <v>-0.98724610873447671</v>
      </c>
      <c r="G487" s="21">
        <v>-0.99040180715918391</v>
      </c>
      <c r="H487" s="21">
        <v>0.22206727746071747</v>
      </c>
      <c r="I487" s="21">
        <v>0</v>
      </c>
      <c r="J487" s="21">
        <v>13.324036647643043</v>
      </c>
      <c r="K487" s="21">
        <v>0.22206727746071747</v>
      </c>
      <c r="L487" s="21">
        <v>-0.99999999999999967</v>
      </c>
      <c r="M487" s="21">
        <v>-0.99999999999999967</v>
      </c>
      <c r="N487" s="21">
        <v>4.441345549214347</v>
      </c>
      <c r="O487" s="21">
        <v>16.280693590075689</v>
      </c>
      <c r="P487" s="21">
        <v>0.42029230995577371</v>
      </c>
      <c r="Q487" s="21">
        <v>-4.0529332614105051</v>
      </c>
      <c r="R487" s="21">
        <v>-1.4111870686242172</v>
      </c>
      <c r="S487" s="21">
        <v>0.33333333333333309</v>
      </c>
      <c r="T487" s="21">
        <v>0.2964985452653025</v>
      </c>
      <c r="U487" s="21">
        <v>0.18716445430738676</v>
      </c>
      <c r="V487" s="21">
        <v>1.310685598075147E-2</v>
      </c>
      <c r="W487" s="21">
        <v>24.32143645704226</v>
      </c>
      <c r="X487" s="21">
        <v>1.1988089060263933</v>
      </c>
      <c r="Y487" s="21">
        <v>-0.99999999999999967</v>
      </c>
      <c r="Z487" s="21">
        <v>-0.99999999999999967</v>
      </c>
      <c r="AA487" s="21">
        <v>27.834076739304184</v>
      </c>
      <c r="AB487" s="21">
        <v>4.7444819147829956E-2</v>
      </c>
      <c r="AC487" s="21">
        <v>-6.2432373875787539E-2</v>
      </c>
      <c r="AD487" s="21">
        <v>0.11346410174568031</v>
      </c>
      <c r="AE487" s="21">
        <v>4.9238273508861363</v>
      </c>
      <c r="AF487" s="21">
        <v>-0.99999999999999967</v>
      </c>
      <c r="AG487" s="21">
        <v>-0.99999999999999967</v>
      </c>
      <c r="AH487" s="21">
        <v>-0.99999999999999967</v>
      </c>
      <c r="AI487" s="21">
        <v>-4.0744251898313162E-2</v>
      </c>
      <c r="AJ487" s="21">
        <v>1.310685598075147E-2</v>
      </c>
      <c r="AK487" s="21">
        <v>-2.0456891134363248E-2</v>
      </c>
      <c r="AL487" s="21">
        <v>-4.150868156927788E-2</v>
      </c>
      <c r="AM487" s="21">
        <v>0.72637188494656102</v>
      </c>
      <c r="AN487" s="21">
        <v>-0.16216618592974003</v>
      </c>
      <c r="AO487" s="21">
        <v>18.057012667992215</v>
      </c>
      <c r="AP487" s="21">
        <v>-4.2616980560898892</v>
      </c>
      <c r="AQ487" s="21">
        <v>37.645473104685294</v>
      </c>
      <c r="AR487" s="21">
        <v>0.83010318888677348</v>
      </c>
      <c r="AS487" s="21">
        <v>1.4208761834871109</v>
      </c>
      <c r="AT487" s="21">
        <v>-0.99999999999999967</v>
      </c>
      <c r="AU487" s="21">
        <v>-0.99999999999999967</v>
      </c>
      <c r="AV487" s="21">
        <v>-2.4015888757834003</v>
      </c>
      <c r="AW487" s="21">
        <v>39.85307227329001</v>
      </c>
      <c r="AX487" s="21">
        <v>40.3488728333989</v>
      </c>
      <c r="AY487" s="21">
        <v>-2.7236437602211158E-2</v>
      </c>
      <c r="AZ487" s="21">
        <v>-50.167372621536288</v>
      </c>
      <c r="BA487" s="26">
        <v>1340.1848992042439</v>
      </c>
    </row>
    <row r="488" spans="1:100" x14ac:dyDescent="0.25">
      <c r="A488">
        <v>1458</v>
      </c>
      <c r="B488" t="s">
        <v>925</v>
      </c>
      <c r="C488" s="26">
        <v>3</v>
      </c>
      <c r="D488" s="21">
        <v>5.1715817705050595</v>
      </c>
      <c r="E488" s="21">
        <v>0.4756774810147455</v>
      </c>
      <c r="F488" s="21">
        <v>0.52130440774497244</v>
      </c>
      <c r="G488" s="21">
        <v>0.63592567547363443</v>
      </c>
      <c r="H488" s="21">
        <v>8.8140197123838665E-2</v>
      </c>
      <c r="I488" s="21">
        <v>0</v>
      </c>
      <c r="J488" s="21">
        <v>5.288411827430318</v>
      </c>
      <c r="K488" s="21">
        <v>8.8140197123838665E-2</v>
      </c>
      <c r="L488" s="21">
        <v>-0.99999999999999944</v>
      </c>
      <c r="M488" s="21">
        <v>-0.99999999999999944</v>
      </c>
      <c r="N488" s="21">
        <v>1.7628039424767725</v>
      </c>
      <c r="O488" s="21">
        <v>11.095919273409011</v>
      </c>
      <c r="P488" s="21">
        <v>-0.62484421719500327</v>
      </c>
      <c r="Q488" s="21">
        <v>-4.1193645837442778</v>
      </c>
      <c r="R488" s="21">
        <v>-1.5584910829090868</v>
      </c>
      <c r="S488" s="21">
        <v>0.33333333333333348</v>
      </c>
      <c r="T488" s="21">
        <v>0.4480038974684869</v>
      </c>
      <c r="U488" s="21">
        <v>0.13007753213892473</v>
      </c>
      <c r="V488" s="21">
        <v>0</v>
      </c>
      <c r="W488" s="21">
        <v>32.930982632676233</v>
      </c>
      <c r="X488" s="21">
        <v>1.3196521972794961</v>
      </c>
      <c r="Y488" s="21">
        <v>-0.99999999999999944</v>
      </c>
      <c r="Z488" s="21">
        <v>-0.99999999999999944</v>
      </c>
      <c r="AA488" s="21">
        <v>60.296725976877759</v>
      </c>
      <c r="AB488" s="21">
        <v>0.15137581626690269</v>
      </c>
      <c r="AC488" s="21">
        <v>0.21973985619948169</v>
      </c>
      <c r="AD488" s="21">
        <v>0.20736901607582767</v>
      </c>
      <c r="AE488" s="21">
        <v>28.924234427110616</v>
      </c>
      <c r="AF488" s="21">
        <v>-0.99999999999999944</v>
      </c>
      <c r="AG488" s="21">
        <v>-0.99999999999999944</v>
      </c>
      <c r="AH488" s="21">
        <v>-0.99999999999999944</v>
      </c>
      <c r="AI488" s="21">
        <v>-3.812849960325429E-2</v>
      </c>
      <c r="AJ488" s="21">
        <v>0</v>
      </c>
      <c r="AK488" s="21">
        <v>0.15355290904031346</v>
      </c>
      <c r="AL488" s="21">
        <v>0.62251324385533813</v>
      </c>
      <c r="AM488" s="21">
        <v>2.4334929080533571E-2</v>
      </c>
      <c r="AN488" s="21">
        <v>-5.6803778131306534E-2</v>
      </c>
      <c r="AO488" s="21">
        <v>1.3761377722149055</v>
      </c>
      <c r="AP488" s="21">
        <v>1.6924717659940254</v>
      </c>
      <c r="AQ488" s="21">
        <v>38.219394460106592</v>
      </c>
      <c r="AR488" s="21">
        <v>0.91141476294074519</v>
      </c>
      <c r="AS488" s="21">
        <v>1.407792394403335</v>
      </c>
      <c r="AT488" s="21">
        <v>-0.99999999999999944</v>
      </c>
      <c r="AU488" s="21">
        <v>-0.99999999999999944</v>
      </c>
      <c r="AV488" s="21">
        <v>-0.92256540743545212</v>
      </c>
      <c r="AW488" s="21">
        <v>73.085117016280847</v>
      </c>
      <c r="AX488" s="21">
        <v>72.322547024215737</v>
      </c>
      <c r="AY488" s="21">
        <v>0.20816884301306707</v>
      </c>
      <c r="AZ488" s="21">
        <v>7.2102014175474674</v>
      </c>
      <c r="BA488" s="26">
        <v>1531.0595618132329</v>
      </c>
    </row>
    <row r="489" spans="1:100" x14ac:dyDescent="0.25">
      <c r="A489">
        <v>1466</v>
      </c>
      <c r="B489" t="s">
        <v>926</v>
      </c>
      <c r="C489" s="26">
        <v>3</v>
      </c>
      <c r="D489" s="21">
        <v>5.6380556273939693</v>
      </c>
      <c r="E489" s="21">
        <v>0.5987151481499291</v>
      </c>
      <c r="F489" s="21">
        <v>0.36844879524522939</v>
      </c>
      <c r="G489" s="21">
        <v>0.54382177682951227</v>
      </c>
      <c r="H489" s="21">
        <v>0.20905205304116228</v>
      </c>
      <c r="I489" s="21">
        <v>-2.6100907399965227E-2</v>
      </c>
      <c r="J489" s="21">
        <v>10.977068738471809</v>
      </c>
      <c r="K489" s="21">
        <v>0.18295114564119697</v>
      </c>
      <c r="L489" s="21">
        <v>-0.99999999999999989</v>
      </c>
      <c r="M489" s="21">
        <v>-0.99999999999999989</v>
      </c>
      <c r="N489" s="21">
        <v>3.6590229128239353</v>
      </c>
      <c r="O489" s="21">
        <v>17.158946142695278</v>
      </c>
      <c r="P489" s="21">
        <v>1.5616382817810741</v>
      </c>
      <c r="Q489" s="21">
        <v>-0.80934597449290857</v>
      </c>
      <c r="R489" s="21">
        <v>-0.23447963913401726</v>
      </c>
      <c r="S489" s="21">
        <v>0.32624015499610926</v>
      </c>
      <c r="T489" s="21">
        <v>0.35629903890263709</v>
      </c>
      <c r="U489" s="21">
        <v>0.24585212192705047</v>
      </c>
      <c r="V489" s="21">
        <v>1.1119201229183983E-3</v>
      </c>
      <c r="W489" s="21">
        <v>29.862083612300715</v>
      </c>
      <c r="X489" s="21">
        <v>1.5126337622725643</v>
      </c>
      <c r="Y489" s="21">
        <v>-0.99999999999999989</v>
      </c>
      <c r="Z489" s="21">
        <v>-0.99999999999999989</v>
      </c>
      <c r="AA489" s="21">
        <v>77.89439356383798</v>
      </c>
      <c r="AB489" s="21">
        <v>0.27403586397112506</v>
      </c>
      <c r="AC489" s="21">
        <v>0.3074561229126867</v>
      </c>
      <c r="AD489" s="21">
        <v>0.3838438049296144</v>
      </c>
      <c r="AE489" s="21">
        <v>48.266789590671316</v>
      </c>
      <c r="AF489" s="21">
        <v>-0.99999999999999989</v>
      </c>
      <c r="AG489" s="21">
        <v>-0.99999999999999989</v>
      </c>
      <c r="AH489" s="21">
        <v>-0.99999999999999989</v>
      </c>
      <c r="AI489" s="21">
        <v>0</v>
      </c>
      <c r="AJ489" s="21">
        <v>1.1119201229183983E-3</v>
      </c>
      <c r="AK489" s="21">
        <v>0.14849520834746541</v>
      </c>
      <c r="AL489" s="21">
        <v>0.17296543460065272</v>
      </c>
      <c r="AM489" s="21">
        <v>5.9703668431685016E-2</v>
      </c>
      <c r="AN489" s="21">
        <v>0.15908766553161782</v>
      </c>
      <c r="AO489" s="21">
        <v>2.2350677525294516</v>
      </c>
      <c r="AP489" s="21">
        <v>4.842018811293709</v>
      </c>
      <c r="AQ489" s="21">
        <v>40.839152350772579</v>
      </c>
      <c r="AR489" s="21">
        <v>0.92950323594871498</v>
      </c>
      <c r="AS489" s="21">
        <v>1.6955849079137624</v>
      </c>
      <c r="AT489" s="21">
        <v>-0.99999999999999989</v>
      </c>
      <c r="AU489" s="21">
        <v>-0.99999999999999989</v>
      </c>
      <c r="AV489" s="21">
        <v>0.30934213769549485</v>
      </c>
      <c r="AW489" s="21">
        <v>99.895358517827034</v>
      </c>
      <c r="AX489" s="21">
        <v>100.00655053011887</v>
      </c>
      <c r="AY489" s="21">
        <v>0.2946545865358246</v>
      </c>
      <c r="AZ489" s="21">
        <v>40.304779231620813</v>
      </c>
      <c r="BA489" s="26">
        <v>1524.1161681498643</v>
      </c>
    </row>
    <row r="490" spans="1:100" x14ac:dyDescent="0.25">
      <c r="A490">
        <v>1468</v>
      </c>
      <c r="B490" t="s">
        <v>927</v>
      </c>
      <c r="C490" s="26">
        <v>2</v>
      </c>
      <c r="D490" s="21">
        <v>4.844635458141946</v>
      </c>
      <c r="E490" s="21">
        <v>0.24716385991522988</v>
      </c>
      <c r="F490" s="21">
        <v>0.69240228806624371</v>
      </c>
      <c r="G490" s="21">
        <v>0.70321342132489484</v>
      </c>
      <c r="H490" s="21">
        <v>0.19770801695116694</v>
      </c>
      <c r="I490" s="21">
        <v>0</v>
      </c>
      <c r="J490" s="21">
        <v>11.862481017070014</v>
      </c>
      <c r="K490" s="21">
        <v>0.19770801695116694</v>
      </c>
      <c r="L490" s="21">
        <v>-1</v>
      </c>
      <c r="M490" s="21">
        <v>-1</v>
      </c>
      <c r="N490" s="21">
        <v>3.9541603390233382</v>
      </c>
      <c r="O490" s="21">
        <v>16.166885026765044</v>
      </c>
      <c r="P490" s="21">
        <v>1.4195311186862456</v>
      </c>
      <c r="Q490" s="21">
        <v>3.6060717801185591</v>
      </c>
      <c r="R490" s="21">
        <v>1.1859009658968771</v>
      </c>
      <c r="S490" s="21">
        <v>0.35181197043272677</v>
      </c>
      <c r="T490" s="21">
        <v>0.37443249098788589</v>
      </c>
      <c r="U490" s="21">
        <v>0.18938020704980746</v>
      </c>
      <c r="V490" s="21">
        <v>1.5410490932671061E-2</v>
      </c>
      <c r="W490" s="21">
        <v>31.371395673034186</v>
      </c>
      <c r="X490" s="21">
        <v>1.3206185324817858</v>
      </c>
      <c r="Y490" s="21">
        <v>-1</v>
      </c>
      <c r="Z490" s="21">
        <v>-1</v>
      </c>
      <c r="AA490" s="21">
        <v>56.936571521174358</v>
      </c>
      <c r="AB490" s="21">
        <v>0.2427875871856856</v>
      </c>
      <c r="AC490" s="21">
        <v>0.24304878967698196</v>
      </c>
      <c r="AD490" s="21">
        <v>0.23738044862859409</v>
      </c>
      <c r="AE490" s="21">
        <v>29.170763869243125</v>
      </c>
      <c r="AF490" s="21">
        <v>-1</v>
      </c>
      <c r="AG490" s="21">
        <v>-1</v>
      </c>
      <c r="AH490" s="21">
        <v>-1</v>
      </c>
      <c r="AI490" s="21">
        <v>8.183193672652158E-3</v>
      </c>
      <c r="AJ490" s="21">
        <v>1.5410490932671061E-2</v>
      </c>
      <c r="AK490" s="21">
        <v>-6.0588438067868663E-2</v>
      </c>
      <c r="AL490" s="21">
        <v>0.23241639505711598</v>
      </c>
      <c r="AM490" s="21">
        <v>-7.8914358546833499E-2</v>
      </c>
      <c r="AN490" s="21">
        <v>0.26235521876188728</v>
      </c>
      <c r="AO490" s="21">
        <v>-1.6224494003847445</v>
      </c>
      <c r="AP490" s="21">
        <v>7.0676106907073253</v>
      </c>
      <c r="AQ490" s="21">
        <v>37.019662655625808</v>
      </c>
      <c r="AR490" s="21">
        <v>0.86033903313033477</v>
      </c>
      <c r="AS490" s="21">
        <v>1.4236776059839009</v>
      </c>
      <c r="AT490" s="21">
        <v>-1</v>
      </c>
      <c r="AU490" s="21">
        <v>-1</v>
      </c>
      <c r="AV490" s="21">
        <v>1.6254546786404922</v>
      </c>
      <c r="AW490" s="21">
        <v>71.058911552157525</v>
      </c>
      <c r="AX490" s="21">
        <v>71.385573794463781</v>
      </c>
      <c r="AY490" s="21">
        <v>0.29171670414489148</v>
      </c>
      <c r="AZ490" s="21">
        <v>21.907831257775147</v>
      </c>
      <c r="BA490" s="26">
        <v>1481.5737412342946</v>
      </c>
    </row>
    <row r="491" spans="1:100" x14ac:dyDescent="0.25">
      <c r="A491">
        <v>1474</v>
      </c>
      <c r="B491" t="s">
        <v>928</v>
      </c>
      <c r="C491" s="26">
        <v>3</v>
      </c>
      <c r="D491" s="21">
        <v>4.5793089997934295</v>
      </c>
      <c r="E491" s="21">
        <v>-9.6127847675881894E-2</v>
      </c>
      <c r="F491" s="21">
        <v>-4.30143446731861E-2</v>
      </c>
      <c r="G491" s="21">
        <v>-5.8234789496964798E-2</v>
      </c>
      <c r="H491" s="21">
        <v>2.6594115357363411E-2</v>
      </c>
      <c r="I491" s="21">
        <v>0</v>
      </c>
      <c r="J491" s="21">
        <v>1.5956469214418039</v>
      </c>
      <c r="K491" s="21">
        <v>2.6594115357363411E-2</v>
      </c>
      <c r="L491" s="21">
        <v>-1.0000000000000004</v>
      </c>
      <c r="M491" s="21">
        <v>-1.0000000000000004</v>
      </c>
      <c r="N491" s="21">
        <v>0.5318823071472677</v>
      </c>
      <c r="O491" s="21">
        <v>6.1167211317382728</v>
      </c>
      <c r="P491" s="21">
        <v>1.2976370266920083</v>
      </c>
      <c r="Q491" s="21">
        <v>-0.59112264038907292</v>
      </c>
      <c r="R491" s="21">
        <v>2.8527376023347976E-2</v>
      </c>
      <c r="S491" s="21">
        <v>0.33333333333333359</v>
      </c>
      <c r="T491" s="21">
        <v>0.34075488020807315</v>
      </c>
      <c r="U491" s="21">
        <v>7.9917869900103355E-2</v>
      </c>
      <c r="V491" s="21">
        <v>-8.3530525437560024E-2</v>
      </c>
      <c r="W491" s="21">
        <v>25.755257705863468</v>
      </c>
      <c r="X491" s="21">
        <v>0.47340397203383605</v>
      </c>
      <c r="Y491" s="21">
        <v>-1.0000000000000004</v>
      </c>
      <c r="Z491" s="21">
        <v>-1.0000000000000004</v>
      </c>
      <c r="AA491" s="21">
        <v>32.208751670951429</v>
      </c>
      <c r="AB491" s="21">
        <v>0.14313826824322026</v>
      </c>
      <c r="AC491" s="21">
        <v>3.6637272348475747E-2</v>
      </c>
      <c r="AD491" s="21">
        <v>-5.1276208810403498E-2</v>
      </c>
      <c r="AE491" s="21">
        <v>6.4249665890646224</v>
      </c>
      <c r="AF491" s="21">
        <v>-1.0000000000000004</v>
      </c>
      <c r="AG491" s="21">
        <v>-1.0000000000000004</v>
      </c>
      <c r="AH491" s="21">
        <v>-1.0000000000000004</v>
      </c>
      <c r="AI491" s="21">
        <v>0</v>
      </c>
      <c r="AJ491" s="21">
        <v>-8.3530525437560024E-2</v>
      </c>
      <c r="AK491" s="21">
        <v>0.32154505326614979</v>
      </c>
      <c r="AL491" s="21">
        <v>-6.5286309723130861E-2</v>
      </c>
      <c r="AM491" s="21">
        <v>9.0751923305447027E-2</v>
      </c>
      <c r="AN491" s="21">
        <v>0.13540849589611084</v>
      </c>
      <c r="AO491" s="21">
        <v>3.876523348966924</v>
      </c>
      <c r="AP491" s="21">
        <v>3.0587808487871153</v>
      </c>
      <c r="AQ491" s="21">
        <v>27.350904627305265</v>
      </c>
      <c r="AR491" s="21">
        <v>0.67047555800395009</v>
      </c>
      <c r="AS491" s="21">
        <v>0.49999808739119955</v>
      </c>
      <c r="AT491" s="21">
        <v>-1.0000000000000004</v>
      </c>
      <c r="AU491" s="21">
        <v>-1.0000000000000004</v>
      </c>
      <c r="AV491" s="21">
        <v>-2.9707413473616742E-2</v>
      </c>
      <c r="AW491" s="21">
        <v>41.384253651476826</v>
      </c>
      <c r="AX491" s="21">
        <v>33.031201107720825</v>
      </c>
      <c r="AY491" s="21">
        <v>-4.5882445604399011E-2</v>
      </c>
      <c r="AZ491" s="21">
        <v>-40.348136053572929</v>
      </c>
      <c r="BA491" s="26">
        <v>1328.3460929015307</v>
      </c>
    </row>
    <row r="492" spans="1:100" x14ac:dyDescent="0.25">
      <c r="A492">
        <v>1477</v>
      </c>
      <c r="B492" t="s">
        <v>929</v>
      </c>
      <c r="C492" s="26">
        <v>3</v>
      </c>
      <c r="D492" s="21">
        <v>4.5812450715047097</v>
      </c>
      <c r="E492" s="21">
        <v>0</v>
      </c>
      <c r="F492" s="21">
        <v>1.3363113079689914</v>
      </c>
      <c r="G492" s="21">
        <v>1.3363113079689914</v>
      </c>
      <c r="H492" s="21">
        <v>0.42809966393512061</v>
      </c>
      <c r="I492" s="21">
        <v>0</v>
      </c>
      <c r="J492" s="21">
        <v>25.685979836107236</v>
      </c>
      <c r="K492" s="21">
        <v>0.42809966393512061</v>
      </c>
      <c r="L492" s="21">
        <v>-1.0000000000000024</v>
      </c>
      <c r="M492" s="21">
        <v>-1.0000000000000024</v>
      </c>
      <c r="N492" s="21">
        <v>8.5619932787024116</v>
      </c>
      <c r="O492" s="21">
        <v>31.603536215580952</v>
      </c>
      <c r="P492" s="21">
        <v>0.61834169269843242</v>
      </c>
      <c r="Q492" s="21">
        <v>-2.9966097878526265</v>
      </c>
      <c r="R492" s="21">
        <v>-0.98986742953591744</v>
      </c>
      <c r="S492" s="21">
        <v>0.3333333333333342</v>
      </c>
      <c r="T492" s="21">
        <v>0.3408933161670355</v>
      </c>
      <c r="U492" s="21">
        <v>0.35454452940199355</v>
      </c>
      <c r="V492" s="21">
        <v>9.9811585271712064E-2</v>
      </c>
      <c r="W492" s="21">
        <v>28.019324009558176</v>
      </c>
      <c r="X492" s="21">
        <v>2.2707345976371967</v>
      </c>
      <c r="Y492" s="21">
        <v>-1.0000000000000024</v>
      </c>
      <c r="Z492" s="21">
        <v>-1.0000000000000024</v>
      </c>
      <c r="AA492" s="21">
        <v>67.703133662608522</v>
      </c>
      <c r="AB492" s="21">
        <v>0.1558662434088805</v>
      </c>
      <c r="AC492" s="21">
        <v>0.40660705430139232</v>
      </c>
      <c r="AD492" s="21">
        <v>0.25100024394145221</v>
      </c>
      <c r="AE492" s="21">
        <v>40.673677082586252</v>
      </c>
      <c r="AF492" s="21">
        <v>-1.0000000000000024</v>
      </c>
      <c r="AG492" s="21">
        <v>-1.0000000000000024</v>
      </c>
      <c r="AH492" s="21">
        <v>-1.0000000000000024</v>
      </c>
      <c r="AI492" s="21">
        <v>1.817232217912787E-2</v>
      </c>
      <c r="AJ492" s="21">
        <v>9.9811585271712064E-2</v>
      </c>
      <c r="AK492" s="21">
        <v>-5.1043112972887841E-2</v>
      </c>
      <c r="AL492" s="21">
        <v>-9.7814436620753981E-2</v>
      </c>
      <c r="AM492" s="21">
        <v>5.2368603498792826E-2</v>
      </c>
      <c r="AN492" s="21">
        <v>0.14486572583988244</v>
      </c>
      <c r="AO492" s="21">
        <v>1.0539995226053822</v>
      </c>
      <c r="AP492" s="21">
        <v>3.1325709628932916</v>
      </c>
      <c r="AQ492" s="21">
        <v>53.705303845665426</v>
      </c>
      <c r="AR492" s="21">
        <v>1.1285827641740762</v>
      </c>
      <c r="AS492" s="21">
        <v>2.6988342615723178</v>
      </c>
      <c r="AT492" s="21">
        <v>-1.0000000000000024</v>
      </c>
      <c r="AU492" s="21">
        <v>-1.0000000000000024</v>
      </c>
      <c r="AV492" s="21">
        <v>0.34644387843307289</v>
      </c>
      <c r="AW492" s="21">
        <v>102.43924084108266</v>
      </c>
      <c r="AX492" s="21">
        <v>112.78384581183639</v>
      </c>
      <c r="AY492" s="21">
        <v>0.61035161201021981</v>
      </c>
      <c r="AZ492" s="21">
        <v>53.677220417203827</v>
      </c>
      <c r="BA492" s="26">
        <v>1686.0875765868316</v>
      </c>
      <c r="CU492" t="e">
        <v>#N/A</v>
      </c>
      <c r="CV492" t="e">
        <v>#N/A</v>
      </c>
    </row>
    <row r="493" spans="1:100" x14ac:dyDescent="0.25">
      <c r="A493">
        <v>1481</v>
      </c>
      <c r="B493" t="s">
        <v>930</v>
      </c>
      <c r="C493" s="26">
        <v>3</v>
      </c>
      <c r="D493" s="21">
        <v>4.3207686151867915</v>
      </c>
      <c r="E493" s="21">
        <v>-4.3663001703192435E-2</v>
      </c>
      <c r="F493" s="21">
        <v>0.65143751140850781</v>
      </c>
      <c r="G493" s="21">
        <v>0.64286657540180414</v>
      </c>
      <c r="H493" s="21">
        <v>0.51476821557229901</v>
      </c>
      <c r="I493" s="21">
        <v>0</v>
      </c>
      <c r="J493" s="21">
        <v>30.886092934337938</v>
      </c>
      <c r="K493" s="21">
        <v>0.51476821557229901</v>
      </c>
      <c r="L493" s="21">
        <v>-1.0000000000000009</v>
      </c>
      <c r="M493" s="21">
        <v>-1.0000000000000009</v>
      </c>
      <c r="N493" s="21">
        <v>10.295364311445976</v>
      </c>
      <c r="O493" s="21">
        <v>35.849728124926536</v>
      </c>
      <c r="P493" s="21">
        <v>-0.19354124672845957</v>
      </c>
      <c r="Q493" s="21">
        <v>-0.42504058699656067</v>
      </c>
      <c r="R493" s="21">
        <v>-0.15038684368371208</v>
      </c>
      <c r="S493" s="21">
        <v>0.33333333333333354</v>
      </c>
      <c r="T493" s="21">
        <v>0.40002214306061906</v>
      </c>
      <c r="U493" s="21">
        <v>0.57871674792317551</v>
      </c>
      <c r="V493" s="21">
        <v>0</v>
      </c>
      <c r="W493" s="21">
        <v>31.892160349793201</v>
      </c>
      <c r="X493" s="21">
        <v>2.5766413418749954</v>
      </c>
      <c r="Y493" s="21">
        <v>-1.0000000000000009</v>
      </c>
      <c r="Z493" s="21">
        <v>-1.0000000000000009</v>
      </c>
      <c r="AA493" s="21">
        <v>54.721052961326841</v>
      </c>
      <c r="AB493" s="21">
        <v>0.27591170355803679</v>
      </c>
      <c r="AC493" s="21">
        <v>0.14121520407930177</v>
      </c>
      <c r="AD493" s="21">
        <v>4.245868146700893E-2</v>
      </c>
      <c r="AE493" s="21">
        <v>22.97927945521738</v>
      </c>
      <c r="AF493" s="21">
        <v>-1.0000000000000009</v>
      </c>
      <c r="AG493" s="21">
        <v>-1.0000000000000009</v>
      </c>
      <c r="AH493" s="21">
        <v>-1.0000000000000009</v>
      </c>
      <c r="AI493" s="21">
        <v>0</v>
      </c>
      <c r="AJ493" s="21">
        <v>0</v>
      </c>
      <c r="AK493" s="21">
        <v>1.8393889962296756E-2</v>
      </c>
      <c r="AL493" s="21">
        <v>2.3187445058378494E-2</v>
      </c>
      <c r="AM493" s="21">
        <v>0.19050119143858241</v>
      </c>
      <c r="AN493" s="21">
        <v>0.48044667444897393</v>
      </c>
      <c r="AO493" s="21">
        <v>4.8544992357760446</v>
      </c>
      <c r="AP493" s="21">
        <v>12.127104086516239</v>
      </c>
      <c r="AQ493" s="21">
        <v>62.778253284131104</v>
      </c>
      <c r="AR493" s="21">
        <v>1.3120722243171286</v>
      </c>
      <c r="AS493" s="21">
        <v>3.0914095574472968</v>
      </c>
      <c r="AT493" s="21">
        <v>-1.0000000000000009</v>
      </c>
      <c r="AU493" s="21">
        <v>-1.0000000000000009</v>
      </c>
      <c r="AV493" s="21">
        <v>0.49247973171809234</v>
      </c>
      <c r="AW493" s="21">
        <v>102.69788517276959</v>
      </c>
      <c r="AX493" s="21">
        <v>102.69788517276959</v>
      </c>
      <c r="AY493" s="21">
        <v>0.27437622393839212</v>
      </c>
      <c r="AZ493" s="21">
        <v>24.98029586847451</v>
      </c>
      <c r="BA493" s="26">
        <v>1565.1487351792366</v>
      </c>
      <c r="CU493" t="e">
        <v>#N/A</v>
      </c>
      <c r="CV493" t="e">
        <v>#N/A</v>
      </c>
    </row>
    <row r="494" spans="1:100" x14ac:dyDescent="0.25">
      <c r="A494">
        <v>1482</v>
      </c>
      <c r="B494" t="s">
        <v>931</v>
      </c>
      <c r="C494" s="26">
        <v>2</v>
      </c>
      <c r="D494" s="21">
        <v>3.7127066516249667</v>
      </c>
      <c r="E494" s="21">
        <v>-4.269312355349851E-3</v>
      </c>
      <c r="F494" s="21">
        <v>6.6306223626717606E-2</v>
      </c>
      <c r="G494" s="21">
        <v>7.4274195941268439E-2</v>
      </c>
      <c r="H494" s="21">
        <v>6.7593344131347058E-2</v>
      </c>
      <c r="I494" s="21">
        <v>0</v>
      </c>
      <c r="J494" s="21">
        <v>4.0556006478808229</v>
      </c>
      <c r="K494" s="21">
        <v>6.7593344131347058E-2</v>
      </c>
      <c r="L494" s="21">
        <v>-1</v>
      </c>
      <c r="M494" s="21">
        <v>-1</v>
      </c>
      <c r="N494" s="21">
        <v>1.3518668826269411</v>
      </c>
      <c r="O494" s="21">
        <v>8.0575775000370022</v>
      </c>
      <c r="P494" s="21">
        <v>0.14615649766786115</v>
      </c>
      <c r="Q494" s="21">
        <v>0.62986469993531002</v>
      </c>
      <c r="R494" s="21">
        <v>0.2083705032721187</v>
      </c>
      <c r="S494" s="21">
        <v>0.32748981995325166</v>
      </c>
      <c r="T494" s="21">
        <v>0.27174388334035576</v>
      </c>
      <c r="U494" s="21">
        <v>6.2222844261328347E-2</v>
      </c>
      <c r="V494" s="21">
        <v>-1.4033416581441934E-3</v>
      </c>
      <c r="W494" s="21">
        <v>23.345963485227934</v>
      </c>
      <c r="X494" s="21">
        <v>0.73154950977572941</v>
      </c>
      <c r="Y494" s="21">
        <v>-1</v>
      </c>
      <c r="Z494" s="21">
        <v>-1</v>
      </c>
      <c r="AA494" s="21">
        <v>40.413499258978234</v>
      </c>
      <c r="AB494" s="21">
        <v>0.10015689825528117</v>
      </c>
      <c r="AC494" s="21">
        <v>0.10036397274087304</v>
      </c>
      <c r="AD494" s="21">
        <v>9.5920946572058671E-2</v>
      </c>
      <c r="AE494" s="21">
        <v>16.030699921282022</v>
      </c>
      <c r="AF494" s="21">
        <v>-1</v>
      </c>
      <c r="AG494" s="21">
        <v>-1</v>
      </c>
      <c r="AH494" s="21">
        <v>-1</v>
      </c>
      <c r="AI494" s="21">
        <v>-1.0365470778461131E-3</v>
      </c>
      <c r="AJ494" s="21">
        <v>-1.4033416581441934E-3</v>
      </c>
      <c r="AK494" s="21">
        <v>0.11124476314733422</v>
      </c>
      <c r="AL494" s="21">
        <v>6.0583193841913109E-2</v>
      </c>
      <c r="AM494" s="21">
        <v>0.12122378702874631</v>
      </c>
      <c r="AN494" s="21">
        <v>6.2217073186307453E-2</v>
      </c>
      <c r="AO494" s="21">
        <v>3.4738516683688498</v>
      </c>
      <c r="AP494" s="21">
        <v>1.9713096219537309</v>
      </c>
      <c r="AQ494" s="21">
        <v>28.476023662082316</v>
      </c>
      <c r="AR494" s="21">
        <v>0.67227681553009855</v>
      </c>
      <c r="AS494" s="21">
        <v>0.81550799013055852</v>
      </c>
      <c r="AT494" s="21">
        <v>-1</v>
      </c>
      <c r="AU494" s="21">
        <v>-1</v>
      </c>
      <c r="AV494" s="21">
        <v>0.32823239296190587</v>
      </c>
      <c r="AW494" s="21">
        <v>52.017279651596326</v>
      </c>
      <c r="AX494" s="21">
        <v>52.09448437594309</v>
      </c>
      <c r="AY494" s="21">
        <v>0.1450450740370112</v>
      </c>
      <c r="AZ494" s="21">
        <v>-3.7879413105920063</v>
      </c>
      <c r="BA494" s="26">
        <v>1431.1743662306712</v>
      </c>
    </row>
    <row r="495" spans="1:100" x14ac:dyDescent="0.25">
      <c r="A495">
        <v>1492</v>
      </c>
      <c r="B495" t="s">
        <v>932</v>
      </c>
      <c r="C495" s="26">
        <v>3</v>
      </c>
      <c r="D495" s="21">
        <v>2.5766428854129222</v>
      </c>
      <c r="E495" s="21">
        <v>-1.1536062530827805E-2</v>
      </c>
      <c r="F495" s="21">
        <v>1.0947291755189315</v>
      </c>
      <c r="G495" s="21">
        <v>1.0947291755189315</v>
      </c>
      <c r="H495" s="21">
        <v>1.1780553988226897E-2</v>
      </c>
      <c r="I495" s="21">
        <v>0</v>
      </c>
      <c r="J495" s="21">
        <v>0.70683323929361386</v>
      </c>
      <c r="K495" s="21">
        <v>1.1780553988226897E-2</v>
      </c>
      <c r="L495" s="21">
        <v>-1.0000000000000007</v>
      </c>
      <c r="M495" s="21">
        <v>-1.0000000000000007</v>
      </c>
      <c r="N495" s="21">
        <v>0.23561107976453788</v>
      </c>
      <c r="O495" s="21">
        <v>4.3782053002254662</v>
      </c>
      <c r="P495" s="21">
        <v>-0.96752702660357637</v>
      </c>
      <c r="Q495" s="21">
        <v>3.0697100351681565</v>
      </c>
      <c r="R495" s="21">
        <v>0.84702990575659121</v>
      </c>
      <c r="S495" s="21">
        <v>0.33333333333333348</v>
      </c>
      <c r="T495" s="21">
        <v>0.3979253989779466</v>
      </c>
      <c r="U495" s="21">
        <v>0.34007466520045021</v>
      </c>
      <c r="V495" s="21">
        <v>0</v>
      </c>
      <c r="W495" s="21">
        <v>42.382113740940149</v>
      </c>
      <c r="X495" s="21">
        <v>2.1443689047694656</v>
      </c>
      <c r="Y495" s="21">
        <v>-1.0000000000000007</v>
      </c>
      <c r="Z495" s="21">
        <v>-1.0000000000000007</v>
      </c>
      <c r="AA495" s="21">
        <v>84.425896840331731</v>
      </c>
      <c r="AB495" s="21">
        <v>0.26622770991220907</v>
      </c>
      <c r="AC495" s="21">
        <v>0.38856011915989558</v>
      </c>
      <c r="AD495" s="21">
        <v>0.16914723480059463</v>
      </c>
      <c r="AE495" s="21">
        <v>41.196753193634962</v>
      </c>
      <c r="AF495" s="21">
        <v>-1.0000000000000007</v>
      </c>
      <c r="AG495" s="21">
        <v>-1.0000000000000007</v>
      </c>
      <c r="AH495" s="21">
        <v>-1.0000000000000007</v>
      </c>
      <c r="AI495" s="21">
        <v>0</v>
      </c>
      <c r="AJ495" s="21">
        <v>0</v>
      </c>
      <c r="AK495" s="21">
        <v>-0.30808051723656399</v>
      </c>
      <c r="AL495" s="21">
        <v>2.2371902203851636E-2</v>
      </c>
      <c r="AM495" s="21">
        <v>-7.4622828099856778E-2</v>
      </c>
      <c r="AN495" s="21">
        <v>-5.1341054558030716E-2</v>
      </c>
      <c r="AO495" s="21">
        <v>-3.4059732886792391</v>
      </c>
      <c r="AP495" s="21">
        <v>-1.17166685293151</v>
      </c>
      <c r="AQ495" s="21">
        <v>43.088946980233757</v>
      </c>
      <c r="AR495" s="21">
        <v>1.071333397511731</v>
      </c>
      <c r="AS495" s="21">
        <v>2.1561494587576937</v>
      </c>
      <c r="AT495" s="21">
        <v>-1.0000000000000007</v>
      </c>
      <c r="AU495" s="21">
        <v>-1.0000000000000007</v>
      </c>
      <c r="AV495" s="21">
        <v>1.9417590812755228</v>
      </c>
      <c r="AW495" s="21">
        <v>87.632435287625597</v>
      </c>
      <c r="AX495" s="21">
        <v>87.632435287625597</v>
      </c>
      <c r="AY495" s="21">
        <v>0.1874781786352335</v>
      </c>
      <c r="AZ495" s="21">
        <v>28.388021474613598</v>
      </c>
      <c r="BA495" s="26">
        <v>1540.0407041248204</v>
      </c>
    </row>
    <row r="496" spans="1:100" x14ac:dyDescent="0.25">
      <c r="A496">
        <v>1493</v>
      </c>
      <c r="B496" t="s">
        <v>933</v>
      </c>
      <c r="C496" s="26">
        <v>3</v>
      </c>
      <c r="D496" s="21">
        <v>4.3877627671004413</v>
      </c>
      <c r="E496" s="21">
        <v>8.1872919451927137E-2</v>
      </c>
      <c r="F496" s="21">
        <v>1.3384286099646274</v>
      </c>
      <c r="G496" s="21">
        <v>1.3384286099646274</v>
      </c>
      <c r="H496" s="21">
        <v>-2.4057891678024423E-2</v>
      </c>
      <c r="I496" s="21">
        <v>0</v>
      </c>
      <c r="J496" s="21">
        <v>-1.4434735006814643</v>
      </c>
      <c r="K496" s="21">
        <v>-2.4057891678024423E-2</v>
      </c>
      <c r="L496" s="21">
        <v>-1.0000000000000018</v>
      </c>
      <c r="M496" s="21">
        <v>-1.0000000000000018</v>
      </c>
      <c r="N496" s="21">
        <v>-0.48115783356048836</v>
      </c>
      <c r="O496" s="21">
        <v>4.2827178763835985</v>
      </c>
      <c r="P496" s="21">
        <v>1.8726261631092704</v>
      </c>
      <c r="Q496" s="21">
        <v>-0.40388767225809197</v>
      </c>
      <c r="R496" s="21">
        <v>3.3534454469996249E-2</v>
      </c>
      <c r="S496" s="21">
        <v>0.33333333333333415</v>
      </c>
      <c r="T496" s="21">
        <v>0.27196101433950565</v>
      </c>
      <c r="U496" s="21">
        <v>0.42951123573003813</v>
      </c>
      <c r="V496" s="21">
        <v>8.8730247113399455E-3</v>
      </c>
      <c r="W496" s="21">
        <v>42.70945999168967</v>
      </c>
      <c r="X496" s="21">
        <v>2.3392630115452269</v>
      </c>
      <c r="Y496" s="21">
        <v>-1.0000000000000018</v>
      </c>
      <c r="Z496" s="21">
        <v>-1.0000000000000018</v>
      </c>
      <c r="AA496" s="21">
        <v>68.776392208936585</v>
      </c>
      <c r="AB496" s="21">
        <v>0.1274514018023748</v>
      </c>
      <c r="AC496" s="21">
        <v>0.2350374928105293</v>
      </c>
      <c r="AD496" s="21">
        <v>0.15817906064263451</v>
      </c>
      <c r="AE496" s="21">
        <v>26.033397762776929</v>
      </c>
      <c r="AF496" s="21">
        <v>-1.0000000000000018</v>
      </c>
      <c r="AG496" s="21">
        <v>-1.0000000000000018</v>
      </c>
      <c r="AH496" s="21">
        <v>-1.0000000000000018</v>
      </c>
      <c r="AI496" s="21">
        <v>3.5009087447581036E-2</v>
      </c>
      <c r="AJ496" s="21">
        <v>8.8730247113399455E-3</v>
      </c>
      <c r="AK496" s="21">
        <v>-0.13826866201238991</v>
      </c>
      <c r="AL496" s="21">
        <v>-0.20540648171401713</v>
      </c>
      <c r="AM496" s="21">
        <v>-0.34207666502768669</v>
      </c>
      <c r="AN496" s="21">
        <v>2.5434046114902711E-2</v>
      </c>
      <c r="AO496" s="21">
        <v>-9.2432599357541161</v>
      </c>
      <c r="AP496" s="21">
        <v>-0.39118125569751971</v>
      </c>
      <c r="AQ496" s="21">
        <v>41.265986491008228</v>
      </c>
      <c r="AR496" s="21">
        <v>1.0436786081142175</v>
      </c>
      <c r="AS496" s="21">
        <v>2.3152051198672035</v>
      </c>
      <c r="AT496" s="21">
        <v>-1.0000000000000018</v>
      </c>
      <c r="AU496" s="21">
        <v>-1.0000000000000018</v>
      </c>
      <c r="AV496" s="21">
        <v>1.3719630644346241</v>
      </c>
      <c r="AW496" s="21">
        <v>72.667928829622653</v>
      </c>
      <c r="AX496" s="21">
        <v>74.255413049708295</v>
      </c>
      <c r="AY496" s="21">
        <v>0.34169343946261821</v>
      </c>
      <c r="AZ496" s="21">
        <v>32.627172057146446</v>
      </c>
      <c r="BA496" s="26">
        <v>1455.2684910625626</v>
      </c>
    </row>
    <row r="497" spans="1:100" x14ac:dyDescent="0.25">
      <c r="A497">
        <v>1495</v>
      </c>
      <c r="B497" t="s">
        <v>482</v>
      </c>
      <c r="C497" s="26">
        <v>3</v>
      </c>
      <c r="D497" s="21">
        <v>4.4815184956210903</v>
      </c>
      <c r="E497" s="21">
        <v>0</v>
      </c>
      <c r="F497" s="21">
        <v>0.77911027530000476</v>
      </c>
      <c r="G497" s="21">
        <v>0.77911027530000476</v>
      </c>
      <c r="H497" s="21">
        <v>-5.2767759283044134E-2</v>
      </c>
      <c r="I497" s="21">
        <v>0</v>
      </c>
      <c r="J497" s="21">
        <v>-3.1660655569826517</v>
      </c>
      <c r="K497" s="21">
        <v>-5.2767759283044134E-2</v>
      </c>
      <c r="L497" s="21">
        <v>-1.0000000000000007</v>
      </c>
      <c r="M497" s="21">
        <v>-1.0000000000000007</v>
      </c>
      <c r="N497" s="21">
        <v>-1.0553551856608829</v>
      </c>
      <c r="O497" s="21">
        <v>2.0945632139384451</v>
      </c>
      <c r="P497" s="21">
        <v>-7.0960624663076788E-2</v>
      </c>
      <c r="Q497" s="21">
        <v>0.63334776726247088</v>
      </c>
      <c r="R497" s="21">
        <v>0.15748612245592919</v>
      </c>
      <c r="S497" s="21">
        <v>0.33333333333333398</v>
      </c>
      <c r="T497" s="21">
        <v>0.34569722703967637</v>
      </c>
      <c r="U497" s="21">
        <v>0.22989454089377342</v>
      </c>
      <c r="V497" s="21">
        <v>-2.6794970302035648E-3</v>
      </c>
      <c r="W497" s="21">
        <v>38.360534540784947</v>
      </c>
      <c r="X497" s="21">
        <v>1.6458305862608125</v>
      </c>
      <c r="Y497" s="21">
        <v>-1.0000000000000007</v>
      </c>
      <c r="Z497" s="21">
        <v>-1.0000000000000007</v>
      </c>
      <c r="AA497" s="21">
        <v>80.662946808945804</v>
      </c>
      <c r="AB497" s="21">
        <v>9.3320473040155394E-2</v>
      </c>
      <c r="AC497" s="21">
        <v>0.32643093901810172</v>
      </c>
      <c r="AD497" s="21">
        <v>0.42314711085584067</v>
      </c>
      <c r="AE497" s="21">
        <v>42.144926145704893</v>
      </c>
      <c r="AF497" s="21">
        <v>-1.0000000000000007</v>
      </c>
      <c r="AG497" s="21">
        <v>-1.0000000000000007</v>
      </c>
      <c r="AH497" s="21">
        <v>-1.0000000000000007</v>
      </c>
      <c r="AI497" s="21">
        <v>-4.6607791426773751E-2</v>
      </c>
      <c r="AJ497" s="21">
        <v>-2.6794970302035648E-3</v>
      </c>
      <c r="AK497" s="21">
        <v>-0.1005504248539731</v>
      </c>
      <c r="AL497" s="21">
        <v>3.571529961207074E-2</v>
      </c>
      <c r="AM497" s="21">
        <v>-0.10625269007624925</v>
      </c>
      <c r="AN497" s="21">
        <v>-0.22984387160731068</v>
      </c>
      <c r="AO497" s="21">
        <v>-3.1590693761760957</v>
      </c>
      <c r="AP497" s="21">
        <v>-5.5675202921224134</v>
      </c>
      <c r="AQ497" s="21">
        <v>35.194468983802295</v>
      </c>
      <c r="AR497" s="21">
        <v>0.90624560423657929</v>
      </c>
      <c r="AS497" s="21">
        <v>1.5930628269777685</v>
      </c>
      <c r="AT497" s="21">
        <v>-1.0000000000000007</v>
      </c>
      <c r="AU497" s="21">
        <v>-1.0000000000000007</v>
      </c>
      <c r="AV497" s="21">
        <v>0.93659639775593317</v>
      </c>
      <c r="AW497" s="21">
        <v>77.189989730761823</v>
      </c>
      <c r="AX497" s="21">
        <v>75.989884199206017</v>
      </c>
      <c r="AY497" s="21">
        <v>0.1571463656833933</v>
      </c>
      <c r="AZ497" s="21">
        <v>1.9406267623846394</v>
      </c>
      <c r="BA497" s="26">
        <v>1509.1697241777056</v>
      </c>
    </row>
    <row r="498" spans="1:100" x14ac:dyDescent="0.25">
      <c r="A498">
        <v>1501</v>
      </c>
      <c r="B498" t="s">
        <v>934</v>
      </c>
      <c r="C498" s="26">
        <v>3</v>
      </c>
      <c r="D498" s="21">
        <v>4.6652313869285793</v>
      </c>
      <c r="E498" s="21">
        <v>0</v>
      </c>
      <c r="F498" s="21">
        <v>4.7340643942059168</v>
      </c>
      <c r="G498" s="21">
        <v>4.7340643942059168</v>
      </c>
      <c r="H498" s="21">
        <v>0.14734941446050082</v>
      </c>
      <c r="I498" s="21">
        <v>0</v>
      </c>
      <c r="J498" s="21">
        <v>8.8409648676300456</v>
      </c>
      <c r="K498" s="21">
        <v>0.14734941446050082</v>
      </c>
      <c r="L498" s="21">
        <v>-1.0000000000000016</v>
      </c>
      <c r="M498" s="21">
        <v>-1.0000000000000016</v>
      </c>
      <c r="N498" s="21">
        <v>2.9469882892100183</v>
      </c>
      <c r="O498" s="21">
        <v>18.240260648764551</v>
      </c>
      <c r="P498" s="21">
        <v>9.5213148377675336E-3</v>
      </c>
      <c r="Q498" s="21">
        <v>-0.38553754065167212</v>
      </c>
      <c r="R498" s="21">
        <v>-0.11027852454029019</v>
      </c>
      <c r="S498" s="21">
        <v>0.33333333333333387</v>
      </c>
      <c r="T498" s="21">
        <v>0.35352485155589097</v>
      </c>
      <c r="U498" s="21">
        <v>0.38822570879620855</v>
      </c>
      <c r="V498" s="21">
        <v>0.55433001367068968</v>
      </c>
      <c r="W498" s="21">
        <v>59.282579715824873</v>
      </c>
      <c r="X498" s="21">
        <v>5.4238613119522796</v>
      </c>
      <c r="Y498" s="21">
        <v>-1.0000000000000016</v>
      </c>
      <c r="Z498" s="21">
        <v>-1.0000000000000016</v>
      </c>
      <c r="AA498" s="21">
        <v>99.735286044250984</v>
      </c>
      <c r="AB498" s="21">
        <v>0.34744790645256329</v>
      </c>
      <c r="AC498" s="21">
        <v>0.17911112045850525</v>
      </c>
      <c r="AD498" s="21">
        <v>0.28470067014826012</v>
      </c>
      <c r="AE498" s="21">
        <v>40.562984852966423</v>
      </c>
      <c r="AF498" s="21">
        <v>-1.0000000000000016</v>
      </c>
      <c r="AG498" s="21">
        <v>-1.0000000000000016</v>
      </c>
      <c r="AH498" s="21">
        <v>-1.0000000000000016</v>
      </c>
      <c r="AI498" s="21">
        <v>0</v>
      </c>
      <c r="AJ498" s="21">
        <v>0.55433001367068968</v>
      </c>
      <c r="AK498" s="21">
        <v>7.0535179787287239E-2</v>
      </c>
      <c r="AL498" s="21">
        <v>6.2987273002139424E-2</v>
      </c>
      <c r="AM498" s="21">
        <v>1.0889093148918606E-2</v>
      </c>
      <c r="AN498" s="21">
        <v>-4.7347929918636816E-2</v>
      </c>
      <c r="AO498" s="21">
        <v>0.62490322765940221</v>
      </c>
      <c r="AP498" s="21">
        <v>-0.86876188295522294</v>
      </c>
      <c r="AQ498" s="21">
        <v>68.123544583454915</v>
      </c>
      <c r="AR498" s="21">
        <v>1.629413907356122</v>
      </c>
      <c r="AS498" s="21">
        <v>5.5712107264127777</v>
      </c>
      <c r="AT498" s="21">
        <v>-1.0000000000000016</v>
      </c>
      <c r="AU498" s="21">
        <v>-1.0000000000000016</v>
      </c>
      <c r="AV498" s="21">
        <v>4.6237858696656255</v>
      </c>
      <c r="AW498" s="21">
        <v>117.1067848100603</v>
      </c>
      <c r="AX498" s="21">
        <v>172.53978617712937</v>
      </c>
      <c r="AY498" s="21">
        <v>0.36808421303947519</v>
      </c>
      <c r="AZ498" s="21">
        <v>35.802308377526323</v>
      </c>
      <c r="BA498" s="26">
        <v>1629.0933636216982</v>
      </c>
      <c r="CU498" t="e">
        <v>#N/A</v>
      </c>
      <c r="CV498" t="e">
        <v>#N/A</v>
      </c>
    </row>
    <row r="499" spans="1:100" x14ac:dyDescent="0.25">
      <c r="A499">
        <v>1502</v>
      </c>
      <c r="B499" t="s">
        <v>935</v>
      </c>
      <c r="C499" s="26">
        <v>3</v>
      </c>
      <c r="D499" s="21">
        <v>4.9986338534359742</v>
      </c>
      <c r="E499" s="21">
        <v>0</v>
      </c>
      <c r="F499" s="21">
        <v>0</v>
      </c>
      <c r="G499" s="21">
        <v>0</v>
      </c>
      <c r="H499" s="21">
        <v>0.66711356700543623</v>
      </c>
      <c r="I499" s="21">
        <v>0</v>
      </c>
      <c r="J499" s="21">
        <v>40.026814020326192</v>
      </c>
      <c r="K499" s="21">
        <v>0.66711356700543623</v>
      </c>
      <c r="L499" s="21">
        <v>-0.99999999999999889</v>
      </c>
      <c r="M499" s="21">
        <v>-0.99999999999999889</v>
      </c>
      <c r="N499" s="21">
        <v>13.342271340108734</v>
      </c>
      <c r="O499" s="21">
        <v>45.025447873762147</v>
      </c>
      <c r="P499" s="21">
        <v>-0.14092704927550995</v>
      </c>
      <c r="Q499" s="21">
        <v>0.30815267210100639</v>
      </c>
      <c r="R499" s="21">
        <v>6.724427682502887E-2</v>
      </c>
      <c r="S499" s="21">
        <v>0.3307403288204156</v>
      </c>
      <c r="T499" s="21">
        <v>0.34835539381402958</v>
      </c>
      <c r="U499" s="21">
        <v>0.13906463084134771</v>
      </c>
      <c r="V499" s="21">
        <v>0</v>
      </c>
      <c r="W499" s="21">
        <v>6.0418714588142377</v>
      </c>
      <c r="X499" s="21">
        <v>0.59651961132789511</v>
      </c>
      <c r="Y499" s="21">
        <v>-0.99999999999999889</v>
      </c>
      <c r="Z499" s="21">
        <v>-0.99999999999999889</v>
      </c>
      <c r="AA499" s="21">
        <v>28.11648552685374</v>
      </c>
      <c r="AB499" s="21">
        <v>0.27254380777658038</v>
      </c>
      <c r="AC499" s="21">
        <v>0.17966020087291032</v>
      </c>
      <c r="AD499" s="21">
        <v>-1.2056612825201225E-2</v>
      </c>
      <c r="AE499" s="21">
        <v>22.007369791214476</v>
      </c>
      <c r="AF499" s="21">
        <v>-0.99999999999999889</v>
      </c>
      <c r="AG499" s="21">
        <v>-0.99999999999999889</v>
      </c>
      <c r="AH499" s="21">
        <v>-0.99999999999999889</v>
      </c>
      <c r="AI499" s="21">
        <v>0</v>
      </c>
      <c r="AJ499" s="21">
        <v>0</v>
      </c>
      <c r="AK499" s="21">
        <v>9.4351298354629118E-2</v>
      </c>
      <c r="AL499" s="21">
        <v>0.4197051452376096</v>
      </c>
      <c r="AM499" s="21">
        <v>0.16882567614362223</v>
      </c>
      <c r="AN499" s="21">
        <v>-8.1622389495514328E-2</v>
      </c>
      <c r="AO499" s="21">
        <v>4.6923983953637025</v>
      </c>
      <c r="AP499" s="21">
        <v>5.7965988800190056E-2</v>
      </c>
      <c r="AQ499" s="21">
        <v>46.068685479140427</v>
      </c>
      <c r="AR499" s="21">
        <v>0.81816035347579308</v>
      </c>
      <c r="AS499" s="21">
        <v>1.2636331783333319</v>
      </c>
      <c r="AT499" s="21">
        <v>-0.99999999999999889</v>
      </c>
      <c r="AU499" s="21">
        <v>-0.99999999999999889</v>
      </c>
      <c r="AV499" s="21">
        <v>6.724427682502887E-2</v>
      </c>
      <c r="AW499" s="21">
        <v>73.199899389416089</v>
      </c>
      <c r="AX499" s="21">
        <v>73.199899389416089</v>
      </c>
      <c r="AY499" s="21">
        <v>0.23467372863257643</v>
      </c>
      <c r="AZ499" s="21">
        <v>0.69783989860097939</v>
      </c>
      <c r="BA499" s="26">
        <v>1456.5417840284576</v>
      </c>
    </row>
    <row r="500" spans="1:100" x14ac:dyDescent="0.25">
      <c r="A500">
        <v>1504</v>
      </c>
      <c r="B500" t="s">
        <v>936</v>
      </c>
      <c r="C500" s="26">
        <v>3</v>
      </c>
      <c r="D500" s="21">
        <v>4.9228116728103206</v>
      </c>
      <c r="E500" s="21">
        <v>0</v>
      </c>
      <c r="F500" s="21">
        <v>0.20463764312262661</v>
      </c>
      <c r="G500" s="21">
        <v>0.20463764312262661</v>
      </c>
      <c r="H500" s="21">
        <v>4.1807545527724671E-2</v>
      </c>
      <c r="I500" s="21">
        <v>0</v>
      </c>
      <c r="J500" s="21">
        <v>2.5084527316634855</v>
      </c>
      <c r="K500" s="21">
        <v>4.1807545527724671E-2</v>
      </c>
      <c r="L500" s="21">
        <v>-1.000000000000002</v>
      </c>
      <c r="M500" s="21">
        <v>-1.000000000000002</v>
      </c>
      <c r="N500" s="21">
        <v>0.83615091055449342</v>
      </c>
      <c r="O500" s="21">
        <v>7.6359020475964252</v>
      </c>
      <c r="P500" s="21">
        <v>-0.59798542382157693</v>
      </c>
      <c r="Q500" s="21">
        <v>2.0190909472886673</v>
      </c>
      <c r="R500" s="21">
        <v>0.62391995845014769</v>
      </c>
      <c r="S500" s="21">
        <v>0.33333333333333393</v>
      </c>
      <c r="T500" s="21">
        <v>0.34640049421212049</v>
      </c>
      <c r="U500" s="21">
        <v>0.54512083580185333</v>
      </c>
      <c r="V500" s="21">
        <v>5.4817356320455951E-2</v>
      </c>
      <c r="W500" s="21">
        <v>49.514578965601558</v>
      </c>
      <c r="X500" s="21">
        <v>3.1603809240266649</v>
      </c>
      <c r="Y500" s="21">
        <v>-1.000000000000002</v>
      </c>
      <c r="Z500" s="21">
        <v>-1.000000000000002</v>
      </c>
      <c r="AA500" s="21">
        <v>67.341913771654319</v>
      </c>
      <c r="AB500" s="21">
        <v>8.9747239124514183E-2</v>
      </c>
      <c r="AC500" s="21">
        <v>0.1852263654824863</v>
      </c>
      <c r="AD500" s="21">
        <v>6.9094692345051972E-2</v>
      </c>
      <c r="AE500" s="21">
        <v>17.203414847602627</v>
      </c>
      <c r="AF500" s="21">
        <v>-1.000000000000002</v>
      </c>
      <c r="AG500" s="21">
        <v>-1.000000000000002</v>
      </c>
      <c r="AH500" s="21">
        <v>-1.000000000000002</v>
      </c>
      <c r="AI500" s="21">
        <v>0</v>
      </c>
      <c r="AJ500" s="21">
        <v>5.4817356320455951E-2</v>
      </c>
      <c r="AK500" s="21">
        <v>5.5086310009759873E-2</v>
      </c>
      <c r="AL500" s="21">
        <v>-0.16018389758541809</v>
      </c>
      <c r="AM500" s="21">
        <v>0.1610821227593458</v>
      </c>
      <c r="AN500" s="21">
        <v>-0.22338321556699622</v>
      </c>
      <c r="AO500" s="21">
        <v>4.3024846190324455</v>
      </c>
      <c r="AP500" s="21">
        <v>-6.3854998771019957</v>
      </c>
      <c r="AQ500" s="21">
        <v>52.023031697265061</v>
      </c>
      <c r="AR500" s="21">
        <v>1.279672019667764</v>
      </c>
      <c r="AS500" s="21">
        <v>3.2021884695543892</v>
      </c>
      <c r="AT500" s="21">
        <v>-1.000000000000002</v>
      </c>
      <c r="AU500" s="21">
        <v>-1.000000000000002</v>
      </c>
      <c r="AV500" s="21">
        <v>0.82855760157277458</v>
      </c>
      <c r="AW500" s="21">
        <v>68.592315942148744</v>
      </c>
      <c r="AX500" s="21">
        <v>74.074051574194314</v>
      </c>
      <c r="AY500" s="21">
        <v>-7.1395980322166444E-2</v>
      </c>
      <c r="AZ500" s="21">
        <v>-24.006906194084902</v>
      </c>
      <c r="BA500" s="26">
        <v>1442.4352536561526</v>
      </c>
    </row>
    <row r="501" spans="1:100" x14ac:dyDescent="0.25">
      <c r="A501">
        <v>1506</v>
      </c>
      <c r="B501" t="s">
        <v>937</v>
      </c>
      <c r="C501" s="26">
        <v>3</v>
      </c>
      <c r="D501" s="21">
        <v>4.310083005168714</v>
      </c>
      <c r="E501" s="21">
        <v>8.5451801241855585E-2</v>
      </c>
      <c r="F501" s="21">
        <v>0.21119258240695254</v>
      </c>
      <c r="G501" s="21">
        <v>0.21119258240695254</v>
      </c>
      <c r="H501" s="21">
        <v>0.33360727753237956</v>
      </c>
      <c r="I501" s="21">
        <v>0</v>
      </c>
      <c r="J501" s="21">
        <v>20.016436651942769</v>
      </c>
      <c r="K501" s="21">
        <v>0.33360727753237956</v>
      </c>
      <c r="L501" s="21">
        <v>-0.99999999999999889</v>
      </c>
      <c r="M501" s="21">
        <v>-0.99999999999999889</v>
      </c>
      <c r="N501" s="21">
        <v>6.6721455506475928</v>
      </c>
      <c r="O501" s="21">
        <v>24.537712239518434</v>
      </c>
      <c r="P501" s="21">
        <v>9.9049387415720808E-2</v>
      </c>
      <c r="Q501" s="21">
        <v>1.4412616975719768</v>
      </c>
      <c r="R501" s="21">
        <v>0.28835287174671437</v>
      </c>
      <c r="S501" s="21">
        <v>0.33333333333333287</v>
      </c>
      <c r="T501" s="21">
        <v>0.34949859394306787</v>
      </c>
      <c r="U501" s="21">
        <v>0.40255177119032443</v>
      </c>
      <c r="V501" s="21">
        <v>0.15813669379137377</v>
      </c>
      <c r="W501" s="21">
        <v>36.3965245890288</v>
      </c>
      <c r="X501" s="21">
        <v>2.9172389430862284</v>
      </c>
      <c r="Y501" s="21">
        <v>-0.99999999999999889</v>
      </c>
      <c r="Z501" s="21">
        <v>-0.99999999999999889</v>
      </c>
      <c r="AA501" s="21">
        <v>88.649156788459123</v>
      </c>
      <c r="AB501" s="21">
        <v>0.32167964529126697</v>
      </c>
      <c r="AC501" s="21">
        <v>0.50649006016236153</v>
      </c>
      <c r="AD501" s="21">
        <v>0.21111588110004281</v>
      </c>
      <c r="AE501" s="21">
        <v>51.964279327683542</v>
      </c>
      <c r="AF501" s="21">
        <v>-0.99999999999999889</v>
      </c>
      <c r="AG501" s="21">
        <v>-0.99999999999999889</v>
      </c>
      <c r="AH501" s="21">
        <v>-0.99999999999999889</v>
      </c>
      <c r="AI501" s="21">
        <v>0</v>
      </c>
      <c r="AJ501" s="21">
        <v>0.15813669379137377</v>
      </c>
      <c r="AK501" s="21">
        <v>-0.17271789408098323</v>
      </c>
      <c r="AL501" s="21">
        <v>0.23792374108862754</v>
      </c>
      <c r="AM501" s="21">
        <v>-3.8777095472805972E-2</v>
      </c>
      <c r="AN501" s="21">
        <v>3.0540953354320131E-2</v>
      </c>
      <c r="AO501" s="21">
        <v>-1.8330168572250654</v>
      </c>
      <c r="AP501" s="21">
        <v>1.9531425393011421</v>
      </c>
      <c r="AQ501" s="21">
        <v>56.41296124097159</v>
      </c>
      <c r="AR501" s="21">
        <v>1.2435203922580995</v>
      </c>
      <c r="AS501" s="21">
        <v>3.2508462206186088</v>
      </c>
      <c r="AT501" s="21">
        <v>-0.99999999999999889</v>
      </c>
      <c r="AU501" s="21">
        <v>-0.99999999999999889</v>
      </c>
      <c r="AV501" s="21">
        <v>0.49954545415366686</v>
      </c>
      <c r="AW501" s="21">
        <v>115.14001156727862</v>
      </c>
      <c r="AX501" s="21">
        <v>130.95368094641603</v>
      </c>
      <c r="AY501" s="21">
        <v>0.54485104849534149</v>
      </c>
      <c r="AZ501" s="21">
        <v>53.628683871423441</v>
      </c>
      <c r="BA501" s="26">
        <v>1584.2930369543462</v>
      </c>
    </row>
    <row r="502" spans="1:100" x14ac:dyDescent="0.25">
      <c r="A502">
        <v>1507</v>
      </c>
      <c r="B502" t="s">
        <v>938</v>
      </c>
      <c r="C502" s="26">
        <v>3</v>
      </c>
      <c r="D502" s="21">
        <v>4.5242638310534371</v>
      </c>
      <c r="E502" s="21">
        <v>-2.172933781013334E-3</v>
      </c>
      <c r="F502" s="21">
        <v>1.7891399692576515</v>
      </c>
      <c r="G502" s="21">
        <v>1.7891399692576515</v>
      </c>
      <c r="H502" s="21">
        <v>0.32866404390509846</v>
      </c>
      <c r="I502" s="21">
        <v>0</v>
      </c>
      <c r="J502" s="21">
        <v>19.719842634305898</v>
      </c>
      <c r="K502" s="21">
        <v>0.32866404390509846</v>
      </c>
      <c r="L502" s="21">
        <v>-1.0000000000000022</v>
      </c>
      <c r="M502" s="21">
        <v>-1.0000000000000022</v>
      </c>
      <c r="N502" s="21">
        <v>6.5732808781019676</v>
      </c>
      <c r="O502" s="21">
        <v>26.033246434616991</v>
      </c>
      <c r="P502" s="21">
        <v>-0.18575576861954007</v>
      </c>
      <c r="Q502" s="21">
        <v>0.57718465832725996</v>
      </c>
      <c r="R502" s="21">
        <v>0.1660239111126606</v>
      </c>
      <c r="S502" s="21">
        <v>0.33333333333333415</v>
      </c>
      <c r="T502" s="21">
        <v>0.3250381081977548</v>
      </c>
      <c r="U502" s="21">
        <v>0.49024379614688512</v>
      </c>
      <c r="V502" s="21">
        <v>-1.5415676422272604E-2</v>
      </c>
      <c r="W502" s="21">
        <v>32.181420694024119</v>
      </c>
      <c r="X502" s="21">
        <v>2.1996611057102964</v>
      </c>
      <c r="Y502" s="21">
        <v>-1.0000000000000022</v>
      </c>
      <c r="Z502" s="21">
        <v>-1.0000000000000022</v>
      </c>
      <c r="AA502" s="21">
        <v>105.28439229172915</v>
      </c>
      <c r="AB502" s="21">
        <v>0.3620924992328044</v>
      </c>
      <c r="AC502" s="21">
        <v>0.57241422422324817</v>
      </c>
      <c r="AD502" s="21">
        <v>0.5242322302757948</v>
      </c>
      <c r="AE502" s="21">
        <v>72.936947686592333</v>
      </c>
      <c r="AF502" s="21">
        <v>-1.0000000000000022</v>
      </c>
      <c r="AG502" s="21">
        <v>-1.0000000000000022</v>
      </c>
      <c r="AH502" s="21">
        <v>-1.0000000000000022</v>
      </c>
      <c r="AI502" s="21">
        <v>-1.6802309880437627E-3</v>
      </c>
      <c r="AJ502" s="21">
        <v>-1.5415676422272604E-2</v>
      </c>
      <c r="AK502" s="21">
        <v>0.12931761914222822</v>
      </c>
      <c r="AL502" s="21">
        <v>-4.437049280330678E-2</v>
      </c>
      <c r="AM502" s="21">
        <v>0.12337934310928401</v>
      </c>
      <c r="AN502" s="21">
        <v>0.2878465241268694</v>
      </c>
      <c r="AO502" s="21">
        <v>3.7310716734432412</v>
      </c>
      <c r="AP502" s="21">
        <v>6.9743106391552008</v>
      </c>
      <c r="AQ502" s="21">
        <v>51.901263328330018</v>
      </c>
      <c r="AR502" s="21">
        <v>1.1331995612557018</v>
      </c>
      <c r="AS502" s="21">
        <v>2.5283251496153936</v>
      </c>
      <c r="AT502" s="21">
        <v>-1.0000000000000022</v>
      </c>
      <c r="AU502" s="21">
        <v>-1.0000000000000022</v>
      </c>
      <c r="AV502" s="21">
        <v>1.9551638803703117</v>
      </c>
      <c r="AW502" s="21">
        <v>138.2919493655013</v>
      </c>
      <c r="AX502" s="21">
        <v>136.71677710351315</v>
      </c>
      <c r="AY502" s="21">
        <v>0.41357076225319495</v>
      </c>
      <c r="AZ502" s="21">
        <v>49.091538733470713</v>
      </c>
      <c r="BA502" s="26">
        <v>1585.0771712793139</v>
      </c>
    </row>
    <row r="503" spans="1:100" x14ac:dyDescent="0.25">
      <c r="A503">
        <v>1510</v>
      </c>
      <c r="B503" t="s">
        <v>888</v>
      </c>
      <c r="C503" s="26">
        <v>3</v>
      </c>
      <c r="D503" s="21">
        <v>1.5354686138829492</v>
      </c>
      <c r="E503" s="21">
        <v>0</v>
      </c>
      <c r="F503" s="21">
        <v>5.130108296396256E-3</v>
      </c>
      <c r="G503" s="21">
        <v>5.130108296396256E-3</v>
      </c>
      <c r="H503" s="21">
        <v>4.4130334126095655E-2</v>
      </c>
      <c r="I503" s="21">
        <v>0</v>
      </c>
      <c r="J503" s="21">
        <v>2.6478200475657383</v>
      </c>
      <c r="K503" s="21">
        <v>4.4130334126095655E-2</v>
      </c>
      <c r="L503" s="21">
        <v>-1.0000000000000027</v>
      </c>
      <c r="M503" s="21">
        <v>-1.0000000000000027</v>
      </c>
      <c r="N503" s="21">
        <v>0.88260668252191332</v>
      </c>
      <c r="O503" s="21">
        <v>4.1884187697450841</v>
      </c>
      <c r="P503" s="21">
        <v>-1.9583727772186175E-2</v>
      </c>
      <c r="Q503" s="21">
        <v>-2.1216146295898795</v>
      </c>
      <c r="R503" s="21">
        <v>-0.71694412906372174</v>
      </c>
      <c r="S503" s="21">
        <v>0.33952948517889286</v>
      </c>
      <c r="T503" s="21">
        <v>0.19953521639051153</v>
      </c>
      <c r="U503" s="21">
        <v>0.11627921749184539</v>
      </c>
      <c r="V503" s="21">
        <v>-2.2930595952651126E-2</v>
      </c>
      <c r="W503" s="21">
        <v>23.531319559300112</v>
      </c>
      <c r="X503" s="21">
        <v>0.68866954475196129</v>
      </c>
      <c r="Y503" s="21">
        <v>-1.0000000000000027</v>
      </c>
      <c r="Z503" s="21">
        <v>-1.0000000000000027</v>
      </c>
      <c r="AA503" s="21">
        <v>8.7145707127641643</v>
      </c>
      <c r="AB503" s="21">
        <v>-0.11339128206504567</v>
      </c>
      <c r="AC503" s="21">
        <v>-0.18958252037810364</v>
      </c>
      <c r="AD503" s="21">
        <v>2.0977708093704431E-2</v>
      </c>
      <c r="AE503" s="21">
        <v>-14.099804717472233</v>
      </c>
      <c r="AF503" s="21">
        <v>-1.0000000000000027</v>
      </c>
      <c r="AG503" s="21">
        <v>-1.0000000000000027</v>
      </c>
      <c r="AH503" s="21">
        <v>-1.0000000000000027</v>
      </c>
      <c r="AI503" s="21">
        <v>0</v>
      </c>
      <c r="AJ503" s="21">
        <v>-2.2930595952651126E-2</v>
      </c>
      <c r="AK503" s="21">
        <v>-5.0143897097430133E-2</v>
      </c>
      <c r="AL503" s="21">
        <v>-8.4604019458121821E-2</v>
      </c>
      <c r="AM503" s="21">
        <v>-9.4729812187248935E-2</v>
      </c>
      <c r="AN503" s="21">
        <v>-3.1321598755458938E-2</v>
      </c>
      <c r="AO503" s="21">
        <v>-2.6189647901683744</v>
      </c>
      <c r="AP503" s="21">
        <v>-1.2060600661770824</v>
      </c>
      <c r="AQ503" s="21">
        <v>26.179139606865867</v>
      </c>
      <c r="AR503" s="21">
        <v>0.63241332310859877</v>
      </c>
      <c r="AS503" s="21">
        <v>0.73279987887805698</v>
      </c>
      <c r="AT503" s="21">
        <v>-1.0000000000000027</v>
      </c>
      <c r="AU503" s="21">
        <v>-1.0000000000000027</v>
      </c>
      <c r="AV503" s="21">
        <v>-0.71181402076732558</v>
      </c>
      <c r="AW503" s="21">
        <v>11.696929416332168</v>
      </c>
      <c r="AX503" s="21">
        <v>9.4038698210670617</v>
      </c>
      <c r="AY503" s="21">
        <v>-2.6267096670736456E-2</v>
      </c>
      <c r="AZ503" s="21">
        <v>-62.781056145710366</v>
      </c>
      <c r="BA503" s="26">
        <v>1341.3747446086709</v>
      </c>
    </row>
    <row r="504" spans="1:100" x14ac:dyDescent="0.25">
      <c r="A504">
        <v>1511</v>
      </c>
      <c r="B504" t="s">
        <v>939</v>
      </c>
      <c r="C504" s="26">
        <v>3</v>
      </c>
      <c r="D504" s="21">
        <v>4.3782108392876022</v>
      </c>
      <c r="E504" s="21">
        <v>-1.4898354464101225E-3</v>
      </c>
      <c r="F504" s="21">
        <v>-0.82216136838889597</v>
      </c>
      <c r="G504" s="21">
        <v>-0.82216136838889597</v>
      </c>
      <c r="H504" s="21">
        <v>0.32071734473641611</v>
      </c>
      <c r="I504" s="21">
        <v>0</v>
      </c>
      <c r="J504" s="21">
        <v>19.243040684184965</v>
      </c>
      <c r="K504" s="21">
        <v>0.32071734473641611</v>
      </c>
      <c r="L504" s="21">
        <v>-0.999999999999999</v>
      </c>
      <c r="M504" s="21">
        <v>-0.999999999999999</v>
      </c>
      <c r="N504" s="21">
        <v>6.4143468947283218</v>
      </c>
      <c r="O504" s="21">
        <v>22.799090155083668</v>
      </c>
      <c r="P504" s="21">
        <v>0.49796323815165344</v>
      </c>
      <c r="Q504" s="21">
        <v>0.91110455169978688</v>
      </c>
      <c r="R504" s="21">
        <v>0.23366860315045387</v>
      </c>
      <c r="S504" s="21">
        <v>0.33333333333333298</v>
      </c>
      <c r="T504" s="21">
        <v>0.39656558270587478</v>
      </c>
      <c r="U504" s="21">
        <v>0.35935286974787717</v>
      </c>
      <c r="V504" s="21">
        <v>-1.2362095219808132E-2</v>
      </c>
      <c r="W504" s="21">
        <v>30.24689383323447</v>
      </c>
      <c r="X504" s="21">
        <v>1.8282769494895232</v>
      </c>
      <c r="Y504" s="21">
        <v>-0.999999999999999</v>
      </c>
      <c r="Z504" s="21">
        <v>-0.999999999999999</v>
      </c>
      <c r="AA504" s="21">
        <v>32.004421033112358</v>
      </c>
      <c r="AB504" s="21">
        <v>-0.15114804439002613</v>
      </c>
      <c r="AC504" s="21">
        <v>3.7350496710664233E-2</v>
      </c>
      <c r="AD504" s="21">
        <v>0.14427471961391128</v>
      </c>
      <c r="AE504" s="21">
        <v>1.52385859672748</v>
      </c>
      <c r="AF504" s="21">
        <v>-0.999999999999999</v>
      </c>
      <c r="AG504" s="21">
        <v>-0.999999999999999</v>
      </c>
      <c r="AH504" s="21">
        <v>-0.999999999999999</v>
      </c>
      <c r="AI504" s="21">
        <v>-3.5141016205793036E-3</v>
      </c>
      <c r="AJ504" s="21">
        <v>-1.2362095219808132E-2</v>
      </c>
      <c r="AK504" s="21">
        <v>-8.9189375273880336E-2</v>
      </c>
      <c r="AL504" s="21">
        <v>0.13385894959476877</v>
      </c>
      <c r="AM504" s="21">
        <v>0.28743227900051899</v>
      </c>
      <c r="AN504" s="21">
        <v>-3.8059286224749925E-2</v>
      </c>
      <c r="AO504" s="21">
        <v>6.7398600986435735</v>
      </c>
      <c r="AP504" s="21">
        <v>-0.28218740764490413</v>
      </c>
      <c r="AQ504" s="21">
        <v>49.48993451741935</v>
      </c>
      <c r="AR504" s="21">
        <v>1.0768896905672771</v>
      </c>
      <c r="AS504" s="21">
        <v>2.1489942942259392</v>
      </c>
      <c r="AT504" s="21">
        <v>-0.999999999999999</v>
      </c>
      <c r="AU504" s="21">
        <v>-0.999999999999999</v>
      </c>
      <c r="AV504" s="21">
        <v>-0.58849276523844229</v>
      </c>
      <c r="AW504" s="21">
        <v>54.521323780551135</v>
      </c>
      <c r="AX504" s="21">
        <v>53.214832226158741</v>
      </c>
      <c r="AY504" s="21">
        <v>-5.9593054261452859E-2</v>
      </c>
      <c r="AZ504" s="21">
        <v>-17.828786250496709</v>
      </c>
      <c r="BA504" s="26">
        <v>1481.1984003176481</v>
      </c>
    </row>
    <row r="505" spans="1:100" x14ac:dyDescent="0.25">
      <c r="A505">
        <v>1512</v>
      </c>
      <c r="B505" t="s">
        <v>940</v>
      </c>
      <c r="C505" s="26">
        <v>3</v>
      </c>
      <c r="D505" s="21">
        <v>5.3069856601017067</v>
      </c>
      <c r="E505" s="21">
        <v>-0.56515655298455747</v>
      </c>
      <c r="F505" s="21">
        <v>2.5898945182079885E-2</v>
      </c>
      <c r="G505" s="21">
        <v>-0.14988005462171727</v>
      </c>
      <c r="H505" s="21">
        <v>0.17321084336076659</v>
      </c>
      <c r="I505" s="21">
        <v>0</v>
      </c>
      <c r="J505" s="21">
        <v>10.392650601645993</v>
      </c>
      <c r="K505" s="21">
        <v>0.17321084336076659</v>
      </c>
      <c r="L505" s="21">
        <v>-1.0000000000000007</v>
      </c>
      <c r="M505" s="21">
        <v>-1.0000000000000007</v>
      </c>
      <c r="N505" s="21">
        <v>3.4642168672153302</v>
      </c>
      <c r="O505" s="21">
        <v>15.549756207125984</v>
      </c>
      <c r="P505" s="21">
        <v>-8.6152575945206533E-2</v>
      </c>
      <c r="Q505" s="21">
        <v>-0.42185913501567529</v>
      </c>
      <c r="R505" s="21">
        <v>-0.15796149167278956</v>
      </c>
      <c r="S505" s="21">
        <v>0.33333333333333359</v>
      </c>
      <c r="T505" s="21">
        <v>0.34754247289921436</v>
      </c>
      <c r="U505" s="21">
        <v>0.20624640536049979</v>
      </c>
      <c r="V505" s="21">
        <v>-1.542125240311442E-2</v>
      </c>
      <c r="W505" s="21">
        <v>27.939604633166667</v>
      </c>
      <c r="X505" s="21">
        <v>1.2543322094609748</v>
      </c>
      <c r="Y505" s="21">
        <v>-1.0000000000000007</v>
      </c>
      <c r="Z505" s="21">
        <v>-1.0000000000000007</v>
      </c>
      <c r="AA505" s="21">
        <v>28.193874431341879</v>
      </c>
      <c r="AB505" s="21">
        <v>-0.1204065061731267</v>
      </c>
      <c r="AC505" s="21">
        <v>-6.9767085668950707E-2</v>
      </c>
      <c r="AD505" s="21">
        <v>0.19841821763903689</v>
      </c>
      <c r="AE505" s="21">
        <v>0.41223128984798157</v>
      </c>
      <c r="AF505" s="21">
        <v>-1.0000000000000007</v>
      </c>
      <c r="AG505" s="21">
        <v>-1.0000000000000007</v>
      </c>
      <c r="AH505" s="21">
        <v>-1.0000000000000007</v>
      </c>
      <c r="AI505" s="21">
        <v>0</v>
      </c>
      <c r="AJ505" s="21">
        <v>-1.542125240311442E-2</v>
      </c>
      <c r="AK505" s="21">
        <v>0.16971869262995234</v>
      </c>
      <c r="AL505" s="21">
        <v>-0.10249695426890243</v>
      </c>
      <c r="AM505" s="21">
        <v>0.19802323231681251</v>
      </c>
      <c r="AN505" s="21">
        <v>-5.1945567294998038E-2</v>
      </c>
      <c r="AO505" s="21">
        <v>5.799174271070072</v>
      </c>
      <c r="AP505" s="21">
        <v>-1.8111239537194639</v>
      </c>
      <c r="AQ505" s="21">
        <v>38.332255234812664</v>
      </c>
      <c r="AR505" s="21">
        <v>0.87170095918993351</v>
      </c>
      <c r="AS505" s="21">
        <v>1.4275430528217419</v>
      </c>
      <c r="AT505" s="21">
        <v>-1.0000000000000007</v>
      </c>
      <c r="AU505" s="21">
        <v>-1.0000000000000007</v>
      </c>
      <c r="AV505" s="21">
        <v>-0.30784154629450683</v>
      </c>
      <c r="AW505" s="21">
        <v>41.932506684748368</v>
      </c>
      <c r="AX505" s="21">
        <v>40.390381444436919</v>
      </c>
      <c r="AY505" s="21">
        <v>4.3301335145434161E-2</v>
      </c>
      <c r="AZ505" s="21">
        <v>-34.144092145812643</v>
      </c>
      <c r="BA505" s="26">
        <v>1306.1582689679192</v>
      </c>
      <c r="CU505" t="e">
        <v>#N/A</v>
      </c>
      <c r="CV505" t="e">
        <v>#N/A</v>
      </c>
    </row>
    <row r="506" spans="1:100" x14ac:dyDescent="0.25">
      <c r="A506">
        <v>1515</v>
      </c>
      <c r="B506" t="s">
        <v>941</v>
      </c>
      <c r="C506" s="26">
        <v>3</v>
      </c>
      <c r="D506" s="21">
        <v>4.5375604567698611</v>
      </c>
      <c r="E506" s="21">
        <v>-2.4807295630605727E-2</v>
      </c>
      <c r="F506" s="21">
        <v>-0.44850760049909372</v>
      </c>
      <c r="G506" s="21">
        <v>-0.45677669904262902</v>
      </c>
      <c r="H506" s="21">
        <v>0.17946415374964808</v>
      </c>
      <c r="I506" s="21">
        <v>0</v>
      </c>
      <c r="J506" s="21">
        <v>10.767849224978882</v>
      </c>
      <c r="K506" s="21">
        <v>0.17946415374964808</v>
      </c>
      <c r="L506" s="21">
        <v>-0.99999999999999922</v>
      </c>
      <c r="M506" s="21">
        <v>-0.99999999999999922</v>
      </c>
      <c r="N506" s="21">
        <v>3.5892830749929625</v>
      </c>
      <c r="O506" s="21">
        <v>14.848632982706125</v>
      </c>
      <c r="P506" s="21">
        <v>1.2236119552113387</v>
      </c>
      <c r="Q506" s="21">
        <v>7.0808312796900719</v>
      </c>
      <c r="R506" s="21">
        <v>2.4745269272124295</v>
      </c>
      <c r="S506" s="21">
        <v>0.33333333333333304</v>
      </c>
      <c r="T506" s="21">
        <v>0.40213471292967978</v>
      </c>
      <c r="U506" s="21">
        <v>0.11839277624853646</v>
      </c>
      <c r="V506" s="21">
        <v>-2.7229575396881502E-2</v>
      </c>
      <c r="W506" s="21">
        <v>25.88668373460078</v>
      </c>
      <c r="X506" s="21">
        <v>0.91477890381195892</v>
      </c>
      <c r="Y506" s="21">
        <v>-0.99999999999999922</v>
      </c>
      <c r="Z506" s="21">
        <v>-0.99999999999999922</v>
      </c>
      <c r="AA506" s="21">
        <v>44.323645973853594</v>
      </c>
      <c r="AB506" s="21">
        <v>5.7714657713045646E-2</v>
      </c>
      <c r="AC506" s="21">
        <v>0.27426631774689492</v>
      </c>
      <c r="AD506" s="21">
        <v>-1.2732269219133079E-2</v>
      </c>
      <c r="AE506" s="21">
        <v>15.962435312040386</v>
      </c>
      <c r="AF506" s="21">
        <v>-0.99999999999999922</v>
      </c>
      <c r="AG506" s="21">
        <v>-0.99999999999999922</v>
      </c>
      <c r="AH506" s="21">
        <v>-0.99999999999999922</v>
      </c>
      <c r="AI506" s="21">
        <v>2.3976652984954445E-2</v>
      </c>
      <c r="AJ506" s="21">
        <v>-2.7229575396881502E-2</v>
      </c>
      <c r="AK506" s="21">
        <v>-1.8593060235493768E-2</v>
      </c>
      <c r="AL506" s="21">
        <v>9.2533498100750539E-2</v>
      </c>
      <c r="AM506" s="21">
        <v>-1.7354871973283604E-2</v>
      </c>
      <c r="AN506" s="21">
        <v>0.31688508548502681</v>
      </c>
      <c r="AO506" s="21">
        <v>-0.52683710050955823</v>
      </c>
      <c r="AP506" s="21">
        <v>8.3847946276294234</v>
      </c>
      <c r="AQ506" s="21">
        <v>36.65453295957969</v>
      </c>
      <c r="AR506" s="21">
        <v>0.82663124711466762</v>
      </c>
      <c r="AS506" s="21">
        <v>1.0942430575616069</v>
      </c>
      <c r="AT506" s="21">
        <v>-0.99999999999999922</v>
      </c>
      <c r="AU506" s="21">
        <v>-0.99999999999999922</v>
      </c>
      <c r="AV506" s="21">
        <v>2.0177502281698003</v>
      </c>
      <c r="AW506" s="21">
        <v>67.557073584189141</v>
      </c>
      <c r="AX506" s="21">
        <v>65.31364910420011</v>
      </c>
      <c r="AY506" s="21">
        <v>0.19685233730701437</v>
      </c>
      <c r="AZ506" s="21">
        <v>14.493916466204565</v>
      </c>
      <c r="BA506" s="26">
        <v>1461.1177770450142</v>
      </c>
    </row>
    <row r="507" spans="1:100" x14ac:dyDescent="0.25">
      <c r="A507">
        <v>1517</v>
      </c>
      <c r="B507" t="s">
        <v>942</v>
      </c>
      <c r="C507" s="26">
        <v>3</v>
      </c>
      <c r="D507" s="21">
        <v>5.9576081991010001</v>
      </c>
      <c r="E507" s="21">
        <v>0.57115950648360703</v>
      </c>
      <c r="F507" s="21">
        <v>0.80337906463925135</v>
      </c>
      <c r="G507" s="21">
        <v>0.94739976905317347</v>
      </c>
      <c r="H507" s="21">
        <v>0.38486079045177596</v>
      </c>
      <c r="I507" s="21">
        <v>0</v>
      </c>
      <c r="J507" s="21">
        <v>23.091647427106547</v>
      </c>
      <c r="K507" s="21">
        <v>0.38486079045177596</v>
      </c>
      <c r="L507" s="21">
        <v>-1.0000000000000002</v>
      </c>
      <c r="M507" s="21">
        <v>-1.0000000000000002</v>
      </c>
      <c r="N507" s="21">
        <v>7.6972158090355185</v>
      </c>
      <c r="O507" s="21">
        <v>29.996655395260731</v>
      </c>
      <c r="P507" s="21">
        <v>-0.38760065827199008</v>
      </c>
      <c r="Q507" s="21">
        <v>2.8263124408441738</v>
      </c>
      <c r="R507" s="21">
        <v>0.91113285681157596</v>
      </c>
      <c r="S507" s="21">
        <v>0.33333333333333326</v>
      </c>
      <c r="T507" s="21">
        <v>0.34866324145980443</v>
      </c>
      <c r="U507" s="21">
        <v>7.7702429224030395E-2</v>
      </c>
      <c r="V507" s="21">
        <v>-8.2159080464675877E-3</v>
      </c>
      <c r="W507" s="21">
        <v>14.664892220756983</v>
      </c>
      <c r="X507" s="21">
        <v>0.57397996108514904</v>
      </c>
      <c r="Y507" s="21">
        <v>-1.0000000000000002</v>
      </c>
      <c r="Z507" s="21">
        <v>-1.0000000000000002</v>
      </c>
      <c r="AA507" s="21">
        <v>56.131273430660457</v>
      </c>
      <c r="AB507" s="21">
        <v>0.38346654922934431</v>
      </c>
      <c r="AC507" s="21">
        <v>0.25974644874603353</v>
      </c>
      <c r="AD507" s="21">
        <v>0.16789196908646026</v>
      </c>
      <c r="AE507" s="21">
        <v>40.555248353091905</v>
      </c>
      <c r="AF507" s="21">
        <v>-1.0000000000000002</v>
      </c>
      <c r="AG507" s="21">
        <v>-1.0000000000000002</v>
      </c>
      <c r="AH507" s="21">
        <v>-1.0000000000000002</v>
      </c>
      <c r="AI507" s="21">
        <v>0.10711238721931148</v>
      </c>
      <c r="AJ507" s="21">
        <v>-8.2159080464675877E-3</v>
      </c>
      <c r="AK507" s="21">
        <v>0.34661987476500838</v>
      </c>
      <c r="AL507" s="21">
        <v>-7.7578631761450953E-2</v>
      </c>
      <c r="AM507" s="21">
        <v>0.24111311743808872</v>
      </c>
      <c r="AN507" s="21">
        <v>-0.13643431359118438</v>
      </c>
      <c r="AO507" s="21">
        <v>7.7609273097772604</v>
      </c>
      <c r="AP507" s="21">
        <v>-3.7987509985868648</v>
      </c>
      <c r="AQ507" s="21">
        <v>37.756539647863562</v>
      </c>
      <c r="AR507" s="21">
        <v>0.7514830959707004</v>
      </c>
      <c r="AS507" s="21">
        <v>0.95884075153692483</v>
      </c>
      <c r="AT507" s="21">
        <v>-1.0000000000000002</v>
      </c>
      <c r="AU507" s="21">
        <v>-1.0000000000000002</v>
      </c>
      <c r="AV507" s="21">
        <v>1.8585326258647505</v>
      </c>
      <c r="AW507" s="21">
        <v>82.329177827334306</v>
      </c>
      <c r="AX507" s="21">
        <v>83.64983476707377</v>
      </c>
      <c r="AY507" s="21">
        <v>0.22731900575934744</v>
      </c>
      <c r="AZ507" s="21">
        <v>17.505942636741448</v>
      </c>
      <c r="BA507" s="26">
        <v>1453.2105299927325</v>
      </c>
      <c r="CU507" t="e">
        <v>#N/A</v>
      </c>
      <c r="CV507" t="e">
        <v>#N/A</v>
      </c>
    </row>
    <row r="508" spans="1:100" x14ac:dyDescent="0.25">
      <c r="A508">
        <v>1518</v>
      </c>
      <c r="B508" t="s">
        <v>943</v>
      </c>
      <c r="C508" s="26">
        <v>3</v>
      </c>
      <c r="D508" s="21">
        <v>5.1845801035614683</v>
      </c>
      <c r="E508" s="21">
        <v>-9.8760177951962794E-4</v>
      </c>
      <c r="F508" s="21">
        <v>-0.54407813154925222</v>
      </c>
      <c r="G508" s="21">
        <v>-0.54407813154925222</v>
      </c>
      <c r="H508" s="21">
        <v>-5.6220318950318093E-2</v>
      </c>
      <c r="I508" s="21">
        <v>0</v>
      </c>
      <c r="J508" s="21">
        <v>-3.3732191370190856</v>
      </c>
      <c r="K508" s="21">
        <v>-5.6220318950318093E-2</v>
      </c>
      <c r="L508" s="21">
        <v>-0.99999999999999911</v>
      </c>
      <c r="M508" s="21">
        <v>-0.99999999999999911</v>
      </c>
      <c r="N508" s="21">
        <v>-1.1244063790063619</v>
      </c>
      <c r="O508" s="21">
        <v>1.267282834993134</v>
      </c>
      <c r="P508" s="21">
        <v>-5.5961896445678144E-2</v>
      </c>
      <c r="Q508" s="21">
        <v>-1.0637564798530186</v>
      </c>
      <c r="R508" s="21">
        <v>-0.36591885058707646</v>
      </c>
      <c r="S508" s="21">
        <v>0.3333333333333327</v>
      </c>
      <c r="T508" s="21">
        <v>0.35340056988626734</v>
      </c>
      <c r="U508" s="21">
        <v>0.16664809480225903</v>
      </c>
      <c r="V508" s="21">
        <v>9.9825773784916416E-2</v>
      </c>
      <c r="W508" s="21">
        <v>40.377123630283748</v>
      </c>
      <c r="X508" s="21">
        <v>2.0289519740778323</v>
      </c>
      <c r="Y508" s="21">
        <v>-0.99999999999999911</v>
      </c>
      <c r="Z508" s="21">
        <v>-0.99999999999999911</v>
      </c>
      <c r="AA508" s="21">
        <v>77.857262084782363</v>
      </c>
      <c r="AB508" s="21">
        <v>0.24337642797841838</v>
      </c>
      <c r="AC508" s="21">
        <v>0.24119012968989453</v>
      </c>
      <c r="AD508" s="21">
        <v>0.27235458843340016</v>
      </c>
      <c r="AE508" s="21">
        <v>37.846057305085665</v>
      </c>
      <c r="AF508" s="21">
        <v>-0.99999999999999911</v>
      </c>
      <c r="AG508" s="21">
        <v>-0.99999999999999911</v>
      </c>
      <c r="AH508" s="21">
        <v>-0.99999999999999911</v>
      </c>
      <c r="AI508" s="21">
        <v>-1.7140028153152166E-2</v>
      </c>
      <c r="AJ508" s="21">
        <v>9.9825773784916416E-2</v>
      </c>
      <c r="AK508" s="21">
        <v>-9.0074291692212219E-2</v>
      </c>
      <c r="AL508" s="21">
        <v>-6.6815818672173302E-2</v>
      </c>
      <c r="AM508" s="21">
        <v>-0.27501346513444491</v>
      </c>
      <c r="AN508" s="21">
        <v>7.6686552116192012E-3</v>
      </c>
      <c r="AO508" s="21">
        <v>-7.3257080868221847</v>
      </c>
      <c r="AP508" s="21">
        <v>-0.14236271307038728</v>
      </c>
      <c r="AQ508" s="21">
        <v>37.003904493264656</v>
      </c>
      <c r="AR508" s="21">
        <v>0.95320777180677607</v>
      </c>
      <c r="AS508" s="21">
        <v>1.9727316551275142</v>
      </c>
      <c r="AT508" s="21">
        <v>-0.99999999999999911</v>
      </c>
      <c r="AU508" s="21">
        <v>-0.99999999999999911</v>
      </c>
      <c r="AV508" s="21">
        <v>-0.90999698213632918</v>
      </c>
      <c r="AW508" s="21">
        <v>78.982182206705076</v>
      </c>
      <c r="AX508" s="21">
        <v>88.621959022133638</v>
      </c>
      <c r="AY508" s="21">
        <v>0.13726913048246195</v>
      </c>
      <c r="AZ508" s="21">
        <v>17.418723144579076</v>
      </c>
      <c r="BA508" s="26">
        <v>1490.5652005786715</v>
      </c>
    </row>
    <row r="509" spans="1:100" x14ac:dyDescent="0.25">
      <c r="A509">
        <v>1519</v>
      </c>
      <c r="B509" t="s">
        <v>944</v>
      </c>
      <c r="C509" s="26">
        <v>3</v>
      </c>
      <c r="D509" s="21">
        <v>4.5792818539880225</v>
      </c>
      <c r="E509" s="21">
        <v>0</v>
      </c>
      <c r="F509" s="21">
        <v>4.0119072466165848</v>
      </c>
      <c r="G509" s="21">
        <v>4.0119072466165848</v>
      </c>
      <c r="H509" s="21">
        <v>0.39150897739361856</v>
      </c>
      <c r="I509" s="21">
        <v>0</v>
      </c>
      <c r="J509" s="21">
        <v>23.490538643617104</v>
      </c>
      <c r="K509" s="21">
        <v>0.39150897739361856</v>
      </c>
      <c r="L509" s="21">
        <v>-1.0000000000000009</v>
      </c>
      <c r="M509" s="21">
        <v>-1.0000000000000009</v>
      </c>
      <c r="N509" s="21">
        <v>7.8301795478723735</v>
      </c>
      <c r="O509" s="21">
        <v>32.08172774422173</v>
      </c>
      <c r="P509" s="21">
        <v>5.2191197002919241</v>
      </c>
      <c r="Q509" s="21">
        <v>7.1737089123151305</v>
      </c>
      <c r="R509" s="21">
        <v>2.7016222573623456</v>
      </c>
      <c r="S509" s="21">
        <v>0.3360156998608419</v>
      </c>
      <c r="T509" s="21">
        <v>0.37214397248801623</v>
      </c>
      <c r="U509" s="21">
        <v>0.37598871932491107</v>
      </c>
      <c r="V509" s="21">
        <v>-9.8587933574952871E-4</v>
      </c>
      <c r="W509" s="21">
        <v>27.666141397776045</v>
      </c>
      <c r="X509" s="21">
        <v>1.8535009353950684</v>
      </c>
      <c r="Y509" s="21">
        <v>-1.0000000000000009</v>
      </c>
      <c r="Z509" s="21">
        <v>-1.0000000000000009</v>
      </c>
      <c r="AA509" s="21">
        <v>67.620020701216191</v>
      </c>
      <c r="AB509" s="21">
        <v>0.29319847052223214</v>
      </c>
      <c r="AC509" s="21">
        <v>0.27276688186531201</v>
      </c>
      <c r="AD509" s="21">
        <v>0.17907978853401116</v>
      </c>
      <c r="AE509" s="21">
        <v>37.252257046077766</v>
      </c>
      <c r="AF509" s="21">
        <v>-1.0000000000000009</v>
      </c>
      <c r="AG509" s="21">
        <v>-1.0000000000000009</v>
      </c>
      <c r="AH509" s="21">
        <v>-1.0000000000000009</v>
      </c>
      <c r="AI509" s="21">
        <v>0</v>
      </c>
      <c r="AJ509" s="21">
        <v>-9.8587933574952871E-4</v>
      </c>
      <c r="AK509" s="21">
        <v>0.13011989220765158</v>
      </c>
      <c r="AL509" s="21">
        <v>-8.1694448031614006E-2</v>
      </c>
      <c r="AM509" s="21">
        <v>-0.12057279444573828</v>
      </c>
      <c r="AN509" s="21">
        <v>0.26938104028378457</v>
      </c>
      <c r="AO509" s="21">
        <v>-2.3637204001051981</v>
      </c>
      <c r="AP509" s="21">
        <v>6.3260537669365435</v>
      </c>
      <c r="AQ509" s="21">
        <v>51.156680041393116</v>
      </c>
      <c r="AR509" s="21">
        <v>1.0831625123380191</v>
      </c>
      <c r="AS509" s="21">
        <v>2.2450099127886882</v>
      </c>
      <c r="AT509" s="21">
        <v>-1.0000000000000009</v>
      </c>
      <c r="AU509" s="21">
        <v>-1.0000000000000009</v>
      </c>
      <c r="AV509" s="21">
        <v>6.7135295039789309</v>
      </c>
      <c r="AW509" s="21">
        <v>106.02780221237443</v>
      </c>
      <c r="AX509" s="21">
        <v>105.92921427879948</v>
      </c>
      <c r="AY509" s="21">
        <v>0.46508771799882243</v>
      </c>
      <c r="AZ509" s="21">
        <v>76.494532414927434</v>
      </c>
      <c r="BA509" s="26">
        <v>1676.3981438355686</v>
      </c>
    </row>
    <row r="510" spans="1:100" x14ac:dyDescent="0.25">
      <c r="A510">
        <v>1522</v>
      </c>
      <c r="B510" t="s">
        <v>945</v>
      </c>
      <c r="C510" s="26">
        <v>3</v>
      </c>
      <c r="D510" s="21">
        <v>4.4117206796097044</v>
      </c>
      <c r="E510" s="21">
        <v>-0.20725800536383326</v>
      </c>
      <c r="F510" s="21">
        <v>-0.15542502743961487</v>
      </c>
      <c r="G510" s="21">
        <v>-0.2128774580602496</v>
      </c>
      <c r="H510" s="21">
        <v>0.18680137349486906</v>
      </c>
      <c r="I510" s="21">
        <v>0</v>
      </c>
      <c r="J510" s="21">
        <v>11.208082409692139</v>
      </c>
      <c r="K510" s="21">
        <v>0.18680137349486906</v>
      </c>
      <c r="L510" s="21">
        <v>-0.99999999999999745</v>
      </c>
      <c r="M510" s="21">
        <v>-0.99999999999999745</v>
      </c>
      <c r="N510" s="21">
        <v>3.7360274698973828</v>
      </c>
      <c r="O510" s="21">
        <v>15.406925631241601</v>
      </c>
      <c r="P510" s="21">
        <v>-0.58482853425797565</v>
      </c>
      <c r="Q510" s="21">
        <v>-0.13321597638120233</v>
      </c>
      <c r="R510" s="21">
        <v>-0.12459571586312645</v>
      </c>
      <c r="S510" s="21">
        <v>0.33333333333333237</v>
      </c>
      <c r="T510" s="21">
        <v>0.29625270616037214</v>
      </c>
      <c r="U510" s="21">
        <v>0.36439868270764192</v>
      </c>
      <c r="V510" s="21">
        <v>7.2640345616694885E-2</v>
      </c>
      <c r="W510" s="21">
        <v>35.1929477729269</v>
      </c>
      <c r="X510" s="21">
        <v>2.2848317774659139</v>
      </c>
      <c r="Y510" s="21">
        <v>-0.99999999999999745</v>
      </c>
      <c r="Z510" s="21">
        <v>-0.99999999999999745</v>
      </c>
      <c r="AA510" s="21">
        <v>77.644274948851276</v>
      </c>
      <c r="AB510" s="21">
        <v>0.21860043645030211</v>
      </c>
      <c r="AC510" s="21">
        <v>0.3960907133680327</v>
      </c>
      <c r="AD510" s="21">
        <v>0.23682730801741481</v>
      </c>
      <c r="AE510" s="21">
        <v>42.575922891787485</v>
      </c>
      <c r="AF510" s="21">
        <v>-0.99999999999999745</v>
      </c>
      <c r="AG510" s="21">
        <v>-0.99999999999999745</v>
      </c>
      <c r="AH510" s="21">
        <v>-0.99999999999999745</v>
      </c>
      <c r="AI510" s="21">
        <v>0</v>
      </c>
      <c r="AJ510" s="21">
        <v>7.2640345616694885E-2</v>
      </c>
      <c r="AK510" s="21">
        <v>-5.894605063059391E-2</v>
      </c>
      <c r="AL510" s="21">
        <v>0.10714041372262725</v>
      </c>
      <c r="AM510" s="21">
        <v>0.28919740918298698</v>
      </c>
      <c r="AN510" s="21">
        <v>-0.12176013981674891</v>
      </c>
      <c r="AO510" s="21">
        <v>6.9352049764217067</v>
      </c>
      <c r="AP510" s="21">
        <v>-2.5083014268055872</v>
      </c>
      <c r="AQ510" s="21">
        <v>46.401030182619017</v>
      </c>
      <c r="AR510" s="21">
        <v>1.0666250678180407</v>
      </c>
      <c r="AS510" s="21">
        <v>2.4716331509607827</v>
      </c>
      <c r="AT510" s="21">
        <v>-0.99999999999999745</v>
      </c>
      <c r="AU510" s="21">
        <v>-0.99999999999999745</v>
      </c>
      <c r="AV510" s="21">
        <v>-0.33747317392337589</v>
      </c>
      <c r="AW510" s="21">
        <v>90.542899153287337</v>
      </c>
      <c r="AX510" s="21">
        <v>97.806933714956813</v>
      </c>
      <c r="AY510" s="21">
        <v>0.40169263024361296</v>
      </c>
      <c r="AZ510" s="21">
        <v>27.12302405631117</v>
      </c>
      <c r="BA510" s="26">
        <v>1514.7573446434792</v>
      </c>
    </row>
    <row r="511" spans="1:100" x14ac:dyDescent="0.25">
      <c r="A511">
        <v>1523</v>
      </c>
      <c r="B511" t="s">
        <v>946</v>
      </c>
      <c r="C511" s="26">
        <v>3</v>
      </c>
      <c r="D511" s="21">
        <v>5.8215512078480831</v>
      </c>
      <c r="E511" s="21">
        <v>1.488500849891794E-2</v>
      </c>
      <c r="F511" s="21">
        <v>-0.5094615179387052</v>
      </c>
      <c r="G511" s="21">
        <v>-0.50215176460815958</v>
      </c>
      <c r="H511" s="21">
        <v>6.6050463929351114E-2</v>
      </c>
      <c r="I511" s="21">
        <v>0</v>
      </c>
      <c r="J511" s="21">
        <v>3.9630278357610638</v>
      </c>
      <c r="K511" s="21">
        <v>6.6050463929351114E-2</v>
      </c>
      <c r="L511" s="21">
        <v>-0.99999999999999711</v>
      </c>
      <c r="M511" s="21">
        <v>-0.99999999999999711</v>
      </c>
      <c r="N511" s="21">
        <v>1.3210092785870209</v>
      </c>
      <c r="O511" s="21">
        <v>9.2824272790009896</v>
      </c>
      <c r="P511" s="21">
        <v>-1.8005919933318701</v>
      </c>
      <c r="Q511" s="21">
        <v>-2.1788468936470933</v>
      </c>
      <c r="R511" s="21">
        <v>-0.68600682339038743</v>
      </c>
      <c r="S511" s="21">
        <v>0.33333333333333259</v>
      </c>
      <c r="T511" s="21">
        <v>0.39172511828848633</v>
      </c>
      <c r="U511" s="21">
        <v>0.35258836825841383</v>
      </c>
      <c r="V511" s="21">
        <v>-3.0269248813469263E-3</v>
      </c>
      <c r="W511" s="21">
        <v>40.342777242781345</v>
      </c>
      <c r="X511" s="21">
        <v>2.110737609361871</v>
      </c>
      <c r="Y511" s="21">
        <v>-0.99999999999999711</v>
      </c>
      <c r="Z511" s="21">
        <v>-0.99999999999999711</v>
      </c>
      <c r="AA511" s="21">
        <v>73.877544081317183</v>
      </c>
      <c r="AB511" s="21">
        <v>0.19057198937371417</v>
      </c>
      <c r="AC511" s="21">
        <v>2.1828671706760297E-2</v>
      </c>
      <c r="AD511" s="21">
        <v>0.47201481215805086</v>
      </c>
      <c r="AE511" s="21">
        <v>34.220773661926266</v>
      </c>
      <c r="AF511" s="21">
        <v>-0.99999999999999711</v>
      </c>
      <c r="AG511" s="21">
        <v>-0.99999999999999711</v>
      </c>
      <c r="AH511" s="21">
        <v>-0.99999999999999711</v>
      </c>
      <c r="AI511" s="21">
        <v>0</v>
      </c>
      <c r="AJ511" s="21">
        <v>-3.0269248813469263E-3</v>
      </c>
      <c r="AK511" s="21">
        <v>3.2600637941517921E-2</v>
      </c>
      <c r="AL511" s="21">
        <v>0.15853691099057018</v>
      </c>
      <c r="AM511" s="21">
        <v>-0.3972300417324619</v>
      </c>
      <c r="AN511" s="21">
        <v>-0.13068457819429258</v>
      </c>
      <c r="AO511" s="21">
        <v>-9.7677478536039573</v>
      </c>
      <c r="AP511" s="21">
        <v>-2.4744298999044623</v>
      </c>
      <c r="AQ511" s="21">
        <v>44.305805078542441</v>
      </c>
      <c r="AR511" s="21">
        <v>1.074619894998885</v>
      </c>
      <c r="AS511" s="21">
        <v>2.1767880732912226</v>
      </c>
      <c r="AT511" s="21">
        <v>-0.99999999999999711</v>
      </c>
      <c r="AU511" s="21">
        <v>-0.99999999999999711</v>
      </c>
      <c r="AV511" s="21">
        <v>-1.1881585879985472</v>
      </c>
      <c r="AW511" s="21">
        <v>80.685541460413745</v>
      </c>
      <c r="AX511" s="21">
        <v>80.382848972279035</v>
      </c>
      <c r="AY511" s="21">
        <v>2.8679632155781967E-2</v>
      </c>
      <c r="AZ511" s="21">
        <v>-13.197167007032302</v>
      </c>
      <c r="BA511" s="26">
        <v>1498.7651162430952</v>
      </c>
      <c r="CU511" t="e">
        <v>#N/A</v>
      </c>
      <c r="CV511" t="e">
        <v>#N/A</v>
      </c>
    </row>
    <row r="512" spans="1:100" x14ac:dyDescent="0.25">
      <c r="A512">
        <v>1528</v>
      </c>
      <c r="B512" t="s">
        <v>947</v>
      </c>
      <c r="C512" s="26">
        <v>3</v>
      </c>
      <c r="D512" s="21">
        <v>3.8784838229404857</v>
      </c>
      <c r="E512" s="21">
        <v>2.8761916239166303E-2</v>
      </c>
      <c r="F512" s="21">
        <v>-0.37005589565340768</v>
      </c>
      <c r="G512" s="21">
        <v>-0.38357258668929162</v>
      </c>
      <c r="H512" s="21">
        <v>0.13525795530866144</v>
      </c>
      <c r="I512" s="21">
        <v>0</v>
      </c>
      <c r="J512" s="21">
        <v>8.1154773185196873</v>
      </c>
      <c r="K512" s="21">
        <v>0.13525795530866144</v>
      </c>
      <c r="L512" s="21">
        <v>-0.99999999999999944</v>
      </c>
      <c r="M512" s="21">
        <v>-0.99999999999999944</v>
      </c>
      <c r="N512" s="21">
        <v>2.705159106173229</v>
      </c>
      <c r="O512" s="21">
        <v>11.610388554770886</v>
      </c>
      <c r="P512" s="21">
        <v>9.4528139887764484E-2</v>
      </c>
      <c r="Q512" s="21">
        <v>0.80046967221150356</v>
      </c>
      <c r="R512" s="21">
        <v>0.12757524860530822</v>
      </c>
      <c r="S512" s="21">
        <v>0.33333333333333315</v>
      </c>
      <c r="T512" s="21">
        <v>0.34495285509059259</v>
      </c>
      <c r="U512" s="21">
        <v>0.36742175589062998</v>
      </c>
      <c r="V512" s="21">
        <v>0</v>
      </c>
      <c r="W512" s="21">
        <v>36.417999560235756</v>
      </c>
      <c r="X512" s="21">
        <v>2.0226335876133987</v>
      </c>
      <c r="Y512" s="21">
        <v>-0.99999999999999944</v>
      </c>
      <c r="Z512" s="21">
        <v>-0.99999999999999944</v>
      </c>
      <c r="AA512" s="21">
        <v>53.511211106521763</v>
      </c>
      <c r="AB512" s="21">
        <v>8.2648917053638454E-3</v>
      </c>
      <c r="AC512" s="21">
        <v>7.8952919837655636E-2</v>
      </c>
      <c r="AD512" s="21">
        <v>0.25209491441059434</v>
      </c>
      <c r="AE512" s="21">
        <v>16.965636297680707</v>
      </c>
      <c r="AF512" s="21">
        <v>-0.99999999999999944</v>
      </c>
      <c r="AG512" s="21">
        <v>-0.99999999999999944</v>
      </c>
      <c r="AH512" s="21">
        <v>-0.99999999999999944</v>
      </c>
      <c r="AI512" s="21">
        <v>0</v>
      </c>
      <c r="AJ512" s="21">
        <v>0</v>
      </c>
      <c r="AK512" s="21">
        <v>6.5312701062419844E-3</v>
      </c>
      <c r="AL512" s="21">
        <v>4.1885110541202093E-2</v>
      </c>
      <c r="AM512" s="21">
        <v>-6.7368280496408972E-2</v>
      </c>
      <c r="AN512" s="21">
        <v>0.31738439259583068</v>
      </c>
      <c r="AO512" s="21">
        <v>-1.6515506618790139</v>
      </c>
      <c r="AP512" s="21">
        <v>8.1440353676017807</v>
      </c>
      <c r="AQ512" s="21">
        <v>44.533476878755465</v>
      </c>
      <c r="AR512" s="21">
        <v>1.0457079443145556</v>
      </c>
      <c r="AS512" s="21">
        <v>2.1578915429220595</v>
      </c>
      <c r="AT512" s="21">
        <v>-0.99999999999999944</v>
      </c>
      <c r="AU512" s="21">
        <v>-0.99999999999999944</v>
      </c>
      <c r="AV512" s="21">
        <v>-0.25599733808398334</v>
      </c>
      <c r="AW512" s="21">
        <v>73.265635028894408</v>
      </c>
      <c r="AX512" s="21">
        <v>73.265635028894408</v>
      </c>
      <c r="AY512" s="21">
        <v>0.13045925445498971</v>
      </c>
      <c r="AZ512" s="21">
        <v>-12.314248263006496</v>
      </c>
      <c r="BA512" s="26">
        <v>1377.8615484141501</v>
      </c>
    </row>
    <row r="513" spans="1:100" x14ac:dyDescent="0.25">
      <c r="A513">
        <v>1529</v>
      </c>
      <c r="B513" t="s">
        <v>948</v>
      </c>
      <c r="C513" s="26">
        <v>3</v>
      </c>
      <c r="D513" s="21">
        <v>3.6640165708415657</v>
      </c>
      <c r="E513" s="21">
        <v>0</v>
      </c>
      <c r="F513" s="21">
        <v>0.47488819961153961</v>
      </c>
      <c r="G513" s="21">
        <v>0.47488819961153961</v>
      </c>
      <c r="H513" s="21">
        <v>0.26005965306175943</v>
      </c>
      <c r="I513" s="21">
        <v>0</v>
      </c>
      <c r="J513" s="21">
        <v>15.603579183705577</v>
      </c>
      <c r="K513" s="21">
        <v>0.26005965306175943</v>
      </c>
      <c r="L513" s="21">
        <v>-0.99999999999999967</v>
      </c>
      <c r="M513" s="21">
        <v>-0.99999999999999967</v>
      </c>
      <c r="N513" s="21">
        <v>5.2011930612351911</v>
      </c>
      <c r="O513" s="21">
        <v>19.742483954158669</v>
      </c>
      <c r="P513" s="21">
        <v>-1.1949833391485328E-3</v>
      </c>
      <c r="Q513" s="21">
        <v>0.26018440986549007</v>
      </c>
      <c r="R513" s="21">
        <v>9.5878413027409959E-2</v>
      </c>
      <c r="S513" s="21">
        <v>0.33333333333333331</v>
      </c>
      <c r="T513" s="21">
        <v>0.25283761289420703</v>
      </c>
      <c r="U513" s="21">
        <v>0.23785831531264889</v>
      </c>
      <c r="V513" s="21">
        <v>2.5970831000248468E-2</v>
      </c>
      <c r="W513" s="21">
        <v>23.597617579147119</v>
      </c>
      <c r="X513" s="21">
        <v>1.4372828710606105</v>
      </c>
      <c r="Y513" s="21">
        <v>-0.99999999999999967</v>
      </c>
      <c r="Z513" s="21">
        <v>-0.99999999999999967</v>
      </c>
      <c r="AA513" s="21">
        <v>80.204047220970097</v>
      </c>
      <c r="AB513" s="21">
        <v>0.45913807943131651</v>
      </c>
      <c r="AC513" s="21">
        <v>0.46246245352683951</v>
      </c>
      <c r="AD513" s="21">
        <v>0.20861049161775475</v>
      </c>
      <c r="AE513" s="21">
        <v>56.510551228795563</v>
      </c>
      <c r="AF513" s="21">
        <v>-0.99999999999999967</v>
      </c>
      <c r="AG513" s="21">
        <v>-0.99999999999999967</v>
      </c>
      <c r="AH513" s="21">
        <v>-0.99999999999999967</v>
      </c>
      <c r="AI513" s="21">
        <v>0</v>
      </c>
      <c r="AJ513" s="21">
        <v>2.5970831000248468E-2</v>
      </c>
      <c r="AK513" s="21">
        <v>0.43381224872350443</v>
      </c>
      <c r="AL513" s="21">
        <v>-0.15257148078414581</v>
      </c>
      <c r="AM513" s="21">
        <v>0.13844942355312009</v>
      </c>
      <c r="AN513" s="21">
        <v>0.12266163430144285</v>
      </c>
      <c r="AO513" s="21">
        <v>5.6302968324455245</v>
      </c>
      <c r="AP513" s="21">
        <v>2.3036834536153417</v>
      </c>
      <c r="AQ513" s="21">
        <v>39.201196762852682</v>
      </c>
      <c r="AR513" s="21">
        <v>0.85000009254043807</v>
      </c>
      <c r="AS513" s="21">
        <v>1.6973425241223703</v>
      </c>
      <c r="AT513" s="21">
        <v>-0.99999999999999967</v>
      </c>
      <c r="AU513" s="21">
        <v>-0.99999999999999967</v>
      </c>
      <c r="AV513" s="21">
        <v>0.57076661263894957</v>
      </c>
      <c r="AW513" s="21">
        <v>102.2502146287441</v>
      </c>
      <c r="AX513" s="21">
        <v>104.84729772876896</v>
      </c>
      <c r="AY513" s="21">
        <v>0.2639730387541967</v>
      </c>
      <c r="AZ513" s="21">
        <v>14.47148780107349</v>
      </c>
      <c r="BA513" s="26">
        <v>1487.944072348072</v>
      </c>
      <c r="CU513" t="e">
        <v>#N/A</v>
      </c>
      <c r="CV513" t="e">
        <v>#N/A</v>
      </c>
    </row>
    <row r="514" spans="1:100" x14ac:dyDescent="0.25">
      <c r="A514">
        <v>1533</v>
      </c>
      <c r="B514" t="s">
        <v>949</v>
      </c>
      <c r="C514" s="26">
        <v>3</v>
      </c>
      <c r="D514" s="21">
        <v>4.5377947766473206</v>
      </c>
      <c r="E514" s="21">
        <v>-8.1388723927857242E-3</v>
      </c>
      <c r="F514" s="21">
        <v>-4.0230092577392398E-3</v>
      </c>
      <c r="G514" s="21">
        <v>-4.0230092577392398E-3</v>
      </c>
      <c r="H514" s="21">
        <v>0.19313035012121904</v>
      </c>
      <c r="I514" s="21">
        <v>0</v>
      </c>
      <c r="J514" s="21">
        <v>11.58782100727314</v>
      </c>
      <c r="K514" s="21">
        <v>0.19313035012121904</v>
      </c>
      <c r="L514" s="21">
        <v>-1.0000000000000022</v>
      </c>
      <c r="M514" s="21">
        <v>-1.0000000000000022</v>
      </c>
      <c r="N514" s="21">
        <v>3.8626070024243782</v>
      </c>
      <c r="O514" s="21">
        <v>16.12159277466273</v>
      </c>
      <c r="P514" s="21">
        <v>0.21153727600193745</v>
      </c>
      <c r="Q514" s="21">
        <v>1.1428467274572258</v>
      </c>
      <c r="R514" s="21">
        <v>0.45696439483277196</v>
      </c>
      <c r="S514" s="21">
        <v>0.33333333333333381</v>
      </c>
      <c r="T514" s="21">
        <v>0.33333333333333381</v>
      </c>
      <c r="U514" s="21">
        <v>0.398836805378677</v>
      </c>
      <c r="V514" s="21">
        <v>7.8641779233883144E-2</v>
      </c>
      <c r="W514" s="21">
        <v>38.040596046320374</v>
      </c>
      <c r="X514" s="21">
        <v>2.5407342134634567</v>
      </c>
      <c r="Y514" s="21">
        <v>-1.0000000000000022</v>
      </c>
      <c r="Z514" s="21">
        <v>-1.0000000000000022</v>
      </c>
      <c r="AA514" s="21">
        <v>88.17056389213235</v>
      </c>
      <c r="AB514" s="21">
        <v>0.4838736022611359</v>
      </c>
      <c r="AC514" s="21">
        <v>0.24435145131463221</v>
      </c>
      <c r="AD514" s="21">
        <v>0.26523501544381584</v>
      </c>
      <c r="AE514" s="21">
        <v>49.673003450979202</v>
      </c>
      <c r="AF514" s="21">
        <v>-1.0000000000000022</v>
      </c>
      <c r="AG514" s="21">
        <v>-1.0000000000000022</v>
      </c>
      <c r="AH514" s="21">
        <v>-1.0000000000000022</v>
      </c>
      <c r="AI514" s="21">
        <v>0</v>
      </c>
      <c r="AJ514" s="21">
        <v>7.8641779233883144E-2</v>
      </c>
      <c r="AK514" s="21">
        <v>-6.3529545920169739E-2</v>
      </c>
      <c r="AL514" s="21">
        <v>0.10486238189832398</v>
      </c>
      <c r="AM514" s="21">
        <v>0.34973036449645811</v>
      </c>
      <c r="AN514" s="21">
        <v>0.81923770662980411</v>
      </c>
      <c r="AO514" s="21">
        <v>8.425611382810601</v>
      </c>
      <c r="AP514" s="21">
        <v>21.005254575236723</v>
      </c>
      <c r="AQ514" s="21">
        <v>49.628417053593523</v>
      </c>
      <c r="AR514" s="21">
        <v>1.1441452512792285</v>
      </c>
      <c r="AS514" s="21">
        <v>2.7338645635846759</v>
      </c>
      <c r="AT514" s="21">
        <v>-1.0000000000000022</v>
      </c>
      <c r="AU514" s="21">
        <v>-1.0000000000000022</v>
      </c>
      <c r="AV514" s="21">
        <v>0.45294138557503272</v>
      </c>
      <c r="AW514" s="21">
        <v>125.29741124203188</v>
      </c>
      <c r="AX514" s="21">
        <v>133.16158916542014</v>
      </c>
      <c r="AY514" s="21">
        <v>0.46061140106456033</v>
      </c>
      <c r="AZ514" s="21">
        <v>74.792647570086046</v>
      </c>
      <c r="BA514" s="26">
        <v>1617.1796754273676</v>
      </c>
    </row>
    <row r="515" spans="1:100" x14ac:dyDescent="0.25">
      <c r="A515">
        <v>1537</v>
      </c>
      <c r="B515" t="s">
        <v>950</v>
      </c>
      <c r="C515" s="26">
        <v>2</v>
      </c>
      <c r="D515" s="21">
        <v>3.0425175780090594</v>
      </c>
      <c r="E515" s="21">
        <v>-0.15313712438571794</v>
      </c>
      <c r="F515" s="21">
        <v>-0.30439089001282027</v>
      </c>
      <c r="G515" s="21">
        <v>-0.2981062880553953</v>
      </c>
      <c r="H515" s="21">
        <v>-9.4445680932534887E-3</v>
      </c>
      <c r="I515" s="21">
        <v>0</v>
      </c>
      <c r="J515" s="21">
        <v>-0.56667408559520904</v>
      </c>
      <c r="K515" s="21">
        <v>-9.4445680932534887E-3</v>
      </c>
      <c r="L515" s="21">
        <v>-1</v>
      </c>
      <c r="M515" s="21">
        <v>-1</v>
      </c>
      <c r="N515" s="21">
        <v>-0.18889136186506961</v>
      </c>
      <c r="O515" s="21">
        <v>3.2562425859380157</v>
      </c>
      <c r="P515" s="21">
        <v>-0.60777939716309715</v>
      </c>
      <c r="Q515" s="21">
        <v>-1.1322792215492037</v>
      </c>
      <c r="R515" s="21">
        <v>-0.37040285367927411</v>
      </c>
      <c r="S515" s="21">
        <v>0.31308923273934047</v>
      </c>
      <c r="T515" s="21">
        <v>0.21094431499826921</v>
      </c>
      <c r="U515" s="21">
        <v>-1.3064112550804252E-2</v>
      </c>
      <c r="V515" s="21">
        <v>-1.1358426132622041E-2</v>
      </c>
      <c r="W515" s="21">
        <v>18.594289234739222</v>
      </c>
      <c r="X515" s="21">
        <v>0.38277525794094525</v>
      </c>
      <c r="Y515" s="21">
        <v>-1</v>
      </c>
      <c r="Z515" s="21">
        <v>-1</v>
      </c>
      <c r="AA515" s="21">
        <v>30.630567303421717</v>
      </c>
      <c r="AB515" s="21">
        <v>1.5708540078408079E-2</v>
      </c>
      <c r="AC515" s="21">
        <v>1.58835666138189E-2</v>
      </c>
      <c r="AD515" s="21">
        <v>1.21660212696829E-2</v>
      </c>
      <c r="AE515" s="21">
        <v>8.2507695636162559</v>
      </c>
      <c r="AF515" s="21">
        <v>-1</v>
      </c>
      <c r="AG515" s="21">
        <v>-1</v>
      </c>
      <c r="AH515" s="21">
        <v>-1</v>
      </c>
      <c r="AI515" s="21">
        <v>-6.4953440242445058E-3</v>
      </c>
      <c r="AJ515" s="21">
        <v>-1.1358426132622041E-2</v>
      </c>
      <c r="AK515" s="21">
        <v>0.2129832587804914</v>
      </c>
      <c r="AL515" s="21">
        <v>-4.1155301791244089E-2</v>
      </c>
      <c r="AM515" s="21">
        <v>0.23972099074532238</v>
      </c>
      <c r="AN515" s="21">
        <v>-5.6280130530268632E-2</v>
      </c>
      <c r="AO515" s="21">
        <v>6.4912545937749142</v>
      </c>
      <c r="AP515" s="21">
        <v>-1.0460933034523334</v>
      </c>
      <c r="AQ515" s="21">
        <v>23.417531052453899</v>
      </c>
      <c r="AR515" s="21">
        <v>0.56092949167898065</v>
      </c>
      <c r="AS515" s="21">
        <v>0.45542471536677642</v>
      </c>
      <c r="AT515" s="21">
        <v>-1</v>
      </c>
      <c r="AU515" s="21">
        <v>-1</v>
      </c>
      <c r="AV515" s="21">
        <v>-0.43982315691670748</v>
      </c>
      <c r="AW515" s="21">
        <v>40.743166323886101</v>
      </c>
      <c r="AX515" s="21">
        <v>40.67267297578762</v>
      </c>
      <c r="AY515" s="21">
        <v>5.8204167310550281E-2</v>
      </c>
      <c r="AZ515" s="21">
        <v>-19.001818644829367</v>
      </c>
      <c r="BA515" s="26">
        <v>1404.3390924040727</v>
      </c>
    </row>
    <row r="516" spans="1:100" x14ac:dyDescent="0.25">
      <c r="A516">
        <v>1538</v>
      </c>
      <c r="B516" t="s">
        <v>951</v>
      </c>
      <c r="C516" s="26">
        <v>3</v>
      </c>
      <c r="D516" s="21">
        <v>3.4339692060709881</v>
      </c>
      <c r="E516" s="21">
        <v>-3.3609294811799931E-2</v>
      </c>
      <c r="F516" s="21">
        <v>0.79822794527928398</v>
      </c>
      <c r="G516" s="21">
        <v>0.78931604777710374</v>
      </c>
      <c r="H516" s="21">
        <v>0.69658436213092201</v>
      </c>
      <c r="I516" s="21">
        <v>0</v>
      </c>
      <c r="J516" s="21">
        <v>41.795061727855298</v>
      </c>
      <c r="K516" s="21">
        <v>0.69658436213092201</v>
      </c>
      <c r="L516" s="21">
        <v>-0.99999999999999956</v>
      </c>
      <c r="M516" s="21">
        <v>-0.99999999999999956</v>
      </c>
      <c r="N516" s="21">
        <v>13.931687242618443</v>
      </c>
      <c r="O516" s="21">
        <v>46.018346981703409</v>
      </c>
      <c r="P516" s="21">
        <v>-9.3868750952246047E-2</v>
      </c>
      <c r="Q516" s="21">
        <v>2.2506926064359076</v>
      </c>
      <c r="R516" s="21">
        <v>0.70774825719652978</v>
      </c>
      <c r="S516" s="21">
        <v>0.3333333333333332</v>
      </c>
      <c r="T516" s="21">
        <v>0.3865710063792005</v>
      </c>
      <c r="U516" s="21">
        <v>0.657078109398753</v>
      </c>
      <c r="V516" s="21">
        <v>0</v>
      </c>
      <c r="W516" s="21">
        <v>27.215923479214599</v>
      </c>
      <c r="X516" s="21">
        <v>2.7014293184917983</v>
      </c>
      <c r="Y516" s="21">
        <v>-0.99999999999999956</v>
      </c>
      <c r="Z516" s="21">
        <v>-0.99999999999999956</v>
      </c>
      <c r="AA516" s="21">
        <v>75.134213650571581</v>
      </c>
      <c r="AB516" s="21">
        <v>0.4530514910244503</v>
      </c>
      <c r="AC516" s="21">
        <v>0.11713054631947199</v>
      </c>
      <c r="AD516" s="21">
        <v>0.37402880093928542</v>
      </c>
      <c r="AE516" s="21">
        <v>47.21054191416038</v>
      </c>
      <c r="AF516" s="21">
        <v>-0.99999999999999956</v>
      </c>
      <c r="AG516" s="21">
        <v>-0.99999999999999956</v>
      </c>
      <c r="AH516" s="21">
        <v>-0.99999999999999956</v>
      </c>
      <c r="AI516" s="21">
        <v>0</v>
      </c>
      <c r="AJ516" s="21">
        <v>0</v>
      </c>
      <c r="AK516" s="21">
        <v>0.16855940666414082</v>
      </c>
      <c r="AL516" s="21">
        <v>-3.1776686158099483E-2</v>
      </c>
      <c r="AM516" s="21">
        <v>0.27048684094629044</v>
      </c>
      <c r="AN516" s="21">
        <v>0.2772577830768545</v>
      </c>
      <c r="AO516" s="21">
        <v>7.6049680569779641</v>
      </c>
      <c r="AP516" s="21">
        <v>6.7725611461308706</v>
      </c>
      <c r="AQ516" s="21">
        <v>69.010985207069922</v>
      </c>
      <c r="AR516" s="21">
        <v>1.3769824491112876</v>
      </c>
      <c r="AS516" s="21">
        <v>3.3980136806227206</v>
      </c>
      <c r="AT516" s="21">
        <v>-0.99999999999999956</v>
      </c>
      <c r="AU516" s="21">
        <v>-0.99999999999999956</v>
      </c>
      <c r="AV516" s="21">
        <v>1.4970643049736334</v>
      </c>
      <c r="AW516" s="21">
        <v>127.9251217784058</v>
      </c>
      <c r="AX516" s="21">
        <v>127.9251217784058</v>
      </c>
      <c r="AY516" s="21">
        <v>0.56530170990526851</v>
      </c>
      <c r="AZ516" s="21">
        <v>59.394439666879059</v>
      </c>
      <c r="BA516" s="26">
        <v>1619.0146172663206</v>
      </c>
    </row>
    <row r="517" spans="1:100" x14ac:dyDescent="0.25">
      <c r="A517">
        <v>1539</v>
      </c>
      <c r="B517" t="s">
        <v>952</v>
      </c>
      <c r="C517" s="26">
        <v>3</v>
      </c>
      <c r="D517" s="21">
        <v>5.372451848428808</v>
      </c>
      <c r="E517" s="21">
        <v>0.36600116063233706</v>
      </c>
      <c r="F517" s="21">
        <v>0.21023658657813799</v>
      </c>
      <c r="G517" s="21">
        <v>0.34733243541144687</v>
      </c>
      <c r="H517" s="21">
        <v>0.44149774061633401</v>
      </c>
      <c r="I517" s="21">
        <v>0</v>
      </c>
      <c r="J517" s="21">
        <v>26.489864436980028</v>
      </c>
      <c r="K517" s="21">
        <v>0.44149774061633401</v>
      </c>
      <c r="L517" s="21">
        <v>-0.99999999999999833</v>
      </c>
      <c r="M517" s="21">
        <v>-0.99999999999999833</v>
      </c>
      <c r="N517" s="21">
        <v>8.8299548123266778</v>
      </c>
      <c r="O517" s="21">
        <v>32.20964872082029</v>
      </c>
      <c r="P517" s="21">
        <v>-0.98758788379902718</v>
      </c>
      <c r="Q517" s="21">
        <v>1.1502338070909706</v>
      </c>
      <c r="R517" s="21">
        <v>0.13552821702716267</v>
      </c>
      <c r="S517" s="21">
        <v>0.33333333333333254</v>
      </c>
      <c r="T517" s="21">
        <v>0.42444063499778922</v>
      </c>
      <c r="U517" s="21">
        <v>0.11730435516193802</v>
      </c>
      <c r="V517" s="21">
        <v>-7.0027034504940629E-3</v>
      </c>
      <c r="W517" s="21">
        <v>17.063115177049287</v>
      </c>
      <c r="X517" s="21">
        <v>0.83458472932403183</v>
      </c>
      <c r="Y517" s="21">
        <v>-0.99999999999999833</v>
      </c>
      <c r="Z517" s="21">
        <v>-0.99999999999999833</v>
      </c>
      <c r="AA517" s="21">
        <v>26.966795483896146</v>
      </c>
      <c r="AB517" s="21">
        <v>-0.29877641632578245</v>
      </c>
      <c r="AC517" s="21">
        <v>0.29648175991437403</v>
      </c>
      <c r="AD517" s="21">
        <v>0.19765769820780257</v>
      </c>
      <c r="AE517" s="21">
        <v>9.7681520898197078</v>
      </c>
      <c r="AF517" s="21">
        <v>-0.99999999999999833</v>
      </c>
      <c r="AG517" s="21">
        <v>-0.99999999999999833</v>
      </c>
      <c r="AH517" s="21">
        <v>-0.99999999999999833</v>
      </c>
      <c r="AI517" s="21">
        <v>5.8999363792720449E-3</v>
      </c>
      <c r="AJ517" s="21">
        <v>-7.0027034504940629E-3</v>
      </c>
      <c r="AK517" s="21">
        <v>-8.3907486292166447E-2</v>
      </c>
      <c r="AL517" s="21">
        <v>-0.11899692802311355</v>
      </c>
      <c r="AM517" s="21">
        <v>6.1358050273409799E-2</v>
      </c>
      <c r="AN517" s="21">
        <v>0.53153381710535008</v>
      </c>
      <c r="AO517" s="21">
        <v>1.1144138253744127</v>
      </c>
      <c r="AP517" s="21">
        <v>12.693360787518182</v>
      </c>
      <c r="AQ517" s="21">
        <v>43.552979614029297</v>
      </c>
      <c r="AR517" s="21">
        <v>0.86807562004256622</v>
      </c>
      <c r="AS517" s="21">
        <v>1.2760824699403666</v>
      </c>
      <c r="AT517" s="21">
        <v>-0.99999999999999833</v>
      </c>
      <c r="AU517" s="21">
        <v>-0.99999999999999833</v>
      </c>
      <c r="AV517" s="21">
        <v>0.48286065243860932</v>
      </c>
      <c r="AW517" s="21">
        <v>71.869804992234648</v>
      </c>
      <c r="AX517" s="21">
        <v>71.287533374770689</v>
      </c>
      <c r="AY517" s="21">
        <v>0.13804295411970186</v>
      </c>
      <c r="AZ517" s="21">
        <v>8.3200913112498167</v>
      </c>
      <c r="BA517" s="26">
        <v>1440.1053782796014</v>
      </c>
      <c r="CU517" t="e">
        <v>#N/A</v>
      </c>
      <c r="CV517" t="e">
        <v>#N/A</v>
      </c>
    </row>
    <row r="518" spans="1:100" x14ac:dyDescent="0.25">
      <c r="A518">
        <v>1540</v>
      </c>
      <c r="B518" t="s">
        <v>953</v>
      </c>
      <c r="C518" s="26">
        <v>3</v>
      </c>
      <c r="D518" s="21">
        <v>4.0480184921595912</v>
      </c>
      <c r="E518" s="21">
        <v>0</v>
      </c>
      <c r="F518" s="21">
        <v>0.84315390827014847</v>
      </c>
      <c r="G518" s="21">
        <v>0.84315390827014847</v>
      </c>
      <c r="H518" s="21">
        <v>0.27199168049041766</v>
      </c>
      <c r="I518" s="21">
        <v>0</v>
      </c>
      <c r="J518" s="21">
        <v>16.319500829425056</v>
      </c>
      <c r="K518" s="21">
        <v>0.27199168049041766</v>
      </c>
      <c r="L518" s="21">
        <v>-1.0000000000000007</v>
      </c>
      <c r="M518" s="21">
        <v>-1.0000000000000007</v>
      </c>
      <c r="N518" s="21">
        <v>5.4398336098083515</v>
      </c>
      <c r="O518" s="21">
        <v>21.210673229854795</v>
      </c>
      <c r="P518" s="21">
        <v>8.3071776984543086E-2</v>
      </c>
      <c r="Q518" s="21">
        <v>1.6680295309294442</v>
      </c>
      <c r="R518" s="21">
        <v>0.54142828323791581</v>
      </c>
      <c r="S518" s="21">
        <v>0.3396404432590025</v>
      </c>
      <c r="T518" s="21">
        <v>0.37579529239879611</v>
      </c>
      <c r="U518" s="21">
        <v>0.2002547837571374</v>
      </c>
      <c r="V518" s="21">
        <v>-2.0577609677335539E-2</v>
      </c>
      <c r="W518" s="21">
        <v>24.924849169887331</v>
      </c>
      <c r="X518" s="21">
        <v>1.1634594911973801</v>
      </c>
      <c r="Y518" s="21">
        <v>-1.0000000000000007</v>
      </c>
      <c r="Z518" s="21">
        <v>-1.0000000000000007</v>
      </c>
      <c r="AA518" s="21">
        <v>79.142215749961764</v>
      </c>
      <c r="AB518" s="21">
        <v>0.28546446958642319</v>
      </c>
      <c r="AC518" s="21">
        <v>0.41765042722682227</v>
      </c>
      <c r="AD518" s="21">
        <v>0.3704038691234845</v>
      </c>
      <c r="AE518" s="21">
        <v>53.675938296836534</v>
      </c>
      <c r="AF518" s="21">
        <v>-1.0000000000000007</v>
      </c>
      <c r="AG518" s="21">
        <v>-1.0000000000000007</v>
      </c>
      <c r="AH518" s="21">
        <v>-1.0000000000000007</v>
      </c>
      <c r="AI518" s="21">
        <v>0</v>
      </c>
      <c r="AJ518" s="21">
        <v>-2.0577609677335539E-2</v>
      </c>
      <c r="AK518" s="21">
        <v>-5.8441846175093813E-2</v>
      </c>
      <c r="AL518" s="21">
        <v>4.9822363323988851E-2</v>
      </c>
      <c r="AM518" s="21">
        <v>-1.4645340619720084E-2</v>
      </c>
      <c r="AN518" s="21">
        <v>-9.6712688053623527E-2</v>
      </c>
      <c r="AO518" s="21">
        <v>-0.65834274636847112</v>
      </c>
      <c r="AP518" s="21">
        <v>-2.1687053847206443</v>
      </c>
      <c r="AQ518" s="21">
        <v>41.244349999312369</v>
      </c>
      <c r="AR518" s="21">
        <v>0.89511290973760005</v>
      </c>
      <c r="AS518" s="21">
        <v>1.4354511716877978</v>
      </c>
      <c r="AT518" s="21">
        <v>-1.0000000000000007</v>
      </c>
      <c r="AU518" s="21">
        <v>-1.0000000000000007</v>
      </c>
      <c r="AV518" s="21">
        <v>1.3845821915080645</v>
      </c>
      <c r="AW518" s="21">
        <v>98.184183595095902</v>
      </c>
      <c r="AX518" s="21">
        <v>96.126422627362331</v>
      </c>
      <c r="AY518" s="21">
        <v>0.28577996517592308</v>
      </c>
      <c r="AZ518" s="21">
        <v>23.153051638130627</v>
      </c>
      <c r="BA518" s="26">
        <v>1487.3150667036984</v>
      </c>
    </row>
    <row r="519" spans="1:100" x14ac:dyDescent="0.25">
      <c r="A519">
        <v>1546</v>
      </c>
      <c r="B519" t="s">
        <v>954</v>
      </c>
      <c r="C519" s="26">
        <v>2</v>
      </c>
      <c r="D519" s="21">
        <v>3.4139009076878168</v>
      </c>
      <c r="E519" s="21">
        <v>-7.0642458491604831E-2</v>
      </c>
      <c r="F519" s="21">
        <v>-9.897016057153904E-2</v>
      </c>
      <c r="G519" s="21">
        <v>-9.1752723817302317E-2</v>
      </c>
      <c r="H519" s="21">
        <v>3.3245767335684039E-2</v>
      </c>
      <c r="I519" s="21">
        <v>0</v>
      </c>
      <c r="J519" s="21">
        <v>1.9947460401410417</v>
      </c>
      <c r="K519" s="21">
        <v>3.3245767335684039E-2</v>
      </c>
      <c r="L519" s="21">
        <v>-1</v>
      </c>
      <c r="M519" s="21">
        <v>-1</v>
      </c>
      <c r="N519" s="21">
        <v>0.6649153467136808</v>
      </c>
      <c r="O519" s="21">
        <v>5.9168883909797216</v>
      </c>
      <c r="P519" s="21">
        <v>-0.18998800961337231</v>
      </c>
      <c r="Q519" s="21">
        <v>-0.15579228271683054</v>
      </c>
      <c r="R519" s="21">
        <v>-4.9677278023069815E-2</v>
      </c>
      <c r="S519" s="21">
        <v>0.32106927634103122</v>
      </c>
      <c r="T519" s="21">
        <v>0.24463621930236129</v>
      </c>
      <c r="U519" s="21">
        <v>2.8655936019093747E-2</v>
      </c>
      <c r="V519" s="21">
        <v>-5.8418449693132483E-3</v>
      </c>
      <c r="W519" s="21">
        <v>21.227415727199279</v>
      </c>
      <c r="X519" s="21">
        <v>0.57604749715213532</v>
      </c>
      <c r="Y519" s="21">
        <v>-1</v>
      </c>
      <c r="Z519" s="21">
        <v>-1</v>
      </c>
      <c r="AA519" s="21">
        <v>36.051750648105028</v>
      </c>
      <c r="AB519" s="21">
        <v>6.2505352620305377E-2</v>
      </c>
      <c r="AC519" s="21">
        <v>6.2698138434278294E-2</v>
      </c>
      <c r="AD519" s="21">
        <v>5.8578569997116525E-2</v>
      </c>
      <c r="AE519" s="21">
        <v>12.561995387262954</v>
      </c>
      <c r="AF519" s="21">
        <v>-1</v>
      </c>
      <c r="AG519" s="21">
        <v>-1</v>
      </c>
      <c r="AH519" s="21">
        <v>-1</v>
      </c>
      <c r="AI519" s="21">
        <v>-3.4703675425247528E-3</v>
      </c>
      <c r="AJ519" s="21">
        <v>-5.8418449693132483E-3</v>
      </c>
      <c r="AK519" s="21">
        <v>0.15660516675805414</v>
      </c>
      <c r="AL519" s="21">
        <v>1.5222790231193203E-2</v>
      </c>
      <c r="AM519" s="21">
        <v>0.17405610928665299</v>
      </c>
      <c r="AN519" s="21">
        <v>9.3847509284007841E-3</v>
      </c>
      <c r="AO519" s="21">
        <v>4.8191695217613972</v>
      </c>
      <c r="AP519" s="21">
        <v>0.62599176856118399</v>
      </c>
      <c r="AQ519" s="21">
        <v>26.220680047980281</v>
      </c>
      <c r="AR519" s="21">
        <v>0.62263228796531145</v>
      </c>
      <c r="AS519" s="21">
        <v>0.65496381680555293</v>
      </c>
      <c r="AT519" s="21">
        <v>-1</v>
      </c>
      <c r="AU519" s="21">
        <v>-1</v>
      </c>
      <c r="AV519" s="21">
        <v>-1.4207403509715832E-2</v>
      </c>
      <c r="AW519" s="21">
        <v>46.990683497256647</v>
      </c>
      <c r="AX519" s="21">
        <v>47.002036607256777</v>
      </c>
      <c r="AY519" s="21">
        <v>0.10632680368596661</v>
      </c>
      <c r="AZ519" s="21">
        <v>-10.571092683827761</v>
      </c>
      <c r="BA519" s="26">
        <v>1435.6409101417762</v>
      </c>
    </row>
    <row r="520" spans="1:100" x14ac:dyDescent="0.25">
      <c r="A520">
        <v>1547</v>
      </c>
      <c r="B520" t="s">
        <v>955</v>
      </c>
      <c r="C520" s="26">
        <v>3</v>
      </c>
      <c r="D520" s="21">
        <v>4.3727394229004224</v>
      </c>
      <c r="E520" s="21">
        <v>-0.43801126702372611</v>
      </c>
      <c r="F520" s="21">
        <v>-1.1433982409841947</v>
      </c>
      <c r="G520" s="21">
        <v>-1.2638868141274662</v>
      </c>
      <c r="H520" s="21">
        <v>0.11986440640995237</v>
      </c>
      <c r="I520" s="21">
        <v>0</v>
      </c>
      <c r="J520" s="21">
        <v>7.1918643845971477</v>
      </c>
      <c r="K520" s="21">
        <v>0.11986440640995237</v>
      </c>
      <c r="L520" s="21">
        <v>-1.0000000000000007</v>
      </c>
      <c r="M520" s="21">
        <v>-1.0000000000000007</v>
      </c>
      <c r="N520" s="21">
        <v>2.3972881281990488</v>
      </c>
      <c r="O520" s="21">
        <v>10.300716993370097</v>
      </c>
      <c r="P520" s="21">
        <v>-0.98663083274079533</v>
      </c>
      <c r="Q520" s="21">
        <v>-3.6192453806905238</v>
      </c>
      <c r="R520" s="21">
        <v>-1.3147846417360922</v>
      </c>
      <c r="S520" s="21">
        <v>0.34887413724195387</v>
      </c>
      <c r="T520" s="21">
        <v>0.34727049509397562</v>
      </c>
      <c r="U520" s="21">
        <v>3.9642291420819681E-2</v>
      </c>
      <c r="V520" s="21">
        <v>0</v>
      </c>
      <c r="W520" s="21">
        <v>24.636900693871869</v>
      </c>
      <c r="X520" s="21">
        <v>0.74878655336989786</v>
      </c>
      <c r="Y520" s="21">
        <v>-1.0000000000000007</v>
      </c>
      <c r="Z520" s="21">
        <v>-1.0000000000000007</v>
      </c>
      <c r="AA520" s="21">
        <v>51.544150326958942</v>
      </c>
      <c r="AB520" s="21">
        <v>0.33512573827365655</v>
      </c>
      <c r="AC520" s="21">
        <v>2.4527762840705958E-2</v>
      </c>
      <c r="AD520" s="21">
        <v>0.20478718438210092</v>
      </c>
      <c r="AE520" s="21">
        <v>28.222034274823166</v>
      </c>
      <c r="AF520" s="21">
        <v>-1.0000000000000007</v>
      </c>
      <c r="AG520" s="21">
        <v>-1.0000000000000007</v>
      </c>
      <c r="AH520" s="21">
        <v>-1.0000000000000007</v>
      </c>
      <c r="AI520" s="21">
        <v>-7.2531552303309538E-3</v>
      </c>
      <c r="AJ520" s="21">
        <v>0</v>
      </c>
      <c r="AK520" s="21">
        <v>-0.18499733712841127</v>
      </c>
      <c r="AL520" s="21">
        <v>-1.5436330750449555E-3</v>
      </c>
      <c r="AM520" s="21">
        <v>4.327774688406133E-2</v>
      </c>
      <c r="AN520" s="21">
        <v>0.16054979484712195</v>
      </c>
      <c r="AO520" s="21">
        <v>0.15695698645947742</v>
      </c>
      <c r="AP520" s="21">
        <v>4.0060267058028245</v>
      </c>
      <c r="AQ520" s="21">
        <v>31.828765078468997</v>
      </c>
      <c r="AR520" s="21">
        <v>0.73578692375674948</v>
      </c>
      <c r="AS520" s="21">
        <v>0.86865095977985007</v>
      </c>
      <c r="AT520" s="21">
        <v>-1.0000000000000007</v>
      </c>
      <c r="AU520" s="21">
        <v>-1.0000000000000007</v>
      </c>
      <c r="AV520" s="21">
        <v>-2.5786714558635584</v>
      </c>
      <c r="AW520" s="21">
        <v>65.850894026131868</v>
      </c>
      <c r="AX520" s="21">
        <v>65.705830921525248</v>
      </c>
      <c r="AY520" s="21">
        <v>0.36756952035445256</v>
      </c>
      <c r="AZ520" s="21">
        <v>16.874582435817967</v>
      </c>
      <c r="BA520" s="26">
        <v>1466.9527881469812</v>
      </c>
      <c r="CU520" t="e">
        <v>#N/A</v>
      </c>
      <c r="CV520" t="e">
        <v>#N/A</v>
      </c>
    </row>
    <row r="521" spans="1:100" x14ac:dyDescent="0.25">
      <c r="A521">
        <v>1551</v>
      </c>
      <c r="B521" t="s">
        <v>956</v>
      </c>
      <c r="C521" s="26">
        <v>3</v>
      </c>
      <c r="D521" s="21">
        <v>5.264464372365282</v>
      </c>
      <c r="E521" s="21">
        <v>9.8821871441182624E-2</v>
      </c>
      <c r="F521" s="21">
        <v>3.7116823851339174</v>
      </c>
      <c r="G521" s="21">
        <v>3.7116823851339174</v>
      </c>
      <c r="H521" s="21">
        <v>-4.328160240497661E-2</v>
      </c>
      <c r="I521" s="21">
        <v>0</v>
      </c>
      <c r="J521" s="21">
        <v>-2.5968961442985972</v>
      </c>
      <c r="K521" s="21">
        <v>-4.328160240497661E-2</v>
      </c>
      <c r="L521" s="21">
        <v>-1.0000000000000013</v>
      </c>
      <c r="M521" s="21">
        <v>-1.0000000000000013</v>
      </c>
      <c r="N521" s="21">
        <v>-0.86563204809953209</v>
      </c>
      <c r="O521" s="21">
        <v>6.3792506132006039</v>
      </c>
      <c r="P521" s="21">
        <v>0.16265935210182469</v>
      </c>
      <c r="Q521" s="21">
        <v>-1.5622202465321535</v>
      </c>
      <c r="R521" s="21">
        <v>-0.44865506221645046</v>
      </c>
      <c r="S521" s="21">
        <v>0.33333333333333365</v>
      </c>
      <c r="T521" s="21">
        <v>0.14022354304245321</v>
      </c>
      <c r="U521" s="21">
        <v>-0.12194370914409169</v>
      </c>
      <c r="V521" s="21">
        <v>2.0972938556020147E-3</v>
      </c>
      <c r="W521" s="21">
        <v>15.879682539690961</v>
      </c>
      <c r="X521" s="21">
        <v>-0.15313246982555079</v>
      </c>
      <c r="Y521" s="21">
        <v>-1.0000000000000013</v>
      </c>
      <c r="Z521" s="21">
        <v>-1.0000000000000013</v>
      </c>
      <c r="AA521" s="21">
        <v>29.170216549391036</v>
      </c>
      <c r="AB521" s="21">
        <v>-3.2706668923433567E-2</v>
      </c>
      <c r="AC521" s="21">
        <v>0.16081024571557193</v>
      </c>
      <c r="AD521" s="21">
        <v>0.14668020464619275</v>
      </c>
      <c r="AE521" s="21">
        <v>13.739189071916567</v>
      </c>
      <c r="AF521" s="21">
        <v>-1.0000000000000013</v>
      </c>
      <c r="AG521" s="21">
        <v>-1.0000000000000013</v>
      </c>
      <c r="AH521" s="21">
        <v>-1.0000000000000013</v>
      </c>
      <c r="AI521" s="21">
        <v>-2.3640252688292649E-3</v>
      </c>
      <c r="AJ521" s="21">
        <v>2.0972938556020147E-3</v>
      </c>
      <c r="AK521" s="21">
        <v>2.5310268793438503E-2</v>
      </c>
      <c r="AL521" s="21">
        <v>5.0841483718418123E-2</v>
      </c>
      <c r="AM521" s="21">
        <v>-0.106896091554083</v>
      </c>
      <c r="AN521" s="21">
        <v>-0.23728191334940141</v>
      </c>
      <c r="AO521" s="21">
        <v>-2.5458509448848825</v>
      </c>
      <c r="AP521" s="21">
        <v>-5.6778404151429429</v>
      </c>
      <c r="AQ521" s="21">
        <v>13.282786395392362</v>
      </c>
      <c r="AR521" s="21">
        <v>0.35371046108729698</v>
      </c>
      <c r="AS521" s="21">
        <v>-0.19641407223052676</v>
      </c>
      <c r="AT521" s="21">
        <v>-1.0000000000000013</v>
      </c>
      <c r="AU521" s="21">
        <v>-1.0000000000000013</v>
      </c>
      <c r="AV521" s="21">
        <v>3.2630273229174671</v>
      </c>
      <c r="AW521" s="21">
        <v>29.871626747448708</v>
      </c>
      <c r="AX521" s="21">
        <v>30.03407562763234</v>
      </c>
      <c r="AY521" s="21">
        <v>-9.2365920555517067E-2</v>
      </c>
      <c r="AZ521" s="21">
        <v>-25.418712866262709</v>
      </c>
      <c r="BA521" s="26">
        <v>1377.7765200962267</v>
      </c>
    </row>
    <row r="522" spans="1:100" x14ac:dyDescent="0.25">
      <c r="A522">
        <v>1553</v>
      </c>
      <c r="B522" t="s">
        <v>957</v>
      </c>
      <c r="C522" s="26">
        <v>3</v>
      </c>
      <c r="D522" s="21">
        <v>4.9045758426954862</v>
      </c>
      <c r="E522" s="21">
        <v>0</v>
      </c>
      <c r="F522" s="21">
        <v>-0.17510236978406329</v>
      </c>
      <c r="G522" s="21">
        <v>-0.17510236978406329</v>
      </c>
      <c r="H522" s="21">
        <v>0.19211832463215942</v>
      </c>
      <c r="I522" s="21">
        <v>0</v>
      </c>
      <c r="J522" s="21">
        <v>11.527099477929571</v>
      </c>
      <c r="K522" s="21">
        <v>0.19211832463215942</v>
      </c>
      <c r="L522" s="21">
        <v>-1.0000000000000011</v>
      </c>
      <c r="M522" s="21">
        <v>-1.0000000000000011</v>
      </c>
      <c r="N522" s="21">
        <v>3.8423664926431886</v>
      </c>
      <c r="O522" s="21">
        <v>16.256572950840983</v>
      </c>
      <c r="P522" s="21">
        <v>11.537780950095685</v>
      </c>
      <c r="Q522" s="21">
        <v>-4.1231658874336385E-2</v>
      </c>
      <c r="R522" s="21">
        <v>0.81627515907521819</v>
      </c>
      <c r="S522" s="21">
        <v>0.33333333333333365</v>
      </c>
      <c r="T522" s="21">
        <v>0.24101634070288261</v>
      </c>
      <c r="U522" s="21">
        <v>0.31959809773040021</v>
      </c>
      <c r="V522" s="21">
        <v>0</v>
      </c>
      <c r="W522" s="21">
        <v>28.073177885378314</v>
      </c>
      <c r="X522" s="21">
        <v>1.6953757945292671</v>
      </c>
      <c r="Y522" s="21">
        <v>-1.0000000000000011</v>
      </c>
      <c r="Z522" s="21">
        <v>-1.0000000000000011</v>
      </c>
      <c r="AA522" s="21">
        <v>54.573277578630858</v>
      </c>
      <c r="AB522" s="21">
        <v>0.17171764908151946</v>
      </c>
      <c r="AC522" s="21">
        <v>0.25785607950916217</v>
      </c>
      <c r="AD522" s="21">
        <v>8.4102762092865352E-2</v>
      </c>
      <c r="AE522" s="21">
        <v>25.683824534177379</v>
      </c>
      <c r="AF522" s="21">
        <v>-1.0000000000000011</v>
      </c>
      <c r="AG522" s="21">
        <v>-1.0000000000000011</v>
      </c>
      <c r="AH522" s="21">
        <v>-1.0000000000000011</v>
      </c>
      <c r="AI522" s="21">
        <v>0</v>
      </c>
      <c r="AJ522" s="21">
        <v>0</v>
      </c>
      <c r="AK522" s="21">
        <v>0.65268075650909418</v>
      </c>
      <c r="AL522" s="21">
        <v>0.20374334171289066</v>
      </c>
      <c r="AM522" s="21">
        <v>-3.8215051427906113E-2</v>
      </c>
      <c r="AN522" s="21">
        <v>0.15264247211368001</v>
      </c>
      <c r="AO522" s="21">
        <v>2.308027496847818</v>
      </c>
      <c r="AP522" s="21">
        <v>4.8347785114064523</v>
      </c>
      <c r="AQ522" s="21">
        <v>39.600277363307882</v>
      </c>
      <c r="AR522" s="21">
        <v>0.89394777176661566</v>
      </c>
      <c r="AS522" s="21">
        <v>1.8874941191614258</v>
      </c>
      <c r="AT522" s="21">
        <v>-1.0000000000000011</v>
      </c>
      <c r="AU522" s="21">
        <v>-1.0000000000000011</v>
      </c>
      <c r="AV522" s="21">
        <v>0.64117278929115462</v>
      </c>
      <c r="AW522" s="21">
        <v>75.664629040878395</v>
      </c>
      <c r="AX522" s="21">
        <v>75.664629040878395</v>
      </c>
      <c r="AY522" s="21">
        <v>0.44477716264445238</v>
      </c>
      <c r="AZ522" s="21">
        <v>77.7846553352108</v>
      </c>
      <c r="BA522" s="26">
        <v>1578.116600580267</v>
      </c>
      <c r="CU522" t="e">
        <v>#N/A</v>
      </c>
      <c r="CV522" t="e">
        <v>#N/A</v>
      </c>
    </row>
    <row r="523" spans="1:100" x14ac:dyDescent="0.25">
      <c r="A523">
        <v>1554</v>
      </c>
      <c r="B523" t="s">
        <v>958</v>
      </c>
      <c r="C523" s="26">
        <v>2</v>
      </c>
      <c r="D523" s="21">
        <v>2.3551142783734922</v>
      </c>
      <c r="E523" s="21">
        <v>-0.30582869938720808</v>
      </c>
      <c r="F523" s="21">
        <v>-0.68460959114198638</v>
      </c>
      <c r="G523" s="21">
        <v>-0.68005159796341508</v>
      </c>
      <c r="H523" s="21">
        <v>-8.8461247333499318E-2</v>
      </c>
      <c r="I523" s="21">
        <v>0</v>
      </c>
      <c r="J523" s="21">
        <v>-5.307674840009958</v>
      </c>
      <c r="K523" s="21">
        <v>-8.8461247333499318E-2</v>
      </c>
      <c r="L523" s="21">
        <v>-1</v>
      </c>
      <c r="M523" s="21">
        <v>-1</v>
      </c>
      <c r="N523" s="21">
        <v>-1.7692249466699868</v>
      </c>
      <c r="O523" s="21">
        <v>-1.6684176219641866</v>
      </c>
      <c r="P523" s="21">
        <v>-1.3810806075578141</v>
      </c>
      <c r="Q523" s="21">
        <v>-2.9396849130890583</v>
      </c>
      <c r="R523" s="21">
        <v>-0.96404236672444532</v>
      </c>
      <c r="S523" s="21">
        <v>0.29831875742537622</v>
      </c>
      <c r="T523" s="21">
        <v>0.14858307167140319</v>
      </c>
      <c r="U523" s="21">
        <v>-9.0284861992386972E-2</v>
      </c>
      <c r="V523" s="21">
        <v>-2.1569213185573567E-2</v>
      </c>
      <c r="W523" s="21">
        <v>13.720565255688991</v>
      </c>
      <c r="X523" s="21">
        <v>2.5042521049803979E-2</v>
      </c>
      <c r="Y523" s="21">
        <v>-1</v>
      </c>
      <c r="Z523" s="21">
        <v>-1</v>
      </c>
      <c r="AA523" s="21">
        <v>20.596354614639722</v>
      </c>
      <c r="AB523" s="21">
        <v>-7.0908927058721025E-2</v>
      </c>
      <c r="AC523" s="21">
        <v>-7.0766771645159654E-2</v>
      </c>
      <c r="AD523" s="21">
        <v>-7.3740201735348607E-2</v>
      </c>
      <c r="AE523" s="21">
        <v>0.27100682302084778</v>
      </c>
      <c r="AF523" s="21">
        <v>-1</v>
      </c>
      <c r="AG523" s="21">
        <v>-1</v>
      </c>
      <c r="AH523" s="21">
        <v>-1</v>
      </c>
      <c r="AI523" s="21">
        <v>-1.2094353588440049E-2</v>
      </c>
      <c r="AJ523" s="21">
        <v>-2.1569213185573567E-2</v>
      </c>
      <c r="AK523" s="21">
        <v>0.31733497138133249</v>
      </c>
      <c r="AL523" s="21">
        <v>-0.14550701439208519</v>
      </c>
      <c r="AM523" s="21">
        <v>0.36126186934079391</v>
      </c>
      <c r="AN523" s="21">
        <v>-0.17782100912574011</v>
      </c>
      <c r="AO523" s="21">
        <v>9.5861614027791955</v>
      </c>
      <c r="AP523" s="21">
        <v>-4.1410001124566147</v>
      </c>
      <c r="AQ523" s="21">
        <v>18.229107892583734</v>
      </c>
      <c r="AR523" s="21">
        <v>0.44672214209047523</v>
      </c>
      <c r="AS523" s="21">
        <v>8.6092476211140134E-2</v>
      </c>
      <c r="AT523" s="21">
        <v>-1</v>
      </c>
      <c r="AU523" s="21">
        <v>-1</v>
      </c>
      <c r="AV523" s="21">
        <v>-1.2276066945405257</v>
      </c>
      <c r="AW523" s="21">
        <v>29.179470335647899</v>
      </c>
      <c r="AX523" s="21">
        <v>28.957485197626781</v>
      </c>
      <c r="AY523" s="21">
        <v>-3.0867302483846143E-2</v>
      </c>
      <c r="AZ523" s="21">
        <v>-34.60647394513223</v>
      </c>
      <c r="BA523" s="26">
        <v>1379.555248413651</v>
      </c>
    </row>
    <row r="524" spans="1:100" x14ac:dyDescent="0.25">
      <c r="A524">
        <v>1557</v>
      </c>
      <c r="B524" t="s">
        <v>959</v>
      </c>
      <c r="C524" s="26">
        <v>3</v>
      </c>
      <c r="D524" s="21">
        <v>2.3352032259031237</v>
      </c>
      <c r="E524" s="21">
        <v>-4.8620886932845088E-2</v>
      </c>
      <c r="F524" s="21">
        <v>0.73210617865217942</v>
      </c>
      <c r="G524" s="21">
        <v>0.71458061459798028</v>
      </c>
      <c r="H524" s="21">
        <v>0.35104648216371953</v>
      </c>
      <c r="I524" s="21">
        <v>0</v>
      </c>
      <c r="J524" s="21">
        <v>21.062788929823171</v>
      </c>
      <c r="K524" s="21">
        <v>0.35104648216371953</v>
      </c>
      <c r="L524" s="21">
        <v>-1.0000000000000033</v>
      </c>
      <c r="M524" s="21">
        <v>-1.0000000000000033</v>
      </c>
      <c r="N524" s="21">
        <v>7.0209296432743917</v>
      </c>
      <c r="O524" s="21">
        <v>24.112572770324277</v>
      </c>
      <c r="P524" s="21">
        <v>1.742552880626737</v>
      </c>
      <c r="Q524" s="21">
        <v>0.42823649593767993</v>
      </c>
      <c r="R524" s="21">
        <v>0.27766269020173578</v>
      </c>
      <c r="S524" s="21">
        <v>0.33333333333333454</v>
      </c>
      <c r="T524" s="21">
        <v>0.28063256091558303</v>
      </c>
      <c r="U524" s="21">
        <v>0.42744106256648312</v>
      </c>
      <c r="V524" s="21">
        <v>-1.9726693524492508E-2</v>
      </c>
      <c r="W524" s="21">
        <v>26.825351245087543</v>
      </c>
      <c r="X524" s="21">
        <v>1.7558120252908394</v>
      </c>
      <c r="Y524" s="21">
        <v>-1.0000000000000033</v>
      </c>
      <c r="Z524" s="21">
        <v>-1.0000000000000033</v>
      </c>
      <c r="AA524" s="21">
        <v>71.883831528057726</v>
      </c>
      <c r="AB524" s="21">
        <v>0.40943775217068934</v>
      </c>
      <c r="AC524" s="21">
        <v>0.32028151141097866</v>
      </c>
      <c r="AD524" s="21">
        <v>0.16589708827370167</v>
      </c>
      <c r="AE524" s="21">
        <v>44.780817592768472</v>
      </c>
      <c r="AF524" s="21">
        <v>-1.0000000000000033</v>
      </c>
      <c r="AG524" s="21">
        <v>-1.0000000000000033</v>
      </c>
      <c r="AH524" s="21">
        <v>-1.0000000000000033</v>
      </c>
      <c r="AI524" s="21">
        <v>0</v>
      </c>
      <c r="AJ524" s="21">
        <v>-1.9726693524492508E-2</v>
      </c>
      <c r="AK524" s="21">
        <v>-1.740547788010301E-2</v>
      </c>
      <c r="AL524" s="21">
        <v>-6.284644266154768E-2</v>
      </c>
      <c r="AM524" s="21">
        <v>5.3808448968474004E-2</v>
      </c>
      <c r="AN524" s="21">
        <v>0.2104598795192465</v>
      </c>
      <c r="AO524" s="21">
        <v>1.2581838348113354</v>
      </c>
      <c r="AP524" s="21">
        <v>4.9472647746734237</v>
      </c>
      <c r="AQ524" s="21">
        <v>47.888140174910752</v>
      </c>
      <c r="AR524" s="21">
        <v>1.0216802632909077</v>
      </c>
      <c r="AS524" s="21">
        <v>2.1068585074545583</v>
      </c>
      <c r="AT524" s="21">
        <v>-1.0000000000000033</v>
      </c>
      <c r="AU524" s="21">
        <v>-1.0000000000000033</v>
      </c>
      <c r="AV524" s="21">
        <v>0.99224330479971623</v>
      </c>
      <c r="AW524" s="21">
        <v>100.94366907305546</v>
      </c>
      <c r="AX524" s="21">
        <v>98.970999720606201</v>
      </c>
      <c r="AY524" s="21">
        <v>0.36262726431546627</v>
      </c>
      <c r="AZ524" s="21">
        <v>25.635407780021097</v>
      </c>
      <c r="BA524" s="26">
        <v>1538.4970008647717</v>
      </c>
    </row>
    <row r="525" spans="1:100" x14ac:dyDescent="0.25">
      <c r="A525">
        <v>1559</v>
      </c>
      <c r="B525" t="s">
        <v>960</v>
      </c>
      <c r="C525" s="26">
        <v>3</v>
      </c>
      <c r="D525" s="21">
        <v>3.068101126673906</v>
      </c>
      <c r="E525" s="21">
        <v>-1.6913536284467665E-3</v>
      </c>
      <c r="F525" s="21">
        <v>0.12245125606784696</v>
      </c>
      <c r="G525" s="21">
        <v>0.12245125606784696</v>
      </c>
      <c r="H525" s="21">
        <v>0.33004690091612282</v>
      </c>
      <c r="I525" s="21">
        <v>0</v>
      </c>
      <c r="J525" s="21">
        <v>19.80281405496736</v>
      </c>
      <c r="K525" s="21">
        <v>0.33004690091612282</v>
      </c>
      <c r="L525" s="21">
        <v>-1.0000000000000002</v>
      </c>
      <c r="M525" s="21">
        <v>-1.0000000000000002</v>
      </c>
      <c r="N525" s="21">
        <v>6.6009380183224531</v>
      </c>
      <c r="O525" s="21">
        <v>22.993366437709106</v>
      </c>
      <c r="P525" s="21">
        <v>1.1151740491177162E-2</v>
      </c>
      <c r="Q525" s="21">
        <v>-6.8970594357203097E-2</v>
      </c>
      <c r="R525" s="21">
        <v>-4.5358455702161307E-2</v>
      </c>
      <c r="S525" s="21">
        <v>0.33333333333333359</v>
      </c>
      <c r="T525" s="21">
        <v>0.41584834100828522</v>
      </c>
      <c r="U525" s="21">
        <v>0.35919883729013752</v>
      </c>
      <c r="V525" s="21">
        <v>-1.9728010139122903E-3</v>
      </c>
      <c r="W525" s="21">
        <v>31.05443238806884</v>
      </c>
      <c r="X525" s="21">
        <v>1.9001892019836664</v>
      </c>
      <c r="Y525" s="21">
        <v>-1.0000000000000002</v>
      </c>
      <c r="Z525" s="21">
        <v>-1.0000000000000002</v>
      </c>
      <c r="AA525" s="21">
        <v>54.06053135996963</v>
      </c>
      <c r="AB525" s="21">
        <v>5.16855204355006E-2</v>
      </c>
      <c r="AC525" s="21">
        <v>0.22290521751286868</v>
      </c>
      <c r="AD525" s="21">
        <v>0.18643841060368968</v>
      </c>
      <c r="AE525" s="21">
        <v>23.051457427602955</v>
      </c>
      <c r="AF525" s="21">
        <v>-1.0000000000000002</v>
      </c>
      <c r="AG525" s="21">
        <v>-1.0000000000000002</v>
      </c>
      <c r="AH525" s="21">
        <v>-1.0000000000000002</v>
      </c>
      <c r="AI525" s="21">
        <v>-1.779147979570822E-3</v>
      </c>
      <c r="AJ525" s="21">
        <v>-1.9728010139122903E-3</v>
      </c>
      <c r="AK525" s="21">
        <v>0.15321628412068716</v>
      </c>
      <c r="AL525" s="21">
        <v>0.15874470157277656</v>
      </c>
      <c r="AM525" s="21">
        <v>0.38076768949033912</v>
      </c>
      <c r="AN525" s="21">
        <v>0.18122016393312179</v>
      </c>
      <c r="AO525" s="21">
        <v>10.285273657861913</v>
      </c>
      <c r="AP525" s="21">
        <v>5.3242276061919274</v>
      </c>
      <c r="AQ525" s="21">
        <v>50.857246443036217</v>
      </c>
      <c r="AR525" s="21">
        <v>1.1064077106178443</v>
      </c>
      <c r="AS525" s="21">
        <v>2.2302361028997879</v>
      </c>
      <c r="AT525" s="21">
        <v>-1.0000000000000002</v>
      </c>
      <c r="AU525" s="21">
        <v>-1.0000000000000002</v>
      </c>
      <c r="AV525" s="21">
        <v>7.7092800365685624E-2</v>
      </c>
      <c r="AW525" s="21">
        <v>82.378125403870683</v>
      </c>
      <c r="AX525" s="21">
        <v>82.14526234288806</v>
      </c>
      <c r="AY525" s="21">
        <v>0.379636403467702</v>
      </c>
      <c r="AZ525" s="21">
        <v>39.403163528130385</v>
      </c>
      <c r="BA525" s="26">
        <v>1569.0808024594762</v>
      </c>
    </row>
    <row r="526" spans="1:100" x14ac:dyDescent="0.25">
      <c r="A526">
        <v>1561</v>
      </c>
      <c r="B526" t="s">
        <v>961</v>
      </c>
      <c r="C526" s="26">
        <v>3</v>
      </c>
      <c r="D526" s="21">
        <v>3.5206983133984058</v>
      </c>
      <c r="E526" s="21">
        <v>0</v>
      </c>
      <c r="F526" s="21">
        <v>-4.8108581224834371E-2</v>
      </c>
      <c r="G526" s="21">
        <v>-4.8108581224834371E-2</v>
      </c>
      <c r="H526" s="21">
        <v>-2.5390851079870214E-2</v>
      </c>
      <c r="I526" s="21">
        <v>0</v>
      </c>
      <c r="J526" s="21">
        <v>-1.5234510647922122</v>
      </c>
      <c r="K526" s="21">
        <v>-2.5390851079870214E-2</v>
      </c>
      <c r="L526" s="21">
        <v>-0.99999999999999878</v>
      </c>
      <c r="M526" s="21">
        <v>-0.99999999999999878</v>
      </c>
      <c r="N526" s="21">
        <v>-0.50781702159740383</v>
      </c>
      <c r="O526" s="21">
        <v>1.9491386673813598</v>
      </c>
      <c r="P526" s="21">
        <v>0.33901994162858123</v>
      </c>
      <c r="Q526" s="21">
        <v>1.1861530581202366E-2</v>
      </c>
      <c r="R526" s="21">
        <v>1.9424786844872199E-2</v>
      </c>
      <c r="S526" s="21">
        <v>0.33333333333333309</v>
      </c>
      <c r="T526" s="21">
        <v>0.35630279815163607</v>
      </c>
      <c r="U526" s="21">
        <v>0.11122252427550251</v>
      </c>
      <c r="V526" s="21">
        <v>0</v>
      </c>
      <c r="W526" s="21">
        <v>33.049980273613663</v>
      </c>
      <c r="X526" s="21">
        <v>1.1754267475404305</v>
      </c>
      <c r="Y526" s="21">
        <v>-0.99999999999999878</v>
      </c>
      <c r="Z526" s="21">
        <v>-0.99999999999999878</v>
      </c>
      <c r="AA526" s="21">
        <v>72.576427471242667</v>
      </c>
      <c r="AB526" s="21">
        <v>0.40820248511327067</v>
      </c>
      <c r="AC526" s="21">
        <v>0.26912655774877481</v>
      </c>
      <c r="AD526" s="21">
        <v>0.11281140535363746</v>
      </c>
      <c r="AE526" s="21">
        <v>39.507022410784138</v>
      </c>
      <c r="AF526" s="21">
        <v>-0.99999999999999878</v>
      </c>
      <c r="AG526" s="21">
        <v>-0.99999999999999878</v>
      </c>
      <c r="AH526" s="21">
        <v>-0.99999999999999878</v>
      </c>
      <c r="AI526" s="21">
        <v>0</v>
      </c>
      <c r="AJ526" s="21">
        <v>0</v>
      </c>
      <c r="AK526" s="21">
        <v>3.6621303214677799E-3</v>
      </c>
      <c r="AL526" s="21">
        <v>-0.38112675074430608</v>
      </c>
      <c r="AM526" s="21">
        <v>7.5022587009177286E-2</v>
      </c>
      <c r="AN526" s="21">
        <v>-2.0636701494304396E-2</v>
      </c>
      <c r="AO526" s="21">
        <v>1.8938753268367701</v>
      </c>
      <c r="AP526" s="21">
        <v>-2.421551291079139</v>
      </c>
      <c r="AQ526" s="21">
        <v>31.526529208821451</v>
      </c>
      <c r="AR526" s="21">
        <v>0.80085865576047133</v>
      </c>
      <c r="AS526" s="21">
        <v>1.1500358964605597</v>
      </c>
      <c r="AT526" s="21">
        <v>-0.99999999999999878</v>
      </c>
      <c r="AU526" s="21">
        <v>-0.99999999999999878</v>
      </c>
      <c r="AV526" s="21">
        <v>-2.8683794379962158E-2</v>
      </c>
      <c r="AW526" s="21">
        <v>72.104014847544903</v>
      </c>
      <c r="AX526" s="21">
        <v>72.104014847544903</v>
      </c>
      <c r="AY526" s="21">
        <v>6.1061520341484279E-2</v>
      </c>
      <c r="AZ526" s="21">
        <v>-26.459036588414961</v>
      </c>
      <c r="BA526" s="26">
        <v>1454.8217361366933</v>
      </c>
    </row>
    <row r="527" spans="1:100" x14ac:dyDescent="0.25">
      <c r="A527">
        <v>1566</v>
      </c>
      <c r="B527" t="s">
        <v>962</v>
      </c>
      <c r="C527" s="26">
        <v>2</v>
      </c>
      <c r="D527" s="21">
        <v>2.814920036405903</v>
      </c>
      <c r="E527" s="21">
        <v>-0.20369292927096838</v>
      </c>
      <c r="F527" s="21">
        <v>-0.43028036667727876</v>
      </c>
      <c r="G527" s="21">
        <v>-0.4245674406393406</v>
      </c>
      <c r="H527" s="21">
        <v>-3.5606796220845352E-2</v>
      </c>
      <c r="I527" s="21">
        <v>0</v>
      </c>
      <c r="J527" s="21">
        <v>-2.1364077732507214</v>
      </c>
      <c r="K527" s="21">
        <v>-3.5606796220845352E-2</v>
      </c>
      <c r="L527" s="21">
        <v>-1</v>
      </c>
      <c r="M527" s="21">
        <v>-1</v>
      </c>
      <c r="N527" s="21">
        <v>-0.71213592441690743</v>
      </c>
      <c r="O527" s="21">
        <v>1.6256997050067596</v>
      </c>
      <c r="P527" s="21">
        <v>-0.86381752572298542</v>
      </c>
      <c r="Q527" s="21">
        <v>-1.7307068000785908</v>
      </c>
      <c r="R527" s="21">
        <v>-0.56695543618681521</v>
      </c>
      <c r="S527" s="21">
        <v>0.3081987646959799</v>
      </c>
      <c r="T527" s="21">
        <v>0.19029666073179186</v>
      </c>
      <c r="U527" s="21">
        <v>-3.86317127397693E-2</v>
      </c>
      <c r="V527" s="21">
        <v>-1.4739192608891744E-2</v>
      </c>
      <c r="W527" s="21">
        <v>16.980611213885577</v>
      </c>
      <c r="X527" s="21">
        <v>0.26433082872369029</v>
      </c>
      <c r="Y527" s="21">
        <v>-1</v>
      </c>
      <c r="Z527" s="21">
        <v>-1</v>
      </c>
      <c r="AA527" s="21">
        <v>27.30826416478282</v>
      </c>
      <c r="AB527" s="21">
        <v>-1.2970290225074996E-2</v>
      </c>
      <c r="AC527" s="21">
        <v>-1.2806147237250626E-2</v>
      </c>
      <c r="AD527" s="21">
        <v>-1.6277317851213627E-2</v>
      </c>
      <c r="AE527" s="21">
        <v>5.6086897491916829</v>
      </c>
      <c r="AF527" s="21">
        <v>-1</v>
      </c>
      <c r="AG527" s="21">
        <v>-1</v>
      </c>
      <c r="AH527" s="21">
        <v>-1</v>
      </c>
      <c r="AI527" s="21">
        <v>-8.3491623182489951E-3</v>
      </c>
      <c r="AJ527" s="21">
        <v>-1.4739192608891744E-2</v>
      </c>
      <c r="AK527" s="21">
        <v>0.24753385413349877</v>
      </c>
      <c r="AL527" s="21">
        <v>-7.5705897144251424E-2</v>
      </c>
      <c r="AM527" s="21">
        <v>0.27996287667645253</v>
      </c>
      <c r="AN527" s="21">
        <v>-9.6522016461398782E-2</v>
      </c>
      <c r="AO527" s="21">
        <v>7.5159706252424439</v>
      </c>
      <c r="AP527" s="21">
        <v>-2.0708093349198631</v>
      </c>
      <c r="AQ527" s="21">
        <v>21.699656906942263</v>
      </c>
      <c r="AR527" s="21">
        <v>0.52311571916270583</v>
      </c>
      <c r="AS527" s="21">
        <v>0.33313971948273513</v>
      </c>
      <c r="AT527" s="21">
        <v>-1</v>
      </c>
      <c r="AU527" s="21">
        <v>-1</v>
      </c>
      <c r="AV527" s="21">
        <v>-0.70065634839785795</v>
      </c>
      <c r="AW527" s="21">
        <v>36.914455027090455</v>
      </c>
      <c r="AX527" s="21">
        <v>36.793803119995047</v>
      </c>
      <c r="AY527" s="21">
        <v>2.8712822763714341E-2</v>
      </c>
      <c r="AZ527" s="21">
        <v>-24.168481629712467</v>
      </c>
      <c r="BA527" s="26">
        <v>1419.8371704704798</v>
      </c>
    </row>
    <row r="528" spans="1:100" x14ac:dyDescent="0.25">
      <c r="A528">
        <v>1569</v>
      </c>
      <c r="B528" t="s">
        <v>963</v>
      </c>
      <c r="C528" s="26">
        <v>2</v>
      </c>
      <c r="D528" s="21">
        <v>5.9725084724814677</v>
      </c>
      <c r="E528" s="21">
        <v>0.497696126857332</v>
      </c>
      <c r="F528" s="21">
        <v>1.3162549998268107</v>
      </c>
      <c r="G528" s="21">
        <v>1.3298991067546646</v>
      </c>
      <c r="H528" s="21">
        <v>0.327356478407554</v>
      </c>
      <c r="I528" s="21">
        <v>0</v>
      </c>
      <c r="J528" s="21">
        <v>19.641388704453238</v>
      </c>
      <c r="K528" s="21">
        <v>0.327356478407554</v>
      </c>
      <c r="L528" s="21">
        <v>-1</v>
      </c>
      <c r="M528" s="21">
        <v>-1</v>
      </c>
      <c r="N528" s="21">
        <v>6.5471295681510799</v>
      </c>
      <c r="O528" s="21">
        <v>24.247136250797951</v>
      </c>
      <c r="P528" s="21">
        <v>2.6883431357695011</v>
      </c>
      <c r="Q528" s="21">
        <v>6.5716148703716959</v>
      </c>
      <c r="R528" s="21">
        <v>2.1599288580589753</v>
      </c>
      <c r="S528" s="21">
        <v>0.37604697268601878</v>
      </c>
      <c r="T528" s="21">
        <v>0.47675315707476928</v>
      </c>
      <c r="U528" s="21">
        <v>0.31608195475513429</v>
      </c>
      <c r="V528" s="21">
        <v>3.2164078205669237E-2</v>
      </c>
      <c r="W528" s="21">
        <v>39.368072090247253</v>
      </c>
      <c r="X528" s="21">
        <v>1.9075768733847831</v>
      </c>
      <c r="Y528" s="21">
        <v>-1</v>
      </c>
      <c r="Z528" s="21">
        <v>-1</v>
      </c>
      <c r="AA528" s="21">
        <v>73.400440283253914</v>
      </c>
      <c r="AB528" s="21">
        <v>0.38490721885780776</v>
      </c>
      <c r="AC528" s="21">
        <v>0.38522235540979993</v>
      </c>
      <c r="AD528" s="21">
        <v>0.37833308988384518</v>
      </c>
      <c r="AE528" s="21">
        <v>42.263745908638413</v>
      </c>
      <c r="AF528" s="21">
        <v>-1</v>
      </c>
      <c r="AG528" s="21">
        <v>-1</v>
      </c>
      <c r="AH528" s="21">
        <v>-1</v>
      </c>
      <c r="AI528" s="21">
        <v>1.7369899348683937E-2</v>
      </c>
      <c r="AJ528" s="21">
        <v>3.2164078205669237E-2</v>
      </c>
      <c r="AK528" s="21">
        <v>-0.23180594706877</v>
      </c>
      <c r="AL528" s="21">
        <v>0.40363390405801736</v>
      </c>
      <c r="AM528" s="21">
        <v>-0.27833539301033361</v>
      </c>
      <c r="AN528" s="21">
        <v>0.4617762532253874</v>
      </c>
      <c r="AO528" s="21">
        <v>-6.7004900115109525</v>
      </c>
      <c r="AP528" s="21">
        <v>12.145651301833533</v>
      </c>
      <c r="AQ528" s="21">
        <v>45.532689101809837</v>
      </c>
      <c r="AR528" s="21">
        <v>1.0477274086420696</v>
      </c>
      <c r="AS528" s="21">
        <v>2.029668101068919</v>
      </c>
      <c r="AT528" s="21">
        <v>-1</v>
      </c>
      <c r="AU528" s="21">
        <v>-1</v>
      </c>
      <c r="AV528" s="21">
        <v>2.9180289122787131</v>
      </c>
      <c r="AW528" s="21">
        <v>90.032315750354684</v>
      </c>
      <c r="AX528" s="21">
        <v>90.607541684220649</v>
      </c>
      <c r="AY528" s="21">
        <v>0.43786279797644267</v>
      </c>
      <c r="AZ528" s="21">
        <v>47.511533801263965</v>
      </c>
      <c r="BA528" s="26">
        <v>1538.2835411329181</v>
      </c>
    </row>
    <row r="529" spans="1:100" x14ac:dyDescent="0.25">
      <c r="A529">
        <v>1571</v>
      </c>
      <c r="B529" t="s">
        <v>964</v>
      </c>
      <c r="C529" s="26">
        <v>3</v>
      </c>
      <c r="D529" s="21">
        <v>3.6797483380362239</v>
      </c>
      <c r="E529" s="21">
        <v>0</v>
      </c>
      <c r="F529" s="21">
        <v>-0.24006150321243264</v>
      </c>
      <c r="G529" s="21">
        <v>-0.24006150321243264</v>
      </c>
      <c r="H529" s="21">
        <v>5.1050639460101722E-2</v>
      </c>
      <c r="I529" s="21">
        <v>0</v>
      </c>
      <c r="J529" s="21">
        <v>3.0630383676061039</v>
      </c>
      <c r="K529" s="21">
        <v>5.1050639460101722E-2</v>
      </c>
      <c r="L529" s="21">
        <v>-0.99999999999999967</v>
      </c>
      <c r="M529" s="21">
        <v>-0.99999999999999967</v>
      </c>
      <c r="N529" s="21">
        <v>1.0210127892020344</v>
      </c>
      <c r="O529" s="21">
        <v>6.5027252024298949</v>
      </c>
      <c r="P529" s="21">
        <v>-3.2516817915728434E-2</v>
      </c>
      <c r="Q529" s="21">
        <v>3.2046827008703991</v>
      </c>
      <c r="R529" s="21">
        <v>0.89799003654477716</v>
      </c>
      <c r="S529" s="21">
        <v>0.25061004700310724</v>
      </c>
      <c r="T529" s="21">
        <v>0.26741461521927368</v>
      </c>
      <c r="U529" s="21">
        <v>-0.22400484126371881</v>
      </c>
      <c r="V529" s="21">
        <v>-8.2678124008564637E-3</v>
      </c>
      <c r="W529" s="21">
        <v>9.3880547639081495</v>
      </c>
      <c r="X529" s="21">
        <v>-0.54457093481179419</v>
      </c>
      <c r="Y529" s="21">
        <v>-0.99999999999999967</v>
      </c>
      <c r="Z529" s="21">
        <v>-0.99999999999999967</v>
      </c>
      <c r="AA529" s="21">
        <v>11.856289925180784</v>
      </c>
      <c r="AB529" s="21">
        <v>6.3642748535932117E-2</v>
      </c>
      <c r="AC529" s="21">
        <v>7.4160921039510492E-3</v>
      </c>
      <c r="AD529" s="21">
        <v>-3.9653938145326272E-2</v>
      </c>
      <c r="AE529" s="21">
        <v>1.5702451247278448</v>
      </c>
      <c r="AF529" s="21">
        <v>-0.99999999999999967</v>
      </c>
      <c r="AG529" s="21">
        <v>-0.99999999999999967</v>
      </c>
      <c r="AH529" s="21">
        <v>-0.99999999999999967</v>
      </c>
      <c r="AI529" s="21">
        <v>0</v>
      </c>
      <c r="AJ529" s="21">
        <v>-8.2678124008564637E-3</v>
      </c>
      <c r="AK529" s="21">
        <v>0.24603756155577711</v>
      </c>
      <c r="AL529" s="21">
        <v>5.4833934544277686E-2</v>
      </c>
      <c r="AM529" s="21">
        <v>-7.7412349698112812E-3</v>
      </c>
      <c r="AN529" s="21">
        <v>-0.16161563201234017</v>
      </c>
      <c r="AO529" s="21">
        <v>1.036656933533604</v>
      </c>
      <c r="AP529" s="21">
        <v>-3.7662211275871149</v>
      </c>
      <c r="AQ529" s="21">
        <v>12.451093131514254</v>
      </c>
      <c r="AR529" s="21">
        <v>0.28575200855780536</v>
      </c>
      <c r="AS529" s="21">
        <v>-0.4935202953516924</v>
      </c>
      <c r="AT529" s="21">
        <v>-0.99999999999999967</v>
      </c>
      <c r="AU529" s="21">
        <v>-0.99999999999999967</v>
      </c>
      <c r="AV529" s="21">
        <v>0.65792853333234447</v>
      </c>
      <c r="AW529" s="21">
        <v>14.592794000023556</v>
      </c>
      <c r="AX529" s="21">
        <v>13.76601275993791</v>
      </c>
      <c r="AY529" s="21">
        <v>-0.19013248980901809</v>
      </c>
      <c r="AZ529" s="21">
        <v>-91.778093082334053</v>
      </c>
      <c r="BA529" s="26">
        <v>1324.972159812156</v>
      </c>
    </row>
    <row r="530" spans="1:100" x14ac:dyDescent="0.25">
      <c r="A530">
        <v>1572</v>
      </c>
      <c r="B530" t="s">
        <v>965</v>
      </c>
      <c r="C530" s="26">
        <v>3</v>
      </c>
      <c r="D530" s="21">
        <v>4.1374203166512142</v>
      </c>
      <c r="E530" s="21">
        <v>0.68246605382381986</v>
      </c>
      <c r="F530" s="21">
        <v>-0.34750012122403462</v>
      </c>
      <c r="G530" s="21">
        <v>-0.20103890332208149</v>
      </c>
      <c r="H530" s="21">
        <v>2.259990068365688E-2</v>
      </c>
      <c r="I530" s="21">
        <v>0</v>
      </c>
      <c r="J530" s="21">
        <v>1.3559940410194127</v>
      </c>
      <c r="K530" s="21">
        <v>2.259990068365688E-2</v>
      </c>
      <c r="L530" s="21">
        <v>-0.99999999999999933</v>
      </c>
      <c r="M530" s="21">
        <v>-0.99999999999999933</v>
      </c>
      <c r="N530" s="21">
        <v>0.4519980136731373</v>
      </c>
      <c r="O530" s="21">
        <v>5.2923754543485408</v>
      </c>
      <c r="P530" s="21">
        <v>-1.2637873586615613</v>
      </c>
      <c r="Q530" s="21">
        <v>0.57227079282760129</v>
      </c>
      <c r="R530" s="21">
        <v>5.6949916728339725E-2</v>
      </c>
      <c r="S530" s="21">
        <v>0.33333333333333298</v>
      </c>
      <c r="T530" s="21">
        <v>0.15852688905855283</v>
      </c>
      <c r="U530" s="21">
        <v>0.11498834139234203</v>
      </c>
      <c r="V530" s="21">
        <v>0</v>
      </c>
      <c r="W530" s="21">
        <v>23.369946524022843</v>
      </c>
      <c r="X530" s="21">
        <v>0.71387235953697126</v>
      </c>
      <c r="Y530" s="21">
        <v>-0.99999999999999933</v>
      </c>
      <c r="Z530" s="21">
        <v>-0.99999999999999933</v>
      </c>
      <c r="AA530" s="21">
        <v>56.387360616118606</v>
      </c>
      <c r="AB530" s="21">
        <v>0.24772675179547354</v>
      </c>
      <c r="AC530" s="21">
        <v>0.32031938782088748</v>
      </c>
      <c r="AD530" s="21">
        <v>9.1163143890987355E-2</v>
      </c>
      <c r="AE530" s="21">
        <v>32.960464175367427</v>
      </c>
      <c r="AF530" s="21">
        <v>-0.99999999999999933</v>
      </c>
      <c r="AG530" s="21">
        <v>-0.99999999999999933</v>
      </c>
      <c r="AH530" s="21">
        <v>-0.99999999999999933</v>
      </c>
      <c r="AI530" s="21">
        <v>0</v>
      </c>
      <c r="AJ530" s="21">
        <v>0</v>
      </c>
      <c r="AK530" s="21">
        <v>-0.1802803032245735</v>
      </c>
      <c r="AL530" s="21">
        <v>-0.20180483767557075</v>
      </c>
      <c r="AM530" s="21">
        <v>0.42511955792958722</v>
      </c>
      <c r="AN530" s="21">
        <v>0.27397631308746839</v>
      </c>
      <c r="AO530" s="21">
        <v>9.7265874321168155</v>
      </c>
      <c r="AP530" s="21">
        <v>5.8403836388088601</v>
      </c>
      <c r="AQ530" s="21">
        <v>24.725940565042261</v>
      </c>
      <c r="AR530" s="21">
        <v>0.60684856378422825</v>
      </c>
      <c r="AS530" s="21">
        <v>0.73647226022062828</v>
      </c>
      <c r="AT530" s="21">
        <v>-0.99999999999999933</v>
      </c>
      <c r="AU530" s="21">
        <v>-0.99999999999999933</v>
      </c>
      <c r="AV530" s="21">
        <v>-0.14408898659374161</v>
      </c>
      <c r="AW530" s="21">
        <v>67.520119709276031</v>
      </c>
      <c r="AX530" s="21">
        <v>67.520119709276031</v>
      </c>
      <c r="AY530" s="21">
        <v>0.33713335934470506</v>
      </c>
      <c r="AZ530" s="21">
        <v>42.148321160009722</v>
      </c>
      <c r="BA530" s="26">
        <v>1522.6742273600039</v>
      </c>
    </row>
    <row r="531" spans="1:100" x14ac:dyDescent="0.25">
      <c r="A531">
        <v>1573</v>
      </c>
      <c r="B531" t="s">
        <v>966</v>
      </c>
      <c r="C531" s="26">
        <v>3</v>
      </c>
      <c r="D531" s="21">
        <v>5.4315386676287982</v>
      </c>
      <c r="E531" s="21">
        <v>0</v>
      </c>
      <c r="F531" s="21">
        <v>0.27745503616726058</v>
      </c>
      <c r="G531" s="21">
        <v>0.27745503616726058</v>
      </c>
      <c r="H531" s="21">
        <v>3.5615141908377335E-2</v>
      </c>
      <c r="I531" s="21">
        <v>0</v>
      </c>
      <c r="J531" s="21">
        <v>2.1369085145026396</v>
      </c>
      <c r="K531" s="21">
        <v>3.5615141908377335E-2</v>
      </c>
      <c r="L531" s="21">
        <v>-1</v>
      </c>
      <c r="M531" s="21">
        <v>-1</v>
      </c>
      <c r="N531" s="21">
        <v>0.71230283816754669</v>
      </c>
      <c r="O531" s="21">
        <v>7.8459022182986908</v>
      </c>
      <c r="P531" s="21">
        <v>-5.300715507217775E-2</v>
      </c>
      <c r="Q531" s="21">
        <v>-0.41046992835259544</v>
      </c>
      <c r="R531" s="21">
        <v>-0.14592939209752848</v>
      </c>
      <c r="S531" s="21">
        <v>0.33333333333333337</v>
      </c>
      <c r="T531" s="21">
        <v>0.41411361503474542</v>
      </c>
      <c r="U531" s="21">
        <v>0.13498432898561302</v>
      </c>
      <c r="V531" s="21">
        <v>0</v>
      </c>
      <c r="W531" s="21">
        <v>33.872645417812578</v>
      </c>
      <c r="X531" s="21">
        <v>1.3076668924359311</v>
      </c>
      <c r="Y531" s="21">
        <v>-1</v>
      </c>
      <c r="Z531" s="21">
        <v>-1</v>
      </c>
      <c r="AA531" s="21">
        <v>64.422529717302666</v>
      </c>
      <c r="AB531" s="21">
        <v>9.5608342452667083E-2</v>
      </c>
      <c r="AC531" s="21">
        <v>0.30333001903301154</v>
      </c>
      <c r="AD531" s="21">
        <v>0.21497791234607405</v>
      </c>
      <c r="AE531" s="21">
        <v>30.695813691587635</v>
      </c>
      <c r="AF531" s="21">
        <v>-1</v>
      </c>
      <c r="AG531" s="21">
        <v>-1</v>
      </c>
      <c r="AH531" s="21">
        <v>-1</v>
      </c>
      <c r="AI531" s="21">
        <v>0</v>
      </c>
      <c r="AJ531" s="21">
        <v>0</v>
      </c>
      <c r="AK531" s="21">
        <v>6.8559157504219856E-2</v>
      </c>
      <c r="AL531" s="21">
        <v>-0.14942182399415993</v>
      </c>
      <c r="AM531" s="21">
        <v>-0.12754512883160052</v>
      </c>
      <c r="AN531" s="21">
        <v>0.25377767204921015</v>
      </c>
      <c r="AO531" s="21">
        <v>-2.8458324332689133</v>
      </c>
      <c r="AP531" s="21">
        <v>5.5973326812594539</v>
      </c>
      <c r="AQ531" s="21">
        <v>36.009553932315207</v>
      </c>
      <c r="AR531" s="21">
        <v>0.8824312773536922</v>
      </c>
      <c r="AS531" s="21">
        <v>1.3432820343443086</v>
      </c>
      <c r="AT531" s="21">
        <v>-1</v>
      </c>
      <c r="AU531" s="21">
        <v>-1</v>
      </c>
      <c r="AV531" s="21">
        <v>0.13152564406973213</v>
      </c>
      <c r="AW531" s="21">
        <v>77.865764616860858</v>
      </c>
      <c r="AX531" s="21">
        <v>77.865764616860858</v>
      </c>
      <c r="AY531" s="21">
        <v>0.38196055203416529</v>
      </c>
      <c r="AZ531" s="21">
        <v>40.261702540522286</v>
      </c>
      <c r="BA531" s="26">
        <v>1482.6318289991357</v>
      </c>
      <c r="CU531" t="e">
        <v>#N/A</v>
      </c>
      <c r="CV531" t="e">
        <v>#N/A</v>
      </c>
    </row>
    <row r="532" spans="1:100" x14ac:dyDescent="0.25">
      <c r="A532">
        <v>1574</v>
      </c>
      <c r="B532" t="s">
        <v>967</v>
      </c>
      <c r="C532" s="26">
        <v>3</v>
      </c>
      <c r="D532" s="21">
        <v>5.0582944790647888</v>
      </c>
      <c r="E532" s="21">
        <v>0</v>
      </c>
      <c r="F532" s="21">
        <v>16.662838079066059</v>
      </c>
      <c r="G532" s="21">
        <v>16.662838079066059</v>
      </c>
      <c r="H532" s="21">
        <v>0.2148817514727889</v>
      </c>
      <c r="I532" s="21">
        <v>0</v>
      </c>
      <c r="J532" s="21">
        <v>12.892905088367332</v>
      </c>
      <c r="K532" s="21">
        <v>0.2148817514727889</v>
      </c>
      <c r="L532" s="21">
        <v>-1.0000000000000004</v>
      </c>
      <c r="M532" s="21">
        <v>-1.0000000000000004</v>
      </c>
      <c r="N532" s="21">
        <v>4.2976350294557815</v>
      </c>
      <c r="O532" s="21">
        <v>34.614037646498176</v>
      </c>
      <c r="P532" s="21">
        <v>0</v>
      </c>
      <c r="Q532" s="21">
        <v>52.307767667438547</v>
      </c>
      <c r="R532" s="21">
        <v>17.130228017222834</v>
      </c>
      <c r="S532" s="21">
        <v>0.33333333333333348</v>
      </c>
      <c r="T532" s="21">
        <v>0.35098607084432798</v>
      </c>
      <c r="U532" s="21">
        <v>0.23416959724442676</v>
      </c>
      <c r="V532" s="21">
        <v>0</v>
      </c>
      <c r="W532" s="21">
        <v>28.144289997971981</v>
      </c>
      <c r="X532" s="21">
        <v>1.423768779193574</v>
      </c>
      <c r="Y532" s="21">
        <v>-1.0000000000000004</v>
      </c>
      <c r="Z532" s="21">
        <v>-1.0000000000000004</v>
      </c>
      <c r="AA532" s="21">
        <v>75.4230581025341</v>
      </c>
      <c r="AB532" s="21">
        <v>0.26432501094440647</v>
      </c>
      <c r="AC532" s="21">
        <v>-7.9728240413510398E-2</v>
      </c>
      <c r="AD532" s="21">
        <v>0.41837403121588984</v>
      </c>
      <c r="AE532" s="21">
        <v>30.148540087339288</v>
      </c>
      <c r="AF532" s="21">
        <v>-1.0000000000000004</v>
      </c>
      <c r="AG532" s="21">
        <v>-1.0000000000000004</v>
      </c>
      <c r="AH532" s="21">
        <v>-1.0000000000000004</v>
      </c>
      <c r="AI532" s="21">
        <v>0.59625931004203681</v>
      </c>
      <c r="AJ532" s="21">
        <v>0</v>
      </c>
      <c r="AK532" s="21">
        <v>0.41678683875384864</v>
      </c>
      <c r="AL532" s="21">
        <v>4.1808592766568939E-2</v>
      </c>
      <c r="AM532" s="21">
        <v>2.5360417827042896E-3</v>
      </c>
      <c r="AN532" s="21">
        <v>0.30997883765818901</v>
      </c>
      <c r="AO532" s="21">
        <v>2.1473352383368507</v>
      </c>
      <c r="AP532" s="21">
        <v>7.9585139052875675</v>
      </c>
      <c r="AQ532" s="21">
        <v>41.037195086339345</v>
      </c>
      <c r="AR532" s="21">
        <v>0.91848900142208822</v>
      </c>
      <c r="AS532" s="21">
        <v>1.6386505306663623</v>
      </c>
      <c r="AT532" s="21">
        <v>-1.0000000000000004</v>
      </c>
      <c r="AU532" s="21">
        <v>-1.0000000000000004</v>
      </c>
      <c r="AV532" s="21">
        <v>33.793066096288889</v>
      </c>
      <c r="AW532" s="21">
        <v>117.99560965431992</v>
      </c>
      <c r="AX532" s="21">
        <v>129.92079585516069</v>
      </c>
      <c r="AY532" s="21">
        <v>0.54042993731498445</v>
      </c>
      <c r="AZ532" s="21">
        <v>81.180186337137926</v>
      </c>
      <c r="BA532" s="26">
        <v>1729.7057637775006</v>
      </c>
      <c r="CU532" t="e">
        <v>#N/A</v>
      </c>
      <c r="CV532" t="e">
        <v>#N/A</v>
      </c>
    </row>
    <row r="533" spans="1:100" x14ac:dyDescent="0.25">
      <c r="A533">
        <v>1576</v>
      </c>
      <c r="B533" t="s">
        <v>968</v>
      </c>
      <c r="C533" s="26">
        <v>3</v>
      </c>
      <c r="D533" s="21">
        <v>6.0712640406272476</v>
      </c>
      <c r="E533" s="21">
        <v>9.7364641303052654E-2</v>
      </c>
      <c r="F533" s="21">
        <v>-0.10602790371496998</v>
      </c>
      <c r="G533" s="21">
        <v>-0.10602790371496998</v>
      </c>
      <c r="H533" s="21">
        <v>4.0614800298395107E-2</v>
      </c>
      <c r="I533" s="21">
        <v>0</v>
      </c>
      <c r="J533" s="21">
        <v>2.436888017903708</v>
      </c>
      <c r="K533" s="21">
        <v>4.0614800298395107E-2</v>
      </c>
      <c r="L533" s="21">
        <v>-1.0000000000000009</v>
      </c>
      <c r="M533" s="21">
        <v>-1.0000000000000009</v>
      </c>
      <c r="N533" s="21">
        <v>0.81229600596790275</v>
      </c>
      <c r="O533" s="21">
        <v>8.40212415481599</v>
      </c>
      <c r="P533" s="21">
        <v>0.10179520963895682</v>
      </c>
      <c r="Q533" s="21">
        <v>1.0870410349116202</v>
      </c>
      <c r="R533" s="21">
        <v>0.40784571826172977</v>
      </c>
      <c r="S533" s="21">
        <v>0.33333333333333354</v>
      </c>
      <c r="T533" s="21">
        <v>0.36948995631640719</v>
      </c>
      <c r="U533" s="21">
        <v>-3.0556054111925194E-2</v>
      </c>
      <c r="V533" s="21">
        <v>0</v>
      </c>
      <c r="W533" s="21">
        <v>25.266097409576812</v>
      </c>
      <c r="X533" s="21">
        <v>0.55727696199620014</v>
      </c>
      <c r="Y533" s="21">
        <v>-1.0000000000000009</v>
      </c>
      <c r="Z533" s="21">
        <v>-1.0000000000000009</v>
      </c>
      <c r="AA533" s="21">
        <v>29.979360817109075</v>
      </c>
      <c r="AB533" s="21">
        <v>-4.7281726982653469E-2</v>
      </c>
      <c r="AC533" s="21">
        <v>0.14841342963293647</v>
      </c>
      <c r="AD533" s="21">
        <v>-1.5023348864872211E-2</v>
      </c>
      <c r="AE533" s="21">
        <v>4.3054176892705405</v>
      </c>
      <c r="AF533" s="21">
        <v>-1.0000000000000009</v>
      </c>
      <c r="AG533" s="21">
        <v>-1.0000000000000009</v>
      </c>
      <c r="AH533" s="21">
        <v>-1.0000000000000009</v>
      </c>
      <c r="AI533" s="21">
        <v>-1.1102276219528622E-2</v>
      </c>
      <c r="AJ533" s="21">
        <v>0</v>
      </c>
      <c r="AK533" s="21">
        <v>-0.1293542866100634</v>
      </c>
      <c r="AL533" s="21">
        <v>-8.7020763020629888E-2</v>
      </c>
      <c r="AM533" s="21">
        <v>6.7313227432862735E-2</v>
      </c>
      <c r="AN533" s="21">
        <v>-1.2633501199847422E-2</v>
      </c>
      <c r="AO533" s="21">
        <v>1.03605925277125</v>
      </c>
      <c r="AP533" s="21">
        <v>-0.75094134509933386</v>
      </c>
      <c r="AQ533" s="21">
        <v>27.702985427480531</v>
      </c>
      <c r="AR533" s="21">
        <v>0.67226723553781575</v>
      </c>
      <c r="AS533" s="21">
        <v>0.59789176229459517</v>
      </c>
      <c r="AT533" s="21">
        <v>-1.0000000000000009</v>
      </c>
      <c r="AU533" s="21">
        <v>-1.0000000000000009</v>
      </c>
      <c r="AV533" s="21">
        <v>0.30181781454675982</v>
      </c>
      <c r="AW533" s="21">
        <v>37.630543626825727</v>
      </c>
      <c r="AX533" s="21">
        <v>37.408498102435146</v>
      </c>
      <c r="AY533" s="21">
        <v>-6.036465663362732E-2</v>
      </c>
      <c r="AZ533" s="21">
        <v>-48.997705337642785</v>
      </c>
      <c r="BA533" s="26">
        <v>1311.8378314901504</v>
      </c>
    </row>
    <row r="534" spans="1:100" x14ac:dyDescent="0.25">
      <c r="A534">
        <v>1577</v>
      </c>
      <c r="B534" t="s">
        <v>969</v>
      </c>
      <c r="C534" s="26">
        <v>3</v>
      </c>
      <c r="D534" s="21">
        <v>2.7286466741721873</v>
      </c>
      <c r="E534" s="21">
        <v>0</v>
      </c>
      <c r="F534" s="21">
        <v>-0.4260333708353734</v>
      </c>
      <c r="G534" s="21">
        <v>-0.4260333708353734</v>
      </c>
      <c r="H534" s="21">
        <v>0.28734640165474623</v>
      </c>
      <c r="I534" s="21">
        <v>0</v>
      </c>
      <c r="J534" s="21">
        <v>17.240784099284767</v>
      </c>
      <c r="K534" s="21">
        <v>0.28734640165474623</v>
      </c>
      <c r="L534" s="21">
        <v>-1.0000000000000024</v>
      </c>
      <c r="M534" s="21">
        <v>-1.0000000000000024</v>
      </c>
      <c r="N534" s="21">
        <v>5.7469280330949237</v>
      </c>
      <c r="O534" s="21">
        <v>19.543397402621586</v>
      </c>
      <c r="P534" s="21">
        <v>-1.0622444212882927</v>
      </c>
      <c r="Q534" s="21">
        <v>0.21080453362269075</v>
      </c>
      <c r="R534" s="21">
        <v>5.6453680939778733E-2</v>
      </c>
      <c r="S534" s="21">
        <v>0.33333333333333431</v>
      </c>
      <c r="T534" s="21">
        <v>0.34557205082701536</v>
      </c>
      <c r="U534" s="21">
        <v>0.1631412899545894</v>
      </c>
      <c r="V534" s="21">
        <v>0</v>
      </c>
      <c r="W534" s="21">
        <v>22.188010898407711</v>
      </c>
      <c r="X534" s="21">
        <v>1.0103989863412255</v>
      </c>
      <c r="Y534" s="21">
        <v>-1.0000000000000024</v>
      </c>
      <c r="Z534" s="21">
        <v>-1.0000000000000024</v>
      </c>
      <c r="AA534" s="21">
        <v>81.720750215328138</v>
      </c>
      <c r="AB534" s="21">
        <v>0.30156573016391802</v>
      </c>
      <c r="AC534" s="21">
        <v>0.32232856835643736</v>
      </c>
      <c r="AD534" s="21">
        <v>0.56563141419925789</v>
      </c>
      <c r="AE534" s="21">
        <v>59.476285635980652</v>
      </c>
      <c r="AF534" s="21">
        <v>-1.0000000000000024</v>
      </c>
      <c r="AG534" s="21">
        <v>-1.0000000000000024</v>
      </c>
      <c r="AH534" s="21">
        <v>-1.0000000000000024</v>
      </c>
      <c r="AI534" s="21">
        <v>0</v>
      </c>
      <c r="AJ534" s="21">
        <v>0</v>
      </c>
      <c r="AK534" s="21">
        <v>0.23432901489476279</v>
      </c>
      <c r="AL534" s="21">
        <v>5.9369644837388831E-2</v>
      </c>
      <c r="AM534" s="21">
        <v>7.4273989110294591E-2</v>
      </c>
      <c r="AN534" s="21">
        <v>0.56120972782198852</v>
      </c>
      <c r="AO534" s="21">
        <v>3.0284948022311799</v>
      </c>
      <c r="AP534" s="21">
        <v>14.327091419736666</v>
      </c>
      <c r="AQ534" s="21">
        <v>39.428794997692485</v>
      </c>
      <c r="AR534" s="21">
        <v>0.84204667411493905</v>
      </c>
      <c r="AS534" s="21">
        <v>1.2977453879959713</v>
      </c>
      <c r="AT534" s="21">
        <v>-1.0000000000000024</v>
      </c>
      <c r="AU534" s="21">
        <v>-1.0000000000000024</v>
      </c>
      <c r="AV534" s="21">
        <v>-0.36957968989559464</v>
      </c>
      <c r="AW534" s="21">
        <v>115.59123903768638</v>
      </c>
      <c r="AX534" s="21">
        <v>115.59123903768638</v>
      </c>
      <c r="AY534" s="21">
        <v>0.45778632120334373</v>
      </c>
      <c r="AZ534" s="21">
        <v>63.318193643958558</v>
      </c>
      <c r="BA534" s="26">
        <v>1587.5650803670621</v>
      </c>
    </row>
    <row r="535" spans="1:100" x14ac:dyDescent="0.25">
      <c r="A535">
        <v>1580</v>
      </c>
      <c r="B535" t="s">
        <v>970</v>
      </c>
      <c r="C535" s="26">
        <v>3</v>
      </c>
      <c r="D535" s="21">
        <v>5.2005329817534811</v>
      </c>
      <c r="E535" s="21">
        <v>0</v>
      </c>
      <c r="F535" s="21">
        <v>-6.4891555026771186E-2</v>
      </c>
      <c r="G535" s="21">
        <v>-6.4891555026771186E-2</v>
      </c>
      <c r="H535" s="21">
        <v>-0.11579256999096335</v>
      </c>
      <c r="I535" s="21">
        <v>0</v>
      </c>
      <c r="J535" s="21">
        <v>-6.9475541994578016</v>
      </c>
      <c r="K535" s="21">
        <v>-0.11579256999096335</v>
      </c>
      <c r="L535" s="21">
        <v>-1.0000000000000018</v>
      </c>
      <c r="M535" s="21">
        <v>-1.0000000000000018</v>
      </c>
      <c r="N535" s="21">
        <v>-2.3158513998192678</v>
      </c>
      <c r="O535" s="21">
        <v>-1.8119127727310858</v>
      </c>
      <c r="P535" s="21">
        <v>0</v>
      </c>
      <c r="Q535" s="21">
        <v>1.2056743616865822</v>
      </c>
      <c r="R535" s="21">
        <v>0.42237847457968902</v>
      </c>
      <c r="S535" s="21">
        <v>0.33333333333333381</v>
      </c>
      <c r="T535" s="21">
        <v>0.26328319126984556</v>
      </c>
      <c r="U535" s="21">
        <v>-0.11626995568877915</v>
      </c>
      <c r="V535" s="21">
        <v>0</v>
      </c>
      <c r="W535" s="21">
        <v>23.845565556214545</v>
      </c>
      <c r="X535" s="21">
        <v>0.17727912977553789</v>
      </c>
      <c r="Y535" s="21">
        <v>-1.0000000000000018</v>
      </c>
      <c r="Z535" s="21">
        <v>-1.0000000000000018</v>
      </c>
      <c r="AA535" s="21">
        <v>58.968155238807952</v>
      </c>
      <c r="AB535" s="21">
        <v>0.32207456926537226</v>
      </c>
      <c r="AC535" s="21">
        <v>3.2294347606860181E-2</v>
      </c>
      <c r="AD535" s="21">
        <v>0.33963530728804209</v>
      </c>
      <c r="AE535" s="21">
        <v>34.700211208013741</v>
      </c>
      <c r="AF535" s="21">
        <v>-1.0000000000000018</v>
      </c>
      <c r="AG535" s="21">
        <v>-1.0000000000000018</v>
      </c>
      <c r="AH535" s="21">
        <v>-1.0000000000000018</v>
      </c>
      <c r="AI535" s="21">
        <v>2.4063049815118285E-2</v>
      </c>
      <c r="AJ535" s="21">
        <v>0</v>
      </c>
      <c r="AK535" s="21">
        <v>0.5033825909711751</v>
      </c>
      <c r="AL535" s="21">
        <v>0.10350004685640772</v>
      </c>
      <c r="AM535" s="21">
        <v>-9.960653148929513E-2</v>
      </c>
      <c r="AN535" s="21">
        <v>0.17483343889328268</v>
      </c>
      <c r="AO535" s="21">
        <v>2.6749667623495732E-2</v>
      </c>
      <c r="AP535" s="21">
        <v>4.8883362066141061</v>
      </c>
      <c r="AQ535" s="21">
        <v>16.898011356756744</v>
      </c>
      <c r="AR535" s="21">
        <v>0.48034656891440031</v>
      </c>
      <c r="AS535" s="21">
        <v>6.1486559784574291E-2</v>
      </c>
      <c r="AT535" s="21">
        <v>-1.0000000000000018</v>
      </c>
      <c r="AU535" s="21">
        <v>-1.0000000000000018</v>
      </c>
      <c r="AV535" s="21">
        <v>0.35748691955291817</v>
      </c>
      <c r="AW535" s="21">
        <v>62.044578672690946</v>
      </c>
      <c r="AX535" s="21">
        <v>62.525839668993314</v>
      </c>
      <c r="AY535" s="21">
        <v>3.5818042917569626E-2</v>
      </c>
      <c r="AZ535" s="21">
        <v>-25.088505646682858</v>
      </c>
      <c r="BA535" s="26">
        <v>1386.5317877473583</v>
      </c>
      <c r="CU535" t="e">
        <v>#N/A</v>
      </c>
      <c r="CV535" t="e">
        <v>#N/A</v>
      </c>
    </row>
    <row r="536" spans="1:100" x14ac:dyDescent="0.25">
      <c r="A536">
        <v>1583</v>
      </c>
      <c r="B536" t="s">
        <v>971</v>
      </c>
      <c r="C536" s="26">
        <v>3</v>
      </c>
      <c r="D536" s="21">
        <v>4.6855192761113909</v>
      </c>
      <c r="E536" s="21">
        <v>0.40828353759871305</v>
      </c>
      <c r="F536" s="21">
        <v>-0.18925542338419118</v>
      </c>
      <c r="G536" s="21">
        <v>-3.4992952078966424E-2</v>
      </c>
      <c r="H536" s="21">
        <v>0.24387446405578694</v>
      </c>
      <c r="I536" s="21">
        <v>0</v>
      </c>
      <c r="J536" s="21">
        <v>14.632467843347223</v>
      </c>
      <c r="K536" s="21">
        <v>0.24387446405578694</v>
      </c>
      <c r="L536" s="21">
        <v>-1.0000000000000004</v>
      </c>
      <c r="M536" s="21">
        <v>-1.0000000000000004</v>
      </c>
      <c r="N536" s="21">
        <v>4.8774892811157393</v>
      </c>
      <c r="O536" s="21">
        <v>19.282994167379634</v>
      </c>
      <c r="P536" s="21">
        <v>-2.4361950651232891</v>
      </c>
      <c r="Q536" s="21">
        <v>2.7110074958163386</v>
      </c>
      <c r="R536" s="21">
        <v>0.49357195058164188</v>
      </c>
      <c r="S536" s="21">
        <v>0.3333333333333337</v>
      </c>
      <c r="T536" s="21">
        <v>0.14430443417127792</v>
      </c>
      <c r="U536" s="21">
        <v>-0.11330098832534871</v>
      </c>
      <c r="V536" s="21">
        <v>-3.0756881027826271E-3</v>
      </c>
      <c r="W536" s="21">
        <v>4.6954650808277227</v>
      </c>
      <c r="X536" s="21">
        <v>-0.32965170943168842</v>
      </c>
      <c r="Y536" s="21">
        <v>-1.0000000000000004</v>
      </c>
      <c r="Z536" s="21">
        <v>-1.0000000000000004</v>
      </c>
      <c r="AA536" s="21">
        <v>9.4219377442767556</v>
      </c>
      <c r="AB536" s="21">
        <v>0.13466529567579932</v>
      </c>
      <c r="AC536" s="21">
        <v>-0.10264869432851409</v>
      </c>
      <c r="AD536" s="21">
        <v>5.2641412910062566E-2</v>
      </c>
      <c r="AE536" s="21">
        <v>4.2329007128673863</v>
      </c>
      <c r="AF536" s="21">
        <v>-1.0000000000000004</v>
      </c>
      <c r="AG536" s="21">
        <v>-1.0000000000000004</v>
      </c>
      <c r="AH536" s="21">
        <v>-1.0000000000000004</v>
      </c>
      <c r="AI536" s="21">
        <v>1.9101249455796984E-2</v>
      </c>
      <c r="AJ536" s="21">
        <v>-3.0756881027826271E-3</v>
      </c>
      <c r="AK536" s="21">
        <v>9.3840577138389947E-2</v>
      </c>
      <c r="AL536" s="21">
        <v>-5.6944922312565656E-2</v>
      </c>
      <c r="AM536" s="21">
        <v>0.5183841087710741</v>
      </c>
      <c r="AN536" s="21">
        <v>0.24941692137547916</v>
      </c>
      <c r="AO536" s="21">
        <v>13.428805604968801</v>
      </c>
      <c r="AP536" s="21">
        <v>5.9506984228241508</v>
      </c>
      <c r="AQ536" s="21">
        <v>19.327932924174927</v>
      </c>
      <c r="AR536" s="21">
        <v>0.36126109107648013</v>
      </c>
      <c r="AS536" s="21">
        <v>-8.5777245375901465E-2</v>
      </c>
      <c r="AT536" s="21">
        <v>-1.0000000000000004</v>
      </c>
      <c r="AU536" s="21">
        <v>-1.0000000000000004</v>
      </c>
      <c r="AV536" s="21">
        <v>0.45857899850267553</v>
      </c>
      <c r="AW536" s="21">
        <v>34.655630334480527</v>
      </c>
      <c r="AX536" s="21">
        <v>34.730086513318192</v>
      </c>
      <c r="AY536" s="21">
        <v>-9.0072635491501227E-3</v>
      </c>
      <c r="AZ536" s="21">
        <v>-42.481795244068714</v>
      </c>
      <c r="BA536" s="26">
        <v>1354.9123668590535</v>
      </c>
    </row>
    <row r="537" spans="1:100" x14ac:dyDescent="0.25">
      <c r="A537">
        <v>1584</v>
      </c>
      <c r="B537" t="s">
        <v>972</v>
      </c>
      <c r="C537" s="26">
        <v>3</v>
      </c>
      <c r="D537" s="21">
        <v>5.2183859298685977</v>
      </c>
      <c r="E537" s="21">
        <v>-0.70539205367644853</v>
      </c>
      <c r="F537" s="21">
        <v>0.30557874790538075</v>
      </c>
      <c r="G537" s="21">
        <v>7.8106782139494499E-2</v>
      </c>
      <c r="H537" s="21">
        <v>0.35946866859460103</v>
      </c>
      <c r="I537" s="21">
        <v>0</v>
      </c>
      <c r="J537" s="21">
        <v>21.568120115676066</v>
      </c>
      <c r="K537" s="21">
        <v>0.35946866859460103</v>
      </c>
      <c r="L537" s="21">
        <v>-0.99999999999999845</v>
      </c>
      <c r="M537" s="21">
        <v>-0.99999999999999845</v>
      </c>
      <c r="N537" s="21">
        <v>7.1893733718920183</v>
      </c>
      <c r="O537" s="21">
        <v>26.864612827684159</v>
      </c>
      <c r="P537" s="21">
        <v>-0.7933146187599629</v>
      </c>
      <c r="Q537" s="21">
        <v>-0.35813809362325777</v>
      </c>
      <c r="R537" s="21">
        <v>-0.2894400623416174</v>
      </c>
      <c r="S537" s="21">
        <v>0.33333333333333282</v>
      </c>
      <c r="T537" s="21">
        <v>0.38260734114969003</v>
      </c>
      <c r="U537" s="21">
        <v>0.24929679910751371</v>
      </c>
      <c r="V537" s="21">
        <v>-1.1541638717955174E-2</v>
      </c>
      <c r="W537" s="21">
        <v>23.769086651119224</v>
      </c>
      <c r="X537" s="21">
        <v>1.2985308167262171</v>
      </c>
      <c r="Y537" s="21">
        <v>-0.99999999999999845</v>
      </c>
      <c r="Z537" s="21">
        <v>-0.99999999999999845</v>
      </c>
      <c r="AA537" s="21">
        <v>75.917368684896999</v>
      </c>
      <c r="AB537" s="21">
        <v>0.2640965172559992</v>
      </c>
      <c r="AC537" s="21">
        <v>0.32207984544002116</v>
      </c>
      <c r="AD537" s="21">
        <v>0.46257807922636651</v>
      </c>
      <c r="AE537" s="21">
        <v>52.437722096119344</v>
      </c>
      <c r="AF537" s="21">
        <v>-0.99999999999999845</v>
      </c>
      <c r="AG537" s="21">
        <v>-0.99999999999999845</v>
      </c>
      <c r="AH537" s="21">
        <v>-0.99999999999999845</v>
      </c>
      <c r="AI537" s="21">
        <v>-1.5378922173953811E-3</v>
      </c>
      <c r="AJ537" s="21">
        <v>-1.1541638717955174E-2</v>
      </c>
      <c r="AK537" s="21">
        <v>-4.5961958437573558E-2</v>
      </c>
      <c r="AL537" s="21">
        <v>-0.16306237433976914</v>
      </c>
      <c r="AM537" s="21">
        <v>0.25031498342107061</v>
      </c>
      <c r="AN537" s="21">
        <v>-4.7898194156654986E-2</v>
      </c>
      <c r="AO537" s="21">
        <v>6.0280647933388973</v>
      </c>
      <c r="AP537" s="21">
        <v>-2.0127667256152213</v>
      </c>
      <c r="AQ537" s="21">
        <v>45.33720676679529</v>
      </c>
      <c r="AR537" s="21">
        <v>0.95369583487258192</v>
      </c>
      <c r="AS537" s="21">
        <v>1.6579994853208171</v>
      </c>
      <c r="AT537" s="21">
        <v>-0.99999999999999845</v>
      </c>
      <c r="AU537" s="21">
        <v>-0.99999999999999845</v>
      </c>
      <c r="AV537" s="21">
        <v>-0.21133328020212294</v>
      </c>
      <c r="AW537" s="21">
        <v>100.769214786966</v>
      </c>
      <c r="AX537" s="21">
        <v>99.58429307082254</v>
      </c>
      <c r="AY537" s="21">
        <v>0.33204263463484651</v>
      </c>
      <c r="AZ537" s="21">
        <v>33.378280350890044</v>
      </c>
      <c r="BA537" s="26">
        <v>1477.8556805812987</v>
      </c>
    </row>
    <row r="538" spans="1:100" x14ac:dyDescent="0.25">
      <c r="A538">
        <v>1585</v>
      </c>
      <c r="B538" t="s">
        <v>973</v>
      </c>
      <c r="C538" s="26">
        <v>3</v>
      </c>
      <c r="D538" s="21">
        <v>-0.27583172233786735</v>
      </c>
      <c r="E538" s="21">
        <v>-6.0532581591359654E-4</v>
      </c>
      <c r="F538" s="21">
        <v>-0.64187411116361037</v>
      </c>
      <c r="G538" s="21">
        <v>-0.64187411116361037</v>
      </c>
      <c r="H538" s="21">
        <v>1.9333274744711294E-2</v>
      </c>
      <c r="I538" s="21">
        <v>0</v>
      </c>
      <c r="J538" s="21">
        <v>1.1599964846826798</v>
      </c>
      <c r="K538" s="21">
        <v>1.9333274744711294E-2</v>
      </c>
      <c r="L538" s="21">
        <v>-0.999999999999999</v>
      </c>
      <c r="M538" s="21">
        <v>-0.999999999999999</v>
      </c>
      <c r="N538" s="21">
        <v>0.38666549489422664</v>
      </c>
      <c r="O538" s="21">
        <v>0.24229065118120435</v>
      </c>
      <c r="P538" s="21">
        <v>0.49715553076501862</v>
      </c>
      <c r="Q538" s="21">
        <v>-0.72513238607342911</v>
      </c>
      <c r="R538" s="21">
        <v>-0.2898716651362378</v>
      </c>
      <c r="S538" s="21">
        <v>0.33333333333333304</v>
      </c>
      <c r="T538" s="21">
        <v>0.34937470070615989</v>
      </c>
      <c r="U538" s="21">
        <v>3.8982845968586179E-2</v>
      </c>
      <c r="V538" s="21">
        <v>-3.1761911610953021E-3</v>
      </c>
      <c r="W538" s="21">
        <v>27.967256564090892</v>
      </c>
      <c r="X538" s="21">
        <v>0.80296396678745496</v>
      </c>
      <c r="Y538" s="21">
        <v>-0.999999999999999</v>
      </c>
      <c r="Z538" s="21">
        <v>-0.999999999999999</v>
      </c>
      <c r="AA538" s="21">
        <v>23.64066208862959</v>
      </c>
      <c r="AB538" s="21">
        <v>-0.20319907416622288</v>
      </c>
      <c r="AC538" s="21">
        <v>-5.4990512695932872E-2</v>
      </c>
      <c r="AD538" s="21">
        <v>0.17745513065565455</v>
      </c>
      <c r="AE538" s="21">
        <v>-4.0367228103250579</v>
      </c>
      <c r="AF538" s="21">
        <v>-0.999999999999999</v>
      </c>
      <c r="AG538" s="21">
        <v>-0.999999999999999</v>
      </c>
      <c r="AH538" s="21">
        <v>-0.999999999999999</v>
      </c>
      <c r="AI538" s="21">
        <v>-1.7733546880981263E-2</v>
      </c>
      <c r="AJ538" s="21">
        <v>-3.1761911610953021E-3</v>
      </c>
      <c r="AK538" s="21">
        <v>-0.15975996343000132</v>
      </c>
      <c r="AL538" s="21">
        <v>8.5412268939270952E-2</v>
      </c>
      <c r="AM538" s="21">
        <v>0.28363106251702203</v>
      </c>
      <c r="AN538" s="21">
        <v>0.21535394429682236</v>
      </c>
      <c r="AO538" s="21">
        <v>6.2919767457755409</v>
      </c>
      <c r="AP538" s="21">
        <v>5.8109099521169174</v>
      </c>
      <c r="AQ538" s="21">
        <v>29.127253048773561</v>
      </c>
      <c r="AR538" s="21">
        <v>0.718514688846984</v>
      </c>
      <c r="AS538" s="21">
        <v>0.82229724153216555</v>
      </c>
      <c r="AT538" s="21">
        <v>-0.999999999999999</v>
      </c>
      <c r="AU538" s="21">
        <v>-0.999999999999999</v>
      </c>
      <c r="AV538" s="21">
        <v>-0.93174577629984823</v>
      </c>
      <c r="AW538" s="21">
        <v>29.69386269192772</v>
      </c>
      <c r="AX538" s="21">
        <v>29.02157263819857</v>
      </c>
      <c r="AY538" s="21">
        <v>-4.0810136113138266E-2</v>
      </c>
      <c r="AZ538" s="21">
        <v>-24.65904254504192</v>
      </c>
      <c r="BA538" s="26">
        <v>1400.5162637288979</v>
      </c>
    </row>
    <row r="539" spans="1:100" x14ac:dyDescent="0.25">
      <c r="A539">
        <v>1590</v>
      </c>
      <c r="B539" t="s">
        <v>974</v>
      </c>
      <c r="C539" s="26">
        <v>2</v>
      </c>
      <c r="D539" s="21">
        <v>3.4204849654692739</v>
      </c>
      <c r="E539" s="21">
        <v>-6.9179954379267078E-2</v>
      </c>
      <c r="F539" s="21">
        <v>-9.5328365574115642E-2</v>
      </c>
      <c r="G539" s="21">
        <v>-8.8094391087267021E-2</v>
      </c>
      <c r="H539" s="21">
        <v>3.4002601616363926E-2</v>
      </c>
      <c r="I539" s="21">
        <v>0</v>
      </c>
      <c r="J539" s="21">
        <v>2.0401560969818351</v>
      </c>
      <c r="K539" s="21">
        <v>3.4002601616363926E-2</v>
      </c>
      <c r="L539" s="21">
        <v>-1</v>
      </c>
      <c r="M539" s="21">
        <v>-1</v>
      </c>
      <c r="N539" s="21">
        <v>0.68005203232727851</v>
      </c>
      <c r="O539" s="21">
        <v>5.9640575671824863</v>
      </c>
      <c r="P539" s="21">
        <v>-0.1825812080248303</v>
      </c>
      <c r="Q539" s="21">
        <v>-0.13848066446602747</v>
      </c>
      <c r="R539" s="21">
        <v>-4.3991304654426078E-2</v>
      </c>
      <c r="S539" s="21">
        <v>0.32121075029522705</v>
      </c>
      <c r="T539" s="21">
        <v>0.24523352517739169</v>
      </c>
      <c r="U539" s="21">
        <v>2.9395568599444137E-2</v>
      </c>
      <c r="V539" s="21">
        <v>-5.7440444321519759E-3</v>
      </c>
      <c r="W539" s="21">
        <v>21.274097028126921</v>
      </c>
      <c r="X539" s="21">
        <v>0.57947391801927239</v>
      </c>
      <c r="Y539" s="21">
        <v>-1</v>
      </c>
      <c r="Z539" s="21">
        <v>-1</v>
      </c>
      <c r="AA539" s="21">
        <v>36.147859928013055</v>
      </c>
      <c r="AB539" s="21">
        <v>6.333498845245325E-2</v>
      </c>
      <c r="AC539" s="21">
        <v>6.3528089111242469E-2</v>
      </c>
      <c r="AD539" s="21">
        <v>5.9401393420210016E-2</v>
      </c>
      <c r="AE539" s="21">
        <v>12.638426819864826</v>
      </c>
      <c r="AF539" s="21">
        <v>-1</v>
      </c>
      <c r="AG539" s="21">
        <v>-1</v>
      </c>
      <c r="AH539" s="21">
        <v>-1</v>
      </c>
      <c r="AI539" s="21">
        <v>-3.4167393412793704E-3</v>
      </c>
      <c r="AJ539" s="21">
        <v>-5.7440444321519759E-3</v>
      </c>
      <c r="AK539" s="21">
        <v>0.15560566951135452</v>
      </c>
      <c r="AL539" s="21">
        <v>1.6222287477892797E-2</v>
      </c>
      <c r="AM539" s="21">
        <v>0.17289197148297072</v>
      </c>
      <c r="AN539" s="21">
        <v>1.0548888732083039E-2</v>
      </c>
      <c r="AO539" s="21">
        <v>4.7895260136934068</v>
      </c>
      <c r="AP539" s="21">
        <v>0.65563527662917398</v>
      </c>
      <c r="AQ539" s="21">
        <v>26.270375587552682</v>
      </c>
      <c r="AR539" s="21">
        <v>0.62372618406554325</v>
      </c>
      <c r="AS539" s="21">
        <v>0.65850133954430756</v>
      </c>
      <c r="AT539" s="21">
        <v>-1</v>
      </c>
      <c r="AU539" s="21">
        <v>-1</v>
      </c>
      <c r="AV539" s="21">
        <v>-6.6618878950163163E-3</v>
      </c>
      <c r="AW539" s="21">
        <v>47.101442410683646</v>
      </c>
      <c r="AX539" s="21">
        <v>47.114246533064417</v>
      </c>
      <c r="AY539" s="21">
        <v>0.10717994434461134</v>
      </c>
      <c r="AZ539" s="21">
        <v>-10.421628821475938</v>
      </c>
      <c r="BA539" s="26">
        <v>1437.7905097138348</v>
      </c>
    </row>
    <row r="540" spans="1:100" x14ac:dyDescent="0.25">
      <c r="A540">
        <v>1591</v>
      </c>
      <c r="B540" t="s">
        <v>975</v>
      </c>
      <c r="C540" s="26">
        <v>3</v>
      </c>
      <c r="D540" s="21">
        <v>4.6262491226074856</v>
      </c>
      <c r="E540" s="21">
        <v>-4.5908277447373764E-3</v>
      </c>
      <c r="F540" s="21">
        <v>-0.52896877054874536</v>
      </c>
      <c r="G540" s="21">
        <v>-0.52896877054874536</v>
      </c>
      <c r="H540" s="21">
        <v>-1.7206813646102451E-2</v>
      </c>
      <c r="I540" s="21">
        <v>0</v>
      </c>
      <c r="J540" s="21">
        <v>-1.0324088187661451</v>
      </c>
      <c r="K540" s="21">
        <v>-1.7206813646102451E-2</v>
      </c>
      <c r="L540" s="21">
        <v>-1</v>
      </c>
      <c r="M540" s="21">
        <v>-1</v>
      </c>
      <c r="N540" s="21">
        <v>-0.34413627292204885</v>
      </c>
      <c r="O540" s="21">
        <v>3.0648715332925973</v>
      </c>
      <c r="P540" s="21">
        <v>0.91618111899268018</v>
      </c>
      <c r="Q540" s="21">
        <v>-0.53881679099215951</v>
      </c>
      <c r="R540" s="21">
        <v>-8.4495059504990921E-2</v>
      </c>
      <c r="S540" s="21">
        <v>0.33333333333333326</v>
      </c>
      <c r="T540" s="21">
        <v>0.34630080838885813</v>
      </c>
      <c r="U540" s="21">
        <v>0.31965628679190711</v>
      </c>
      <c r="V540" s="21">
        <v>1.3126560502743379E-2</v>
      </c>
      <c r="W540" s="21">
        <v>41.18495210651777</v>
      </c>
      <c r="X540" s="21">
        <v>2.0693316003768438</v>
      </c>
      <c r="Y540" s="21">
        <v>-1</v>
      </c>
      <c r="Z540" s="21">
        <v>-1</v>
      </c>
      <c r="AA540" s="21">
        <v>72.708235164894091</v>
      </c>
      <c r="AB540" s="21">
        <v>0.53859006144623034</v>
      </c>
      <c r="AC540" s="21">
        <v>-1.7640792743954845E-2</v>
      </c>
      <c r="AD540" s="21">
        <v>0.11120629365535044</v>
      </c>
      <c r="AE540" s="21">
        <v>31.607778117881285</v>
      </c>
      <c r="AF540" s="21">
        <v>-1</v>
      </c>
      <c r="AG540" s="21">
        <v>-1</v>
      </c>
      <c r="AH540" s="21">
        <v>-1</v>
      </c>
      <c r="AI540" s="21">
        <v>-5.0203107038080622E-3</v>
      </c>
      <c r="AJ540" s="21">
        <v>1.3126560502743379E-2</v>
      </c>
      <c r="AK540" s="21">
        <v>-0.12653788900231816</v>
      </c>
      <c r="AL540" s="21">
        <v>-3.9505013782879114E-2</v>
      </c>
      <c r="AM540" s="21">
        <v>0.21363160022367211</v>
      </c>
      <c r="AN540" s="21">
        <v>-0.20489135221181576</v>
      </c>
      <c r="AO540" s="21">
        <v>4.7081005605802124</v>
      </c>
      <c r="AP540" s="21">
        <v>-5.3198088742097891</v>
      </c>
      <c r="AQ540" s="21">
        <v>40.152543287751627</v>
      </c>
      <c r="AR540" s="21">
        <v>1.0124169890168426</v>
      </c>
      <c r="AS540" s="21">
        <v>2.0521247867307415</v>
      </c>
      <c r="AT540" s="21">
        <v>-1</v>
      </c>
      <c r="AU540" s="21">
        <v>-1</v>
      </c>
      <c r="AV540" s="21">
        <v>-0.61346383005373617</v>
      </c>
      <c r="AW540" s="21">
        <v>70.453297823976868</v>
      </c>
      <c r="AX540" s="21">
        <v>71.665547660175022</v>
      </c>
      <c r="AY540" s="21">
        <v>-4.1673367882105461E-3</v>
      </c>
      <c r="AZ540" s="21">
        <v>-2.8649925702865833</v>
      </c>
      <c r="BA540" s="26">
        <v>1456.9401625518803</v>
      </c>
    </row>
    <row r="541" spans="1:100" x14ac:dyDescent="0.25">
      <c r="A541">
        <v>1592</v>
      </c>
      <c r="B541" t="s">
        <v>976</v>
      </c>
      <c r="C541" s="26">
        <v>3</v>
      </c>
      <c r="D541" s="21">
        <v>3.3415897766870444</v>
      </c>
      <c r="E541" s="21">
        <v>-8.6031369776330635E-2</v>
      </c>
      <c r="F541" s="21">
        <v>-0.33812446120991518</v>
      </c>
      <c r="G541" s="21">
        <v>-0.35875377207565967</v>
      </c>
      <c r="H541" s="21">
        <v>0.32509833286854811</v>
      </c>
      <c r="I541" s="21">
        <v>0</v>
      </c>
      <c r="J541" s="21">
        <v>19.505899972112896</v>
      </c>
      <c r="K541" s="21">
        <v>0.32509833286854811</v>
      </c>
      <c r="L541" s="21">
        <v>-1.0000000000000013</v>
      </c>
      <c r="M541" s="21">
        <v>-1.0000000000000013</v>
      </c>
      <c r="N541" s="21">
        <v>6.5019666573709607</v>
      </c>
      <c r="O541" s="21">
        <v>22.488735976724289</v>
      </c>
      <c r="P541" s="21">
        <v>6.6932890526434669E-2</v>
      </c>
      <c r="Q541" s="21">
        <v>4.7067636612547004</v>
      </c>
      <c r="R541" s="21">
        <v>1.3572684314758154</v>
      </c>
      <c r="S541" s="21">
        <v>0.33333333333333354</v>
      </c>
      <c r="T541" s="21">
        <v>0.35978174955221021</v>
      </c>
      <c r="U541" s="21">
        <v>0.33431741883394178</v>
      </c>
      <c r="V541" s="21">
        <v>0.13273905327137459</v>
      </c>
      <c r="W541" s="21">
        <v>33.402928884892496</v>
      </c>
      <c r="X541" s="21">
        <v>2.5156468104273975</v>
      </c>
      <c r="Y541" s="21">
        <v>-1.0000000000000013</v>
      </c>
      <c r="Z541" s="21">
        <v>-1.0000000000000013</v>
      </c>
      <c r="AA541" s="21">
        <v>61.83472622641068</v>
      </c>
      <c r="AB541" s="21">
        <v>3.1791610097154602E-2</v>
      </c>
      <c r="AC541" s="21">
        <v>0.34684194105816041</v>
      </c>
      <c r="AD541" s="21">
        <v>0.16285702704553245</v>
      </c>
      <c r="AE541" s="21">
        <v>27.074528910042364</v>
      </c>
      <c r="AF541" s="21">
        <v>-1.0000000000000013</v>
      </c>
      <c r="AG541" s="21">
        <v>-1.0000000000000013</v>
      </c>
      <c r="AH541" s="21">
        <v>-1.0000000000000013</v>
      </c>
      <c r="AI541" s="21">
        <v>0</v>
      </c>
      <c r="AJ541" s="21">
        <v>0.13273905327137459</v>
      </c>
      <c r="AK541" s="21">
        <v>-4.1643784060456566E-2</v>
      </c>
      <c r="AL541" s="21">
        <v>0.12544394150977234</v>
      </c>
      <c r="AM541" s="21">
        <v>0.4997584528045047</v>
      </c>
      <c r="AN541" s="21">
        <v>-0.17436983177429788</v>
      </c>
      <c r="AO541" s="21">
        <v>12.285742399810335</v>
      </c>
      <c r="AP541" s="21">
        <v>-3.7320260868085842</v>
      </c>
      <c r="AQ541" s="21">
        <v>52.908828857005403</v>
      </c>
      <c r="AR541" s="21">
        <v>1.1601715549908602</v>
      </c>
      <c r="AS541" s="21">
        <v>2.8407451432959454</v>
      </c>
      <c r="AT541" s="21">
        <v>-1.0000000000000013</v>
      </c>
      <c r="AU541" s="21">
        <v>-1.0000000000000013</v>
      </c>
      <c r="AV541" s="21">
        <v>0.99851465940015582</v>
      </c>
      <c r="AW541" s="21">
        <v>80.591436116326378</v>
      </c>
      <c r="AX541" s="21">
        <v>93.865341443463876</v>
      </c>
      <c r="AY541" s="21">
        <v>0.20701352416421592</v>
      </c>
      <c r="AZ541" s="21">
        <v>0.55653230923920083</v>
      </c>
      <c r="BA541" s="26">
        <v>1537.6230842942375</v>
      </c>
    </row>
    <row r="542" spans="1:100" x14ac:dyDescent="0.25">
      <c r="A542">
        <v>1595</v>
      </c>
      <c r="B542" t="s">
        <v>589</v>
      </c>
      <c r="C542" s="26">
        <v>3</v>
      </c>
      <c r="D542" s="21">
        <v>5.068971611638375</v>
      </c>
      <c r="E542" s="21">
        <v>0</v>
      </c>
      <c r="F542" s="21">
        <v>-0.11974600574877889</v>
      </c>
      <c r="G542" s="21">
        <v>-0.11974600574877889</v>
      </c>
      <c r="H542" s="21">
        <v>0.38049823636805291</v>
      </c>
      <c r="I542" s="21">
        <v>0</v>
      </c>
      <c r="J542" s="21">
        <v>22.829894182083166</v>
      </c>
      <c r="K542" s="21">
        <v>0.38049823636805291</v>
      </c>
      <c r="L542" s="21">
        <v>-0.99999999999999967</v>
      </c>
      <c r="M542" s="21">
        <v>-0.99999999999999967</v>
      </c>
      <c r="N542" s="21">
        <v>7.6099647273610556</v>
      </c>
      <c r="O542" s="21">
        <v>27.779119787972757</v>
      </c>
      <c r="P542" s="21">
        <v>-0.25863270498833835</v>
      </c>
      <c r="Q542" s="21">
        <v>0.33736386855205469</v>
      </c>
      <c r="R542" s="21">
        <v>1.2198572960848399E-2</v>
      </c>
      <c r="S542" s="21">
        <v>0.33333333333333304</v>
      </c>
      <c r="T542" s="21">
        <v>0.32715602563418145</v>
      </c>
      <c r="U542" s="21">
        <v>0.59690439393854922</v>
      </c>
      <c r="V542" s="21">
        <v>0</v>
      </c>
      <c r="W542" s="21">
        <v>35.075820661520439</v>
      </c>
      <c r="X542" s="21">
        <v>2.661431390654506</v>
      </c>
      <c r="Y542" s="21">
        <v>-0.99999999999999967</v>
      </c>
      <c r="Z542" s="21">
        <v>-0.99999999999999967</v>
      </c>
      <c r="AA542" s="21">
        <v>85.691195907954281</v>
      </c>
      <c r="AB542" s="21">
        <v>0.1553708737401405</v>
      </c>
      <c r="AC542" s="21">
        <v>0.23550315269679933</v>
      </c>
      <c r="AD542" s="21">
        <v>0.62118950703251963</v>
      </c>
      <c r="AE542" s="21">
        <v>50.603176673472959</v>
      </c>
      <c r="AF542" s="21">
        <v>-0.99999999999999967</v>
      </c>
      <c r="AG542" s="21">
        <v>-0.99999999999999967</v>
      </c>
      <c r="AH542" s="21">
        <v>-0.99999999999999967</v>
      </c>
      <c r="AI542" s="21">
        <v>0</v>
      </c>
      <c r="AJ542" s="21">
        <v>0</v>
      </c>
      <c r="AK542" s="21">
        <v>8.7943116506827346E-2</v>
      </c>
      <c r="AL542" s="21">
        <v>0.21167568013573571</v>
      </c>
      <c r="AM542" s="21">
        <v>0.25129135756909382</v>
      </c>
      <c r="AN542" s="21">
        <v>0.13008849457988234</v>
      </c>
      <c r="AO542" s="21">
        <v>6.721999521761485</v>
      </c>
      <c r="AP542" s="21">
        <v>4.3105907651757374</v>
      </c>
      <c r="AQ542" s="21">
        <v>57.905714843603619</v>
      </c>
      <c r="AR542" s="21">
        <v>1.2573937529060644</v>
      </c>
      <c r="AS542" s="21">
        <v>3.0419296270225602</v>
      </c>
      <c r="AT542" s="21">
        <v>-0.99999999999999967</v>
      </c>
      <c r="AU542" s="21">
        <v>-0.99999999999999967</v>
      </c>
      <c r="AV542" s="21">
        <v>-0.10754743278793044</v>
      </c>
      <c r="AW542" s="21">
        <v>117.78090646110273</v>
      </c>
      <c r="AX542" s="21">
        <v>117.78090646110273</v>
      </c>
      <c r="AY542" s="21">
        <v>0.53399436866009264</v>
      </c>
      <c r="AZ542" s="21">
        <v>68.454601118060381</v>
      </c>
      <c r="BA542" s="26">
        <v>1628.572324426196</v>
      </c>
      <c r="CU542" t="e">
        <v>#N/A</v>
      </c>
      <c r="CV542" t="e">
        <v>#N/A</v>
      </c>
    </row>
    <row r="543" spans="1:100" x14ac:dyDescent="0.25">
      <c r="A543">
        <v>1596</v>
      </c>
      <c r="B543" t="s">
        <v>977</v>
      </c>
      <c r="C543" s="26">
        <v>3</v>
      </c>
      <c r="D543" s="21">
        <v>4.771958684357136</v>
      </c>
      <c r="E543" s="21">
        <v>6.6929461746751198E-2</v>
      </c>
      <c r="F543" s="21">
        <v>-8.028993821787242E-2</v>
      </c>
      <c r="G543" s="21">
        <v>-7.5471996783107745E-2</v>
      </c>
      <c r="H543" s="21">
        <v>0.2530081738606535</v>
      </c>
      <c r="I543" s="21">
        <v>0</v>
      </c>
      <c r="J543" s="21">
        <v>15.180490431639209</v>
      </c>
      <c r="K543" s="21">
        <v>0.2530081738606535</v>
      </c>
      <c r="L543" s="21">
        <v>-1.0000000000000018</v>
      </c>
      <c r="M543" s="21">
        <v>-1.0000000000000018</v>
      </c>
      <c r="N543" s="21">
        <v>5.060163477213071</v>
      </c>
      <c r="O543" s="21">
        <v>19.876977119213254</v>
      </c>
      <c r="P543" s="21">
        <v>-1.4455677828469586</v>
      </c>
      <c r="Q543" s="21">
        <v>-0.3303225903279331</v>
      </c>
      <c r="R543" s="21">
        <v>-0.29510055472145275</v>
      </c>
      <c r="S543" s="21">
        <v>0.33333333333333387</v>
      </c>
      <c r="T543" s="21">
        <v>0.2593323780562885</v>
      </c>
      <c r="U543" s="21">
        <v>0.30710818048249866</v>
      </c>
      <c r="V543" s="21">
        <v>0</v>
      </c>
      <c r="W543" s="21">
        <v>25.870628720458711</v>
      </c>
      <c r="X543" s="21">
        <v>1.4972238729677487</v>
      </c>
      <c r="Y543" s="21">
        <v>-1.0000000000000018</v>
      </c>
      <c r="Z543" s="21">
        <v>-1.0000000000000018</v>
      </c>
      <c r="AA543" s="21">
        <v>56.10254271955101</v>
      </c>
      <c r="AB543" s="21">
        <v>0.35321734183067832</v>
      </c>
      <c r="AC543" s="21">
        <v>-6.5982530205365812E-3</v>
      </c>
      <c r="AD543" s="21">
        <v>0.26392120226613286</v>
      </c>
      <c r="AE543" s="21">
        <v>30.527014553813697</v>
      </c>
      <c r="AF543" s="21">
        <v>-1.0000000000000018</v>
      </c>
      <c r="AG543" s="21">
        <v>-1.0000000000000018</v>
      </c>
      <c r="AH543" s="21">
        <v>-1.0000000000000018</v>
      </c>
      <c r="AI543" s="21">
        <v>0</v>
      </c>
      <c r="AJ543" s="21">
        <v>0</v>
      </c>
      <c r="AK543" s="21">
        <v>0.14332044443425246</v>
      </c>
      <c r="AL543" s="21">
        <v>8.5842020599432564E-2</v>
      </c>
      <c r="AM543" s="21">
        <v>1.3217634284306076E-2</v>
      </c>
      <c r="AN543" s="21">
        <v>7.1295642470163081E-2</v>
      </c>
      <c r="AO543" s="21">
        <v>1.0470430792789152</v>
      </c>
      <c r="AP543" s="21">
        <v>2.2116011647512388</v>
      </c>
      <c r="AQ543" s="21">
        <v>41.051119152097876</v>
      </c>
      <c r="AR543" s="21">
        <v>0.89977389187212098</v>
      </c>
      <c r="AS543" s="21">
        <v>1.7502320468284034</v>
      </c>
      <c r="AT543" s="21">
        <v>-1.0000000000000018</v>
      </c>
      <c r="AU543" s="21">
        <v>-1.0000000000000018</v>
      </c>
      <c r="AV543" s="21">
        <v>-0.37057255150456042</v>
      </c>
      <c r="AW543" s="21">
        <v>78.19112100351542</v>
      </c>
      <c r="AX543" s="21">
        <v>78.19112100351542</v>
      </c>
      <c r="AY543" s="21">
        <v>0.24730558354617327</v>
      </c>
      <c r="AZ543" s="21">
        <v>41.120927161650393</v>
      </c>
      <c r="BA543" s="26">
        <v>1514.4094331763272</v>
      </c>
    </row>
    <row r="544" spans="1:100" x14ac:dyDescent="0.25">
      <c r="A544">
        <v>1598</v>
      </c>
      <c r="B544" t="s">
        <v>978</v>
      </c>
      <c r="C544" s="26">
        <v>3</v>
      </c>
      <c r="D544" s="21">
        <v>5.5453298631265708</v>
      </c>
      <c r="E544" s="21">
        <v>0.17348665753165313</v>
      </c>
      <c r="F544" s="21">
        <v>0.12352115512188991</v>
      </c>
      <c r="G544" s="21">
        <v>0.22933488568586435</v>
      </c>
      <c r="H544" s="21">
        <v>0.22026298945050615</v>
      </c>
      <c r="I544" s="21">
        <v>0</v>
      </c>
      <c r="J544" s="21">
        <v>13.215779367030363</v>
      </c>
      <c r="K544" s="21">
        <v>0.22026298945050615</v>
      </c>
      <c r="L544" s="21">
        <v>-0.999999999999998</v>
      </c>
      <c r="M544" s="21">
        <v>-0.999999999999998</v>
      </c>
      <c r="N544" s="21">
        <v>4.4052597890101204</v>
      </c>
      <c r="O544" s="21">
        <v>18.990444115842799</v>
      </c>
      <c r="P544" s="21">
        <v>-0.89042790739104782</v>
      </c>
      <c r="Q544" s="21">
        <v>-3.6468287138251729</v>
      </c>
      <c r="R544" s="21">
        <v>-1.2790487621131124</v>
      </c>
      <c r="S544" s="21">
        <v>0.33333333333333287</v>
      </c>
      <c r="T544" s="21">
        <v>0.3398334834664038</v>
      </c>
      <c r="U544" s="21">
        <v>0.31034303687635195</v>
      </c>
      <c r="V544" s="21">
        <v>-1.1550540080639621E-2</v>
      </c>
      <c r="W544" s="21">
        <v>30.067852965797719</v>
      </c>
      <c r="X544" s="21">
        <v>1.6304840569834713</v>
      </c>
      <c r="Y544" s="21">
        <v>-0.999999999999998</v>
      </c>
      <c r="Z544" s="21">
        <v>-0.999999999999998</v>
      </c>
      <c r="AA544" s="21">
        <v>89.739309165689406</v>
      </c>
      <c r="AB544" s="21">
        <v>0.23850634257942574</v>
      </c>
      <c r="AC544" s="21">
        <v>0.58575693526773076</v>
      </c>
      <c r="AD544" s="21">
        <v>0.39474682139293937</v>
      </c>
      <c r="AE544" s="21">
        <v>60.950504962004786</v>
      </c>
      <c r="AF544" s="21">
        <v>-0.999999999999998</v>
      </c>
      <c r="AG544" s="21">
        <v>-0.999999999999998</v>
      </c>
      <c r="AH544" s="21">
        <v>-0.999999999999998</v>
      </c>
      <c r="AI544" s="21">
        <v>0</v>
      </c>
      <c r="AJ544" s="21">
        <v>-1.1550540080639621E-2</v>
      </c>
      <c r="AK544" s="21">
        <v>0.20345723458526949</v>
      </c>
      <c r="AL544" s="21">
        <v>-5.8584302159500987E-2</v>
      </c>
      <c r="AM544" s="21">
        <v>-7.4273509703119814E-2</v>
      </c>
      <c r="AN544" s="21">
        <v>1.555383639737028E-2</v>
      </c>
      <c r="AO544" s="21">
        <v>-0.83955156965164801</v>
      </c>
      <c r="AP544" s="21">
        <v>9.5924399136751978E-2</v>
      </c>
      <c r="AQ544" s="21">
        <v>43.283632332828084</v>
      </c>
      <c r="AR544" s="21">
        <v>0.97195931359544874</v>
      </c>
      <c r="AS544" s="21">
        <v>1.8507470464339766</v>
      </c>
      <c r="AT544" s="21">
        <v>-0.999999999999998</v>
      </c>
      <c r="AU544" s="21">
        <v>-0.999999999999998</v>
      </c>
      <c r="AV544" s="21">
        <v>-1.0497138764272478</v>
      </c>
      <c r="AW544" s="21">
        <v>108.82567768066893</v>
      </c>
      <c r="AX544" s="21">
        <v>107.67062367260499</v>
      </c>
      <c r="AY544" s="21">
        <v>0.35811402602051767</v>
      </c>
      <c r="AZ544" s="21">
        <v>23.572149424414885</v>
      </c>
      <c r="BA544" s="26">
        <v>1532.4831494085945</v>
      </c>
      <c r="CU544" t="e">
        <v>#N/A</v>
      </c>
      <c r="CV544" t="e">
        <v>#N/A</v>
      </c>
    </row>
    <row r="545" spans="1:100" x14ac:dyDescent="0.25">
      <c r="A545">
        <v>1599</v>
      </c>
      <c r="B545" t="s">
        <v>979</v>
      </c>
      <c r="C545" s="26">
        <v>3</v>
      </c>
      <c r="D545" s="21">
        <v>4.6265983406742324</v>
      </c>
      <c r="E545" s="21">
        <v>-0.54772655569416662</v>
      </c>
      <c r="F545" s="21">
        <v>-0.10655762763600755</v>
      </c>
      <c r="G545" s="21">
        <v>-0.24813494679849962</v>
      </c>
      <c r="H545" s="21">
        <v>0.10235287456527548</v>
      </c>
      <c r="I545" s="21">
        <v>0</v>
      </c>
      <c r="J545" s="21">
        <v>6.1411724739165248</v>
      </c>
      <c r="K545" s="21">
        <v>0.10235287456527548</v>
      </c>
      <c r="L545" s="21">
        <v>-0.99999999999999911</v>
      </c>
      <c r="M545" s="21">
        <v>-0.99999999999999911</v>
      </c>
      <c r="N545" s="21">
        <v>2.0470574913055084</v>
      </c>
      <c r="O545" s="21">
        <v>10.51963586779226</v>
      </c>
      <c r="P545" s="21">
        <v>-0.5121262867809897</v>
      </c>
      <c r="Q545" s="21">
        <v>-1.877064706012521</v>
      </c>
      <c r="R545" s="21">
        <v>-0.72105201667259256</v>
      </c>
      <c r="S545" s="21">
        <v>0.33333333333333304</v>
      </c>
      <c r="T545" s="21">
        <v>0.37477161050010388</v>
      </c>
      <c r="U545" s="21">
        <v>0.15067944684065707</v>
      </c>
      <c r="V545" s="21">
        <v>7.2871375137991065E-2</v>
      </c>
      <c r="W545" s="21">
        <v>33.172115649872374</v>
      </c>
      <c r="X545" s="21">
        <v>1.6678937092516872</v>
      </c>
      <c r="Y545" s="21">
        <v>-0.99999999999999911</v>
      </c>
      <c r="Z545" s="21">
        <v>-0.99999999999999911</v>
      </c>
      <c r="AA545" s="21">
        <v>88.606675265206064</v>
      </c>
      <c r="AB545" s="21">
        <v>0.38046019509399909</v>
      </c>
      <c r="AC545" s="21">
        <v>0.3674752281875085</v>
      </c>
      <c r="AD545" s="21">
        <v>0.37517680935861869</v>
      </c>
      <c r="AE545" s="21">
        <v>56.15561163200632</v>
      </c>
      <c r="AF545" s="21">
        <v>-0.99999999999999911</v>
      </c>
      <c r="AG545" s="21">
        <v>-0.99999999999999911</v>
      </c>
      <c r="AH545" s="21">
        <v>-0.99999999999999911</v>
      </c>
      <c r="AI545" s="21">
        <v>0</v>
      </c>
      <c r="AJ545" s="21">
        <v>7.2871375137991065E-2</v>
      </c>
      <c r="AK545" s="21">
        <v>-0.13285226596780894</v>
      </c>
      <c r="AL545" s="21">
        <v>-0.11937330447296332</v>
      </c>
      <c r="AM545" s="21">
        <v>-8.7035194718888487E-2</v>
      </c>
      <c r="AN545" s="21">
        <v>-1.3684240278815728E-2</v>
      </c>
      <c r="AO545" s="21">
        <v>-2.8401411978112572</v>
      </c>
      <c r="AP545" s="21">
        <v>-0.9389725293352098</v>
      </c>
      <c r="AQ545" s="21">
        <v>39.313288123788894</v>
      </c>
      <c r="AR545" s="21">
        <v>0.9316557658120852</v>
      </c>
      <c r="AS545" s="21">
        <v>1.770246583816963</v>
      </c>
      <c r="AT545" s="21">
        <v>-0.99999999999999911</v>
      </c>
      <c r="AU545" s="21">
        <v>-0.99999999999999911</v>
      </c>
      <c r="AV545" s="21">
        <v>-0.96918696347109201</v>
      </c>
      <c r="AW545" s="21">
        <v>98.187338603663179</v>
      </c>
      <c r="AX545" s="21">
        <v>105.47447611746229</v>
      </c>
      <c r="AY545" s="21">
        <v>0.18992047520829461</v>
      </c>
      <c r="AZ545" s="21">
        <v>7.6720106869841791</v>
      </c>
      <c r="BA545" s="26">
        <v>1463.2730286168774</v>
      </c>
      <c r="CU545" t="e">
        <v>#N/A</v>
      </c>
      <c r="CV545" t="e">
        <v>#N/A</v>
      </c>
    </row>
    <row r="546" spans="1:100" x14ac:dyDescent="0.25">
      <c r="A546">
        <v>1600</v>
      </c>
      <c r="B546" t="s">
        <v>980</v>
      </c>
      <c r="C546" s="26">
        <v>3</v>
      </c>
      <c r="D546" s="21">
        <v>4.4788261748891198</v>
      </c>
      <c r="E546" s="21">
        <v>-6.0816831870142592E-3</v>
      </c>
      <c r="F546" s="21">
        <v>2.5198620692538181E-2</v>
      </c>
      <c r="G546" s="21">
        <v>4.1053218915192251E-2</v>
      </c>
      <c r="H546" s="21">
        <v>-5.6545150110958037E-3</v>
      </c>
      <c r="I546" s="21">
        <v>0</v>
      </c>
      <c r="J546" s="21">
        <v>-0.33927090066574972</v>
      </c>
      <c r="K546" s="21">
        <v>-5.6545150110958037E-3</v>
      </c>
      <c r="L546" s="21">
        <v>-1.0000000000000009</v>
      </c>
      <c r="M546" s="21">
        <v>-1.0000000000000009</v>
      </c>
      <c r="N546" s="21">
        <v>-0.11309030022191731</v>
      </c>
      <c r="O546" s="21">
        <v>4.1806084931385596</v>
      </c>
      <c r="P546" s="21">
        <v>0.701474071514398</v>
      </c>
      <c r="Q546" s="21">
        <v>0.32234337378380595</v>
      </c>
      <c r="R546" s="21">
        <v>0.19886847430018523</v>
      </c>
      <c r="S546" s="21">
        <v>0.34580935584815081</v>
      </c>
      <c r="T546" s="21">
        <v>0.34982579839650424</v>
      </c>
      <c r="U546" s="21">
        <v>0.22280052525786292</v>
      </c>
      <c r="V546" s="21">
        <v>-7.1969193306255813E-2</v>
      </c>
      <c r="W546" s="21">
        <v>34.084840048294318</v>
      </c>
      <c r="X546" s="21">
        <v>1.1834484245855421</v>
      </c>
      <c r="Y546" s="21">
        <v>-1.0000000000000009</v>
      </c>
      <c r="Z546" s="21">
        <v>-1.0000000000000009</v>
      </c>
      <c r="AA546" s="21">
        <v>67.813220257651778</v>
      </c>
      <c r="AB546" s="21">
        <v>0.43726314871357558</v>
      </c>
      <c r="AC546" s="21">
        <v>0.16761388042622352</v>
      </c>
      <c r="AD546" s="21">
        <v>6.5713205561345925E-2</v>
      </c>
      <c r="AE546" s="21">
        <v>33.529511735057255</v>
      </c>
      <c r="AF546" s="21">
        <v>-1.0000000000000009</v>
      </c>
      <c r="AG546" s="21">
        <v>-1.0000000000000009</v>
      </c>
      <c r="AH546" s="21">
        <v>-1.0000000000000009</v>
      </c>
      <c r="AI546" s="21">
        <v>0</v>
      </c>
      <c r="AJ546" s="21">
        <v>-7.1969193306255813E-2</v>
      </c>
      <c r="AK546" s="21">
        <v>0.61943049503140601</v>
      </c>
      <c r="AL546" s="21">
        <v>0.28663171259710463</v>
      </c>
      <c r="AM546" s="21">
        <v>-2.7781783148122744E-2</v>
      </c>
      <c r="AN546" s="21">
        <v>8.8908950490609276E-2</v>
      </c>
      <c r="AO546" s="21">
        <v>2.4026078964539623</v>
      </c>
      <c r="AP546" s="21">
        <v>3.6558823252507548</v>
      </c>
      <c r="AQ546" s="21">
        <v>33.745569147628565</v>
      </c>
      <c r="AR546" s="21">
        <v>0.84646648619626241</v>
      </c>
      <c r="AS546" s="21">
        <v>1.1777939095744465</v>
      </c>
      <c r="AT546" s="21">
        <v>-1.0000000000000009</v>
      </c>
      <c r="AU546" s="21">
        <v>-1.0000000000000009</v>
      </c>
      <c r="AV546" s="21">
        <v>0.23992169321537746</v>
      </c>
      <c r="AW546" s="21">
        <v>75.649711076041072</v>
      </c>
      <c r="AX546" s="21">
        <v>68.452791745415524</v>
      </c>
      <c r="AY546" s="21">
        <v>0.22314421709305382</v>
      </c>
      <c r="AZ546" s="21">
        <v>31.9781544116288</v>
      </c>
      <c r="BA546" s="26">
        <v>1495.1576294322867</v>
      </c>
    </row>
    <row r="547" spans="1:100" x14ac:dyDescent="0.25">
      <c r="A547">
        <v>1601</v>
      </c>
      <c r="B547" t="s">
        <v>981</v>
      </c>
      <c r="C547" s="26">
        <v>2</v>
      </c>
      <c r="D547" s="21">
        <v>2.9834595267836939</v>
      </c>
      <c r="E547" s="21">
        <v>-0.16625557590159012</v>
      </c>
      <c r="F547" s="21">
        <v>-0.33705726729095231</v>
      </c>
      <c r="G547" s="21">
        <v>-0.33092100641621014</v>
      </c>
      <c r="H547" s="21">
        <v>-1.6233262725215164E-2</v>
      </c>
      <c r="I547" s="21">
        <v>0</v>
      </c>
      <c r="J547" s="21">
        <v>-0.97399576351291017</v>
      </c>
      <c r="K547" s="21">
        <v>-1.6233262725215164E-2</v>
      </c>
      <c r="L547" s="21">
        <v>-1</v>
      </c>
      <c r="M547" s="21">
        <v>-1</v>
      </c>
      <c r="N547" s="21">
        <v>-0.32466525450430339</v>
      </c>
      <c r="O547" s="21">
        <v>2.8331418603814171</v>
      </c>
      <c r="P547" s="21">
        <v>-0.67421734199161443</v>
      </c>
      <c r="Q547" s="21">
        <v>-1.2875619470941178</v>
      </c>
      <c r="R547" s="21">
        <v>-0.42140521690535954</v>
      </c>
      <c r="S547" s="21">
        <v>0.3118202317203207</v>
      </c>
      <c r="T547" s="21">
        <v>0.20558656721784968</v>
      </c>
      <c r="U547" s="21">
        <v>-1.9698510405164141E-2</v>
      </c>
      <c r="V547" s="21">
        <v>-1.2235682882981273E-2</v>
      </c>
      <c r="W547" s="21">
        <v>18.17556468022277</v>
      </c>
      <c r="X547" s="21">
        <v>0.35204075563129983</v>
      </c>
      <c r="Y547" s="21">
        <v>-1</v>
      </c>
      <c r="Z547" s="21">
        <v>-1</v>
      </c>
      <c r="AA547" s="21">
        <v>29.768480887347671</v>
      </c>
      <c r="AB547" s="21">
        <v>8.2668260018128603E-3</v>
      </c>
      <c r="AC547" s="21">
        <v>8.4390284245098868E-3</v>
      </c>
      <c r="AD547" s="21">
        <v>4.7854135223843741E-3</v>
      </c>
      <c r="AE547" s="21">
        <v>7.5651906073467785</v>
      </c>
      <c r="AF547" s="21">
        <v>-1</v>
      </c>
      <c r="AG547" s="21">
        <v>-1</v>
      </c>
      <c r="AH547" s="21">
        <v>-1</v>
      </c>
      <c r="AI547" s="21">
        <v>-6.9763812753442286E-3</v>
      </c>
      <c r="AJ547" s="21">
        <v>-1.2235682882981273E-2</v>
      </c>
      <c r="AK547" s="21">
        <v>0.22194860531214522</v>
      </c>
      <c r="AL547" s="21">
        <v>-5.0120648322897907E-2</v>
      </c>
      <c r="AM547" s="21">
        <v>0.25016313939062679</v>
      </c>
      <c r="AN547" s="21">
        <v>-6.672227917557301E-2</v>
      </c>
      <c r="AO547" s="21">
        <v>6.7571525971170709</v>
      </c>
      <c r="AP547" s="21">
        <v>-1.3119913067944902</v>
      </c>
      <c r="AQ547" s="21">
        <v>22.971769210872786</v>
      </c>
      <c r="AR547" s="21">
        <v>0.5511174010098101</v>
      </c>
      <c r="AS547" s="21">
        <v>0.42369364525001035</v>
      </c>
      <c r="AT547" s="21">
        <v>-1</v>
      </c>
      <c r="AU547" s="21">
        <v>-1</v>
      </c>
      <c r="AV547" s="21">
        <v>-0.50750534660673774</v>
      </c>
      <c r="AW547" s="21">
        <v>39.749674802402296</v>
      </c>
      <c r="AX547" s="21">
        <v>39.666166081968228</v>
      </c>
      <c r="AY547" s="21">
        <v>5.0551618321296218E-2</v>
      </c>
      <c r="AZ547" s="21">
        <v>-20.342487990711241</v>
      </c>
      <c r="BA547" s="26">
        <v>1380.8880700371321</v>
      </c>
    </row>
    <row r="548" spans="1:100" x14ac:dyDescent="0.25">
      <c r="A548">
        <v>1610</v>
      </c>
      <c r="B548" t="s">
        <v>982</v>
      </c>
      <c r="C548" s="26">
        <v>3</v>
      </c>
      <c r="D548" s="21">
        <v>4.7959074247491085</v>
      </c>
      <c r="E548" s="21">
        <v>-6.1737553248653224E-2</v>
      </c>
      <c r="F548" s="21">
        <v>-2.870453139488835E-2</v>
      </c>
      <c r="G548" s="21">
        <v>-4.1728686183390901E-2</v>
      </c>
      <c r="H548" s="21">
        <v>0.38011953447929275</v>
      </c>
      <c r="I548" s="21">
        <v>0</v>
      </c>
      <c r="J548" s="21">
        <v>22.807172068757566</v>
      </c>
      <c r="K548" s="21">
        <v>0.38011953447929275</v>
      </c>
      <c r="L548" s="21">
        <v>-0.99999999999999933</v>
      </c>
      <c r="M548" s="21">
        <v>-0.99999999999999933</v>
      </c>
      <c r="N548" s="21">
        <v>7.6023906895858557</v>
      </c>
      <c r="O548" s="21">
        <v>27.561350807323279</v>
      </c>
      <c r="P548" s="21">
        <v>0.33891054761381134</v>
      </c>
      <c r="Q548" s="21">
        <v>-7.1942845626559782E-2</v>
      </c>
      <c r="R548" s="21">
        <v>3.3121884876628475E-2</v>
      </c>
      <c r="S548" s="21">
        <v>0.33333333333333331</v>
      </c>
      <c r="T548" s="21">
        <v>0.36440790863832673</v>
      </c>
      <c r="U548" s="21">
        <v>0.39980951958462413</v>
      </c>
      <c r="V548" s="21">
        <v>0</v>
      </c>
      <c r="W548" s="21">
        <v>28.697249083079647</v>
      </c>
      <c r="X548" s="21">
        <v>1.928242659217696</v>
      </c>
      <c r="Y548" s="21">
        <v>-0.99999999999999933</v>
      </c>
      <c r="Z548" s="21">
        <v>-0.99999999999999933</v>
      </c>
      <c r="AA548" s="21">
        <v>64.625112351144509</v>
      </c>
      <c r="AB548" s="21">
        <v>0.28064068032834794</v>
      </c>
      <c r="AC548" s="21">
        <v>0.35049895238303208</v>
      </c>
      <c r="AD548" s="21">
        <v>8.6755194952384096E-2</v>
      </c>
      <c r="AE548" s="21">
        <v>35.894741383188205</v>
      </c>
      <c r="AF548" s="21">
        <v>-0.99999999999999933</v>
      </c>
      <c r="AG548" s="21">
        <v>-0.99999999999999933</v>
      </c>
      <c r="AH548" s="21">
        <v>-0.99999999999999933</v>
      </c>
      <c r="AI548" s="21">
        <v>0</v>
      </c>
      <c r="AJ548" s="21">
        <v>0</v>
      </c>
      <c r="AK548" s="21">
        <v>8.6882618548142831E-2</v>
      </c>
      <c r="AL548" s="21">
        <v>8.9406083075577847E-2</v>
      </c>
      <c r="AM548" s="21">
        <v>-4.1541758579296845E-2</v>
      </c>
      <c r="AN548" s="21">
        <v>0.25261642139932816</v>
      </c>
      <c r="AO548" s="21">
        <v>-0.6041308717417071</v>
      </c>
      <c r="AP548" s="21">
        <v>6.7624409503610927</v>
      </c>
      <c r="AQ548" s="21">
        <v>51.504421151837207</v>
      </c>
      <c r="AR548" s="21">
        <v>1.0975507615562836</v>
      </c>
      <c r="AS548" s="21">
        <v>2.3083621936969898</v>
      </c>
      <c r="AT548" s="21">
        <v>-0.99999999999999933</v>
      </c>
      <c r="AU548" s="21">
        <v>-0.99999999999999933</v>
      </c>
      <c r="AV548" s="21">
        <v>-8.6068013067624287E-3</v>
      </c>
      <c r="AW548" s="21">
        <v>98.948904108828884</v>
      </c>
      <c r="AX548" s="21">
        <v>98.948904108828884</v>
      </c>
      <c r="AY548" s="21">
        <v>0.35779584649971069</v>
      </c>
      <c r="AZ548" s="21">
        <v>56.040098426615252</v>
      </c>
      <c r="BA548" s="26">
        <v>1562.3737179163797</v>
      </c>
      <c r="CU548" t="e">
        <v>#N/A</v>
      </c>
      <c r="CV548" t="e">
        <v>#N/A</v>
      </c>
    </row>
    <row r="549" spans="1:100" x14ac:dyDescent="0.25">
      <c r="A549">
        <v>1619</v>
      </c>
      <c r="B549" t="s">
        <v>983</v>
      </c>
      <c r="C549" s="26">
        <v>3</v>
      </c>
      <c r="D549" s="21">
        <v>5.1235431105637748</v>
      </c>
      <c r="E549" s="21">
        <v>-0.58471970420445651</v>
      </c>
      <c r="F549" s="21">
        <v>22.572225398961383</v>
      </c>
      <c r="G549" s="21">
        <v>22.390078799406833</v>
      </c>
      <c r="H549" s="21">
        <v>0.43113511203432064</v>
      </c>
      <c r="I549" s="21">
        <v>0</v>
      </c>
      <c r="J549" s="21">
        <v>25.868106722059242</v>
      </c>
      <c r="K549" s="21">
        <v>0.43113511203432064</v>
      </c>
      <c r="L549" s="21">
        <v>-1.0000000000000042</v>
      </c>
      <c r="M549" s="21">
        <v>-1.0000000000000042</v>
      </c>
      <c r="N549" s="21">
        <v>8.6227022406864169</v>
      </c>
      <c r="O549" s="21">
        <v>53.38172863202989</v>
      </c>
      <c r="P549" s="21">
        <v>-3.1816601279499044</v>
      </c>
      <c r="Q549" s="21">
        <v>50.880537119910521</v>
      </c>
      <c r="R549" s="21">
        <v>16.484617363170226</v>
      </c>
      <c r="S549" s="21">
        <v>0.33333333333333426</v>
      </c>
      <c r="T549" s="21">
        <v>0.36118879094246181</v>
      </c>
      <c r="U549" s="21">
        <v>9.9914114601555915E-2</v>
      </c>
      <c r="V549" s="21">
        <v>-1.3994219375351979E-2</v>
      </c>
      <c r="W549" s="21">
        <v>13.972276298707193</v>
      </c>
      <c r="X549" s="21">
        <v>0.62763241873976483</v>
      </c>
      <c r="Y549" s="21">
        <v>-1.0000000000000042</v>
      </c>
      <c r="Z549" s="21">
        <v>-1.0000000000000042</v>
      </c>
      <c r="AA549" s="21">
        <v>91.939549550935723</v>
      </c>
      <c r="AB549" s="21">
        <v>0.31136440994697262</v>
      </c>
      <c r="AC549" s="21">
        <v>0.4266505170186477</v>
      </c>
      <c r="AD549" s="21">
        <v>0.49163819081554638</v>
      </c>
      <c r="AE549" s="21">
        <v>61.482655889058321</v>
      </c>
      <c r="AF549" s="21">
        <v>-1.0000000000000042</v>
      </c>
      <c r="AG549" s="21">
        <v>-1.0000000000000042</v>
      </c>
      <c r="AH549" s="21">
        <v>-1.0000000000000042</v>
      </c>
      <c r="AI549" s="21">
        <v>0.81377376283787606</v>
      </c>
      <c r="AJ549" s="21">
        <v>-1.3994219375351979E-2</v>
      </c>
      <c r="AK549" s="21">
        <v>5.9374817895789397E-2</v>
      </c>
      <c r="AL549" s="21">
        <v>0.27841763935479047</v>
      </c>
      <c r="AM549" s="21">
        <v>-6.8751390676844465E-2</v>
      </c>
      <c r="AN549" s="21">
        <v>0.18643648479359221</v>
      </c>
      <c r="AO549" s="21">
        <v>-1.4219106774421646</v>
      </c>
      <c r="AP549" s="21">
        <v>6.0530003166137556</v>
      </c>
      <c r="AQ549" s="21">
        <v>39.840383020766431</v>
      </c>
      <c r="AR549" s="21">
        <v>0.78044201950200021</v>
      </c>
      <c r="AS549" s="21">
        <v>1.0587675307740858</v>
      </c>
      <c r="AT549" s="21">
        <v>-1.0000000000000042</v>
      </c>
      <c r="AU549" s="21">
        <v>-1.0000000000000042</v>
      </c>
      <c r="AV549" s="21">
        <v>38.87469616257706</v>
      </c>
      <c r="AW549" s="21">
        <v>151.37427849957933</v>
      </c>
      <c r="AX549" s="21">
        <v>166.25033181880161</v>
      </c>
      <c r="AY549" s="21">
        <v>0.63851264383685791</v>
      </c>
      <c r="AZ549" s="21">
        <v>109.57084920811026</v>
      </c>
      <c r="BA549" s="26">
        <v>1736.6625861590305</v>
      </c>
    </row>
    <row r="550" spans="1:100" x14ac:dyDescent="0.25">
      <c r="A550">
        <v>1622</v>
      </c>
      <c r="B550" t="s">
        <v>984</v>
      </c>
      <c r="C550" s="26">
        <v>3</v>
      </c>
      <c r="D550" s="21">
        <v>4.6947389055587143</v>
      </c>
      <c r="E550" s="21">
        <v>2.4319179205468094E-3</v>
      </c>
      <c r="F550" s="21">
        <v>-0.12650731975696466</v>
      </c>
      <c r="G550" s="21">
        <v>-0.12650731975696466</v>
      </c>
      <c r="H550" s="21">
        <v>6.2246898080249503E-2</v>
      </c>
      <c r="I550" s="21">
        <v>0</v>
      </c>
      <c r="J550" s="21">
        <v>3.7348138848149715</v>
      </c>
      <c r="K550" s="21">
        <v>6.2246898080249503E-2</v>
      </c>
      <c r="L550" s="21">
        <v>-1.0000000000000009</v>
      </c>
      <c r="M550" s="21">
        <v>-1.0000000000000009</v>
      </c>
      <c r="N550" s="21">
        <v>1.2449379616049905</v>
      </c>
      <c r="O550" s="21">
        <v>8.3030454706167252</v>
      </c>
      <c r="P550" s="21">
        <v>-6.4434350856683947E-2</v>
      </c>
      <c r="Q550" s="21">
        <v>-0.31020160146837295</v>
      </c>
      <c r="R550" s="21">
        <v>-9.4576959361888632E-2</v>
      </c>
      <c r="S550" s="21">
        <v>0.33333333333333359</v>
      </c>
      <c r="T550" s="21">
        <v>0.21058490311731987</v>
      </c>
      <c r="U550" s="21">
        <v>9.8627453233716883E-2</v>
      </c>
      <c r="V550" s="21">
        <v>-1.0595371261840587E-2</v>
      </c>
      <c r="W550" s="21">
        <v>22.788136813691214</v>
      </c>
      <c r="X550" s="21">
        <v>0.68986049351821432</v>
      </c>
      <c r="Y550" s="21">
        <v>-1.0000000000000009</v>
      </c>
      <c r="Z550" s="21">
        <v>-1.0000000000000009</v>
      </c>
      <c r="AA550" s="21">
        <v>61.130618019895174</v>
      </c>
      <c r="AB550" s="21">
        <v>0.16899096404418359</v>
      </c>
      <c r="AC550" s="21">
        <v>0.40077354517803809</v>
      </c>
      <c r="AD550" s="21">
        <v>0.19897665408909571</v>
      </c>
      <c r="AE550" s="21">
        <v>38.437058165565837</v>
      </c>
      <c r="AF550" s="21">
        <v>-1.0000000000000009</v>
      </c>
      <c r="AG550" s="21">
        <v>-1.0000000000000009</v>
      </c>
      <c r="AH550" s="21">
        <v>-1.0000000000000009</v>
      </c>
      <c r="AI550" s="21">
        <v>0</v>
      </c>
      <c r="AJ550" s="21">
        <v>-1.0595371261840587E-2</v>
      </c>
      <c r="AK550" s="21">
        <v>-4.8419572626064153E-2</v>
      </c>
      <c r="AL550" s="21">
        <v>0.10748342380518636</v>
      </c>
      <c r="AM550" s="21">
        <v>0.30053169456041345</v>
      </c>
      <c r="AN550" s="21">
        <v>4.5296350739444186E-2</v>
      </c>
      <c r="AO550" s="21">
        <v>7.2711945008800143</v>
      </c>
      <c r="AP550" s="21">
        <v>1.6698258875120358</v>
      </c>
      <c r="AQ550" s="21">
        <v>26.522950698506197</v>
      </c>
      <c r="AR550" s="21">
        <v>0.63195031842253013</v>
      </c>
      <c r="AS550" s="21">
        <v>0.75210739159846351</v>
      </c>
      <c r="AT550" s="21">
        <v>-1.0000000000000009</v>
      </c>
      <c r="AU550" s="21">
        <v>-1.0000000000000009</v>
      </c>
      <c r="AV550" s="21">
        <v>-0.22108427911885323</v>
      </c>
      <c r="AW550" s="21">
        <v>71.103489378023895</v>
      </c>
      <c r="AX550" s="21">
        <v>70.043952251839826</v>
      </c>
      <c r="AY550" s="21">
        <v>-2.9231791324360903E-2</v>
      </c>
      <c r="AZ550" s="21">
        <v>1.2606213120989282</v>
      </c>
      <c r="BA550" s="26">
        <v>1409.7323253891877</v>
      </c>
    </row>
    <row r="551" spans="1:100" x14ac:dyDescent="0.25">
      <c r="A551">
        <v>1625</v>
      </c>
      <c r="B551" t="s">
        <v>985</v>
      </c>
      <c r="C551" s="26">
        <v>3</v>
      </c>
      <c r="D551" s="21">
        <v>5.7013151786350962</v>
      </c>
      <c r="E551" s="21">
        <v>6.8906549322446429</v>
      </c>
      <c r="F551" s="21">
        <v>1.1479496364425563</v>
      </c>
      <c r="G551" s="21">
        <v>3.2448315201244764</v>
      </c>
      <c r="H551" s="21">
        <v>0.19333701435855802</v>
      </c>
      <c r="I551" s="21">
        <v>0</v>
      </c>
      <c r="J551" s="21">
        <v>11.600220861513479</v>
      </c>
      <c r="K551" s="21">
        <v>0.19333701435855802</v>
      </c>
      <c r="L551" s="21">
        <v>-0.99999999999999911</v>
      </c>
      <c r="M551" s="21">
        <v>-0.99999999999999911</v>
      </c>
      <c r="N551" s="21">
        <v>3.8667402871711585</v>
      </c>
      <c r="O551" s="21">
        <v>20.546367560273058</v>
      </c>
      <c r="P551" s="21">
        <v>4.2442643751913005</v>
      </c>
      <c r="Q551" s="21">
        <v>1.5408857435284931</v>
      </c>
      <c r="R551" s="21">
        <v>1.0129947863203856</v>
      </c>
      <c r="S551" s="21">
        <v>0.33333333333333343</v>
      </c>
      <c r="T551" s="21">
        <v>0.28456330192702733</v>
      </c>
      <c r="U551" s="21">
        <v>0.26489001199719892</v>
      </c>
      <c r="V551" s="21">
        <v>0</v>
      </c>
      <c r="W551" s="21">
        <v>27.577985315960056</v>
      </c>
      <c r="X551" s="21">
        <v>1.4353496374842913</v>
      </c>
      <c r="Y551" s="21">
        <v>-0.99999999999999911</v>
      </c>
      <c r="Z551" s="21">
        <v>-0.99999999999999911</v>
      </c>
      <c r="AA551" s="21">
        <v>58.777108748422265</v>
      </c>
      <c r="AB551" s="21">
        <v>0.32338079710162787</v>
      </c>
      <c r="AC551" s="21">
        <v>0.12211782205457859</v>
      </c>
      <c r="AD551" s="21">
        <v>0.15822395376663059</v>
      </c>
      <c r="AE551" s="21">
        <v>30.186128646141835</v>
      </c>
      <c r="AF551" s="21">
        <v>-0.99999999999999911</v>
      </c>
      <c r="AG551" s="21">
        <v>-0.99999999999999911</v>
      </c>
      <c r="AH551" s="21">
        <v>-0.99999999999999911</v>
      </c>
      <c r="AI551" s="21">
        <v>5.4101571329221401E-2</v>
      </c>
      <c r="AJ551" s="21">
        <v>0</v>
      </c>
      <c r="AK551" s="21">
        <v>-8.5484876174386798E-2</v>
      </c>
      <c r="AL551" s="21">
        <v>0.24461099874309275</v>
      </c>
      <c r="AM551" s="21">
        <v>0.72374626874293269</v>
      </c>
      <c r="AN551" s="21">
        <v>0.41794768443795943</v>
      </c>
      <c r="AO551" s="21">
        <v>17.666232337701388</v>
      </c>
      <c r="AP551" s="21">
        <v>11.671747104664448</v>
      </c>
      <c r="AQ551" s="21">
        <v>39.178206177473506</v>
      </c>
      <c r="AR551" s="21">
        <v>0.88278664725755895</v>
      </c>
      <c r="AS551" s="21">
        <v>1.6286866518428496</v>
      </c>
      <c r="AT551" s="21">
        <v>-0.99999999999999911</v>
      </c>
      <c r="AU551" s="21">
        <v>-0.99999999999999911</v>
      </c>
      <c r="AV551" s="21">
        <v>4.2578263064448629</v>
      </c>
      <c r="AW551" s="21">
        <v>90.995223413359781</v>
      </c>
      <c r="AX551" s="21">
        <v>92.077254839944203</v>
      </c>
      <c r="AY551" s="21">
        <v>0.46107197793322569</v>
      </c>
      <c r="AZ551" s="21">
        <v>25.548650579380592</v>
      </c>
      <c r="BA551" s="26">
        <v>1519.9943309859407</v>
      </c>
    </row>
    <row r="552" spans="1:100" x14ac:dyDescent="0.25">
      <c r="A552">
        <v>1626</v>
      </c>
      <c r="B552" t="s">
        <v>754</v>
      </c>
      <c r="C552" s="26">
        <v>3</v>
      </c>
      <c r="D552" s="21">
        <v>4.4946826940518383</v>
      </c>
      <c r="E552" s="21">
        <v>-6.4687655102391578E-2</v>
      </c>
      <c r="F552" s="21">
        <v>0.84715001033590587</v>
      </c>
      <c r="G552" s="21">
        <v>0.8291242185764276</v>
      </c>
      <c r="H552" s="21">
        <v>0.10377485408962354</v>
      </c>
      <c r="I552" s="21">
        <v>0</v>
      </c>
      <c r="J552" s="21">
        <v>6.2264912453774137</v>
      </c>
      <c r="K552" s="21">
        <v>0.10377485408962354</v>
      </c>
      <c r="L552" s="21">
        <v>-0.99999999999999967</v>
      </c>
      <c r="M552" s="21">
        <v>-0.99999999999999967</v>
      </c>
      <c r="N552" s="21">
        <v>2.0754970817924736</v>
      </c>
      <c r="O552" s="21">
        <v>11.550298158005683</v>
      </c>
      <c r="P552" s="21">
        <v>-1.9910412871829779</v>
      </c>
      <c r="Q552" s="21">
        <v>2.8887695192945886</v>
      </c>
      <c r="R552" s="21">
        <v>0.76834928566185556</v>
      </c>
      <c r="S552" s="21">
        <v>0.33333333333333331</v>
      </c>
      <c r="T552" s="21">
        <v>0.33116144360893868</v>
      </c>
      <c r="U552" s="21">
        <v>1.009703072205549E-2</v>
      </c>
      <c r="V552" s="21">
        <v>-1.7461388131251272E-2</v>
      </c>
      <c r="W552" s="21">
        <v>22.134222617738121</v>
      </c>
      <c r="X552" s="21">
        <v>0.49416782722896818</v>
      </c>
      <c r="Y552" s="21">
        <v>-0.99999999999999967</v>
      </c>
      <c r="Z552" s="21">
        <v>-0.99999999999999967</v>
      </c>
      <c r="AA552" s="21">
        <v>41.327679143326257</v>
      </c>
      <c r="AB552" s="21">
        <v>0.13621209063678361</v>
      </c>
      <c r="AC552" s="21">
        <v>1.3410630954005296E-2</v>
      </c>
      <c r="AD552" s="21">
        <v>0.21887942320773746</v>
      </c>
      <c r="AE552" s="21">
        <v>18.425107239926309</v>
      </c>
      <c r="AF552" s="21">
        <v>-0.99999999999999967</v>
      </c>
      <c r="AG552" s="21">
        <v>-0.99999999999999967</v>
      </c>
      <c r="AH552" s="21">
        <v>-0.99999999999999967</v>
      </c>
      <c r="AI552" s="21">
        <v>0</v>
      </c>
      <c r="AJ552" s="21">
        <v>-1.7461388131251272E-2</v>
      </c>
      <c r="AK552" s="21">
        <v>9.8149740618444906E-2</v>
      </c>
      <c r="AL552" s="21">
        <v>4.1794317978136944E-2</v>
      </c>
      <c r="AM552" s="21">
        <v>5.9696850157880163E-2</v>
      </c>
      <c r="AN552" s="21">
        <v>0.33126143786517015</v>
      </c>
      <c r="AO552" s="21">
        <v>1.9831699570392285</v>
      </c>
      <c r="AP552" s="21">
        <v>8.4905075365199423</v>
      </c>
      <c r="AQ552" s="21">
        <v>28.360713863115535</v>
      </c>
      <c r="AR552" s="21">
        <v>0.65713041953307649</v>
      </c>
      <c r="AS552" s="21">
        <v>0.59794268131859174</v>
      </c>
      <c r="AT552" s="21">
        <v>-0.99999999999999967</v>
      </c>
      <c r="AU552" s="21">
        <v>-0.99999999999999967</v>
      </c>
      <c r="AV552" s="21">
        <v>1.597473504238283</v>
      </c>
      <c r="AW552" s="21">
        <v>61.368484837851902</v>
      </c>
      <c r="AX552" s="21">
        <v>59.622346024726767</v>
      </c>
      <c r="AY552" s="21">
        <v>0.26467174482133793</v>
      </c>
      <c r="AZ552" s="21">
        <v>-26.76283921314241</v>
      </c>
      <c r="BA552" s="26">
        <v>1393.7802443383189</v>
      </c>
    </row>
    <row r="553" spans="1:100" x14ac:dyDescent="0.25">
      <c r="A553">
        <v>1629</v>
      </c>
      <c r="B553" t="s">
        <v>986</v>
      </c>
      <c r="C553" s="26">
        <v>3</v>
      </c>
      <c r="D553" s="21">
        <v>5.2559302745886383</v>
      </c>
      <c r="E553" s="21">
        <v>2.8369317531290799E-3</v>
      </c>
      <c r="F553" s="21">
        <v>-4.1618695074674042E-2</v>
      </c>
      <c r="G553" s="21">
        <v>-4.1618695074674042E-2</v>
      </c>
      <c r="H553" s="21">
        <v>0.44188666418272593</v>
      </c>
      <c r="I553" s="21">
        <v>0</v>
      </c>
      <c r="J553" s="21">
        <v>26.513199850963545</v>
      </c>
      <c r="K553" s="21">
        <v>0.44188666418272593</v>
      </c>
      <c r="L553" s="21">
        <v>-0.99999999999999911</v>
      </c>
      <c r="M553" s="21">
        <v>-0.99999999999999911</v>
      </c>
      <c r="N553" s="21">
        <v>8.8377332836545186</v>
      </c>
      <c r="O553" s="21">
        <v>31.727511430477499</v>
      </c>
      <c r="P553" s="21">
        <v>0.592884142529995</v>
      </c>
      <c r="Q553" s="21">
        <v>2.7951946409010903E-2</v>
      </c>
      <c r="R553" s="21">
        <v>-1.7993651843296161E-2</v>
      </c>
      <c r="S553" s="21">
        <v>0.33333333333333331</v>
      </c>
      <c r="T553" s="21">
        <v>0.36116304153681572</v>
      </c>
      <c r="U553" s="21">
        <v>0.42299056562785714</v>
      </c>
      <c r="V553" s="21">
        <v>8.2550999054155472E-2</v>
      </c>
      <c r="W553" s="21">
        <v>30.326051014777434</v>
      </c>
      <c r="X553" s="21">
        <v>2.4677076757272678</v>
      </c>
      <c r="Y553" s="21">
        <v>-0.99999999999999911</v>
      </c>
      <c r="Z553" s="21">
        <v>-0.99999999999999911</v>
      </c>
      <c r="AA553" s="21">
        <v>68.662259247104842</v>
      </c>
      <c r="AB553" s="21">
        <v>6.932227846653502E-2</v>
      </c>
      <c r="AC553" s="21">
        <v>0.36489909503294371</v>
      </c>
      <c r="AD553" s="21">
        <v>0.33286266418393573</v>
      </c>
      <c r="AE553" s="21">
        <v>38.35420188417072</v>
      </c>
      <c r="AF553" s="21">
        <v>-0.99999999999999911</v>
      </c>
      <c r="AG553" s="21">
        <v>-0.99999999999999911</v>
      </c>
      <c r="AH553" s="21">
        <v>-0.99999999999999911</v>
      </c>
      <c r="AI553" s="21">
        <v>0</v>
      </c>
      <c r="AJ553" s="21">
        <v>8.2550999054155472E-2</v>
      </c>
      <c r="AK553" s="21">
        <v>-0.13065538694435061</v>
      </c>
      <c r="AL553" s="21">
        <v>0.31977942982669727</v>
      </c>
      <c r="AM553" s="21">
        <v>0.1675939893178621</v>
      </c>
      <c r="AN553" s="21">
        <v>-0.18082962366176747</v>
      </c>
      <c r="AO553" s="21">
        <v>3.5365727982248005</v>
      </c>
      <c r="AP553" s="21">
        <v>-2.9218434424107</v>
      </c>
      <c r="AQ553" s="21">
        <v>56.839250865740944</v>
      </c>
      <c r="AR553" s="21">
        <v>1.2000379395521621</v>
      </c>
      <c r="AS553" s="21">
        <v>2.9095943399099919</v>
      </c>
      <c r="AT553" s="21">
        <v>-0.99999999999999911</v>
      </c>
      <c r="AU553" s="21">
        <v>-0.99999999999999911</v>
      </c>
      <c r="AV553" s="21">
        <v>-5.961234691797021E-2</v>
      </c>
      <c r="AW553" s="21">
        <v>97.467927235171672</v>
      </c>
      <c r="AX553" s="21">
        <v>105.72302714058723</v>
      </c>
      <c r="AY553" s="21">
        <v>0.21341202083707067</v>
      </c>
      <c r="AZ553" s="21">
        <v>20.490700682639442</v>
      </c>
      <c r="BA553" s="26">
        <v>1523.6570074176641</v>
      </c>
      <c r="CU553" t="e">
        <v>#N/A</v>
      </c>
      <c r="CV553" t="e">
        <v>#N/A</v>
      </c>
    </row>
    <row r="554" spans="1:100" x14ac:dyDescent="0.25">
      <c r="A554">
        <v>1633</v>
      </c>
      <c r="B554" t="s">
        <v>987</v>
      </c>
      <c r="C554" s="26">
        <v>2</v>
      </c>
      <c r="D554" s="21">
        <v>2.1409616804639899</v>
      </c>
      <c r="E554" s="21">
        <v>-0.35339800474666527</v>
      </c>
      <c r="F554" s="21">
        <v>-0.80306235775476775</v>
      </c>
      <c r="G554" s="21">
        <v>-0.79904226969792158</v>
      </c>
      <c r="H554" s="21">
        <v>-0.11307798563902045</v>
      </c>
      <c r="I554" s="21">
        <v>0</v>
      </c>
      <c r="J554" s="21">
        <v>-6.7846791383412279</v>
      </c>
      <c r="K554" s="21">
        <v>-0.11307798563902045</v>
      </c>
      <c r="L554" s="21">
        <v>-1</v>
      </c>
      <c r="M554" s="21">
        <v>-1</v>
      </c>
      <c r="N554" s="21">
        <v>-2.2615597127804095</v>
      </c>
      <c r="O554" s="21">
        <v>-3.2026389122939349</v>
      </c>
      <c r="P554" s="21">
        <v>-1.6219937123689023</v>
      </c>
      <c r="Q554" s="21">
        <v>-3.5027613843903804</v>
      </c>
      <c r="R554" s="21">
        <v>-1.1489839345169683</v>
      </c>
      <c r="S554" s="21">
        <v>0.29371718559335191</v>
      </c>
      <c r="T554" s="21">
        <v>0.12915514300944431</v>
      </c>
      <c r="U554" s="21">
        <v>-0.11434209900914399</v>
      </c>
      <c r="V554" s="21">
        <v>-2.4750266542823321E-2</v>
      </c>
      <c r="W554" s="21">
        <v>12.20221256206535</v>
      </c>
      <c r="X554" s="21">
        <v>-8.6405001828147809E-2</v>
      </c>
      <c r="Y554" s="21">
        <v>-1</v>
      </c>
      <c r="Z554" s="21">
        <v>-1</v>
      </c>
      <c r="AA554" s="21">
        <v>17.470310971237964</v>
      </c>
      <c r="AB554" s="21">
        <v>-9.7893603480250044E-2</v>
      </c>
      <c r="AC554" s="21">
        <v>-9.7761688686924281E-2</v>
      </c>
      <c r="AD554" s="21">
        <v>-0.10050329822160915</v>
      </c>
      <c r="AE554" s="21">
        <v>-2.2149965501167834</v>
      </c>
      <c r="AF554" s="21">
        <v>-1</v>
      </c>
      <c r="AG554" s="21">
        <v>-1</v>
      </c>
      <c r="AH554" s="21">
        <v>-1</v>
      </c>
      <c r="AI554" s="21">
        <v>-1.3838660670655555E-2</v>
      </c>
      <c r="AJ554" s="21">
        <v>-2.4750266542823321E-2</v>
      </c>
      <c r="AK554" s="21">
        <v>0.34984454816343907</v>
      </c>
      <c r="AL554" s="21">
        <v>-0.17801659117419172</v>
      </c>
      <c r="AM554" s="21">
        <v>0.3991265332392982</v>
      </c>
      <c r="AN554" s="21">
        <v>-0.21568567302424441</v>
      </c>
      <c r="AO554" s="21">
        <v>10.550344050414804</v>
      </c>
      <c r="AP554" s="21">
        <v>-5.105182760092223</v>
      </c>
      <c r="AQ554" s="21">
        <v>16.612714285906122</v>
      </c>
      <c r="AR554" s="21">
        <v>0.4111421548723404</v>
      </c>
      <c r="AS554" s="21">
        <v>-2.8968738288186913E-2</v>
      </c>
      <c r="AT554" s="21">
        <v>-1</v>
      </c>
      <c r="AU554" s="21">
        <v>-1</v>
      </c>
      <c r="AV554" s="21">
        <v>-1.4730316019593874</v>
      </c>
      <c r="AW554" s="21">
        <v>25.576933748131104</v>
      </c>
      <c r="AX554" s="21">
        <v>25.307753084003128</v>
      </c>
      <c r="AY554" s="21">
        <v>-5.8616495230230242E-2</v>
      </c>
      <c r="AZ554" s="21">
        <v>-39.467924964953951</v>
      </c>
      <c r="BA554" s="26">
        <v>1357.5592012461834</v>
      </c>
    </row>
    <row r="555" spans="1:100" x14ac:dyDescent="0.25">
      <c r="A555">
        <v>1635</v>
      </c>
      <c r="B555" t="s">
        <v>988</v>
      </c>
      <c r="C555" s="26">
        <v>3</v>
      </c>
      <c r="D555" s="21">
        <v>4.5791226138996155</v>
      </c>
      <c r="E555" s="21">
        <v>5.5900895841978673E-2</v>
      </c>
      <c r="F555" s="21">
        <v>-0.26111743969156576</v>
      </c>
      <c r="G555" s="21">
        <v>-0.245687505926559</v>
      </c>
      <c r="H555" s="21">
        <v>-0.15813261169189391</v>
      </c>
      <c r="I555" s="21">
        <v>0</v>
      </c>
      <c r="J555" s="21">
        <v>-9.4879567015136406</v>
      </c>
      <c r="K555" s="21">
        <v>-0.15813261169189391</v>
      </c>
      <c r="L555" s="21">
        <v>-1.0000000000000009</v>
      </c>
      <c r="M555" s="21">
        <v>-1.0000000000000009</v>
      </c>
      <c r="N555" s="21">
        <v>-3.1626522338378802</v>
      </c>
      <c r="O555" s="21">
        <v>-5.1545215935405864</v>
      </c>
      <c r="P555" s="21">
        <v>1.9498494725253075</v>
      </c>
      <c r="Q555" s="21">
        <v>-0.21534408181082448</v>
      </c>
      <c r="R555" s="21">
        <v>1.8167324130397018E-2</v>
      </c>
      <c r="S555" s="21">
        <v>0.34669990729575251</v>
      </c>
      <c r="T555" s="21">
        <v>0.36731339846693828</v>
      </c>
      <c r="U555" s="21">
        <v>4.0359961916342134E-2</v>
      </c>
      <c r="V555" s="21">
        <v>-8.7085701218102395E-3</v>
      </c>
      <c r="W555" s="21">
        <v>36.151892369964671</v>
      </c>
      <c r="X555" s="21">
        <v>1.0290514403535718</v>
      </c>
      <c r="Y555" s="21">
        <v>-1.0000000000000009</v>
      </c>
      <c r="Z555" s="21">
        <v>-1.0000000000000009</v>
      </c>
      <c r="AA555" s="21">
        <v>47.710740469328755</v>
      </c>
      <c r="AB555" s="21">
        <v>2.5394764866742102E-2</v>
      </c>
      <c r="AC555" s="21">
        <v>3.2044246406097737E-2</v>
      </c>
      <c r="AD555" s="21">
        <v>0.17337460423183398</v>
      </c>
      <c r="AE555" s="21">
        <v>11.540680775233696</v>
      </c>
      <c r="AF555" s="21">
        <v>-1.0000000000000009</v>
      </c>
      <c r="AG555" s="21">
        <v>-1.0000000000000009</v>
      </c>
      <c r="AH555" s="21">
        <v>-1.0000000000000009</v>
      </c>
      <c r="AI555" s="21">
        <v>0</v>
      </c>
      <c r="AJ555" s="21">
        <v>-8.7085701218102395E-3</v>
      </c>
      <c r="AK555" s="21">
        <v>0.31783063938808565</v>
      </c>
      <c r="AL555" s="21">
        <v>0.1404266060793152</v>
      </c>
      <c r="AM555" s="21">
        <v>0.20494402239626161</v>
      </c>
      <c r="AN555" s="21">
        <v>0.42692959649080808</v>
      </c>
      <c r="AO555" s="21">
        <v>6.7127537568469666</v>
      </c>
      <c r="AP555" s="21">
        <v>11.375372942666774</v>
      </c>
      <c r="AQ555" s="21">
        <v>26.663935668451035</v>
      </c>
      <c r="AR555" s="21">
        <v>0.74566469755722231</v>
      </c>
      <c r="AS555" s="21">
        <v>0.87091882866167791</v>
      </c>
      <c r="AT555" s="21">
        <v>-1.0000000000000009</v>
      </c>
      <c r="AU555" s="21">
        <v>-1.0000000000000009</v>
      </c>
      <c r="AV555" s="21">
        <v>-0.22752018179616193</v>
      </c>
      <c r="AW555" s="21">
        <v>53.93159181845494</v>
      </c>
      <c r="AX555" s="21">
        <v>53.060734806273906</v>
      </c>
      <c r="AY555" s="21">
        <v>0.45563785618100905</v>
      </c>
      <c r="AZ555" s="21">
        <v>4.0136978564808636</v>
      </c>
      <c r="BA555" s="26">
        <v>1461.070814141859</v>
      </c>
    </row>
    <row r="556" spans="1:100" x14ac:dyDescent="0.25">
      <c r="A556">
        <v>1640</v>
      </c>
      <c r="B556" t="s">
        <v>989</v>
      </c>
      <c r="C556" s="26">
        <v>3</v>
      </c>
      <c r="D556" s="21">
        <v>4.8461842957852559</v>
      </c>
      <c r="E556" s="21">
        <v>3.0595306698336235E-2</v>
      </c>
      <c r="F556" s="21">
        <v>2.6888434194020832</v>
      </c>
      <c r="G556" s="21">
        <v>2.6968706565579597</v>
      </c>
      <c r="H556" s="21">
        <v>-5.0259283764716146E-2</v>
      </c>
      <c r="I556" s="21">
        <v>0</v>
      </c>
      <c r="J556" s="21">
        <v>-3.0155570258829685</v>
      </c>
      <c r="K556" s="21">
        <v>-5.0259283764716146E-2</v>
      </c>
      <c r="L556" s="21">
        <v>-1.0000000000000011</v>
      </c>
      <c r="M556" s="21">
        <v>-1.0000000000000011</v>
      </c>
      <c r="N556" s="21">
        <v>-1.0051856752943227</v>
      </c>
      <c r="O556" s="21">
        <v>4.5274979264602475</v>
      </c>
      <c r="P556" s="21">
        <v>1.0093764227520743</v>
      </c>
      <c r="Q556" s="21">
        <v>-0.22212257119932252</v>
      </c>
      <c r="R556" s="21">
        <v>-5.5681855755546725E-2</v>
      </c>
      <c r="S556" s="21">
        <v>0.33333333333333365</v>
      </c>
      <c r="T556" s="21">
        <v>0.34025250289739878</v>
      </c>
      <c r="U556" s="21">
        <v>0.48377339870940145</v>
      </c>
      <c r="V556" s="21">
        <v>7.5263105416288195E-2</v>
      </c>
      <c r="W556" s="21">
        <v>51.315264964845554</v>
      </c>
      <c r="X556" s="21">
        <v>3.1174365168948519</v>
      </c>
      <c r="Y556" s="21">
        <v>-1.0000000000000011</v>
      </c>
      <c r="Z556" s="21">
        <v>-1.0000000000000011</v>
      </c>
      <c r="AA556" s="21">
        <v>89.053409506334688</v>
      </c>
      <c r="AB556" s="21">
        <v>0.1236604851835099</v>
      </c>
      <c r="AC556" s="21">
        <v>0.3976603774460426</v>
      </c>
      <c r="AD556" s="21">
        <v>0.23455566531534</v>
      </c>
      <c r="AE556" s="21">
        <v>37.793826397244651</v>
      </c>
      <c r="AF556" s="21">
        <v>-1.0000000000000011</v>
      </c>
      <c r="AG556" s="21">
        <v>-1.0000000000000011</v>
      </c>
      <c r="AH556" s="21">
        <v>-1.0000000000000011</v>
      </c>
      <c r="AI556" s="21">
        <v>0</v>
      </c>
      <c r="AJ556" s="21">
        <v>7.5263105416288195E-2</v>
      </c>
      <c r="AK556" s="21">
        <v>0.30579665268689205</v>
      </c>
      <c r="AL556" s="21">
        <v>0.25566385327922542</v>
      </c>
      <c r="AM556" s="21">
        <v>7.6337766796166467E-2</v>
      </c>
      <c r="AN556" s="21">
        <v>0.4084801287140003</v>
      </c>
      <c r="AO556" s="21">
        <v>3.4374274333386214</v>
      </c>
      <c r="AP556" s="21">
        <v>11.490322484246136</v>
      </c>
      <c r="AQ556" s="21">
        <v>48.299707938962584</v>
      </c>
      <c r="AR556" s="21">
        <v>1.2326223403564227</v>
      </c>
      <c r="AS556" s="21">
        <v>3.0671772331301348</v>
      </c>
      <c r="AT556" s="21">
        <v>-1.0000000000000011</v>
      </c>
      <c r="AU556" s="21">
        <v>-1.0000000000000011</v>
      </c>
      <c r="AV556" s="21">
        <v>2.6411888008024129</v>
      </c>
      <c r="AW556" s="21">
        <v>105.07122991704098</v>
      </c>
      <c r="AX556" s="21">
        <v>112.59754045866978</v>
      </c>
      <c r="AY556" s="21">
        <v>0.24361444548992631</v>
      </c>
      <c r="AZ556" s="21">
        <v>11.199985840484842</v>
      </c>
      <c r="BA556" s="26">
        <v>1523.7642730806358</v>
      </c>
    </row>
    <row r="557" spans="1:100" x14ac:dyDescent="0.25">
      <c r="A557">
        <v>1642</v>
      </c>
      <c r="B557" t="s">
        <v>990</v>
      </c>
      <c r="C557" s="26">
        <v>3</v>
      </c>
      <c r="D557" s="21">
        <v>3.7296989595565129</v>
      </c>
      <c r="E557" s="21">
        <v>0</v>
      </c>
      <c r="F557" s="21">
        <v>1.3448430914638789</v>
      </c>
      <c r="G557" s="21">
        <v>1.3448430914638789</v>
      </c>
      <c r="H557" s="21">
        <v>3.1684824986603466E-2</v>
      </c>
      <c r="I557" s="21">
        <v>0</v>
      </c>
      <c r="J557" s="21">
        <v>1.9010894991962082</v>
      </c>
      <c r="K557" s="21">
        <v>3.1684824986603466E-2</v>
      </c>
      <c r="L557" s="21">
        <v>-0.99999999999999911</v>
      </c>
      <c r="M557" s="21">
        <v>-0.99999999999999911</v>
      </c>
      <c r="N557" s="21">
        <v>0.63369649973206932</v>
      </c>
      <c r="O557" s="21">
        <v>6.9756315502165966</v>
      </c>
      <c r="P557" s="21">
        <v>0.49716384507102496</v>
      </c>
      <c r="Q557" s="21">
        <v>-3.8582944859396293</v>
      </c>
      <c r="R557" s="21">
        <v>-1.1614768601041303</v>
      </c>
      <c r="S557" s="21">
        <v>0.33333333333333315</v>
      </c>
      <c r="T557" s="21">
        <v>8.8791002764253613E-2</v>
      </c>
      <c r="U557" s="21">
        <v>0.11750028039493746</v>
      </c>
      <c r="V557" s="21">
        <v>-5.153240973023423E-3</v>
      </c>
      <c r="W557" s="21">
        <v>20.111462021315901</v>
      </c>
      <c r="X557" s="21">
        <v>0.58497885628351354</v>
      </c>
      <c r="Y557" s="21">
        <v>-0.99999999999999911</v>
      </c>
      <c r="Z557" s="21">
        <v>-0.99999999999999911</v>
      </c>
      <c r="AA557" s="21">
        <v>43.850594157029832</v>
      </c>
      <c r="AB557" s="21">
        <v>1.7643794880094769E-2</v>
      </c>
      <c r="AC557" s="21">
        <v>0.23931372438644635</v>
      </c>
      <c r="AD557" s="21">
        <v>0.24105466064981954</v>
      </c>
      <c r="AE557" s="21">
        <v>24.90060899581804</v>
      </c>
      <c r="AF557" s="21">
        <v>-0.99999999999999911</v>
      </c>
      <c r="AG557" s="21">
        <v>-0.99999999999999911</v>
      </c>
      <c r="AH557" s="21">
        <v>-0.99999999999999911</v>
      </c>
      <c r="AI557" s="21">
        <v>2.1895768628032167E-2</v>
      </c>
      <c r="AJ557" s="21">
        <v>-5.153240973023423E-3</v>
      </c>
      <c r="AK557" s="21">
        <v>7.521240479825278E-2</v>
      </c>
      <c r="AL557" s="21">
        <v>0.22865286516695355</v>
      </c>
      <c r="AM557" s="21">
        <v>0.14668858759031075</v>
      </c>
      <c r="AN557" s="21">
        <v>-8.7693365682690413E-2</v>
      </c>
      <c r="AO557" s="21">
        <v>4.0432767137490346</v>
      </c>
      <c r="AP557" s="21">
        <v>-1.0490698162324932</v>
      </c>
      <c r="AQ557" s="21">
        <v>22.012551520512108</v>
      </c>
      <c r="AR557" s="21">
        <v>0.53447137551950086</v>
      </c>
      <c r="AS557" s="21">
        <v>0.6166636812701165</v>
      </c>
      <c r="AT557" s="21">
        <v>-0.99999999999999911</v>
      </c>
      <c r="AU557" s="21">
        <v>-0.99999999999999911</v>
      </c>
      <c r="AV557" s="21">
        <v>0.18336623135974897</v>
      </c>
      <c r="AW557" s="21">
        <v>49.777155891013948</v>
      </c>
      <c r="AX557" s="21">
        <v>49.699747166272246</v>
      </c>
      <c r="AY557" s="21">
        <v>0.23696273814573629</v>
      </c>
      <c r="AZ557" s="21">
        <v>-26.271638808962898</v>
      </c>
      <c r="BA557" s="26">
        <v>1341.8508504824288</v>
      </c>
    </row>
    <row r="558" spans="1:100" x14ac:dyDescent="0.25">
      <c r="A558">
        <v>1644</v>
      </c>
      <c r="B558" t="s">
        <v>991</v>
      </c>
      <c r="C558" s="26">
        <v>3</v>
      </c>
      <c r="D558" s="21">
        <v>3.9051038504463924</v>
      </c>
      <c r="E558" s="21">
        <v>0.24515840284091889</v>
      </c>
      <c r="F558" s="21">
        <v>4.5499318413133268E-2</v>
      </c>
      <c r="G558" s="21">
        <v>0.12721878602677295</v>
      </c>
      <c r="H558" s="21">
        <v>7.9450322220598092E-3</v>
      </c>
      <c r="I558" s="21">
        <v>0</v>
      </c>
      <c r="J558" s="21">
        <v>0.47670193332358968</v>
      </c>
      <c r="K558" s="21">
        <v>7.9450322220598092E-3</v>
      </c>
      <c r="L558" s="21">
        <v>-1.0000000000000013</v>
      </c>
      <c r="M558" s="21">
        <v>-1.0000000000000013</v>
      </c>
      <c r="N558" s="21">
        <v>0.15890064444119611</v>
      </c>
      <c r="O558" s="21">
        <v>4.5090245697967539</v>
      </c>
      <c r="P558" s="21">
        <v>-0.72492759000795803</v>
      </c>
      <c r="Q558" s="21">
        <v>-1.559960775719432</v>
      </c>
      <c r="R558" s="21">
        <v>-0.6119025912434517</v>
      </c>
      <c r="S558" s="21">
        <v>0.33333333333333398</v>
      </c>
      <c r="T558" s="21">
        <v>0.30336322758646878</v>
      </c>
      <c r="U558" s="21">
        <v>-0.13471134826643788</v>
      </c>
      <c r="V558" s="21">
        <v>1.6228030816354683E-3</v>
      </c>
      <c r="W558" s="21">
        <v>19.826519340517603</v>
      </c>
      <c r="X558" s="21">
        <v>7.2369477196878473E-2</v>
      </c>
      <c r="Y558" s="21">
        <v>-1.0000000000000013</v>
      </c>
      <c r="Z558" s="21">
        <v>-1.0000000000000013</v>
      </c>
      <c r="AA558" s="21">
        <v>65.653397850574052</v>
      </c>
      <c r="AB558" s="21">
        <v>0.32563202877635272</v>
      </c>
      <c r="AC558" s="21">
        <v>0.56218348924975026</v>
      </c>
      <c r="AD558" s="21">
        <v>4.096010399989522E-2</v>
      </c>
      <c r="AE558" s="21">
        <v>46.438781101299895</v>
      </c>
      <c r="AF558" s="21">
        <v>-1.0000000000000013</v>
      </c>
      <c r="AG558" s="21">
        <v>-1.0000000000000013</v>
      </c>
      <c r="AH558" s="21">
        <v>-1.0000000000000013</v>
      </c>
      <c r="AI558" s="21">
        <v>-2.6265971984911388E-2</v>
      </c>
      <c r="AJ558" s="21">
        <v>1.6228030816354683E-3</v>
      </c>
      <c r="AK558" s="21">
        <v>-7.5212011938792372E-2</v>
      </c>
      <c r="AL558" s="21">
        <v>8.68514020666563E-2</v>
      </c>
      <c r="AM558" s="21">
        <v>8.7443774753053358E-2</v>
      </c>
      <c r="AN558" s="21">
        <v>-0.17992061841851059</v>
      </c>
      <c r="AO558" s="21">
        <v>1.8100343091323718</v>
      </c>
      <c r="AP558" s="21">
        <v>-4.0637584501294812</v>
      </c>
      <c r="AQ558" s="21">
        <v>20.303221273841189</v>
      </c>
      <c r="AR558" s="21">
        <v>0.50360801573500025</v>
      </c>
      <c r="AS558" s="21">
        <v>8.0314509418937238E-2</v>
      </c>
      <c r="AT558" s="21">
        <v>-1.0000000000000013</v>
      </c>
      <c r="AU558" s="21">
        <v>-1.0000000000000013</v>
      </c>
      <c r="AV558" s="21">
        <v>-0.48468380521667881</v>
      </c>
      <c r="AW558" s="21">
        <v>66.098663970241347</v>
      </c>
      <c r="AX558" s="21">
        <v>65.73562483870667</v>
      </c>
      <c r="AY558" s="21">
        <v>0.150447479005241</v>
      </c>
      <c r="AZ558" s="21">
        <v>13.514814661301967</v>
      </c>
      <c r="BA558" s="26">
        <v>1468.9023537737608</v>
      </c>
    </row>
    <row r="559" spans="1:100" x14ac:dyDescent="0.25">
      <c r="A559">
        <v>1646</v>
      </c>
      <c r="B559" t="s">
        <v>992</v>
      </c>
      <c r="C559" s="26">
        <v>3</v>
      </c>
      <c r="D559" s="21">
        <v>6.0764222829866812</v>
      </c>
      <c r="E559" s="21">
        <v>0</v>
      </c>
      <c r="F559" s="21">
        <v>7.0123693554474224E-3</v>
      </c>
      <c r="G559" s="21">
        <v>7.0123693554474224E-3</v>
      </c>
      <c r="H559" s="21">
        <v>7.0847318695198253E-2</v>
      </c>
      <c r="I559" s="21">
        <v>0</v>
      </c>
      <c r="J559" s="21">
        <v>4.2508391217118922</v>
      </c>
      <c r="K559" s="21">
        <v>7.0847318695198253E-2</v>
      </c>
      <c r="L559" s="21">
        <v>-0.99999999999999967</v>
      </c>
      <c r="M559" s="21">
        <v>-0.99999999999999967</v>
      </c>
      <c r="N559" s="21">
        <v>1.4169463739039658</v>
      </c>
      <c r="O559" s="21">
        <v>10.334273774054026</v>
      </c>
      <c r="P559" s="21">
        <v>-7.9798004120252716E-2</v>
      </c>
      <c r="Q559" s="21">
        <v>0.87110563390302576</v>
      </c>
      <c r="R559" s="21">
        <v>0.33788404765998986</v>
      </c>
      <c r="S559" s="21">
        <v>0.33333333333333298</v>
      </c>
      <c r="T559" s="21">
        <v>0.35748623765377147</v>
      </c>
      <c r="U559" s="21">
        <v>0.15929527918691608</v>
      </c>
      <c r="V559" s="21">
        <v>0</v>
      </c>
      <c r="W559" s="21">
        <v>31.170701259152899</v>
      </c>
      <c r="X559" s="21">
        <v>1.2813062733600087</v>
      </c>
      <c r="Y559" s="21">
        <v>-0.99999999999999967</v>
      </c>
      <c r="Z559" s="21">
        <v>-0.99999999999999967</v>
      </c>
      <c r="AA559" s="21">
        <v>36.472068959722321</v>
      </c>
      <c r="AB559" s="21">
        <v>0.10547196316750333</v>
      </c>
      <c r="AC559" s="21">
        <v>0.10120613636341498</v>
      </c>
      <c r="AD559" s="21">
        <v>-0.10740842647272961</v>
      </c>
      <c r="AE559" s="21">
        <v>4.9634836529094448</v>
      </c>
      <c r="AF559" s="21">
        <v>-0.99999999999999967</v>
      </c>
      <c r="AG559" s="21">
        <v>-0.99999999999999967</v>
      </c>
      <c r="AH559" s="21">
        <v>-0.99999999999999967</v>
      </c>
      <c r="AI559" s="21">
        <v>0</v>
      </c>
      <c r="AJ559" s="21">
        <v>0</v>
      </c>
      <c r="AK559" s="21">
        <v>7.4320272839291754E-2</v>
      </c>
      <c r="AL559" s="21">
        <v>6.695822565782221E-2</v>
      </c>
      <c r="AM559" s="21">
        <v>-0.13928619194968789</v>
      </c>
      <c r="AN559" s="21">
        <v>0.16418257668886843</v>
      </c>
      <c r="AO559" s="21">
        <v>-3.1105534345457375</v>
      </c>
      <c r="AP559" s="21">
        <v>4.4393555455108231</v>
      </c>
      <c r="AQ559" s="21">
        <v>35.421540380864784</v>
      </c>
      <c r="AR559" s="21">
        <v>0.85011485017402055</v>
      </c>
      <c r="AS559" s="21">
        <v>1.3521535920552072</v>
      </c>
      <c r="AT559" s="21">
        <v>-0.99999999999999967</v>
      </c>
      <c r="AU559" s="21">
        <v>-0.99999999999999967</v>
      </c>
      <c r="AV559" s="21">
        <v>0.34489641701543733</v>
      </c>
      <c r="AW559" s="21">
        <v>51.245698279287168</v>
      </c>
      <c r="AX559" s="21">
        <v>51.245698279287168</v>
      </c>
      <c r="AY559" s="21">
        <v>5.3315675330420594E-2</v>
      </c>
      <c r="AZ559" s="21">
        <v>-13.022511855272445</v>
      </c>
      <c r="BA559" s="26">
        <v>1503.4118416884253</v>
      </c>
      <c r="CU559" t="e">
        <v>#N/A</v>
      </c>
      <c r="CV559" t="e">
        <v>#N/A</v>
      </c>
    </row>
    <row r="560" spans="1:100" x14ac:dyDescent="0.25">
      <c r="A560">
        <v>1647</v>
      </c>
      <c r="B560" t="s">
        <v>993</v>
      </c>
      <c r="C560" s="26">
        <v>3</v>
      </c>
      <c r="D560" s="21">
        <v>4.1215979228620423</v>
      </c>
      <c r="E560" s="21">
        <v>-6.253459991602657E-2</v>
      </c>
      <c r="F560" s="21">
        <v>0.38788072060577827</v>
      </c>
      <c r="G560" s="21">
        <v>0.36824869127118814</v>
      </c>
      <c r="H560" s="21">
        <v>0.22725715546098318</v>
      </c>
      <c r="I560" s="21">
        <v>0</v>
      </c>
      <c r="J560" s="21">
        <v>13.635429327658999</v>
      </c>
      <c r="K560" s="21">
        <v>0.22725715546098318</v>
      </c>
      <c r="L560" s="21">
        <v>-0.99999999999999956</v>
      </c>
      <c r="M560" s="21">
        <v>-0.99999999999999956</v>
      </c>
      <c r="N560" s="21">
        <v>4.5451431092196648</v>
      </c>
      <c r="O560" s="21">
        <v>18.125275941792232</v>
      </c>
      <c r="P560" s="21">
        <v>7.9666284953367885</v>
      </c>
      <c r="Q560" s="21">
        <v>-6.8613248019669115E-3</v>
      </c>
      <c r="R560" s="21">
        <v>0.74484915036096166</v>
      </c>
      <c r="S560" s="21">
        <v>0.33333333333333337</v>
      </c>
      <c r="T560" s="21">
        <v>0.33017310205345474</v>
      </c>
      <c r="U560" s="21">
        <v>0.23530156008640413</v>
      </c>
      <c r="V560" s="21">
        <v>-1.6984591994163162E-2</v>
      </c>
      <c r="W560" s="21">
        <v>26.182649920721818</v>
      </c>
      <c r="X560" s="21">
        <v>1.2723877370265635</v>
      </c>
      <c r="Y560" s="21">
        <v>-0.99999999999999956</v>
      </c>
      <c r="Z560" s="21">
        <v>-0.99999999999999956</v>
      </c>
      <c r="AA560" s="21">
        <v>63.817667733302983</v>
      </c>
      <c r="AB560" s="21">
        <v>4.5880558620214416E-2</v>
      </c>
      <c r="AC560" s="21">
        <v>0.39464424455902658</v>
      </c>
      <c r="AD560" s="21">
        <v>0.29727857006516312</v>
      </c>
      <c r="AE560" s="21">
        <v>36.890168662220205</v>
      </c>
      <c r="AF560" s="21">
        <v>-0.99999999999999956</v>
      </c>
      <c r="AG560" s="21">
        <v>-0.99999999999999956</v>
      </c>
      <c r="AH560" s="21">
        <v>-0.99999999999999956</v>
      </c>
      <c r="AI560" s="21">
        <v>0</v>
      </c>
      <c r="AJ560" s="21">
        <v>-1.6984591994163162E-2</v>
      </c>
      <c r="AK560" s="21">
        <v>-0.10954965133009553</v>
      </c>
      <c r="AL560" s="21">
        <v>-9.0050935211843028E-2</v>
      </c>
      <c r="AM560" s="21">
        <v>-1.9705980053747619E-2</v>
      </c>
      <c r="AN560" s="21">
        <v>0.11512555999406053</v>
      </c>
      <c r="AO560" s="21">
        <v>-1.0403977579941683</v>
      </c>
      <c r="AP560" s="21">
        <v>2.4278843237922971</v>
      </c>
      <c r="AQ560" s="21">
        <v>39.818079248380783</v>
      </c>
      <c r="AR560" s="21">
        <v>0.88182340347902888</v>
      </c>
      <c r="AS560" s="21">
        <v>1.4996448924875465</v>
      </c>
      <c r="AT560" s="21">
        <v>-0.99999999999999956</v>
      </c>
      <c r="AU560" s="21">
        <v>-0.99999999999999956</v>
      </c>
      <c r="AV560" s="21">
        <v>1.11309784163215</v>
      </c>
      <c r="AW560" s="21">
        <v>84.370827998887478</v>
      </c>
      <c r="AX560" s="21">
        <v>82.672368799471172</v>
      </c>
      <c r="AY560" s="21">
        <v>-2.3676554191926533E-2</v>
      </c>
      <c r="AZ560" s="21">
        <v>-5.0562452423398891</v>
      </c>
      <c r="BA560" s="26">
        <v>1487.5272729837509</v>
      </c>
      <c r="CU560" t="e">
        <v>#N/A</v>
      </c>
      <c r="CV560" t="e">
        <v>#N/A</v>
      </c>
    </row>
    <row r="561" spans="1:100" x14ac:dyDescent="0.25">
      <c r="A561">
        <v>1648</v>
      </c>
      <c r="B561" t="s">
        <v>994</v>
      </c>
      <c r="C561" s="26">
        <v>3</v>
      </c>
      <c r="D561" s="21">
        <v>5.9650379020234032</v>
      </c>
      <c r="E561" s="21">
        <v>-0.40642427707568157</v>
      </c>
      <c r="F561" s="21">
        <v>-4.0284093591126197E-2</v>
      </c>
      <c r="G561" s="21">
        <v>-0.16830460452239054</v>
      </c>
      <c r="H561" s="21">
        <v>0.44206089706101215</v>
      </c>
      <c r="I561" s="21">
        <v>0</v>
      </c>
      <c r="J561" s="21">
        <v>26.523653823660741</v>
      </c>
      <c r="K561" s="21">
        <v>0.44206089706101215</v>
      </c>
      <c r="L561" s="21">
        <v>-0.99999999999999933</v>
      </c>
      <c r="M561" s="21">
        <v>-0.99999999999999933</v>
      </c>
      <c r="N561" s="21">
        <v>8.8412179412202434</v>
      </c>
      <c r="O561" s="21">
        <v>32.320387121161744</v>
      </c>
      <c r="P561" s="21">
        <v>-0.25671520524870961</v>
      </c>
      <c r="Q561" s="21">
        <v>1.1351396382311962</v>
      </c>
      <c r="R561" s="21">
        <v>0.344595121219816</v>
      </c>
      <c r="S561" s="21">
        <v>0.33333333333333315</v>
      </c>
      <c r="T561" s="21">
        <v>0.36592043963358101</v>
      </c>
      <c r="U561" s="21">
        <v>0.37402124528756187</v>
      </c>
      <c r="V561" s="21">
        <v>-1.4573888131208093E-2</v>
      </c>
      <c r="W561" s="21">
        <v>24.665609322490216</v>
      </c>
      <c r="X561" s="21">
        <v>1.6784127785072942</v>
      </c>
      <c r="Y561" s="21">
        <v>-0.99999999999999933</v>
      </c>
      <c r="Z561" s="21">
        <v>-0.99999999999999933</v>
      </c>
      <c r="AA561" s="21">
        <v>66.971947173067321</v>
      </c>
      <c r="AB561" s="21">
        <v>0.34477915641236484</v>
      </c>
      <c r="AC561" s="21">
        <v>0.17786949852513256</v>
      </c>
      <c r="AD561" s="21">
        <v>0.31658619964964879</v>
      </c>
      <c r="AE561" s="21">
        <v>41.961742729357319</v>
      </c>
      <c r="AF561" s="21">
        <v>-0.99999999999999933</v>
      </c>
      <c r="AG561" s="21">
        <v>-0.99999999999999933</v>
      </c>
      <c r="AH561" s="21">
        <v>-0.99999999999999933</v>
      </c>
      <c r="AI561" s="21">
        <v>0</v>
      </c>
      <c r="AJ561" s="21">
        <v>-1.4573888131208093E-2</v>
      </c>
      <c r="AK561" s="21">
        <v>-9.4745484788866186E-2</v>
      </c>
      <c r="AL561" s="21">
        <v>9.6838521572281247E-2</v>
      </c>
      <c r="AM561" s="21">
        <v>-1.8036197883468164E-2</v>
      </c>
      <c r="AN561" s="21">
        <v>0.133790758915665</v>
      </c>
      <c r="AO561" s="21">
        <v>-0.92463237103103557</v>
      </c>
      <c r="AP561" s="21">
        <v>3.8289615807530315</v>
      </c>
      <c r="AQ561" s="21">
        <v>51.189263146150964</v>
      </c>
      <c r="AR561" s="21">
        <v>1.0587011301232678</v>
      </c>
      <c r="AS561" s="21">
        <v>2.1204736755683062</v>
      </c>
      <c r="AT561" s="21">
        <v>-0.99999999999999933</v>
      </c>
      <c r="AU561" s="21">
        <v>-0.99999999999999933</v>
      </c>
      <c r="AV561" s="21">
        <v>0.17629051669742535</v>
      </c>
      <c r="AW561" s="21">
        <v>103.12129587498205</v>
      </c>
      <c r="AX561" s="21">
        <v>101.66390706186124</v>
      </c>
      <c r="AY561" s="21">
        <v>0.48925744094337204</v>
      </c>
      <c r="AZ561" s="21">
        <v>77.668234849158196</v>
      </c>
      <c r="BA561" s="26">
        <v>1588.11184953212</v>
      </c>
      <c r="CU561" t="e">
        <v>#N/A</v>
      </c>
      <c r="CV561" t="e">
        <v>#N/A</v>
      </c>
    </row>
    <row r="562" spans="1:100" x14ac:dyDescent="0.25">
      <c r="A562">
        <v>1649</v>
      </c>
      <c r="B562" t="s">
        <v>995</v>
      </c>
      <c r="C562" s="26">
        <v>3</v>
      </c>
      <c r="D562" s="21">
        <v>3.8770450625123964</v>
      </c>
      <c r="E562" s="21">
        <v>-0.28218102445048521</v>
      </c>
      <c r="F562" s="21">
        <v>0.78670556386653057</v>
      </c>
      <c r="G562" s="21">
        <v>0.70871458564242285</v>
      </c>
      <c r="H562" s="21">
        <v>-0.11499130572618821</v>
      </c>
      <c r="I562" s="21">
        <v>0</v>
      </c>
      <c r="J562" s="21">
        <v>-6.8994783435712943</v>
      </c>
      <c r="K562" s="21">
        <v>-0.11499130572618821</v>
      </c>
      <c r="L562" s="21">
        <v>-0.99999999999999778</v>
      </c>
      <c r="M562" s="21">
        <v>-0.99999999999999778</v>
      </c>
      <c r="N562" s="21">
        <v>-2.2998261145237646</v>
      </c>
      <c r="O562" s="21">
        <v>-2.3137186954164761</v>
      </c>
      <c r="P562" s="21">
        <v>-1.16661030222235</v>
      </c>
      <c r="Q562" s="21">
        <v>-0.51306502882473226</v>
      </c>
      <c r="R562" s="21">
        <v>-0.30582417106686177</v>
      </c>
      <c r="S562" s="21">
        <v>0.33333333333333265</v>
      </c>
      <c r="T562" s="21">
        <v>0.2725432120818006</v>
      </c>
      <c r="U562" s="21">
        <v>-0.16180015944678713</v>
      </c>
      <c r="V562" s="21">
        <v>-9.4630472198660477E-3</v>
      </c>
      <c r="W562" s="21">
        <v>21.984185778986749</v>
      </c>
      <c r="X562" s="21">
        <v>-3.71002223678824E-2</v>
      </c>
      <c r="Y562" s="21">
        <v>-0.99999999999999778</v>
      </c>
      <c r="Z562" s="21">
        <v>-0.99999999999999778</v>
      </c>
      <c r="AA562" s="21">
        <v>31.99347485056143</v>
      </c>
      <c r="AB562" s="21">
        <v>0.20152193081492642</v>
      </c>
      <c r="AC562" s="21">
        <v>0.17522151210889558</v>
      </c>
      <c r="AD562" s="21">
        <v>-0.17044117807099063</v>
      </c>
      <c r="AE562" s="21">
        <v>10.315113242641564</v>
      </c>
      <c r="AF562" s="21">
        <v>-0.99999999999999778</v>
      </c>
      <c r="AG562" s="21">
        <v>-0.99999999999999778</v>
      </c>
      <c r="AH562" s="21">
        <v>-0.99999999999999778</v>
      </c>
      <c r="AI562" s="21">
        <v>0</v>
      </c>
      <c r="AJ562" s="21">
        <v>-9.4630472198660477E-3</v>
      </c>
      <c r="AK562" s="21">
        <v>0.47917738444979469</v>
      </c>
      <c r="AL562" s="21">
        <v>8.35769025610755E-2</v>
      </c>
      <c r="AM562" s="21">
        <v>0.46969784523672831</v>
      </c>
      <c r="AN562" s="21">
        <v>-6.9788476547787484E-3</v>
      </c>
      <c r="AO562" s="21">
        <v>14.138333053167178</v>
      </c>
      <c r="AP562" s="21">
        <v>0.24341332143590988</v>
      </c>
      <c r="AQ562" s="21">
        <v>15.084707435415449</v>
      </c>
      <c r="AR562" s="21">
        <v>0.43461333874848013</v>
      </c>
      <c r="AS562" s="21">
        <v>-0.152091528094071</v>
      </c>
      <c r="AT562" s="21">
        <v>-0.99999999999999778</v>
      </c>
      <c r="AU562" s="21">
        <v>-0.99999999999999778</v>
      </c>
      <c r="AV562" s="21">
        <v>0.40289041457556074</v>
      </c>
      <c r="AW562" s="21">
        <v>29.923169476580856</v>
      </c>
      <c r="AX562" s="21">
        <v>28.976864754594249</v>
      </c>
      <c r="AY562" s="21">
        <v>-0.31212489204658117</v>
      </c>
      <c r="AZ562" s="21">
        <v>-90.490102131276942</v>
      </c>
      <c r="BA562" s="26">
        <v>1377.9881848469486</v>
      </c>
    </row>
    <row r="563" spans="1:100" x14ac:dyDescent="0.25">
      <c r="A563">
        <v>1657</v>
      </c>
      <c r="B563" t="s">
        <v>996</v>
      </c>
      <c r="C563" s="26">
        <v>3</v>
      </c>
      <c r="D563" s="21">
        <v>5.4519384581273123</v>
      </c>
      <c r="E563" s="21">
        <v>0</v>
      </c>
      <c r="F563" s="21">
        <v>-1.3927507126763135</v>
      </c>
      <c r="G563" s="21">
        <v>-1.3927507126763135</v>
      </c>
      <c r="H563" s="21">
        <v>0.30824218440539497</v>
      </c>
      <c r="I563" s="21">
        <v>0</v>
      </c>
      <c r="J563" s="21">
        <v>18.494531064323695</v>
      </c>
      <c r="K563" s="21">
        <v>0.30824218440539497</v>
      </c>
      <c r="L563" s="21">
        <v>-1.0000000000000004</v>
      </c>
      <c r="M563" s="21">
        <v>-1.0000000000000004</v>
      </c>
      <c r="N563" s="21">
        <v>6.164843688107899</v>
      </c>
      <c r="O563" s="21">
        <v>22.553718809774697</v>
      </c>
      <c r="P563" s="21">
        <v>0</v>
      </c>
      <c r="Q563" s="21">
        <v>7.4565155706970838</v>
      </c>
      <c r="R563" s="21">
        <v>2.4866196164555285</v>
      </c>
      <c r="S563" s="21">
        <v>0.33333333333333348</v>
      </c>
      <c r="T563" s="21">
        <v>0.3390419455507952</v>
      </c>
      <c r="U563" s="21">
        <v>0.24136324338703036</v>
      </c>
      <c r="V563" s="21">
        <v>0</v>
      </c>
      <c r="W563" s="21">
        <v>24.219853514630554</v>
      </c>
      <c r="X563" s="21">
        <v>1.3352946802443169</v>
      </c>
      <c r="Y563" s="21">
        <v>-1.0000000000000004</v>
      </c>
      <c r="Z563" s="21">
        <v>-1.0000000000000004</v>
      </c>
      <c r="AA563" s="21">
        <v>88.705910045136648</v>
      </c>
      <c r="AB563" s="21">
        <v>0.49461266473860355</v>
      </c>
      <c r="AC563" s="21">
        <v>0.28274513283558889</v>
      </c>
      <c r="AD563" s="21">
        <v>0.46263094070681826</v>
      </c>
      <c r="AE563" s="21">
        <v>61.999436914050541</v>
      </c>
      <c r="AF563" s="21">
        <v>-1.0000000000000004</v>
      </c>
      <c r="AG563" s="21">
        <v>-1.0000000000000004</v>
      </c>
      <c r="AH563" s="21">
        <v>-1.0000000000000004</v>
      </c>
      <c r="AI563" s="21">
        <v>6.2494705705102467E-2</v>
      </c>
      <c r="AJ563" s="21">
        <v>0</v>
      </c>
      <c r="AK563" s="21">
        <v>0.12061199550826973</v>
      </c>
      <c r="AL563" s="21">
        <v>0.30631637760395269</v>
      </c>
      <c r="AM563" s="21">
        <v>-5.977900279550289E-2</v>
      </c>
      <c r="AN563" s="21">
        <v>0.28279771454224067</v>
      </c>
      <c r="AO563" s="21">
        <v>-0.89141509234622385</v>
      </c>
      <c r="AP563" s="21">
        <v>8.6015247515757807</v>
      </c>
      <c r="AQ563" s="21">
        <v>42.714384578954238</v>
      </c>
      <c r="AR563" s="21">
        <v>0.91373852227115882</v>
      </c>
      <c r="AS563" s="21">
        <v>1.6435368646497115</v>
      </c>
      <c r="AT563" s="21">
        <v>-1.0000000000000004</v>
      </c>
      <c r="AU563" s="21">
        <v>-1.0000000000000004</v>
      </c>
      <c r="AV563" s="21">
        <v>1.0938689037792153</v>
      </c>
      <c r="AW563" s="21">
        <v>119.86115360648714</v>
      </c>
      <c r="AX563" s="21">
        <v>121.11104772058914</v>
      </c>
      <c r="AY563" s="21">
        <v>0.17166712132689982</v>
      </c>
      <c r="AZ563" s="21">
        <v>61.163951256106415</v>
      </c>
      <c r="BA563" s="26">
        <v>1531.2448553902334</v>
      </c>
      <c r="CU563" t="e">
        <v>#N/A</v>
      </c>
      <c r="CV563" t="e">
        <v>#N/A</v>
      </c>
    </row>
    <row r="564" spans="1:100" x14ac:dyDescent="0.25">
      <c r="A564">
        <v>1658</v>
      </c>
      <c r="B564" t="s">
        <v>997</v>
      </c>
      <c r="C564" s="26">
        <v>3</v>
      </c>
      <c r="D564" s="21">
        <v>5.8700818378488728</v>
      </c>
      <c r="E564" s="21">
        <v>-2.4703349851179788E-3</v>
      </c>
      <c r="F564" s="21">
        <v>0.6896491199980701</v>
      </c>
      <c r="G564" s="21">
        <v>0.6896491199980701</v>
      </c>
      <c r="H564" s="21">
        <v>4.990049434828734E-2</v>
      </c>
      <c r="I564" s="21">
        <v>0</v>
      </c>
      <c r="J564" s="21">
        <v>2.994029660897239</v>
      </c>
      <c r="K564" s="21">
        <v>4.990049434828734E-2</v>
      </c>
      <c r="L564" s="21">
        <v>-0.99999999999999833</v>
      </c>
      <c r="M564" s="21">
        <v>-0.99999999999999833</v>
      </c>
      <c r="N564" s="21">
        <v>0.99800988696574611</v>
      </c>
      <c r="O564" s="21">
        <v>9.5537606187441817</v>
      </c>
      <c r="P564" s="21">
        <v>6.5740074692537629</v>
      </c>
      <c r="Q564" s="21">
        <v>1.2367009617661955</v>
      </c>
      <c r="R564" s="21">
        <v>1.1154532442958627</v>
      </c>
      <c r="S564" s="21">
        <v>0.34633097679774205</v>
      </c>
      <c r="T564" s="21">
        <v>0.43840164035907186</v>
      </c>
      <c r="U564" s="21">
        <v>-6.7543303758228396E-2</v>
      </c>
      <c r="V564" s="21">
        <v>-1.0479008747697992E-3</v>
      </c>
      <c r="W564" s="21">
        <v>26.64963672702115</v>
      </c>
      <c r="X564" s="21">
        <v>0.54962407599739216</v>
      </c>
      <c r="Y564" s="21">
        <v>-0.99999999999999833</v>
      </c>
      <c r="Z564" s="21">
        <v>-0.99999999999999833</v>
      </c>
      <c r="AA564" s="21">
        <v>62.587058317593957</v>
      </c>
      <c r="AB564" s="21">
        <v>0.16382346524491073</v>
      </c>
      <c r="AC564" s="21">
        <v>0.16785024641248916</v>
      </c>
      <c r="AD564" s="21">
        <v>0.36476565526813937</v>
      </c>
      <c r="AE564" s="21">
        <v>34.821968346276932</v>
      </c>
      <c r="AF564" s="21">
        <v>-0.99999999999999833</v>
      </c>
      <c r="AG564" s="21">
        <v>-0.99999999999999833</v>
      </c>
      <c r="AH564" s="21">
        <v>-0.99999999999999833</v>
      </c>
      <c r="AI564" s="21">
        <v>3.4952604128670239E-2</v>
      </c>
      <c r="AJ564" s="21">
        <v>-1.0479008747697992E-3</v>
      </c>
      <c r="AK564" s="21">
        <v>-9.8795987839842142E-2</v>
      </c>
      <c r="AL564" s="21">
        <v>0.44738051590646605</v>
      </c>
      <c r="AM564" s="21">
        <v>6.8711997968494296E-2</v>
      </c>
      <c r="AN564" s="21">
        <v>0.74091615029510149</v>
      </c>
      <c r="AO564" s="21">
        <v>1.2238200100131449</v>
      </c>
      <c r="AP564" s="21">
        <v>20.759806336909868</v>
      </c>
      <c r="AQ564" s="21">
        <v>29.64366638791838</v>
      </c>
      <c r="AR564" s="21">
        <v>0.71614141252381525</v>
      </c>
      <c r="AS564" s="21">
        <v>0.59952457034568007</v>
      </c>
      <c r="AT564" s="21">
        <v>-0.99999999999999833</v>
      </c>
      <c r="AU564" s="21">
        <v>-0.99999999999999833</v>
      </c>
      <c r="AV564" s="21">
        <v>1.8051023642939326</v>
      </c>
      <c r="AW564" s="21">
        <v>92.900625273248039</v>
      </c>
      <c r="AX564" s="21">
        <v>93.49488726834447</v>
      </c>
      <c r="AY564" s="21">
        <v>0.45305749944505685</v>
      </c>
      <c r="AZ564" s="21">
        <v>50.34155024226402</v>
      </c>
      <c r="BA564" s="26">
        <v>1581.4976423637772</v>
      </c>
    </row>
    <row r="565" spans="1:100" x14ac:dyDescent="0.25">
      <c r="A565">
        <v>1660</v>
      </c>
      <c r="B565" t="s">
        <v>998</v>
      </c>
      <c r="C565" s="26">
        <v>3</v>
      </c>
      <c r="D565" s="21">
        <v>4.6293033916782944</v>
      </c>
      <c r="E565" s="21">
        <v>-2.5936673223111465E-3</v>
      </c>
      <c r="F565" s="21">
        <v>0.88986555692787761</v>
      </c>
      <c r="G565" s="21">
        <v>0.88986555692787761</v>
      </c>
      <c r="H565" s="21">
        <v>0.18479626027736476</v>
      </c>
      <c r="I565" s="21">
        <v>0</v>
      </c>
      <c r="J565" s="21">
        <v>11.087775616641883</v>
      </c>
      <c r="K565" s="21">
        <v>0.18479626027736476</v>
      </c>
      <c r="L565" s="21">
        <v>-0.99999999999999822</v>
      </c>
      <c r="M565" s="21">
        <v>-0.99999999999999822</v>
      </c>
      <c r="N565" s="21">
        <v>3.6959252055472951</v>
      </c>
      <c r="O565" s="21">
        <v>16.606944565248064</v>
      </c>
      <c r="P565" s="21">
        <v>-0.56064537676208537</v>
      </c>
      <c r="Q565" s="21">
        <v>2.3240605480047276</v>
      </c>
      <c r="R565" s="21">
        <v>0.69924405218660168</v>
      </c>
      <c r="S565" s="21">
        <v>0.33333333333333282</v>
      </c>
      <c r="T565" s="21">
        <v>0.25448555615385277</v>
      </c>
      <c r="U565" s="21">
        <v>-6.9150114968563603E-2</v>
      </c>
      <c r="V565" s="21">
        <v>8.6317276453584252E-3</v>
      </c>
      <c r="W565" s="21">
        <v>13.700169675464615</v>
      </c>
      <c r="X565" s="21">
        <v>0.10043556247335657</v>
      </c>
      <c r="Y565" s="21">
        <v>-0.99999999999999822</v>
      </c>
      <c r="Z565" s="21">
        <v>-0.99999999999999822</v>
      </c>
      <c r="AA565" s="21">
        <v>54.580268739395123</v>
      </c>
      <c r="AB565" s="21">
        <v>0.23492428321848774</v>
      </c>
      <c r="AC565" s="21">
        <v>0.29826563548469703</v>
      </c>
      <c r="AD565" s="21">
        <v>0.27042718153169409</v>
      </c>
      <c r="AE565" s="21">
        <v>40.180855011743944</v>
      </c>
      <c r="AF565" s="21">
        <v>-0.99999999999999822</v>
      </c>
      <c r="AG565" s="21">
        <v>-0.99999999999999822</v>
      </c>
      <c r="AH565" s="21">
        <v>-0.99999999999999822</v>
      </c>
      <c r="AI565" s="21">
        <v>-1.8204298598282515E-2</v>
      </c>
      <c r="AJ565" s="21">
        <v>8.6317276453584252E-3</v>
      </c>
      <c r="AK565" s="21">
        <v>-7.8712804869376415E-2</v>
      </c>
      <c r="AL565" s="21">
        <v>-1.0355265388959655E-2</v>
      </c>
      <c r="AM565" s="21">
        <v>-0.28185977375809823</v>
      </c>
      <c r="AN565" s="21">
        <v>-0.21351663231956267</v>
      </c>
      <c r="AO565" s="21">
        <v>-7.4400583682993382</v>
      </c>
      <c r="AP565" s="21">
        <v>-5.3896921349338678</v>
      </c>
      <c r="AQ565" s="21">
        <v>24.787945292106514</v>
      </c>
      <c r="AR565" s="21">
        <v>0.52730050216398028</v>
      </c>
      <c r="AS565" s="21">
        <v>0.28523182275072123</v>
      </c>
      <c r="AT565" s="21">
        <v>-0.99999999999999822</v>
      </c>
      <c r="AU565" s="21">
        <v>-0.99999999999999822</v>
      </c>
      <c r="AV565" s="21">
        <v>1.5891096091144785</v>
      </c>
      <c r="AW565" s="21">
        <v>65.79752116970937</v>
      </c>
      <c r="AX565" s="21">
        <v>66.296607962279538</v>
      </c>
      <c r="AY565" s="21">
        <v>0.20038224814590366</v>
      </c>
      <c r="AZ565" s="21">
        <v>10.722692337057227</v>
      </c>
      <c r="BA565" s="26">
        <v>1490.341035707726</v>
      </c>
    </row>
    <row r="566" spans="1:100" x14ac:dyDescent="0.25">
      <c r="A566">
        <v>1661</v>
      </c>
      <c r="B566" t="s">
        <v>999</v>
      </c>
      <c r="C566" s="26">
        <v>3</v>
      </c>
      <c r="D566" s="21">
        <v>2.7997455594368663</v>
      </c>
      <c r="E566" s="21">
        <v>-5.0849232217483374E-3</v>
      </c>
      <c r="F566" s="21">
        <v>7.4294393603889897E-2</v>
      </c>
      <c r="G566" s="21">
        <v>7.4294393603889897E-2</v>
      </c>
      <c r="H566" s="21">
        <v>0.20003020793358617</v>
      </c>
      <c r="I566" s="21">
        <v>0</v>
      </c>
      <c r="J566" s="21">
        <v>12.001812476015171</v>
      </c>
      <c r="K566" s="21">
        <v>0.20003020793358617</v>
      </c>
      <c r="L566" s="21">
        <v>-0.99999999999999778</v>
      </c>
      <c r="M566" s="21">
        <v>-0.99999999999999778</v>
      </c>
      <c r="N566" s="21">
        <v>4.0006041586717238</v>
      </c>
      <c r="O566" s="21">
        <v>14.875852429055925</v>
      </c>
      <c r="P566" s="21">
        <v>-0.19467888499212305</v>
      </c>
      <c r="Q566" s="21">
        <v>-0.31606686761050085</v>
      </c>
      <c r="R566" s="21">
        <v>-0.10047487081319102</v>
      </c>
      <c r="S566" s="21">
        <v>0.33333333333333254</v>
      </c>
      <c r="T566" s="21">
        <v>0.4079852104391461</v>
      </c>
      <c r="U566" s="21">
        <v>0.42311507901941842</v>
      </c>
      <c r="V566" s="21">
        <v>3.4431531447401062E-4</v>
      </c>
      <c r="W566" s="21">
        <v>38.589909206911393</v>
      </c>
      <c r="X566" s="21">
        <v>2.3104664209092243</v>
      </c>
      <c r="Y566" s="21">
        <v>-0.99999999999999778</v>
      </c>
      <c r="Z566" s="21">
        <v>-0.99999999999999778</v>
      </c>
      <c r="AA566" s="21">
        <v>41.245548825603791</v>
      </c>
      <c r="AB566" s="21">
        <v>-0.16538611222046387</v>
      </c>
      <c r="AC566" s="21">
        <v>3.8473251685523929E-3</v>
      </c>
      <c r="AD566" s="21">
        <v>0.2166610768420231</v>
      </c>
      <c r="AE566" s="21">
        <v>2.7561144895055785</v>
      </c>
      <c r="AF566" s="21">
        <v>-0.99999999999999778</v>
      </c>
      <c r="AG566" s="21">
        <v>-0.99999999999999778</v>
      </c>
      <c r="AH566" s="21">
        <v>-0.99999999999999778</v>
      </c>
      <c r="AI566" s="21">
        <v>0</v>
      </c>
      <c r="AJ566" s="21">
        <v>3.4431531447401062E-4</v>
      </c>
      <c r="AK566" s="21">
        <v>4.4832629254608607E-3</v>
      </c>
      <c r="AL566" s="21">
        <v>-4.4039957478905357E-2</v>
      </c>
      <c r="AM566" s="21">
        <v>0.395606728402629</v>
      </c>
      <c r="AN566" s="21">
        <v>0.26095214740187028</v>
      </c>
      <c r="AO566" s="21">
        <v>9.9125845246930293</v>
      </c>
      <c r="AP566" s="21">
        <v>6.3036038976522288</v>
      </c>
      <c r="AQ566" s="21">
        <v>50.591721682926568</v>
      </c>
      <c r="AR566" s="21">
        <v>1.164777938106371</v>
      </c>
      <c r="AS566" s="21">
        <v>2.5104966288428097</v>
      </c>
      <c r="AT566" s="21">
        <v>-0.99999999999999778</v>
      </c>
      <c r="AU566" s="21">
        <v>-0.99999999999999778</v>
      </c>
      <c r="AV566" s="21">
        <v>-2.6180477209301056E-2</v>
      </c>
      <c r="AW566" s="21">
        <v>62.425005152311918</v>
      </c>
      <c r="AX566" s="21">
        <v>62.459436683759328</v>
      </c>
      <c r="AY566" s="21">
        <v>0.15281992467661409</v>
      </c>
      <c r="AZ566" s="21">
        <v>-3.8968009897003975</v>
      </c>
      <c r="BA566" s="26">
        <v>1415.5193776641574</v>
      </c>
    </row>
    <row r="567" spans="1:100" x14ac:dyDescent="0.25">
      <c r="A567">
        <v>1662</v>
      </c>
      <c r="B567" t="s">
        <v>1000</v>
      </c>
      <c r="C567" s="26">
        <v>3</v>
      </c>
      <c r="D567" s="21">
        <v>4.2538463957562289</v>
      </c>
      <c r="E567" s="21">
        <v>-1.4055495511439961E-2</v>
      </c>
      <c r="F567" s="21">
        <v>-0.98660451574140362</v>
      </c>
      <c r="G567" s="21">
        <v>-0.99752402291349029</v>
      </c>
      <c r="H567" s="21">
        <v>0.27152055968095029</v>
      </c>
      <c r="I567" s="21">
        <v>0</v>
      </c>
      <c r="J567" s="21">
        <v>16.291233580857021</v>
      </c>
      <c r="K567" s="21">
        <v>0.27152055968095029</v>
      </c>
      <c r="L567" s="21">
        <v>-0.99999999999999756</v>
      </c>
      <c r="M567" s="21">
        <v>-0.99999999999999756</v>
      </c>
      <c r="N567" s="21">
        <v>5.4304111936190038</v>
      </c>
      <c r="O567" s="21">
        <v>19.547555953699767</v>
      </c>
      <c r="P567" s="21">
        <v>0.71577019240312045</v>
      </c>
      <c r="Q567" s="21">
        <v>-1.6319368442673277</v>
      </c>
      <c r="R567" s="21">
        <v>-0.42805253250541625</v>
      </c>
      <c r="S567" s="21">
        <v>0.33333333333333259</v>
      </c>
      <c r="T567" s="21">
        <v>0.32736838256823364</v>
      </c>
      <c r="U567" s="21">
        <v>0.42567308990771352</v>
      </c>
      <c r="V567" s="21">
        <v>0</v>
      </c>
      <c r="W567" s="21">
        <v>32.594169845133173</v>
      </c>
      <c r="X567" s="21">
        <v>2.0902793060295597</v>
      </c>
      <c r="Y567" s="21">
        <v>-0.99999999999999756</v>
      </c>
      <c r="Z567" s="21">
        <v>-0.99999999999999756</v>
      </c>
      <c r="AA567" s="21">
        <v>58.767581323838691</v>
      </c>
      <c r="AB567" s="21">
        <v>0.15599094808108319</v>
      </c>
      <c r="AC567" s="21">
        <v>0.22709643599859633</v>
      </c>
      <c r="AD567" s="21">
        <v>0.14894189614453993</v>
      </c>
      <c r="AE567" s="21">
        <v>26.601464011210975</v>
      </c>
      <c r="AF567" s="21">
        <v>-0.99999999999999756</v>
      </c>
      <c r="AG567" s="21">
        <v>-0.99999999999999756</v>
      </c>
      <c r="AH567" s="21">
        <v>-0.99999999999999756</v>
      </c>
      <c r="AI567" s="21">
        <v>-1.9950628504900488E-3</v>
      </c>
      <c r="AJ567" s="21">
        <v>0</v>
      </c>
      <c r="AK567" s="21">
        <v>-0.15922326597999784</v>
      </c>
      <c r="AL567" s="21">
        <v>0.27405885387108131</v>
      </c>
      <c r="AM567" s="21">
        <v>-7.6334930044861318E-2</v>
      </c>
      <c r="AN567" s="21">
        <v>-0.26896177891583184</v>
      </c>
      <c r="AO567" s="21">
        <v>-2.7044895810215226</v>
      </c>
      <c r="AP567" s="21">
        <v>-5.3537502035403879</v>
      </c>
      <c r="AQ567" s="21">
        <v>48.885403425990191</v>
      </c>
      <c r="AR567" s="21">
        <v>1.0863748058092797</v>
      </c>
      <c r="AS567" s="21">
        <v>2.3617998657105117</v>
      </c>
      <c r="AT567" s="21">
        <v>-0.99999999999999756</v>
      </c>
      <c r="AU567" s="21">
        <v>-0.99999999999999756</v>
      </c>
      <c r="AV567" s="21">
        <v>-1.4255765554189077</v>
      </c>
      <c r="AW567" s="21">
        <v>72.961387073998068</v>
      </c>
      <c r="AX567" s="21">
        <v>72.92148581698828</v>
      </c>
      <c r="AY567" s="21">
        <v>0.28440675528785164</v>
      </c>
      <c r="AZ567" s="21">
        <v>34.221947653597113</v>
      </c>
      <c r="BA567" s="26">
        <v>1551.9142481047763</v>
      </c>
    </row>
    <row r="568" spans="1:100" x14ac:dyDescent="0.25">
      <c r="A568">
        <v>1665</v>
      </c>
      <c r="B568" t="s">
        <v>1001</v>
      </c>
      <c r="C568" s="26">
        <v>3</v>
      </c>
      <c r="D568" s="21">
        <v>5.1160467148453632</v>
      </c>
      <c r="E568" s="21">
        <v>3.8023550704341309</v>
      </c>
      <c r="F568" s="21">
        <v>0.11587349914763351</v>
      </c>
      <c r="G568" s="21">
        <v>1.0189135218762579</v>
      </c>
      <c r="H568" s="21">
        <v>3.6415297652429512E-2</v>
      </c>
      <c r="I568" s="21">
        <v>0</v>
      </c>
      <c r="J568" s="21">
        <v>2.1849178591457679</v>
      </c>
      <c r="K568" s="21">
        <v>3.6415297652429512E-2</v>
      </c>
      <c r="L568" s="21">
        <v>-1.0000000000000002</v>
      </c>
      <c r="M568" s="21">
        <v>-1.0000000000000002</v>
      </c>
      <c r="N568" s="21">
        <v>0.72830595304859091</v>
      </c>
      <c r="O568" s="21">
        <v>8.3198780958673932</v>
      </c>
      <c r="P568" s="21">
        <v>-1.4414552173198703</v>
      </c>
      <c r="Q568" s="21">
        <v>0.2747189403082031</v>
      </c>
      <c r="R568" s="21">
        <v>-6.8872442899808178E-2</v>
      </c>
      <c r="S568" s="21">
        <v>0.32441458597628109</v>
      </c>
      <c r="T568" s="21">
        <v>0.28787806014004513</v>
      </c>
      <c r="U568" s="21">
        <v>0.29248672734334341</v>
      </c>
      <c r="V568" s="21">
        <v>-2.4456516214415875E-2</v>
      </c>
      <c r="W568" s="21">
        <v>33.756302383712985</v>
      </c>
      <c r="X568" s="21">
        <v>1.6583859958801446</v>
      </c>
      <c r="Y568" s="21">
        <v>-1.0000000000000002</v>
      </c>
      <c r="Z568" s="21">
        <v>-1.0000000000000002</v>
      </c>
      <c r="AA568" s="21">
        <v>55.94442475038646</v>
      </c>
      <c r="AB568" s="21">
        <v>8.3535645710415857E-2</v>
      </c>
      <c r="AC568" s="21">
        <v>0.19044633742796269</v>
      </c>
      <c r="AD568" s="21">
        <v>0.17115791305308681</v>
      </c>
      <c r="AE568" s="21">
        <v>22.256994809573257</v>
      </c>
      <c r="AF568" s="21">
        <v>-1.0000000000000002</v>
      </c>
      <c r="AG568" s="21">
        <v>-1.0000000000000002</v>
      </c>
      <c r="AH568" s="21">
        <v>-1.0000000000000002</v>
      </c>
      <c r="AI568" s="21">
        <v>0</v>
      </c>
      <c r="AJ568" s="21">
        <v>-2.4456516214415875E-2</v>
      </c>
      <c r="AK568" s="21">
        <v>-0.204307225233189</v>
      </c>
      <c r="AL568" s="21">
        <v>0.31116553921935541</v>
      </c>
      <c r="AM568" s="21">
        <v>-0.16406871094367448</v>
      </c>
      <c r="AN568" s="21">
        <v>0.55794166814758261</v>
      </c>
      <c r="AO568" s="21">
        <v>-5.1232538997578061</v>
      </c>
      <c r="AP568" s="21">
        <v>15.504369399786349</v>
      </c>
      <c r="AQ568" s="21">
        <v>35.941220242858741</v>
      </c>
      <c r="AR568" s="21">
        <v>0.88032285724525372</v>
      </c>
      <c r="AS568" s="21">
        <v>1.6948012935325742</v>
      </c>
      <c r="AT568" s="21">
        <v>-1.0000000000000002</v>
      </c>
      <c r="AU568" s="21">
        <v>-1.0000000000000002</v>
      </c>
      <c r="AV568" s="21">
        <v>0.95004107897644974</v>
      </c>
      <c r="AW568" s="21">
        <v>79.768672246040168</v>
      </c>
      <c r="AX568" s="21">
        <v>77.32302062459857</v>
      </c>
      <c r="AY568" s="21">
        <v>0.4601276680973081</v>
      </c>
      <c r="AZ568" s="21">
        <v>56.360580343877601</v>
      </c>
      <c r="BA568" s="26">
        <v>1527.5348534704522</v>
      </c>
    </row>
    <row r="569" spans="1:100" x14ac:dyDescent="0.25">
      <c r="A569">
        <v>1671</v>
      </c>
      <c r="B569" t="s">
        <v>1002</v>
      </c>
      <c r="C569" s="26">
        <v>3</v>
      </c>
      <c r="D569" s="21">
        <v>4.5769619786877618</v>
      </c>
      <c r="E569" s="21">
        <v>-0.10634331204696099</v>
      </c>
      <c r="F569" s="21">
        <v>-0.757803534469081</v>
      </c>
      <c r="G569" s="21">
        <v>-0.78974030801723072</v>
      </c>
      <c r="H569" s="21">
        <v>0.38700902656449204</v>
      </c>
      <c r="I569" s="21">
        <v>0</v>
      </c>
      <c r="J569" s="21">
        <v>23.220541593869523</v>
      </c>
      <c r="K569" s="21">
        <v>0.38700902656449204</v>
      </c>
      <c r="L569" s="21">
        <v>-0.99999999999999944</v>
      </c>
      <c r="M569" s="21">
        <v>-0.99999999999999944</v>
      </c>
      <c r="N569" s="21">
        <v>7.7401805312898393</v>
      </c>
      <c r="O569" s="21">
        <v>27.007763264540056</v>
      </c>
      <c r="P569" s="21">
        <v>-0.50737209675979178</v>
      </c>
      <c r="Q569" s="21">
        <v>7.0271633654107957</v>
      </c>
      <c r="R569" s="21">
        <v>2.2325943342394061</v>
      </c>
      <c r="S569" s="21">
        <v>0.33333333333333309</v>
      </c>
      <c r="T569" s="21">
        <v>0.25884787990753022</v>
      </c>
      <c r="U569" s="21">
        <v>0.44541840548253542</v>
      </c>
      <c r="V569" s="21">
        <v>0</v>
      </c>
      <c r="W569" s="21">
        <v>26.02362368635627</v>
      </c>
      <c r="X569" s="21">
        <v>1.9276272986463094</v>
      </c>
      <c r="Y569" s="21">
        <v>-0.99999999999999944</v>
      </c>
      <c r="Z569" s="21">
        <v>-0.99999999999999944</v>
      </c>
      <c r="AA569" s="21">
        <v>83.339842355998925</v>
      </c>
      <c r="AB569" s="21">
        <v>0.55351532602519249</v>
      </c>
      <c r="AC569" s="21">
        <v>0.34276505908249882</v>
      </c>
      <c r="AD569" s="21">
        <v>0.20539210160037286</v>
      </c>
      <c r="AE569" s="21">
        <v>55.083624335403229</v>
      </c>
      <c r="AF569" s="21">
        <v>-0.99999999999999944</v>
      </c>
      <c r="AG569" s="21">
        <v>-0.99999999999999944</v>
      </c>
      <c r="AH569" s="21">
        <v>-0.99999999999999944</v>
      </c>
      <c r="AI569" s="21">
        <v>4.6637444492167279E-2</v>
      </c>
      <c r="AJ569" s="21">
        <v>0</v>
      </c>
      <c r="AK569" s="21">
        <v>0.3255644177279361</v>
      </c>
      <c r="AL569" s="21">
        <v>4.8958023789166367E-2</v>
      </c>
      <c r="AM569" s="21">
        <v>-3.3084840270733308E-2</v>
      </c>
      <c r="AN569" s="21">
        <v>-9.4042369013276866E-2</v>
      </c>
      <c r="AO569" s="21">
        <v>0.80070108187134825</v>
      </c>
      <c r="AP569" s="21">
        <v>-2.106269106386089</v>
      </c>
      <c r="AQ569" s="21">
        <v>49.244165280225772</v>
      </c>
      <c r="AR569" s="21">
        <v>1.0375996187233985</v>
      </c>
      <c r="AS569" s="21">
        <v>2.3146363252108029</v>
      </c>
      <c r="AT569" s="21">
        <v>-0.99999999999999944</v>
      </c>
      <c r="AU569" s="21">
        <v>-0.99999999999999944</v>
      </c>
      <c r="AV569" s="21">
        <v>1.442854026222177</v>
      </c>
      <c r="AW569" s="21">
        <v>108.24133651415291</v>
      </c>
      <c r="AX569" s="21">
        <v>109.17408540399624</v>
      </c>
      <c r="AY569" s="21">
        <v>0.3754422125948243</v>
      </c>
      <c r="AZ569" s="21">
        <v>55.314125043775391</v>
      </c>
      <c r="BA569" s="26">
        <v>1537.1598256318518</v>
      </c>
    </row>
    <row r="570" spans="1:100" x14ac:dyDescent="0.25">
      <c r="A570">
        <v>1672</v>
      </c>
      <c r="B570" t="s">
        <v>1003</v>
      </c>
      <c r="C570" s="26">
        <v>3</v>
      </c>
      <c r="D570" s="21">
        <v>5.5177988715544357</v>
      </c>
      <c r="E570" s="21">
        <v>0</v>
      </c>
      <c r="F570" s="21">
        <v>-0.33203124507551129</v>
      </c>
      <c r="G570" s="21">
        <v>-0.33203124507551129</v>
      </c>
      <c r="H570" s="21">
        <v>9.5930491521832417E-2</v>
      </c>
      <c r="I570" s="21">
        <v>0</v>
      </c>
      <c r="J570" s="21">
        <v>5.7558294913099441</v>
      </c>
      <c r="K570" s="21">
        <v>9.5930491521832417E-2</v>
      </c>
      <c r="L570" s="21">
        <v>-1.0000000000000002</v>
      </c>
      <c r="M570" s="21">
        <v>-1.0000000000000002</v>
      </c>
      <c r="N570" s="21">
        <v>1.9186098304366488</v>
      </c>
      <c r="O570" s="21">
        <v>10.94159711778887</v>
      </c>
      <c r="P570" s="21">
        <v>-0.84741050109731941</v>
      </c>
      <c r="Q570" s="21">
        <v>-0.78542059064319347</v>
      </c>
      <c r="R570" s="21">
        <v>-0.34388309718015148</v>
      </c>
      <c r="S570" s="21">
        <v>0.33333333333333315</v>
      </c>
      <c r="T570" s="21">
        <v>0.39297849584638345</v>
      </c>
      <c r="U570" s="21">
        <v>0.31560170450434688</v>
      </c>
      <c r="V570" s="21">
        <v>0</v>
      </c>
      <c r="W570" s="21">
        <v>37.839321686489271</v>
      </c>
      <c r="X570" s="21">
        <v>1.9524333181883216</v>
      </c>
      <c r="Y570" s="21">
        <v>-1.0000000000000002</v>
      </c>
      <c r="Z570" s="21">
        <v>-1.0000000000000002</v>
      </c>
      <c r="AA570" s="21">
        <v>31.304076925787445</v>
      </c>
      <c r="AB570" s="21">
        <v>-0.1460200442787819</v>
      </c>
      <c r="AC570" s="21">
        <v>-0.13314586481112553</v>
      </c>
      <c r="AD570" s="21">
        <v>0.15533867581947464</v>
      </c>
      <c r="AE570" s="21">
        <v>-6.1913616635216275</v>
      </c>
      <c r="AF570" s="21">
        <v>-1.0000000000000002</v>
      </c>
      <c r="AG570" s="21">
        <v>-1.0000000000000002</v>
      </c>
      <c r="AH570" s="21">
        <v>-1.0000000000000002</v>
      </c>
      <c r="AI570" s="21">
        <v>0</v>
      </c>
      <c r="AJ570" s="21">
        <v>0</v>
      </c>
      <c r="AK570" s="21">
        <v>-0.11945768737099072</v>
      </c>
      <c r="AL570" s="21">
        <v>-8.7712935353439631E-2</v>
      </c>
      <c r="AM570" s="21">
        <v>0.29782362802369838</v>
      </c>
      <c r="AN570" s="21">
        <v>-0.11513287679533911</v>
      </c>
      <c r="AO570" s="21">
        <v>6.8483022637375051</v>
      </c>
      <c r="AP570" s="21">
        <v>-3.3168865966506762</v>
      </c>
      <c r="AQ570" s="21">
        <v>43.59515117779921</v>
      </c>
      <c r="AR570" s="21">
        <v>1.0419135336840639</v>
      </c>
      <c r="AS570" s="21">
        <v>2.0483638097101537</v>
      </c>
      <c r="AT570" s="21">
        <v>-1.0000000000000002</v>
      </c>
      <c r="AU570" s="21">
        <v>-1.0000000000000002</v>
      </c>
      <c r="AV570" s="21">
        <v>-0.67591434225566283</v>
      </c>
      <c r="AW570" s="21">
        <v>38.928787446925675</v>
      </c>
      <c r="AX570" s="21">
        <v>38.928787446925675</v>
      </c>
      <c r="AY570" s="21">
        <v>0.15015541201087679</v>
      </c>
      <c r="AZ570" s="21">
        <v>-9.0110908667624265</v>
      </c>
      <c r="BA570" s="26">
        <v>1354.0570284155449</v>
      </c>
    </row>
    <row r="571" spans="1:100" x14ac:dyDescent="0.25">
      <c r="A571">
        <v>1675</v>
      </c>
      <c r="B571" t="s">
        <v>1004</v>
      </c>
      <c r="C571" s="26">
        <v>3</v>
      </c>
      <c r="D571" s="21">
        <v>5.4903612252973133</v>
      </c>
      <c r="E571" s="21">
        <v>2.8720886682599034E-2</v>
      </c>
      <c r="F571" s="21">
        <v>-0.51840626307658544</v>
      </c>
      <c r="G571" s="21">
        <v>-0.47405276915444894</v>
      </c>
      <c r="H571" s="21">
        <v>0.38951927919609897</v>
      </c>
      <c r="I571" s="21">
        <v>0</v>
      </c>
      <c r="J571" s="21">
        <v>23.371156751765938</v>
      </c>
      <c r="K571" s="21">
        <v>0.38951927919609897</v>
      </c>
      <c r="L571" s="21">
        <v>-1.0000000000000011</v>
      </c>
      <c r="M571" s="21">
        <v>-1.0000000000000011</v>
      </c>
      <c r="N571" s="21">
        <v>7.7903855839219798</v>
      </c>
      <c r="O571" s="21">
        <v>28.387465207908804</v>
      </c>
      <c r="P571" s="21">
        <v>0.25504870872059138</v>
      </c>
      <c r="Q571" s="21">
        <v>2.6279333707335732</v>
      </c>
      <c r="R571" s="21">
        <v>0.93073687183630804</v>
      </c>
      <c r="S571" s="21">
        <v>0.3333333333333337</v>
      </c>
      <c r="T571" s="21">
        <v>0.32966731408261607</v>
      </c>
      <c r="U571" s="21">
        <v>0.56099172783201745</v>
      </c>
      <c r="V571" s="21">
        <v>-3.6981322350750842E-3</v>
      </c>
      <c r="W571" s="21">
        <v>33.2309985526717</v>
      </c>
      <c r="X571" s="21">
        <v>2.4915934668867536</v>
      </c>
      <c r="Y571" s="21">
        <v>-1.0000000000000011</v>
      </c>
      <c r="Z571" s="21">
        <v>-1.0000000000000011</v>
      </c>
      <c r="AA571" s="21">
        <v>70.47070815596841</v>
      </c>
      <c r="AB571" s="21">
        <v>0.14385245707311797</v>
      </c>
      <c r="AC571" s="21">
        <v>0.29027646398935536</v>
      </c>
      <c r="AD571" s="21">
        <v>0.29205053356673583</v>
      </c>
      <c r="AE571" s="21">
        <v>36.30897273146045</v>
      </c>
      <c r="AF571" s="21">
        <v>-1.0000000000000011</v>
      </c>
      <c r="AG571" s="21">
        <v>-1.0000000000000011</v>
      </c>
      <c r="AH571" s="21">
        <v>-1.0000000000000011</v>
      </c>
      <c r="AI571" s="21">
        <v>0</v>
      </c>
      <c r="AJ571" s="21">
        <v>-3.6981322350750842E-3</v>
      </c>
      <c r="AK571" s="21">
        <v>-5.2313584273689852E-2</v>
      </c>
      <c r="AL571" s="21">
        <v>2.5367858812478369E-2</v>
      </c>
      <c r="AM571" s="21">
        <v>-0.25021156364816882</v>
      </c>
      <c r="AN571" s="21">
        <v>7.9321132622493282E-2</v>
      </c>
      <c r="AO571" s="21">
        <v>-6.5168570125726717</v>
      </c>
      <c r="AP571" s="21">
        <v>2.1098676096247231</v>
      </c>
      <c r="AQ571" s="21">
        <v>56.602155304437638</v>
      </c>
      <c r="AR571" s="21">
        <v>1.2202942430128918</v>
      </c>
      <c r="AS571" s="21">
        <v>2.8811127460828505</v>
      </c>
      <c r="AT571" s="21">
        <v>-1.0000000000000011</v>
      </c>
      <c r="AU571" s="21">
        <v>-1.0000000000000011</v>
      </c>
      <c r="AV571" s="21">
        <v>0.45668410268185844</v>
      </c>
      <c r="AW571" s="21">
        <v>100.96804097350201</v>
      </c>
      <c r="AX571" s="21">
        <v>100.59822774999454</v>
      </c>
      <c r="AY571" s="21">
        <v>0.28206941239982775</v>
      </c>
      <c r="AZ571" s="21">
        <v>23.351714174504959</v>
      </c>
      <c r="BA571" s="26">
        <v>1508.000568053151</v>
      </c>
    </row>
    <row r="572" spans="1:100" x14ac:dyDescent="0.25">
      <c r="A572">
        <v>1676</v>
      </c>
      <c r="B572" t="s">
        <v>1005</v>
      </c>
      <c r="C572" s="26">
        <v>3</v>
      </c>
      <c r="D572" s="21">
        <v>5.544746524232508</v>
      </c>
      <c r="E572" s="21">
        <v>8.7144508910202131E-2</v>
      </c>
      <c r="F572" s="21">
        <v>0.14614614428862219</v>
      </c>
      <c r="G572" s="21">
        <v>0.16119416288111488</v>
      </c>
      <c r="H572" s="21">
        <v>0.73467187863326644</v>
      </c>
      <c r="I572" s="21">
        <v>0</v>
      </c>
      <c r="J572" s="21">
        <v>44.080312717995987</v>
      </c>
      <c r="K572" s="21">
        <v>0.73467187863326644</v>
      </c>
      <c r="L572" s="21">
        <v>-0.99999999999999978</v>
      </c>
      <c r="M572" s="21">
        <v>-0.99999999999999978</v>
      </c>
      <c r="N572" s="21">
        <v>14.693437572665333</v>
      </c>
      <c r="O572" s="21">
        <v>49.786253405109619</v>
      </c>
      <c r="P572" s="21">
        <v>-0.28603411553357599</v>
      </c>
      <c r="Q572" s="21">
        <v>0.81816377954799047</v>
      </c>
      <c r="R572" s="21">
        <v>1.3259880608759701E-2</v>
      </c>
      <c r="S572" s="21">
        <v>0.33333333333333304</v>
      </c>
      <c r="T572" s="21">
        <v>0.40171979036998345</v>
      </c>
      <c r="U572" s="21">
        <v>0.52284457592851419</v>
      </c>
      <c r="V572" s="21">
        <v>5.6883678023711241E-3</v>
      </c>
      <c r="W572" s="21">
        <v>21.156567552037416</v>
      </c>
      <c r="X572" s="21">
        <v>2.1909828915675136</v>
      </c>
      <c r="Y572" s="21">
        <v>-0.99999999999999978</v>
      </c>
      <c r="Z572" s="21">
        <v>-0.99999999999999978</v>
      </c>
      <c r="AA572" s="21">
        <v>74.462088142821244</v>
      </c>
      <c r="AB572" s="21">
        <v>0.35582493099407053</v>
      </c>
      <c r="AC572" s="21">
        <v>0.3267325884597474</v>
      </c>
      <c r="AD572" s="21">
        <v>0.38328769474968338</v>
      </c>
      <c r="AE572" s="21">
        <v>53.292260710175064</v>
      </c>
      <c r="AF572" s="21">
        <v>-0.99999999999999978</v>
      </c>
      <c r="AG572" s="21">
        <v>-0.99999999999999978</v>
      </c>
      <c r="AH572" s="21">
        <v>-0.99999999999999978</v>
      </c>
      <c r="AI572" s="21">
        <v>0</v>
      </c>
      <c r="AJ572" s="21">
        <v>5.6883678023711241E-3</v>
      </c>
      <c r="AK572" s="21">
        <v>-0.18586433706399111</v>
      </c>
      <c r="AL572" s="21">
        <v>6.8595850878743495E-2</v>
      </c>
      <c r="AM572" s="21">
        <v>1.6342008133552337E-2</v>
      </c>
      <c r="AN572" s="21">
        <v>-0.1090684791315446</v>
      </c>
      <c r="AO572" s="21">
        <v>-0.5207714819811462</v>
      </c>
      <c r="AP572" s="21">
        <v>-2.3837327238948975</v>
      </c>
      <c r="AQ572" s="21">
        <v>65.236880270033367</v>
      </c>
      <c r="AR572" s="21">
        <v>1.2635860674342017</v>
      </c>
      <c r="AS572" s="21">
        <v>2.9256547702007794</v>
      </c>
      <c r="AT572" s="21">
        <v>-0.99999999999999978</v>
      </c>
      <c r="AU572" s="21">
        <v>-0.99999999999999978</v>
      </c>
      <c r="AV572" s="21">
        <v>0.1744540434898747</v>
      </c>
      <c r="AW572" s="21">
        <v>121.86460882403597</v>
      </c>
      <c r="AX572" s="21">
        <v>122.43344560427306</v>
      </c>
      <c r="AY572" s="21">
        <v>0.20863012380861201</v>
      </c>
      <c r="AZ572" s="21">
        <v>39.544613225704786</v>
      </c>
      <c r="BA572" s="26">
        <v>1542.8384984894328</v>
      </c>
      <c r="CU572" t="e">
        <v>#N/A</v>
      </c>
      <c r="CV572" t="e">
        <v>#N/A</v>
      </c>
    </row>
    <row r="573" spans="1:100" x14ac:dyDescent="0.25">
      <c r="A573">
        <v>1677</v>
      </c>
      <c r="B573" t="s">
        <v>1006</v>
      </c>
      <c r="C573" s="26">
        <v>3</v>
      </c>
      <c r="D573" s="21">
        <v>4.8657252672449145</v>
      </c>
      <c r="E573" s="21">
        <v>0</v>
      </c>
      <c r="F573" s="21">
        <v>1.4581978658868896E-3</v>
      </c>
      <c r="G573" s="21">
        <v>1.4581978658868896E-3</v>
      </c>
      <c r="H573" s="21">
        <v>-0.16721512643780689</v>
      </c>
      <c r="I573" s="21">
        <v>0</v>
      </c>
      <c r="J573" s="21">
        <v>-10.032907586268413</v>
      </c>
      <c r="K573" s="21">
        <v>-0.16721512643780689</v>
      </c>
      <c r="L573" s="21">
        <v>-1.0000000000000004</v>
      </c>
      <c r="M573" s="21">
        <v>-1.0000000000000004</v>
      </c>
      <c r="N573" s="21">
        <v>-3.3443025287561396</v>
      </c>
      <c r="O573" s="21">
        <v>-5.1657241211576146</v>
      </c>
      <c r="P573" s="21">
        <v>0.11713051337006328</v>
      </c>
      <c r="Q573" s="21">
        <v>0.4722363331770717</v>
      </c>
      <c r="R573" s="21">
        <v>0.16769901753003305</v>
      </c>
      <c r="S573" s="21">
        <v>0.33333333333333348</v>
      </c>
      <c r="T573" s="21">
        <v>0.25035341110262543</v>
      </c>
      <c r="U573" s="21">
        <v>-1.3073772427320551E-3</v>
      </c>
      <c r="V573" s="21">
        <v>3.5578379449075865E-3</v>
      </c>
      <c r="W573" s="21">
        <v>30.126093263037653</v>
      </c>
      <c r="X573" s="21">
        <v>0.68403946734157461</v>
      </c>
      <c r="Y573" s="21">
        <v>-1.0000000000000004</v>
      </c>
      <c r="Z573" s="21">
        <v>-1.0000000000000004</v>
      </c>
      <c r="AA573" s="21">
        <v>33.016835046624436</v>
      </c>
      <c r="AB573" s="21">
        <v>5.7516291038614706E-2</v>
      </c>
      <c r="AC573" s="21">
        <v>8.7754687151610639E-2</v>
      </c>
      <c r="AD573" s="21">
        <v>-9.0810122869090223E-2</v>
      </c>
      <c r="AE573" s="21">
        <v>2.7230427660567651</v>
      </c>
      <c r="AF573" s="21">
        <v>-1.0000000000000004</v>
      </c>
      <c r="AG573" s="21">
        <v>-1.0000000000000004</v>
      </c>
      <c r="AH573" s="21">
        <v>-1.0000000000000004</v>
      </c>
      <c r="AI573" s="21">
        <v>0</v>
      </c>
      <c r="AJ573" s="21">
        <v>3.5578379449075865E-3</v>
      </c>
      <c r="AK573" s="21">
        <v>0.14606440139554569</v>
      </c>
      <c r="AL573" s="21">
        <v>0.16400797925948274</v>
      </c>
      <c r="AM573" s="21">
        <v>0.41763910613147442</v>
      </c>
      <c r="AN573" s="21">
        <v>0.15537966166591111</v>
      </c>
      <c r="AO573" s="21">
        <v>11.171299660264591</v>
      </c>
      <c r="AP573" s="21">
        <v>4.7045314379451924</v>
      </c>
      <c r="AQ573" s="21">
        <v>20.093185676769249</v>
      </c>
      <c r="AR573" s="21">
        <v>0.58593720513813441</v>
      </c>
      <c r="AS573" s="21">
        <v>0.51682434090376828</v>
      </c>
      <c r="AT573" s="21">
        <v>-1.0000000000000004</v>
      </c>
      <c r="AU573" s="21">
        <v>-1.0000000000000004</v>
      </c>
      <c r="AV573" s="21">
        <v>0.16915721539591994</v>
      </c>
      <c r="AW573" s="21">
        <v>32.555642363412026</v>
      </c>
      <c r="AX573" s="21">
        <v>32.911426157902795</v>
      </c>
      <c r="AY573" s="21">
        <v>-1.3152577617534125E-2</v>
      </c>
      <c r="AZ573" s="21">
        <v>-43.019188143755954</v>
      </c>
      <c r="BA573" s="26">
        <v>1324.7950182427846</v>
      </c>
    </row>
    <row r="574" spans="1:100" x14ac:dyDescent="0.25">
      <c r="A574">
        <v>1678</v>
      </c>
      <c r="B574" t="s">
        <v>1007</v>
      </c>
      <c r="C574" s="26">
        <v>3</v>
      </c>
      <c r="D574" s="21">
        <v>4.6046768441505712</v>
      </c>
      <c r="E574" s="21">
        <v>-0.46531470889815751</v>
      </c>
      <c r="F574" s="21">
        <v>23.144680328739412</v>
      </c>
      <c r="G574" s="21">
        <v>23.022452557807416</v>
      </c>
      <c r="H574" s="21">
        <v>9.6574673473396544E-2</v>
      </c>
      <c r="I574" s="21">
        <v>0</v>
      </c>
      <c r="J574" s="21">
        <v>5.7944804084037882</v>
      </c>
      <c r="K574" s="21">
        <v>9.6574673473396544E-2</v>
      </c>
      <c r="L574" s="21">
        <v>-1.0000000000000004</v>
      </c>
      <c r="M574" s="21">
        <v>-1.0000000000000004</v>
      </c>
      <c r="N574" s="21">
        <v>1.9314934694679315</v>
      </c>
      <c r="O574" s="21">
        <v>33.421609810361787</v>
      </c>
      <c r="P574" s="21">
        <v>-0.20648477300370044</v>
      </c>
      <c r="Q574" s="21">
        <v>67.61337825664792</v>
      </c>
      <c r="R574" s="21">
        <v>22.089131671712291</v>
      </c>
      <c r="S574" s="21">
        <v>0.33333333333333359</v>
      </c>
      <c r="T574" s="21">
        <v>0.29465442679845472</v>
      </c>
      <c r="U574" s="21">
        <v>0.47985164399471142</v>
      </c>
      <c r="V574" s="21">
        <v>0</v>
      </c>
      <c r="W574" s="21">
        <v>40.450589226124066</v>
      </c>
      <c r="X574" s="21">
        <v>2.3991412123912421</v>
      </c>
      <c r="Y574" s="21">
        <v>-1.0000000000000004</v>
      </c>
      <c r="Z574" s="21">
        <v>-1.0000000000000004</v>
      </c>
      <c r="AA574" s="21">
        <v>108.78468777569708</v>
      </c>
      <c r="AB574" s="21">
        <v>0.33230143878206803</v>
      </c>
      <c r="AC574" s="21">
        <v>0.26543014996941477</v>
      </c>
      <c r="AD574" s="21">
        <v>0.32716774880573257</v>
      </c>
      <c r="AE574" s="21">
        <v>46.244966877860783</v>
      </c>
      <c r="AF574" s="21">
        <v>-1.0000000000000004</v>
      </c>
      <c r="AG574" s="21">
        <v>-1.0000000000000004</v>
      </c>
      <c r="AH574" s="21">
        <v>-1.0000000000000004</v>
      </c>
      <c r="AI574" s="21">
        <v>0.90927645747596408</v>
      </c>
      <c r="AJ574" s="21">
        <v>0</v>
      </c>
      <c r="AK574" s="21">
        <v>-0.19283387819245063</v>
      </c>
      <c r="AL574" s="21">
        <v>5.4995655748140145E-2</v>
      </c>
      <c r="AM574" s="21">
        <v>-0.16320101371069212</v>
      </c>
      <c r="AN574" s="21">
        <v>-0.1138618705626535</v>
      </c>
      <c r="AO574" s="21">
        <v>-5.0441947337295545</v>
      </c>
      <c r="AP574" s="21">
        <v>-2.5715684853256371</v>
      </c>
      <c r="AQ574" s="21">
        <v>46.245069634527887</v>
      </c>
      <c r="AR574" s="21">
        <v>1.1078394041264996</v>
      </c>
      <c r="AS574" s="21">
        <v>2.4957158858646395</v>
      </c>
      <c r="AT574" s="21">
        <v>-1.0000000000000004</v>
      </c>
      <c r="AU574" s="21">
        <v>-1.0000000000000004</v>
      </c>
      <c r="AV574" s="21">
        <v>45.1115842295197</v>
      </c>
      <c r="AW574" s="21">
        <v>139.6347291007333</v>
      </c>
      <c r="AX574" s="21">
        <v>157.82025825025261</v>
      </c>
      <c r="AY574" s="21">
        <v>0.50957502785553466</v>
      </c>
      <c r="AZ574" s="21">
        <v>71.838146626326989</v>
      </c>
      <c r="BA574" s="26">
        <v>1784.9928273636667</v>
      </c>
    </row>
    <row r="575" spans="1:100" x14ac:dyDescent="0.25">
      <c r="A575">
        <v>1683</v>
      </c>
      <c r="B575" t="s">
        <v>1008</v>
      </c>
      <c r="C575" s="26">
        <v>3</v>
      </c>
      <c r="D575" s="21">
        <v>3.8018541208552099</v>
      </c>
      <c r="E575" s="21">
        <v>3.1565708114925942E-2</v>
      </c>
      <c r="F575" s="21">
        <v>-1.8104252006675245E-2</v>
      </c>
      <c r="G575" s="21">
        <v>-3.7677832009444343E-2</v>
      </c>
      <c r="H575" s="21">
        <v>0.21906500511784968</v>
      </c>
      <c r="I575" s="21">
        <v>0</v>
      </c>
      <c r="J575" s="21">
        <v>13.143900307070989</v>
      </c>
      <c r="K575" s="21">
        <v>0.21906500511784968</v>
      </c>
      <c r="L575" s="21">
        <v>-1.0000000000000004</v>
      </c>
      <c r="M575" s="21">
        <v>-1.0000000000000004</v>
      </c>
      <c r="N575" s="21">
        <v>4.3813001023569971</v>
      </c>
      <c r="O575" s="21">
        <v>16.908076595916761</v>
      </c>
      <c r="P575" s="21">
        <v>-0.2464129208058084</v>
      </c>
      <c r="Q575" s="21">
        <v>4.3514653319906435E-2</v>
      </c>
      <c r="R575" s="21">
        <v>-5.5641468124486629E-3</v>
      </c>
      <c r="S575" s="21">
        <v>0.33333333333333354</v>
      </c>
      <c r="T575" s="21">
        <v>0.37494138146574935</v>
      </c>
      <c r="U575" s="21">
        <v>0.37710178530692517</v>
      </c>
      <c r="V575" s="21">
        <v>3.6786384405903703E-3</v>
      </c>
      <c r="W575" s="21">
        <v>34.799605337149963</v>
      </c>
      <c r="X575" s="21">
        <v>2.0326818865777261</v>
      </c>
      <c r="Y575" s="21">
        <v>-1.0000000000000004</v>
      </c>
      <c r="Z575" s="21">
        <v>-1.0000000000000004</v>
      </c>
      <c r="AA575" s="21">
        <v>77.235153327528238</v>
      </c>
      <c r="AB575" s="21">
        <v>0.34241125701833103</v>
      </c>
      <c r="AC575" s="21">
        <v>3.3078780128208529E-2</v>
      </c>
      <c r="AD575" s="21">
        <v>0.47333220559727407</v>
      </c>
      <c r="AE575" s="21">
        <v>42.441112137190686</v>
      </c>
      <c r="AF575" s="21">
        <v>-1.0000000000000004</v>
      </c>
      <c r="AG575" s="21">
        <v>-1.0000000000000004</v>
      </c>
      <c r="AH575" s="21">
        <v>-1.0000000000000004</v>
      </c>
      <c r="AI575" s="21">
        <v>0</v>
      </c>
      <c r="AJ575" s="21">
        <v>3.6786384405903703E-3</v>
      </c>
      <c r="AK575" s="21">
        <v>-0.20265543891840893</v>
      </c>
      <c r="AL575" s="21">
        <v>8.7950894791971213E-2</v>
      </c>
      <c r="AM575" s="21">
        <v>-0.14369905099812047</v>
      </c>
      <c r="AN575" s="21">
        <v>0.22912533701381518</v>
      </c>
      <c r="AO575" s="21">
        <v>-4.605753469545057</v>
      </c>
      <c r="AP575" s="21">
        <v>6.1678878993052413</v>
      </c>
      <c r="AQ575" s="21">
        <v>47.943505644220956</v>
      </c>
      <c r="AR575" s="21">
        <v>1.0890551385465987</v>
      </c>
      <c r="AS575" s="21">
        <v>2.2517468916955754</v>
      </c>
      <c r="AT575" s="21">
        <v>-1.0000000000000004</v>
      </c>
      <c r="AU575" s="21">
        <v>-1.0000000000000004</v>
      </c>
      <c r="AV575" s="21">
        <v>-4.3241978821892998E-2</v>
      </c>
      <c r="AW575" s="21">
        <v>100.31111782275025</v>
      </c>
      <c r="AX575" s="21">
        <v>100.67898166680929</v>
      </c>
      <c r="AY575" s="21">
        <v>0.66455227613868972</v>
      </c>
      <c r="AZ575" s="21">
        <v>58.980317317563696</v>
      </c>
      <c r="BA575" s="26">
        <v>1564.4314211008145</v>
      </c>
      <c r="CU575" t="e">
        <v>#N/A</v>
      </c>
      <c r="CV575" t="e">
        <v>#N/A</v>
      </c>
    </row>
    <row r="576" spans="1:100" x14ac:dyDescent="0.25">
      <c r="A576">
        <v>1684</v>
      </c>
      <c r="B576" t="s">
        <v>1009</v>
      </c>
      <c r="C576" s="26">
        <v>3</v>
      </c>
      <c r="D576" s="21">
        <v>2.8833283803651812</v>
      </c>
      <c r="E576" s="21">
        <v>3.0667522328423596E-2</v>
      </c>
      <c r="F576" s="21">
        <v>0.552434295711001</v>
      </c>
      <c r="G576" s="21">
        <v>0.56385244893276909</v>
      </c>
      <c r="H576" s="21">
        <v>-8.9432505845791321E-2</v>
      </c>
      <c r="I576" s="21">
        <v>0</v>
      </c>
      <c r="J576" s="21">
        <v>-5.3659503507474806</v>
      </c>
      <c r="K576" s="21">
        <v>-8.9432505845791321E-2</v>
      </c>
      <c r="L576" s="21">
        <v>-0.99999999999999978</v>
      </c>
      <c r="M576" s="21">
        <v>-0.99999999999999978</v>
      </c>
      <c r="N576" s="21">
        <v>-1.7886501169158273</v>
      </c>
      <c r="O576" s="21">
        <v>-1.9187695214495284</v>
      </c>
      <c r="P576" s="21">
        <v>-0.48437037915125269</v>
      </c>
      <c r="Q576" s="21">
        <v>-2.0279210156656955</v>
      </c>
      <c r="R576" s="21">
        <v>-0.77047359686787897</v>
      </c>
      <c r="S576" s="21">
        <v>0.33333333333333315</v>
      </c>
      <c r="T576" s="21">
        <v>0.38219277584653244</v>
      </c>
      <c r="U576" s="21">
        <v>0.49941536902424455</v>
      </c>
      <c r="V576" s="21">
        <v>0</v>
      </c>
      <c r="W576" s="21">
        <v>52.174959361996045</v>
      </c>
      <c r="X576" s="21">
        <v>2.8452790783534105</v>
      </c>
      <c r="Y576" s="21">
        <v>-0.99999999999999978</v>
      </c>
      <c r="Z576" s="21">
        <v>-0.99999999999999978</v>
      </c>
      <c r="AA576" s="21">
        <v>80.761044208565551</v>
      </c>
      <c r="AB576" s="21">
        <v>0.24676669860960343</v>
      </c>
      <c r="AC576" s="21">
        <v>0.25673560414139263</v>
      </c>
      <c r="AD576" s="21">
        <v>8.3628866117751693E-2</v>
      </c>
      <c r="AE576" s="21">
        <v>29.35655844343739</v>
      </c>
      <c r="AF576" s="21">
        <v>-0.99999999999999978</v>
      </c>
      <c r="AG576" s="21">
        <v>-0.99999999999999978</v>
      </c>
      <c r="AH576" s="21">
        <v>-0.99999999999999978</v>
      </c>
      <c r="AI576" s="21">
        <v>-9.1564724979062914E-3</v>
      </c>
      <c r="AJ576" s="21">
        <v>0</v>
      </c>
      <c r="AK576" s="21">
        <v>-0.17470700432280592</v>
      </c>
      <c r="AL576" s="21">
        <v>8.1845734236958595E-2</v>
      </c>
      <c r="AM576" s="21">
        <v>2.3808734663348315E-2</v>
      </c>
      <c r="AN576" s="21">
        <v>9.7153917349352192E-2</v>
      </c>
      <c r="AO576" s="21">
        <v>-0.27831665503032083</v>
      </c>
      <c r="AP576" s="21">
        <v>2.8380766049185984</v>
      </c>
      <c r="AQ576" s="21">
        <v>46.809009011248563</v>
      </c>
      <c r="AR576" s="21">
        <v>1.2149414782041099</v>
      </c>
      <c r="AS576" s="21">
        <v>2.7558465725076196</v>
      </c>
      <c r="AT576" s="21">
        <v>-0.99999999999999978</v>
      </c>
      <c r="AU576" s="21">
        <v>-0.99999999999999978</v>
      </c>
      <c r="AV576" s="21">
        <v>-0.20662114793511019</v>
      </c>
      <c r="AW576" s="21">
        <v>81.680351292034686</v>
      </c>
      <c r="AX576" s="21">
        <v>81.49722184207657</v>
      </c>
      <c r="AY576" s="21">
        <v>0.32027736224746001</v>
      </c>
      <c r="AZ576" s="21">
        <v>8.5514135566040927</v>
      </c>
      <c r="BA576" s="26">
        <v>1539.5051357320579</v>
      </c>
    </row>
    <row r="577" spans="1:100" x14ac:dyDescent="0.25">
      <c r="A577">
        <v>1690</v>
      </c>
      <c r="B577" t="s">
        <v>1010</v>
      </c>
      <c r="C577" s="26">
        <v>3</v>
      </c>
      <c r="D577" s="21">
        <v>5.6962065996713278</v>
      </c>
      <c r="E577" s="21">
        <v>-2.4215877990813102E-2</v>
      </c>
      <c r="F577" s="21">
        <v>21.05011315782868</v>
      </c>
      <c r="G577" s="21">
        <v>21.05011315782868</v>
      </c>
      <c r="H577" s="21">
        <v>-8.5182094906507161E-2</v>
      </c>
      <c r="I577" s="21">
        <v>0</v>
      </c>
      <c r="J577" s="21">
        <v>-5.1109256943904313</v>
      </c>
      <c r="K577" s="21">
        <v>-8.5182094906507161E-2</v>
      </c>
      <c r="L577" s="21">
        <v>-1.0000000000000002</v>
      </c>
      <c r="M577" s="21">
        <v>-1.0000000000000002</v>
      </c>
      <c r="N577" s="21">
        <v>-1.7036418981301438</v>
      </c>
      <c r="O577" s="21">
        <v>21.635394063109576</v>
      </c>
      <c r="P577" s="21">
        <v>-6.5897891568226299E-3</v>
      </c>
      <c r="Q577" s="21">
        <v>55.126160252193309</v>
      </c>
      <c r="R577" s="21">
        <v>18.10580587000279</v>
      </c>
      <c r="S577" s="21">
        <v>0.33333333333333331</v>
      </c>
      <c r="T577" s="21">
        <v>0.35890751931091708</v>
      </c>
      <c r="U577" s="21">
        <v>0.15397803384188297</v>
      </c>
      <c r="V577" s="21">
        <v>0</v>
      </c>
      <c r="W577" s="21">
        <v>37.256039255705645</v>
      </c>
      <c r="X577" s="21">
        <v>1.3994378628589077</v>
      </c>
      <c r="Y577" s="21">
        <v>-1.0000000000000002</v>
      </c>
      <c r="Z577" s="21">
        <v>-1.0000000000000002</v>
      </c>
      <c r="AA577" s="21">
        <v>87.394087554827507</v>
      </c>
      <c r="AB577" s="21">
        <v>-5.0414422733090151E-2</v>
      </c>
      <c r="AC577" s="21">
        <v>0.41684511837732929</v>
      </c>
      <c r="AD577" s="21">
        <v>0.27421415293814277</v>
      </c>
      <c r="AE577" s="21">
        <v>32.032242429119108</v>
      </c>
      <c r="AF577" s="21">
        <v>-1.0000000000000002</v>
      </c>
      <c r="AG577" s="21">
        <v>-1.0000000000000002</v>
      </c>
      <c r="AH577" s="21">
        <v>-1.0000000000000002</v>
      </c>
      <c r="AI577" s="21">
        <v>0.80066111950518248</v>
      </c>
      <c r="AJ577" s="21">
        <v>0</v>
      </c>
      <c r="AK577" s="21">
        <v>0.38593137032968033</v>
      </c>
      <c r="AL577" s="21">
        <v>8.2216836112146321E-2</v>
      </c>
      <c r="AM577" s="21">
        <v>0.26071437165534656</v>
      </c>
      <c r="AN577" s="21">
        <v>-3.3021898779459574E-2</v>
      </c>
      <c r="AO577" s="21">
        <v>8.4475161430320664</v>
      </c>
      <c r="AP577" s="21">
        <v>-0.41446328892575757</v>
      </c>
      <c r="AQ577" s="21">
        <v>32.145113561315199</v>
      </c>
      <c r="AR577" s="21">
        <v>0.84621888648613375</v>
      </c>
      <c r="AS577" s="21">
        <v>1.3142557679524003</v>
      </c>
      <c r="AT577" s="21">
        <v>-1.0000000000000002</v>
      </c>
      <c r="AU577" s="21">
        <v>-1.0000000000000002</v>
      </c>
      <c r="AV577" s="21">
        <v>39.155919027831473</v>
      </c>
      <c r="AW577" s="21">
        <v>108.61501832901136</v>
      </c>
      <c r="AX577" s="21">
        <v>124.62824071911501</v>
      </c>
      <c r="AY577" s="21">
        <v>0.26805296521391364</v>
      </c>
      <c r="AZ577" s="21">
        <v>30.887027331014348</v>
      </c>
      <c r="BA577" s="26">
        <v>1606.4505418645147</v>
      </c>
      <c r="CU577" t="e">
        <v>#N/A</v>
      </c>
      <c r="CV577" t="e">
        <v>#N/A</v>
      </c>
    </row>
    <row r="578" spans="1:100" x14ac:dyDescent="0.25">
      <c r="A578">
        <v>1699</v>
      </c>
      <c r="B578" t="s">
        <v>1011</v>
      </c>
      <c r="C578" s="26">
        <v>3</v>
      </c>
      <c r="D578" s="21">
        <v>5.2546786525082227</v>
      </c>
      <c r="E578" s="21">
        <v>-5.0049190465361409E-2</v>
      </c>
      <c r="F578" s="21">
        <v>0.180594556745408</v>
      </c>
      <c r="G578" s="21">
        <v>0.16477668345569776</v>
      </c>
      <c r="H578" s="21">
        <v>9.3565899583399614E-2</v>
      </c>
      <c r="I578" s="21">
        <v>0</v>
      </c>
      <c r="J578" s="21">
        <v>5.6139539750039784</v>
      </c>
      <c r="K578" s="21">
        <v>9.3565899583399614E-2</v>
      </c>
      <c r="L578" s="21">
        <v>-1.0000000000000007</v>
      </c>
      <c r="M578" s="21">
        <v>-1.0000000000000007</v>
      </c>
      <c r="N578" s="21">
        <v>1.8713179916679923</v>
      </c>
      <c r="O578" s="21">
        <v>11.033409310967905</v>
      </c>
      <c r="P578" s="21">
        <v>-6.3327855199002664E-2</v>
      </c>
      <c r="Q578" s="21">
        <v>3.356005748065392</v>
      </c>
      <c r="R578" s="21">
        <v>1.1053574265533146</v>
      </c>
      <c r="S578" s="21">
        <v>0.33333333333333359</v>
      </c>
      <c r="T578" s="21">
        <v>0.33338920338694866</v>
      </c>
      <c r="U578" s="21">
        <v>-2.5751359308880908E-2</v>
      </c>
      <c r="V578" s="21">
        <v>-1.1035218282643576E-2</v>
      </c>
      <c r="W578" s="21">
        <v>21.454802381814325</v>
      </c>
      <c r="X578" s="21">
        <v>0.39755438109074581</v>
      </c>
      <c r="Y578" s="21">
        <v>-1.0000000000000007</v>
      </c>
      <c r="Z578" s="21">
        <v>-1.0000000000000007</v>
      </c>
      <c r="AA578" s="21">
        <v>43.805739137569027</v>
      </c>
      <c r="AB578" s="21">
        <v>9.8192571669815001E-2</v>
      </c>
      <c r="AC578" s="21">
        <v>0.13167606442969368</v>
      </c>
      <c r="AD578" s="21">
        <v>0.19504295048451925</v>
      </c>
      <c r="AE578" s="21">
        <v>21.245579329201405</v>
      </c>
      <c r="AF578" s="21">
        <v>-1.0000000000000007</v>
      </c>
      <c r="AG578" s="21">
        <v>-1.0000000000000007</v>
      </c>
      <c r="AH578" s="21">
        <v>-1.0000000000000007</v>
      </c>
      <c r="AI578" s="21">
        <v>8.3517789875224568E-2</v>
      </c>
      <c r="AJ578" s="21">
        <v>-1.1035218282643576E-2</v>
      </c>
      <c r="AK578" s="21">
        <v>5.9790683668037622E-2</v>
      </c>
      <c r="AL578" s="21">
        <v>5.3316039985937223E-2</v>
      </c>
      <c r="AM578" s="21">
        <v>-0.22557031800540867</v>
      </c>
      <c r="AN578" s="21">
        <v>0.13003206886951324</v>
      </c>
      <c r="AO578" s="21">
        <v>-5.3403045317950273</v>
      </c>
      <c r="AP578" s="21">
        <v>3.5173819216675142</v>
      </c>
      <c r="AQ578" s="21">
        <v>27.068756356818305</v>
      </c>
      <c r="AR578" s="21">
        <v>0.62993595912875788</v>
      </c>
      <c r="AS578" s="21">
        <v>0.49112028067414565</v>
      </c>
      <c r="AT578" s="21">
        <v>-1.0000000000000007</v>
      </c>
      <c r="AU578" s="21">
        <v>-1.0000000000000007</v>
      </c>
      <c r="AV578" s="21">
        <v>1.2701341100090129</v>
      </c>
      <c r="AW578" s="21">
        <v>58.356530370204453</v>
      </c>
      <c r="AX578" s="21">
        <v>58.923364339444589</v>
      </c>
      <c r="AY578" s="21">
        <v>4.9684401252748048E-2</v>
      </c>
      <c r="AZ578" s="21">
        <v>16.996069907614697</v>
      </c>
      <c r="BA578" s="26">
        <v>1491.4520074002287</v>
      </c>
    </row>
    <row r="579" spans="1:100" x14ac:dyDescent="0.25">
      <c r="A579">
        <v>1700</v>
      </c>
      <c r="B579" t="s">
        <v>1012</v>
      </c>
      <c r="C579" s="26">
        <v>3</v>
      </c>
      <c r="D579" s="21">
        <v>4.2033361031691747</v>
      </c>
      <c r="E579" s="21">
        <v>2.4528081865490631E-2</v>
      </c>
      <c r="F579" s="21">
        <v>-0.23581736464204389</v>
      </c>
      <c r="G579" s="21">
        <v>-0.22420614235903341</v>
      </c>
      <c r="H579" s="21">
        <v>0.59440349865362596</v>
      </c>
      <c r="I579" s="21">
        <v>0</v>
      </c>
      <c r="J579" s="21">
        <v>35.664209919217569</v>
      </c>
      <c r="K579" s="21">
        <v>0.59440349865362596</v>
      </c>
      <c r="L579" s="21">
        <v>-0.999999999999998</v>
      </c>
      <c r="M579" s="21">
        <v>-0.999999999999998</v>
      </c>
      <c r="N579" s="21">
        <v>11.888069973072518</v>
      </c>
      <c r="O579" s="21">
        <v>39.64333988002771</v>
      </c>
      <c r="P579" s="21">
        <v>3.8568062128848876E-2</v>
      </c>
      <c r="Q579" s="21">
        <v>-2.5082055416038345</v>
      </c>
      <c r="R579" s="21">
        <v>-0.69756458060497195</v>
      </c>
      <c r="S579" s="21">
        <v>0.33333333333333276</v>
      </c>
      <c r="T579" s="21">
        <v>0.37449993988970942</v>
      </c>
      <c r="U579" s="21">
        <v>0.57321141890057303</v>
      </c>
      <c r="V579" s="21">
        <v>0</v>
      </c>
      <c r="W579" s="21">
        <v>27.465647738799532</v>
      </c>
      <c r="X579" s="21">
        <v>2.3949641065956424</v>
      </c>
      <c r="Y579" s="21">
        <v>-0.999999999999998</v>
      </c>
      <c r="Z579" s="21">
        <v>-0.999999999999998</v>
      </c>
      <c r="AA579" s="21">
        <v>66.798787944516576</v>
      </c>
      <c r="AB579" s="21">
        <v>0.28111725705771345</v>
      </c>
      <c r="AC579" s="21">
        <v>0.37928769573166476</v>
      </c>
      <c r="AD579" s="21">
        <v>0.14020914293706147</v>
      </c>
      <c r="AE579" s="21">
        <v>40.030704786321969</v>
      </c>
      <c r="AF579" s="21">
        <v>-0.999999999999998</v>
      </c>
      <c r="AG579" s="21">
        <v>-0.999999999999998</v>
      </c>
      <c r="AH579" s="21">
        <v>-0.999999999999998</v>
      </c>
      <c r="AI579" s="21">
        <v>-1.261736157316825E-2</v>
      </c>
      <c r="AJ579" s="21">
        <v>0</v>
      </c>
      <c r="AK579" s="21">
        <v>4.8868253316156351E-2</v>
      </c>
      <c r="AL579" s="21">
        <v>4.9938741333429112E-2</v>
      </c>
      <c r="AM579" s="21">
        <v>0.23611649103545987</v>
      </c>
      <c r="AN579" s="21">
        <v>5.2137201755735024E-2</v>
      </c>
      <c r="AO579" s="21">
        <v>6.1472535424672792</v>
      </c>
      <c r="AP579" s="21">
        <v>1.5531237505605213</v>
      </c>
      <c r="AQ579" s="21">
        <v>63.129857658017116</v>
      </c>
      <c r="AR579" s="21">
        <v>1.2810446921236143</v>
      </c>
      <c r="AS579" s="21">
        <v>2.9893676052492677</v>
      </c>
      <c r="AT579" s="21">
        <v>-0.999999999999998</v>
      </c>
      <c r="AU579" s="21">
        <v>-0.999999999999998</v>
      </c>
      <c r="AV579" s="21">
        <v>-0.92177072296400597</v>
      </c>
      <c r="AW579" s="21">
        <v>107.99525157510473</v>
      </c>
      <c r="AX579" s="21">
        <v>107.74290434364143</v>
      </c>
      <c r="AY579" s="21">
        <v>0.33171446864489679</v>
      </c>
      <c r="AZ579" s="21">
        <v>14.638548887346266</v>
      </c>
      <c r="BA579" s="26">
        <v>1429.9287295868544</v>
      </c>
    </row>
    <row r="580" spans="1:100" x14ac:dyDescent="0.25">
      <c r="A580">
        <v>1701</v>
      </c>
      <c r="B580" t="s">
        <v>1013</v>
      </c>
      <c r="C580" s="26">
        <v>3</v>
      </c>
      <c r="D580" s="21">
        <v>4.1605206674259154</v>
      </c>
      <c r="E580" s="21">
        <v>0</v>
      </c>
      <c r="F580" s="21">
        <v>8.94466072473903E-2</v>
      </c>
      <c r="G580" s="21">
        <v>8.94466072473903E-2</v>
      </c>
      <c r="H580" s="21">
        <v>0.10739925611343067</v>
      </c>
      <c r="I580" s="21">
        <v>2.2085244941232214E-4</v>
      </c>
      <c r="J580" s="21">
        <v>6.4572065137705783</v>
      </c>
      <c r="K580" s="21">
        <v>0.107620108562843</v>
      </c>
      <c r="L580" s="21">
        <v>-0.99999999999999978</v>
      </c>
      <c r="M580" s="21">
        <v>-0.99999999999999978</v>
      </c>
      <c r="N580" s="21">
        <v>2.1524021712568602</v>
      </c>
      <c r="O580" s="21">
        <v>10.707173788443887</v>
      </c>
      <c r="P580" s="21">
        <v>-0.44403481281934998</v>
      </c>
      <c r="Q580" s="21">
        <v>-2.3048255061193812</v>
      </c>
      <c r="R580" s="21">
        <v>-0.94622449492132088</v>
      </c>
      <c r="S580" s="21">
        <v>0.33333333333333331</v>
      </c>
      <c r="T580" s="21">
        <v>0.38031383989934159</v>
      </c>
      <c r="U580" s="21">
        <v>0.20479361579816688</v>
      </c>
      <c r="V580" s="21">
        <v>9.2734257425951483E-2</v>
      </c>
      <c r="W580" s="21">
        <v>36.142197515758014</v>
      </c>
      <c r="X580" s="21">
        <v>2.0144348522659672</v>
      </c>
      <c r="Y580" s="21">
        <v>-0.99999999999999978</v>
      </c>
      <c r="Z580" s="21">
        <v>-0.99999999999999978</v>
      </c>
      <c r="AA580" s="21">
        <v>68.848448359448739</v>
      </c>
      <c r="AB580" s="21">
        <v>0.12845541032841851</v>
      </c>
      <c r="AC580" s="21">
        <v>0.54696683223722631</v>
      </c>
      <c r="AD580" s="21">
        <v>-2.372735793404173E-3</v>
      </c>
      <c r="AE580" s="21">
        <v>33.652475338612028</v>
      </c>
      <c r="AF580" s="21">
        <v>-0.99999999999999978</v>
      </c>
      <c r="AG580" s="21">
        <v>-0.99999999999999978</v>
      </c>
      <c r="AH580" s="21">
        <v>-0.99999999999999978</v>
      </c>
      <c r="AI580" s="21">
        <v>0</v>
      </c>
      <c r="AJ580" s="21">
        <v>9.2734257425951483E-2</v>
      </c>
      <c r="AK580" s="21">
        <v>0.13363917604935574</v>
      </c>
      <c r="AL580" s="21">
        <v>-4.5582020526123562E-2</v>
      </c>
      <c r="AM580" s="21">
        <v>-6.8206699073718263E-2</v>
      </c>
      <c r="AN580" s="21">
        <v>0.68366985838958771</v>
      </c>
      <c r="AO580" s="21">
        <v>-1.0369715965961781</v>
      </c>
      <c r="AP580" s="21">
        <v>16.863836357109086</v>
      </c>
      <c r="AQ580" s="21">
        <v>42.599404029528614</v>
      </c>
      <c r="AR580" s="21">
        <v>1.011175046456793</v>
      </c>
      <c r="AS580" s="21">
        <v>2.1220549608288093</v>
      </c>
      <c r="AT580" s="21">
        <v>-0.99999999999999978</v>
      </c>
      <c r="AU580" s="21">
        <v>-0.99999999999999978</v>
      </c>
      <c r="AV580" s="21">
        <v>-0.8567778876739307</v>
      </c>
      <c r="AW580" s="21">
        <v>96.419458505001714</v>
      </c>
      <c r="AX580" s="21">
        <v>105.69288424759685</v>
      </c>
      <c r="AY580" s="21">
        <v>0.14645281370246885</v>
      </c>
      <c r="AZ580" s="21">
        <v>17.252040324876678</v>
      </c>
      <c r="BA580" s="26">
        <v>1523.1237953504101</v>
      </c>
      <c r="CU580" t="e">
        <v>#N/A</v>
      </c>
      <c r="CV580" t="e">
        <v>#N/A</v>
      </c>
    </row>
    <row r="581" spans="1:100" x14ac:dyDescent="0.25">
      <c r="A581">
        <v>1706</v>
      </c>
      <c r="B581" t="s">
        <v>1014</v>
      </c>
      <c r="C581" s="26">
        <v>3</v>
      </c>
      <c r="D581" s="21">
        <v>5.5811142354862397</v>
      </c>
      <c r="E581" s="21">
        <v>8.6522153672419555E-2</v>
      </c>
      <c r="F581" s="21">
        <v>19.459664559506372</v>
      </c>
      <c r="G581" s="21">
        <v>19.482454680064304</v>
      </c>
      <c r="H581" s="21">
        <v>-7.2934664680684991E-3</v>
      </c>
      <c r="I581" s="21">
        <v>0</v>
      </c>
      <c r="J581" s="21">
        <v>-0.43760798808411039</v>
      </c>
      <c r="K581" s="21">
        <v>-7.2934664680684991E-3</v>
      </c>
      <c r="L581" s="21">
        <v>-1.0000000000000013</v>
      </c>
      <c r="M581" s="21">
        <v>-1.0000000000000013</v>
      </c>
      <c r="N581" s="21">
        <v>-0.14586932936136954</v>
      </c>
      <c r="O581" s="21">
        <v>24.625960927466437</v>
      </c>
      <c r="P581" s="21">
        <v>-0.9490117844863436</v>
      </c>
      <c r="Q581" s="21">
        <v>42.551822015137262</v>
      </c>
      <c r="R581" s="21">
        <v>13.773228698364733</v>
      </c>
      <c r="S581" s="21">
        <v>0.3333333333333337</v>
      </c>
      <c r="T581" s="21">
        <v>8.4657874775260752E-2</v>
      </c>
      <c r="U581" s="21">
        <v>-8.1734593050155138E-3</v>
      </c>
      <c r="V581" s="21">
        <v>1.9261097065092304E-2</v>
      </c>
      <c r="W581" s="21">
        <v>17.454892493469572</v>
      </c>
      <c r="X581" s="21">
        <v>0.25948196118908151</v>
      </c>
      <c r="Y581" s="21">
        <v>-1.0000000000000013</v>
      </c>
      <c r="Z581" s="21">
        <v>-1.0000000000000013</v>
      </c>
      <c r="AA581" s="21">
        <v>67.035921657165531</v>
      </c>
      <c r="AB581" s="21">
        <v>3.8534698137704188E-2</v>
      </c>
      <c r="AC581" s="21">
        <v>0.45659993734580073</v>
      </c>
      <c r="AD581" s="21">
        <v>0.2210213738231204</v>
      </c>
      <c r="AE581" s="21">
        <v>35.807800465331269</v>
      </c>
      <c r="AF581" s="21">
        <v>-1.0000000000000013</v>
      </c>
      <c r="AG581" s="21">
        <v>-1.0000000000000013</v>
      </c>
      <c r="AH581" s="21">
        <v>-1.0000000000000013</v>
      </c>
      <c r="AI581" s="21">
        <v>0.510904723083768</v>
      </c>
      <c r="AJ581" s="21">
        <v>1.9261097065092304E-2</v>
      </c>
      <c r="AK581" s="21">
        <v>-3.4165233478556843E-2</v>
      </c>
      <c r="AL581" s="21">
        <v>-0.13678760036074211</v>
      </c>
      <c r="AM581" s="21">
        <v>-4.8524818185352987E-2</v>
      </c>
      <c r="AN581" s="21">
        <v>-9.1817659726446496E-2</v>
      </c>
      <c r="AO581" s="21">
        <v>-1.3839466220266092</v>
      </c>
      <c r="AP581" s="21">
        <v>-2.9793794949648724</v>
      </c>
      <c r="AQ581" s="21">
        <v>17.01728450538549</v>
      </c>
      <c r="AR581" s="21">
        <v>0.42907884586867145</v>
      </c>
      <c r="AS581" s="21">
        <v>0.2521884947210134</v>
      </c>
      <c r="AT581" s="21">
        <v>-1.0000000000000013</v>
      </c>
      <c r="AU581" s="21">
        <v>-1.0000000000000013</v>
      </c>
      <c r="AV581" s="21">
        <v>33.255683378429033</v>
      </c>
      <c r="AW581" s="21">
        <v>88.682503089667051</v>
      </c>
      <c r="AX581" s="21">
        <v>100.82670725785165</v>
      </c>
      <c r="AY581" s="21">
        <v>0.48267981976598429</v>
      </c>
      <c r="AZ581" s="21">
        <v>53.251002804994428</v>
      </c>
      <c r="BA581" s="26">
        <v>1585.1390438233047</v>
      </c>
    </row>
    <row r="582" spans="1:100" x14ac:dyDescent="0.25">
      <c r="A582">
        <v>1708</v>
      </c>
      <c r="B582" t="s">
        <v>1015</v>
      </c>
      <c r="C582" s="26">
        <v>3</v>
      </c>
      <c r="D582" s="21">
        <v>4.5640950402610141</v>
      </c>
      <c r="E582" s="21">
        <v>-2.4500707076103079E-2</v>
      </c>
      <c r="F582" s="21">
        <v>0.10838169534677464</v>
      </c>
      <c r="G582" s="21">
        <v>4.3083564181652746E-2</v>
      </c>
      <c r="H582" s="21">
        <v>9.340840309586243E-2</v>
      </c>
      <c r="I582" s="21">
        <v>0</v>
      </c>
      <c r="J582" s="21">
        <v>5.6045041857517441</v>
      </c>
      <c r="K582" s="21">
        <v>9.340840309586243E-2</v>
      </c>
      <c r="L582" s="21">
        <v>-1.0000000000000013</v>
      </c>
      <c r="M582" s="21">
        <v>-1.0000000000000013</v>
      </c>
      <c r="N582" s="21">
        <v>1.8681680619172485</v>
      </c>
      <c r="O582" s="21">
        <v>10.211682790194413</v>
      </c>
      <c r="P582" s="21">
        <v>6.3299709725625319E-2</v>
      </c>
      <c r="Q582" s="21">
        <v>-0.90669804447700197</v>
      </c>
      <c r="R582" s="21">
        <v>-0.39038753834523521</v>
      </c>
      <c r="S582" s="21">
        <v>0.33333333333333365</v>
      </c>
      <c r="T582" s="21">
        <v>0.14484967729840403</v>
      </c>
      <c r="U582" s="21">
        <v>0.23088780239900419</v>
      </c>
      <c r="V582" s="21">
        <v>2.3445267276989831E-3</v>
      </c>
      <c r="W582" s="21">
        <v>24.720277466503145</v>
      </c>
      <c r="X582" s="21">
        <v>1.1339093214631559</v>
      </c>
      <c r="Y582" s="21">
        <v>-1.0000000000000013</v>
      </c>
      <c r="Z582" s="21">
        <v>-1.0000000000000013</v>
      </c>
      <c r="AA582" s="21">
        <v>46.795787271344736</v>
      </c>
      <c r="AB582" s="21">
        <v>-1.0459638256620128E-2</v>
      </c>
      <c r="AC582" s="21">
        <v>0.15587375462062414</v>
      </c>
      <c r="AD582" s="21">
        <v>0.30390383049973246</v>
      </c>
      <c r="AE582" s="21">
        <v>22.465897343186821</v>
      </c>
      <c r="AF582" s="21">
        <v>-1.0000000000000013</v>
      </c>
      <c r="AG582" s="21">
        <v>-1.0000000000000013</v>
      </c>
      <c r="AH582" s="21">
        <v>-1.0000000000000013</v>
      </c>
      <c r="AI582" s="21">
        <v>0</v>
      </c>
      <c r="AJ582" s="21">
        <v>2.3445267276989831E-3</v>
      </c>
      <c r="AK582" s="21">
        <v>0.19704984042356258</v>
      </c>
      <c r="AL582" s="21">
        <v>0.29494500356721842</v>
      </c>
      <c r="AM582" s="21">
        <v>0.29800753681225961</v>
      </c>
      <c r="AN582" s="21">
        <v>0.2846772339111035</v>
      </c>
      <c r="AO582" s="21">
        <v>8.4354376224243044</v>
      </c>
      <c r="AP582" s="21">
        <v>8.5916558656136797</v>
      </c>
      <c r="AQ582" s="21">
        <v>30.324781652254888</v>
      </c>
      <c r="AR582" s="21">
        <v>0.71141533975844096</v>
      </c>
      <c r="AS582" s="21">
        <v>1.2273177245590186</v>
      </c>
      <c r="AT582" s="21">
        <v>-1.0000000000000013</v>
      </c>
      <c r="AU582" s="21">
        <v>-1.0000000000000013</v>
      </c>
      <c r="AV582" s="21">
        <v>-0.34730397416358239</v>
      </c>
      <c r="AW582" s="21">
        <v>65.599125927152812</v>
      </c>
      <c r="AX582" s="21">
        <v>65.833578599922703</v>
      </c>
      <c r="AY582" s="21">
        <v>0.32672342510563884</v>
      </c>
      <c r="AZ582" s="21">
        <v>16.579193455405015</v>
      </c>
      <c r="BA582" s="26">
        <v>1473.8691045578721</v>
      </c>
      <c r="CU582" t="e">
        <v>#N/A</v>
      </c>
      <c r="CV582" t="e">
        <v>#N/A</v>
      </c>
    </row>
    <row r="583" spans="1:100" x14ac:dyDescent="0.25">
      <c r="A583">
        <v>1710</v>
      </c>
      <c r="B583" t="s">
        <v>1016</v>
      </c>
      <c r="C583" s="26">
        <v>3</v>
      </c>
      <c r="D583" s="21">
        <v>3.6750624312353124</v>
      </c>
      <c r="E583" s="21">
        <v>0</v>
      </c>
      <c r="F583" s="21">
        <v>0.66389488934562102</v>
      </c>
      <c r="G583" s="21">
        <v>0.66389488934562102</v>
      </c>
      <c r="H583" s="21">
        <v>4.8657598684187849E-2</v>
      </c>
      <c r="I583" s="21">
        <v>0</v>
      </c>
      <c r="J583" s="21">
        <v>2.9194559210512705</v>
      </c>
      <c r="K583" s="21">
        <v>4.8657598684187849E-2</v>
      </c>
      <c r="L583" s="21">
        <v>-0.99999999999999967</v>
      </c>
      <c r="M583" s="21">
        <v>-0.99999999999999967</v>
      </c>
      <c r="N583" s="21">
        <v>0.97315197368375705</v>
      </c>
      <c r="O583" s="21">
        <v>7.2584132416322085</v>
      </c>
      <c r="P583" s="21">
        <v>-9.4000744117550786E-2</v>
      </c>
      <c r="Q583" s="21">
        <v>3.7950017786870132</v>
      </c>
      <c r="R583" s="21">
        <v>1.0790970549384864</v>
      </c>
      <c r="S583" s="21">
        <v>0.33333333333333304</v>
      </c>
      <c r="T583" s="21">
        <v>0.35491502847116596</v>
      </c>
      <c r="U583" s="21">
        <v>0.65427054948985053</v>
      </c>
      <c r="V583" s="21">
        <v>3.9812987166616192E-3</v>
      </c>
      <c r="W583" s="21">
        <v>51.913704453072945</v>
      </c>
      <c r="X583" s="21">
        <v>3.3021424485175164</v>
      </c>
      <c r="Y583" s="21">
        <v>-0.99999999999999967</v>
      </c>
      <c r="Z583" s="21">
        <v>-0.99999999999999967</v>
      </c>
      <c r="AA583" s="21">
        <v>89.813828656205018</v>
      </c>
      <c r="AB583" s="21">
        <v>0.34181110780417934</v>
      </c>
      <c r="AC583" s="21">
        <v>0.41791923032545009</v>
      </c>
      <c r="AD583" s="21">
        <v>-2.3309795165757118E-2</v>
      </c>
      <c r="AE583" s="21">
        <v>36.821027148193622</v>
      </c>
      <c r="AF583" s="21">
        <v>-0.99999999999999967</v>
      </c>
      <c r="AG583" s="21">
        <v>-0.99999999999999967</v>
      </c>
      <c r="AH583" s="21">
        <v>-0.99999999999999967</v>
      </c>
      <c r="AI583" s="21">
        <v>2.7251882145864312E-2</v>
      </c>
      <c r="AJ583" s="21">
        <v>3.9812987166616192E-3</v>
      </c>
      <c r="AK583" s="21">
        <v>4.7141105046625054E-2</v>
      </c>
      <c r="AL583" s="21">
        <v>-0.19047848136741991</v>
      </c>
      <c r="AM583" s="21">
        <v>-0.24472524643249705</v>
      </c>
      <c r="AN583" s="21">
        <v>0.19586168935611456</v>
      </c>
      <c r="AO583" s="21">
        <v>-5.8824256355792999</v>
      </c>
      <c r="AP583" s="21">
        <v>3.9441498270657673</v>
      </c>
      <c r="AQ583" s="21">
        <v>54.833160374124191</v>
      </c>
      <c r="AR583" s="21">
        <v>1.3465002100110126</v>
      </c>
      <c r="AS583" s="21">
        <v>3.3508000472017034</v>
      </c>
      <c r="AT583" s="21">
        <v>-0.99999999999999967</v>
      </c>
      <c r="AU583" s="21">
        <v>-0.99999999999999967</v>
      </c>
      <c r="AV583" s="21">
        <v>1.7429919442841075</v>
      </c>
      <c r="AW583" s="21">
        <v>101.01639172490299</v>
      </c>
      <c r="AX583" s="21">
        <v>101.95955923948648</v>
      </c>
      <c r="AY583" s="21">
        <v>0.31336418351297246</v>
      </c>
      <c r="AZ583" s="21">
        <v>68.127713242131222</v>
      </c>
      <c r="BA583" s="26">
        <v>1510.8075800077409</v>
      </c>
    </row>
    <row r="584" spans="1:100" x14ac:dyDescent="0.25">
      <c r="A584">
        <v>1711</v>
      </c>
      <c r="B584" t="s">
        <v>1017</v>
      </c>
      <c r="C584" s="26">
        <v>3</v>
      </c>
      <c r="D584" s="21">
        <v>5.3626516080333202</v>
      </c>
      <c r="E584" s="21">
        <v>0</v>
      </c>
      <c r="F584" s="21">
        <v>-0.12876452036078279</v>
      </c>
      <c r="G584" s="21">
        <v>-0.12876452036078279</v>
      </c>
      <c r="H584" s="21">
        <v>0.46264184257225349</v>
      </c>
      <c r="I584" s="21">
        <v>0</v>
      </c>
      <c r="J584" s="21">
        <v>27.758510554335214</v>
      </c>
      <c r="K584" s="21">
        <v>0.46264184257225349</v>
      </c>
      <c r="L584" s="21">
        <v>-1.0000000000000022</v>
      </c>
      <c r="M584" s="21">
        <v>-1.0000000000000022</v>
      </c>
      <c r="N584" s="21">
        <v>9.2528368514450747</v>
      </c>
      <c r="O584" s="21">
        <v>32.992397642007752</v>
      </c>
      <c r="P584" s="21">
        <v>-0.29498968400385894</v>
      </c>
      <c r="Q584" s="21">
        <v>-2.4908914917013449</v>
      </c>
      <c r="R584" s="21">
        <v>-0.8268851254878431</v>
      </c>
      <c r="S584" s="21">
        <v>0.33333333333333398</v>
      </c>
      <c r="T584" s="21">
        <v>0.37992185828898423</v>
      </c>
      <c r="U584" s="21">
        <v>6.5601350790376406E-2</v>
      </c>
      <c r="V584" s="21">
        <v>-1.2844746292589517E-3</v>
      </c>
      <c r="W584" s="21">
        <v>12.597209008447292</v>
      </c>
      <c r="X584" s="21">
        <v>0.53944115393459913</v>
      </c>
      <c r="Y584" s="21">
        <v>-1.0000000000000022</v>
      </c>
      <c r="Z584" s="21">
        <v>-1.0000000000000022</v>
      </c>
      <c r="AA584" s="21">
        <v>58.824404157120881</v>
      </c>
      <c r="AB584" s="21">
        <v>0.33835794048983803</v>
      </c>
      <c r="AC584" s="21">
        <v>0.21163519841486159</v>
      </c>
      <c r="AD584" s="21">
        <v>0.39108846657852869</v>
      </c>
      <c r="AE584" s="21">
        <v>47.054080274161414</v>
      </c>
      <c r="AF584" s="21">
        <v>-1.0000000000000022</v>
      </c>
      <c r="AG584" s="21">
        <v>-1.0000000000000022</v>
      </c>
      <c r="AH584" s="21">
        <v>-1.0000000000000022</v>
      </c>
      <c r="AI584" s="21">
        <v>0</v>
      </c>
      <c r="AJ584" s="21">
        <v>-1.2844746292589517E-3</v>
      </c>
      <c r="AK584" s="21">
        <v>0.23851812427092259</v>
      </c>
      <c r="AL584" s="21">
        <v>-4.3560235269599915E-2</v>
      </c>
      <c r="AM584" s="21">
        <v>-2.0712434870270843E-2</v>
      </c>
      <c r="AN584" s="21">
        <v>0.13697545321067012</v>
      </c>
      <c r="AO584" s="21">
        <v>0.67477974959784104</v>
      </c>
      <c r="AP584" s="21">
        <v>3.2065851539187546</v>
      </c>
      <c r="AQ584" s="21">
        <v>40.355719562782511</v>
      </c>
      <c r="AR584" s="21">
        <v>0.77757206778343535</v>
      </c>
      <c r="AS584" s="21">
        <v>1.0020829965068521</v>
      </c>
      <c r="AT584" s="21">
        <v>-1.0000000000000022</v>
      </c>
      <c r="AU584" s="21">
        <v>-1.0000000000000022</v>
      </c>
      <c r="AV584" s="21">
        <v>-0.95564964584862577</v>
      </c>
      <c r="AW584" s="21">
        <v>95.023386953047392</v>
      </c>
      <c r="AX584" s="21">
        <v>94.894939490121502</v>
      </c>
      <c r="AY584" s="21">
        <v>0.1179446771051767</v>
      </c>
      <c r="AZ584" s="21">
        <v>37.378365765064174</v>
      </c>
      <c r="BA584" s="26">
        <v>1481.4835637343851</v>
      </c>
    </row>
    <row r="585" spans="1:100" x14ac:dyDescent="0.25">
      <c r="A585">
        <v>1712</v>
      </c>
      <c r="B585" t="s">
        <v>1018</v>
      </c>
      <c r="C585" s="26">
        <v>3</v>
      </c>
      <c r="D585" s="21">
        <v>4.8532623685687604</v>
      </c>
      <c r="E585" s="21">
        <v>-5.3395356730387769E-4</v>
      </c>
      <c r="F585" s="21">
        <v>-0.20960898542111922</v>
      </c>
      <c r="G585" s="21">
        <v>-0.205163641972818</v>
      </c>
      <c r="H585" s="21">
        <v>0.38307069201835747</v>
      </c>
      <c r="I585" s="21">
        <v>0</v>
      </c>
      <c r="J585" s="21">
        <v>22.984241521101456</v>
      </c>
      <c r="K585" s="21">
        <v>0.38307069201835747</v>
      </c>
      <c r="L585" s="21">
        <v>-1.0000000000000007</v>
      </c>
      <c r="M585" s="21">
        <v>-1.0000000000000007</v>
      </c>
      <c r="N585" s="21">
        <v>7.6614138403671461</v>
      </c>
      <c r="O585" s="21">
        <v>27.632340247697375</v>
      </c>
      <c r="P585" s="21">
        <v>0.5150817975639097</v>
      </c>
      <c r="Q585" s="21">
        <v>2.3080561782660465</v>
      </c>
      <c r="R585" s="21">
        <v>0.79199744019896423</v>
      </c>
      <c r="S585" s="21">
        <v>0.33333333333333354</v>
      </c>
      <c r="T585" s="21">
        <v>0.33738780188409095</v>
      </c>
      <c r="U585" s="21">
        <v>2.3307799767016996E-2</v>
      </c>
      <c r="V585" s="21">
        <v>-2.1310983505373426E-2</v>
      </c>
      <c r="W585" s="21">
        <v>11.585890378428418</v>
      </c>
      <c r="X585" s="21">
        <v>0.25707020978565193</v>
      </c>
      <c r="Y585" s="21">
        <v>-1.0000000000000007</v>
      </c>
      <c r="Z585" s="21">
        <v>-1.0000000000000007</v>
      </c>
      <c r="AA585" s="21">
        <v>44.559631242432545</v>
      </c>
      <c r="AB585" s="21">
        <v>0.22430205057830921</v>
      </c>
      <c r="AC585" s="21">
        <v>0.2404727128108233</v>
      </c>
      <c r="AD585" s="21">
        <v>0.17886010508697087</v>
      </c>
      <c r="AE585" s="21">
        <v>32.181743423805152</v>
      </c>
      <c r="AF585" s="21">
        <v>-1.0000000000000007</v>
      </c>
      <c r="AG585" s="21">
        <v>-1.0000000000000007</v>
      </c>
      <c r="AH585" s="21">
        <v>-1.0000000000000007</v>
      </c>
      <c r="AI585" s="21">
        <v>0</v>
      </c>
      <c r="AJ585" s="21">
        <v>-2.1310983505373426E-2</v>
      </c>
      <c r="AK585" s="21">
        <v>0.31674708519009542</v>
      </c>
      <c r="AL585" s="21">
        <v>-0.19503619817994078</v>
      </c>
      <c r="AM585" s="21">
        <v>0.11574878156238289</v>
      </c>
      <c r="AN585" s="21">
        <v>9.8239642736134516E-2</v>
      </c>
      <c r="AO585" s="21">
        <v>4.4774549650100477</v>
      </c>
      <c r="AP585" s="21">
        <v>1.4808100775036577</v>
      </c>
      <c r="AQ585" s="21">
        <v>34.570131899529891</v>
      </c>
      <c r="AR585" s="21">
        <v>0.67271795147906799</v>
      </c>
      <c r="AS585" s="21">
        <v>0.64014090180400929</v>
      </c>
      <c r="AT585" s="21">
        <v>-1.0000000000000007</v>
      </c>
      <c r="AU585" s="21">
        <v>-1.0000000000000007</v>
      </c>
      <c r="AV585" s="21">
        <v>0.58683379822614645</v>
      </c>
      <c r="AW585" s="21">
        <v>73.672781567633606</v>
      </c>
      <c r="AX585" s="21">
        <v>71.541683217096264</v>
      </c>
      <c r="AY585" s="21">
        <v>8.0691751762411029E-2</v>
      </c>
      <c r="AZ585" s="21">
        <v>-18.478697488193902</v>
      </c>
      <c r="BA585" s="26">
        <v>1489.7356652157771</v>
      </c>
    </row>
    <row r="586" spans="1:100" x14ac:dyDescent="0.25">
      <c r="A586">
        <v>1714</v>
      </c>
      <c r="B586" t="s">
        <v>1019</v>
      </c>
      <c r="C586" s="26">
        <v>3</v>
      </c>
      <c r="D586" s="21">
        <v>5.1123042436292847</v>
      </c>
      <c r="E586" s="21">
        <v>0.21847984537666107</v>
      </c>
      <c r="F586" s="21">
        <v>0.55693092408908651</v>
      </c>
      <c r="G586" s="21">
        <v>0.64688811744344843</v>
      </c>
      <c r="H586" s="21">
        <v>0.35084867497237798</v>
      </c>
      <c r="I586" s="21">
        <v>0</v>
      </c>
      <c r="J586" s="21">
        <v>21.050920498342688</v>
      </c>
      <c r="K586" s="21">
        <v>0.35084867497237798</v>
      </c>
      <c r="L586" s="21">
        <v>-1.0000000000000013</v>
      </c>
      <c r="M586" s="21">
        <v>-1.0000000000000013</v>
      </c>
      <c r="N586" s="21">
        <v>7.0169734994475608</v>
      </c>
      <c r="O586" s="21">
        <v>26.810112859415412</v>
      </c>
      <c r="P586" s="21">
        <v>-2.0987395511278319</v>
      </c>
      <c r="Q586" s="21">
        <v>0.52651081110147691</v>
      </c>
      <c r="R586" s="21">
        <v>-0.10914563962916388</v>
      </c>
      <c r="S586" s="21">
        <v>0.33333333333333381</v>
      </c>
      <c r="T586" s="21">
        <v>0.37706054664490835</v>
      </c>
      <c r="U586" s="21">
        <v>0.32707250900966206</v>
      </c>
      <c r="V586" s="21">
        <v>-6.3965198949965385E-2</v>
      </c>
      <c r="W586" s="21">
        <v>24.906100602622441</v>
      </c>
      <c r="X586" s="21">
        <v>1.3277712606562959</v>
      </c>
      <c r="Y586" s="21">
        <v>-1.0000000000000013</v>
      </c>
      <c r="Z586" s="21">
        <v>-1.0000000000000013</v>
      </c>
      <c r="AA586" s="21">
        <v>39.115286319113331</v>
      </c>
      <c r="AB586" s="21">
        <v>8.909715759645323E-2</v>
      </c>
      <c r="AC586" s="21">
        <v>0.21370362535106921</v>
      </c>
      <c r="AD586" s="21">
        <v>-1.6434155825122001E-2</v>
      </c>
      <c r="AE586" s="21">
        <v>14.318331356120035</v>
      </c>
      <c r="AF586" s="21">
        <v>-1.0000000000000013</v>
      </c>
      <c r="AG586" s="21">
        <v>-1.0000000000000013</v>
      </c>
      <c r="AH586" s="21">
        <v>-1.0000000000000013</v>
      </c>
      <c r="AI586" s="21">
        <v>0</v>
      </c>
      <c r="AJ586" s="21">
        <v>-6.3965198949965385E-2</v>
      </c>
      <c r="AK586" s="21">
        <v>-9.8664535399126618E-2</v>
      </c>
      <c r="AL586" s="21">
        <v>8.7888865218388665E-3</v>
      </c>
      <c r="AM586" s="21">
        <v>0.13101090571315582</v>
      </c>
      <c r="AN586" s="21">
        <v>0.62861230577120453</v>
      </c>
      <c r="AO586" s="21">
        <v>2.7819499658332618</v>
      </c>
      <c r="AP586" s="21">
        <v>15.759252076889309</v>
      </c>
      <c r="AQ586" s="21">
        <v>45.957021100965093</v>
      </c>
      <c r="AR586" s="21">
        <v>0.97350119003793945</v>
      </c>
      <c r="AS586" s="21">
        <v>1.6786199356286744</v>
      </c>
      <c r="AT586" s="21">
        <v>-1.0000000000000013</v>
      </c>
      <c r="AU586" s="21">
        <v>-1.0000000000000013</v>
      </c>
      <c r="AV586" s="21">
        <v>0.53774247781428408</v>
      </c>
      <c r="AW586" s="21">
        <v>81.684651255418061</v>
      </c>
      <c r="AX586" s="21">
        <v>75.288131360421545</v>
      </c>
      <c r="AY586" s="21">
        <v>0.49140834094882646</v>
      </c>
      <c r="AZ586" s="21">
        <v>24.263773220389037</v>
      </c>
      <c r="BA586" s="26">
        <v>1494.6738570690845</v>
      </c>
      <c r="CU586" t="e">
        <v>#N/A</v>
      </c>
      <c r="CV586" t="e">
        <v>#N/A</v>
      </c>
    </row>
    <row r="587" spans="1:100" x14ac:dyDescent="0.25">
      <c r="A587">
        <v>1716</v>
      </c>
      <c r="B587" t="s">
        <v>1020</v>
      </c>
      <c r="C587" s="26">
        <v>3</v>
      </c>
      <c r="D587" s="21">
        <v>4.4283643416886118</v>
      </c>
      <c r="E587" s="21">
        <v>-9.0788164175708674E-2</v>
      </c>
      <c r="F587" s="21">
        <v>-0.10050835132899461</v>
      </c>
      <c r="G587" s="21">
        <v>-0.12326414253991266</v>
      </c>
      <c r="H587" s="21">
        <v>0.20888797844131615</v>
      </c>
      <c r="I587" s="21">
        <v>0</v>
      </c>
      <c r="J587" s="21">
        <v>12.533278706478978</v>
      </c>
      <c r="K587" s="21">
        <v>0.20888797844131615</v>
      </c>
      <c r="L587" s="21">
        <v>-0.99999999999999933</v>
      </c>
      <c r="M587" s="21">
        <v>-0.99999999999999933</v>
      </c>
      <c r="N587" s="21">
        <v>4.1777595688263247</v>
      </c>
      <c r="O587" s="21">
        <v>16.838378905627664</v>
      </c>
      <c r="P587" s="21">
        <v>2.6939928986612745E-2</v>
      </c>
      <c r="Q587" s="21">
        <v>-0.81225056402557172</v>
      </c>
      <c r="R587" s="21">
        <v>-0.20628970947539862</v>
      </c>
      <c r="S587" s="21">
        <v>0.33333333333333326</v>
      </c>
      <c r="T587" s="21">
        <v>0.33946704793267884</v>
      </c>
      <c r="U587" s="21">
        <v>0.11813214944350772</v>
      </c>
      <c r="V587" s="21">
        <v>7.5914061178160186E-2</v>
      </c>
      <c r="W587" s="21">
        <v>26.318344537854554</v>
      </c>
      <c r="X587" s="21">
        <v>1.3980590822670333</v>
      </c>
      <c r="Y587" s="21">
        <v>-0.99999999999999933</v>
      </c>
      <c r="Z587" s="21">
        <v>-0.99999999999999933</v>
      </c>
      <c r="AA587" s="21">
        <v>16.166388600599323</v>
      </c>
      <c r="AB587" s="21">
        <v>-0.28749509559085912</v>
      </c>
      <c r="AC587" s="21">
        <v>0.10082574249731198</v>
      </c>
      <c r="AD587" s="21">
        <v>-1.2243971462049636E-2</v>
      </c>
      <c r="AE587" s="21">
        <v>-9.945666227779844</v>
      </c>
      <c r="AF587" s="21">
        <v>-0.99999999999999933</v>
      </c>
      <c r="AG587" s="21">
        <v>-0.99999999999999933</v>
      </c>
      <c r="AH587" s="21">
        <v>-0.99999999999999933</v>
      </c>
      <c r="AI587" s="21">
        <v>0</v>
      </c>
      <c r="AJ587" s="21">
        <v>7.5914061178160186E-2</v>
      </c>
      <c r="AK587" s="21">
        <v>-1.7329156453303948E-3</v>
      </c>
      <c r="AL587" s="21">
        <v>4.4715012086878413E-2</v>
      </c>
      <c r="AM587" s="21">
        <v>-9.6625842543890089E-2</v>
      </c>
      <c r="AN587" s="21">
        <v>4.8178574438244762E-2</v>
      </c>
      <c r="AO587" s="21">
        <v>-2.424310641823904</v>
      </c>
      <c r="AP587" s="21">
        <v>1.4280394213905108</v>
      </c>
      <c r="AQ587" s="21">
        <v>38.851623244333517</v>
      </c>
      <c r="AR587" s="21">
        <v>0.86684659188767954</v>
      </c>
      <c r="AS587" s="21">
        <v>1.6069470607083489</v>
      </c>
      <c r="AT587" s="21">
        <v>-0.99999999999999933</v>
      </c>
      <c r="AU587" s="21">
        <v>-0.99999999999999933</v>
      </c>
      <c r="AV587" s="21">
        <v>-0.32955385201531134</v>
      </c>
      <c r="AW587" s="21">
        <v>34.432806927617499</v>
      </c>
      <c r="AX587" s="21">
        <v>42.024213045433527</v>
      </c>
      <c r="AY587" s="21">
        <v>-4.807632551826739E-2</v>
      </c>
      <c r="AZ587" s="21">
        <v>-55.122176679806707</v>
      </c>
      <c r="BA587" s="26">
        <v>1362.8137853955852</v>
      </c>
    </row>
    <row r="588" spans="1:100" x14ac:dyDescent="0.25">
      <c r="A588">
        <v>1718</v>
      </c>
      <c r="B588" t="s">
        <v>1021</v>
      </c>
      <c r="C588" s="26">
        <v>3</v>
      </c>
      <c r="D588" s="21">
        <v>4.0122173231076435</v>
      </c>
      <c r="E588" s="21">
        <v>0</v>
      </c>
      <c r="F588" s="21">
        <v>-0.37351880248294755</v>
      </c>
      <c r="G588" s="21">
        <v>-0.37351880248294755</v>
      </c>
      <c r="H588" s="21">
        <v>0.12855392057716611</v>
      </c>
      <c r="I588" s="21">
        <v>-4.1471480326836603E-3</v>
      </c>
      <c r="J588" s="21">
        <v>7.4644063526689477</v>
      </c>
      <c r="K588" s="21">
        <v>0.12440677254448244</v>
      </c>
      <c r="L588" s="21">
        <v>-0.99999999999999956</v>
      </c>
      <c r="M588" s="21">
        <v>-0.99999999999999956</v>
      </c>
      <c r="N588" s="21">
        <v>2.4881354508896494</v>
      </c>
      <c r="O588" s="21">
        <v>11.103104873293644</v>
      </c>
      <c r="P588" s="21">
        <v>-1.8602158627122842</v>
      </c>
      <c r="Q588" s="21">
        <v>-0.83051696096899341</v>
      </c>
      <c r="R588" s="21">
        <v>-0.43064564572819425</v>
      </c>
      <c r="S588" s="21">
        <v>0.33333333333333337</v>
      </c>
      <c r="T588" s="21">
        <v>0.3451196573374678</v>
      </c>
      <c r="U588" s="21">
        <v>0.29088777008731131</v>
      </c>
      <c r="V588" s="21">
        <v>0.16872572663704033</v>
      </c>
      <c r="W588" s="21">
        <v>40.546388594026801</v>
      </c>
      <c r="X588" s="21">
        <v>2.7451463780317531</v>
      </c>
      <c r="Y588" s="21">
        <v>-0.99999999999999956</v>
      </c>
      <c r="Z588" s="21">
        <v>-0.99999999999999956</v>
      </c>
      <c r="AA588" s="21">
        <v>81.446194778354908</v>
      </c>
      <c r="AB588" s="21">
        <v>0.34890337926738274</v>
      </c>
      <c r="AC588" s="21">
        <v>0.14256012845860574</v>
      </c>
      <c r="AD588" s="21">
        <v>0.33514552887513749</v>
      </c>
      <c r="AE588" s="21">
        <v>41.330451830056283</v>
      </c>
      <c r="AF588" s="21">
        <v>-0.99999999999999956</v>
      </c>
      <c r="AG588" s="21">
        <v>-0.99999999999999956</v>
      </c>
      <c r="AH588" s="21">
        <v>-0.99999999999999956</v>
      </c>
      <c r="AI588" s="21">
        <v>0</v>
      </c>
      <c r="AJ588" s="21">
        <v>0.16872572663704033</v>
      </c>
      <c r="AK588" s="21">
        <v>-0.14853605831526795</v>
      </c>
      <c r="AL588" s="21">
        <v>0.12907802345295419</v>
      </c>
      <c r="AM588" s="21">
        <v>0.23951942030126971</v>
      </c>
      <c r="AN588" s="21">
        <v>0.15045512574204645</v>
      </c>
      <c r="AO588" s="21">
        <v>5.245305215955403</v>
      </c>
      <c r="AP588" s="21">
        <v>4.4067682608159329</v>
      </c>
      <c r="AQ588" s="21">
        <v>48.010794946695746</v>
      </c>
      <c r="AR588" s="21">
        <v>1.1380664873951527</v>
      </c>
      <c r="AS588" s="21">
        <v>2.8695531505762371</v>
      </c>
      <c r="AT588" s="21">
        <v>-0.99999999999999956</v>
      </c>
      <c r="AU588" s="21">
        <v>-0.99999999999999956</v>
      </c>
      <c r="AV588" s="21">
        <v>-0.80416444821114152</v>
      </c>
      <c r="AW588" s="21">
        <v>96.956067912464434</v>
      </c>
      <c r="AX588" s="21">
        <v>113.8286405761685</v>
      </c>
      <c r="AY588" s="21">
        <v>0.3971917282631417</v>
      </c>
      <c r="AZ588" s="21">
        <v>40.206833146239333</v>
      </c>
      <c r="BA588" s="26">
        <v>1602.7087351777016</v>
      </c>
    </row>
    <row r="589" spans="1:100" x14ac:dyDescent="0.25">
      <c r="A589">
        <v>1719</v>
      </c>
      <c r="B589" t="s">
        <v>1022</v>
      </c>
      <c r="C589" s="26">
        <v>3</v>
      </c>
      <c r="D589" s="21">
        <v>6.0521845833306411</v>
      </c>
      <c r="E589" s="21">
        <v>-2.8001303331182141E-3</v>
      </c>
      <c r="F589" s="21">
        <v>7.1544853038465897E-3</v>
      </c>
      <c r="G589" s="21">
        <v>7.1544853038465897E-3</v>
      </c>
      <c r="H589" s="21">
        <v>0.2905341992558988</v>
      </c>
      <c r="I589" s="21">
        <v>0</v>
      </c>
      <c r="J589" s="21">
        <v>17.432051955353923</v>
      </c>
      <c r="K589" s="21">
        <v>0.2905341992558988</v>
      </c>
      <c r="L589" s="21">
        <v>-1.0000000000000004</v>
      </c>
      <c r="M589" s="21">
        <v>-1.0000000000000004</v>
      </c>
      <c r="N589" s="21">
        <v>5.8106839851179757</v>
      </c>
      <c r="O589" s="21">
        <v>23.491391023988427</v>
      </c>
      <c r="P589" s="21">
        <v>-0.63345280078973509</v>
      </c>
      <c r="Q589" s="21">
        <v>-6.5068950999241579E-2</v>
      </c>
      <c r="R589" s="21">
        <v>-3.6115404429999332E-2</v>
      </c>
      <c r="S589" s="21">
        <v>0.33333333333333343</v>
      </c>
      <c r="T589" s="21">
        <v>0.36305624083030774</v>
      </c>
      <c r="U589" s="21">
        <v>0.18909323338101744</v>
      </c>
      <c r="V589" s="21">
        <v>4.6704876423810104E-5</v>
      </c>
      <c r="W589" s="21">
        <v>23.799812526607347</v>
      </c>
      <c r="X589" s="21">
        <v>1.1922314451873286</v>
      </c>
      <c r="Y589" s="21">
        <v>-1.0000000000000004</v>
      </c>
      <c r="Z589" s="21">
        <v>-1.0000000000000004</v>
      </c>
      <c r="AA589" s="21">
        <v>56.400562691489704</v>
      </c>
      <c r="AB589" s="21">
        <v>0.34673890663563889</v>
      </c>
      <c r="AC589" s="21">
        <v>0.14813808870078221</v>
      </c>
      <c r="AD589" s="21">
        <v>0.15786031604982642</v>
      </c>
      <c r="AE589" s="21">
        <v>32.636865569312363</v>
      </c>
      <c r="AF589" s="21">
        <v>-1.0000000000000004</v>
      </c>
      <c r="AG589" s="21">
        <v>-1.0000000000000004</v>
      </c>
      <c r="AH589" s="21">
        <v>-1.0000000000000004</v>
      </c>
      <c r="AI589" s="21">
        <v>0</v>
      </c>
      <c r="AJ589" s="21">
        <v>4.6704876423810104E-5</v>
      </c>
      <c r="AK589" s="21">
        <v>-5.1965143649813368E-2</v>
      </c>
      <c r="AL589" s="21">
        <v>-6.6444018624603057E-2</v>
      </c>
      <c r="AM589" s="21">
        <v>-0.39799309552203505</v>
      </c>
      <c r="AN589" s="21">
        <v>0.21289364536366204</v>
      </c>
      <c r="AO589" s="21">
        <v>-10.209653106299946</v>
      </c>
      <c r="AP589" s="21">
        <v>4.9901210409685337</v>
      </c>
      <c r="AQ589" s="21">
        <v>41.231864481961267</v>
      </c>
      <c r="AR589" s="21">
        <v>0.88552951242108247</v>
      </c>
      <c r="AS589" s="21">
        <v>1.482765644443228</v>
      </c>
      <c r="AT589" s="21">
        <v>-1.0000000000000004</v>
      </c>
      <c r="AU589" s="21">
        <v>-1.0000000000000004</v>
      </c>
      <c r="AV589" s="21">
        <v>-2.8960919126152739E-2</v>
      </c>
      <c r="AW589" s="21">
        <v>84.882074756446684</v>
      </c>
      <c r="AX589" s="21">
        <v>84.88674524408907</v>
      </c>
      <c r="AY589" s="21">
        <v>0.3001216914782705</v>
      </c>
      <c r="AZ589" s="21">
        <v>35.257229616965979</v>
      </c>
      <c r="BA589" s="26">
        <v>1470.7277098061327</v>
      </c>
    </row>
    <row r="590" spans="1:100" x14ac:dyDescent="0.25">
      <c r="A590">
        <v>1720</v>
      </c>
      <c r="B590" t="s">
        <v>1023</v>
      </c>
      <c r="C590" s="26">
        <v>3</v>
      </c>
      <c r="D590" s="21">
        <v>4.5592218349715745</v>
      </c>
      <c r="E590" s="21">
        <v>0</v>
      </c>
      <c r="F590" s="21">
        <v>4.506012268970065</v>
      </c>
      <c r="G590" s="21">
        <v>4.506012268970065</v>
      </c>
      <c r="H590" s="21">
        <v>0.49439165104125016</v>
      </c>
      <c r="I590" s="21">
        <v>0</v>
      </c>
      <c r="J590" s="21">
        <v>29.663499062475008</v>
      </c>
      <c r="K590" s="21">
        <v>0.49439165104125016</v>
      </c>
      <c r="L590" s="21">
        <v>-1</v>
      </c>
      <c r="M590" s="21">
        <v>-1</v>
      </c>
      <c r="N590" s="21">
        <v>9.8878330208250045</v>
      </c>
      <c r="O590" s="21">
        <v>38.728733166416639</v>
      </c>
      <c r="P590" s="21">
        <v>-3.2426132450692107E-3</v>
      </c>
      <c r="Q590" s="21">
        <v>4.1302564863956741</v>
      </c>
      <c r="R590" s="21">
        <v>1.166989500199715</v>
      </c>
      <c r="S590" s="21">
        <v>0.33333333333333304</v>
      </c>
      <c r="T590" s="21">
        <v>0.32681044581940166</v>
      </c>
      <c r="U590" s="21">
        <v>0.40023941243485711</v>
      </c>
      <c r="V590" s="21">
        <v>0.23072479962617345</v>
      </c>
      <c r="W590" s="21">
        <v>31.868653606900601</v>
      </c>
      <c r="X590" s="21">
        <v>3.1464829573719983</v>
      </c>
      <c r="Y590" s="21">
        <v>-1</v>
      </c>
      <c r="Z590" s="21">
        <v>-1</v>
      </c>
      <c r="AA590" s="21">
        <v>78.555892250315893</v>
      </c>
      <c r="AB590" s="21">
        <v>0.19311584003011387</v>
      </c>
      <c r="AC590" s="21">
        <v>0.30457709236923242</v>
      </c>
      <c r="AD590" s="21">
        <v>0.41271205046496429</v>
      </c>
      <c r="AE590" s="21">
        <v>45.520249143215501</v>
      </c>
      <c r="AF590" s="21">
        <v>-1</v>
      </c>
      <c r="AG590" s="21">
        <v>-1</v>
      </c>
      <c r="AH590" s="21">
        <v>-1</v>
      </c>
      <c r="AI590" s="21">
        <v>0</v>
      </c>
      <c r="AJ590" s="21">
        <v>0.23072479962617345</v>
      </c>
      <c r="AK590" s="21">
        <v>2.6836579014992975E-2</v>
      </c>
      <c r="AL590" s="21">
        <v>-1.0629580031060397E-2</v>
      </c>
      <c r="AM590" s="21">
        <v>-4.7482110331042351E-3</v>
      </c>
      <c r="AN590" s="21">
        <v>2.8572760621027891E-2</v>
      </c>
      <c r="AO590" s="21">
        <v>1.5477619247359228E-2</v>
      </c>
      <c r="AP590" s="21">
        <v>0.6611711153703953</v>
      </c>
      <c r="AQ590" s="21">
        <v>61.53215266937562</v>
      </c>
      <c r="AR590" s="21">
        <v>1.291107991213766</v>
      </c>
      <c r="AS590" s="21">
        <v>3.6408746084132497</v>
      </c>
      <c r="AT590" s="21">
        <v>-1</v>
      </c>
      <c r="AU590" s="21">
        <v>-1</v>
      </c>
      <c r="AV590" s="21">
        <v>5.6730017691697823</v>
      </c>
      <c r="AW590" s="21">
        <v>117.94579653210292</v>
      </c>
      <c r="AX590" s="21">
        <v>141.01827649472031</v>
      </c>
      <c r="AY590" s="21">
        <v>0.56120194873416662</v>
      </c>
      <c r="AZ590" s="21">
        <v>30.912632241618851</v>
      </c>
      <c r="BA590" s="26">
        <v>1522.8096326627167</v>
      </c>
    </row>
    <row r="591" spans="1:100" x14ac:dyDescent="0.25">
      <c r="A591">
        <v>1721</v>
      </c>
      <c r="B591" t="s">
        <v>1024</v>
      </c>
      <c r="C591" s="26">
        <v>3</v>
      </c>
      <c r="D591" s="21">
        <v>4.1383588013430828</v>
      </c>
      <c r="E591" s="21">
        <v>-4.5679934505880565E-2</v>
      </c>
      <c r="F591" s="21">
        <v>-8.6350585442911118E-2</v>
      </c>
      <c r="G591" s="21">
        <v>-0.10289942388443417</v>
      </c>
      <c r="H591" s="21">
        <v>0.52177218315564955</v>
      </c>
      <c r="I591" s="21">
        <v>0</v>
      </c>
      <c r="J591" s="21">
        <v>31.306330989338989</v>
      </c>
      <c r="K591" s="21">
        <v>0.52177218315564955</v>
      </c>
      <c r="L591" s="21">
        <v>-1.0000000000000004</v>
      </c>
      <c r="M591" s="21">
        <v>-1.0000000000000004</v>
      </c>
      <c r="N591" s="21">
        <v>10.435443663112993</v>
      </c>
      <c r="O591" s="21">
        <v>35.341790366797639</v>
      </c>
      <c r="P591" s="21">
        <v>-0.11719310552226152</v>
      </c>
      <c r="Q591" s="21">
        <v>-0.59677550143897418</v>
      </c>
      <c r="R591" s="21">
        <v>-0.15595516604115106</v>
      </c>
      <c r="S591" s="21">
        <v>0.33333333333333365</v>
      </c>
      <c r="T591" s="21">
        <v>0.32976034531698545</v>
      </c>
      <c r="U591" s="21">
        <v>0.46545299917441557</v>
      </c>
      <c r="V591" s="21">
        <v>0.19593868351836399</v>
      </c>
      <c r="W591" s="21">
        <v>32.108527127497965</v>
      </c>
      <c r="X591" s="21">
        <v>3.1751926052861683</v>
      </c>
      <c r="Y591" s="21">
        <v>-1.0000000000000004</v>
      </c>
      <c r="Z591" s="21">
        <v>-1.0000000000000004</v>
      </c>
      <c r="AA591" s="21">
        <v>91.630921165600967</v>
      </c>
      <c r="AB591" s="21">
        <v>0.46260265892112301</v>
      </c>
      <c r="AC591" s="21">
        <v>0.57539714433917721</v>
      </c>
      <c r="AD591" s="21">
        <v>0.15556718082258308</v>
      </c>
      <c r="AE591" s="21">
        <v>59.678349204144155</v>
      </c>
      <c r="AF591" s="21">
        <v>-1.0000000000000004</v>
      </c>
      <c r="AG591" s="21">
        <v>-1.0000000000000004</v>
      </c>
      <c r="AH591" s="21">
        <v>-1.0000000000000004</v>
      </c>
      <c r="AI591" s="21">
        <v>0</v>
      </c>
      <c r="AJ591" s="21">
        <v>0.19593868351836399</v>
      </c>
      <c r="AK591" s="21">
        <v>0.31504403292829625</v>
      </c>
      <c r="AL591" s="21">
        <v>-4.5877190584375491E-2</v>
      </c>
      <c r="AM591" s="21">
        <v>-7.5818121257999194E-2</v>
      </c>
      <c r="AN591" s="21">
        <v>-0.20194208817739628</v>
      </c>
      <c r="AO591" s="21">
        <v>-0.32023286680849827</v>
      </c>
      <c r="AP591" s="21">
        <v>-5.2779381573567825</v>
      </c>
      <c r="AQ591" s="21">
        <v>63.414858116836982</v>
      </c>
      <c r="AR591" s="21">
        <v>1.3244853613430989</v>
      </c>
      <c r="AS591" s="21">
        <v>3.6969647884418166</v>
      </c>
      <c r="AT591" s="21">
        <v>-1.0000000000000004</v>
      </c>
      <c r="AU591" s="21">
        <v>-1.0000000000000004</v>
      </c>
      <c r="AV591" s="21">
        <v>-0.2588545899255853</v>
      </c>
      <c r="AW591" s="21">
        <v>121.69477337504179</v>
      </c>
      <c r="AX591" s="21">
        <v>141.28864172687813</v>
      </c>
      <c r="AY591" s="21">
        <v>0.51827805629594725</v>
      </c>
      <c r="AZ591" s="21">
        <v>44.160197523089046</v>
      </c>
      <c r="BA591" s="26">
        <v>1496.5349041054669</v>
      </c>
    </row>
    <row r="592" spans="1:100" x14ac:dyDescent="0.25">
      <c r="A592">
        <v>1723</v>
      </c>
      <c r="B592" t="s">
        <v>1025</v>
      </c>
      <c r="C592" s="26">
        <v>3</v>
      </c>
      <c r="D592" s="21">
        <v>2.9196045110465918</v>
      </c>
      <c r="E592" s="21">
        <v>0</v>
      </c>
      <c r="F592" s="21">
        <v>-0.63623045151495716</v>
      </c>
      <c r="G592" s="21">
        <v>-0.63623045151495716</v>
      </c>
      <c r="H592" s="21">
        <v>-5.2190065890414007E-4</v>
      </c>
      <c r="I592" s="21">
        <v>0</v>
      </c>
      <c r="J592" s="21">
        <v>-3.1314039534246607E-2</v>
      </c>
      <c r="K592" s="21">
        <v>-5.2190065890414007E-4</v>
      </c>
      <c r="L592" s="21">
        <v>-1.0000000000000004</v>
      </c>
      <c r="M592" s="21">
        <v>-1.0000000000000004</v>
      </c>
      <c r="N592" s="21">
        <v>-1.043801317808235E-2</v>
      </c>
      <c r="O592" s="21">
        <v>2.2520600199973901</v>
      </c>
      <c r="P592" s="21">
        <v>-9.6991565838722815E-2</v>
      </c>
      <c r="Q592" s="21">
        <v>6.0845719652557317</v>
      </c>
      <c r="R592" s="21">
        <v>2.0276959714352598</v>
      </c>
      <c r="S592" s="21">
        <v>0.33333333333333381</v>
      </c>
      <c r="T592" s="21">
        <v>0.41967271683705587</v>
      </c>
      <c r="U592" s="21">
        <v>0.2689812321624539</v>
      </c>
      <c r="V592" s="21">
        <v>-1.7497256430149898E-2</v>
      </c>
      <c r="W592" s="21">
        <v>40.200477062463918</v>
      </c>
      <c r="X592" s="21">
        <v>1.8108087244019324</v>
      </c>
      <c r="Y592" s="21">
        <v>-1.0000000000000004</v>
      </c>
      <c r="Z592" s="21">
        <v>-1.0000000000000004</v>
      </c>
      <c r="AA592" s="21">
        <v>70.525584795162786</v>
      </c>
      <c r="AB592" s="21">
        <v>0.26962624017606873</v>
      </c>
      <c r="AC592" s="21">
        <v>0.30130091007562382</v>
      </c>
      <c r="AD592" s="21">
        <v>-4.9789150264212528E-3</v>
      </c>
      <c r="AE592" s="21">
        <v>28.297411761263565</v>
      </c>
      <c r="AF592" s="21">
        <v>-1.0000000000000004</v>
      </c>
      <c r="AG592" s="21">
        <v>-1.0000000000000004</v>
      </c>
      <c r="AH592" s="21">
        <v>-1.0000000000000004</v>
      </c>
      <c r="AI592" s="21">
        <v>4.1584376639997027E-2</v>
      </c>
      <c r="AJ592" s="21">
        <v>-1.7497256430149898E-2</v>
      </c>
      <c r="AK592" s="21">
        <v>-0.19740548142903333</v>
      </c>
      <c r="AL592" s="21">
        <v>-0.14549197821657586</v>
      </c>
      <c r="AM592" s="21">
        <v>-8.5958062789069423E-2</v>
      </c>
      <c r="AN592" s="21">
        <v>-6.7761696349876929E-2</v>
      </c>
      <c r="AO592" s="21">
        <v>-3.1359789768719031</v>
      </c>
      <c r="AP592" s="21">
        <v>-2.4215022998298021</v>
      </c>
      <c r="AQ592" s="21">
        <v>40.169163022929645</v>
      </c>
      <c r="AR592" s="21">
        <v>1.0044900259026934</v>
      </c>
      <c r="AS592" s="21">
        <v>1.8102868237430283</v>
      </c>
      <c r="AT592" s="21">
        <v>-1.0000000000000004</v>
      </c>
      <c r="AU592" s="21">
        <v>-1.0000000000000004</v>
      </c>
      <c r="AV592" s="21">
        <v>1.3914655199203032</v>
      </c>
      <c r="AW592" s="21">
        <v>70.356142515330319</v>
      </c>
      <c r="AX592" s="21">
        <v>69.43810440511524</v>
      </c>
      <c r="AY592" s="21">
        <v>-3.7884728361025716E-2</v>
      </c>
      <c r="AZ592" s="21">
        <v>-29.969537395756394</v>
      </c>
      <c r="BA592" s="26">
        <v>1424.218862848018</v>
      </c>
    </row>
    <row r="593" spans="1:100" x14ac:dyDescent="0.25">
      <c r="A593">
        <v>1726</v>
      </c>
      <c r="B593" t="s">
        <v>1026</v>
      </c>
      <c r="C593" s="26">
        <v>3</v>
      </c>
      <c r="D593" s="21">
        <v>5.5367935051414721</v>
      </c>
      <c r="E593" s="21">
        <v>-8.0874782165221738E-3</v>
      </c>
      <c r="F593" s="21">
        <v>-1.5008382761111319</v>
      </c>
      <c r="G593" s="21">
        <v>-1.5008382761111319</v>
      </c>
      <c r="H593" s="21">
        <v>-2.7440582866062942E-2</v>
      </c>
      <c r="I593" s="21">
        <v>0</v>
      </c>
      <c r="J593" s="21">
        <v>-1.6464349719637781</v>
      </c>
      <c r="K593" s="21">
        <v>-2.7440582866062942E-2</v>
      </c>
      <c r="L593" s="21">
        <v>-0.99999999999999867</v>
      </c>
      <c r="M593" s="21">
        <v>-0.99999999999999867</v>
      </c>
      <c r="N593" s="21">
        <v>-0.54881165732125892</v>
      </c>
      <c r="O593" s="21">
        <v>2.3895202570665628</v>
      </c>
      <c r="P593" s="21">
        <v>-0.48312111148240633</v>
      </c>
      <c r="Q593" s="21">
        <v>-2.1305736200839758</v>
      </c>
      <c r="R593" s="21">
        <v>-0.6771320601444073</v>
      </c>
      <c r="S593" s="21">
        <v>0.35623792157071937</v>
      </c>
      <c r="T593" s="21">
        <v>0.45637207337489621</v>
      </c>
      <c r="U593" s="21">
        <v>-3.9579514726566498E-2</v>
      </c>
      <c r="V593" s="21">
        <v>0</v>
      </c>
      <c r="W593" s="21">
        <v>32.018842523404473</v>
      </c>
      <c r="X593" s="21">
        <v>0.80477125894697554</v>
      </c>
      <c r="Y593" s="21">
        <v>-0.99999999999999867</v>
      </c>
      <c r="Z593" s="21">
        <v>-0.99999999999999867</v>
      </c>
      <c r="AA593" s="21">
        <v>71.139266250391088</v>
      </c>
      <c r="AB593" s="21">
        <v>0.21493160237559264</v>
      </c>
      <c r="AC593" s="21">
        <v>0.46165042203615941</v>
      </c>
      <c r="AD593" s="21">
        <v>0.11936909133086863</v>
      </c>
      <c r="AE593" s="21">
        <v>39.797555787131024</v>
      </c>
      <c r="AF593" s="21">
        <v>-0.99999999999999867</v>
      </c>
      <c r="AG593" s="21">
        <v>-0.99999999999999867</v>
      </c>
      <c r="AH593" s="21">
        <v>-0.99999999999999867</v>
      </c>
      <c r="AI593" s="21">
        <v>-4.2874334610459058E-2</v>
      </c>
      <c r="AJ593" s="21">
        <v>0</v>
      </c>
      <c r="AK593" s="21">
        <v>0.26527100978323936</v>
      </c>
      <c r="AL593" s="21">
        <v>-9.8565373566079403E-2</v>
      </c>
      <c r="AM593" s="21">
        <v>-7.7341364720694042E-2</v>
      </c>
      <c r="AN593" s="21">
        <v>0.29838086043482459</v>
      </c>
      <c r="AO593" s="21">
        <v>-0.60717906910115427</v>
      </c>
      <c r="AP593" s="21">
        <v>6.9666946430402161</v>
      </c>
      <c r="AQ593" s="21">
        <v>30.372407551440695</v>
      </c>
      <c r="AR593" s="21">
        <v>0.77303048021904897</v>
      </c>
      <c r="AS593" s="21">
        <v>0.77733067608091311</v>
      </c>
      <c r="AT593" s="21">
        <v>-0.99999999999999867</v>
      </c>
      <c r="AU593" s="21">
        <v>-0.99999999999999867</v>
      </c>
      <c r="AV593" s="21">
        <v>-2.1779703362555387</v>
      </c>
      <c r="AW593" s="21">
        <v>80.495481150497881</v>
      </c>
      <c r="AX593" s="21">
        <v>79.637994458288688</v>
      </c>
      <c r="AY593" s="21">
        <v>0.43930958250036706</v>
      </c>
      <c r="AZ593" s="21">
        <v>41.589572223557276</v>
      </c>
      <c r="BA593" s="26">
        <v>1539.805206343482</v>
      </c>
    </row>
    <row r="594" spans="1:100" x14ac:dyDescent="0.25">
      <c r="A594">
        <v>1727</v>
      </c>
      <c r="B594" t="s">
        <v>1027</v>
      </c>
      <c r="C594" s="26">
        <v>3</v>
      </c>
      <c r="D594" s="21">
        <v>5.8007205812863702</v>
      </c>
      <c r="E594" s="21">
        <v>0.28696571846021368</v>
      </c>
      <c r="F594" s="21">
        <v>2.1238854762907662E-3</v>
      </c>
      <c r="G594" s="21">
        <v>0.12344617080670552</v>
      </c>
      <c r="H594" s="21">
        <v>0.40205991468849123</v>
      </c>
      <c r="I594" s="21">
        <v>0</v>
      </c>
      <c r="J594" s="21">
        <v>24.123594881309469</v>
      </c>
      <c r="K594" s="21">
        <v>0.40205991468849123</v>
      </c>
      <c r="L594" s="21">
        <v>-0.99999999999999867</v>
      </c>
      <c r="M594" s="21">
        <v>-0.99999999999999867</v>
      </c>
      <c r="N594" s="21">
        <v>8.0411982937698223</v>
      </c>
      <c r="O594" s="21">
        <v>30.047761633402558</v>
      </c>
      <c r="P594" s="21">
        <v>0.36459533065436417</v>
      </c>
      <c r="Q594" s="21">
        <v>1.0021388424212236E-2</v>
      </c>
      <c r="R594" s="21">
        <v>-1.3643796844432784E-2</v>
      </c>
      <c r="S594" s="21">
        <v>0.34071378426584703</v>
      </c>
      <c r="T594" s="21">
        <v>0.28918783288608019</v>
      </c>
      <c r="U594" s="21">
        <v>0.34007684005304695</v>
      </c>
      <c r="V594" s="21">
        <v>0</v>
      </c>
      <c r="W594" s="21">
        <v>22.716741700659316</v>
      </c>
      <c r="X594" s="21">
        <v>1.5391464146383462</v>
      </c>
      <c r="Y594" s="21">
        <v>-0.99999999999999867</v>
      </c>
      <c r="Z594" s="21">
        <v>-0.99999999999999867</v>
      </c>
      <c r="AA594" s="21">
        <v>56.569097805394286</v>
      </c>
      <c r="AB594" s="21">
        <v>0.26369359617349031</v>
      </c>
      <c r="AC594" s="21">
        <v>0.22461842299894941</v>
      </c>
      <c r="AD594" s="21">
        <v>0.18900797885914838</v>
      </c>
      <c r="AE594" s="21">
        <v>33.865999901579407</v>
      </c>
      <c r="AF594" s="21">
        <v>-0.99999999999999867</v>
      </c>
      <c r="AG594" s="21">
        <v>-0.99999999999999867</v>
      </c>
      <c r="AH594" s="21">
        <v>-0.99999999999999867</v>
      </c>
      <c r="AI594" s="21">
        <v>0</v>
      </c>
      <c r="AJ594" s="21">
        <v>0</v>
      </c>
      <c r="AK594" s="21">
        <v>0.37077544885670799</v>
      </c>
      <c r="AL594" s="21">
        <v>-9.7628101462298986E-2</v>
      </c>
      <c r="AM594" s="21">
        <v>-5.8826599208215556E-2</v>
      </c>
      <c r="AN594" s="21">
        <v>0.7137743935679437</v>
      </c>
      <c r="AO594" s="21">
        <v>0.38321226407815323</v>
      </c>
      <c r="AP594" s="21">
        <v>17.356219331887093</v>
      </c>
      <c r="AQ594" s="21">
        <v>46.840336581968792</v>
      </c>
      <c r="AR594" s="21">
        <v>0.96997845720497367</v>
      </c>
      <c r="AS594" s="21">
        <v>1.941206329326836</v>
      </c>
      <c r="AT594" s="21">
        <v>-0.99999999999999867</v>
      </c>
      <c r="AU594" s="21">
        <v>-0.99999999999999867</v>
      </c>
      <c r="AV594" s="21">
        <v>0.10980237396227273</v>
      </c>
      <c r="AW594" s="21">
        <v>103.97307877068391</v>
      </c>
      <c r="AX594" s="21">
        <v>103.97307877068391</v>
      </c>
      <c r="AY594" s="21">
        <v>0.24492162022802974</v>
      </c>
      <c r="AZ594" s="21">
        <v>35.38650199766014</v>
      </c>
      <c r="BA594" s="26">
        <v>1472.1400899014602</v>
      </c>
    </row>
    <row r="595" spans="1:100" x14ac:dyDescent="0.25">
      <c r="A595">
        <v>1729</v>
      </c>
      <c r="B595" t="s">
        <v>1028</v>
      </c>
      <c r="C595" s="26">
        <v>3</v>
      </c>
      <c r="D595" s="21">
        <v>5.5766951029050054</v>
      </c>
      <c r="E595" s="21">
        <v>-0.43411537062110467</v>
      </c>
      <c r="F595" s="21">
        <v>-8.5918734385395448E-2</v>
      </c>
      <c r="G595" s="21">
        <v>-0.20935831293214324</v>
      </c>
      <c r="H595" s="21">
        <v>0.23547745625318584</v>
      </c>
      <c r="I595" s="21">
        <v>0</v>
      </c>
      <c r="J595" s="21">
        <v>14.128647375191143</v>
      </c>
      <c r="K595" s="21">
        <v>0.23547745625318584</v>
      </c>
      <c r="L595" s="21">
        <v>-0.99999999999999933</v>
      </c>
      <c r="M595" s="21">
        <v>-0.99999999999999933</v>
      </c>
      <c r="N595" s="21">
        <v>4.7095491250637167</v>
      </c>
      <c r="O595" s="21">
        <v>19.495984165164007</v>
      </c>
      <c r="P595" s="21">
        <v>0.34163449592606043</v>
      </c>
      <c r="Q595" s="21">
        <v>-0.12410288254719382</v>
      </c>
      <c r="R595" s="21">
        <v>7.2748219135478506E-2</v>
      </c>
      <c r="S595" s="21">
        <v>0.33333333333333315</v>
      </c>
      <c r="T595" s="21">
        <v>0.34808260993165197</v>
      </c>
      <c r="U595" s="21">
        <v>0.30294292779051868</v>
      </c>
      <c r="V595" s="21">
        <v>-6.1943819674328715E-2</v>
      </c>
      <c r="W595" s="21">
        <v>27.4775038051196</v>
      </c>
      <c r="X595" s="21">
        <v>1.3007965567262212</v>
      </c>
      <c r="Y595" s="21">
        <v>-0.99999999999999933</v>
      </c>
      <c r="Z595" s="21">
        <v>-0.99999999999999933</v>
      </c>
      <c r="AA595" s="21">
        <v>67.963205250825624</v>
      </c>
      <c r="AB595" s="21">
        <v>5.2988129753694491E-2</v>
      </c>
      <c r="AC595" s="21">
        <v>0.24349009557615489</v>
      </c>
      <c r="AD595" s="21">
        <v>0.51178083920156225</v>
      </c>
      <c r="AE595" s="21">
        <v>40.412953226570572</v>
      </c>
      <c r="AF595" s="21">
        <v>-0.99999999999999933</v>
      </c>
      <c r="AG595" s="21">
        <v>-0.99999999999999933</v>
      </c>
      <c r="AH595" s="21">
        <v>-0.99999999999999933</v>
      </c>
      <c r="AI595" s="21">
        <v>0</v>
      </c>
      <c r="AJ595" s="21">
        <v>-6.1943819674328715E-2</v>
      </c>
      <c r="AK595" s="21">
        <v>-5.2310445311146092E-2</v>
      </c>
      <c r="AL595" s="21">
        <v>0.14962113886766265</v>
      </c>
      <c r="AM595" s="21">
        <v>0.14829349394659549</v>
      </c>
      <c r="AN595" s="21">
        <v>-0.23966361839841305</v>
      </c>
      <c r="AO595" s="21">
        <v>3.4457851221091564</v>
      </c>
      <c r="AP595" s="21">
        <v>-5.243484765622016</v>
      </c>
      <c r="AQ595" s="21">
        <v>41.606151180310746</v>
      </c>
      <c r="AR595" s="21">
        <v>0.92241505138117541</v>
      </c>
      <c r="AS595" s="21">
        <v>1.5362740129794077</v>
      </c>
      <c r="AT595" s="21">
        <v>-0.99999999999999933</v>
      </c>
      <c r="AU595" s="21">
        <v>-0.99999999999999933</v>
      </c>
      <c r="AV595" s="21">
        <v>-0.13661009379666478</v>
      </c>
      <c r="AW595" s="21">
        <v>82.21570465036767</v>
      </c>
      <c r="AX595" s="21">
        <v>76.021322682934809</v>
      </c>
      <c r="AY595" s="21">
        <v>0.18775444128563326</v>
      </c>
      <c r="AZ595" s="21">
        <v>12.989311109726852</v>
      </c>
      <c r="BA595" s="26">
        <v>1423.8902370582502</v>
      </c>
      <c r="CU595" t="e">
        <v>#N/A</v>
      </c>
      <c r="CV595" t="e">
        <v>#N/A</v>
      </c>
    </row>
    <row r="596" spans="1:100" x14ac:dyDescent="0.25">
      <c r="A596">
        <v>1730</v>
      </c>
      <c r="B596" t="s">
        <v>1029</v>
      </c>
      <c r="C596" s="26">
        <v>3</v>
      </c>
      <c r="D596" s="21">
        <v>3.6339929227981145</v>
      </c>
      <c r="E596" s="21">
        <v>-4.611800072772866E-3</v>
      </c>
      <c r="F596" s="21">
        <v>0.14036552971890634</v>
      </c>
      <c r="G596" s="21">
        <v>0.14036552971890634</v>
      </c>
      <c r="H596" s="21">
        <v>0.53159699915232239</v>
      </c>
      <c r="I596" s="21">
        <v>0</v>
      </c>
      <c r="J596" s="21">
        <v>31.895819949139327</v>
      </c>
      <c r="K596" s="21">
        <v>0.53159699915232239</v>
      </c>
      <c r="L596" s="21">
        <v>-0.99999999999999922</v>
      </c>
      <c r="M596" s="21">
        <v>-0.99999999999999922</v>
      </c>
      <c r="N596" s="21">
        <v>10.631939983046445</v>
      </c>
      <c r="O596" s="21">
        <v>35.670178401656344</v>
      </c>
      <c r="P596" s="21">
        <v>-1.6457810897523573E-3</v>
      </c>
      <c r="Q596" s="21">
        <v>1.8532242702958304</v>
      </c>
      <c r="R596" s="21">
        <v>0.6291433590143144</v>
      </c>
      <c r="S596" s="21">
        <v>0.33333333333333315</v>
      </c>
      <c r="T596" s="21">
        <v>0.32873220985578777</v>
      </c>
      <c r="U596" s="21">
        <v>0.38362795978589964</v>
      </c>
      <c r="V596" s="21">
        <v>0.1155564594383286</v>
      </c>
      <c r="W596" s="21">
        <v>25.186118530441071</v>
      </c>
      <c r="X596" s="21">
        <v>2.3537180163328237</v>
      </c>
      <c r="Y596" s="21">
        <v>-0.99999999999999922</v>
      </c>
      <c r="Z596" s="21">
        <v>-0.99999999999999922</v>
      </c>
      <c r="AA596" s="21">
        <v>60.012497914066685</v>
      </c>
      <c r="AB596" s="21">
        <v>-0.10940163084885178</v>
      </c>
      <c r="AC596" s="21">
        <v>0.35968807996372054</v>
      </c>
      <c r="AD596" s="21">
        <v>0.4336582713773573</v>
      </c>
      <c r="AE596" s="21">
        <v>34.197236024611328</v>
      </c>
      <c r="AF596" s="21">
        <v>-0.99999999999999922</v>
      </c>
      <c r="AG596" s="21">
        <v>-0.99999999999999922</v>
      </c>
      <c r="AH596" s="21">
        <v>-0.99999999999999922</v>
      </c>
      <c r="AI596" s="21">
        <v>0</v>
      </c>
      <c r="AJ596" s="21">
        <v>0.1155564594383286</v>
      </c>
      <c r="AK596" s="21">
        <v>-6.3644030868682172E-2</v>
      </c>
      <c r="AL596" s="21">
        <v>8.7038091199526602E-2</v>
      </c>
      <c r="AM596" s="21">
        <v>0.19849055162369222</v>
      </c>
      <c r="AN596" s="21">
        <v>0.73143809293393158</v>
      </c>
      <c r="AO596" s="21">
        <v>4.6440436362488953</v>
      </c>
      <c r="AP596" s="21">
        <v>18.721142779345914</v>
      </c>
      <c r="AQ596" s="21">
        <v>57.081938479580423</v>
      </c>
      <c r="AR596" s="21">
        <v>1.1612499624133494</v>
      </c>
      <c r="AS596" s="21">
        <v>2.8853150154851455</v>
      </c>
      <c r="AT596" s="21">
        <v>-0.99999999999999922</v>
      </c>
      <c r="AU596" s="21">
        <v>-0.99999999999999922</v>
      </c>
      <c r="AV596" s="21">
        <v>0.76950888873322087</v>
      </c>
      <c r="AW596" s="21">
        <v>114.40381909506901</v>
      </c>
      <c r="AX596" s="21">
        <v>125.95946503890188</v>
      </c>
      <c r="AY596" s="21">
        <v>0.46292300769681993</v>
      </c>
      <c r="AZ596" s="21">
        <v>47.15233755725972</v>
      </c>
      <c r="BA596" s="26">
        <v>1667.3866385999593</v>
      </c>
    </row>
    <row r="597" spans="1:100" x14ac:dyDescent="0.25">
      <c r="A597">
        <v>1731</v>
      </c>
      <c r="B597" t="s">
        <v>1030</v>
      </c>
      <c r="C597" s="26">
        <v>3</v>
      </c>
      <c r="D597" s="21">
        <v>4.4598105878223615</v>
      </c>
      <c r="E597" s="21">
        <v>0.24806426909209334</v>
      </c>
      <c r="F597" s="21">
        <v>0.1050196699519578</v>
      </c>
      <c r="G597" s="21">
        <v>0.16751023233026713</v>
      </c>
      <c r="H597" s="21">
        <v>4.351644008801904E-2</v>
      </c>
      <c r="I597" s="21">
        <v>0</v>
      </c>
      <c r="J597" s="21">
        <v>2.610986405281142</v>
      </c>
      <c r="K597" s="21">
        <v>4.351644008801904E-2</v>
      </c>
      <c r="L597" s="21">
        <v>-1.0000000000000022</v>
      </c>
      <c r="M597" s="21">
        <v>-1.0000000000000022</v>
      </c>
      <c r="N597" s="21">
        <v>0.87032880176038119</v>
      </c>
      <c r="O597" s="21">
        <v>7.2383072254337728</v>
      </c>
      <c r="P597" s="21">
        <v>-0.75959801092623125</v>
      </c>
      <c r="Q597" s="21">
        <v>-2.5420345890517355</v>
      </c>
      <c r="R597" s="21">
        <v>-0.94449695242736043</v>
      </c>
      <c r="S597" s="21">
        <v>0.33333333333333409</v>
      </c>
      <c r="T597" s="21">
        <v>0.37210903985108396</v>
      </c>
      <c r="U597" s="21">
        <v>0.25486271752070544</v>
      </c>
      <c r="V597" s="21">
        <v>6.6553945612005908E-2</v>
      </c>
      <c r="W597" s="21">
        <v>39.333703849164415</v>
      </c>
      <c r="X597" s="21">
        <v>2.1041202647461295</v>
      </c>
      <c r="Y597" s="21">
        <v>-1.0000000000000022</v>
      </c>
      <c r="Z597" s="21">
        <v>-1.0000000000000022</v>
      </c>
      <c r="AA597" s="21">
        <v>93.194142529275723</v>
      </c>
      <c r="AB597" s="21">
        <v>0.1504834062714232</v>
      </c>
      <c r="AC597" s="21">
        <v>0.40812714334045275</v>
      </c>
      <c r="AD597" s="21">
        <v>0.53748816303889735</v>
      </c>
      <c r="AE597" s="21">
        <v>54.804935632538658</v>
      </c>
      <c r="AF597" s="21">
        <v>-1.0000000000000022</v>
      </c>
      <c r="AG597" s="21">
        <v>-1.0000000000000022</v>
      </c>
      <c r="AH597" s="21">
        <v>-1.0000000000000022</v>
      </c>
      <c r="AI597" s="21">
        <v>0</v>
      </c>
      <c r="AJ597" s="21">
        <v>6.6553945612005908E-2</v>
      </c>
      <c r="AK597" s="21">
        <v>1.8835520888893419E-2</v>
      </c>
      <c r="AL597" s="21">
        <v>0.19868005429872773</v>
      </c>
      <c r="AM597" s="21">
        <v>7.3637928893493909E-2</v>
      </c>
      <c r="AN597" s="21">
        <v>0.20666089723814618</v>
      </c>
      <c r="AO597" s="21">
        <v>1.9351258267818143</v>
      </c>
      <c r="AP597" s="21">
        <v>6.1599227024472922</v>
      </c>
      <c r="AQ597" s="21">
        <v>41.944690254445554</v>
      </c>
      <c r="AR597" s="21">
        <v>1.0268590363171293</v>
      </c>
      <c r="AS597" s="21">
        <v>2.1476367048341478</v>
      </c>
      <c r="AT597" s="21">
        <v>-1.0000000000000022</v>
      </c>
      <c r="AU597" s="21">
        <v>-1.0000000000000022</v>
      </c>
      <c r="AV597" s="21">
        <v>-0.77698672009709335</v>
      </c>
      <c r="AW597" s="21">
        <v>106.59237245715671</v>
      </c>
      <c r="AX597" s="21">
        <v>113.24776701835731</v>
      </c>
      <c r="AY597" s="21">
        <v>0.26659410475995532</v>
      </c>
      <c r="AZ597" s="21">
        <v>12.322810437187469</v>
      </c>
      <c r="BA597" s="26">
        <v>1537.4024415588917</v>
      </c>
      <c r="CU597" t="e">
        <v>#N/A</v>
      </c>
      <c r="CV597" t="e">
        <v>#N/A</v>
      </c>
    </row>
    <row r="598" spans="1:100" x14ac:dyDescent="0.25">
      <c r="A598">
        <v>1732</v>
      </c>
      <c r="B598" t="s">
        <v>1031</v>
      </c>
      <c r="C598" s="26">
        <v>3</v>
      </c>
      <c r="D598" s="21">
        <v>5.5999562445327387</v>
      </c>
      <c r="E598" s="21">
        <v>-1.0553396880150938</v>
      </c>
      <c r="F598" s="21">
        <v>5.7756985054791192</v>
      </c>
      <c r="G598" s="21">
        <v>5.4572609060984929</v>
      </c>
      <c r="H598" s="21">
        <v>0.16912185689193968</v>
      </c>
      <c r="I598" s="21">
        <v>0</v>
      </c>
      <c r="J598" s="21">
        <v>10.147311413516377</v>
      </c>
      <c r="K598" s="21">
        <v>0.16912185689193968</v>
      </c>
      <c r="L598" s="21">
        <v>-0.99999999999999878</v>
      </c>
      <c r="M598" s="21">
        <v>-0.99999999999999878</v>
      </c>
      <c r="N598" s="21">
        <v>3.3824371378387936</v>
      </c>
      <c r="O598" s="21">
        <v>21.204528564147608</v>
      </c>
      <c r="P598" s="21">
        <v>-1.3656019436062907</v>
      </c>
      <c r="Q598" s="21">
        <v>18.027246465684772</v>
      </c>
      <c r="R598" s="21">
        <v>5.5128223851276843</v>
      </c>
      <c r="S598" s="21">
        <v>0.33333333333333309</v>
      </c>
      <c r="T598" s="21">
        <v>0.32108904933838961</v>
      </c>
      <c r="U598" s="21">
        <v>0.50656963019223333</v>
      </c>
      <c r="V598" s="21">
        <v>0.11872200082075092</v>
      </c>
      <c r="W598" s="21">
        <v>44.4236862717107</v>
      </c>
      <c r="X598" s="21">
        <v>3.2116667674782784</v>
      </c>
      <c r="Y598" s="21">
        <v>-0.99999999999999878</v>
      </c>
      <c r="Z598" s="21">
        <v>-0.99999999999999878</v>
      </c>
      <c r="AA598" s="21">
        <v>94.206367719978317</v>
      </c>
      <c r="AB598" s="21">
        <v>0.44333665882661061</v>
      </c>
      <c r="AC598" s="21">
        <v>0.45875590020926882</v>
      </c>
      <c r="AD598" s="21">
        <v>-1.6695377773081312E-2</v>
      </c>
      <c r="AE598" s="21">
        <v>44.26985906313989</v>
      </c>
      <c r="AF598" s="21">
        <v>-0.99999999999999878</v>
      </c>
      <c r="AG598" s="21">
        <v>-0.99999999999999878</v>
      </c>
      <c r="AH598" s="21">
        <v>-0.99999999999999878</v>
      </c>
      <c r="AI598" s="21">
        <v>0</v>
      </c>
      <c r="AJ598" s="21">
        <v>0.11872200082075092</v>
      </c>
      <c r="AK598" s="21">
        <v>-1.1190619487280753E-2</v>
      </c>
      <c r="AL598" s="21">
        <v>-3.2243412643006536E-2</v>
      </c>
      <c r="AM598" s="21">
        <v>6.9112806874550611E-2</v>
      </c>
      <c r="AN598" s="21">
        <v>0.25479407285057021</v>
      </c>
      <c r="AO598" s="21">
        <v>1.671867074427362</v>
      </c>
      <c r="AP598" s="21">
        <v>6.2086347580492225</v>
      </c>
      <c r="AQ598" s="21">
        <v>54.570997685227077</v>
      </c>
      <c r="AR598" s="21">
        <v>1.2797140136847065</v>
      </c>
      <c r="AS598" s="21">
        <v>3.380788624370219</v>
      </c>
      <c r="AT598" s="21">
        <v>-0.99999999999999878</v>
      </c>
      <c r="AU598" s="21">
        <v>-0.99999999999999878</v>
      </c>
      <c r="AV598" s="21">
        <v>10.970083291226167</v>
      </c>
      <c r="AW598" s="21">
        <v>121.61953104217507</v>
      </c>
      <c r="AX598" s="21">
        <v>133.49173112425015</v>
      </c>
      <c r="AY598" s="21">
        <v>0.3470606360372363</v>
      </c>
      <c r="AZ598" s="21">
        <v>71.348391351874042</v>
      </c>
      <c r="BA598" s="26">
        <v>1632.7154364986527</v>
      </c>
    </row>
    <row r="599" spans="1:100" x14ac:dyDescent="0.25">
      <c r="A599">
        <v>1735</v>
      </c>
      <c r="B599" t="s">
        <v>1032</v>
      </c>
      <c r="C599" s="26">
        <v>3</v>
      </c>
      <c r="D599" s="21">
        <v>4.5584553182881313</v>
      </c>
      <c r="E599" s="21">
        <v>-0.55347921310680215</v>
      </c>
      <c r="F599" s="21">
        <v>0.93087037361529168</v>
      </c>
      <c r="G599" s="21">
        <v>0.79259996134032806</v>
      </c>
      <c r="H599" s="21">
        <v>0.31179991875598106</v>
      </c>
      <c r="I599" s="21">
        <v>0</v>
      </c>
      <c r="J599" s="21">
        <v>18.707995125358877</v>
      </c>
      <c r="K599" s="21">
        <v>0.31179991875598106</v>
      </c>
      <c r="L599" s="21">
        <v>-1</v>
      </c>
      <c r="M599" s="21">
        <v>-1</v>
      </c>
      <c r="N599" s="21">
        <v>6.2359983751196264</v>
      </c>
      <c r="O599" s="21">
        <v>24.059050404987321</v>
      </c>
      <c r="P599" s="21">
        <v>5.3966340150700809</v>
      </c>
      <c r="Q599" s="21">
        <v>0.81781480331462297</v>
      </c>
      <c r="R599" s="21">
        <v>0.84490613031009565</v>
      </c>
      <c r="S599" s="21">
        <v>0.33333333333333315</v>
      </c>
      <c r="T599" s="21">
        <v>0.34031871603378239</v>
      </c>
      <c r="U599" s="21">
        <v>0.18568212778263538</v>
      </c>
      <c r="V599" s="21">
        <v>-8.1982406186363363E-2</v>
      </c>
      <c r="W599" s="21">
        <v>18.622074088296266</v>
      </c>
      <c r="X599" s="21">
        <v>0.61967158732394534</v>
      </c>
      <c r="Y599" s="21">
        <v>-1</v>
      </c>
      <c r="Z599" s="21">
        <v>-1</v>
      </c>
      <c r="AA599" s="21">
        <v>66.25102739684452</v>
      </c>
      <c r="AB599" s="21">
        <v>0.2232273109003764</v>
      </c>
      <c r="AC599" s="21">
        <v>0.22436919709734165</v>
      </c>
      <c r="AD599" s="21">
        <v>0.48808443556704467</v>
      </c>
      <c r="AE599" s="21">
        <v>46.78404717823814</v>
      </c>
      <c r="AF599" s="21">
        <v>-1</v>
      </c>
      <c r="AG599" s="21">
        <v>-1</v>
      </c>
      <c r="AH599" s="21">
        <v>-1</v>
      </c>
      <c r="AI599" s="21">
        <v>0</v>
      </c>
      <c r="AJ599" s="21">
        <v>-8.1982406186363363E-2</v>
      </c>
      <c r="AK599" s="21">
        <v>0.10573863521847618</v>
      </c>
      <c r="AL599" s="21">
        <v>0.30378189435034064</v>
      </c>
      <c r="AM599" s="21">
        <v>9.2751680901377309E-3</v>
      </c>
      <c r="AN599" s="21">
        <v>0.20096529794911655</v>
      </c>
      <c r="AO599" s="21">
        <v>0.76057237834582481</v>
      </c>
      <c r="AP599" s="21">
        <v>6.5430419204796166</v>
      </c>
      <c r="AQ599" s="21">
        <v>37.330069213655101</v>
      </c>
      <c r="AR599" s="21">
        <v>0.77735177096338748</v>
      </c>
      <c r="AS599" s="21">
        <v>0.93147150607992679</v>
      </c>
      <c r="AT599" s="21">
        <v>-1</v>
      </c>
      <c r="AU599" s="21">
        <v>-1</v>
      </c>
      <c r="AV599" s="21">
        <v>1.637506091650424</v>
      </c>
      <c r="AW599" s="21">
        <v>96.853119722311476</v>
      </c>
      <c r="AX599" s="21">
        <v>88.654879103675128</v>
      </c>
      <c r="AY599" s="21">
        <v>0.24720686276886467</v>
      </c>
      <c r="AZ599" s="21">
        <v>22.238585070547444</v>
      </c>
      <c r="BA599" s="26">
        <v>1480.0771024469409</v>
      </c>
    </row>
    <row r="600" spans="1:100" x14ac:dyDescent="0.25">
      <c r="A600">
        <v>1736</v>
      </c>
      <c r="B600" t="s">
        <v>1033</v>
      </c>
      <c r="C600" s="26">
        <v>3</v>
      </c>
      <c r="D600" s="21">
        <v>3.9344307807572347</v>
      </c>
      <c r="E600" s="21">
        <v>0.58658838219311493</v>
      </c>
      <c r="F600" s="21">
        <v>0.44007275623781672</v>
      </c>
      <c r="G600" s="21">
        <v>0.61635704998679997</v>
      </c>
      <c r="H600" s="21">
        <v>0.17932399009107047</v>
      </c>
      <c r="I600" s="21">
        <v>0</v>
      </c>
      <c r="J600" s="21">
        <v>10.759439405464228</v>
      </c>
      <c r="K600" s="21">
        <v>0.17932399009107047</v>
      </c>
      <c r="L600" s="21">
        <v>-1.0000000000000002</v>
      </c>
      <c r="M600" s="21">
        <v>-1.0000000000000002</v>
      </c>
      <c r="N600" s="21">
        <v>3.5864798018214108</v>
      </c>
      <c r="O600" s="21">
        <v>15.310227236208263</v>
      </c>
      <c r="P600" s="21">
        <v>-0.52662853475512228</v>
      </c>
      <c r="Q600" s="21">
        <v>0.89586732858903684</v>
      </c>
      <c r="R600" s="21">
        <v>0.29009544810791604</v>
      </c>
      <c r="S600" s="21">
        <v>0.33333333333333326</v>
      </c>
      <c r="T600" s="21">
        <v>0.3703458297048845</v>
      </c>
      <c r="U600" s="21">
        <v>0.20586613703817572</v>
      </c>
      <c r="V600" s="21">
        <v>0</v>
      </c>
      <c r="W600" s="21">
        <v>29.208852399412923</v>
      </c>
      <c r="X600" s="21">
        <v>1.3848322174714021</v>
      </c>
      <c r="Y600" s="21">
        <v>-1.0000000000000002</v>
      </c>
      <c r="Z600" s="21">
        <v>-1.0000000000000002</v>
      </c>
      <c r="AA600" s="21">
        <v>52.597730005981845</v>
      </c>
      <c r="AB600" s="21">
        <v>8.3032509536031841E-3</v>
      </c>
      <c r="AC600" s="21">
        <v>0.19114175302037742</v>
      </c>
      <c r="AD600" s="21">
        <v>0.26253063919523884</v>
      </c>
      <c r="AE600" s="21">
        <v>23.098782158460967</v>
      </c>
      <c r="AF600" s="21">
        <v>-1.0000000000000002</v>
      </c>
      <c r="AG600" s="21">
        <v>-1.0000000000000002</v>
      </c>
      <c r="AH600" s="21">
        <v>-1.0000000000000002</v>
      </c>
      <c r="AI600" s="21">
        <v>5.9738780151421936E-2</v>
      </c>
      <c r="AJ600" s="21">
        <v>0</v>
      </c>
      <c r="AK600" s="21">
        <v>0.30725173500026171</v>
      </c>
      <c r="AL600" s="21">
        <v>3.616939870393282E-2</v>
      </c>
      <c r="AM600" s="21">
        <v>0.66671831040745944</v>
      </c>
      <c r="AN600" s="21">
        <v>-6.0377127768177066E-2</v>
      </c>
      <c r="AO600" s="21">
        <v>18.204216435187796</v>
      </c>
      <c r="AP600" s="21">
        <v>-1.3285812006847635</v>
      </c>
      <c r="AQ600" s="21">
        <v>39.968291804877147</v>
      </c>
      <c r="AR600" s="21">
        <v>0.90954530007639356</v>
      </c>
      <c r="AS600" s="21">
        <v>1.5641562075624726</v>
      </c>
      <c r="AT600" s="21">
        <v>-1.0000000000000002</v>
      </c>
      <c r="AU600" s="21">
        <v>-1.0000000000000002</v>
      </c>
      <c r="AV600" s="21">
        <v>0.90645249809471606</v>
      </c>
      <c r="AW600" s="21">
        <v>66.579376041505313</v>
      </c>
      <c r="AX600" s="21">
        <v>67.774151644533745</v>
      </c>
      <c r="AY600" s="21">
        <v>-2.1512573357413842E-2</v>
      </c>
      <c r="AZ600" s="21">
        <v>-19.558228651063018</v>
      </c>
      <c r="BA600" s="26">
        <v>1552.3205903492164</v>
      </c>
    </row>
    <row r="601" spans="1:100" x14ac:dyDescent="0.25">
      <c r="A601">
        <v>1737</v>
      </c>
      <c r="B601" t="s">
        <v>1034</v>
      </c>
      <c r="C601" s="26">
        <v>3</v>
      </c>
      <c r="D601" s="21">
        <v>4.6857523350304309</v>
      </c>
      <c r="E601" s="21">
        <v>0</v>
      </c>
      <c r="F601" s="21">
        <v>0.14264790522952009</v>
      </c>
      <c r="G601" s="21">
        <v>0.14264790522952009</v>
      </c>
      <c r="H601" s="21">
        <v>0.12667257790116598</v>
      </c>
      <c r="I601" s="21">
        <v>0</v>
      </c>
      <c r="J601" s="21">
        <v>7.6003546740699583</v>
      </c>
      <c r="K601" s="21">
        <v>0.12667257790116598</v>
      </c>
      <c r="L601" s="21">
        <v>-1.0000000000000016</v>
      </c>
      <c r="M601" s="21">
        <v>-1.0000000000000016</v>
      </c>
      <c r="N601" s="21">
        <v>2.5334515580233221</v>
      </c>
      <c r="O601" s="21">
        <v>12.428754914329907</v>
      </c>
      <c r="P601" s="21">
        <v>1.271270817598211</v>
      </c>
      <c r="Q601" s="21">
        <v>3.0266475847337921</v>
      </c>
      <c r="R601" s="21">
        <v>0.90884252224837581</v>
      </c>
      <c r="S601" s="21">
        <v>0.33333333333333376</v>
      </c>
      <c r="T601" s="21">
        <v>0.23912685966720856</v>
      </c>
      <c r="U601" s="21">
        <v>0.11084162237249423</v>
      </c>
      <c r="V601" s="21">
        <v>8.5947280643703938E-3</v>
      </c>
      <c r="W601" s="21">
        <v>22.608958621449624</v>
      </c>
      <c r="X601" s="21">
        <v>0.8465159993094501</v>
      </c>
      <c r="Y601" s="21">
        <v>-1.0000000000000016</v>
      </c>
      <c r="Z601" s="21">
        <v>-1.0000000000000016</v>
      </c>
      <c r="AA601" s="21">
        <v>47.054742979065132</v>
      </c>
      <c r="AB601" s="21">
        <v>8.8465094092504172E-3</v>
      </c>
      <c r="AC601" s="21">
        <v>0.15155455586927133</v>
      </c>
      <c r="AD601" s="21">
        <v>0.31033777142882052</v>
      </c>
      <c r="AE601" s="21">
        <v>23.53694183536712</v>
      </c>
      <c r="AF601" s="21">
        <v>-1.0000000000000016</v>
      </c>
      <c r="AG601" s="21">
        <v>-1.0000000000000016</v>
      </c>
      <c r="AH601" s="21">
        <v>-1.0000000000000016</v>
      </c>
      <c r="AI601" s="21">
        <v>1.2126107701459084E-2</v>
      </c>
      <c r="AJ601" s="21">
        <v>8.5947280643703938E-3</v>
      </c>
      <c r="AK601" s="21">
        <v>0.12195505398823975</v>
      </c>
      <c r="AL601" s="21">
        <v>-4.0571002351968637E-2</v>
      </c>
      <c r="AM601" s="21">
        <v>0.1016906539846609</v>
      </c>
      <c r="AN601" s="21">
        <v>-1.8184238364156204E-2</v>
      </c>
      <c r="AO601" s="21">
        <v>3.152041619557719</v>
      </c>
      <c r="AP601" s="21">
        <v>-0.65746097086374999</v>
      </c>
      <c r="AQ601" s="21">
        <v>30.209313295519596</v>
      </c>
      <c r="AR601" s="21">
        <v>0.69189654343740703</v>
      </c>
      <c r="AS601" s="21">
        <v>0.97318857721061613</v>
      </c>
      <c r="AT601" s="21">
        <v>-1.0000000000000016</v>
      </c>
      <c r="AU601" s="21">
        <v>-1.0000000000000016</v>
      </c>
      <c r="AV601" s="21">
        <v>1.0514904274778956</v>
      </c>
      <c r="AW601" s="21">
        <v>58.826036922531308</v>
      </c>
      <c r="AX601" s="21">
        <v>59.928031882997558</v>
      </c>
      <c r="AY601" s="21">
        <v>0.34463561039177631</v>
      </c>
      <c r="AZ601" s="21">
        <v>26.077630182275712</v>
      </c>
      <c r="BA601" s="26">
        <v>1471.8778539098817</v>
      </c>
    </row>
    <row r="602" spans="1:100" x14ac:dyDescent="0.25">
      <c r="A602">
        <v>1739</v>
      </c>
      <c r="B602" t="s">
        <v>1035</v>
      </c>
      <c r="C602" s="26">
        <v>2</v>
      </c>
      <c r="D602" s="21">
        <v>3.1568054807811965</v>
      </c>
      <c r="E602" s="21">
        <v>-0.12775057199769993</v>
      </c>
      <c r="F602" s="21">
        <v>-0.24117560144810715</v>
      </c>
      <c r="G602" s="21">
        <v>-0.23460393293696069</v>
      </c>
      <c r="H602" s="21">
        <v>3.692771455704208E-3</v>
      </c>
      <c r="I602" s="21">
        <v>0</v>
      </c>
      <c r="J602" s="21">
        <v>0.22156628734225237</v>
      </c>
      <c r="K602" s="21">
        <v>3.692771455704208E-3</v>
      </c>
      <c r="L602" s="21">
        <v>-1</v>
      </c>
      <c r="M602" s="21">
        <v>-1</v>
      </c>
      <c r="N602" s="21">
        <v>7.3855429114084048E-2</v>
      </c>
      <c r="O602" s="21">
        <v>4.0750182411100626</v>
      </c>
      <c r="P602" s="21">
        <v>-0.47921007898551188</v>
      </c>
      <c r="Q602" s="21">
        <v>-0.83177934606995318</v>
      </c>
      <c r="R602" s="21">
        <v>-0.27170414946215099</v>
      </c>
      <c r="S602" s="21">
        <v>0.31554497691088507</v>
      </c>
      <c r="T602" s="21">
        <v>0.22131251619525061</v>
      </c>
      <c r="U602" s="21">
        <v>-2.2536489153344996E-4</v>
      </c>
      <c r="V602" s="21">
        <v>-9.6607772581499534E-3</v>
      </c>
      <c r="W602" s="21">
        <v>19.40459621544651</v>
      </c>
      <c r="X602" s="21">
        <v>0.44225202256209339</v>
      </c>
      <c r="Y602" s="21">
        <v>-1</v>
      </c>
      <c r="Z602" s="21">
        <v>-1</v>
      </c>
      <c r="AA602" s="21">
        <v>32.298858864981632</v>
      </c>
      <c r="AB602" s="21">
        <v>3.0109589168200335E-2</v>
      </c>
      <c r="AC602" s="21">
        <v>3.029008086733663E-2</v>
      </c>
      <c r="AD602" s="21">
        <v>2.6448818671914856E-2</v>
      </c>
      <c r="AE602" s="21">
        <v>9.5774875888648818</v>
      </c>
      <c r="AF602" s="21">
        <v>-1</v>
      </c>
      <c r="AG602" s="21">
        <v>-1</v>
      </c>
      <c r="AH602" s="21">
        <v>-1</v>
      </c>
      <c r="AI602" s="21">
        <v>-5.5644508192914692E-3</v>
      </c>
      <c r="AJ602" s="21">
        <v>-9.6607772581499534E-3</v>
      </c>
      <c r="AK602" s="21">
        <v>0.19563370810164882</v>
      </c>
      <c r="AL602" s="21">
        <v>-2.3805751112401505E-2</v>
      </c>
      <c r="AM602" s="21">
        <v>0.21951356357247703</v>
      </c>
      <c r="AN602" s="21">
        <v>-3.6072703357423255E-2</v>
      </c>
      <c r="AO602" s="21">
        <v>5.9766943513905257</v>
      </c>
      <c r="AP602" s="21">
        <v>-0.53153306106794451</v>
      </c>
      <c r="AQ602" s="21">
        <v>24.280160024340297</v>
      </c>
      <c r="AR602" s="21">
        <v>0.57991764386351996</v>
      </c>
      <c r="AS602" s="21">
        <v>0.51683001711847454</v>
      </c>
      <c r="AT602" s="21">
        <v>-1</v>
      </c>
      <c r="AU602" s="21">
        <v>-1</v>
      </c>
      <c r="AV602" s="21">
        <v>-0.30884600216465219</v>
      </c>
      <c r="AW602" s="21">
        <v>42.665750290956041</v>
      </c>
      <c r="AX602" s="21">
        <v>42.620444018576634</v>
      </c>
      <c r="AY602" s="21">
        <v>7.3013219703854507E-2</v>
      </c>
      <c r="AZ602" s="21">
        <v>-16.407383429433654</v>
      </c>
      <c r="BA602" s="26">
        <v>1445.7107537236775</v>
      </c>
    </row>
    <row r="603" spans="1:100" x14ac:dyDescent="0.25">
      <c r="A603">
        <v>1740</v>
      </c>
      <c r="B603" t="s">
        <v>1036</v>
      </c>
      <c r="C603" s="26">
        <v>3</v>
      </c>
      <c r="D603" s="21">
        <v>4.0091820676299834</v>
      </c>
      <c r="E603" s="21">
        <v>0</v>
      </c>
      <c r="F603" s="21">
        <v>-5.9525427819768148E-2</v>
      </c>
      <c r="G603" s="21">
        <v>-5.9525427819768148E-2</v>
      </c>
      <c r="H603" s="21">
        <v>0.32512896460040497</v>
      </c>
      <c r="I603" s="21">
        <v>0</v>
      </c>
      <c r="J603" s="21">
        <v>19.507737876024294</v>
      </c>
      <c r="K603" s="21">
        <v>0.32512896460040497</v>
      </c>
      <c r="L603" s="21">
        <v>-0.99999999999999822</v>
      </c>
      <c r="M603" s="21">
        <v>-0.99999999999999822</v>
      </c>
      <c r="N603" s="21">
        <v>6.5025792920081003</v>
      </c>
      <c r="O603" s="21">
        <v>23.457394515834523</v>
      </c>
      <c r="P603" s="21">
        <v>-0.16672255830496954</v>
      </c>
      <c r="Q603" s="21">
        <v>-0.185636969498192</v>
      </c>
      <c r="R603" s="21">
        <v>-6.2701950283395369E-2</v>
      </c>
      <c r="S603" s="21">
        <v>0.34499673024853267</v>
      </c>
      <c r="T603" s="21">
        <v>0.30667526127382599</v>
      </c>
      <c r="U603" s="21">
        <v>0.32930846671624836</v>
      </c>
      <c r="V603" s="21">
        <v>7.7582661753277937E-2</v>
      </c>
      <c r="W603" s="21">
        <v>29.337366215659202</v>
      </c>
      <c r="X603" s="21">
        <v>2.0826147922471088</v>
      </c>
      <c r="Y603" s="21">
        <v>-0.99999999999999822</v>
      </c>
      <c r="Z603" s="21">
        <v>-0.99999999999999822</v>
      </c>
      <c r="AA603" s="21">
        <v>46.228667938633627</v>
      </c>
      <c r="AB603" s="21">
        <v>6.3197831786912129E-2</v>
      </c>
      <c r="AC603" s="21">
        <v>0.23047197802310321</v>
      </c>
      <c r="AD603" s="21">
        <v>4.5410263655141163E-2</v>
      </c>
      <c r="AE603" s="21">
        <v>16.954003673257834</v>
      </c>
      <c r="AF603" s="21">
        <v>-0.99999999999999822</v>
      </c>
      <c r="AG603" s="21">
        <v>-0.99999999999999822</v>
      </c>
      <c r="AH603" s="21">
        <v>-0.99999999999999822</v>
      </c>
      <c r="AI603" s="21">
        <v>0</v>
      </c>
      <c r="AJ603" s="21">
        <v>7.7582661753277937E-2</v>
      </c>
      <c r="AK603" s="21">
        <v>0.10462337749552299</v>
      </c>
      <c r="AL603" s="21">
        <v>-2.1064374450780327E-2</v>
      </c>
      <c r="AM603" s="21">
        <v>0.57502489465435758</v>
      </c>
      <c r="AN603" s="21">
        <v>2.6758328547793121E-2</v>
      </c>
      <c r="AO603" s="21">
        <v>14.898739253836558</v>
      </c>
      <c r="AP603" s="21">
        <v>0.56363634144092645</v>
      </c>
      <c r="AQ603" s="21">
        <v>48.845104091683453</v>
      </c>
      <c r="AR603" s="21">
        <v>1.0585631199918852</v>
      </c>
      <c r="AS603" s="21">
        <v>2.4077437568475126</v>
      </c>
      <c r="AT603" s="21">
        <v>-0.99999999999999822</v>
      </c>
      <c r="AU603" s="21">
        <v>-0.99999999999999822</v>
      </c>
      <c r="AV603" s="21">
        <v>-0.12222737810316328</v>
      </c>
      <c r="AW603" s="21">
        <v>70.249698795909055</v>
      </c>
      <c r="AX603" s="21">
        <v>78.007964971236859</v>
      </c>
      <c r="AY603" s="21">
        <v>0.20999330689053006</v>
      </c>
      <c r="AZ603" s="21">
        <v>3.3528480381681991</v>
      </c>
      <c r="BA603" s="26">
        <v>1429.133887052421</v>
      </c>
    </row>
    <row r="604" spans="1:100" x14ac:dyDescent="0.25">
      <c r="A604">
        <v>1741</v>
      </c>
      <c r="B604" t="s">
        <v>1037</v>
      </c>
      <c r="C604" s="26">
        <v>3</v>
      </c>
      <c r="D604" s="21">
        <v>4.8007954663321213</v>
      </c>
      <c r="E604" s="21">
        <v>0</v>
      </c>
      <c r="F604" s="21">
        <v>2.2161731832500564</v>
      </c>
      <c r="G604" s="21">
        <v>2.2161731832500564</v>
      </c>
      <c r="H604" s="21">
        <v>0.11477906246504577</v>
      </c>
      <c r="I604" s="21">
        <v>0</v>
      </c>
      <c r="J604" s="21">
        <v>6.8867437479027425</v>
      </c>
      <c r="K604" s="21">
        <v>0.11477906246504577</v>
      </c>
      <c r="L604" s="21">
        <v>-0.99999999999999734</v>
      </c>
      <c r="M604" s="21">
        <v>-0.99999999999999734</v>
      </c>
      <c r="N604" s="21">
        <v>2.2955812493009149</v>
      </c>
      <c r="O604" s="21">
        <v>13.903712397484913</v>
      </c>
      <c r="P604" s="21">
        <v>-1.8167067097937702E-3</v>
      </c>
      <c r="Q604" s="21">
        <v>-0.88657894547259541</v>
      </c>
      <c r="R604" s="21">
        <v>-0.2542982358194652</v>
      </c>
      <c r="S604" s="21">
        <v>0.33333333333333243</v>
      </c>
      <c r="T604" s="21">
        <v>0.34074278591830404</v>
      </c>
      <c r="U604" s="21">
        <v>0.24475163153578977</v>
      </c>
      <c r="V604" s="21">
        <v>-3.6999020961792362E-2</v>
      </c>
      <c r="W604" s="21">
        <v>30.681986694423532</v>
      </c>
      <c r="X604" s="21">
        <v>1.3282028013398179</v>
      </c>
      <c r="Y604" s="21">
        <v>-0.99999999999999734</v>
      </c>
      <c r="Z604" s="21">
        <v>-0.99999999999999734</v>
      </c>
      <c r="AA604" s="21">
        <v>68.275934679983592</v>
      </c>
      <c r="AB604" s="21">
        <v>0.37156542461715564</v>
      </c>
      <c r="AC604" s="21">
        <v>0.10923420213467841</v>
      </c>
      <c r="AD604" s="21">
        <v>0.27616529767575698</v>
      </c>
      <c r="AE604" s="21">
        <v>37.84824622137954</v>
      </c>
      <c r="AF604" s="21">
        <v>-0.99999999999999734</v>
      </c>
      <c r="AG604" s="21">
        <v>-0.99999999999999734</v>
      </c>
      <c r="AH604" s="21">
        <v>-0.99999999999999734</v>
      </c>
      <c r="AI604" s="21">
        <v>0</v>
      </c>
      <c r="AJ604" s="21">
        <v>-3.6999020961792362E-2</v>
      </c>
      <c r="AK604" s="21">
        <v>0.15735513760675301</v>
      </c>
      <c r="AL604" s="21">
        <v>0.17476692813818656</v>
      </c>
      <c r="AM604" s="21">
        <v>-4.1246463172198182E-3</v>
      </c>
      <c r="AN604" s="21">
        <v>0.26969639632912973</v>
      </c>
      <c r="AO604" s="21">
        <v>0.68365953010326785</v>
      </c>
      <c r="AP604" s="21">
        <v>7.6162445489191768</v>
      </c>
      <c r="AQ604" s="21">
        <v>37.568730442326306</v>
      </c>
      <c r="AR604" s="21">
        <v>0.88182872982563376</v>
      </c>
      <c r="AS604" s="21">
        <v>1.4429818638048633</v>
      </c>
      <c r="AT604" s="21">
        <v>-0.99999999999999734</v>
      </c>
      <c r="AU604" s="21">
        <v>-0.99999999999999734</v>
      </c>
      <c r="AV604" s="21">
        <v>1.9618749474305921</v>
      </c>
      <c r="AW604" s="21">
        <v>89.795891626387686</v>
      </c>
      <c r="AX604" s="21">
        <v>86.095989530208428</v>
      </c>
      <c r="AY604" s="21">
        <v>0.11093977299256291</v>
      </c>
      <c r="AZ604" s="21">
        <v>5.3629010149819996</v>
      </c>
      <c r="BA604" s="26">
        <v>1494.3261903436699</v>
      </c>
      <c r="CU604" t="e">
        <v>#N/A</v>
      </c>
      <c r="CV604" t="e">
        <v>#N/A</v>
      </c>
    </row>
    <row r="605" spans="1:100" x14ac:dyDescent="0.25">
      <c r="A605">
        <v>1742</v>
      </c>
      <c r="B605" t="s">
        <v>1038</v>
      </c>
      <c r="C605" s="26">
        <v>3</v>
      </c>
      <c r="D605" s="21">
        <v>0.44724525683711225</v>
      </c>
      <c r="E605" s="21">
        <v>0</v>
      </c>
      <c r="F605" s="21">
        <v>-0.65508213496211676</v>
      </c>
      <c r="G605" s="21">
        <v>-0.65508213496211676</v>
      </c>
      <c r="H605" s="21">
        <v>6.3131432806565677E-2</v>
      </c>
      <c r="I605" s="21">
        <v>0</v>
      </c>
      <c r="J605" s="21">
        <v>3.7878859683939474</v>
      </c>
      <c r="K605" s="21">
        <v>6.3131432806565677E-2</v>
      </c>
      <c r="L605" s="21">
        <v>-0.99999999999999822</v>
      </c>
      <c r="M605" s="21">
        <v>-0.99999999999999822</v>
      </c>
      <c r="N605" s="21">
        <v>1.262628656131316</v>
      </c>
      <c r="O605" s="21">
        <v>3.5800490902689397</v>
      </c>
      <c r="P605" s="21">
        <v>-0.31700098407287602</v>
      </c>
      <c r="Q605" s="21">
        <v>-7.0897271166462675E-2</v>
      </c>
      <c r="R605" s="21">
        <v>-2.4031449996877109E-2</v>
      </c>
      <c r="S605" s="21">
        <v>0.33333333333333254</v>
      </c>
      <c r="T605" s="21">
        <v>0.32585415519956523</v>
      </c>
      <c r="U605" s="21">
        <v>5.6906755517190946E-2</v>
      </c>
      <c r="V605" s="21">
        <v>0</v>
      </c>
      <c r="W605" s="21">
        <v>26.11851244974094</v>
      </c>
      <c r="X605" s="21">
        <v>0.82786993072891502</v>
      </c>
      <c r="Y605" s="21">
        <v>-0.99999999999999822</v>
      </c>
      <c r="Z605" s="21">
        <v>-0.99999999999999822</v>
      </c>
      <c r="AA605" s="21">
        <v>25.077459512459512</v>
      </c>
      <c r="AB605" s="21">
        <v>-0.16109362622556181</v>
      </c>
      <c r="AC605" s="21">
        <v>0.10746586932994311</v>
      </c>
      <c r="AD605" s="21">
        <v>3.3287327149927992E-2</v>
      </c>
      <c r="AE605" s="21">
        <v>-1.0170214872845318</v>
      </c>
      <c r="AF605" s="21">
        <v>-0.99999999999999822</v>
      </c>
      <c r="AG605" s="21">
        <v>-0.99999999999999822</v>
      </c>
      <c r="AH605" s="21">
        <v>-0.99999999999999822</v>
      </c>
      <c r="AI605" s="21">
        <v>0</v>
      </c>
      <c r="AJ605" s="21">
        <v>0</v>
      </c>
      <c r="AK605" s="21">
        <v>-0.1450879383426516</v>
      </c>
      <c r="AL605" s="21">
        <v>8.1921054943714135E-3</v>
      </c>
      <c r="AM605" s="21">
        <v>-0.33202319030759953</v>
      </c>
      <c r="AN605" s="21">
        <v>-0.40119466526693298</v>
      </c>
      <c r="AO605" s="21">
        <v>-9.0260194494032397</v>
      </c>
      <c r="AP605" s="21">
        <v>-9.9889061042014635</v>
      </c>
      <c r="AQ605" s="21">
        <v>29.906398418134902</v>
      </c>
      <c r="AR605" s="21">
        <v>0.71609424405008892</v>
      </c>
      <c r="AS605" s="21">
        <v>0.89100136353548065</v>
      </c>
      <c r="AT605" s="21">
        <v>-0.99999999999999822</v>
      </c>
      <c r="AU605" s="21">
        <v>-0.99999999999999822</v>
      </c>
      <c r="AV605" s="21">
        <v>-0.67911358495899377</v>
      </c>
      <c r="AW605" s="21">
        <v>18.668602498527001</v>
      </c>
      <c r="AX605" s="21">
        <v>18.668602498527001</v>
      </c>
      <c r="AY605" s="21">
        <v>0.14325954515717856</v>
      </c>
      <c r="AZ605" s="21">
        <v>-15.866327876999023</v>
      </c>
      <c r="BA605" s="26">
        <v>1448.718419721961</v>
      </c>
    </row>
    <row r="606" spans="1:100" x14ac:dyDescent="0.25">
      <c r="A606">
        <v>1743</v>
      </c>
      <c r="B606" t="s">
        <v>1039</v>
      </c>
      <c r="C606" s="26">
        <v>3</v>
      </c>
      <c r="D606" s="21">
        <v>0.63407229839006152</v>
      </c>
      <c r="E606" s="21">
        <v>-0.13406891465011622</v>
      </c>
      <c r="F606" s="21">
        <v>0.38667800952165376</v>
      </c>
      <c r="G606" s="21">
        <v>0.34759563482736799</v>
      </c>
      <c r="H606" s="21">
        <v>0.10755741330323169</v>
      </c>
      <c r="I606" s="21">
        <v>0</v>
      </c>
      <c r="J606" s="21">
        <v>6.4534447981938978</v>
      </c>
      <c r="K606" s="21">
        <v>0.10755741330323169</v>
      </c>
      <c r="L606" s="21">
        <v>-1.0000000000000004</v>
      </c>
      <c r="M606" s="21">
        <v>-1.0000000000000004</v>
      </c>
      <c r="N606" s="21">
        <v>2.1511482660646339</v>
      </c>
      <c r="O606" s="21">
        <v>7.4351127314113388</v>
      </c>
      <c r="P606" s="21">
        <v>0.27454173697919482</v>
      </c>
      <c r="Q606" s="21">
        <v>-1.4785169141721561</v>
      </c>
      <c r="R606" s="21">
        <v>-0.42017919162935113</v>
      </c>
      <c r="S606" s="21">
        <v>0.33333333333333348</v>
      </c>
      <c r="T606" s="21">
        <v>0.17313460362996255</v>
      </c>
      <c r="U606" s="21">
        <v>-0.15087146817212799</v>
      </c>
      <c r="V606" s="21">
        <v>-2.3326714823851576E-4</v>
      </c>
      <c r="W606" s="21">
        <v>9.9122315335879154</v>
      </c>
      <c r="X606" s="21">
        <v>-0.3661736816212493</v>
      </c>
      <c r="Y606" s="21">
        <v>-1.0000000000000004</v>
      </c>
      <c r="Z606" s="21">
        <v>-1.0000000000000004</v>
      </c>
      <c r="AA606" s="21">
        <v>4.5570238768183078</v>
      </c>
      <c r="AB606" s="21">
        <v>-7.6163158772432904E-2</v>
      </c>
      <c r="AC606" s="21">
        <v>-0.14008208889781384</v>
      </c>
      <c r="AD606" s="21">
        <v>0.11754467836744167</v>
      </c>
      <c r="AE606" s="21">
        <v>-4.9350284651402498</v>
      </c>
      <c r="AF606" s="21">
        <v>-1.0000000000000004</v>
      </c>
      <c r="AG606" s="21">
        <v>-1.0000000000000004</v>
      </c>
      <c r="AH606" s="21">
        <v>-1.0000000000000004</v>
      </c>
      <c r="AI606" s="21">
        <v>0</v>
      </c>
      <c r="AJ606" s="21">
        <v>-2.3326714823851576E-4</v>
      </c>
      <c r="AK606" s="21">
        <v>0.14457552912381003</v>
      </c>
      <c r="AL606" s="21">
        <v>-3.5512023897142378E-2</v>
      </c>
      <c r="AM606" s="21">
        <v>0.46113790832392565</v>
      </c>
      <c r="AN606" s="21">
        <v>-0.23267213783264087</v>
      </c>
      <c r="AO606" s="21">
        <v>12.251325353717192</v>
      </c>
      <c r="AP606" s="21">
        <v>-5.9943635653017342</v>
      </c>
      <c r="AQ606" s="21">
        <v>16.365676331781817</v>
      </c>
      <c r="AR606" s="21">
        <v>0.35536320164292945</v>
      </c>
      <c r="AS606" s="21">
        <v>-0.25861626831801776</v>
      </c>
      <c r="AT606" s="21">
        <v>-1.0000000000000004</v>
      </c>
      <c r="AU606" s="21">
        <v>-1.0000000000000004</v>
      </c>
      <c r="AV606" s="21">
        <v>-7.2583556801982668E-2</v>
      </c>
      <c r="AW606" s="21">
        <v>5.9977730429279141</v>
      </c>
      <c r="AX606" s="21">
        <v>5.9744463281040581</v>
      </c>
      <c r="AY606" s="21">
        <v>-8.1896366383146402E-2</v>
      </c>
      <c r="AZ606" s="21">
        <v>-78.923252622369546</v>
      </c>
      <c r="BA606" s="26">
        <v>1311.0454249424283</v>
      </c>
    </row>
    <row r="607" spans="1:100" x14ac:dyDescent="0.25">
      <c r="A607">
        <v>1744</v>
      </c>
      <c r="B607" t="s">
        <v>1040</v>
      </c>
      <c r="C607" s="26">
        <v>3</v>
      </c>
      <c r="D607" s="21">
        <v>3.4904871080092961</v>
      </c>
      <c r="E607" s="21">
        <v>2.2025595174947048</v>
      </c>
      <c r="F607" s="21">
        <v>-0.21348501165067979</v>
      </c>
      <c r="G607" s="21">
        <v>0.39982313783933471</v>
      </c>
      <c r="H607" s="21">
        <v>-1.5617262237805582E-2</v>
      </c>
      <c r="I607" s="21">
        <v>0</v>
      </c>
      <c r="J607" s="21">
        <v>-0.93703573426832731</v>
      </c>
      <c r="K607" s="21">
        <v>-1.5617262237805582E-2</v>
      </c>
      <c r="L607" s="21">
        <v>-0.99999999999999734</v>
      </c>
      <c r="M607" s="21">
        <v>-0.99999999999999734</v>
      </c>
      <c r="N607" s="21">
        <v>-0.3123452447561112</v>
      </c>
      <c r="O607" s="21">
        <v>2.9532745115803025</v>
      </c>
      <c r="P607" s="21">
        <v>-0.34229779801032179</v>
      </c>
      <c r="Q607" s="21">
        <v>-0.98085832630209147</v>
      </c>
      <c r="R607" s="21">
        <v>-0.37594024917606639</v>
      </c>
      <c r="S607" s="21">
        <v>0.33333333333333215</v>
      </c>
      <c r="T607" s="21">
        <v>0.45817646627237552</v>
      </c>
      <c r="U607" s="21">
        <v>0.22487600341787728</v>
      </c>
      <c r="V607" s="21">
        <v>2.5816277426992724E-2</v>
      </c>
      <c r="W607" s="21">
        <v>42.312773707535356</v>
      </c>
      <c r="X607" s="21">
        <v>1.9299559281505596</v>
      </c>
      <c r="Y607" s="21">
        <v>-0.99999999999999734</v>
      </c>
      <c r="Z607" s="21">
        <v>-0.99999999999999734</v>
      </c>
      <c r="AA607" s="21">
        <v>85.844084960837719</v>
      </c>
      <c r="AB607" s="21">
        <v>-2.9532647869361169E-2</v>
      </c>
      <c r="AC607" s="21">
        <v>0.58006561691729375</v>
      </c>
      <c r="AD607" s="21">
        <v>0.32761206100163587</v>
      </c>
      <c r="AE607" s="21">
        <v>43.907251502478424</v>
      </c>
      <c r="AF607" s="21">
        <v>-0.99999999999999734</v>
      </c>
      <c r="AG607" s="21">
        <v>-0.99999999999999734</v>
      </c>
      <c r="AH607" s="21">
        <v>-0.99999999999999734</v>
      </c>
      <c r="AI607" s="21">
        <v>0</v>
      </c>
      <c r="AJ607" s="21">
        <v>2.5816277426992724E-2</v>
      </c>
      <c r="AK607" s="21">
        <v>-5.2578624296272129E-2</v>
      </c>
      <c r="AL607" s="21">
        <v>0.1445584608171025</v>
      </c>
      <c r="AM607" s="21">
        <v>-0.15205858309093492</v>
      </c>
      <c r="AN607" s="21">
        <v>0.14467437329999022</v>
      </c>
      <c r="AO607" s="21">
        <v>-4.0643576987547343</v>
      </c>
      <c r="AP607" s="21">
        <v>4.3396516365852733</v>
      </c>
      <c r="AQ607" s="21">
        <v>41.375737973267015</v>
      </c>
      <c r="AR607" s="21">
        <v>1.0422020804505789</v>
      </c>
      <c r="AS607" s="21">
        <v>1.9143386659127544</v>
      </c>
      <c r="AT607" s="21">
        <v>-0.99999999999999734</v>
      </c>
      <c r="AU607" s="21">
        <v>-0.99999999999999734</v>
      </c>
      <c r="AV607" s="21">
        <v>2.3882888663268292E-2</v>
      </c>
      <c r="AW607" s="21">
        <v>93.13701110900324</v>
      </c>
      <c r="AX607" s="21">
        <v>95.718638851702551</v>
      </c>
      <c r="AY607" s="21">
        <v>0.42120706005154152</v>
      </c>
      <c r="AZ607" s="21">
        <v>37.314683589055527</v>
      </c>
      <c r="BA607" s="26">
        <v>1553.4063448132877</v>
      </c>
      <c r="CU607" t="e">
        <v>#N/A</v>
      </c>
      <c r="CV607" t="e">
        <v>#N/A</v>
      </c>
    </row>
    <row r="608" spans="1:100" x14ac:dyDescent="0.25">
      <c r="A608">
        <v>1745</v>
      </c>
      <c r="B608" t="s">
        <v>1041</v>
      </c>
      <c r="C608" s="26">
        <v>3</v>
      </c>
      <c r="D608" s="21">
        <v>3.1578007134178865</v>
      </c>
      <c r="E608" s="21">
        <v>0</v>
      </c>
      <c r="F608" s="21">
        <v>1.2266737476649232E-2</v>
      </c>
      <c r="G608" s="21">
        <v>1.2266737476649232E-2</v>
      </c>
      <c r="H608" s="21">
        <v>7.9872910249291981E-2</v>
      </c>
      <c r="I608" s="21">
        <v>0</v>
      </c>
      <c r="J608" s="21">
        <v>4.792374614957521</v>
      </c>
      <c r="K608" s="21">
        <v>7.9872910249291981E-2</v>
      </c>
      <c r="L608" s="21">
        <v>-0.99999999999999745</v>
      </c>
      <c r="M608" s="21">
        <v>-0.99999999999999745</v>
      </c>
      <c r="N608" s="21">
        <v>1.5974582049858399</v>
      </c>
      <c r="O608" s="21">
        <v>7.9624420658520636</v>
      </c>
      <c r="P608" s="21">
        <v>-0.26568397702349067</v>
      </c>
      <c r="Q608" s="21">
        <v>0.39015836152113442</v>
      </c>
      <c r="R608" s="21">
        <v>-1.1833768149837194E-2</v>
      </c>
      <c r="S608" s="21">
        <v>0.33333333333333298</v>
      </c>
      <c r="T608" s="21">
        <v>0.34048469177355389</v>
      </c>
      <c r="U608" s="21">
        <v>-0.11876821493571187</v>
      </c>
      <c r="V608" s="21">
        <v>0</v>
      </c>
      <c r="W608" s="21">
        <v>19.007075996875301</v>
      </c>
      <c r="X608" s="21">
        <v>0.12602361355496769</v>
      </c>
      <c r="Y608" s="21">
        <v>-0.99999999999999745</v>
      </c>
      <c r="Z608" s="21">
        <v>-0.99999999999999745</v>
      </c>
      <c r="AA608" s="21">
        <v>35.116499618861972</v>
      </c>
      <c r="AB608" s="21">
        <v>-0.13171184866578331</v>
      </c>
      <c r="AC608" s="21">
        <v>0.3387148694496081</v>
      </c>
      <c r="AD608" s="21">
        <v>0.1154221270189051</v>
      </c>
      <c r="AE608" s="21">
        <v>16.121257390136481</v>
      </c>
      <c r="AF608" s="21">
        <v>-0.99999999999999745</v>
      </c>
      <c r="AG608" s="21">
        <v>-0.99999999999999745</v>
      </c>
      <c r="AH608" s="21">
        <v>-0.99999999999999745</v>
      </c>
      <c r="AI608" s="21">
        <v>0</v>
      </c>
      <c r="AJ608" s="21">
        <v>0</v>
      </c>
      <c r="AK608" s="21">
        <v>-0.12985789320663321</v>
      </c>
      <c r="AL608" s="21">
        <v>-0.14189545064151199</v>
      </c>
      <c r="AM608" s="21">
        <v>0.80897102466365456</v>
      </c>
      <c r="AN608" s="21">
        <v>0.5322281905635865</v>
      </c>
      <c r="AO608" s="21">
        <v>19.574986150558207</v>
      </c>
      <c r="AP608" s="21">
        <v>12.596227510882102</v>
      </c>
      <c r="AQ608" s="21">
        <v>23.799450611832814</v>
      </c>
      <c r="AR608" s="21">
        <v>0.55504981017117505</v>
      </c>
      <c r="AS608" s="21">
        <v>0.20589652380426021</v>
      </c>
      <c r="AT608" s="21">
        <v>-0.99999999999999745</v>
      </c>
      <c r="AU608" s="21">
        <v>-0.99999999999999745</v>
      </c>
      <c r="AV608" s="21">
        <v>4.3296932681202542E-4</v>
      </c>
      <c r="AW608" s="21">
        <v>55.675169195596105</v>
      </c>
      <c r="AX608" s="21">
        <v>55.675169195596105</v>
      </c>
      <c r="AY608" s="21">
        <v>0.15672193528291747</v>
      </c>
      <c r="AZ608" s="21">
        <v>13.974410175385723</v>
      </c>
      <c r="BA608" s="26">
        <v>1422.105516744951</v>
      </c>
    </row>
    <row r="609" spans="1:100" x14ac:dyDescent="0.25">
      <c r="A609">
        <v>1746</v>
      </c>
      <c r="B609" t="s">
        <v>1042</v>
      </c>
      <c r="C609" s="26">
        <v>3</v>
      </c>
      <c r="D609" s="21">
        <v>4.677517709122557</v>
      </c>
      <c r="E609" s="21">
        <v>0.1952705302199268</v>
      </c>
      <c r="F609" s="21">
        <v>0.40988078506125497</v>
      </c>
      <c r="G609" s="21">
        <v>0.47741137271005829</v>
      </c>
      <c r="H609" s="21">
        <v>0.37349584716975298</v>
      </c>
      <c r="I609" s="21">
        <v>0</v>
      </c>
      <c r="J609" s="21">
        <v>22.409750830185189</v>
      </c>
      <c r="K609" s="21">
        <v>0.37349584716975298</v>
      </c>
      <c r="L609" s="21">
        <v>-1.0000000000000002</v>
      </c>
      <c r="M609" s="21">
        <v>-1.0000000000000002</v>
      </c>
      <c r="N609" s="21">
        <v>7.469916943395063</v>
      </c>
      <c r="O609" s="21">
        <v>27.564679912017805</v>
      </c>
      <c r="P609" s="21">
        <v>-0.24921786455747311</v>
      </c>
      <c r="Q609" s="21">
        <v>1.1924076454363786</v>
      </c>
      <c r="R609" s="21">
        <v>0.18666134492388495</v>
      </c>
      <c r="S609" s="21">
        <v>0.3333333333333332</v>
      </c>
      <c r="T609" s="21">
        <v>0.4710971834248619</v>
      </c>
      <c r="U609" s="21">
        <v>0.47811967189228799</v>
      </c>
      <c r="V609" s="21">
        <v>8.4802637659317129E-2</v>
      </c>
      <c r="W609" s="21">
        <v>39.754279165601886</v>
      </c>
      <c r="X609" s="21">
        <v>2.9488581997038201</v>
      </c>
      <c r="Y609" s="21">
        <v>-1.0000000000000002</v>
      </c>
      <c r="Z609" s="21">
        <v>-1.0000000000000002</v>
      </c>
      <c r="AA609" s="21">
        <v>76.137637917567176</v>
      </c>
      <c r="AB609" s="21">
        <v>0.25980358753386884</v>
      </c>
      <c r="AC609" s="21">
        <v>0.40700857684100977</v>
      </c>
      <c r="AD609" s="21">
        <v>5.7121783765949369E-2</v>
      </c>
      <c r="AE609" s="21">
        <v>36.196697407041405</v>
      </c>
      <c r="AF609" s="21">
        <v>-1.0000000000000002</v>
      </c>
      <c r="AG609" s="21">
        <v>-1.0000000000000002</v>
      </c>
      <c r="AH609" s="21">
        <v>-1.0000000000000002</v>
      </c>
      <c r="AI609" s="21">
        <v>0</v>
      </c>
      <c r="AJ609" s="21">
        <v>8.4802637659317129E-2</v>
      </c>
      <c r="AK609" s="21">
        <v>-0.32333180737396039</v>
      </c>
      <c r="AL609" s="21">
        <v>0.43310914320228106</v>
      </c>
      <c r="AM609" s="21">
        <v>-6.9773356938466591E-2</v>
      </c>
      <c r="AN609" s="21">
        <v>0.437161871998687</v>
      </c>
      <c r="AO609" s="21">
        <v>-3.3609929603314668</v>
      </c>
      <c r="AP609" s="21">
        <v>13.094592515978587</v>
      </c>
      <c r="AQ609" s="21">
        <v>62.164029995787111</v>
      </c>
      <c r="AR609" s="21">
        <v>1.3673528263098003</v>
      </c>
      <c r="AS609" s="21">
        <v>3.3223540468735728</v>
      </c>
      <c r="AT609" s="21">
        <v>-1.0000000000000002</v>
      </c>
      <c r="AU609" s="21">
        <v>-1.0000000000000002</v>
      </c>
      <c r="AV609" s="21">
        <v>0.66407271763394327</v>
      </c>
      <c r="AW609" s="21">
        <v>116.79691034556348</v>
      </c>
      <c r="AX609" s="21">
        <v>125.27717411149521</v>
      </c>
      <c r="AY609" s="21">
        <v>0.51957800174169977</v>
      </c>
      <c r="AZ609" s="21">
        <v>99.34809142447078</v>
      </c>
      <c r="BA609" s="26">
        <v>1638.6113668112364</v>
      </c>
      <c r="CU609" t="e">
        <v>#N/A</v>
      </c>
      <c r="CV609" t="e">
        <v>#N/A</v>
      </c>
    </row>
    <row r="610" spans="1:100" x14ac:dyDescent="0.25">
      <c r="A610">
        <v>1747</v>
      </c>
      <c r="B610" t="s">
        <v>1043</v>
      </c>
      <c r="C610" s="26">
        <v>3</v>
      </c>
      <c r="D610" s="21">
        <v>4.9812447800811581</v>
      </c>
      <c r="E610" s="21">
        <v>0</v>
      </c>
      <c r="F610" s="21">
        <v>2.9672838287919645</v>
      </c>
      <c r="G610" s="21">
        <v>2.9672838287919645</v>
      </c>
      <c r="H610" s="21">
        <v>0.25531838691832875</v>
      </c>
      <c r="I610" s="21">
        <v>0</v>
      </c>
      <c r="J610" s="21">
        <v>15.319103215099727</v>
      </c>
      <c r="K610" s="21">
        <v>0.25531838691832875</v>
      </c>
      <c r="L610" s="21">
        <v>-1.0000000000000007</v>
      </c>
      <c r="M610" s="21">
        <v>-1.0000000000000007</v>
      </c>
      <c r="N610" s="21">
        <v>5.1063677383665773</v>
      </c>
      <c r="O610" s="21">
        <v>23.267631823972849</v>
      </c>
      <c r="P610" s="21">
        <v>4.4585597848369178E-2</v>
      </c>
      <c r="Q610" s="21">
        <v>3.6711598590930206</v>
      </c>
      <c r="R610" s="21">
        <v>1.0296676340936999</v>
      </c>
      <c r="S610" s="21">
        <v>0.33333333333333365</v>
      </c>
      <c r="T610" s="21">
        <v>0.25345122314046697</v>
      </c>
      <c r="U610" s="21">
        <v>-2.1071593907064659E-2</v>
      </c>
      <c r="V610" s="21">
        <v>0</v>
      </c>
      <c r="W610" s="21">
        <v>12.41578302593628</v>
      </c>
      <c r="X610" s="21">
        <v>0.16729768373434611</v>
      </c>
      <c r="Y610" s="21">
        <v>-1.0000000000000007</v>
      </c>
      <c r="Z610" s="21">
        <v>-1.0000000000000007</v>
      </c>
      <c r="AA610" s="21">
        <v>38.746889872515531</v>
      </c>
      <c r="AB610" s="21">
        <v>0.3871171188446188</v>
      </c>
      <c r="AC610" s="21">
        <v>4.4324928573341922E-2</v>
      </c>
      <c r="AD610" s="21">
        <v>7.4586736831750447E-2</v>
      </c>
      <c r="AE610" s="21">
        <v>25.301439212485544</v>
      </c>
      <c r="AF610" s="21">
        <v>-1.0000000000000007</v>
      </c>
      <c r="AG610" s="21">
        <v>-1.0000000000000007</v>
      </c>
      <c r="AH610" s="21">
        <v>-1.0000000000000007</v>
      </c>
      <c r="AI610" s="21">
        <v>0</v>
      </c>
      <c r="AJ610" s="21">
        <v>0</v>
      </c>
      <c r="AK610" s="21">
        <v>-7.4381188621068545E-2</v>
      </c>
      <c r="AL610" s="21">
        <v>9.7591070865200275E-2</v>
      </c>
      <c r="AM610" s="21">
        <v>-7.9059599244664693E-3</v>
      </c>
      <c r="AN610" s="21">
        <v>-5.3997729412741412E-2</v>
      </c>
      <c r="AO610" s="21">
        <v>-0.56955494121700534</v>
      </c>
      <c r="AP610" s="21">
        <v>-0.86198788099253454</v>
      </c>
      <c r="AQ610" s="21">
        <v>27.734886241035976</v>
      </c>
      <c r="AR610" s="21">
        <v>0.56571296256673553</v>
      </c>
      <c r="AS610" s="21">
        <v>0.42261607065267548</v>
      </c>
      <c r="AT610" s="21">
        <v>-1.0000000000000007</v>
      </c>
      <c r="AU610" s="21">
        <v>-1.0000000000000007</v>
      </c>
      <c r="AV610" s="21">
        <v>3.9969514628856628</v>
      </c>
      <c r="AW610" s="21">
        <v>61.152533815495829</v>
      </c>
      <c r="AX610" s="21">
        <v>61.152533815495829</v>
      </c>
      <c r="AY610" s="21">
        <v>0.23021776802970606</v>
      </c>
      <c r="AZ610" s="21">
        <v>5.9817992032484559</v>
      </c>
      <c r="BA610" s="26">
        <v>1495.455203697968</v>
      </c>
      <c r="CU610" t="e">
        <v>#N/A</v>
      </c>
      <c r="CV610" t="e">
        <v>#N/A</v>
      </c>
    </row>
    <row r="611" spans="1:100" x14ac:dyDescent="0.25">
      <c r="A611">
        <v>1750</v>
      </c>
      <c r="B611" t="s">
        <v>1044</v>
      </c>
      <c r="C611" s="26">
        <v>3</v>
      </c>
      <c r="D611" s="21">
        <v>0.39761735035292733</v>
      </c>
      <c r="E611" s="21">
        <v>0</v>
      </c>
      <c r="F611" s="21">
        <v>0.37620789722630105</v>
      </c>
      <c r="G611" s="21">
        <v>0.37620789722630105</v>
      </c>
      <c r="H611" s="21">
        <v>-6.234390896229948E-2</v>
      </c>
      <c r="I611" s="21">
        <v>0</v>
      </c>
      <c r="J611" s="21">
        <v>-3.7406345377379773</v>
      </c>
      <c r="K611" s="21">
        <v>-6.234390896229948E-2</v>
      </c>
      <c r="L611" s="21">
        <v>-1.0000000000000007</v>
      </c>
      <c r="M611" s="21">
        <v>-1.0000000000000007</v>
      </c>
      <c r="N611" s="21">
        <v>-1.2468781792459902</v>
      </c>
      <c r="O611" s="21">
        <v>-2.9668092901587455</v>
      </c>
      <c r="P611" s="21">
        <v>0.38551298336380213</v>
      </c>
      <c r="Q611" s="21">
        <v>0.24667001222851168</v>
      </c>
      <c r="R611" s="21">
        <v>4.1378463663039648E-2</v>
      </c>
      <c r="S611" s="21">
        <v>0.33333333333333337</v>
      </c>
      <c r="T611" s="21">
        <v>0.23869327272547136</v>
      </c>
      <c r="U611" s="21">
        <v>-3.6107024189954123E-2</v>
      </c>
      <c r="V611" s="21">
        <v>0</v>
      </c>
      <c r="W611" s="21">
        <v>23.930539633246006</v>
      </c>
      <c r="X611" s="21">
        <v>0.37565213242572426</v>
      </c>
      <c r="Y611" s="21">
        <v>-1.0000000000000007</v>
      </c>
      <c r="Z611" s="21">
        <v>-1.0000000000000007</v>
      </c>
      <c r="AA611" s="21">
        <v>57.647273312337205</v>
      </c>
      <c r="AB611" s="21">
        <v>0.30051924617527698</v>
      </c>
      <c r="AC611" s="21">
        <v>0.31665854996215753</v>
      </c>
      <c r="AD611" s="21">
        <v>5.6329308171128238E-2</v>
      </c>
      <c r="AE611" s="21">
        <v>33.675355215428155</v>
      </c>
      <c r="AF611" s="21">
        <v>-1.0000000000000007</v>
      </c>
      <c r="AG611" s="21">
        <v>-1.0000000000000007</v>
      </c>
      <c r="AH611" s="21">
        <v>-1.0000000000000007</v>
      </c>
      <c r="AI611" s="21">
        <v>0</v>
      </c>
      <c r="AJ611" s="21">
        <v>0</v>
      </c>
      <c r="AK611" s="21">
        <v>0.30175888452258232</v>
      </c>
      <c r="AL611" s="21">
        <v>0.52147952068966852</v>
      </c>
      <c r="AM611" s="21">
        <v>-6.5655344980395797E-2</v>
      </c>
      <c r="AN611" s="21">
        <v>0.13040947861246582</v>
      </c>
      <c r="AO611" s="21">
        <v>-0.13258920189698342</v>
      </c>
      <c r="AP611" s="21">
        <v>5.8676345687599856</v>
      </c>
      <c r="AQ611" s="21">
        <v>20.189905095508038</v>
      </c>
      <c r="AR611" s="21">
        <v>0.53591958186885014</v>
      </c>
      <c r="AS611" s="21">
        <v>0.31330822346342491</v>
      </c>
      <c r="AT611" s="21">
        <v>-1.0000000000000007</v>
      </c>
      <c r="AU611" s="21">
        <v>-1.0000000000000007</v>
      </c>
      <c r="AV611" s="21">
        <v>0.41758636088934048</v>
      </c>
      <c r="AW611" s="21">
        <v>60.548098590938416</v>
      </c>
      <c r="AX611" s="21">
        <v>60.548098590938416</v>
      </c>
      <c r="AY611" s="21">
        <v>6.5508056405195095E-2</v>
      </c>
      <c r="AZ611" s="21">
        <v>-11.360886663349222</v>
      </c>
      <c r="BA611" s="26">
        <v>1469.3237358887861</v>
      </c>
    </row>
    <row r="612" spans="1:100" x14ac:dyDescent="0.25">
      <c r="A612">
        <v>1751</v>
      </c>
      <c r="B612" t="s">
        <v>1045</v>
      </c>
      <c r="C612" s="26">
        <v>2</v>
      </c>
      <c r="D612" s="21">
        <v>2.2050780849707454</v>
      </c>
      <c r="E612" s="21">
        <v>-0.33915595092940914</v>
      </c>
      <c r="F612" s="21">
        <v>-0.76759808800867368</v>
      </c>
      <c r="G612" s="21">
        <v>-0.7634169533770605</v>
      </c>
      <c r="H612" s="21">
        <v>-0.10570783572610314</v>
      </c>
      <c r="I612" s="21">
        <v>0</v>
      </c>
      <c r="J612" s="21">
        <v>-6.3424701435661879</v>
      </c>
      <c r="K612" s="21">
        <v>-0.10570783572610314</v>
      </c>
      <c r="L612" s="21">
        <v>-1</v>
      </c>
      <c r="M612" s="21">
        <v>-1</v>
      </c>
      <c r="N612" s="21">
        <v>-2.1141567145220619</v>
      </c>
      <c r="O612" s="21">
        <v>-2.7432993861153729</v>
      </c>
      <c r="P612" s="21">
        <v>-1.5498653224738912</v>
      </c>
      <c r="Q612" s="21">
        <v>-3.3341786113835896</v>
      </c>
      <c r="R612" s="21">
        <v>-1.0936131919415741</v>
      </c>
      <c r="S612" s="21">
        <v>0.29509487721992578</v>
      </c>
      <c r="T612" s="21">
        <v>0.13497178471717153</v>
      </c>
      <c r="U612" s="21">
        <v>-0.10713946147432823</v>
      </c>
      <c r="V612" s="21">
        <v>-2.3797872288436609E-2</v>
      </c>
      <c r="W612" s="21">
        <v>12.65680109584272</v>
      </c>
      <c r="X612" s="21">
        <v>-5.3038073161990384E-2</v>
      </c>
      <c r="Y612" s="21">
        <v>-1</v>
      </c>
      <c r="Z612" s="21">
        <v>-1</v>
      </c>
      <c r="AA612" s="21">
        <v>18.40623554419513</v>
      </c>
      <c r="AB612" s="21">
        <v>-8.9814502662347265E-2</v>
      </c>
      <c r="AC612" s="21">
        <v>-8.9679521869562046E-2</v>
      </c>
      <c r="AD612" s="21">
        <v>-9.2490537522383134E-2</v>
      </c>
      <c r="AE612" s="21">
        <v>-1.4706973941261126</v>
      </c>
      <c r="AF612" s="21">
        <v>-1</v>
      </c>
      <c r="AG612" s="21">
        <v>-1</v>
      </c>
      <c r="AH612" s="21">
        <v>-1</v>
      </c>
      <c r="AI612" s="21">
        <v>-1.3316422324919541E-2</v>
      </c>
      <c r="AJ612" s="21">
        <v>-2.3797872288436609E-2</v>
      </c>
      <c r="AK612" s="21">
        <v>0.34011131496593283</v>
      </c>
      <c r="AL612" s="21">
        <v>-0.16828335797668548</v>
      </c>
      <c r="AM612" s="21">
        <v>0.38779000904707345</v>
      </c>
      <c r="AN612" s="21">
        <v>-0.20434914883201966</v>
      </c>
      <c r="AO612" s="21">
        <v>10.261671742641431</v>
      </c>
      <c r="AP612" s="21">
        <v>-4.81651045231885</v>
      </c>
      <c r="AQ612" s="21">
        <v>17.096655864666097</v>
      </c>
      <c r="AR612" s="21">
        <v>0.42179465628998442</v>
      </c>
      <c r="AS612" s="21">
        <v>5.4801147441493336E-3</v>
      </c>
      <c r="AT612" s="21">
        <v>-1</v>
      </c>
      <c r="AU612" s="21">
        <v>-1</v>
      </c>
      <c r="AV612" s="21">
        <v>-1.399552396973275</v>
      </c>
      <c r="AW612" s="21">
        <v>26.655518343183381</v>
      </c>
      <c r="AX612" s="21">
        <v>26.400467824906144</v>
      </c>
      <c r="AY612" s="21">
        <v>-5.0308501378038245E-2</v>
      </c>
      <c r="AZ612" s="21">
        <v>-38.012426581467672</v>
      </c>
      <c r="BA612" s="26">
        <v>1350.4593733695533</v>
      </c>
    </row>
    <row r="613" spans="1:100" x14ac:dyDescent="0.25">
      <c r="A613">
        <v>1756</v>
      </c>
      <c r="B613" t="s">
        <v>1046</v>
      </c>
      <c r="C613" s="26">
        <v>3</v>
      </c>
      <c r="D613" s="21">
        <v>4.703187791483078</v>
      </c>
      <c r="E613" s="21">
        <v>-0.75718004573818631</v>
      </c>
      <c r="F613" s="21">
        <v>-7.848951849657855E-2</v>
      </c>
      <c r="G613" s="21">
        <v>-0.31323180085842278</v>
      </c>
      <c r="H613" s="21">
        <v>0.15810351733545588</v>
      </c>
      <c r="I613" s="21">
        <v>0</v>
      </c>
      <c r="J613" s="21">
        <v>9.4862110401273441</v>
      </c>
      <c r="K613" s="21">
        <v>0.15810351733545588</v>
      </c>
      <c r="L613" s="21">
        <v>-1.0000000000000009</v>
      </c>
      <c r="M613" s="21">
        <v>-1.0000000000000009</v>
      </c>
      <c r="N613" s="21">
        <v>3.1620703467091174</v>
      </c>
      <c r="O613" s="21">
        <v>13.876167030752001</v>
      </c>
      <c r="P613" s="21">
        <v>-0.11434580179102805</v>
      </c>
      <c r="Q613" s="21">
        <v>-1.322891609809516</v>
      </c>
      <c r="R613" s="21">
        <v>-0.53252973091828582</v>
      </c>
      <c r="S613" s="21">
        <v>0.33333333333333365</v>
      </c>
      <c r="T613" s="21">
        <v>0.36486319192369937</v>
      </c>
      <c r="U613" s="21">
        <v>-9.2527496381689278E-2</v>
      </c>
      <c r="V613" s="21">
        <v>0</v>
      </c>
      <c r="W613" s="21">
        <v>17.902620461595514</v>
      </c>
      <c r="X613" s="21">
        <v>0.20151288098518588</v>
      </c>
      <c r="Y613" s="21">
        <v>-1.0000000000000009</v>
      </c>
      <c r="Z613" s="21">
        <v>-1.0000000000000009</v>
      </c>
      <c r="AA613" s="21">
        <v>58.126403528045699</v>
      </c>
      <c r="AB613" s="21">
        <v>0.40009375334118069</v>
      </c>
      <c r="AC613" s="21">
        <v>7.3779479125755509E-4</v>
      </c>
      <c r="AD613" s="21">
        <v>0.41429470781493172</v>
      </c>
      <c r="AE613" s="21">
        <v>40.75631279736848</v>
      </c>
      <c r="AF613" s="21">
        <v>-1.0000000000000009</v>
      </c>
      <c r="AG613" s="21">
        <v>-1.0000000000000009</v>
      </c>
      <c r="AH613" s="21">
        <v>-1.0000000000000009</v>
      </c>
      <c r="AI613" s="21">
        <v>-3.0083113179594584E-2</v>
      </c>
      <c r="AJ613" s="21">
        <v>0</v>
      </c>
      <c r="AK613" s="21">
        <v>2.0658661444876929E-2</v>
      </c>
      <c r="AL613" s="21">
        <v>-0.23399618191058533</v>
      </c>
      <c r="AM613" s="21">
        <v>2.9492003043291255E-2</v>
      </c>
      <c r="AN613" s="21">
        <v>0.24992823700496022</v>
      </c>
      <c r="AO613" s="21">
        <v>0.84059338330666633</v>
      </c>
      <c r="AP613" s="21">
        <v>5.078225015571082</v>
      </c>
      <c r="AQ613" s="21">
        <v>27.388831501722862</v>
      </c>
      <c r="AR613" s="21">
        <v>0.60566902887534335</v>
      </c>
      <c r="AS613" s="21">
        <v>0.35961639832064152</v>
      </c>
      <c r="AT613" s="21">
        <v>-1.0000000000000009</v>
      </c>
      <c r="AU613" s="21">
        <v>-1.0000000000000009</v>
      </c>
      <c r="AV613" s="21">
        <v>-0.84576153177670876</v>
      </c>
      <c r="AW613" s="21">
        <v>77.080795574368807</v>
      </c>
      <c r="AX613" s="21">
        <v>76.479133310776916</v>
      </c>
      <c r="AY613" s="21">
        <v>8.3199770881793381E-3</v>
      </c>
      <c r="AZ613" s="21">
        <v>13.835946785554047</v>
      </c>
      <c r="BA613" s="26">
        <v>1546.1503076781567</v>
      </c>
    </row>
    <row r="614" spans="1:100" x14ac:dyDescent="0.25">
      <c r="A614">
        <v>1757</v>
      </c>
      <c r="B614" t="s">
        <v>1047</v>
      </c>
      <c r="C614" s="26">
        <v>3</v>
      </c>
      <c r="D614" s="21">
        <v>5.8322005242006716</v>
      </c>
      <c r="E614" s="21">
        <v>-4.2244673800879574E-2</v>
      </c>
      <c r="F614" s="21">
        <v>1.5728705016541802</v>
      </c>
      <c r="G614" s="21">
        <v>1.5637495825546468</v>
      </c>
      <c r="H614" s="21">
        <v>0.17484194488041149</v>
      </c>
      <c r="I614" s="21">
        <v>0</v>
      </c>
      <c r="J614" s="21">
        <v>10.490516692824688</v>
      </c>
      <c r="K614" s="21">
        <v>0.17484194488041149</v>
      </c>
      <c r="L614" s="21">
        <v>-0.99999999999999911</v>
      </c>
      <c r="M614" s="21">
        <v>-0.99999999999999911</v>
      </c>
      <c r="N614" s="21">
        <v>3.4968388976082281</v>
      </c>
      <c r="O614" s="21">
        <v>17.886466799580006</v>
      </c>
      <c r="P614" s="21">
        <v>-0.59960019401982323</v>
      </c>
      <c r="Q614" s="21">
        <v>1.2113085950498945</v>
      </c>
      <c r="R614" s="21">
        <v>0.30784336852937483</v>
      </c>
      <c r="S614" s="21">
        <v>0.33333333333333298</v>
      </c>
      <c r="T614" s="21">
        <v>0.3504943635338082</v>
      </c>
      <c r="U614" s="21">
        <v>0.22980266513122552</v>
      </c>
      <c r="V614" s="21">
        <v>-5.1620763920503479E-2</v>
      </c>
      <c r="W614" s="21">
        <v>27.486706127898092</v>
      </c>
      <c r="X614" s="21">
        <v>1.1184718289886102</v>
      </c>
      <c r="Y614" s="21">
        <v>-0.99999999999999911</v>
      </c>
      <c r="Z614" s="21">
        <v>-0.99999999999999911</v>
      </c>
      <c r="AA614" s="21">
        <v>80.44091857229121</v>
      </c>
      <c r="AB614" s="21">
        <v>0.29575079283491973</v>
      </c>
      <c r="AC614" s="21">
        <v>0.43366472599733097</v>
      </c>
      <c r="AD614" s="21">
        <v>0.32351186268502491</v>
      </c>
      <c r="AE614" s="21">
        <v>52.646369075863809</v>
      </c>
      <c r="AF614" s="21">
        <v>-0.99999999999999911</v>
      </c>
      <c r="AG614" s="21">
        <v>-0.99999999999999911</v>
      </c>
      <c r="AH614" s="21">
        <v>-0.99999999999999911</v>
      </c>
      <c r="AI614" s="21">
        <v>7.7288921777000627E-2</v>
      </c>
      <c r="AJ614" s="21">
        <v>-5.1620763920503479E-2</v>
      </c>
      <c r="AK614" s="21">
        <v>-0.10451690975986862</v>
      </c>
      <c r="AL614" s="21">
        <v>7.4446676245285434E-2</v>
      </c>
      <c r="AM614" s="21">
        <v>-9.5735737391429321E-2</v>
      </c>
      <c r="AN614" s="21">
        <v>0.12546169467522841</v>
      </c>
      <c r="AO614" s="21">
        <v>-2.9159779835850763</v>
      </c>
      <c r="AP614" s="21">
        <v>3.5087757481071389</v>
      </c>
      <c r="AQ614" s="21">
        <v>37.977222820722787</v>
      </c>
      <c r="AR614" s="21">
        <v>0.86200959807786348</v>
      </c>
      <c r="AS614" s="21">
        <v>1.2933137738690217</v>
      </c>
      <c r="AT614" s="21">
        <v>-0.99999999999999911</v>
      </c>
      <c r="AU614" s="21">
        <v>-0.99999999999999911</v>
      </c>
      <c r="AV614" s="21">
        <v>1.8715929510840223</v>
      </c>
      <c r="AW614" s="21">
        <v>101.83616111997839</v>
      </c>
      <c r="AX614" s="21">
        <v>98.21986316346802</v>
      </c>
      <c r="AY614" s="21">
        <v>0.45458186887460078</v>
      </c>
      <c r="AZ614" s="21">
        <v>31.617606337393845</v>
      </c>
      <c r="BA614" s="26">
        <v>1496.4958597967209</v>
      </c>
    </row>
    <row r="615" spans="1:100" x14ac:dyDescent="0.25">
      <c r="A615">
        <v>1758</v>
      </c>
      <c r="B615" t="s">
        <v>1048</v>
      </c>
      <c r="C615" s="26">
        <v>3</v>
      </c>
      <c r="D615" s="21">
        <v>5.0700873530225845</v>
      </c>
      <c r="E615" s="21">
        <v>6.3847303753299556E-2</v>
      </c>
      <c r="F615" s="21">
        <v>0.40308109554054111</v>
      </c>
      <c r="G615" s="21">
        <v>0.39217356238509965</v>
      </c>
      <c r="H615" s="21">
        <v>0.19394921524849368</v>
      </c>
      <c r="I615" s="21">
        <v>0</v>
      </c>
      <c r="J615" s="21">
        <v>11.636952914909621</v>
      </c>
      <c r="K615" s="21">
        <v>0.19394921524849368</v>
      </c>
      <c r="L615" s="21">
        <v>-1.0000000000000016</v>
      </c>
      <c r="M615" s="21">
        <v>-1.0000000000000016</v>
      </c>
      <c r="N615" s="21">
        <v>3.8789843049698742</v>
      </c>
      <c r="O615" s="21">
        <v>17.099213830317304</v>
      </c>
      <c r="P615" s="21">
        <v>-0.13973028720259628</v>
      </c>
      <c r="Q615" s="21">
        <v>9.2978989517253652</v>
      </c>
      <c r="R615" s="21">
        <v>2.9892105914900857</v>
      </c>
      <c r="S615" s="21">
        <v>0.33333333333333381</v>
      </c>
      <c r="T615" s="21">
        <v>0.34605832924225344</v>
      </c>
      <c r="U615" s="21">
        <v>9.8436856234404749E-2</v>
      </c>
      <c r="V615" s="21">
        <v>1.0125738132477692E-2</v>
      </c>
      <c r="W615" s="21">
        <v>23.760201667759031</v>
      </c>
      <c r="X615" s="21">
        <v>0.95266929696849834</v>
      </c>
      <c r="Y615" s="21">
        <v>-1.0000000000000016</v>
      </c>
      <c r="Z615" s="21">
        <v>-1.0000000000000016</v>
      </c>
      <c r="AA615" s="21">
        <v>61.774661232796518</v>
      </c>
      <c r="AB615" s="21">
        <v>0.5363708710556131</v>
      </c>
      <c r="AC615" s="21">
        <v>-3.4440814117631509E-2</v>
      </c>
      <c r="AD615" s="21">
        <v>0.19857492253296666</v>
      </c>
      <c r="AE615" s="21">
        <v>35.025248973547399</v>
      </c>
      <c r="AF615" s="21">
        <v>-1.0000000000000016</v>
      </c>
      <c r="AG615" s="21">
        <v>-1.0000000000000016</v>
      </c>
      <c r="AH615" s="21">
        <v>-1.0000000000000016</v>
      </c>
      <c r="AI615" s="21">
        <v>7.7149005819880335E-3</v>
      </c>
      <c r="AJ615" s="21">
        <v>1.0125738132477692E-2</v>
      </c>
      <c r="AK615" s="21">
        <v>-6.8671628240519769E-2</v>
      </c>
      <c r="AL615" s="21">
        <v>4.1704453604709132E-2</v>
      </c>
      <c r="AM615" s="21">
        <v>1.5422934181545243E-2</v>
      </c>
      <c r="AN615" s="21">
        <v>0.32324454987181506</v>
      </c>
      <c r="AO615" s="21">
        <v>4.221521333603287E-2</v>
      </c>
      <c r="AP615" s="21">
        <v>8.2896360148189192</v>
      </c>
      <c r="AQ615" s="21">
        <v>35.397154582668662</v>
      </c>
      <c r="AR615" s="21">
        <v>0.78795425694246979</v>
      </c>
      <c r="AS615" s="21">
        <v>1.1466185122169921</v>
      </c>
      <c r="AT615" s="21">
        <v>-1.0000000000000016</v>
      </c>
      <c r="AU615" s="21">
        <v>-1.0000000000000016</v>
      </c>
      <c r="AV615" s="21">
        <v>3.3813841538751856</v>
      </c>
      <c r="AW615" s="21">
        <v>87.163511077932753</v>
      </c>
      <c r="AX615" s="21">
        <v>88.330382902820304</v>
      </c>
      <c r="AY615" s="21">
        <v>0.48500232963566803</v>
      </c>
      <c r="AZ615" s="21">
        <v>46.170430223891678</v>
      </c>
      <c r="BA615" s="26">
        <v>1531.1976770219917</v>
      </c>
      <c r="CU615" t="e">
        <v>#N/A</v>
      </c>
      <c r="CV615" t="e">
        <v>#N/A</v>
      </c>
    </row>
    <row r="616" spans="1:100" x14ac:dyDescent="0.25">
      <c r="A616">
        <v>1759</v>
      </c>
      <c r="B616" t="s">
        <v>1049</v>
      </c>
      <c r="C616" s="26">
        <v>3</v>
      </c>
      <c r="D616" s="21">
        <v>-0.24784233096203093</v>
      </c>
      <c r="E616" s="21">
        <v>-8.42810601710582E-2</v>
      </c>
      <c r="F616" s="21">
        <v>-0.19532125391592162</v>
      </c>
      <c r="G616" s="21">
        <v>-0.22341494063960779</v>
      </c>
      <c r="H616" s="21">
        <v>-2.1733942412215778E-2</v>
      </c>
      <c r="I616" s="21">
        <v>0</v>
      </c>
      <c r="J616" s="21">
        <v>-1.3040365447329441</v>
      </c>
      <c r="K616" s="21">
        <v>-2.1733942412215778E-2</v>
      </c>
      <c r="L616" s="21">
        <v>-1</v>
      </c>
      <c r="M616" s="21">
        <v>-1</v>
      </c>
      <c r="N616" s="21">
        <v>-0.43467884824431541</v>
      </c>
      <c r="O616" s="21">
        <v>-1.7752938163345844</v>
      </c>
      <c r="P616" s="21">
        <v>-0.60066108639090932</v>
      </c>
      <c r="Q616" s="21">
        <v>-2.3913762192134862</v>
      </c>
      <c r="R616" s="21">
        <v>-0.79489234790456853</v>
      </c>
      <c r="S616" s="21">
        <v>0.33333333333333331</v>
      </c>
      <c r="T616" s="21">
        <v>0.17850076420910876</v>
      </c>
      <c r="U616" s="21">
        <v>-3.5422873639821221E-3</v>
      </c>
      <c r="V616" s="21">
        <v>1.7116332951840476E-2</v>
      </c>
      <c r="W616" s="21">
        <v>21.885683421700662</v>
      </c>
      <c r="X616" s="21">
        <v>0.46492386324164753</v>
      </c>
      <c r="Y616" s="21">
        <v>-1</v>
      </c>
      <c r="Z616" s="21">
        <v>-1</v>
      </c>
      <c r="AA616" s="21">
        <v>-2.647387147355551</v>
      </c>
      <c r="AB616" s="21">
        <v>-0.19289645786011306</v>
      </c>
      <c r="AC616" s="21">
        <v>-0.24655283908361517</v>
      </c>
      <c r="AD616" s="21">
        <v>-3.5314267479304565E-2</v>
      </c>
      <c r="AE616" s="21">
        <v>-23.738178221151621</v>
      </c>
      <c r="AF616" s="21">
        <v>-1</v>
      </c>
      <c r="AG616" s="21">
        <v>-1</v>
      </c>
      <c r="AH616" s="21">
        <v>-1</v>
      </c>
      <c r="AI616" s="21">
        <v>-1.1836939052918593E-3</v>
      </c>
      <c r="AJ616" s="21">
        <v>1.7116332951840476E-2</v>
      </c>
      <c r="AK616" s="21">
        <v>0.16326110784209658</v>
      </c>
      <c r="AL616" s="21">
        <v>-0.10100741599579149</v>
      </c>
      <c r="AM616" s="21">
        <v>-0.18062996406818022</v>
      </c>
      <c r="AN616" s="21">
        <v>-0.22094631029443396</v>
      </c>
      <c r="AO616" s="21">
        <v>-3.6994435624940216</v>
      </c>
      <c r="AP616" s="21">
        <v>-6.0286948373398079</v>
      </c>
      <c r="AQ616" s="21">
        <v>20.581646876967735</v>
      </c>
      <c r="AR616" s="21">
        <v>0.52540814313030049</v>
      </c>
      <c r="AS616" s="21">
        <v>0.44318992082943193</v>
      </c>
      <c r="AT616" s="21">
        <v>-1</v>
      </c>
      <c r="AU616" s="21">
        <v>-1</v>
      </c>
      <c r="AV616" s="21">
        <v>-1.0183072885441762</v>
      </c>
      <c r="AW616" s="21">
        <v>-10.451375801029936</v>
      </c>
      <c r="AX616" s="21">
        <v>-8.763416383951725</v>
      </c>
      <c r="AY616" s="21">
        <v>-0.15603559890354182</v>
      </c>
      <c r="AZ616" s="21">
        <v>-84.204381880936353</v>
      </c>
      <c r="BA616" s="26">
        <v>1326.6986673079152</v>
      </c>
    </row>
    <row r="617" spans="1:100" x14ac:dyDescent="0.25">
      <c r="A617">
        <v>1761</v>
      </c>
      <c r="B617" t="s">
        <v>1050</v>
      </c>
      <c r="C617" s="26">
        <v>3</v>
      </c>
      <c r="D617" s="21">
        <v>4.9915573130434998</v>
      </c>
      <c r="E617" s="21">
        <v>-1.3344446072022609E-2</v>
      </c>
      <c r="F617" s="21">
        <v>-8.4759436991439743E-2</v>
      </c>
      <c r="G617" s="21">
        <v>-9.0478425253800426E-2</v>
      </c>
      <c r="H617" s="21">
        <v>0.4169105781613584</v>
      </c>
      <c r="I617" s="21">
        <v>0</v>
      </c>
      <c r="J617" s="21">
        <v>25.014634689681504</v>
      </c>
      <c r="K617" s="21">
        <v>0.4169105781613584</v>
      </c>
      <c r="L617" s="21">
        <v>-1.0000000000000004</v>
      </c>
      <c r="M617" s="21">
        <v>-1.0000000000000004</v>
      </c>
      <c r="N617" s="21">
        <v>8.3382115632271674</v>
      </c>
      <c r="O617" s="21">
        <v>29.915713577471205</v>
      </c>
      <c r="P617" s="21">
        <v>-0.48815907418836657</v>
      </c>
      <c r="Q617" s="21">
        <v>-0.97324479894565352</v>
      </c>
      <c r="R617" s="21">
        <v>-0.34566859304331476</v>
      </c>
      <c r="S617" s="21">
        <v>0.33333333333333331</v>
      </c>
      <c r="T617" s="21">
        <v>0.19060339477534577</v>
      </c>
      <c r="U617" s="21">
        <v>3.049289452978321E-2</v>
      </c>
      <c r="V617" s="21">
        <v>-1.3796778697954565E-2</v>
      </c>
      <c r="W617" s="21">
        <v>4.9488906311659724</v>
      </c>
      <c r="X617" s="21">
        <v>8.8558441645273031E-2</v>
      </c>
      <c r="Y617" s="21">
        <v>-1.0000000000000004</v>
      </c>
      <c r="Z617" s="21">
        <v>-1.0000000000000004</v>
      </c>
      <c r="AA617" s="21">
        <v>16.325586708195186</v>
      </c>
      <c r="AB617" s="21">
        <v>0.11530820999197183</v>
      </c>
      <c r="AC617" s="21">
        <v>2.4401369085935449E-4</v>
      </c>
      <c r="AD617" s="21">
        <v>0.1188950697186193</v>
      </c>
      <c r="AE617" s="21">
        <v>11.72236467007253</v>
      </c>
      <c r="AF617" s="21">
        <v>-1.0000000000000004</v>
      </c>
      <c r="AG617" s="21">
        <v>-1.0000000000000004</v>
      </c>
      <c r="AH617" s="21">
        <v>-1.0000000000000004</v>
      </c>
      <c r="AI617" s="21">
        <v>-6.9878257041731187E-3</v>
      </c>
      <c r="AJ617" s="21">
        <v>-1.3796778697954565E-2</v>
      </c>
      <c r="AK617" s="21">
        <v>-2.1650655764456399E-2</v>
      </c>
      <c r="AL617" s="21">
        <v>-8.3520289639168771E-2</v>
      </c>
      <c r="AM617" s="21">
        <v>-4.9340938783287644E-2</v>
      </c>
      <c r="AN617" s="21">
        <v>0.43536720662513834</v>
      </c>
      <c r="AO617" s="21">
        <v>-1.3417767484044736</v>
      </c>
      <c r="AP617" s="21">
        <v>10.466578717432611</v>
      </c>
      <c r="AQ617" s="21">
        <v>29.963525320847481</v>
      </c>
      <c r="AR617" s="21">
        <v>0.54063284394050748</v>
      </c>
      <c r="AS617" s="21">
        <v>0.50546901980663139</v>
      </c>
      <c r="AT617" s="21">
        <v>-1.0000000000000004</v>
      </c>
      <c r="AU617" s="21">
        <v>-1.0000000000000004</v>
      </c>
      <c r="AV617" s="21">
        <v>-0.43614701829711555</v>
      </c>
      <c r="AW617" s="21">
        <v>56.707879003099016</v>
      </c>
      <c r="AX617" s="21">
        <v>55.1884446192201</v>
      </c>
      <c r="AY617" s="21">
        <v>0.15238447801724742</v>
      </c>
      <c r="AZ617" s="21">
        <v>-14.139084470231554</v>
      </c>
      <c r="BA617" s="26">
        <v>1372.1653867171428</v>
      </c>
    </row>
    <row r="618" spans="1:100" x14ac:dyDescent="0.25">
      <c r="A618">
        <v>1763</v>
      </c>
      <c r="B618" t="s">
        <v>1051</v>
      </c>
      <c r="C618" s="26">
        <v>3</v>
      </c>
      <c r="D618" s="21">
        <v>5.5034021760111296</v>
      </c>
      <c r="E618" s="21">
        <v>0</v>
      </c>
      <c r="F618" s="21">
        <v>-0.11493415872469345</v>
      </c>
      <c r="G618" s="21">
        <v>-0.11493415872469345</v>
      </c>
      <c r="H618" s="21">
        <v>-3.6681166338299889E-2</v>
      </c>
      <c r="I618" s="21">
        <v>0</v>
      </c>
      <c r="J618" s="21">
        <v>-2.2008699802979947</v>
      </c>
      <c r="K618" s="21">
        <v>-3.6681166338299889E-2</v>
      </c>
      <c r="L618" s="21">
        <v>-1.0000000000000007</v>
      </c>
      <c r="M618" s="21">
        <v>-1.0000000000000007</v>
      </c>
      <c r="N618" s="21">
        <v>-0.73362332676599817</v>
      </c>
      <c r="O618" s="21">
        <v>3.1875980369884425</v>
      </c>
      <c r="P618" s="21">
        <v>0.26714448547236846</v>
      </c>
      <c r="Q618" s="21">
        <v>2.0381183211544336</v>
      </c>
      <c r="R618" s="21">
        <v>0.63635756819940903</v>
      </c>
      <c r="S618" s="21">
        <v>0.33333333333333376</v>
      </c>
      <c r="T618" s="21">
        <v>0.31536019983414371</v>
      </c>
      <c r="U618" s="21">
        <v>0.24080856049882871</v>
      </c>
      <c r="V618" s="21">
        <v>5.0257476564410652E-3</v>
      </c>
      <c r="W618" s="21">
        <v>37.248360306441889</v>
      </c>
      <c r="X618" s="21">
        <v>1.6607902939405479</v>
      </c>
      <c r="Y618" s="21">
        <v>-1.0000000000000007</v>
      </c>
      <c r="Z618" s="21">
        <v>-1.0000000000000007</v>
      </c>
      <c r="AA618" s="21">
        <v>75.09936322277315</v>
      </c>
      <c r="AB618" s="21">
        <v>0.25302911634654085</v>
      </c>
      <c r="AC618" s="21">
        <v>0.62805386650115658</v>
      </c>
      <c r="AD618" s="21">
        <v>-0.1367900758850604</v>
      </c>
      <c r="AE618" s="21">
        <v>37.214645348131832</v>
      </c>
      <c r="AF618" s="21">
        <v>-1.0000000000000007</v>
      </c>
      <c r="AG618" s="21">
        <v>-1.0000000000000007</v>
      </c>
      <c r="AH618" s="21">
        <v>-1.0000000000000007</v>
      </c>
      <c r="AI618" s="21">
        <v>2.1113842351180023E-2</v>
      </c>
      <c r="AJ618" s="21">
        <v>5.0257476564410652E-3</v>
      </c>
      <c r="AK618" s="21">
        <v>-5.5105095330261193E-2</v>
      </c>
      <c r="AL618" s="21">
        <v>6.5034233928841931E-2</v>
      </c>
      <c r="AM618" s="21">
        <v>0.84496908055595255</v>
      </c>
      <c r="AN618" s="21">
        <v>-6.0494773388107465E-2</v>
      </c>
      <c r="AO618" s="21">
        <v>20.8487015372475</v>
      </c>
      <c r="AP618" s="21">
        <v>-1.1871981650584773</v>
      </c>
      <c r="AQ618" s="21">
        <v>35.047490326143894</v>
      </c>
      <c r="AR618" s="21">
        <v>0.89452784132274699</v>
      </c>
      <c r="AS618" s="21">
        <v>1.6241091276022483</v>
      </c>
      <c r="AT618" s="21">
        <v>-1.0000000000000007</v>
      </c>
      <c r="AU618" s="21">
        <v>-1.0000000000000007</v>
      </c>
      <c r="AV618" s="21">
        <v>0.52142340947471644</v>
      </c>
      <c r="AW618" s="21">
        <v>77.099763094703107</v>
      </c>
      <c r="AX618" s="21">
        <v>78.024614707370802</v>
      </c>
      <c r="AY618" s="21">
        <v>0.18281872234748384</v>
      </c>
      <c r="AZ618" s="21">
        <v>-25.07522610474323</v>
      </c>
      <c r="BA618" s="26">
        <v>1425.9766514027126</v>
      </c>
    </row>
    <row r="619" spans="1:100" x14ac:dyDescent="0.25">
      <c r="A619">
        <v>1764</v>
      </c>
      <c r="B619" t="s">
        <v>1052</v>
      </c>
      <c r="C619" s="26">
        <v>3</v>
      </c>
      <c r="D619" s="21">
        <v>4.0861893572791921</v>
      </c>
      <c r="E619" s="21">
        <v>0</v>
      </c>
      <c r="F619" s="21">
        <v>-0.2645172989078815</v>
      </c>
      <c r="G619" s="21">
        <v>-0.2645172989078815</v>
      </c>
      <c r="H619" s="21">
        <v>-8.2908047150628245E-2</v>
      </c>
      <c r="I619" s="21">
        <v>0</v>
      </c>
      <c r="J619" s="21">
        <v>-4.9744828290376955</v>
      </c>
      <c r="K619" s="21">
        <v>-8.2908047150628245E-2</v>
      </c>
      <c r="L619" s="21">
        <v>-0.99999999999999933</v>
      </c>
      <c r="M619" s="21">
        <v>-0.99999999999999933</v>
      </c>
      <c r="N619" s="21">
        <v>-1.6581609430125648</v>
      </c>
      <c r="O619" s="21">
        <v>-1.1528107706663899</v>
      </c>
      <c r="P619" s="21">
        <v>0.36285792505133285</v>
      </c>
      <c r="Q619" s="21">
        <v>-4.7057509953806687</v>
      </c>
      <c r="R619" s="21">
        <v>-1.5166878289526209</v>
      </c>
      <c r="S619" s="21">
        <v>0.33333333333333309</v>
      </c>
      <c r="T619" s="21">
        <v>0.38193648526433294</v>
      </c>
      <c r="U619" s="21">
        <v>-6.2260921799437249E-2</v>
      </c>
      <c r="V619" s="21">
        <v>-9.0717830804657729E-3</v>
      </c>
      <c r="W619" s="21">
        <v>29.073806434735616</v>
      </c>
      <c r="X619" s="21">
        <v>0.54330663199875051</v>
      </c>
      <c r="Y619" s="21">
        <v>-0.99999999999999933</v>
      </c>
      <c r="Z619" s="21">
        <v>-0.99999999999999933</v>
      </c>
      <c r="AA619" s="21">
        <v>47.921656215518944</v>
      </c>
      <c r="AB619" s="21">
        <v>0.24845363951404259</v>
      </c>
      <c r="AC619" s="21">
        <v>-0.20048272891872013</v>
      </c>
      <c r="AD619" s="21">
        <v>0.35931984159939506</v>
      </c>
      <c r="AE619" s="21">
        <v>20.364537609735873</v>
      </c>
      <c r="AF619" s="21">
        <v>-0.99999999999999933</v>
      </c>
      <c r="AG619" s="21">
        <v>-0.99999999999999933</v>
      </c>
      <c r="AH619" s="21">
        <v>-0.99999999999999933</v>
      </c>
      <c r="AI619" s="21">
        <v>1.9524098263625996E-2</v>
      </c>
      <c r="AJ619" s="21">
        <v>-9.0717830804657729E-3</v>
      </c>
      <c r="AK619" s="21">
        <v>9.1983011248387272E-2</v>
      </c>
      <c r="AL619" s="21">
        <v>-2.5380703409065539E-2</v>
      </c>
      <c r="AM619" s="21">
        <v>-4.6400606018677008E-2</v>
      </c>
      <c r="AN619" s="21">
        <v>-4.2625216303499407E-2</v>
      </c>
      <c r="AO619" s="21">
        <v>-0.70010009422499009</v>
      </c>
      <c r="AP619" s="21">
        <v>-1.1925339246328142</v>
      </c>
      <c r="AQ619" s="21">
        <v>24.099323605697933</v>
      </c>
      <c r="AR619" s="21">
        <v>0.64393711371776308</v>
      </c>
      <c r="AS619" s="21">
        <v>0.46039858484812241</v>
      </c>
      <c r="AT619" s="21">
        <v>-0.99999999999999933</v>
      </c>
      <c r="AU619" s="21">
        <v>-0.99999999999999933</v>
      </c>
      <c r="AV619" s="21">
        <v>-1.7812051278605023</v>
      </c>
      <c r="AW619" s="21">
        <v>45.576311520219704</v>
      </c>
      <c r="AX619" s="21">
        <v>45.059615177445636</v>
      </c>
      <c r="AY619" s="21">
        <v>0.26350998226615574</v>
      </c>
      <c r="AZ619" s="21">
        <v>-5.34720528466642</v>
      </c>
      <c r="BA619" s="26">
        <v>1372.9978565458105</v>
      </c>
    </row>
    <row r="620" spans="1:100" x14ac:dyDescent="0.25">
      <c r="A620">
        <v>1765</v>
      </c>
      <c r="B620" t="s">
        <v>1053</v>
      </c>
      <c r="C620" s="26">
        <v>3</v>
      </c>
      <c r="D620" s="21">
        <v>3.2221477743984259</v>
      </c>
      <c r="E620" s="21">
        <v>8.1175093382165955E-3</v>
      </c>
      <c r="F620" s="21">
        <v>-0.46148049981206501</v>
      </c>
      <c r="G620" s="21">
        <v>-0.46148049981206501</v>
      </c>
      <c r="H620" s="21">
        <v>-0.16763999601619714</v>
      </c>
      <c r="I620" s="21">
        <v>0</v>
      </c>
      <c r="J620" s="21">
        <v>-10.058399760971826</v>
      </c>
      <c r="K620" s="21">
        <v>-0.16763999601619714</v>
      </c>
      <c r="L620" s="21">
        <v>-0.99999999999999989</v>
      </c>
      <c r="M620" s="21">
        <v>-0.99999999999999989</v>
      </c>
      <c r="N620" s="21">
        <v>-3.3527999203239425</v>
      </c>
      <c r="O620" s="21">
        <v>-7.2977324863854642</v>
      </c>
      <c r="P620" s="21">
        <v>-0.18334359190413821</v>
      </c>
      <c r="Q620" s="21">
        <v>-0.14477339921406374</v>
      </c>
      <c r="R620" s="21">
        <v>-0.11631938720220619</v>
      </c>
      <c r="S620" s="21">
        <v>0.3333333333333332</v>
      </c>
      <c r="T620" s="21">
        <v>0.34397540478334016</v>
      </c>
      <c r="U620" s="21">
        <v>-0.27159271658527673</v>
      </c>
      <c r="V620" s="21">
        <v>-3.5246617249622848E-3</v>
      </c>
      <c r="W620" s="21">
        <v>22.793254232905277</v>
      </c>
      <c r="X620" s="21">
        <v>-0.25585257083345592</v>
      </c>
      <c r="Y620" s="21">
        <v>-0.99999999999999989</v>
      </c>
      <c r="Z620" s="21">
        <v>-0.99999999999999989</v>
      </c>
      <c r="AA620" s="21">
        <v>33.821245096335929</v>
      </c>
      <c r="AB620" s="21">
        <v>0.14567680533472321</v>
      </c>
      <c r="AC620" s="21">
        <v>-0.1371777945804657</v>
      </c>
      <c r="AD620" s="21">
        <v>0.21438719425839978</v>
      </c>
      <c r="AE620" s="21">
        <v>11.144310250632863</v>
      </c>
      <c r="AF620" s="21">
        <v>-0.99999999999999989</v>
      </c>
      <c r="AG620" s="21">
        <v>-0.99999999999999989</v>
      </c>
      <c r="AH620" s="21">
        <v>-0.99999999999999989</v>
      </c>
      <c r="AI620" s="21">
        <v>-2.4731368014863E-2</v>
      </c>
      <c r="AJ620" s="21">
        <v>-3.5246617249622848E-3</v>
      </c>
      <c r="AK620" s="21">
        <v>0.11663159143502319</v>
      </c>
      <c r="AL620" s="21">
        <v>0.13286123051649495</v>
      </c>
      <c r="AM620" s="21">
        <v>0.12873349950786828</v>
      </c>
      <c r="AN620" s="21">
        <v>-7.8093351379804202E-3</v>
      </c>
      <c r="AO620" s="21">
        <v>3.8014954448718239</v>
      </c>
      <c r="AP620" s="21">
        <v>0.46907277413296339</v>
      </c>
      <c r="AQ620" s="21">
        <v>12.734854471933435</v>
      </c>
      <c r="AR620" s="21">
        <v>0.4021913598064345</v>
      </c>
      <c r="AS620" s="21">
        <v>-0.42349256684965331</v>
      </c>
      <c r="AT620" s="21">
        <v>-0.99999999999999989</v>
      </c>
      <c r="AU620" s="21">
        <v>-0.99999999999999989</v>
      </c>
      <c r="AV620" s="21">
        <v>-0.57779988701427232</v>
      </c>
      <c r="AW620" s="21">
        <v>26.992585384083426</v>
      </c>
      <c r="AX620" s="21">
        <v>26.145491851289933</v>
      </c>
      <c r="AY620" s="21">
        <v>-0.16388009437073922</v>
      </c>
      <c r="AZ620" s="21">
        <v>-64.936318524588188</v>
      </c>
      <c r="BA620" s="26">
        <v>1283.120010833471</v>
      </c>
    </row>
    <row r="621" spans="1:100" x14ac:dyDescent="0.25">
      <c r="A621">
        <v>1768</v>
      </c>
      <c r="B621" t="s">
        <v>1054</v>
      </c>
      <c r="C621" s="26">
        <v>3</v>
      </c>
      <c r="D621" s="21">
        <v>2.6413312533270461</v>
      </c>
      <c r="E621" s="21">
        <v>-5.3144908673149374E-2</v>
      </c>
      <c r="F621" s="21">
        <v>-0.4661729521703617</v>
      </c>
      <c r="G621" s="21">
        <v>-0.47919399213821257</v>
      </c>
      <c r="H621" s="21">
        <v>-7.4707385193080469E-2</v>
      </c>
      <c r="I621" s="21">
        <v>0</v>
      </c>
      <c r="J621" s="21">
        <v>-4.4824431115848258</v>
      </c>
      <c r="K621" s="21">
        <v>-7.4707385193080469E-2</v>
      </c>
      <c r="L621" s="21">
        <v>-1</v>
      </c>
      <c r="M621" s="21">
        <v>-1</v>
      </c>
      <c r="N621" s="21">
        <v>-1.4941477038616093</v>
      </c>
      <c r="O621" s="21">
        <v>-2.3203058503959939</v>
      </c>
      <c r="P621" s="21">
        <v>-0.65142265759167572</v>
      </c>
      <c r="Q621" s="21">
        <v>-0.28917070848902149</v>
      </c>
      <c r="R621" s="21">
        <v>-0.16198630947368631</v>
      </c>
      <c r="S621" s="21">
        <v>0.33333333333333304</v>
      </c>
      <c r="T621" s="21">
        <v>0.32967820549538707</v>
      </c>
      <c r="U621" s="21">
        <v>0.22838250363654897</v>
      </c>
      <c r="V621" s="21">
        <v>2.6967807386542517E-2</v>
      </c>
      <c r="W621" s="21">
        <v>39.722769401795695</v>
      </c>
      <c r="X621" s="21">
        <v>1.8130557828872529</v>
      </c>
      <c r="Y621" s="21">
        <v>-1</v>
      </c>
      <c r="Z621" s="21">
        <v>-1</v>
      </c>
      <c r="AA621" s="21">
        <v>61.422101904293264</v>
      </c>
      <c r="AB621" s="21">
        <v>0.34656404170187194</v>
      </c>
      <c r="AC621" s="21">
        <v>-5.1319667486026156E-2</v>
      </c>
      <c r="AD621" s="21">
        <v>0.1419820020235778</v>
      </c>
      <c r="AE621" s="21">
        <v>21.861318811971191</v>
      </c>
      <c r="AF621" s="21">
        <v>-1</v>
      </c>
      <c r="AG621" s="21">
        <v>-1</v>
      </c>
      <c r="AH621" s="21">
        <v>-1</v>
      </c>
      <c r="AI621" s="21">
        <v>-6.7995267694410146E-3</v>
      </c>
      <c r="AJ621" s="21">
        <v>2.6967807386542517E-2</v>
      </c>
      <c r="AK621" s="21">
        <v>-8.6416696942092988E-2</v>
      </c>
      <c r="AL621" s="21">
        <v>0.14255705210741942</v>
      </c>
      <c r="AM621" s="21">
        <v>7.8467490833174502E-2</v>
      </c>
      <c r="AN621" s="21">
        <v>-8.380025201486456E-2</v>
      </c>
      <c r="AO621" s="21">
        <v>1.5296037861188974</v>
      </c>
      <c r="AP621" s="21">
        <v>-1.3822210398345158</v>
      </c>
      <c r="AQ621" s="21">
        <v>35.240326290210895</v>
      </c>
      <c r="AR621" s="21">
        <v>0.91836184985181235</v>
      </c>
      <c r="AS621" s="21">
        <v>1.7383483976941729</v>
      </c>
      <c r="AT621" s="21">
        <v>-1</v>
      </c>
      <c r="AU621" s="21">
        <v>-1</v>
      </c>
      <c r="AV621" s="21">
        <v>-0.64118030161189898</v>
      </c>
      <c r="AW621" s="21">
        <v>57.719575014062677</v>
      </c>
      <c r="AX621" s="21">
        <v>60.280365217328132</v>
      </c>
      <c r="AY621" s="21">
        <v>1.7218154945074997E-2</v>
      </c>
      <c r="AZ621" s="21">
        <v>-38.317660277884613</v>
      </c>
      <c r="BA621" s="26">
        <v>1414.3627684342994</v>
      </c>
    </row>
    <row r="622" spans="1:100" x14ac:dyDescent="0.25">
      <c r="A622">
        <v>1769</v>
      </c>
      <c r="B622" t="s">
        <v>1055</v>
      </c>
      <c r="C622" s="26">
        <v>3</v>
      </c>
      <c r="D622" s="21">
        <v>5.8643424213022666</v>
      </c>
      <c r="E622" s="21">
        <v>0</v>
      </c>
      <c r="F622" s="21">
        <v>-0.11968115508105935</v>
      </c>
      <c r="G622" s="21">
        <v>-0.11968115508105935</v>
      </c>
      <c r="H622" s="21">
        <v>0.49774407960036293</v>
      </c>
      <c r="I622" s="21">
        <v>0</v>
      </c>
      <c r="J622" s="21">
        <v>29.864644776021773</v>
      </c>
      <c r="K622" s="21">
        <v>0.49774407960036293</v>
      </c>
      <c r="L622" s="21">
        <v>-1.0000000000000029</v>
      </c>
      <c r="M622" s="21">
        <v>-1.0000000000000029</v>
      </c>
      <c r="N622" s="21">
        <v>9.954881592007256</v>
      </c>
      <c r="O622" s="21">
        <v>35.609306042243027</v>
      </c>
      <c r="P622" s="21">
        <v>-0.91347894639411498</v>
      </c>
      <c r="Q622" s="21">
        <v>0.38324539844366862</v>
      </c>
      <c r="R622" s="21">
        <v>0.15200899616258851</v>
      </c>
      <c r="S622" s="21">
        <v>0.33333333333333415</v>
      </c>
      <c r="T622" s="21">
        <v>0.32833085303006515</v>
      </c>
      <c r="U622" s="21">
        <v>0.12368306600925412</v>
      </c>
      <c r="V622" s="21">
        <v>-1.5568811232426483E-3</v>
      </c>
      <c r="W622" s="21">
        <v>11.441851665961916</v>
      </c>
      <c r="X622" s="21">
        <v>0.64430860375732801</v>
      </c>
      <c r="Y622" s="21">
        <v>-1.0000000000000029</v>
      </c>
      <c r="Z622" s="21">
        <v>-1.0000000000000029</v>
      </c>
      <c r="AA622" s="21">
        <v>53.331853180191601</v>
      </c>
      <c r="AB622" s="21">
        <v>0.23670090172292244</v>
      </c>
      <c r="AC622" s="21">
        <v>0.39776295301328757</v>
      </c>
      <c r="AD622" s="21">
        <v>0.20029599562513198</v>
      </c>
      <c r="AE622" s="21">
        <v>41.737992518067081</v>
      </c>
      <c r="AF622" s="21">
        <v>-1.0000000000000029</v>
      </c>
      <c r="AG622" s="21">
        <v>-1.0000000000000029</v>
      </c>
      <c r="AH622" s="21">
        <v>-1.0000000000000029</v>
      </c>
      <c r="AI622" s="21">
        <v>3.4615308249208193E-2</v>
      </c>
      <c r="AJ622" s="21">
        <v>-1.5568811232426483E-3</v>
      </c>
      <c r="AK622" s="21">
        <v>0.1850004192769846</v>
      </c>
      <c r="AL622" s="21">
        <v>-0.2044795775278995</v>
      </c>
      <c r="AM622" s="21">
        <v>8.8266922672095974E-2</v>
      </c>
      <c r="AN622" s="21">
        <v>0.17206014179763771</v>
      </c>
      <c r="AO622" s="21">
        <v>3.1316751631873219</v>
      </c>
      <c r="AP622" s="21">
        <v>3.2791056573014439</v>
      </c>
      <c r="AQ622" s="21">
        <v>41.306496441983676</v>
      </c>
      <c r="AR622" s="21">
        <v>0.78379037124941053</v>
      </c>
      <c r="AS622" s="21">
        <v>1.1420526833576907</v>
      </c>
      <c r="AT622" s="21">
        <v>-1.0000000000000029</v>
      </c>
      <c r="AU622" s="21">
        <v>-1.0000000000000029</v>
      </c>
      <c r="AV622" s="21">
        <v>3.2327841081528766E-2</v>
      </c>
      <c r="AW622" s="21">
        <v>92.220264879736064</v>
      </c>
      <c r="AX622" s="21">
        <v>92.756882932395925</v>
      </c>
      <c r="AY622" s="21">
        <v>0.41683825778864725</v>
      </c>
      <c r="AZ622" s="21">
        <v>53.128002651321225</v>
      </c>
      <c r="BA622" s="26">
        <v>1546.9422452087852</v>
      </c>
    </row>
    <row r="623" spans="1:100" x14ac:dyDescent="0.25">
      <c r="A623">
        <v>1771</v>
      </c>
      <c r="B623" t="s">
        <v>1056</v>
      </c>
      <c r="C623" s="26">
        <v>3</v>
      </c>
      <c r="D623" s="21">
        <v>5.1488539816590437</v>
      </c>
      <c r="E623" s="21">
        <v>-1.7065685667149832E-2</v>
      </c>
      <c r="F623" s="21">
        <v>-2.7162939563861503E-2</v>
      </c>
      <c r="G623" s="21">
        <v>-4.3229858840191482E-2</v>
      </c>
      <c r="H623" s="21">
        <v>4.8405569387640207E-2</v>
      </c>
      <c r="I623" s="21">
        <v>0</v>
      </c>
      <c r="J623" s="21">
        <v>2.9043341632584108</v>
      </c>
      <c r="K623" s="21">
        <v>4.8405569387640207E-2</v>
      </c>
      <c r="L623" s="21">
        <v>-0.99999999999999978</v>
      </c>
      <c r="M623" s="21">
        <v>-0.99999999999999978</v>
      </c>
      <c r="N623" s="21">
        <v>0.96811138775280425</v>
      </c>
      <c r="O623" s="21">
        <v>8.0099582860772642</v>
      </c>
      <c r="P623" s="21">
        <v>0.2249646085819427</v>
      </c>
      <c r="Q623" s="21">
        <v>-0.30270187593616227</v>
      </c>
      <c r="R623" s="21">
        <v>-8.1875680795287814E-2</v>
      </c>
      <c r="S623" s="21">
        <v>0.33333333333333337</v>
      </c>
      <c r="T623" s="21">
        <v>0.1303807949022899</v>
      </c>
      <c r="U623" s="21">
        <v>0.22413609259392531</v>
      </c>
      <c r="V623" s="21">
        <v>-2.9950049357001765E-3</v>
      </c>
      <c r="W623" s="21">
        <v>25.457985860248328</v>
      </c>
      <c r="X623" s="21">
        <v>1.0909303611784393</v>
      </c>
      <c r="Y623" s="21">
        <v>-0.99999999999999978</v>
      </c>
      <c r="Z623" s="21">
        <v>-0.99999999999999978</v>
      </c>
      <c r="AA623" s="21">
        <v>30.791485343623496</v>
      </c>
      <c r="AB623" s="21">
        <v>0.21862717651902672</v>
      </c>
      <c r="AC623" s="21">
        <v>-0.1163267297328892</v>
      </c>
      <c r="AD623" s="21">
        <v>6.0070564972713111E-3</v>
      </c>
      <c r="AE623" s="21">
        <v>5.4153751641704471</v>
      </c>
      <c r="AF623" s="21">
        <v>-0.99999999999999978</v>
      </c>
      <c r="AG623" s="21">
        <v>-0.99999999999999978</v>
      </c>
      <c r="AH623" s="21">
        <v>-0.99999999999999978</v>
      </c>
      <c r="AI623" s="21">
        <v>0</v>
      </c>
      <c r="AJ623" s="21">
        <v>-2.9950049357001765E-3</v>
      </c>
      <c r="AK623" s="21">
        <v>0.23837670671885344</v>
      </c>
      <c r="AL623" s="21">
        <v>0.10808475318157587</v>
      </c>
      <c r="AM623" s="21">
        <v>0.19921478167817885</v>
      </c>
      <c r="AN623" s="21">
        <v>0.10154245904138501</v>
      </c>
      <c r="AO623" s="21">
        <v>6.1722530755487393</v>
      </c>
      <c r="AP623" s="21">
        <v>3.0789852419425046</v>
      </c>
      <c r="AQ623" s="21">
        <v>28.362320023506726</v>
      </c>
      <c r="AR623" s="21">
        <v>0.68485521589384846</v>
      </c>
      <c r="AS623" s="21">
        <v>1.1393359305660795</v>
      </c>
      <c r="AT623" s="21">
        <v>-0.99999999999999978</v>
      </c>
      <c r="AU623" s="21">
        <v>-0.99999999999999978</v>
      </c>
      <c r="AV623" s="21">
        <v>-0.12510553963547932</v>
      </c>
      <c r="AW623" s="21">
        <v>41.880428871643261</v>
      </c>
      <c r="AX623" s="21">
        <v>41.580928378073246</v>
      </c>
      <c r="AY623" s="21">
        <v>8.9716200000318491E-5</v>
      </c>
      <c r="AZ623" s="21">
        <v>11.589966977848768</v>
      </c>
      <c r="BA623" s="26">
        <v>1384.8112306540449</v>
      </c>
    </row>
    <row r="624" spans="1:100" x14ac:dyDescent="0.25">
      <c r="A624">
        <v>1772</v>
      </c>
      <c r="B624" t="s">
        <v>1057</v>
      </c>
      <c r="C624" s="26">
        <v>3</v>
      </c>
      <c r="D624" s="21">
        <v>5.6890567112642421</v>
      </c>
      <c r="E624" s="21">
        <v>1.2165023333685935E-3</v>
      </c>
      <c r="F624" s="21">
        <v>0.5259696584701925</v>
      </c>
      <c r="G624" s="21">
        <v>0.5259696584701925</v>
      </c>
      <c r="H624" s="21">
        <v>0.5198901039078041</v>
      </c>
      <c r="I624" s="21">
        <v>0</v>
      </c>
      <c r="J624" s="21">
        <v>31.19340623446822</v>
      </c>
      <c r="K624" s="21">
        <v>0.5198901039078041</v>
      </c>
      <c r="L624" s="21">
        <v>-1.0000000000000007</v>
      </c>
      <c r="M624" s="21">
        <v>-1.0000000000000007</v>
      </c>
      <c r="N624" s="21">
        <v>10.397802078156076</v>
      </c>
      <c r="O624" s="21">
        <v>37.408432604202666</v>
      </c>
      <c r="P624" s="21">
        <v>0.36399640550377638</v>
      </c>
      <c r="Q624" s="21">
        <v>1.6517169966182428</v>
      </c>
      <c r="R624" s="21">
        <v>0.5886749816634782</v>
      </c>
      <c r="S624" s="21">
        <v>0.33333333333333348</v>
      </c>
      <c r="T624" s="21">
        <v>0.41047868416693312</v>
      </c>
      <c r="U624" s="21">
        <v>0.45657000376112017</v>
      </c>
      <c r="V624" s="21">
        <v>9.2639435542078208E-2</v>
      </c>
      <c r="W624" s="21">
        <v>30.925254115826455</v>
      </c>
      <c r="X624" s="21">
        <v>2.6766087823908324</v>
      </c>
      <c r="Y624" s="21">
        <v>-1.0000000000000007</v>
      </c>
      <c r="Z624" s="21">
        <v>-1.0000000000000007</v>
      </c>
      <c r="AA624" s="21">
        <v>59.323876241276189</v>
      </c>
      <c r="AB624" s="21">
        <v>0.16002987190906787</v>
      </c>
      <c r="AC624" s="21">
        <v>0.3049532556965564</v>
      </c>
      <c r="AD624" s="21">
        <v>9.1215815270100031E-2</v>
      </c>
      <c r="AE624" s="21">
        <v>27.809947143786228</v>
      </c>
      <c r="AF624" s="21">
        <v>-1.0000000000000007</v>
      </c>
      <c r="AG624" s="21">
        <v>-1.0000000000000007</v>
      </c>
      <c r="AH624" s="21">
        <v>-1.0000000000000007</v>
      </c>
      <c r="AI624" s="21">
        <v>5.2219758339084738E-3</v>
      </c>
      <c r="AJ624" s="21">
        <v>9.2639435542078208E-2</v>
      </c>
      <c r="AK624" s="21">
        <v>-0.182098964101365</v>
      </c>
      <c r="AL624" s="21">
        <v>7.3170189769385718E-2</v>
      </c>
      <c r="AM624" s="21">
        <v>0.2014348967350014</v>
      </c>
      <c r="AN624" s="21">
        <v>-7.2475771191916505E-2</v>
      </c>
      <c r="AO624" s="21">
        <v>4.1253775978682121</v>
      </c>
      <c r="AP624" s="21">
        <v>-1.4460433309509839</v>
      </c>
      <c r="AQ624" s="21">
        <v>62.118660350294661</v>
      </c>
      <c r="AR624" s="21">
        <v>1.293021456803465</v>
      </c>
      <c r="AS624" s="21">
        <v>3.1964988862986354</v>
      </c>
      <c r="AT624" s="21">
        <v>-1.0000000000000007</v>
      </c>
      <c r="AU624" s="21">
        <v>-1.0000000000000007</v>
      </c>
      <c r="AV624" s="21">
        <v>1.1146446401336698</v>
      </c>
      <c r="AW624" s="21">
        <v>95.286265514527827</v>
      </c>
      <c r="AX624" s="21">
        <v>104.6546485854138</v>
      </c>
      <c r="AY624" s="21">
        <v>0.26706044780868898</v>
      </c>
      <c r="AZ624" s="21">
        <v>24.144048202513027</v>
      </c>
      <c r="BA624" s="26">
        <v>1555.6065070444947</v>
      </c>
    </row>
    <row r="625" spans="1:100" x14ac:dyDescent="0.25">
      <c r="A625">
        <v>1775</v>
      </c>
      <c r="B625" t="s">
        <v>1058</v>
      </c>
      <c r="C625" s="26">
        <v>3</v>
      </c>
      <c r="D625" s="21">
        <v>2.6743566178735541</v>
      </c>
      <c r="E625" s="21">
        <v>0</v>
      </c>
      <c r="F625" s="21">
        <v>2.4745249792867412</v>
      </c>
      <c r="G625" s="21">
        <v>2.4745249792867412</v>
      </c>
      <c r="H625" s="21">
        <v>0.17924486701974646</v>
      </c>
      <c r="I625" s="21">
        <v>0</v>
      </c>
      <c r="J625" s="21">
        <v>10.754692021184791</v>
      </c>
      <c r="K625" s="21">
        <v>0.17924486701974646</v>
      </c>
      <c r="L625" s="21">
        <v>-1.0000000000000022</v>
      </c>
      <c r="M625" s="21">
        <v>-1.0000000000000022</v>
      </c>
      <c r="N625" s="21">
        <v>3.5848973403949294</v>
      </c>
      <c r="O625" s="21">
        <v>15.903573618345082</v>
      </c>
      <c r="P625" s="21">
        <v>-0.80152853437895344</v>
      </c>
      <c r="Q625" s="21">
        <v>34.73272586673172</v>
      </c>
      <c r="R625" s="21">
        <v>11.400106842608889</v>
      </c>
      <c r="S625" s="21">
        <v>0.33333333333333426</v>
      </c>
      <c r="T625" s="21">
        <v>0.25017243670776929</v>
      </c>
      <c r="U625" s="21">
        <v>0.15733957126391401</v>
      </c>
      <c r="V625" s="21">
        <v>-1.6381922799872335E-2</v>
      </c>
      <c r="W625" s="21">
        <v>21.808742059415934</v>
      </c>
      <c r="X625" s="21">
        <v>0.85216675465221403</v>
      </c>
      <c r="Y625" s="21">
        <v>-1.0000000000000022</v>
      </c>
      <c r="Z625" s="21">
        <v>-1.0000000000000022</v>
      </c>
      <c r="AA625" s="21">
        <v>80.008791119881181</v>
      </c>
      <c r="AB625" s="21">
        <v>0.25687866312542013</v>
      </c>
      <c r="AC625" s="21">
        <v>0.70234467699908887</v>
      </c>
      <c r="AD625" s="21">
        <v>-2.3224495767382718E-2</v>
      </c>
      <c r="AE625" s="21">
        <v>46.799942217856355</v>
      </c>
      <c r="AF625" s="21">
        <v>-1.0000000000000022</v>
      </c>
      <c r="AG625" s="21">
        <v>-1.0000000000000022</v>
      </c>
      <c r="AH625" s="21">
        <v>-1.0000000000000022</v>
      </c>
      <c r="AI625" s="21">
        <v>0.12542949119731625</v>
      </c>
      <c r="AJ625" s="21">
        <v>-1.6381922799872335E-2</v>
      </c>
      <c r="AK625" s="21">
        <v>-0.10766267209601424</v>
      </c>
      <c r="AL625" s="21">
        <v>-0.13928692323600092</v>
      </c>
      <c r="AM625" s="21">
        <v>7.5692014856810208E-2</v>
      </c>
      <c r="AN625" s="21">
        <v>0.44679764181552351</v>
      </c>
      <c r="AO625" s="21">
        <v>1.3539870109401833</v>
      </c>
      <c r="AP625" s="21">
        <v>10.473506429208079</v>
      </c>
      <c r="AQ625" s="21">
        <v>32.563434080600715</v>
      </c>
      <c r="AR625" s="21">
        <v>0.72446341850514484</v>
      </c>
      <c r="AS625" s="21">
        <v>1.03141162167196</v>
      </c>
      <c r="AT625" s="21">
        <v>-1.0000000000000022</v>
      </c>
      <c r="AU625" s="21">
        <v>-1.0000000000000022</v>
      </c>
      <c r="AV625" s="21">
        <v>13.874631821895628</v>
      </c>
      <c r="AW625" s="21">
        <v>106.38587116743433</v>
      </c>
      <c r="AX625" s="21">
        <v>107.25626871139343</v>
      </c>
      <c r="AY625" s="21">
        <v>0.13421350335395998</v>
      </c>
      <c r="AZ625" s="21">
        <v>11.581261008893051</v>
      </c>
      <c r="BA625" s="26">
        <v>1507.4145281056526</v>
      </c>
    </row>
    <row r="626" spans="1:100" x14ac:dyDescent="0.25">
      <c r="A626">
        <v>1777</v>
      </c>
      <c r="B626" t="s">
        <v>678</v>
      </c>
      <c r="C626" s="26">
        <v>3</v>
      </c>
      <c r="D626" s="21">
        <v>3.4818204748216814</v>
      </c>
      <c r="E626" s="21">
        <v>0</v>
      </c>
      <c r="F626" s="21">
        <v>-6.8780505971119843E-2</v>
      </c>
      <c r="G626" s="21">
        <v>-6.8780505971119843E-2</v>
      </c>
      <c r="H626" s="21">
        <v>-6.9567399170780628E-2</v>
      </c>
      <c r="I626" s="21">
        <v>0</v>
      </c>
      <c r="J626" s="21">
        <v>-4.1740439502468396</v>
      </c>
      <c r="K626" s="21">
        <v>-6.9567399170780628E-2</v>
      </c>
      <c r="L626" s="21">
        <v>-0.99999999999999811</v>
      </c>
      <c r="M626" s="21">
        <v>-0.99999999999999811</v>
      </c>
      <c r="N626" s="21">
        <v>-1.3913479834156148</v>
      </c>
      <c r="O626" s="21">
        <v>-0.76100398139627956</v>
      </c>
      <c r="P626" s="21">
        <v>1.7679465640174898</v>
      </c>
      <c r="Q626" s="21">
        <v>-1.2741368397142654</v>
      </c>
      <c r="R626" s="21">
        <v>-0.31150416700913708</v>
      </c>
      <c r="S626" s="21">
        <v>0.33333333333333309</v>
      </c>
      <c r="T626" s="21">
        <v>0.29139695061224102</v>
      </c>
      <c r="U626" s="21">
        <v>0.24422906944729281</v>
      </c>
      <c r="V626" s="21">
        <v>-1.737520170549834E-2</v>
      </c>
      <c r="W626" s="21">
        <v>36.846062034325975</v>
      </c>
      <c r="X626" s="21">
        <v>1.525026367951444</v>
      </c>
      <c r="Y626" s="21">
        <v>-0.99999999999999811</v>
      </c>
      <c r="Z626" s="21">
        <v>-0.99999999999999811</v>
      </c>
      <c r="AA626" s="21">
        <v>91.520525862232731</v>
      </c>
      <c r="AB626" s="21">
        <v>0.24508923135410635</v>
      </c>
      <c r="AC626" s="21">
        <v>0.37353039884075934</v>
      </c>
      <c r="AD626" s="21">
        <v>0.48109972970345194</v>
      </c>
      <c r="AE626" s="21">
        <v>54.985967994915882</v>
      </c>
      <c r="AF626" s="21">
        <v>-0.99999999999999811</v>
      </c>
      <c r="AG626" s="21">
        <v>-0.99999999999999811</v>
      </c>
      <c r="AH626" s="21">
        <v>-0.99999999999999811</v>
      </c>
      <c r="AI626" s="21">
        <v>-6.3824000710191921E-3</v>
      </c>
      <c r="AJ626" s="21">
        <v>-1.737520170549834E-2</v>
      </c>
      <c r="AK626" s="21">
        <v>0.68050671306529886</v>
      </c>
      <c r="AL626" s="21">
        <v>0.44532095286981949</v>
      </c>
      <c r="AM626" s="21">
        <v>0.21713517475390676</v>
      </c>
      <c r="AN626" s="21">
        <v>0.18792320273623678</v>
      </c>
      <c r="AO626" s="21">
        <v>8.830912934174167</v>
      </c>
      <c r="AP626" s="21">
        <v>6.9246848327550161</v>
      </c>
      <c r="AQ626" s="21">
        <v>32.672018084079113</v>
      </c>
      <c r="AR626" s="21">
        <v>0.85158415168736845</v>
      </c>
      <c r="AS626" s="21">
        <v>1.4554589687806618</v>
      </c>
      <c r="AT626" s="21">
        <v>-0.99999999999999811</v>
      </c>
      <c r="AU626" s="21">
        <v>-0.99999999999999811</v>
      </c>
      <c r="AV626" s="21">
        <v>-0.3802846729802572</v>
      </c>
      <c r="AW626" s="21">
        <v>97.684206713591465</v>
      </c>
      <c r="AX626" s="21">
        <v>95.819038541621211</v>
      </c>
      <c r="AY626" s="21">
        <v>6.0136627800221581E-2</v>
      </c>
      <c r="AZ626" s="21">
        <v>0.61814213714431399</v>
      </c>
      <c r="BA626" s="26">
        <v>1494.9002089810419</v>
      </c>
    </row>
    <row r="627" spans="1:100" x14ac:dyDescent="0.25">
      <c r="A627">
        <v>1778</v>
      </c>
      <c r="B627" t="s">
        <v>1059</v>
      </c>
      <c r="C627" s="26">
        <v>3</v>
      </c>
      <c r="D627" s="21">
        <v>5.1366073921145361</v>
      </c>
      <c r="E627" s="21">
        <v>-3.3961080168002103E-2</v>
      </c>
      <c r="F627" s="21">
        <v>0.44851122587523723</v>
      </c>
      <c r="G627" s="21">
        <v>0.44851122587523723</v>
      </c>
      <c r="H627" s="21">
        <v>0.47172648032083725</v>
      </c>
      <c r="I627" s="21">
        <v>0</v>
      </c>
      <c r="J627" s="21">
        <v>28.303588819250226</v>
      </c>
      <c r="K627" s="21">
        <v>0.47172648032083725</v>
      </c>
      <c r="L627" s="21">
        <v>-1.0000000000000007</v>
      </c>
      <c r="M627" s="21">
        <v>-1.0000000000000007</v>
      </c>
      <c r="N627" s="21">
        <v>9.4345296064167421</v>
      </c>
      <c r="O627" s="21">
        <v>33.888707437240008</v>
      </c>
      <c r="P627" s="21">
        <v>0.23963097881421816</v>
      </c>
      <c r="Q627" s="21">
        <v>-0.41429193040387458</v>
      </c>
      <c r="R627" s="21">
        <v>-3.8402531194579329E-2</v>
      </c>
      <c r="S627" s="21">
        <v>0.33961434336637292</v>
      </c>
      <c r="T627" s="21">
        <v>0.36960896134909266</v>
      </c>
      <c r="U627" s="21">
        <v>0.34926497279243007</v>
      </c>
      <c r="V627" s="21">
        <v>5.2902934078032059E-2</v>
      </c>
      <c r="W627" s="21">
        <v>25.586589250603613</v>
      </c>
      <c r="X627" s="21">
        <v>1.9882499480482991</v>
      </c>
      <c r="Y627" s="21">
        <v>-1.0000000000000007</v>
      </c>
      <c r="Z627" s="21">
        <v>-1.0000000000000007</v>
      </c>
      <c r="AA627" s="21">
        <v>77.981397824876638</v>
      </c>
      <c r="AB627" s="21">
        <v>0.40153251365136539</v>
      </c>
      <c r="AC627" s="21">
        <v>0.32601969982956924</v>
      </c>
      <c r="AD627" s="21">
        <v>0.32111200862841743</v>
      </c>
      <c r="AE627" s="21">
        <v>52.433211105467606</v>
      </c>
      <c r="AF627" s="21">
        <v>-1.0000000000000007</v>
      </c>
      <c r="AG627" s="21">
        <v>-1.0000000000000007</v>
      </c>
      <c r="AH627" s="21">
        <v>-1.0000000000000007</v>
      </c>
      <c r="AI627" s="21">
        <v>0</v>
      </c>
      <c r="AJ627" s="21">
        <v>5.2902934078032059E-2</v>
      </c>
      <c r="AK627" s="21">
        <v>0.13476375412173122</v>
      </c>
      <c r="AL627" s="21">
        <v>-5.6099439883480338E-2</v>
      </c>
      <c r="AM627" s="21">
        <v>6.8486511829713256E-2</v>
      </c>
      <c r="AN627" s="21">
        <v>0.14936651276220958</v>
      </c>
      <c r="AO627" s="21">
        <v>2.3859815663514876</v>
      </c>
      <c r="AP627" s="21">
        <v>3.4536656196378388</v>
      </c>
      <c r="AQ627" s="21">
        <v>53.890178069853846</v>
      </c>
      <c r="AR627" s="21">
        <v>1.111391211585927</v>
      </c>
      <c r="AS627" s="21">
        <v>2.4599764283691372</v>
      </c>
      <c r="AT627" s="21">
        <v>-1.0000000000000007</v>
      </c>
      <c r="AU627" s="21">
        <v>-1.0000000000000007</v>
      </c>
      <c r="AV627" s="21">
        <v>0.41010869468065825</v>
      </c>
      <c r="AW627" s="21">
        <v>115.32377088175447</v>
      </c>
      <c r="AX627" s="21">
        <v>120.61406428955772</v>
      </c>
      <c r="AY627" s="21">
        <v>0.40659055358639845</v>
      </c>
      <c r="AZ627" s="21">
        <v>34.006895345222212</v>
      </c>
      <c r="BA627" s="26">
        <v>1593.5404389083458</v>
      </c>
    </row>
    <row r="628" spans="1:100" x14ac:dyDescent="0.25">
      <c r="A628">
        <v>1781</v>
      </c>
      <c r="B628" t="s">
        <v>1060</v>
      </c>
      <c r="C628" s="26">
        <v>3</v>
      </c>
      <c r="D628" s="21">
        <v>4.8336797591375253</v>
      </c>
      <c r="E628" s="21">
        <v>6.8988214547743096</v>
      </c>
      <c r="F628" s="21">
        <v>0.39444649425237499</v>
      </c>
      <c r="G628" s="21">
        <v>2.5674531328775938</v>
      </c>
      <c r="H628" s="21">
        <v>6.8080554015027255E-3</v>
      </c>
      <c r="I628" s="21">
        <v>0</v>
      </c>
      <c r="J628" s="21">
        <v>0.40848332409016308</v>
      </c>
      <c r="K628" s="21">
        <v>6.8080554015027255E-3</v>
      </c>
      <c r="L628" s="21">
        <v>-1.0000000000000004</v>
      </c>
      <c r="M628" s="21">
        <v>-1.0000000000000004</v>
      </c>
      <c r="N628" s="21">
        <v>0.13616110803005266</v>
      </c>
      <c r="O628" s="21">
        <v>7.8096162161052911</v>
      </c>
      <c r="P628" s="21">
        <v>1.8946445716275919</v>
      </c>
      <c r="Q628" s="21">
        <v>6.2159670179893753</v>
      </c>
      <c r="R628" s="21">
        <v>2.3222781462884838</v>
      </c>
      <c r="S628" s="21">
        <v>0.33333333333333354</v>
      </c>
      <c r="T628" s="21">
        <v>0.36305993546799453</v>
      </c>
      <c r="U628" s="21">
        <v>0.10762761678388166</v>
      </c>
      <c r="V628" s="21">
        <v>-4.8822174438579863E-2</v>
      </c>
      <c r="W628" s="21">
        <v>29.935626229805088</v>
      </c>
      <c r="X628" s="21">
        <v>0.85688923603853451</v>
      </c>
      <c r="Y628" s="21">
        <v>-1.0000000000000004</v>
      </c>
      <c r="Z628" s="21">
        <v>-1.0000000000000004</v>
      </c>
      <c r="AA628" s="21">
        <v>79.779849559310449</v>
      </c>
      <c r="AB628" s="21">
        <v>0.31040719681032242</v>
      </c>
      <c r="AC628" s="21">
        <v>0.42303253676458435</v>
      </c>
      <c r="AD628" s="21">
        <v>0.21699917008942962</v>
      </c>
      <c r="AE628" s="21">
        <v>47.521945183216822</v>
      </c>
      <c r="AF628" s="21">
        <v>-1.0000000000000004</v>
      </c>
      <c r="AG628" s="21">
        <v>-1.0000000000000004</v>
      </c>
      <c r="AH628" s="21">
        <v>-1.0000000000000004</v>
      </c>
      <c r="AI628" s="21">
        <v>0</v>
      </c>
      <c r="AJ628" s="21">
        <v>-4.8822174438579863E-2</v>
      </c>
      <c r="AK628" s="21">
        <v>0.11235025363178155</v>
      </c>
      <c r="AL628" s="21">
        <v>0.16502088715039287</v>
      </c>
      <c r="AM628" s="21">
        <v>-4.9745838795195639E-2</v>
      </c>
      <c r="AN628" s="21">
        <v>-1.6491316522100639E-2</v>
      </c>
      <c r="AO628" s="21">
        <v>-0.6818947017209831</v>
      </c>
      <c r="AP628" s="21">
        <v>0.41282152269944772</v>
      </c>
      <c r="AQ628" s="21">
        <v>30.344109553895251</v>
      </c>
      <c r="AR628" s="21">
        <v>0.75519871114663006</v>
      </c>
      <c r="AS628" s="21">
        <v>0.86369729144003704</v>
      </c>
      <c r="AT628" s="21">
        <v>-1.0000000000000004</v>
      </c>
      <c r="AU628" s="21">
        <v>-1.0000000000000004</v>
      </c>
      <c r="AV628" s="21">
        <v>4.8897312791660754</v>
      </c>
      <c r="AW628" s="21">
        <v>88.00228729811505</v>
      </c>
      <c r="AX628" s="21">
        <v>83.12006985425711</v>
      </c>
      <c r="AY628" s="21">
        <v>0.21814207320000922</v>
      </c>
      <c r="AZ628" s="21">
        <v>-11.548851526562681</v>
      </c>
      <c r="BA628" s="26">
        <v>1440.1588818490318</v>
      </c>
    </row>
    <row r="629" spans="1:100" x14ac:dyDescent="0.25">
      <c r="A629">
        <v>1785</v>
      </c>
      <c r="B629" t="s">
        <v>1061</v>
      </c>
      <c r="C629" s="26">
        <v>3</v>
      </c>
      <c r="D629" s="21">
        <v>2.6864766796177477</v>
      </c>
      <c r="E629" s="21">
        <v>-3.0900325592284877E-2</v>
      </c>
      <c r="F629" s="21">
        <v>0.11330542699709997</v>
      </c>
      <c r="G629" s="21">
        <v>0.11330542699709997</v>
      </c>
      <c r="H629" s="21">
        <v>-0.11946701722026827</v>
      </c>
      <c r="I629" s="21">
        <v>0</v>
      </c>
      <c r="J629" s="21">
        <v>-7.168021033216097</v>
      </c>
      <c r="K629" s="21">
        <v>-0.11946701722026827</v>
      </c>
      <c r="L629" s="21">
        <v>-1</v>
      </c>
      <c r="M629" s="21">
        <v>-1</v>
      </c>
      <c r="N629" s="21">
        <v>-2.3893403444053662</v>
      </c>
      <c r="O629" s="21">
        <v>-4.3682389266012471</v>
      </c>
      <c r="P629" s="21">
        <v>-1.1199987980892532</v>
      </c>
      <c r="Q629" s="21">
        <v>0.58764869155846733</v>
      </c>
      <c r="R629" s="21">
        <v>-5.3866197195801019E-2</v>
      </c>
      <c r="S629" s="21">
        <v>0.33333333333333315</v>
      </c>
      <c r="T629" s="21">
        <v>0.29522368621343631</v>
      </c>
      <c r="U629" s="21">
        <v>0.22804129456364344</v>
      </c>
      <c r="V629" s="21">
        <v>-4.6940076800908517E-2</v>
      </c>
      <c r="W629" s="21">
        <v>37.165010181190908</v>
      </c>
      <c r="X629" s="21">
        <v>1.3173832311317337</v>
      </c>
      <c r="Y629" s="21">
        <v>-1</v>
      </c>
      <c r="Z629" s="21">
        <v>-1</v>
      </c>
      <c r="AA629" s="21">
        <v>41.961899358534318</v>
      </c>
      <c r="AB629" s="21">
        <v>9.3443052808944937E-2</v>
      </c>
      <c r="AC629" s="21">
        <v>-0.15719116009122239</v>
      </c>
      <c r="AD629" s="21">
        <v>0.16076321477306132</v>
      </c>
      <c r="AE629" s="21">
        <v>4.8507553745392018</v>
      </c>
      <c r="AF629" s="21">
        <v>-1</v>
      </c>
      <c r="AG629" s="21">
        <v>-1</v>
      </c>
      <c r="AH629" s="21">
        <v>-1</v>
      </c>
      <c r="AI629" s="21">
        <v>0</v>
      </c>
      <c r="AJ629" s="21">
        <v>-4.6940076800908517E-2</v>
      </c>
      <c r="AK629" s="21">
        <v>1.4415247716089451E-2</v>
      </c>
      <c r="AL629" s="21">
        <v>-0.17195821997540484</v>
      </c>
      <c r="AM629" s="21">
        <v>0.10833907824980019</v>
      </c>
      <c r="AN629" s="21">
        <v>0.20816521396168755</v>
      </c>
      <c r="AO629" s="21">
        <v>2.780553194825452</v>
      </c>
      <c r="AP629" s="21">
        <v>4.3443392491651656</v>
      </c>
      <c r="AQ629" s="21">
        <v>29.996989147974819</v>
      </c>
      <c r="AR629" s="21">
        <v>0.80965823730950481</v>
      </c>
      <c r="AS629" s="21">
        <v>1.1979162139114656</v>
      </c>
      <c r="AT629" s="21">
        <v>-1</v>
      </c>
      <c r="AU629" s="21">
        <v>-1</v>
      </c>
      <c r="AV629" s="21">
        <v>5.9439229801299065E-2</v>
      </c>
      <c r="AW629" s="21">
        <v>41.937999681098219</v>
      </c>
      <c r="AX629" s="21">
        <v>37.243992001007371</v>
      </c>
      <c r="AY629" s="21">
        <v>2.4682545056939446E-2</v>
      </c>
      <c r="AZ629" s="21">
        <v>-30.057821783040115</v>
      </c>
      <c r="BA629" s="26">
        <v>1384.1821328979304</v>
      </c>
    </row>
    <row r="630" spans="1:100" x14ac:dyDescent="0.25">
      <c r="A630">
        <v>1786</v>
      </c>
      <c r="B630" t="s">
        <v>1062</v>
      </c>
      <c r="C630" s="26">
        <v>3</v>
      </c>
      <c r="D630" s="21">
        <v>4.4221275711923322</v>
      </c>
      <c r="E630" s="21">
        <v>1.2540505611222743E-2</v>
      </c>
      <c r="F630" s="21">
        <v>0.42948177803532689</v>
      </c>
      <c r="G630" s="21">
        <v>0.4363049259725798</v>
      </c>
      <c r="H630" s="21">
        <v>0.26287127528665305</v>
      </c>
      <c r="I630" s="21">
        <v>0</v>
      </c>
      <c r="J630" s="21">
        <v>15.772276517199176</v>
      </c>
      <c r="K630" s="21">
        <v>0.26287127528665305</v>
      </c>
      <c r="L630" s="21">
        <v>-1.0000000000000002</v>
      </c>
      <c r="M630" s="21">
        <v>-1.0000000000000002</v>
      </c>
      <c r="N630" s="21">
        <v>5.2574255057330603</v>
      </c>
      <c r="O630" s="21">
        <v>20.630709014364101</v>
      </c>
      <c r="P630" s="21">
        <v>-0.19164607780826734</v>
      </c>
      <c r="Q630" s="21">
        <v>5.9490628042857692</v>
      </c>
      <c r="R630" s="21">
        <v>1.9036788473696042</v>
      </c>
      <c r="S630" s="21">
        <v>0.33333333333333348</v>
      </c>
      <c r="T630" s="21">
        <v>0.34215480147416866</v>
      </c>
      <c r="U630" s="21">
        <v>-2.3856753143541565E-2</v>
      </c>
      <c r="V630" s="21">
        <v>-5.9908822554185108E-2</v>
      </c>
      <c r="W630" s="21">
        <v>13.154051352924897</v>
      </c>
      <c r="X630" s="21">
        <v>-4.2263088378427974E-2</v>
      </c>
      <c r="Y630" s="21">
        <v>-1.0000000000000002</v>
      </c>
      <c r="Z630" s="21">
        <v>-1.0000000000000002</v>
      </c>
      <c r="AA630" s="21">
        <v>52.377266254971083</v>
      </c>
      <c r="AB630" s="21">
        <v>0.54612303129446149</v>
      </c>
      <c r="AC630" s="21">
        <v>0.37220828692345564</v>
      </c>
      <c r="AD630" s="21">
        <v>-0.17194059712438484</v>
      </c>
      <c r="AE630" s="21">
        <v>37.319536054676604</v>
      </c>
      <c r="AF630" s="21">
        <v>-1.0000000000000002</v>
      </c>
      <c r="AG630" s="21">
        <v>-1.0000000000000002</v>
      </c>
      <c r="AH630" s="21">
        <v>-1.0000000000000002</v>
      </c>
      <c r="AI630" s="21">
        <v>6.3326611352643877E-2</v>
      </c>
      <c r="AJ630" s="21">
        <v>-5.9908822554185108E-2</v>
      </c>
      <c r="AK630" s="21">
        <v>0.21822346641431117</v>
      </c>
      <c r="AL630" s="21">
        <v>-2.100493647644152E-2</v>
      </c>
      <c r="AM630" s="21">
        <v>0.24974583776348935</v>
      </c>
      <c r="AN630" s="21">
        <v>7.8302767614256655E-2</v>
      </c>
      <c r="AO630" s="21">
        <v>7.3347632761587924</v>
      </c>
      <c r="AP630" s="21">
        <v>1.8525445079742084</v>
      </c>
      <c r="AQ630" s="21">
        <v>28.926327870124059</v>
      </c>
      <c r="AR630" s="21">
        <v>0.59172255910977511</v>
      </c>
      <c r="AS630" s="21">
        <v>0.22060818690822534</v>
      </c>
      <c r="AT630" s="21">
        <v>-1.0000000000000002</v>
      </c>
      <c r="AU630" s="21">
        <v>-1.0000000000000002</v>
      </c>
      <c r="AV630" s="21">
        <v>2.3399837733421838</v>
      </c>
      <c r="AW630" s="21">
        <v>74.86051977730942</v>
      </c>
      <c r="AX630" s="21">
        <v>70.136169748943786</v>
      </c>
      <c r="AY630" s="21">
        <v>0.24324978548842957</v>
      </c>
      <c r="AZ630" s="21">
        <v>0.70396919491777699</v>
      </c>
      <c r="BA630" s="26">
        <v>1446.1843157949661</v>
      </c>
    </row>
    <row r="631" spans="1:100" x14ac:dyDescent="0.25">
      <c r="A631">
        <v>1787</v>
      </c>
      <c r="B631" t="s">
        <v>1063</v>
      </c>
      <c r="C631" s="26">
        <v>3</v>
      </c>
      <c r="D631" s="21">
        <v>3.921259471690786</v>
      </c>
      <c r="E631" s="21">
        <v>0.77463395973541027</v>
      </c>
      <c r="F631" s="21">
        <v>-0.14700652723978155</v>
      </c>
      <c r="G631" s="21">
        <v>8.674182864026482E-2</v>
      </c>
      <c r="H631" s="21">
        <v>0.17026583734332551</v>
      </c>
      <c r="I631" s="21">
        <v>0</v>
      </c>
      <c r="J631" s="21">
        <v>10.215950240599531</v>
      </c>
      <c r="K631" s="21">
        <v>0.17026583734332551</v>
      </c>
      <c r="L631" s="21">
        <v>-1.0000000000000009</v>
      </c>
      <c r="M631" s="21">
        <v>-1.0000000000000009</v>
      </c>
      <c r="N631" s="21">
        <v>3.4053167468665104</v>
      </c>
      <c r="O631" s="21">
        <v>14.223951540930582</v>
      </c>
      <c r="P631" s="21">
        <v>0.11385351140151864</v>
      </c>
      <c r="Q631" s="21">
        <v>2.3076302992924727</v>
      </c>
      <c r="R631" s="21">
        <v>0.69411720422388978</v>
      </c>
      <c r="S631" s="21">
        <v>0.33333333333333348</v>
      </c>
      <c r="T631" s="21">
        <v>0.37772438507099532</v>
      </c>
      <c r="U631" s="21">
        <v>3.3260568943527948E-2</v>
      </c>
      <c r="V631" s="21">
        <v>9.5787830576434443E-3</v>
      </c>
      <c r="W631" s="21">
        <v>23.345249322487003</v>
      </c>
      <c r="X631" s="21">
        <v>0.77569790691863771</v>
      </c>
      <c r="Y631" s="21">
        <v>-1.0000000000000009</v>
      </c>
      <c r="Z631" s="21">
        <v>-1.0000000000000009</v>
      </c>
      <c r="AA631" s="21">
        <v>49.70500693297506</v>
      </c>
      <c r="AB631" s="21">
        <v>2.6778264621245166E-2</v>
      </c>
      <c r="AC631" s="21">
        <v>0.21584467575280242</v>
      </c>
      <c r="AD631" s="21">
        <v>0.27068986775123566</v>
      </c>
      <c r="AE631" s="21">
        <v>25.665640406264167</v>
      </c>
      <c r="AF631" s="21">
        <v>-1.0000000000000009</v>
      </c>
      <c r="AG631" s="21">
        <v>-1.0000000000000009</v>
      </c>
      <c r="AH631" s="21">
        <v>-1.0000000000000009</v>
      </c>
      <c r="AI631" s="21">
        <v>0</v>
      </c>
      <c r="AJ631" s="21">
        <v>9.5787830576434443E-3</v>
      </c>
      <c r="AK631" s="21">
        <v>-6.6454302128615583E-2</v>
      </c>
      <c r="AL631" s="21">
        <v>0.16506374141244887</v>
      </c>
      <c r="AM631" s="21">
        <v>5.3176433576303424E-2</v>
      </c>
      <c r="AN631" s="21">
        <v>2.0482189510109605E-2</v>
      </c>
      <c r="AO631" s="21">
        <v>0.99713932876450784</v>
      </c>
      <c r="AP631" s="21">
        <v>1.3373734448149841</v>
      </c>
      <c r="AQ631" s="21">
        <v>33.561199563086518</v>
      </c>
      <c r="AR631" s="21">
        <v>0.75389707040550036</v>
      </c>
      <c r="AS631" s="21">
        <v>0.94596374426196361</v>
      </c>
      <c r="AT631" s="21">
        <v>-1.0000000000000009</v>
      </c>
      <c r="AU631" s="21">
        <v>-1.0000000000000009</v>
      </c>
      <c r="AV631" s="21">
        <v>0.78085903286415448</v>
      </c>
      <c r="AW631" s="21">
        <v>65.266331918720596</v>
      </c>
      <c r="AX631" s="21">
        <v>66.224210224484949</v>
      </c>
      <c r="AY631" s="21">
        <v>-3.6959891397031208E-3</v>
      </c>
      <c r="AZ631" s="21">
        <v>9.9225548415494416</v>
      </c>
      <c r="BA631" s="26">
        <v>1497.2785931383612</v>
      </c>
    </row>
    <row r="632" spans="1:100" x14ac:dyDescent="0.25">
      <c r="A632">
        <v>1791</v>
      </c>
      <c r="B632" t="s">
        <v>1064</v>
      </c>
      <c r="C632" s="26">
        <v>3</v>
      </c>
      <c r="D632" s="21">
        <v>4.7143568251037831</v>
      </c>
      <c r="E632" s="21">
        <v>-8.4357583246574015E-3</v>
      </c>
      <c r="F632" s="21">
        <v>1.3435603019808548E-2</v>
      </c>
      <c r="G632" s="21">
        <v>1.3435603019808548E-2</v>
      </c>
      <c r="H632" s="21">
        <v>0.13130136740419077</v>
      </c>
      <c r="I632" s="21">
        <v>0</v>
      </c>
      <c r="J632" s="21">
        <v>7.8780820442514417</v>
      </c>
      <c r="K632" s="21">
        <v>0.13130136740419077</v>
      </c>
      <c r="L632" s="21">
        <v>-1.0000000000000013</v>
      </c>
      <c r="M632" s="21">
        <v>-1.0000000000000013</v>
      </c>
      <c r="N632" s="21">
        <v>2.6260273480838139</v>
      </c>
      <c r="O632" s="21">
        <v>12.605874472375039</v>
      </c>
      <c r="P632" s="21">
        <v>-0.20675635517919488</v>
      </c>
      <c r="Q632" s="21">
        <v>0.21267445506302213</v>
      </c>
      <c r="R632" s="21">
        <v>0.12387502254840448</v>
      </c>
      <c r="S632" s="21">
        <v>0.33333333333333348</v>
      </c>
      <c r="T632" s="21">
        <v>0.28827637599232053</v>
      </c>
      <c r="U632" s="21">
        <v>-4.0752271241054766E-2</v>
      </c>
      <c r="V632" s="21">
        <v>-5.0638752402066695E-3</v>
      </c>
      <c r="W632" s="21">
        <v>17.779687817608085</v>
      </c>
      <c r="X632" s="21">
        <v>0.25185904817499111</v>
      </c>
      <c r="Y632" s="21">
        <v>-1.0000000000000013</v>
      </c>
      <c r="Z632" s="21">
        <v>-1.0000000000000013</v>
      </c>
      <c r="AA632" s="21">
        <v>19.351690628737536</v>
      </c>
      <c r="AB632" s="21">
        <v>5.6714387997124707E-3</v>
      </c>
      <c r="AC632" s="21">
        <v>-0.10676229541570872</v>
      </c>
      <c r="AD632" s="21">
        <v>0.13005341238761745</v>
      </c>
      <c r="AE632" s="21">
        <v>1.4481277885810548</v>
      </c>
      <c r="AF632" s="21">
        <v>-1.0000000000000013</v>
      </c>
      <c r="AG632" s="21">
        <v>-1.0000000000000013</v>
      </c>
      <c r="AH632" s="21">
        <v>-1.0000000000000013</v>
      </c>
      <c r="AI632" s="21">
        <v>0</v>
      </c>
      <c r="AJ632" s="21">
        <v>-5.0638752402066695E-3</v>
      </c>
      <c r="AK632" s="21">
        <v>0.13036640079219308</v>
      </c>
      <c r="AL632" s="21">
        <v>0.1183090757629025</v>
      </c>
      <c r="AM632" s="21">
        <v>-0.12214124539562145</v>
      </c>
      <c r="AN632" s="21">
        <v>3.3206108709212062E-2</v>
      </c>
      <c r="AO632" s="21">
        <v>-2.4016991309295714</v>
      </c>
      <c r="AP632" s="21">
        <v>1.4216980965448143</v>
      </c>
      <c r="AQ632" s="21">
        <v>25.657769861859517</v>
      </c>
      <c r="AR632" s="21">
        <v>0.57579356284439298</v>
      </c>
      <c r="AS632" s="21">
        <v>0.3831604155791819</v>
      </c>
      <c r="AT632" s="21">
        <v>-1.0000000000000013</v>
      </c>
      <c r="AU632" s="21">
        <v>-1.0000000000000013</v>
      </c>
      <c r="AV632" s="21">
        <v>0.13731062556821297</v>
      </c>
      <c r="AW632" s="21">
        <v>33.379263197657423</v>
      </c>
      <c r="AX632" s="21">
        <v>32.872875673636756</v>
      </c>
      <c r="AY632" s="21">
        <v>9.9900162556601765E-2</v>
      </c>
      <c r="AZ632" s="21">
        <v>-32.187397364656981</v>
      </c>
      <c r="BA632" s="26">
        <v>1355.4092082905768</v>
      </c>
      <c r="CU632" t="e">
        <v>#N/A</v>
      </c>
      <c r="CV632" t="e">
        <v>#N/A</v>
      </c>
    </row>
    <row r="633" spans="1:100" x14ac:dyDescent="0.25">
      <c r="A633">
        <v>1792</v>
      </c>
      <c r="B633" t="s">
        <v>1065</v>
      </c>
      <c r="C633" s="26">
        <v>3</v>
      </c>
      <c r="D633" s="21">
        <v>4.9230207724469146</v>
      </c>
      <c r="E633" s="21">
        <v>-2.1039964155064005E-3</v>
      </c>
      <c r="F633" s="21">
        <v>-0.36125427923526443</v>
      </c>
      <c r="G633" s="21">
        <v>-0.33406759952564247</v>
      </c>
      <c r="H633" s="21">
        <v>0.16981424751963747</v>
      </c>
      <c r="I633" s="21">
        <v>0</v>
      </c>
      <c r="J633" s="21">
        <v>10.18885485117824</v>
      </c>
      <c r="K633" s="21">
        <v>0.16981424751963747</v>
      </c>
      <c r="L633" s="21">
        <v>-0.99999999999999933</v>
      </c>
      <c r="M633" s="21">
        <v>-0.99999999999999933</v>
      </c>
      <c r="N633" s="21">
        <v>3.3962849503927486</v>
      </c>
      <c r="O633" s="21">
        <v>14.777808024099519</v>
      </c>
      <c r="P633" s="21">
        <v>2.2361094578551208</v>
      </c>
      <c r="Q633" s="21">
        <v>1.2463654481017852</v>
      </c>
      <c r="R633" s="21">
        <v>0.44592831179742431</v>
      </c>
      <c r="S633" s="21">
        <v>0.33333333333333298</v>
      </c>
      <c r="T633" s="21">
        <v>0.33754811821805114</v>
      </c>
      <c r="U633" s="21">
        <v>0.28415522490562439</v>
      </c>
      <c r="V633" s="21">
        <v>0.10712530194511219</v>
      </c>
      <c r="W633" s="21">
        <v>35.693909235299316</v>
      </c>
      <c r="X633" s="21">
        <v>2.2846547002096358</v>
      </c>
      <c r="Y633" s="21">
        <v>-0.99999999999999933</v>
      </c>
      <c r="Z633" s="21">
        <v>-0.99999999999999933</v>
      </c>
      <c r="AA633" s="21">
        <v>78.000117928991344</v>
      </c>
      <c r="AB633" s="21">
        <v>0.12991040570981746</v>
      </c>
      <c r="AC633" s="21">
        <v>0.43931185348466512</v>
      </c>
      <c r="AD633" s="21">
        <v>0.26798334844340943</v>
      </c>
      <c r="AE633" s="21">
        <v>41.860280381894611</v>
      </c>
      <c r="AF633" s="21">
        <v>-0.99999999999999933</v>
      </c>
      <c r="AG633" s="21">
        <v>-0.99999999999999933</v>
      </c>
      <c r="AH633" s="21">
        <v>-0.99999999999999933</v>
      </c>
      <c r="AI633" s="21">
        <v>0</v>
      </c>
      <c r="AJ633" s="21">
        <v>0.10712530194511219</v>
      </c>
      <c r="AK633" s="21">
        <v>-6.1783031653579436E-2</v>
      </c>
      <c r="AL633" s="21">
        <v>-5.0638765272303481E-2</v>
      </c>
      <c r="AM633" s="21">
        <v>-0.29126357302724132</v>
      </c>
      <c r="AN633" s="21">
        <v>0.31012085737745615</v>
      </c>
      <c r="AO633" s="21">
        <v>-7.5905044839489282</v>
      </c>
      <c r="AP633" s="21">
        <v>7.4998276080748871</v>
      </c>
      <c r="AQ633" s="21">
        <v>45.882764086477607</v>
      </c>
      <c r="AR633" s="21">
        <v>1.0621619784021215</v>
      </c>
      <c r="AS633" s="21">
        <v>2.4544689477292754</v>
      </c>
      <c r="AT633" s="21">
        <v>-0.99999999999999933</v>
      </c>
      <c r="AU633" s="21">
        <v>-0.99999999999999933</v>
      </c>
      <c r="AV633" s="21">
        <v>0.11186071227178207</v>
      </c>
      <c r="AW633" s="21">
        <v>100.27775356116575</v>
      </c>
      <c r="AX633" s="21">
        <v>110.99028375567703</v>
      </c>
      <c r="AY633" s="21">
        <v>0.33015856995321335</v>
      </c>
      <c r="AZ633" s="21">
        <v>37.390204776197422</v>
      </c>
      <c r="BA633" s="26">
        <v>1439.6398411821974</v>
      </c>
      <c r="CU633" t="e">
        <v>#N/A</v>
      </c>
      <c r="CV633" t="e">
        <v>#N/A</v>
      </c>
    </row>
    <row r="634" spans="1:100" x14ac:dyDescent="0.25">
      <c r="A634">
        <v>1793</v>
      </c>
      <c r="B634" t="s">
        <v>1066</v>
      </c>
      <c r="C634" s="26">
        <v>3</v>
      </c>
      <c r="D634" s="21">
        <v>4.4354279108528134</v>
      </c>
      <c r="E634" s="21">
        <v>0.36648070564374757</v>
      </c>
      <c r="F634" s="21">
        <v>-0.18809357961467288</v>
      </c>
      <c r="G634" s="21">
        <v>-9.880118508340309E-2</v>
      </c>
      <c r="H634" s="21">
        <v>0.2414331885857941</v>
      </c>
      <c r="I634" s="21">
        <v>0</v>
      </c>
      <c r="J634" s="21">
        <v>14.485991315147647</v>
      </c>
      <c r="K634" s="21">
        <v>0.2414331885857941</v>
      </c>
      <c r="L634" s="21">
        <v>-1.0000000000000002</v>
      </c>
      <c r="M634" s="21">
        <v>-1.0000000000000002</v>
      </c>
      <c r="N634" s="21">
        <v>4.8286637717158829</v>
      </c>
      <c r="O634" s="21">
        <v>18.822618040917057</v>
      </c>
      <c r="P634" s="21">
        <v>0.25880419812284056</v>
      </c>
      <c r="Q634" s="21">
        <v>-2.9865962507850701</v>
      </c>
      <c r="R634" s="21">
        <v>-0.92153558305053329</v>
      </c>
      <c r="S634" s="21">
        <v>0.33333333333333309</v>
      </c>
      <c r="T634" s="21">
        <v>0.35913122105880607</v>
      </c>
      <c r="U634" s="21">
        <v>-5.2840118481864304E-2</v>
      </c>
      <c r="V634" s="21">
        <v>4.1255269583243687E-4</v>
      </c>
      <c r="W634" s="21">
        <v>15.944152000812537</v>
      </c>
      <c r="X634" s="21">
        <v>0.26734547092928285</v>
      </c>
      <c r="Y634" s="21">
        <v>-1.0000000000000002</v>
      </c>
      <c r="Z634" s="21">
        <v>-1.0000000000000002</v>
      </c>
      <c r="AA634" s="21">
        <v>53.660822278939769</v>
      </c>
      <c r="AB634" s="21">
        <v>0.19302741483816649</v>
      </c>
      <c r="AC634" s="21">
        <v>0.39376459919660034</v>
      </c>
      <c r="AD634" s="21">
        <v>0.18597210318878871</v>
      </c>
      <c r="AE634" s="21">
        <v>38.638205861177788</v>
      </c>
      <c r="AF634" s="21">
        <v>-1.0000000000000002</v>
      </c>
      <c r="AG634" s="21">
        <v>-1.0000000000000002</v>
      </c>
      <c r="AH634" s="21">
        <v>-1.0000000000000002</v>
      </c>
      <c r="AI634" s="21">
        <v>0</v>
      </c>
      <c r="AJ634" s="21">
        <v>4.1255269583243687E-4</v>
      </c>
      <c r="AK634" s="21">
        <v>0.21786743551015028</v>
      </c>
      <c r="AL634" s="21">
        <v>5.1819572412333537E-2</v>
      </c>
      <c r="AM634" s="21">
        <v>0.35829055128444626</v>
      </c>
      <c r="AN634" s="21">
        <v>-7.4505560663067072E-5</v>
      </c>
      <c r="AO634" s="21">
        <v>10.046600959661907</v>
      </c>
      <c r="AP634" s="21">
        <v>0.25723522304509028</v>
      </c>
      <c r="AQ634" s="21">
        <v>30.430143315960166</v>
      </c>
      <c r="AR634" s="21">
        <v>0.64003698860610791</v>
      </c>
      <c r="AS634" s="21">
        <v>0.50877865951507684</v>
      </c>
      <c r="AT634" s="21">
        <v>-1.0000000000000002</v>
      </c>
      <c r="AU634" s="21">
        <v>-1.0000000000000002</v>
      </c>
      <c r="AV634" s="21">
        <v>-1.0203367681339364</v>
      </c>
      <c r="AW634" s="21">
        <v>72.740675542901926</v>
      </c>
      <c r="AX634" s="21">
        <v>72.781930812485172</v>
      </c>
      <c r="AY634" s="21">
        <v>0.3843557263661258</v>
      </c>
      <c r="AZ634" s="21">
        <v>25.952182010196747</v>
      </c>
      <c r="BA634" s="26">
        <v>1433.8980837258603</v>
      </c>
    </row>
    <row r="635" spans="1:100" x14ac:dyDescent="0.25">
      <c r="A635">
        <v>1795</v>
      </c>
      <c r="B635" t="s">
        <v>1067</v>
      </c>
      <c r="C635" s="26">
        <v>3</v>
      </c>
      <c r="D635" s="21">
        <v>4.4903272487977732</v>
      </c>
      <c r="E635" s="21">
        <v>-0.5281491658637959</v>
      </c>
      <c r="F635" s="21">
        <v>1.146216535864991E-2</v>
      </c>
      <c r="G635" s="21">
        <v>-0.14619330386446491</v>
      </c>
      <c r="H635" s="21">
        <v>-6.9203659139975698E-2</v>
      </c>
      <c r="I635" s="21">
        <v>0</v>
      </c>
      <c r="J635" s="21">
        <v>-4.1522195483985431</v>
      </c>
      <c r="K635" s="21">
        <v>-6.9203659139975698E-2</v>
      </c>
      <c r="L635" s="21">
        <v>-0.99999999999999978</v>
      </c>
      <c r="M635" s="21">
        <v>-0.99999999999999978</v>
      </c>
      <c r="N635" s="21">
        <v>-1.3840731827995141</v>
      </c>
      <c r="O635" s="21">
        <v>0.19191439653476827</v>
      </c>
      <c r="P635" s="21">
        <v>-0.14811027012224431</v>
      </c>
      <c r="Q635" s="21">
        <v>0.15610713926445155</v>
      </c>
      <c r="R635" s="21">
        <v>-2.7689221281112245E-2</v>
      </c>
      <c r="S635" s="21">
        <v>0.33333333333333309</v>
      </c>
      <c r="T635" s="21">
        <v>0.4973367392960853</v>
      </c>
      <c r="U635" s="21">
        <v>0.13567182330612756</v>
      </c>
      <c r="V635" s="21">
        <v>4.9669164673497709E-3</v>
      </c>
      <c r="W635" s="21">
        <v>41.620498861714886</v>
      </c>
      <c r="X635" s="21">
        <v>1.6191719113317553</v>
      </c>
      <c r="Y635" s="21">
        <v>-0.99999999999999978</v>
      </c>
      <c r="Z635" s="21">
        <v>-0.99999999999999978</v>
      </c>
      <c r="AA635" s="21">
        <v>48.715446611486861</v>
      </c>
      <c r="AB635" s="21">
        <v>-7.3661113120069635E-2</v>
      </c>
      <c r="AC635" s="21">
        <v>0.18929098507921427</v>
      </c>
      <c r="AD635" s="21">
        <v>2.6822867461917609E-2</v>
      </c>
      <c r="AE635" s="21">
        <v>7.1226369710531099</v>
      </c>
      <c r="AF635" s="21">
        <v>-0.99999999999999978</v>
      </c>
      <c r="AG635" s="21">
        <v>-0.99999999999999978</v>
      </c>
      <c r="AH635" s="21">
        <v>-0.99999999999999978</v>
      </c>
      <c r="AI635" s="21">
        <v>0</v>
      </c>
      <c r="AJ635" s="21">
        <v>4.9669164673497709E-3</v>
      </c>
      <c r="AK635" s="21">
        <v>2.0584742029784095E-2</v>
      </c>
      <c r="AL635" s="21">
        <v>0.26217727022662096</v>
      </c>
      <c r="AM635" s="21">
        <v>0.28754860911016267</v>
      </c>
      <c r="AN635" s="21">
        <v>0.16063180152344672</v>
      </c>
      <c r="AO635" s="21">
        <v>7.291638937902988</v>
      </c>
      <c r="AP635" s="21">
        <v>5.3266813892192735</v>
      </c>
      <c r="AQ635" s="21">
        <v>37.46827931331633</v>
      </c>
      <c r="AR635" s="21">
        <v>0.9713088124028959</v>
      </c>
      <c r="AS635" s="21">
        <v>1.5499682521917797</v>
      </c>
      <c r="AT635" s="21">
        <v>-0.99999999999999978</v>
      </c>
      <c r="AU635" s="21">
        <v>-0.99999999999999978</v>
      </c>
      <c r="AV635" s="21">
        <v>-0.17388252514557717</v>
      </c>
      <c r="AW635" s="21">
        <v>54.234042397240898</v>
      </c>
      <c r="AX635" s="21">
        <v>54.730734043975879</v>
      </c>
      <c r="AY635" s="21">
        <v>0.16934109087873167</v>
      </c>
      <c r="AZ635" s="21">
        <v>-3.3648797644888919</v>
      </c>
      <c r="BA635" s="26">
        <v>1450.6371706641251</v>
      </c>
      <c r="CU635" t="e">
        <v>#N/A</v>
      </c>
      <c r="CV635" t="e">
        <v>#N/A</v>
      </c>
    </row>
    <row r="636" spans="1:100" x14ac:dyDescent="0.25">
      <c r="A636">
        <v>1796</v>
      </c>
      <c r="B636" t="s">
        <v>1068</v>
      </c>
      <c r="C636" s="26">
        <v>3</v>
      </c>
      <c r="D636" s="21">
        <v>4.0631319811897111</v>
      </c>
      <c r="E636" s="21">
        <v>-4.7548819939112127E-3</v>
      </c>
      <c r="F636" s="21">
        <v>-0.17504454850406026</v>
      </c>
      <c r="G636" s="21">
        <v>-0.1655371879710433</v>
      </c>
      <c r="H636" s="21">
        <v>0.51702735425181623</v>
      </c>
      <c r="I636" s="21">
        <v>0</v>
      </c>
      <c r="J636" s="21">
        <v>31.021641255108982</v>
      </c>
      <c r="K636" s="21">
        <v>0.51702735425181623</v>
      </c>
      <c r="L636" s="21">
        <v>-0.99999999999999889</v>
      </c>
      <c r="M636" s="21">
        <v>-0.99999999999999889</v>
      </c>
      <c r="N636" s="21">
        <v>10.340547085036327</v>
      </c>
      <c r="O636" s="21">
        <v>34.91923604832769</v>
      </c>
      <c r="P636" s="21">
        <v>0.35922080852417254</v>
      </c>
      <c r="Q636" s="21">
        <v>0.61997147096408356</v>
      </c>
      <c r="R636" s="21">
        <v>0.19543204357739014</v>
      </c>
      <c r="S636" s="21">
        <v>0.35526761142574281</v>
      </c>
      <c r="T636" s="21">
        <v>0.34981944105067131</v>
      </c>
      <c r="U636" s="21">
        <v>0.52305325008549242</v>
      </c>
      <c r="V636" s="21">
        <v>0.2975159310795496</v>
      </c>
      <c r="W636" s="21">
        <v>40.345155175585582</v>
      </c>
      <c r="X636" s="21">
        <v>4.0858671557266186</v>
      </c>
      <c r="Y636" s="21">
        <v>-0.99999999999999889</v>
      </c>
      <c r="Z636" s="21">
        <v>-0.99999999999999889</v>
      </c>
      <c r="AA636" s="21">
        <v>64.213224107272282</v>
      </c>
      <c r="AB636" s="21">
        <v>0.33280978656525023</v>
      </c>
      <c r="AC636" s="21">
        <v>-4.0219985010192458E-2</v>
      </c>
      <c r="AD636" s="21">
        <v>0.18086293620712843</v>
      </c>
      <c r="AE636" s="21">
        <v>23.672636888109302</v>
      </c>
      <c r="AF636" s="21">
        <v>-0.99999999999999889</v>
      </c>
      <c r="AG636" s="21">
        <v>-0.99999999999999889</v>
      </c>
      <c r="AH636" s="21">
        <v>-0.99999999999999889</v>
      </c>
      <c r="AI636" s="21">
        <v>0</v>
      </c>
      <c r="AJ636" s="21">
        <v>0.2975159310795496</v>
      </c>
      <c r="AK636" s="21">
        <v>9.6173952066112255E-3</v>
      </c>
      <c r="AL636" s="21">
        <v>0.31449003651554625</v>
      </c>
      <c r="AM636" s="21">
        <v>0.21296409672820896</v>
      </c>
      <c r="AN636" s="21">
        <v>1.9033917614639479E-2</v>
      </c>
      <c r="AO636" s="21">
        <v>5.3721893942382799</v>
      </c>
      <c r="AP636" s="21">
        <v>2.0482981229437192</v>
      </c>
      <c r="AQ636" s="21">
        <v>71.366796430694592</v>
      </c>
      <c r="AR636" s="21">
        <v>1.5256562336414556</v>
      </c>
      <c r="AS636" s="21">
        <v>4.6028945099784373</v>
      </c>
      <c r="AT636" s="21">
        <v>-0.99999999999999889</v>
      </c>
      <c r="AU636" s="21">
        <v>-0.99999999999999889</v>
      </c>
      <c r="AV636" s="21">
        <v>2.9894855606346808E-2</v>
      </c>
      <c r="AW636" s="21">
        <v>101.18075827854366</v>
      </c>
      <c r="AX636" s="21">
        <v>130.93235138649865</v>
      </c>
      <c r="AY636" s="21">
        <v>0.13006008457548493</v>
      </c>
      <c r="AZ636" s="21">
        <v>14.410877501528377</v>
      </c>
      <c r="BA636" s="26">
        <v>1576.1910775524345</v>
      </c>
    </row>
    <row r="637" spans="1:100" x14ac:dyDescent="0.25">
      <c r="A637">
        <v>1797</v>
      </c>
      <c r="B637" t="s">
        <v>1069</v>
      </c>
      <c r="C637" s="26">
        <v>3</v>
      </c>
      <c r="D637" s="21">
        <v>5.3118325136431803</v>
      </c>
      <c r="E637" s="21">
        <v>-1.7611166719944983E-3</v>
      </c>
      <c r="F637" s="21">
        <v>-0.24674384308429298</v>
      </c>
      <c r="G637" s="21">
        <v>-0.24674384308429298</v>
      </c>
      <c r="H637" s="21">
        <v>-0.10700695116630052</v>
      </c>
      <c r="I637" s="21">
        <v>0</v>
      </c>
      <c r="J637" s="21">
        <v>-6.4204170699780292</v>
      </c>
      <c r="K637" s="21">
        <v>-0.10700695116630052</v>
      </c>
      <c r="L637" s="21">
        <v>-0.99999999999999756</v>
      </c>
      <c r="M637" s="21">
        <v>-0.99999999999999756</v>
      </c>
      <c r="N637" s="21">
        <v>-2.14013902332601</v>
      </c>
      <c r="O637" s="21">
        <v>-1.3553283994191441</v>
      </c>
      <c r="P637" s="21">
        <v>1.2835105184176361E-2</v>
      </c>
      <c r="Q637" s="21">
        <v>-0.58709651744395619</v>
      </c>
      <c r="R637" s="21">
        <v>-0.20487104962100661</v>
      </c>
      <c r="S637" s="21">
        <v>0.33333333333333282</v>
      </c>
      <c r="T637" s="21">
        <v>0.24400722257262186</v>
      </c>
      <c r="U637" s="21">
        <v>0.14241252408797817</v>
      </c>
      <c r="V637" s="21">
        <v>0</v>
      </c>
      <c r="W637" s="21">
        <v>33.070401246409347</v>
      </c>
      <c r="X637" s="21">
        <v>1.1491226047393577</v>
      </c>
      <c r="Y637" s="21">
        <v>-0.99999999999999756</v>
      </c>
      <c r="Z637" s="21">
        <v>-0.99999999999999756</v>
      </c>
      <c r="AA637" s="21">
        <v>51.209566906952418</v>
      </c>
      <c r="AB637" s="21">
        <v>0.25100530740422455</v>
      </c>
      <c r="AC637" s="21">
        <v>0.1526121067502583</v>
      </c>
      <c r="AD637" s="21">
        <v>-3.6736679951200828E-2</v>
      </c>
      <c r="AE637" s="21">
        <v>18.344036710164101</v>
      </c>
      <c r="AF637" s="21">
        <v>-0.99999999999999756</v>
      </c>
      <c r="AG637" s="21">
        <v>-0.99999999999999756</v>
      </c>
      <c r="AH637" s="21">
        <v>-0.99999999999999756</v>
      </c>
      <c r="AI637" s="21">
        <v>-5.2342410074525912E-4</v>
      </c>
      <c r="AJ637" s="21">
        <v>0</v>
      </c>
      <c r="AK637" s="21">
        <v>-9.2954542525234385E-2</v>
      </c>
      <c r="AL637" s="21">
        <v>0.58912813808630871</v>
      </c>
      <c r="AM637" s="21">
        <v>-5.3946987161057738E-2</v>
      </c>
      <c r="AN637" s="21">
        <v>0.1983886703622392</v>
      </c>
      <c r="AO637" s="21">
        <v>-1.8134473916526155</v>
      </c>
      <c r="AP637" s="21">
        <v>7.9053574494875258</v>
      </c>
      <c r="AQ637" s="21">
        <v>26.64998417643131</v>
      </c>
      <c r="AR637" s="21">
        <v>0.7197530799939329</v>
      </c>
      <c r="AS637" s="21">
        <v>1.0421156535730574</v>
      </c>
      <c r="AT637" s="21">
        <v>-0.99999999999999756</v>
      </c>
      <c r="AU637" s="21">
        <v>-0.99999999999999756</v>
      </c>
      <c r="AV637" s="21">
        <v>-0.45161489270529959</v>
      </c>
      <c r="AW637" s="21">
        <v>57.759595957020792</v>
      </c>
      <c r="AX637" s="21">
        <v>57.749127475005892</v>
      </c>
      <c r="AY637" s="21">
        <v>0.22197251741567445</v>
      </c>
      <c r="AZ637" s="21">
        <v>20.794518395313297</v>
      </c>
      <c r="BA637" s="26">
        <v>1432.5750755522436</v>
      </c>
    </row>
    <row r="638" spans="1:100" x14ac:dyDescent="0.25">
      <c r="A638">
        <v>1799</v>
      </c>
      <c r="B638" t="s">
        <v>1070</v>
      </c>
      <c r="C638" s="26">
        <v>3</v>
      </c>
      <c r="D638" s="21">
        <v>3.8843811813903861</v>
      </c>
      <c r="E638" s="21">
        <v>0.18484643875535045</v>
      </c>
      <c r="F638" s="21">
        <v>0.49477080294779729</v>
      </c>
      <c r="G638" s="21">
        <v>0.53705609109008212</v>
      </c>
      <c r="H638" s="21">
        <v>9.7523010521889636E-2</v>
      </c>
      <c r="I638" s="21">
        <v>0</v>
      </c>
      <c r="J638" s="21">
        <v>5.85138063131338</v>
      </c>
      <c r="K638" s="21">
        <v>9.7523010521889636E-2</v>
      </c>
      <c r="L638" s="21">
        <v>-1.0000000000000002</v>
      </c>
      <c r="M638" s="21">
        <v>-1.0000000000000002</v>
      </c>
      <c r="N638" s="21">
        <v>1.9504602104377931</v>
      </c>
      <c r="O638" s="21">
        <v>10.272817903793843</v>
      </c>
      <c r="P638" s="21">
        <v>-0.13409096399466913</v>
      </c>
      <c r="Q638" s="21">
        <v>1.4202123500704</v>
      </c>
      <c r="R638" s="21">
        <v>0.41975847917847742</v>
      </c>
      <c r="S638" s="21">
        <v>0.33333333333333343</v>
      </c>
      <c r="T638" s="21">
        <v>0.25177681681553382</v>
      </c>
      <c r="U638" s="21">
        <v>7.9849729099248729E-2</v>
      </c>
      <c r="V638" s="21">
        <v>-5.3937732263494801E-3</v>
      </c>
      <c r="W638" s="21">
        <v>22.481723819995072</v>
      </c>
      <c r="X638" s="21">
        <v>0.70002895836376866</v>
      </c>
      <c r="Y638" s="21">
        <v>-1.0000000000000002</v>
      </c>
      <c r="Z638" s="21">
        <v>-1.0000000000000002</v>
      </c>
      <c r="AA638" s="21">
        <v>19.498909222851061</v>
      </c>
      <c r="AB638" s="21">
        <v>7.7288171254976015E-2</v>
      </c>
      <c r="AC638" s="21">
        <v>-6.7535779510485894E-2</v>
      </c>
      <c r="AD638" s="21">
        <v>-7.7803853270939777E-2</v>
      </c>
      <c r="AE638" s="21">
        <v>-3.4025730763224895</v>
      </c>
      <c r="AF638" s="21">
        <v>-1.0000000000000002</v>
      </c>
      <c r="AG638" s="21">
        <v>-1.0000000000000002</v>
      </c>
      <c r="AH638" s="21">
        <v>-1.0000000000000002</v>
      </c>
      <c r="AI638" s="21">
        <v>1.160180940058848E-2</v>
      </c>
      <c r="AJ638" s="21">
        <v>-5.3937732263494801E-3</v>
      </c>
      <c r="AK638" s="21">
        <v>0.26532870095514921</v>
      </c>
      <c r="AL638" s="21">
        <v>6.3831922025257865E-2</v>
      </c>
      <c r="AM638" s="21">
        <v>0.37339328237209329</v>
      </c>
      <c r="AN638" s="21">
        <v>-1.7194474970949589E-2</v>
      </c>
      <c r="AO638" s="21">
        <v>10.66147556407808</v>
      </c>
      <c r="AP638" s="21">
        <v>-0.11070226414744905</v>
      </c>
      <c r="AQ638" s="21">
        <v>28.333104451308454</v>
      </c>
      <c r="AR638" s="21">
        <v>0.65956610602176657</v>
      </c>
      <c r="AS638" s="21">
        <v>0.79755196888565782</v>
      </c>
      <c r="AT638" s="21">
        <v>-1.0000000000000002</v>
      </c>
      <c r="AU638" s="21">
        <v>-1.0000000000000002</v>
      </c>
      <c r="AV638" s="21">
        <v>0.95681457026856043</v>
      </c>
      <c r="AW638" s="21">
        <v>29.661024862497474</v>
      </c>
      <c r="AX638" s="21">
        <v>29.353683727874291</v>
      </c>
      <c r="AY638" s="21">
        <v>-0.22057547889218426</v>
      </c>
      <c r="AZ638" s="21">
        <v>-79.752499864928069</v>
      </c>
      <c r="BA638" s="26">
        <v>1330.2852066045955</v>
      </c>
    </row>
    <row r="639" spans="1:100" x14ac:dyDescent="0.25">
      <c r="A639">
        <v>1802</v>
      </c>
      <c r="B639" t="s">
        <v>1071</v>
      </c>
      <c r="C639" s="26">
        <v>3</v>
      </c>
      <c r="D639" s="21">
        <v>3.9961523051955901</v>
      </c>
      <c r="E639" s="21">
        <v>0</v>
      </c>
      <c r="F639" s="21">
        <v>0.3079130265831318</v>
      </c>
      <c r="G639" s="21">
        <v>0.3079130265831318</v>
      </c>
      <c r="H639" s="21">
        <v>0.26405144938788311</v>
      </c>
      <c r="I639" s="21">
        <v>0</v>
      </c>
      <c r="J639" s="21">
        <v>15.843086963272984</v>
      </c>
      <c r="K639" s="21">
        <v>0.26405144938788311</v>
      </c>
      <c r="L639" s="21">
        <v>-1.0000000000000024</v>
      </c>
      <c r="M639" s="21">
        <v>-1.0000000000000024</v>
      </c>
      <c r="N639" s="21">
        <v>5.2810289877576597</v>
      </c>
      <c r="O639" s="21">
        <v>20.147152295051708</v>
      </c>
      <c r="P639" s="21">
        <v>1.0483175436861631</v>
      </c>
      <c r="Q639" s="21">
        <v>0.40088592969111581</v>
      </c>
      <c r="R639" s="21">
        <v>9.5611227253365516E-2</v>
      </c>
      <c r="S639" s="21">
        <v>0.33333333333333404</v>
      </c>
      <c r="T639" s="21">
        <v>0.34207799967935693</v>
      </c>
      <c r="U639" s="21">
        <v>-0.19408105230621855</v>
      </c>
      <c r="V639" s="21">
        <v>-7.1047833638257854E-4</v>
      </c>
      <c r="W639" s="21">
        <v>8.662734119288281</v>
      </c>
      <c r="X639" s="21">
        <v>-0.36048252927233865</v>
      </c>
      <c r="Y639" s="21">
        <v>-1.0000000000000024</v>
      </c>
      <c r="Z639" s="21">
        <v>-1.0000000000000024</v>
      </c>
      <c r="AA639" s="21">
        <v>34.349111035933426</v>
      </c>
      <c r="AB639" s="21">
        <v>0.46576566492667992</v>
      </c>
      <c r="AC639" s="21">
        <v>3.1742042011900617E-2</v>
      </c>
      <c r="AD639" s="21">
        <v>1.43076068492555E-2</v>
      </c>
      <c r="AE639" s="21">
        <v>25.590765689391795</v>
      </c>
      <c r="AF639" s="21">
        <v>-1.0000000000000024</v>
      </c>
      <c r="AG639" s="21">
        <v>-1.0000000000000024</v>
      </c>
      <c r="AH639" s="21">
        <v>-1.0000000000000024</v>
      </c>
      <c r="AI639" s="21">
        <v>1.481202366397413E-2</v>
      </c>
      <c r="AJ639" s="21">
        <v>-7.1047833638257854E-4</v>
      </c>
      <c r="AK639" s="21">
        <v>3.0840094501428036E-2</v>
      </c>
      <c r="AL639" s="21">
        <v>-0.30844905036392689</v>
      </c>
      <c r="AM639" s="21">
        <v>0.16084387733459718</v>
      </c>
      <c r="AN639" s="21">
        <v>0.24465531290543005</v>
      </c>
      <c r="AO639" s="21">
        <v>4.1752974058720671</v>
      </c>
      <c r="AP639" s="21">
        <v>4.5741375708161156</v>
      </c>
      <c r="AQ639" s="21">
        <v>24.50582108256128</v>
      </c>
      <c r="AR639" s="21">
        <v>0.48061980237008983</v>
      </c>
      <c r="AS639" s="21">
        <v>-9.6431079884455706E-2</v>
      </c>
      <c r="AT639" s="21">
        <v>-1.0000000000000024</v>
      </c>
      <c r="AU639" s="21">
        <v>-1.0000000000000024</v>
      </c>
      <c r="AV639" s="21">
        <v>0.40352425383649715</v>
      </c>
      <c r="AW639" s="21">
        <v>59.070400901801285</v>
      </c>
      <c r="AX639" s="21">
        <v>59.295593541442521</v>
      </c>
      <c r="AY639" s="21">
        <v>-6.63566157618726E-2</v>
      </c>
      <c r="AZ639" s="21">
        <v>-29.685213522995713</v>
      </c>
      <c r="BA639" s="26">
        <v>1389.7308627641482</v>
      </c>
    </row>
    <row r="640" spans="1:100" x14ac:dyDescent="0.25">
      <c r="A640">
        <v>1803</v>
      </c>
      <c r="B640" t="s">
        <v>1072</v>
      </c>
      <c r="C640" s="26">
        <v>2</v>
      </c>
      <c r="D640" s="21">
        <v>2.289604395520163</v>
      </c>
      <c r="E640" s="21">
        <v>-0.3203802838738421</v>
      </c>
      <c r="F640" s="21">
        <v>-0.72084462606663968</v>
      </c>
      <c r="G640" s="21">
        <v>-0.71645117957979387</v>
      </c>
      <c r="H640" s="21">
        <v>-9.5991576913284429E-2</v>
      </c>
      <c r="I640" s="21">
        <v>0</v>
      </c>
      <c r="J640" s="21">
        <v>-5.759494614797064</v>
      </c>
      <c r="K640" s="21">
        <v>-9.5991576913284429E-2</v>
      </c>
      <c r="L640" s="21">
        <v>-1</v>
      </c>
      <c r="M640" s="21">
        <v>-1</v>
      </c>
      <c r="N640" s="21">
        <v>-1.9198315382656883</v>
      </c>
      <c r="O640" s="21">
        <v>-2.137740235753153</v>
      </c>
      <c r="P640" s="21">
        <v>-1.454776604842309</v>
      </c>
      <c r="Q640" s="21">
        <v>-3.1119315915440335</v>
      </c>
      <c r="R640" s="21">
        <v>-1.0206165131932128</v>
      </c>
      <c r="S640" s="21">
        <v>0.29691112364180439</v>
      </c>
      <c r="T640" s="21">
        <v>0.14264001357567282</v>
      </c>
      <c r="U640" s="21">
        <v>-9.7644038552124612E-2</v>
      </c>
      <c r="V640" s="21">
        <v>-2.2542306366874518E-2</v>
      </c>
      <c r="W640" s="21">
        <v>13.256096890325734</v>
      </c>
      <c r="X640" s="21">
        <v>-9.0495900863569734E-3</v>
      </c>
      <c r="Y640" s="21">
        <v>-1</v>
      </c>
      <c r="Z640" s="21">
        <v>-1</v>
      </c>
      <c r="AA640" s="21">
        <v>19.640089059737683</v>
      </c>
      <c r="AB640" s="21">
        <v>-7.916361557740241E-2</v>
      </c>
      <c r="AC640" s="21">
        <v>-7.9024592798413451E-2</v>
      </c>
      <c r="AD640" s="21">
        <v>-8.1927108327759721E-2</v>
      </c>
      <c r="AE640" s="21">
        <v>-0.48946861055782165</v>
      </c>
      <c r="AF640" s="21">
        <v>-1</v>
      </c>
      <c r="AG640" s="21">
        <v>-1</v>
      </c>
      <c r="AH640" s="21">
        <v>-1</v>
      </c>
      <c r="AI640" s="21">
        <v>-1.2627942037665674E-2</v>
      </c>
      <c r="AJ640" s="21">
        <v>-2.2542306366874518E-2</v>
      </c>
      <c r="AK640" s="21">
        <v>0.32727974248099051</v>
      </c>
      <c r="AL640" s="21">
        <v>-0.15545178549174321</v>
      </c>
      <c r="AM640" s="21">
        <v>0.37284477667176136</v>
      </c>
      <c r="AN640" s="21">
        <v>-0.18940391645670757</v>
      </c>
      <c r="AO640" s="21">
        <v>9.8811075902754286</v>
      </c>
      <c r="AP640" s="21">
        <v>-4.4359462999528478</v>
      </c>
      <c r="AQ640" s="21">
        <v>17.734648535788686</v>
      </c>
      <c r="AR640" s="21">
        <v>0.43583812379073955</v>
      </c>
      <c r="AS640" s="21">
        <v>5.0894926630172699E-2</v>
      </c>
      <c r="AT640" s="21">
        <v>-1</v>
      </c>
      <c r="AU640" s="21">
        <v>-1</v>
      </c>
      <c r="AV640" s="21">
        <v>-1.3026828649500626</v>
      </c>
      <c r="AW640" s="21">
        <v>28.077444247116446</v>
      </c>
      <c r="AX640" s="21">
        <v>27.841021864734802</v>
      </c>
      <c r="AY640" s="21">
        <v>-3.9355858699532426E-2</v>
      </c>
      <c r="AZ640" s="21">
        <v>-36.093605504191352</v>
      </c>
      <c r="BA640" s="26">
        <v>1390.8692492064247</v>
      </c>
    </row>
    <row r="641" spans="1:100" x14ac:dyDescent="0.25">
      <c r="A641">
        <v>1806</v>
      </c>
      <c r="B641" t="s">
        <v>1073</v>
      </c>
      <c r="C641" s="26">
        <v>3</v>
      </c>
      <c r="D641" s="21">
        <v>4.8355438122849783</v>
      </c>
      <c r="E641" s="21">
        <v>0</v>
      </c>
      <c r="F641" s="21">
        <v>2.7486330116642117</v>
      </c>
      <c r="G641" s="21">
        <v>2.7486330116642117</v>
      </c>
      <c r="H641" s="21">
        <v>0.14909367598424011</v>
      </c>
      <c r="I641" s="21">
        <v>0</v>
      </c>
      <c r="J641" s="21">
        <v>8.9456205590544045</v>
      </c>
      <c r="K641" s="21">
        <v>0.14909367598424011</v>
      </c>
      <c r="L641" s="21">
        <v>-1</v>
      </c>
      <c r="M641" s="21">
        <v>-1</v>
      </c>
      <c r="N641" s="21">
        <v>2.9818735196848021</v>
      </c>
      <c r="O641" s="21">
        <v>16.529797383003597</v>
      </c>
      <c r="P641" s="21">
        <v>-0.1189718046248463</v>
      </c>
      <c r="Q641" s="21">
        <v>-6.7821947752400771E-3</v>
      </c>
      <c r="R641" s="21">
        <v>-2.0995528103483214E-2</v>
      </c>
      <c r="S641" s="21">
        <v>0.33333333333333331</v>
      </c>
      <c r="T641" s="21">
        <v>0.32883805108656278</v>
      </c>
      <c r="U641" s="21">
        <v>0.59040420300319629</v>
      </c>
      <c r="V641" s="21">
        <v>0</v>
      </c>
      <c r="W641" s="21">
        <v>44.139276457554104</v>
      </c>
      <c r="X641" s="21">
        <v>2.8843045627976229</v>
      </c>
      <c r="Y641" s="21">
        <v>-1</v>
      </c>
      <c r="Z641" s="21">
        <v>-1</v>
      </c>
      <c r="AA641" s="21">
        <v>68.484837469455357</v>
      </c>
      <c r="AB641" s="21">
        <v>0.22130282257718864</v>
      </c>
      <c r="AC641" s="21">
        <v>-1.3896117384742198E-2</v>
      </c>
      <c r="AD641" s="21">
        <v>0.27992442560764813</v>
      </c>
      <c r="AE641" s="21">
        <v>24.36655654000473</v>
      </c>
      <c r="AF641" s="21">
        <v>-1</v>
      </c>
      <c r="AG641" s="21">
        <v>-1</v>
      </c>
      <c r="AH641" s="21">
        <v>-1</v>
      </c>
      <c r="AI641" s="21">
        <v>0</v>
      </c>
      <c r="AJ641" s="21">
        <v>0</v>
      </c>
      <c r="AK641" s="21">
        <v>2.398431246729861E-2</v>
      </c>
      <c r="AL641" s="21">
        <v>-3.9001146447916857E-2</v>
      </c>
      <c r="AM641" s="21">
        <v>-6.4312094964012571E-4</v>
      </c>
      <c r="AN641" s="21">
        <v>0.72662517392142256</v>
      </c>
      <c r="AO641" s="21">
        <v>0.10384353859549025</v>
      </c>
      <c r="AP641" s="21">
        <v>17.970623615795976</v>
      </c>
      <c r="AQ641" s="21">
        <v>53.084897016608508</v>
      </c>
      <c r="AR641" s="21">
        <v>1.2525755874230928</v>
      </c>
      <c r="AS641" s="21">
        <v>3.0333982387818641</v>
      </c>
      <c r="AT641" s="21">
        <v>-1</v>
      </c>
      <c r="AU641" s="21">
        <v>-1</v>
      </c>
      <c r="AV641" s="21">
        <v>2.727637483560728</v>
      </c>
      <c r="AW641" s="21">
        <v>102.98525846825493</v>
      </c>
      <c r="AX641" s="21">
        <v>102.98525846825493</v>
      </c>
      <c r="AY641" s="21">
        <v>0.29728436565987082</v>
      </c>
      <c r="AZ641" s="21">
        <v>33.599273411080048</v>
      </c>
      <c r="BA641" s="26">
        <v>1606.7377616194008</v>
      </c>
    </row>
    <row r="642" spans="1:100" x14ac:dyDescent="0.25">
      <c r="A642">
        <v>1807</v>
      </c>
      <c r="B642" t="s">
        <v>1020</v>
      </c>
      <c r="C642" s="26">
        <v>3</v>
      </c>
      <c r="D642" s="21">
        <v>4.0097240145357063</v>
      </c>
      <c r="E642" s="21">
        <v>0.39899875358506148</v>
      </c>
      <c r="F642" s="21">
        <v>-0.20221773368606066</v>
      </c>
      <c r="G642" s="21">
        <v>-5.8930690486930032E-2</v>
      </c>
      <c r="H642" s="21">
        <v>-7.6401969603794251E-2</v>
      </c>
      <c r="I642" s="21">
        <v>0</v>
      </c>
      <c r="J642" s="21">
        <v>-4.5841181762276566</v>
      </c>
      <c r="K642" s="21">
        <v>-7.6401969603794251E-2</v>
      </c>
      <c r="L642" s="21">
        <v>-0.99999999999999956</v>
      </c>
      <c r="M642" s="21">
        <v>-0.99999999999999956</v>
      </c>
      <c r="N642" s="21">
        <v>-1.5280393920758857</v>
      </c>
      <c r="O642" s="21">
        <v>-0.63332485217887446</v>
      </c>
      <c r="P642" s="21">
        <v>-0.38617190080960706</v>
      </c>
      <c r="Q642" s="21">
        <v>2.6588155556415631</v>
      </c>
      <c r="R642" s="21">
        <v>0.834722032655697</v>
      </c>
      <c r="S642" s="21">
        <v>0.33333333333333309</v>
      </c>
      <c r="T642" s="21">
        <v>0.36894654523275477</v>
      </c>
      <c r="U642" s="21">
        <v>0.33358330410169618</v>
      </c>
      <c r="V642" s="21">
        <v>6.6144388849812275E-2</v>
      </c>
      <c r="W642" s="21">
        <v>47.136381644855625</v>
      </c>
      <c r="X642" s="21">
        <v>2.540796909272014</v>
      </c>
      <c r="Y642" s="21">
        <v>-0.99999999999999956</v>
      </c>
      <c r="Z642" s="21">
        <v>-0.99999999999999956</v>
      </c>
      <c r="AA642" s="21">
        <v>93.901307448135711</v>
      </c>
      <c r="AB642" s="21">
        <v>0.27198361732089626</v>
      </c>
      <c r="AC642" s="21">
        <v>0.31989784684591421</v>
      </c>
      <c r="AD642" s="21">
        <v>0.32672261124567703</v>
      </c>
      <c r="AE642" s="21">
        <v>45.930203770624345</v>
      </c>
      <c r="AF642" s="21">
        <v>-0.99999999999999956</v>
      </c>
      <c r="AG642" s="21">
        <v>-0.99999999999999956</v>
      </c>
      <c r="AH642" s="21">
        <v>-0.99999999999999956</v>
      </c>
      <c r="AI642" s="21">
        <v>0</v>
      </c>
      <c r="AJ642" s="21">
        <v>6.6144388849812275E-2</v>
      </c>
      <c r="AK642" s="21">
        <v>2.8406707736319842E-2</v>
      </c>
      <c r="AL642" s="21">
        <v>-7.9782783571993574E-2</v>
      </c>
      <c r="AM642" s="21">
        <v>2.7844481723982902E-2</v>
      </c>
      <c r="AN642" s="21">
        <v>0.28207892087743847</v>
      </c>
      <c r="AO642" s="21">
        <v>0.83814558178117093</v>
      </c>
      <c r="AP642" s="21">
        <v>6.6530591040759983</v>
      </c>
      <c r="AQ642" s="21">
        <v>42.552263468627977</v>
      </c>
      <c r="AR642" s="21">
        <v>1.1020075715175963</v>
      </c>
      <c r="AS642" s="21">
        <v>2.464394939668221</v>
      </c>
      <c r="AT642" s="21">
        <v>-0.99999999999999956</v>
      </c>
      <c r="AU642" s="21">
        <v>-0.99999999999999956</v>
      </c>
      <c r="AV642" s="21">
        <v>0.77579134216876722</v>
      </c>
      <c r="AW642" s="21">
        <v>99.921041700032816</v>
      </c>
      <c r="AX642" s="21">
        <v>106.53548058501406</v>
      </c>
      <c r="AY642" s="21">
        <v>0.23875352300737834</v>
      </c>
      <c r="AZ642" s="21">
        <v>55.47778324981531</v>
      </c>
      <c r="BA642" s="26">
        <v>1602.6677711840762</v>
      </c>
      <c r="CU642" t="e">
        <v>#N/A</v>
      </c>
      <c r="CV642" t="e">
        <v>#N/A</v>
      </c>
    </row>
    <row r="643" spans="1:100" x14ac:dyDescent="0.25">
      <c r="A643">
        <v>1810</v>
      </c>
      <c r="B643" t="s">
        <v>1074</v>
      </c>
      <c r="C643" s="26">
        <v>3</v>
      </c>
      <c r="D643" s="21">
        <v>4.6019000618259049</v>
      </c>
      <c r="E643" s="21">
        <v>0</v>
      </c>
      <c r="F643" s="21">
        <v>0.39975571580808866</v>
      </c>
      <c r="G643" s="21">
        <v>0.39975571580808866</v>
      </c>
      <c r="H643" s="21">
        <v>0.24286919875546462</v>
      </c>
      <c r="I643" s="21">
        <v>0</v>
      </c>
      <c r="J643" s="21">
        <v>14.572151925327875</v>
      </c>
      <c r="K643" s="21">
        <v>0.24286919875546462</v>
      </c>
      <c r="L643" s="21">
        <v>-1.0000000000000027</v>
      </c>
      <c r="M643" s="21">
        <v>-1.0000000000000027</v>
      </c>
      <c r="N643" s="21">
        <v>4.8573839751092924</v>
      </c>
      <c r="O643" s="21">
        <v>19.573807702961869</v>
      </c>
      <c r="P643" s="21">
        <v>-0.16766603300513189</v>
      </c>
      <c r="Q643" s="21">
        <v>0.41403806080120376</v>
      </c>
      <c r="R643" s="21">
        <v>0.10764976908533735</v>
      </c>
      <c r="S643" s="21">
        <v>0.33333333333333415</v>
      </c>
      <c r="T643" s="21">
        <v>0.29926082332952703</v>
      </c>
      <c r="U643" s="21">
        <v>0.62621175275204954</v>
      </c>
      <c r="V643" s="21">
        <v>0.10636917463418291</v>
      </c>
      <c r="W643" s="21">
        <v>44.892235411745162</v>
      </c>
      <c r="X643" s="21">
        <v>3.4987145067168841</v>
      </c>
      <c r="Y643" s="21">
        <v>-1.0000000000000027</v>
      </c>
      <c r="Z643" s="21">
        <v>-1.0000000000000027</v>
      </c>
      <c r="AA643" s="21">
        <v>97.568200880319665</v>
      </c>
      <c r="AB643" s="21">
        <v>0.19541937880114807</v>
      </c>
      <c r="AC643" s="21">
        <v>0.27309375395704338</v>
      </c>
      <c r="AD643" s="21">
        <v>0.58285318123159158</v>
      </c>
      <c r="AE643" s="21">
        <v>52.568315699489141</v>
      </c>
      <c r="AF643" s="21">
        <v>-1.0000000000000027</v>
      </c>
      <c r="AG643" s="21">
        <v>-1.0000000000000027</v>
      </c>
      <c r="AH643" s="21">
        <v>-1.0000000000000027</v>
      </c>
      <c r="AI643" s="21">
        <v>3.8344015341209934E-3</v>
      </c>
      <c r="AJ643" s="21">
        <v>0.10636917463418291</v>
      </c>
      <c r="AK643" s="21">
        <v>0.49154712449201987</v>
      </c>
      <c r="AL643" s="21">
        <v>0.38659786474500291</v>
      </c>
      <c r="AM643" s="21">
        <v>8.2237562541645187E-2</v>
      </c>
      <c r="AN643" s="21">
        <v>0.34532809343996379</v>
      </c>
      <c r="AO643" s="21">
        <v>4.5136746860012291</v>
      </c>
      <c r="AP643" s="21">
        <v>10.566191659724103</v>
      </c>
      <c r="AQ643" s="21">
        <v>59.464387337073056</v>
      </c>
      <c r="AR643" s="21">
        <v>1.3651750840490937</v>
      </c>
      <c r="AS643" s="21">
        <v>3.7415837054723493</v>
      </c>
      <c r="AT643" s="21">
        <v>-1.0000000000000027</v>
      </c>
      <c r="AU643" s="21">
        <v>-1.0000000000000027</v>
      </c>
      <c r="AV643" s="21">
        <v>0.50740548489342618</v>
      </c>
      <c r="AW643" s="21">
        <v>127.70820024300559</v>
      </c>
      <c r="AX643" s="21">
        <v>138.4218057371063</v>
      </c>
      <c r="AY643" s="21">
        <v>0.24846302849053145</v>
      </c>
      <c r="AZ643" s="21">
        <v>41.223054239644114</v>
      </c>
      <c r="BA643" s="26">
        <v>1525.7870088768004</v>
      </c>
    </row>
    <row r="644" spans="1:100" x14ac:dyDescent="0.25">
      <c r="A644">
        <v>1811</v>
      </c>
      <c r="B644" t="s">
        <v>1075</v>
      </c>
      <c r="C644" s="26">
        <v>3</v>
      </c>
      <c r="D644" s="21">
        <v>4.9080451423420515</v>
      </c>
      <c r="E644" s="21">
        <v>0</v>
      </c>
      <c r="F644" s="21">
        <v>0.78004522615465777</v>
      </c>
      <c r="G644" s="21">
        <v>0.78004522615465777</v>
      </c>
      <c r="H644" s="21">
        <v>0.1193479125759777</v>
      </c>
      <c r="I644" s="21">
        <v>0</v>
      </c>
      <c r="J644" s="21">
        <v>7.1608747545586633</v>
      </c>
      <c r="K644" s="21">
        <v>0.1193479125759777</v>
      </c>
      <c r="L644" s="21">
        <v>-0.99999999999999922</v>
      </c>
      <c r="M644" s="21">
        <v>-0.99999999999999922</v>
      </c>
      <c r="N644" s="21">
        <v>2.3869582515195562</v>
      </c>
      <c r="O644" s="21">
        <v>12.848965123055361</v>
      </c>
      <c r="P644" s="21">
        <v>7.0783232110698369E-2</v>
      </c>
      <c r="Q644" s="21">
        <v>3.0529823630362838</v>
      </c>
      <c r="R644" s="21">
        <v>1.0159649372897563</v>
      </c>
      <c r="S644" s="21">
        <v>0.33333333333333331</v>
      </c>
      <c r="T644" s="21">
        <v>0.36819031991990653</v>
      </c>
      <c r="U644" s="21">
        <v>0.26790483296934248</v>
      </c>
      <c r="V644" s="21">
        <v>-4.6672681184375779E-3</v>
      </c>
      <c r="W644" s="21">
        <v>33.816532221126671</v>
      </c>
      <c r="X644" s="21">
        <v>1.6501708697283384</v>
      </c>
      <c r="Y644" s="21">
        <v>-0.99999999999999922</v>
      </c>
      <c r="Z644" s="21">
        <v>-0.99999999999999922</v>
      </c>
      <c r="AA644" s="21">
        <v>72.394429552731225</v>
      </c>
      <c r="AB644" s="21">
        <v>0.24682187660411564</v>
      </c>
      <c r="AC644" s="21">
        <v>8.6256045373151763E-2</v>
      </c>
      <c r="AD644" s="21">
        <v>0.41816072590902875</v>
      </c>
      <c r="AE644" s="21">
        <v>37.561932394314802</v>
      </c>
      <c r="AF644" s="21">
        <v>-0.99999999999999922</v>
      </c>
      <c r="AG644" s="21">
        <v>-0.99999999999999922</v>
      </c>
      <c r="AH644" s="21">
        <v>-0.99999999999999922</v>
      </c>
      <c r="AI644" s="21">
        <v>4.2740239305983752E-2</v>
      </c>
      <c r="AJ644" s="21">
        <v>-4.6672681184375779E-3</v>
      </c>
      <c r="AK644" s="21">
        <v>0.10875703643060321</v>
      </c>
      <c r="AL644" s="21">
        <v>0.16101700133871452</v>
      </c>
      <c r="AM644" s="21">
        <v>5.6647923981810636E-2</v>
      </c>
      <c r="AN644" s="21">
        <v>1.5658318268795601E-2</v>
      </c>
      <c r="AO644" s="21">
        <v>1.9599832816982812</v>
      </c>
      <c r="AP644" s="21">
        <v>1.1965429634134628</v>
      </c>
      <c r="AQ644" s="21">
        <v>40.977406975685319</v>
      </c>
      <c r="AR644" s="21">
        <v>0.96476121810414395</v>
      </c>
      <c r="AS644" s="21">
        <v>1.7695187823043159</v>
      </c>
      <c r="AT644" s="21">
        <v>-0.99999999999999922</v>
      </c>
      <c r="AU644" s="21">
        <v>-0.99999999999999922</v>
      </c>
      <c r="AV644" s="21">
        <v>1.7960101634444143</v>
      </c>
      <c r="AW644" s="21">
        <v>86.43993763920011</v>
      </c>
      <c r="AX644" s="21">
        <v>86.828015613476012</v>
      </c>
      <c r="AY644" s="21">
        <v>0.35982150536902535</v>
      </c>
      <c r="AZ644" s="21">
        <v>13.750077142689719</v>
      </c>
      <c r="BA644" s="26">
        <v>1418.60364989297</v>
      </c>
    </row>
    <row r="645" spans="1:100" x14ac:dyDescent="0.25">
      <c r="A645">
        <v>1816</v>
      </c>
      <c r="B645" t="s">
        <v>1076</v>
      </c>
      <c r="C645" s="26">
        <v>3</v>
      </c>
      <c r="D645" s="21">
        <v>6.0197375524465944</v>
      </c>
      <c r="E645" s="21">
        <v>-5.5605891887095346E-2</v>
      </c>
      <c r="F645" s="21">
        <v>0.24908645490240527</v>
      </c>
      <c r="G645" s="21">
        <v>0.24339117300201224</v>
      </c>
      <c r="H645" s="21">
        <v>-2.158104643397437E-2</v>
      </c>
      <c r="I645" s="21">
        <v>0</v>
      </c>
      <c r="J645" s="21">
        <v>-1.2948627860384598</v>
      </c>
      <c r="K645" s="21">
        <v>-2.158104643397437E-2</v>
      </c>
      <c r="L645" s="21">
        <v>-0.99999999999999811</v>
      </c>
      <c r="M645" s="21">
        <v>-0.99999999999999811</v>
      </c>
      <c r="N645" s="21">
        <v>-0.43162092867948698</v>
      </c>
      <c r="O645" s="21">
        <v>4.9682659394101432</v>
      </c>
      <c r="P645" s="21">
        <v>5.6064146167349282E-2</v>
      </c>
      <c r="Q645" s="21">
        <v>6.3080733092943548</v>
      </c>
      <c r="R645" s="21">
        <v>1.9320280380075558</v>
      </c>
      <c r="S645" s="21">
        <v>0.33333333333333315</v>
      </c>
      <c r="T645" s="21">
        <v>0.42478322226268916</v>
      </c>
      <c r="U645" s="21">
        <v>-7.9415087194108336E-2</v>
      </c>
      <c r="V645" s="21">
        <v>6.173834523991957E-3</v>
      </c>
      <c r="W645" s="21">
        <v>28.258253974395199</v>
      </c>
      <c r="X645" s="21">
        <v>0.55550842734731953</v>
      </c>
      <c r="Y645" s="21">
        <v>-0.99999999999999811</v>
      </c>
      <c r="Z645" s="21">
        <v>-0.99999999999999811</v>
      </c>
      <c r="AA645" s="21">
        <v>46.717856624706769</v>
      </c>
      <c r="AB645" s="21">
        <v>0.17599250103838199</v>
      </c>
      <c r="AC645" s="21">
        <v>0.32646049189208098</v>
      </c>
      <c r="AD645" s="21">
        <v>-0.1719015006843827</v>
      </c>
      <c r="AE645" s="21">
        <v>16.527574612304022</v>
      </c>
      <c r="AF645" s="21">
        <v>-0.99999999999999811</v>
      </c>
      <c r="AG645" s="21">
        <v>-0.99999999999999811</v>
      </c>
      <c r="AH645" s="21">
        <v>-0.99999999999999811</v>
      </c>
      <c r="AI645" s="21">
        <v>0</v>
      </c>
      <c r="AJ645" s="21">
        <v>6.173834523991957E-3</v>
      </c>
      <c r="AK645" s="21">
        <v>-7.3592030012975082E-2</v>
      </c>
      <c r="AL645" s="21">
        <v>0.17035756736770868</v>
      </c>
      <c r="AM645" s="21">
        <v>0.15621352092613652</v>
      </c>
      <c r="AN645" s="21">
        <v>-0.21702763746918072</v>
      </c>
      <c r="AO645" s="21">
        <v>3.5373778730885377</v>
      </c>
      <c r="AP645" s="21">
        <v>-4.5739030998909751</v>
      </c>
      <c r="AQ645" s="21">
        <v>26.963391188356731</v>
      </c>
      <c r="AR645" s="21">
        <v>0.6848753029259057</v>
      </c>
      <c r="AS645" s="21">
        <v>0.53392738091334513</v>
      </c>
      <c r="AT645" s="21">
        <v>-0.99999999999999811</v>
      </c>
      <c r="AU645" s="21">
        <v>-0.99999999999999811</v>
      </c>
      <c r="AV645" s="21">
        <v>2.1754192110095669</v>
      </c>
      <c r="AW645" s="21">
        <v>47.112219464225952</v>
      </c>
      <c r="AX645" s="21">
        <v>47.729602916625147</v>
      </c>
      <c r="AY645" s="21">
        <v>0.31309640649271525</v>
      </c>
      <c r="AZ645" s="21">
        <v>11.636958402257706</v>
      </c>
      <c r="BA645" s="26">
        <v>1521.743330765411</v>
      </c>
      <c r="CU645" t="e">
        <v>#N/A</v>
      </c>
      <c r="CV645" t="e">
        <v>#N/A</v>
      </c>
    </row>
    <row r="646" spans="1:100" x14ac:dyDescent="0.25">
      <c r="A646">
        <v>1817</v>
      </c>
      <c r="B646" t="s">
        <v>1077</v>
      </c>
      <c r="C646" s="26">
        <v>3</v>
      </c>
      <c r="D646" s="21">
        <v>5.7979676585238478</v>
      </c>
      <c r="E646" s="21">
        <v>0</v>
      </c>
      <c r="F646" s="21">
        <v>-9.224245163089162E-2</v>
      </c>
      <c r="G646" s="21">
        <v>-9.224245163089162E-2</v>
      </c>
      <c r="H646" s="21">
        <v>0.16634776534398865</v>
      </c>
      <c r="I646" s="21">
        <v>0</v>
      </c>
      <c r="J646" s="21">
        <v>9.9808659206393191</v>
      </c>
      <c r="K646" s="21">
        <v>0.16634776534398865</v>
      </c>
      <c r="L646" s="21">
        <v>-0.99999999999999922</v>
      </c>
      <c r="M646" s="21">
        <v>-0.99999999999999922</v>
      </c>
      <c r="N646" s="21">
        <v>3.326955306879773</v>
      </c>
      <c r="O646" s="21">
        <v>15.686591127532282</v>
      </c>
      <c r="P646" s="21">
        <v>0.59665664577042699</v>
      </c>
      <c r="Q646" s="21">
        <v>-0.99435040515601547</v>
      </c>
      <c r="R646" s="21">
        <v>-0.40485053709429086</v>
      </c>
      <c r="S646" s="21">
        <v>0.32779415576015969</v>
      </c>
      <c r="T646" s="21">
        <v>0.38231477824651328</v>
      </c>
      <c r="U646" s="21">
        <v>0.17506659772818928</v>
      </c>
      <c r="V646" s="21">
        <v>0</v>
      </c>
      <c r="W646" s="21">
        <v>28.753110655634938</v>
      </c>
      <c r="X646" s="21">
        <v>1.2945674709364325</v>
      </c>
      <c r="Y646" s="21">
        <v>-0.99999999999999922</v>
      </c>
      <c r="Z646" s="21">
        <v>-0.99999999999999922</v>
      </c>
      <c r="AA646" s="21">
        <v>52.678554262197522</v>
      </c>
      <c r="AB646" s="21">
        <v>0.1676008965433779</v>
      </c>
      <c r="AC646" s="21">
        <v>0.28613761654779812</v>
      </c>
      <c r="AD646" s="21">
        <v>3.28673697819611E-2</v>
      </c>
      <c r="AE646" s="21">
        <v>24.330294143656847</v>
      </c>
      <c r="AF646" s="21">
        <v>-0.99999999999999922</v>
      </c>
      <c r="AG646" s="21">
        <v>-0.99999999999999922</v>
      </c>
      <c r="AH646" s="21">
        <v>-0.99999999999999922</v>
      </c>
      <c r="AI646" s="21">
        <v>6.516546152997898E-3</v>
      </c>
      <c r="AJ646" s="21">
        <v>0</v>
      </c>
      <c r="AK646" s="21">
        <v>0.18116027001174592</v>
      </c>
      <c r="AL646" s="21">
        <v>0.31469724906817165</v>
      </c>
      <c r="AM646" s="21">
        <v>-0.26193522059066787</v>
      </c>
      <c r="AN646" s="21">
        <v>0.34999101521995712</v>
      </c>
      <c r="AO646" s="21">
        <v>-5.6425791647079677</v>
      </c>
      <c r="AP646" s="21">
        <v>10.32326162583978</v>
      </c>
      <c r="AQ646" s="21">
        <v>38.73397657627428</v>
      </c>
      <c r="AR646" s="21">
        <v>0.88517553173486196</v>
      </c>
      <c r="AS646" s="21">
        <v>1.4609152362804203</v>
      </c>
      <c r="AT646" s="21">
        <v>-0.99999999999999922</v>
      </c>
      <c r="AU646" s="21">
        <v>-0.99999999999999922</v>
      </c>
      <c r="AV646" s="21">
        <v>-0.49709298872518226</v>
      </c>
      <c r="AW646" s="21">
        <v>78.688407015569581</v>
      </c>
      <c r="AX646" s="21">
        <v>78.818737938629553</v>
      </c>
      <c r="AY646" s="21">
        <v>0.3424154030329386</v>
      </c>
      <c r="AZ646" s="21">
        <v>76.707297668284113</v>
      </c>
      <c r="BA646" s="26">
        <v>1586.7600944137698</v>
      </c>
      <c r="CU646" t="e">
        <v>#N/A</v>
      </c>
      <c r="CV646" t="e">
        <v>#N/A</v>
      </c>
    </row>
    <row r="647" spans="1:100" x14ac:dyDescent="0.25">
      <c r="A647">
        <v>1818</v>
      </c>
      <c r="B647" t="s">
        <v>1078</v>
      </c>
      <c r="C647" s="26">
        <v>3</v>
      </c>
      <c r="D647" s="21">
        <v>4.0005582793111945</v>
      </c>
      <c r="E647" s="21">
        <v>7.5482951476091298E-4</v>
      </c>
      <c r="F647" s="21">
        <v>0.15701484643615607</v>
      </c>
      <c r="G647" s="21">
        <v>0.15701484643615607</v>
      </c>
      <c r="H647" s="21">
        <v>-2.5517542819305523E-2</v>
      </c>
      <c r="I647" s="21">
        <v>0</v>
      </c>
      <c r="J647" s="21">
        <v>-1.5310525691583308</v>
      </c>
      <c r="K647" s="21">
        <v>-2.5517542819305523E-2</v>
      </c>
      <c r="L647" s="21">
        <v>-0.99999999999999922</v>
      </c>
      <c r="M647" s="21">
        <v>-0.99999999999999922</v>
      </c>
      <c r="N647" s="21">
        <v>-0.51035085638611133</v>
      </c>
      <c r="O647" s="21">
        <v>2.6265205565890182</v>
      </c>
      <c r="P647" s="21">
        <v>4.3332951830867404E-2</v>
      </c>
      <c r="Q647" s="21">
        <v>3.5265523401346803E-2</v>
      </c>
      <c r="R647" s="21">
        <v>5.4781832099971763E-2</v>
      </c>
      <c r="S647" s="21">
        <v>0.33333333333333304</v>
      </c>
      <c r="T647" s="21">
        <v>0.39129518262829283</v>
      </c>
      <c r="U647" s="21">
        <v>5.0574293649116878E-2</v>
      </c>
      <c r="V647" s="21">
        <v>4.1664223202915844E-3</v>
      </c>
      <c r="W647" s="21">
        <v>32.195470990013582</v>
      </c>
      <c r="X647" s="21">
        <v>1.0354036165941076</v>
      </c>
      <c r="Y647" s="21">
        <v>-0.99999999999999922</v>
      </c>
      <c r="Z647" s="21">
        <v>-0.99999999999999922</v>
      </c>
      <c r="AA647" s="21">
        <v>34.798655133567109</v>
      </c>
      <c r="AB647" s="21">
        <v>-0.15679928794056525</v>
      </c>
      <c r="AC647" s="21">
        <v>-8.7194180658849305E-2</v>
      </c>
      <c r="AD647" s="21">
        <v>0.29496151482848493</v>
      </c>
      <c r="AE647" s="21">
        <v>2.5484023114535228</v>
      </c>
      <c r="AF647" s="21">
        <v>-0.99999999999999922</v>
      </c>
      <c r="AG647" s="21">
        <v>-0.99999999999999922</v>
      </c>
      <c r="AH647" s="21">
        <v>-0.99999999999999922</v>
      </c>
      <c r="AI647" s="21">
        <v>0</v>
      </c>
      <c r="AJ647" s="21">
        <v>4.1664223202915844E-3</v>
      </c>
      <c r="AK647" s="21">
        <v>0.25518437986648912</v>
      </c>
      <c r="AL647" s="21">
        <v>0.20386401941404766</v>
      </c>
      <c r="AM647" s="21">
        <v>-2.5040529170710257E-2</v>
      </c>
      <c r="AN647" s="21">
        <v>0.40913891071193326</v>
      </c>
      <c r="AO647" s="21">
        <v>0.64990867006468978</v>
      </c>
      <c r="AP647" s="21">
        <v>11.247792864868572</v>
      </c>
      <c r="AQ647" s="21">
        <v>30.664418420855274</v>
      </c>
      <c r="AR647" s="21">
        <v>0.77936923193103491</v>
      </c>
      <c r="AS647" s="21">
        <v>1.0098860737748028</v>
      </c>
      <c r="AT647" s="21">
        <v>-0.99999999999999922</v>
      </c>
      <c r="AU647" s="21">
        <v>-0.99999999999999922</v>
      </c>
      <c r="AV647" s="21">
        <v>0.21179667853612791</v>
      </c>
      <c r="AW647" s="21">
        <v>48.672968555024696</v>
      </c>
      <c r="AX647" s="21">
        <v>49.089610787053857</v>
      </c>
      <c r="AY647" s="21">
        <v>0.14340645778420438</v>
      </c>
      <c r="AZ647" s="21">
        <v>-16.076299155439351</v>
      </c>
      <c r="BA647" s="26">
        <v>1439.3691668165911</v>
      </c>
    </row>
    <row r="648" spans="1:100" x14ac:dyDescent="0.25">
      <c r="A648">
        <v>1825</v>
      </c>
      <c r="B648" t="s">
        <v>1079</v>
      </c>
      <c r="C648" s="26">
        <v>3</v>
      </c>
      <c r="D648" s="21">
        <v>4.2851693467766498</v>
      </c>
      <c r="E648" s="21">
        <v>0</v>
      </c>
      <c r="F648" s="21">
        <v>0.12276528595678618</v>
      </c>
      <c r="G648" s="21">
        <v>0.12276528595678618</v>
      </c>
      <c r="H648" s="21">
        <v>0.13942222947060645</v>
      </c>
      <c r="I648" s="21">
        <v>0</v>
      </c>
      <c r="J648" s="21">
        <v>8.3653337682363897</v>
      </c>
      <c r="K648" s="21">
        <v>0.13942222947060645</v>
      </c>
      <c r="L648" s="21">
        <v>-1.0000000000000024</v>
      </c>
      <c r="M648" s="21">
        <v>-1.0000000000000024</v>
      </c>
      <c r="N648" s="21">
        <v>2.7884445894121295</v>
      </c>
      <c r="O648" s="21">
        <v>12.773268400969826</v>
      </c>
      <c r="P648" s="21">
        <v>1.1193318751014469</v>
      </c>
      <c r="Q648" s="21">
        <v>2.6126014597950862</v>
      </c>
      <c r="R648" s="21">
        <v>0.90854000527888812</v>
      </c>
      <c r="S648" s="21">
        <v>0.33333333333333443</v>
      </c>
      <c r="T648" s="21">
        <v>0.35537299268127681</v>
      </c>
      <c r="U648" s="21">
        <v>0.25606539546254065</v>
      </c>
      <c r="V648" s="21">
        <v>-5.6873682886983773E-2</v>
      </c>
      <c r="W648" s="21">
        <v>29.939032364782424</v>
      </c>
      <c r="X648" s="21">
        <v>1.2543432404202073</v>
      </c>
      <c r="Y648" s="21">
        <v>-1.0000000000000024</v>
      </c>
      <c r="Z648" s="21">
        <v>-1.0000000000000024</v>
      </c>
      <c r="AA648" s="21">
        <v>65.872378215867315</v>
      </c>
      <c r="AB648" s="21">
        <v>-3.0204487108045436E-2</v>
      </c>
      <c r="AC648" s="21">
        <v>0.42119938273688984</v>
      </c>
      <c r="AD648" s="21">
        <v>0.30950122128727531</v>
      </c>
      <c r="AE648" s="21">
        <v>35.024805845805993</v>
      </c>
      <c r="AF648" s="21">
        <v>-1.0000000000000024</v>
      </c>
      <c r="AG648" s="21">
        <v>-1.0000000000000024</v>
      </c>
      <c r="AH648" s="21">
        <v>-1.0000000000000024</v>
      </c>
      <c r="AI648" s="21">
        <v>-1.4877088353484289E-2</v>
      </c>
      <c r="AJ648" s="21">
        <v>-5.6873682886983773E-2</v>
      </c>
      <c r="AK648" s="21">
        <v>0.24761836792833655</v>
      </c>
      <c r="AL648" s="21">
        <v>-0.30462262686197428</v>
      </c>
      <c r="AM648" s="21">
        <v>-0.10349361510850519</v>
      </c>
      <c r="AN648" s="21">
        <v>-0.17657283774210017</v>
      </c>
      <c r="AO648" s="21">
        <v>-1.3492485380709467</v>
      </c>
      <c r="AP648" s="21">
        <v>-5.9374340778623766</v>
      </c>
      <c r="AQ648" s="21">
        <v>38.304366133018824</v>
      </c>
      <c r="AR648" s="21">
        <v>0.88789803859016736</v>
      </c>
      <c r="AS648" s="21">
        <v>1.393765469890814</v>
      </c>
      <c r="AT648" s="21">
        <v>-1.0000000000000024</v>
      </c>
      <c r="AU648" s="21">
        <v>-1.0000000000000024</v>
      </c>
      <c r="AV648" s="21">
        <v>1.0313052912356733</v>
      </c>
      <c r="AW648" s="21">
        <v>72.70821253897472</v>
      </c>
      <c r="AX648" s="21">
        <v>66.72330248320668</v>
      </c>
      <c r="AY648" s="21">
        <v>2.6065520003894074E-2</v>
      </c>
      <c r="AZ648" s="21">
        <v>-1.0772714946766466</v>
      </c>
      <c r="BA648" s="26">
        <v>1498.3663975712623</v>
      </c>
    </row>
    <row r="649" spans="1:100" x14ac:dyDescent="0.25">
      <c r="A649">
        <v>1827</v>
      </c>
      <c r="B649" t="s">
        <v>1080</v>
      </c>
      <c r="C649" s="26">
        <v>3</v>
      </c>
      <c r="D649" s="21">
        <v>2.0528866403973951</v>
      </c>
      <c r="E649" s="21">
        <v>0</v>
      </c>
      <c r="F649" s="21">
        <v>0.21230033394205086</v>
      </c>
      <c r="G649" s="21">
        <v>0.21230033394205086</v>
      </c>
      <c r="H649" s="21">
        <v>0.1171659559576749</v>
      </c>
      <c r="I649" s="21">
        <v>0</v>
      </c>
      <c r="J649" s="21">
        <v>7.0299573574604937</v>
      </c>
      <c r="K649" s="21">
        <v>0.1171659559576749</v>
      </c>
      <c r="L649" s="21">
        <v>-0.99999999999999722</v>
      </c>
      <c r="M649" s="21">
        <v>-0.99999999999999722</v>
      </c>
      <c r="N649" s="21">
        <v>2.3433191191534979</v>
      </c>
      <c r="O649" s="21">
        <v>9.2951443317999374</v>
      </c>
      <c r="P649" s="21">
        <v>0.15764461085966025</v>
      </c>
      <c r="Q649" s="21">
        <v>-5.1108825945932796</v>
      </c>
      <c r="R649" s="21">
        <v>-1.6737256518315184</v>
      </c>
      <c r="S649" s="21">
        <v>0.33333333333333243</v>
      </c>
      <c r="T649" s="21">
        <v>1.2081691448899919E-2</v>
      </c>
      <c r="U649" s="21">
        <v>3.173059302525854E-2</v>
      </c>
      <c r="V649" s="21">
        <v>-2.8936877830991047E-2</v>
      </c>
      <c r="W649" s="21">
        <v>9.2417113607529977</v>
      </c>
      <c r="X649" s="21">
        <v>-0.13970146794478747</v>
      </c>
      <c r="Y649" s="21">
        <v>-0.99999999999999722</v>
      </c>
      <c r="Z649" s="21">
        <v>-0.99999999999999722</v>
      </c>
      <c r="AA649" s="21">
        <v>26.604767626975153</v>
      </c>
      <c r="AB649" s="21">
        <v>0.16393275141075359</v>
      </c>
      <c r="AC649" s="21">
        <v>0.15314524041877967</v>
      </c>
      <c r="AD649" s="21">
        <v>6.3657646531540366E-2</v>
      </c>
      <c r="AE649" s="21">
        <v>19.036781918053681</v>
      </c>
      <c r="AF649" s="21">
        <v>-0.99999999999999722</v>
      </c>
      <c r="AG649" s="21">
        <v>-0.99999999999999722</v>
      </c>
      <c r="AH649" s="21">
        <v>-0.99999999999999722</v>
      </c>
      <c r="AI649" s="21">
        <v>1.3744966158630776E-2</v>
      </c>
      <c r="AJ649" s="21">
        <v>-2.8936877830991047E-2</v>
      </c>
      <c r="AK649" s="21">
        <v>-7.2062741271884126E-2</v>
      </c>
      <c r="AL649" s="21">
        <v>-0.35537911895631402</v>
      </c>
      <c r="AM649" s="21">
        <v>0.62260765943779695</v>
      </c>
      <c r="AN649" s="21">
        <v>0.9034161472175487</v>
      </c>
      <c r="AO649" s="21">
        <v>15.204877779585509</v>
      </c>
      <c r="AP649" s="21">
        <v>20.808508085657149</v>
      </c>
      <c r="AQ649" s="21">
        <v>16.271668718213487</v>
      </c>
      <c r="AR649" s="21">
        <v>0.34820873997649981</v>
      </c>
      <c r="AS649" s="21">
        <v>-2.2535511987112518E-2</v>
      </c>
      <c r="AT649" s="21">
        <v>-0.99999999999999722</v>
      </c>
      <c r="AU649" s="21">
        <v>-0.99999999999999722</v>
      </c>
      <c r="AV649" s="21">
        <v>-1.4614253178894674</v>
      </c>
      <c r="AW649" s="21">
        <v>56.708420044432266</v>
      </c>
      <c r="AX649" s="21">
        <v>54.089631584505746</v>
      </c>
      <c r="AY649" s="21">
        <v>0.24001333842351352</v>
      </c>
      <c r="AZ649" s="21">
        <v>-20.325321571323542</v>
      </c>
      <c r="BA649" s="26">
        <v>1390.0484450669342</v>
      </c>
    </row>
    <row r="650" spans="1:100" x14ac:dyDescent="0.25">
      <c r="A650">
        <v>1828</v>
      </c>
      <c r="B650" t="s">
        <v>1081</v>
      </c>
      <c r="C650" s="26">
        <v>3</v>
      </c>
      <c r="D650" s="21">
        <v>2.5495263107878641</v>
      </c>
      <c r="E650" s="21">
        <v>1.4318448612530548E-3</v>
      </c>
      <c r="F650" s="21">
        <v>-0.79163651426237314</v>
      </c>
      <c r="G650" s="21">
        <v>-0.79163651426237314</v>
      </c>
      <c r="H650" s="21">
        <v>2.2708446359840873E-2</v>
      </c>
      <c r="I650" s="21">
        <v>0</v>
      </c>
      <c r="J650" s="21">
        <v>1.3625067815904544</v>
      </c>
      <c r="K650" s="21">
        <v>2.2708446359840873E-2</v>
      </c>
      <c r="L650" s="21">
        <v>-1.0000000000000002</v>
      </c>
      <c r="M650" s="21">
        <v>-1.0000000000000002</v>
      </c>
      <c r="N650" s="21">
        <v>0.45416892719681712</v>
      </c>
      <c r="O650" s="21">
        <v>3.1203965781159422</v>
      </c>
      <c r="P650" s="21">
        <v>0.11064728820304176</v>
      </c>
      <c r="Q650" s="21">
        <v>-1.1249368618834168</v>
      </c>
      <c r="R650" s="21">
        <v>-0.37851704810770159</v>
      </c>
      <c r="S650" s="21">
        <v>0.33333333333333365</v>
      </c>
      <c r="T650" s="21">
        <v>0.26929715083346217</v>
      </c>
      <c r="U650" s="21">
        <v>-0.20829912150394003</v>
      </c>
      <c r="V650" s="21">
        <v>0</v>
      </c>
      <c r="W650" s="21">
        <v>14.864916652120593</v>
      </c>
      <c r="X650" s="21">
        <v>-0.3173106307086766</v>
      </c>
      <c r="Y650" s="21">
        <v>-1.0000000000000002</v>
      </c>
      <c r="Z650" s="21">
        <v>-1.0000000000000002</v>
      </c>
      <c r="AA650" s="21">
        <v>41.916478073734631</v>
      </c>
      <c r="AB650" s="21">
        <v>0.28230914346633429</v>
      </c>
      <c r="AC650" s="21">
        <v>0.35731892218476263</v>
      </c>
      <c r="AD650" s="21">
        <v>-9.1026496256662343E-2</v>
      </c>
      <c r="AE650" s="21">
        <v>27.430078469721746</v>
      </c>
      <c r="AF650" s="21">
        <v>-1.0000000000000002</v>
      </c>
      <c r="AG650" s="21">
        <v>-1.0000000000000002</v>
      </c>
      <c r="AH650" s="21">
        <v>-1.0000000000000002</v>
      </c>
      <c r="AI650" s="21">
        <v>0</v>
      </c>
      <c r="AJ650" s="21">
        <v>0</v>
      </c>
      <c r="AK650" s="21">
        <v>-0.28917403074347653</v>
      </c>
      <c r="AL650" s="21">
        <v>3.5280001354200605E-2</v>
      </c>
      <c r="AM650" s="21">
        <v>-0.25241139045718425</v>
      </c>
      <c r="AN650" s="21">
        <v>-0.23656700165408645</v>
      </c>
      <c r="AO650" s="21">
        <v>-7.7561549151469835</v>
      </c>
      <c r="AP650" s="21">
        <v>-5.7377750345811593</v>
      </c>
      <c r="AQ650" s="21">
        <v>16.227423433711042</v>
      </c>
      <c r="AR650" s="21">
        <v>0.39433136266285573</v>
      </c>
      <c r="AS650" s="21">
        <v>-0.29460218434883595</v>
      </c>
      <c r="AT650" s="21">
        <v>-1.0000000000000002</v>
      </c>
      <c r="AU650" s="21">
        <v>-1.0000000000000002</v>
      </c>
      <c r="AV650" s="21">
        <v>-1.1701535623700752</v>
      </c>
      <c r="AW650" s="21">
        <v>39.299099617269448</v>
      </c>
      <c r="AX650" s="21">
        <v>39.299099617269448</v>
      </c>
      <c r="AY650" s="21">
        <v>0.1146494784976205</v>
      </c>
      <c r="AZ650" s="21">
        <v>-21.965552202770521</v>
      </c>
      <c r="BA650" s="26">
        <v>1406.8845991984563</v>
      </c>
    </row>
    <row r="651" spans="1:100" x14ac:dyDescent="0.25">
      <c r="A651">
        <v>1831</v>
      </c>
      <c r="B651" t="s">
        <v>1082</v>
      </c>
      <c r="C651" s="26">
        <v>3</v>
      </c>
      <c r="D651" s="21">
        <v>3.8836725922829078</v>
      </c>
      <c r="E651" s="21">
        <v>0</v>
      </c>
      <c r="F651" s="21">
        <v>-3.9959756405453711E-2</v>
      </c>
      <c r="G651" s="21">
        <v>-3.9959756405453711E-2</v>
      </c>
      <c r="H651" s="21">
        <v>0.10231951785987599</v>
      </c>
      <c r="I651" s="21">
        <v>0</v>
      </c>
      <c r="J651" s="21">
        <v>6.1391710715925605</v>
      </c>
      <c r="K651" s="21">
        <v>0.10231951785987599</v>
      </c>
      <c r="L651" s="21">
        <v>-1.0000000000000002</v>
      </c>
      <c r="M651" s="21">
        <v>-1.0000000000000002</v>
      </c>
      <c r="N651" s="21">
        <v>2.0463903571975197</v>
      </c>
      <c r="O651" s="21">
        <v>9.9828839074700184</v>
      </c>
      <c r="P651" s="21">
        <v>0.64409467940953913</v>
      </c>
      <c r="Q651" s="21">
        <v>-3.5159423086658013</v>
      </c>
      <c r="R651" s="21">
        <v>-1.0752846250997306</v>
      </c>
      <c r="S651" s="21">
        <v>0.34025530934583281</v>
      </c>
      <c r="T651" s="21">
        <v>0.49171595753360198</v>
      </c>
      <c r="U651" s="21">
        <v>0.25503363773522403</v>
      </c>
      <c r="V651" s="21">
        <v>7.382317428763531E-5</v>
      </c>
      <c r="W651" s="21">
        <v>39.390368397162781</v>
      </c>
      <c r="X651" s="21">
        <v>1.8953482787364766</v>
      </c>
      <c r="Y651" s="21">
        <v>-1.0000000000000002</v>
      </c>
      <c r="Z651" s="21">
        <v>-1.0000000000000002</v>
      </c>
      <c r="AA651" s="21">
        <v>51.89618717803279</v>
      </c>
      <c r="AB651" s="21">
        <v>-5.8722094273842194E-2</v>
      </c>
      <c r="AC651" s="21">
        <v>0.21623391002782211</v>
      </c>
      <c r="AD651" s="21">
        <v>0.1141102523654144</v>
      </c>
      <c r="AE651" s="21">
        <v>13.581103405969719</v>
      </c>
      <c r="AF651" s="21">
        <v>-1.0000000000000002</v>
      </c>
      <c r="AG651" s="21">
        <v>-1.0000000000000002</v>
      </c>
      <c r="AH651" s="21">
        <v>-1.0000000000000002</v>
      </c>
      <c r="AI651" s="21">
        <v>0</v>
      </c>
      <c r="AJ651" s="21">
        <v>7.382317428763531E-5</v>
      </c>
      <c r="AK651" s="21">
        <v>0.29908230660142199</v>
      </c>
      <c r="AL651" s="21">
        <v>-5.5791548842201555E-2</v>
      </c>
      <c r="AM651" s="21">
        <v>0.38266806457708286</v>
      </c>
      <c r="AN651" s="21">
        <v>0.40551947959987511</v>
      </c>
      <c r="AO651" s="21">
        <v>11.062113147434179</v>
      </c>
      <c r="AP651" s="21">
        <v>9.8590292457858695</v>
      </c>
      <c r="AQ651" s="21">
        <v>45.529539468755345</v>
      </c>
      <c r="AR651" s="21">
        <v>1.0870787277889458</v>
      </c>
      <c r="AS651" s="21">
        <v>1.9976677965963519</v>
      </c>
      <c r="AT651" s="21">
        <v>-1.0000000000000002</v>
      </c>
      <c r="AU651" s="21">
        <v>-1.0000000000000002</v>
      </c>
      <c r="AV651" s="21">
        <v>-1.115244381505184</v>
      </c>
      <c r="AW651" s="21">
        <v>71.738100331288635</v>
      </c>
      <c r="AX651" s="21">
        <v>71.745482648717399</v>
      </c>
      <c r="AY651" s="21">
        <v>0.25048540292736465</v>
      </c>
      <c r="AZ651" s="21">
        <v>13.54477935530425</v>
      </c>
      <c r="BA651" s="26">
        <v>1472.1041712427993</v>
      </c>
      <c r="CU651" t="e">
        <v>#N/A</v>
      </c>
      <c r="CV651" t="e">
        <v>#N/A</v>
      </c>
    </row>
    <row r="652" spans="1:100" x14ac:dyDescent="0.25">
      <c r="A652">
        <v>1836</v>
      </c>
      <c r="B652" t="s">
        <v>1083</v>
      </c>
      <c r="C652" s="26">
        <v>3</v>
      </c>
      <c r="D652" s="21">
        <v>2.1448915017481474</v>
      </c>
      <c r="E652" s="21">
        <v>8.1190079067052588E-3</v>
      </c>
      <c r="F652" s="21">
        <v>0.58018078986513</v>
      </c>
      <c r="G652" s="21">
        <v>0.58022440395948405</v>
      </c>
      <c r="H652" s="21">
        <v>-4.5204532479353354E-2</v>
      </c>
      <c r="I652" s="21">
        <v>0</v>
      </c>
      <c r="J652" s="21">
        <v>-2.7122719487611997</v>
      </c>
      <c r="K652" s="21">
        <v>-4.5204532479353354E-2</v>
      </c>
      <c r="L652" s="21">
        <v>-0.99999999999999811</v>
      </c>
      <c r="M652" s="21">
        <v>-0.99999999999999811</v>
      </c>
      <c r="N652" s="21">
        <v>-0.90409064958706731</v>
      </c>
      <c r="O652" s="21">
        <v>1.2843956946430507E-2</v>
      </c>
      <c r="P652" s="21">
        <v>18.654130623889429</v>
      </c>
      <c r="Q652" s="21">
        <v>-9.5052229995075857E-2</v>
      </c>
      <c r="R652" s="21">
        <v>2.0540651175333933</v>
      </c>
      <c r="S652" s="21">
        <v>0.33333333333333276</v>
      </c>
      <c r="T652" s="21">
        <v>0.34367115671103476</v>
      </c>
      <c r="U652" s="21">
        <v>0.1024309020258454</v>
      </c>
      <c r="V652" s="21">
        <v>0</v>
      </c>
      <c r="W652" s="21">
        <v>32.985596981982631</v>
      </c>
      <c r="X652" s="21">
        <v>1.166120007513447</v>
      </c>
      <c r="Y652" s="21">
        <v>-0.99999999999999811</v>
      </c>
      <c r="Z652" s="21">
        <v>-0.99999999999999811</v>
      </c>
      <c r="AA652" s="21">
        <v>61.935106540802259</v>
      </c>
      <c r="AB652" s="21">
        <v>0.22489922093130935</v>
      </c>
      <c r="AC652" s="21">
        <v>0.24654980485085456</v>
      </c>
      <c r="AD652" s="21">
        <v>6.6459863043560649E-2</v>
      </c>
      <c r="AE652" s="21">
        <v>26.895444441286212</v>
      </c>
      <c r="AF652" s="21">
        <v>-0.99999999999999811</v>
      </c>
      <c r="AG652" s="21">
        <v>-0.99999999999999811</v>
      </c>
      <c r="AH652" s="21">
        <v>-0.99999999999999811</v>
      </c>
      <c r="AI652" s="21">
        <v>0</v>
      </c>
      <c r="AJ652" s="21">
        <v>0</v>
      </c>
      <c r="AK652" s="21">
        <v>-0.1078584535081869</v>
      </c>
      <c r="AL652" s="21">
        <v>-0.15773546240309821</v>
      </c>
      <c r="AM652" s="21">
        <v>0.35119234021500584</v>
      </c>
      <c r="AN652" s="21">
        <v>0.66318872064418577</v>
      </c>
      <c r="AO652" s="21">
        <v>8.2405162378342141</v>
      </c>
      <c r="AP652" s="21">
        <v>15.79104070408915</v>
      </c>
      <c r="AQ652" s="21">
        <v>30.273325033221475</v>
      </c>
      <c r="AR652" s="21">
        <v>0.77943539207021284</v>
      </c>
      <c r="AS652" s="21">
        <v>1.1209154750340939</v>
      </c>
      <c r="AT652" s="21">
        <v>-0.99999999999999811</v>
      </c>
      <c r="AU652" s="21">
        <v>-0.99999999999999811</v>
      </c>
      <c r="AV652" s="21">
        <v>2.6342895214928772</v>
      </c>
      <c r="AW652" s="21">
        <v>77.738991201837862</v>
      </c>
      <c r="AX652" s="21">
        <v>77.738991201837862</v>
      </c>
      <c r="AY652" s="21">
        <v>0.21025576700175741</v>
      </c>
      <c r="AZ652" s="21">
        <v>12.547014338417902</v>
      </c>
      <c r="BA652" s="26">
        <v>1545.1174876782361</v>
      </c>
    </row>
    <row r="653" spans="1:100" x14ac:dyDescent="0.25">
      <c r="A653">
        <v>1846</v>
      </c>
      <c r="B653" t="s">
        <v>1084</v>
      </c>
      <c r="C653" s="26">
        <v>1</v>
      </c>
      <c r="D653" s="21">
        <v>3.6780808625294901</v>
      </c>
      <c r="E653" s="21">
        <v>2.1757476414710399E-2</v>
      </c>
      <c r="F653" s="21">
        <v>5.7515663270048999E-2</v>
      </c>
      <c r="G653" s="21">
        <v>6.3638324821297304E-2</v>
      </c>
      <c r="H653" s="21">
        <v>4.4731895715573101E-2</v>
      </c>
      <c r="I653" s="21">
        <v>0</v>
      </c>
      <c r="J653" s="21">
        <v>2.6839137429343798</v>
      </c>
      <c r="K653" s="21">
        <v>4.4731895715573101E-2</v>
      </c>
      <c r="L653" s="21">
        <v>-1</v>
      </c>
      <c r="M653" s="21">
        <v>-1</v>
      </c>
      <c r="N653" s="21">
        <v>0.894637914311463</v>
      </c>
      <c r="O653" s="21">
        <v>6.42563293028517</v>
      </c>
      <c r="P653" s="21">
        <v>8.4867148022695807E-2</v>
      </c>
      <c r="Q653" s="21">
        <v>0.153507344323627</v>
      </c>
      <c r="R653" s="21">
        <v>5.0277871893111802E-2</v>
      </c>
      <c r="S653" s="21">
        <v>0.32916601326620298</v>
      </c>
      <c r="T653" s="21">
        <v>0.23975694309620599</v>
      </c>
      <c r="U653" s="21">
        <v>4.00147922229208E-2</v>
      </c>
      <c r="V653" s="21">
        <v>-3.2092616958779002E-3</v>
      </c>
      <c r="W653" s="21">
        <v>22.4398636469551</v>
      </c>
      <c r="X653" s="21">
        <v>0.57887640222380699</v>
      </c>
      <c r="Y653" s="21">
        <v>-1</v>
      </c>
      <c r="Z653" s="21">
        <v>-1</v>
      </c>
      <c r="AA653" s="21">
        <v>33.0321732872819</v>
      </c>
      <c r="AB653" s="21">
        <v>0.100272451404467</v>
      </c>
      <c r="AC653" s="21">
        <v>4.1627991656747201E-2</v>
      </c>
      <c r="AD653" s="21">
        <v>6.8940192307458195E-2</v>
      </c>
      <c r="AE653" s="21">
        <v>10.542031768433599</v>
      </c>
      <c r="AF653" s="21">
        <v>-1</v>
      </c>
      <c r="AG653" s="21">
        <v>-1</v>
      </c>
      <c r="AH653" s="21">
        <v>-1</v>
      </c>
      <c r="AI653" s="21">
        <v>-6.4806894010443399E-4</v>
      </c>
      <c r="AJ653" s="21">
        <v>-3.2092616958779002E-3</v>
      </c>
      <c r="AK653" s="21">
        <v>0.108545496552842</v>
      </c>
      <c r="AL653" s="21">
        <v>6.3541779719447203E-2</v>
      </c>
      <c r="AM653" s="21">
        <v>0.14516971361987499</v>
      </c>
      <c r="AN653" s="21">
        <v>6.2411759814733403E-2</v>
      </c>
      <c r="AO653" s="21">
        <v>4.1719703232610899</v>
      </c>
      <c r="AP653" s="21">
        <v>1.87800289396557</v>
      </c>
      <c r="AQ653" s="21">
        <v>25.123777389889501</v>
      </c>
      <c r="AR653" s="21">
        <v>0.60572848688945202</v>
      </c>
      <c r="AS653" s="21">
        <v>0.62360829793938</v>
      </c>
      <c r="AT653" s="21">
        <v>-1</v>
      </c>
      <c r="AU653" s="21">
        <v>-1</v>
      </c>
      <c r="AV653" s="21">
        <v>0.113916196714409</v>
      </c>
      <c r="AW653" s="21">
        <v>41.335809111532598</v>
      </c>
      <c r="AX653" s="21">
        <v>41.001921563142801</v>
      </c>
      <c r="AY653" s="21">
        <v>9.6368259759583505E-2</v>
      </c>
      <c r="AZ653" s="21">
        <v>-14.145392237927799</v>
      </c>
      <c r="BA653" s="26">
        <v>1350</v>
      </c>
    </row>
    <row r="654" spans="1:100" x14ac:dyDescent="0.25">
      <c r="A654">
        <v>1847</v>
      </c>
      <c r="B654" t="s">
        <v>1085</v>
      </c>
      <c r="C654" s="26">
        <v>3</v>
      </c>
      <c r="D654" s="21">
        <v>4.6991488710542999</v>
      </c>
      <c r="E654" s="21">
        <v>0</v>
      </c>
      <c r="F654" s="21">
        <v>0.18809278711640187</v>
      </c>
      <c r="G654" s="21">
        <v>0.18809278711640187</v>
      </c>
      <c r="H654" s="21">
        <v>-4.2508280614088095E-2</v>
      </c>
      <c r="I654" s="21">
        <v>0</v>
      </c>
      <c r="J654" s="21">
        <v>-2.5504968368452881</v>
      </c>
      <c r="K654" s="21">
        <v>-4.2508280614088095E-2</v>
      </c>
      <c r="L654" s="21">
        <v>-0.99999999999999811</v>
      </c>
      <c r="M654" s="21">
        <v>-0.99999999999999811</v>
      </c>
      <c r="N654" s="21">
        <v>-0.85016561228176313</v>
      </c>
      <c r="O654" s="21">
        <v>2.3367448213254156</v>
      </c>
      <c r="P654" s="21">
        <v>-8.5565276307873112E-2</v>
      </c>
      <c r="Q654" s="21">
        <v>1.8496657289297607</v>
      </c>
      <c r="R654" s="21">
        <v>0.5184721696164214</v>
      </c>
      <c r="S654" s="21">
        <v>0.3333333333333327</v>
      </c>
      <c r="T654" s="21">
        <v>0.36401486277822637</v>
      </c>
      <c r="U654" s="21">
        <v>9.2394906082474096E-2</v>
      </c>
      <c r="V654" s="21">
        <v>-4.6391271087683856E-3</v>
      </c>
      <c r="W654" s="21">
        <v>33.104490227974132</v>
      </c>
      <c r="X654" s="21">
        <v>1.1122828678478276</v>
      </c>
      <c r="Y654" s="21">
        <v>-0.99999999999999811</v>
      </c>
      <c r="Z654" s="21">
        <v>-0.99999999999999811</v>
      </c>
      <c r="AA654" s="21">
        <v>41.969194949227798</v>
      </c>
      <c r="AB654" s="21">
        <v>0.114209938096932</v>
      </c>
      <c r="AC654" s="21">
        <v>6.8852973214378582E-2</v>
      </c>
      <c r="AD654" s="21">
        <v>-1.61382602785657E-2</v>
      </c>
      <c r="AE654" s="21">
        <v>8.3462325516372466</v>
      </c>
      <c r="AF654" s="21">
        <v>-0.99999999999999811</v>
      </c>
      <c r="AG654" s="21">
        <v>-0.99999999999999811</v>
      </c>
      <c r="AH654" s="21">
        <v>-0.99999999999999811</v>
      </c>
      <c r="AI654" s="21">
        <v>2.9257472748633412E-2</v>
      </c>
      <c r="AJ654" s="21">
        <v>-4.6391271087683856E-3</v>
      </c>
      <c r="AK654" s="21">
        <v>4.4427859368839327E-2</v>
      </c>
      <c r="AL654" s="21">
        <v>-0.26521157000391643</v>
      </c>
      <c r="AM654" s="21">
        <v>0.62923234891900759</v>
      </c>
      <c r="AN654" s="21">
        <v>-6.8401749434352552E-2</v>
      </c>
      <c r="AO654" s="21">
        <v>15.952948019819386</v>
      </c>
      <c r="AP654" s="21">
        <v>-3.036101585878396</v>
      </c>
      <c r="AQ654" s="21">
        <v>30.553993391128849</v>
      </c>
      <c r="AR654" s="21">
        <v>0.78510397508526519</v>
      </c>
      <c r="AS654" s="21">
        <v>1.0697745872337394</v>
      </c>
      <c r="AT654" s="21">
        <v>-0.99999999999999811</v>
      </c>
      <c r="AU654" s="21">
        <v>-0.99999999999999811</v>
      </c>
      <c r="AV654" s="21">
        <v>0.70656495673282338</v>
      </c>
      <c r="AW654" s="21">
        <v>41.269838184674796</v>
      </c>
      <c r="AX654" s="21">
        <v>41.391074928770628</v>
      </c>
      <c r="AY654" s="21">
        <v>-2.7290579111702663E-2</v>
      </c>
      <c r="AZ654" s="21">
        <v>-26.34626746164777</v>
      </c>
      <c r="BA654" s="26">
        <v>1387.1697441078932</v>
      </c>
    </row>
    <row r="655" spans="1:100" x14ac:dyDescent="0.25">
      <c r="A655">
        <v>1860</v>
      </c>
      <c r="B655" t="s">
        <v>1086</v>
      </c>
      <c r="C655" s="26">
        <v>3</v>
      </c>
      <c r="D655" s="21">
        <v>6.6642740211847782</v>
      </c>
      <c r="E655" s="21">
        <v>0</v>
      </c>
      <c r="F655" s="21">
        <v>1.3660032373095928E-2</v>
      </c>
      <c r="G655" s="21">
        <v>1.3660032373095928E-2</v>
      </c>
      <c r="H655" s="21">
        <v>-0.16447583882879099</v>
      </c>
      <c r="I655" s="21">
        <v>0</v>
      </c>
      <c r="J655" s="21">
        <v>-9.8685503297274568</v>
      </c>
      <c r="K655" s="21">
        <v>-0.16447583882879099</v>
      </c>
      <c r="L655" s="21">
        <v>-1.0000000000000007</v>
      </c>
      <c r="M655" s="21">
        <v>-1.0000000000000007</v>
      </c>
      <c r="N655" s="21">
        <v>-3.2895167765758195</v>
      </c>
      <c r="O655" s="21">
        <v>-3.190616276169584</v>
      </c>
      <c r="P655" s="21">
        <v>-0.42471488317699274</v>
      </c>
      <c r="Q655" s="21">
        <v>0.1100433939582029</v>
      </c>
      <c r="R655" s="21">
        <v>1.6264391292647621E-2</v>
      </c>
      <c r="S655" s="21">
        <v>0.33333333333333326</v>
      </c>
      <c r="T655" s="21">
        <v>0.17973026958900507</v>
      </c>
      <c r="U655" s="21">
        <v>0.29205451261076165</v>
      </c>
      <c r="V655" s="21">
        <v>0</v>
      </c>
      <c r="W655" s="21">
        <v>38.783758174475665</v>
      </c>
      <c r="X655" s="21">
        <v>1.692154428449848</v>
      </c>
      <c r="Y655" s="21">
        <v>-1.0000000000000007</v>
      </c>
      <c r="Z655" s="21">
        <v>-1.0000000000000007</v>
      </c>
      <c r="AA655" s="21">
        <v>61.624624718893728</v>
      </c>
      <c r="AB655" s="21">
        <v>0.29974360165094149</v>
      </c>
      <c r="AC655" s="21">
        <v>-0.14776600746628335</v>
      </c>
      <c r="AD655" s="21">
        <v>0.30451444887785023</v>
      </c>
      <c r="AE655" s="21">
        <v>22.824602153125419</v>
      </c>
      <c r="AF655" s="21">
        <v>-1.0000000000000007</v>
      </c>
      <c r="AG655" s="21">
        <v>-1.0000000000000007</v>
      </c>
      <c r="AH655" s="21">
        <v>-1.0000000000000007</v>
      </c>
      <c r="AI655" s="21">
        <v>0</v>
      </c>
      <c r="AJ655" s="21">
        <v>0</v>
      </c>
      <c r="AK655" s="21">
        <v>0.1426685982429188</v>
      </c>
      <c r="AL655" s="21">
        <v>0.68621239813825807</v>
      </c>
      <c r="AM655" s="21">
        <v>-4.5629059182238502E-2</v>
      </c>
      <c r="AN655" s="21">
        <v>0.28181012439110881</v>
      </c>
      <c r="AO655" s="21">
        <v>-0.42738348834136919</v>
      </c>
      <c r="AP655" s="21">
        <v>10.47631510046901</v>
      </c>
      <c r="AQ655" s="21">
        <v>28.915207844748181</v>
      </c>
      <c r="AR655" s="21">
        <v>0.80511811553310042</v>
      </c>
      <c r="AS655" s="21">
        <v>1.5276785896210567</v>
      </c>
      <c r="AT655" s="21">
        <v>-1.0000000000000007</v>
      </c>
      <c r="AU655" s="21">
        <v>-1.0000000000000007</v>
      </c>
      <c r="AV655" s="21">
        <v>2.9924423665743549E-2</v>
      </c>
      <c r="AW655" s="21">
        <v>68.910323543193144</v>
      </c>
      <c r="AX655" s="21">
        <v>68.910323543193144</v>
      </c>
      <c r="AY655" s="21">
        <v>3.9253924924914259E-3</v>
      </c>
      <c r="AZ655" s="21">
        <v>-22.094212959436181</v>
      </c>
      <c r="BA655" s="26">
        <v>1438.9828339404542</v>
      </c>
    </row>
    <row r="656" spans="1:100" x14ac:dyDescent="0.25">
      <c r="A656">
        <v>1868</v>
      </c>
      <c r="B656" t="s">
        <v>1087</v>
      </c>
      <c r="C656" s="26">
        <v>3</v>
      </c>
      <c r="D656" s="21">
        <v>5.868280774183491</v>
      </c>
      <c r="E656" s="21">
        <v>0</v>
      </c>
      <c r="F656" s="21">
        <v>1.2587295390879261</v>
      </c>
      <c r="G656" s="21">
        <v>1.2587295390879261</v>
      </c>
      <c r="H656" s="21">
        <v>-1.0760323328181609E-2</v>
      </c>
      <c r="I656" s="21">
        <v>0</v>
      </c>
      <c r="J656" s="21">
        <v>-0.64561939969089455</v>
      </c>
      <c r="K656" s="21">
        <v>-1.0760323328181609E-2</v>
      </c>
      <c r="L656" s="21">
        <v>-0.99999999999999856</v>
      </c>
      <c r="M656" s="21">
        <v>-0.99999999999999856</v>
      </c>
      <c r="N656" s="21">
        <v>-0.21520646656363274</v>
      </c>
      <c r="O656" s="21">
        <v>6.4813909135805137</v>
      </c>
      <c r="P656" s="21">
        <v>-2.4835795471463782</v>
      </c>
      <c r="Q656" s="21">
        <v>1.7855355721195036</v>
      </c>
      <c r="R656" s="21">
        <v>0.21284884136436411</v>
      </c>
      <c r="S656" s="21">
        <v>0.33985521632279259</v>
      </c>
      <c r="T656" s="21">
        <v>0.14603908826060311</v>
      </c>
      <c r="U656" s="21">
        <v>-0.16601616693337926</v>
      </c>
      <c r="V656" s="21">
        <v>0</v>
      </c>
      <c r="W656" s="21">
        <v>13.225538439127927</v>
      </c>
      <c r="X656" s="21">
        <v>-0.3547042848946696</v>
      </c>
      <c r="Y656" s="21">
        <v>-0.99999999999999856</v>
      </c>
      <c r="Z656" s="21">
        <v>-0.99999999999999856</v>
      </c>
      <c r="AA656" s="21">
        <v>39.993516410481334</v>
      </c>
      <c r="AB656" s="21">
        <v>-0.12644866615048941</v>
      </c>
      <c r="AC656" s="21">
        <v>0.33444967502986511</v>
      </c>
      <c r="AD656" s="21">
        <v>0.32310157372040471</v>
      </c>
      <c r="AE656" s="21">
        <v>26.555129129989009</v>
      </c>
      <c r="AF656" s="21">
        <v>-0.99999999999999856</v>
      </c>
      <c r="AG656" s="21">
        <v>-0.99999999999999856</v>
      </c>
      <c r="AH656" s="21">
        <v>-0.99999999999999856</v>
      </c>
      <c r="AI656" s="21">
        <v>-1.9615123929696672E-2</v>
      </c>
      <c r="AJ656" s="21">
        <v>0</v>
      </c>
      <c r="AK656" s="21">
        <v>-0.22207735573732806</v>
      </c>
      <c r="AL656" s="21">
        <v>0.29140557512144394</v>
      </c>
      <c r="AM656" s="21">
        <v>-6.9694333425469213E-2</v>
      </c>
      <c r="AN656" s="21">
        <v>0.2755067664466132</v>
      </c>
      <c r="AO656" s="21">
        <v>-2.8527451143233713</v>
      </c>
      <c r="AP656" s="21">
        <v>8.3446970367725495</v>
      </c>
      <c r="AQ656" s="21">
        <v>12.579919039437033</v>
      </c>
      <c r="AR656" s="21">
        <v>0.3198781376500166</v>
      </c>
      <c r="AS656" s="21">
        <v>-0.36546460822285115</v>
      </c>
      <c r="AT656" s="21">
        <v>-0.99999999999999856</v>
      </c>
      <c r="AU656" s="21">
        <v>-0.99999999999999856</v>
      </c>
      <c r="AV656" s="21">
        <v>1.4715783804522915</v>
      </c>
      <c r="AW656" s="21">
        <v>54.81960436083439</v>
      </c>
      <c r="AX656" s="21">
        <v>54.427301882240457</v>
      </c>
      <c r="AY656" s="21">
        <v>2.1530902795885813E-2</v>
      </c>
      <c r="AZ656" s="21">
        <v>-12.611888185601542</v>
      </c>
      <c r="BA656" s="26">
        <v>1440.4256397786996</v>
      </c>
    </row>
    <row r="657" spans="1:100" x14ac:dyDescent="0.25">
      <c r="A657">
        <v>1872</v>
      </c>
      <c r="B657" t="s">
        <v>1088</v>
      </c>
      <c r="C657" s="26">
        <v>3</v>
      </c>
      <c r="D657" s="21">
        <v>4.1749279443399576</v>
      </c>
      <c r="E657" s="21">
        <v>0.24556622500883815</v>
      </c>
      <c r="F657" s="21">
        <v>-0.22025753520724883</v>
      </c>
      <c r="G657" s="21">
        <v>-0.14979243374776008</v>
      </c>
      <c r="H657" s="21">
        <v>0.3594535722233374</v>
      </c>
      <c r="I657" s="21">
        <v>0</v>
      </c>
      <c r="J657" s="21">
        <v>21.567214333400244</v>
      </c>
      <c r="K657" s="21">
        <v>0.3594535722233374</v>
      </c>
      <c r="L657" s="21">
        <v>-1.0000000000000013</v>
      </c>
      <c r="M657" s="21">
        <v>-1.0000000000000013</v>
      </c>
      <c r="N657" s="21">
        <v>7.1890714444667463</v>
      </c>
      <c r="O657" s="21">
        <v>25.592349843992437</v>
      </c>
      <c r="P657" s="21">
        <v>-1.498285868144603</v>
      </c>
      <c r="Q657" s="21">
        <v>1.3302944870067308</v>
      </c>
      <c r="R657" s="21">
        <v>0.39525405786001022</v>
      </c>
      <c r="S657" s="21">
        <v>0.33333333333333381</v>
      </c>
      <c r="T657" s="21">
        <v>0.23662555990190617</v>
      </c>
      <c r="U657" s="21">
        <v>0.19982108019145961</v>
      </c>
      <c r="V657" s="21">
        <v>-4.4802037912413054E-3</v>
      </c>
      <c r="W657" s="21">
        <v>16.233847896484832</v>
      </c>
      <c r="X657" s="21">
        <v>1.0126012558492068</v>
      </c>
      <c r="Y657" s="21">
        <v>-1.0000000000000013</v>
      </c>
      <c r="Z657" s="21">
        <v>-1.0000000000000013</v>
      </c>
      <c r="AA657" s="21">
        <v>73.076499222924213</v>
      </c>
      <c r="AB657" s="21">
        <v>0.33818020769261858</v>
      </c>
      <c r="AC657" s="21">
        <v>0.40785792721836645</v>
      </c>
      <c r="AD657" s="21">
        <v>0.38290981046060268</v>
      </c>
      <c r="AE657" s="21">
        <v>56.44739726857938</v>
      </c>
      <c r="AF657" s="21">
        <v>-1.0000000000000013</v>
      </c>
      <c r="AG657" s="21">
        <v>-1.0000000000000013</v>
      </c>
      <c r="AH657" s="21">
        <v>-1.0000000000000013</v>
      </c>
      <c r="AI657" s="21">
        <v>0</v>
      </c>
      <c r="AJ657" s="21">
        <v>-4.4802037912413054E-3</v>
      </c>
      <c r="AK657" s="21">
        <v>6.3325433871436076E-2</v>
      </c>
      <c r="AL657" s="21">
        <v>-4.2884669863795535E-2</v>
      </c>
      <c r="AM657" s="21">
        <v>-1.8114121731783783E-2</v>
      </c>
      <c r="AN657" s="21">
        <v>-0.56107040046951562</v>
      </c>
      <c r="AO657" s="21">
        <v>-0.13622587393741759</v>
      </c>
      <c r="AP657" s="21">
        <v>-14.241183361056866</v>
      </c>
      <c r="AQ657" s="21">
        <v>37.801062229885076</v>
      </c>
      <c r="AR657" s="21">
        <v>0.76529976963545854</v>
      </c>
      <c r="AS657" s="21">
        <v>1.3720548280725444</v>
      </c>
      <c r="AT657" s="21">
        <v>-1.0000000000000013</v>
      </c>
      <c r="AU657" s="21">
        <v>-1.0000000000000013</v>
      </c>
      <c r="AV657" s="21">
        <v>0.24546162411225025</v>
      </c>
      <c r="AW657" s="21">
        <v>84.427665705859852</v>
      </c>
      <c r="AX657" s="21">
        <v>83.979645326735749</v>
      </c>
      <c r="AY657" s="21">
        <v>0.39642351814958687</v>
      </c>
      <c r="AZ657" s="21">
        <v>30.700826957844939</v>
      </c>
      <c r="BA657" s="26">
        <v>1465.1887340657524</v>
      </c>
    </row>
    <row r="658" spans="1:100" x14ac:dyDescent="0.25">
      <c r="A658">
        <v>1876</v>
      </c>
      <c r="B658" t="s">
        <v>1089</v>
      </c>
      <c r="C658" s="26">
        <v>3</v>
      </c>
      <c r="D658" s="21">
        <v>4.154514990662264</v>
      </c>
      <c r="E658" s="21">
        <v>-0.52379890850817534</v>
      </c>
      <c r="F658" s="21">
        <v>8.8147507852011281E-2</v>
      </c>
      <c r="G658" s="21">
        <v>-6.5663176575453175E-2</v>
      </c>
      <c r="H658" s="21">
        <v>0.3857300388573045</v>
      </c>
      <c r="I658" s="21">
        <v>0.10326462593280684</v>
      </c>
      <c r="J658" s="21">
        <v>29.339679887406682</v>
      </c>
      <c r="K658" s="21">
        <v>0.48899466479011128</v>
      </c>
      <c r="L658" s="21">
        <v>-1.0000000000000033</v>
      </c>
      <c r="M658" s="21">
        <v>-1.0000000000000033</v>
      </c>
      <c r="N658" s="21">
        <v>9.7798932958022267</v>
      </c>
      <c r="O658" s="21">
        <v>33.42853170149349</v>
      </c>
      <c r="P658" s="21">
        <v>-0.2440724708425154</v>
      </c>
      <c r="Q658" s="21">
        <v>0.67590613383186526</v>
      </c>
      <c r="R658" s="21">
        <v>0.21490513888935397</v>
      </c>
      <c r="S658" s="21">
        <v>0.33018020466261933</v>
      </c>
      <c r="T658" s="21">
        <v>0.29646166495920567</v>
      </c>
      <c r="U658" s="21">
        <v>0.33760452750642483</v>
      </c>
      <c r="V658" s="21">
        <v>3.2504933505198667E-3</v>
      </c>
      <c r="W658" s="21">
        <v>19.140089027546317</v>
      </c>
      <c r="X658" s="21">
        <v>1.4706966065864027</v>
      </c>
      <c r="Y658" s="21">
        <v>-1.0000000000000033</v>
      </c>
      <c r="Z658" s="21">
        <v>-1.0000000000000033</v>
      </c>
      <c r="AA658" s="21">
        <v>58.383537330359054</v>
      </c>
      <c r="AB658" s="21">
        <v>1.9283460649335751E-3</v>
      </c>
      <c r="AC658" s="21">
        <v>0.26692495190438453</v>
      </c>
      <c r="AD658" s="21">
        <v>0.51171756530914991</v>
      </c>
      <c r="AE658" s="21">
        <v>39.028543163923381</v>
      </c>
      <c r="AF658" s="21">
        <v>-1.0000000000000033</v>
      </c>
      <c r="AG658" s="21">
        <v>-1.0000000000000033</v>
      </c>
      <c r="AH658" s="21">
        <v>-1.0000000000000033</v>
      </c>
      <c r="AI658" s="21">
        <v>0</v>
      </c>
      <c r="AJ658" s="21">
        <v>3.2504933505198667E-3</v>
      </c>
      <c r="AK658" s="21">
        <v>-7.5667918344316284E-2</v>
      </c>
      <c r="AL658" s="21">
        <v>0.10155828945739448</v>
      </c>
      <c r="AM658" s="21">
        <v>-1.1695472052518351E-2</v>
      </c>
      <c r="AN658" s="21">
        <v>0.60873534354966397</v>
      </c>
      <c r="AO658" s="21">
        <v>-0.67072639303454107</v>
      </c>
      <c r="AP658" s="21">
        <v>15.726175036028572</v>
      </c>
      <c r="AQ658" s="21">
        <v>48.479768914952956</v>
      </c>
      <c r="AR658" s="21">
        <v>0.96749689047876986</v>
      </c>
      <c r="AS658" s="21">
        <v>1.959691271376516</v>
      </c>
      <c r="AT658" s="21">
        <v>-1.0000000000000033</v>
      </c>
      <c r="AU658" s="21">
        <v>-1.0000000000000033</v>
      </c>
      <c r="AV658" s="21">
        <v>0.1492419623139008</v>
      </c>
      <c r="AW658" s="21">
        <v>107.53824406788114</v>
      </c>
      <c r="AX658" s="21">
        <v>107.86329340293311</v>
      </c>
      <c r="AY658" s="21">
        <v>0.26543522685982174</v>
      </c>
      <c r="AZ658" s="21">
        <v>60.811767873938265</v>
      </c>
      <c r="BA658" s="26">
        <v>1604.2884030113696</v>
      </c>
      <c r="CU658" t="e">
        <v>#N/A</v>
      </c>
      <c r="CV658" t="e">
        <v>#N/A</v>
      </c>
    </row>
    <row r="659" spans="1:100" x14ac:dyDescent="0.25">
      <c r="A659">
        <v>1880</v>
      </c>
      <c r="B659" t="s">
        <v>1090</v>
      </c>
      <c r="C659" s="26">
        <v>3</v>
      </c>
      <c r="D659" s="21">
        <v>4.6344694952970062</v>
      </c>
      <c r="E659" s="21">
        <v>0.36129294341745988</v>
      </c>
      <c r="F659" s="21">
        <v>0.20784237040629963</v>
      </c>
      <c r="G659" s="21">
        <v>0.34021784993361293</v>
      </c>
      <c r="H659" s="21">
        <v>0.28429549996308956</v>
      </c>
      <c r="I659" s="21">
        <v>0</v>
      </c>
      <c r="J659" s="21">
        <v>17.057729997785373</v>
      </c>
      <c r="K659" s="21">
        <v>0.28429549996308956</v>
      </c>
      <c r="L659" s="21">
        <v>-0.99999999999999978</v>
      </c>
      <c r="M659" s="21">
        <v>-0.99999999999999978</v>
      </c>
      <c r="N659" s="21">
        <v>5.6859099992617939</v>
      </c>
      <c r="O659" s="21">
        <v>22.032417343015986</v>
      </c>
      <c r="P659" s="21">
        <v>-0.59429158706874663</v>
      </c>
      <c r="Q659" s="21">
        <v>-0.37611616015801841</v>
      </c>
      <c r="R659" s="21">
        <v>-0.20321654040424594</v>
      </c>
      <c r="S659" s="21">
        <v>0.33736551344928539</v>
      </c>
      <c r="T659" s="21">
        <v>0.22212179888376493</v>
      </c>
      <c r="U659" s="21">
        <v>-4.1671037885371784E-2</v>
      </c>
      <c r="V659" s="21">
        <v>7.7436750087062717E-2</v>
      </c>
      <c r="W659" s="21">
        <v>12.438300982866064</v>
      </c>
      <c r="X659" s="21">
        <v>0.46340300896729247</v>
      </c>
      <c r="Y659" s="21">
        <v>-0.99999999999999978</v>
      </c>
      <c r="Z659" s="21">
        <v>-0.99999999999999978</v>
      </c>
      <c r="AA659" s="21">
        <v>48.234027055028108</v>
      </c>
      <c r="AB659" s="21">
        <v>-0.1305289816352237</v>
      </c>
      <c r="AC659" s="21">
        <v>0.29058360587909021</v>
      </c>
      <c r="AD659" s="21">
        <v>0.55992422800745878</v>
      </c>
      <c r="AE659" s="21">
        <v>35.998942612566275</v>
      </c>
      <c r="AF659" s="21">
        <v>-0.99999999999999978</v>
      </c>
      <c r="AG659" s="21">
        <v>-0.99999999999999978</v>
      </c>
      <c r="AH659" s="21">
        <v>-0.99999999999999978</v>
      </c>
      <c r="AI659" s="21">
        <v>0</v>
      </c>
      <c r="AJ659" s="21">
        <v>7.7436750087062717E-2</v>
      </c>
      <c r="AK659" s="21">
        <v>0.28964764899632839</v>
      </c>
      <c r="AL659" s="21">
        <v>5.3156857648058026E-2</v>
      </c>
      <c r="AM659" s="21">
        <v>-1.7299326416567319E-2</v>
      </c>
      <c r="AN659" s="21">
        <v>1.1535572531637872E-2</v>
      </c>
      <c r="AO659" s="21">
        <v>1.015755084567459</v>
      </c>
      <c r="AP659" s="21">
        <v>0.55417360153123796</v>
      </c>
      <c r="AQ659" s="21">
        <v>29.496030980651454</v>
      </c>
      <c r="AR659" s="21">
        <v>0.59525302453474105</v>
      </c>
      <c r="AS659" s="21">
        <v>0.7476985089303817</v>
      </c>
      <c r="AT659" s="21">
        <v>-0.99999999999999978</v>
      </c>
      <c r="AU659" s="21">
        <v>-0.99999999999999978</v>
      </c>
      <c r="AV659" s="21">
        <v>0.13700130952936695</v>
      </c>
      <c r="AW659" s="21">
        <v>70.820617999575305</v>
      </c>
      <c r="AX659" s="21">
        <v>78.564293008281538</v>
      </c>
      <c r="AY659" s="21">
        <v>0.29192664933418117</v>
      </c>
      <c r="AZ659" s="21">
        <v>9.6148560827257761</v>
      </c>
      <c r="BA659" s="26">
        <v>1489.6490570492344</v>
      </c>
    </row>
    <row r="660" spans="1:100" x14ac:dyDescent="0.25">
      <c r="A660">
        <v>1884</v>
      </c>
      <c r="B660" t="s">
        <v>1091</v>
      </c>
      <c r="C660" s="26">
        <v>3</v>
      </c>
      <c r="D660" s="21">
        <v>5.6149283070668439</v>
      </c>
      <c r="E660" s="21">
        <v>8.0477961993347773E-3</v>
      </c>
      <c r="F660" s="21">
        <v>-0.15883708832071053</v>
      </c>
      <c r="G660" s="21">
        <v>-0.15883708832071053</v>
      </c>
      <c r="H660" s="21">
        <v>0.26227637865195147</v>
      </c>
      <c r="I660" s="21">
        <v>0</v>
      </c>
      <c r="J660" s="21">
        <v>15.736582719117086</v>
      </c>
      <c r="K660" s="21">
        <v>0.26227637865195147</v>
      </c>
      <c r="L660" s="21">
        <v>-1.0000000000000007</v>
      </c>
      <c r="M660" s="21">
        <v>-1.0000000000000007</v>
      </c>
      <c r="N660" s="21">
        <v>5.2455275730390296</v>
      </c>
      <c r="O660" s="21">
        <v>21.19267393786323</v>
      </c>
      <c r="P660" s="21">
        <v>9.2801170375615104E-3</v>
      </c>
      <c r="Q660" s="21">
        <v>0.13120398216912055</v>
      </c>
      <c r="R660" s="21">
        <v>5.5311063471496169E-2</v>
      </c>
      <c r="S660" s="21">
        <v>0.33333333333333354</v>
      </c>
      <c r="T660" s="21">
        <v>0.39608664145588662</v>
      </c>
      <c r="U660" s="21">
        <v>0.54103742342918393</v>
      </c>
      <c r="V660" s="21">
        <v>0</v>
      </c>
      <c r="W660" s="21">
        <v>40.32724078265808</v>
      </c>
      <c r="X660" s="21">
        <v>2.6810803183944301</v>
      </c>
      <c r="Y660" s="21">
        <v>-1.0000000000000007</v>
      </c>
      <c r="Z660" s="21">
        <v>-1.0000000000000007</v>
      </c>
      <c r="AA660" s="21">
        <v>68.690018369704347</v>
      </c>
      <c r="AB660" s="21">
        <v>0.34036711294818134</v>
      </c>
      <c r="AC660" s="21">
        <v>0.15204890854674144</v>
      </c>
      <c r="AD660" s="21">
        <v>7.3733308976573028E-2</v>
      </c>
      <c r="AE660" s="21">
        <v>28.307466523574799</v>
      </c>
      <c r="AF660" s="21">
        <v>-1.0000000000000007</v>
      </c>
      <c r="AG660" s="21">
        <v>-1.0000000000000007</v>
      </c>
      <c r="AH660" s="21">
        <v>-1.0000000000000007</v>
      </c>
      <c r="AI660" s="21">
        <v>1.3144751182250147E-2</v>
      </c>
      <c r="AJ660" s="21">
        <v>0</v>
      </c>
      <c r="AK660" s="21">
        <v>0.47873998330644058</v>
      </c>
      <c r="AL660" s="21">
        <v>0.11081241113640908</v>
      </c>
      <c r="AM660" s="21">
        <v>6.2791573405692441E-2</v>
      </c>
      <c r="AN660" s="21">
        <v>-0.18904574577524413</v>
      </c>
      <c r="AO660" s="21">
        <v>3.9634892516745146</v>
      </c>
      <c r="AP660" s="21">
        <v>-4.1720815886990588</v>
      </c>
      <c r="AQ660" s="21">
        <v>56.06382350177519</v>
      </c>
      <c r="AR660" s="21">
        <v>1.2704573982184042</v>
      </c>
      <c r="AS660" s="21">
        <v>2.943356697046382</v>
      </c>
      <c r="AT660" s="21">
        <v>-1.0000000000000007</v>
      </c>
      <c r="AU660" s="21">
        <v>-1.0000000000000007</v>
      </c>
      <c r="AV660" s="21">
        <v>-0.10352602484921436</v>
      </c>
      <c r="AW660" s="21">
        <v>85.710610718868637</v>
      </c>
      <c r="AX660" s="21">
        <v>85.973505742513638</v>
      </c>
      <c r="AY660" s="21">
        <v>0.29974867877841077</v>
      </c>
      <c r="AZ660" s="21">
        <v>31.098536903023017</v>
      </c>
      <c r="BA660" s="26">
        <v>1484.4717277352424</v>
      </c>
    </row>
    <row r="661" spans="1:100" x14ac:dyDescent="0.25">
      <c r="A661">
        <v>1885</v>
      </c>
      <c r="B661" t="s">
        <v>1092</v>
      </c>
      <c r="C661" s="26">
        <v>3</v>
      </c>
      <c r="D661" s="21">
        <v>5.4399253038293791</v>
      </c>
      <c r="E661" s="21">
        <v>0.44157770103292221</v>
      </c>
      <c r="F661" s="21">
        <v>-2.4344619077523642E-2</v>
      </c>
      <c r="G661" s="21">
        <v>9.640347716729844E-2</v>
      </c>
      <c r="H661" s="21">
        <v>0.33380363978411959</v>
      </c>
      <c r="I661" s="21">
        <v>0</v>
      </c>
      <c r="J661" s="21">
        <v>20.028218387047168</v>
      </c>
      <c r="K661" s="21">
        <v>0.33380363978411959</v>
      </c>
      <c r="L661" s="21">
        <v>-0.99999999999999922</v>
      </c>
      <c r="M661" s="21">
        <v>-0.99999999999999922</v>
      </c>
      <c r="N661" s="21">
        <v>6.6760727956823951</v>
      </c>
      <c r="O661" s="21">
        <v>25.564547168043859</v>
      </c>
      <c r="P661" s="21">
        <v>0.43219493855988445</v>
      </c>
      <c r="Q661" s="21">
        <v>-0.54594598576396947</v>
      </c>
      <c r="R661" s="21">
        <v>-8.9455321576688951E-2</v>
      </c>
      <c r="S661" s="21">
        <v>0.33333333333333309</v>
      </c>
      <c r="T661" s="21">
        <v>0.35034350435531186</v>
      </c>
      <c r="U661" s="21">
        <v>0.53818405429358163</v>
      </c>
      <c r="V661" s="21">
        <v>5.8415074393484777E-2</v>
      </c>
      <c r="W661" s="21">
        <v>37.858893063663665</v>
      </c>
      <c r="X661" s="21">
        <v>2.8494822945150577</v>
      </c>
      <c r="Y661" s="21">
        <v>-0.99999999999999922</v>
      </c>
      <c r="Z661" s="21">
        <v>-0.99999999999999922</v>
      </c>
      <c r="AA661" s="21">
        <v>100.70159439778894</v>
      </c>
      <c r="AB661" s="21">
        <v>0.52043217859995905</v>
      </c>
      <c r="AC661" s="21">
        <v>0.40936121616848459</v>
      </c>
      <c r="AD661" s="21">
        <v>0.32884973834559539</v>
      </c>
      <c r="AE661" s="21">
        <v>62.932156655701974</v>
      </c>
      <c r="AF661" s="21">
        <v>-0.99999999999999922</v>
      </c>
      <c r="AG661" s="21">
        <v>-0.99999999999999922</v>
      </c>
      <c r="AH661" s="21">
        <v>-0.99999999999999922</v>
      </c>
      <c r="AI661" s="21">
        <v>0</v>
      </c>
      <c r="AJ661" s="21">
        <v>5.8415074393484777E-2</v>
      </c>
      <c r="AK661" s="21">
        <v>-8.0566694631733854E-2</v>
      </c>
      <c r="AL661" s="21">
        <v>-3.3941230789417264E-2</v>
      </c>
      <c r="AM661" s="21">
        <v>-0.1095357571055558</v>
      </c>
      <c r="AN661" s="21">
        <v>-0.16115765561571313</v>
      </c>
      <c r="AO661" s="21">
        <v>-3.1412274007975651</v>
      </c>
      <c r="AP661" s="21">
        <v>-4.1986475443399147</v>
      </c>
      <c r="AQ661" s="21">
        <v>57.887111450710854</v>
      </c>
      <c r="AR661" s="21">
        <v>1.2802759663757115</v>
      </c>
      <c r="AS661" s="21">
        <v>3.1832859342991786</v>
      </c>
      <c r="AT661" s="21">
        <v>-0.99999999999999922</v>
      </c>
      <c r="AU661" s="21">
        <v>-0.99999999999999922</v>
      </c>
      <c r="AV661" s="21">
        <v>6.9481555906093784E-3</v>
      </c>
      <c r="AW661" s="21">
        <v>122.06749402149293</v>
      </c>
      <c r="AX661" s="21">
        <v>127.90900146084142</v>
      </c>
      <c r="AY661" s="21">
        <v>0.51818025766862796</v>
      </c>
      <c r="AZ661" s="21">
        <v>64.376277816695236</v>
      </c>
      <c r="BA661" s="26">
        <v>1667.2231804815729</v>
      </c>
    </row>
    <row r="662" spans="1:100" x14ac:dyDescent="0.25">
      <c r="A662">
        <v>1891</v>
      </c>
      <c r="B662" t="s">
        <v>1093</v>
      </c>
      <c r="C662" s="26">
        <v>3</v>
      </c>
      <c r="D662" s="21">
        <v>3.7725619942554784</v>
      </c>
      <c r="E662" s="21">
        <v>0</v>
      </c>
      <c r="F662" s="21">
        <v>-2.5170872011823184</v>
      </c>
      <c r="G662" s="21">
        <v>-2.5170872011823184</v>
      </c>
      <c r="H662" s="21">
        <v>-8.1237214671798313E-2</v>
      </c>
      <c r="I662" s="21">
        <v>0</v>
      </c>
      <c r="J662" s="21">
        <v>-4.8742328803079022</v>
      </c>
      <c r="K662" s="21">
        <v>-8.1237214671798313E-2</v>
      </c>
      <c r="L662" s="21">
        <v>-0.99999999999999856</v>
      </c>
      <c r="M662" s="21">
        <v>-0.99999999999999856</v>
      </c>
      <c r="N662" s="21">
        <v>-1.6247442934359662</v>
      </c>
      <c r="O662" s="21">
        <v>-3.6187580872347369</v>
      </c>
      <c r="P662" s="21">
        <v>-0.94211496654939419</v>
      </c>
      <c r="Q662" s="21">
        <v>-5.1782775467344964</v>
      </c>
      <c r="R662" s="21">
        <v>-1.7452258831851857</v>
      </c>
      <c r="S662" s="21">
        <v>0.33990711024353915</v>
      </c>
      <c r="T662" s="21">
        <v>0.28002407318967037</v>
      </c>
      <c r="U662" s="21">
        <v>-1.1148269678976575E-2</v>
      </c>
      <c r="V662" s="21">
        <v>0</v>
      </c>
      <c r="W662" s="21">
        <v>27.600805137041259</v>
      </c>
      <c r="X662" s="21">
        <v>0.60503015792941361</v>
      </c>
      <c r="Y662" s="21">
        <v>-0.99999999999999856</v>
      </c>
      <c r="Z662" s="21">
        <v>-0.99999999999999856</v>
      </c>
      <c r="AA662" s="21">
        <v>37.775034334869595</v>
      </c>
      <c r="AB662" s="21">
        <v>4.8884530057061913E-2</v>
      </c>
      <c r="AC662" s="21">
        <v>0.2024665906908478</v>
      </c>
      <c r="AD662" s="21">
        <v>-1.2962019127638977E-2</v>
      </c>
      <c r="AE662" s="21">
        <v>11.919455081013535</v>
      </c>
      <c r="AF662" s="21">
        <v>-0.99999999999999856</v>
      </c>
      <c r="AG662" s="21">
        <v>-0.99999999999999856</v>
      </c>
      <c r="AH662" s="21">
        <v>-0.99999999999999856</v>
      </c>
      <c r="AI662" s="21">
        <v>-4.0703401505404038E-2</v>
      </c>
      <c r="AJ662" s="21">
        <v>0</v>
      </c>
      <c r="AK662" s="21">
        <v>-8.0131923255396989E-2</v>
      </c>
      <c r="AL662" s="21">
        <v>0.1074675684837578</v>
      </c>
      <c r="AM662" s="21">
        <v>0.21506468624889402</v>
      </c>
      <c r="AN662" s="21">
        <v>0.16751731197478972</v>
      </c>
      <c r="AO662" s="21">
        <v>4.9759575399453642</v>
      </c>
      <c r="AP662" s="21">
        <v>4.7252706417885326</v>
      </c>
      <c r="AQ662" s="21">
        <v>22.726572256733352</v>
      </c>
      <c r="AR662" s="21">
        <v>0.60878291375423266</v>
      </c>
      <c r="AS662" s="21">
        <v>0.5237929432576155</v>
      </c>
      <c r="AT662" s="21">
        <v>-0.99999999999999856</v>
      </c>
      <c r="AU662" s="21">
        <v>-0.99999999999999856</v>
      </c>
      <c r="AV662" s="21">
        <v>-4.2623130843675048</v>
      </c>
      <c r="AW662" s="21">
        <v>38.881546889423383</v>
      </c>
      <c r="AX662" s="21">
        <v>38.067478859315308</v>
      </c>
      <c r="AY662" s="21">
        <v>0.10824296557519993</v>
      </c>
      <c r="AZ662" s="21">
        <v>-14.911040875275251</v>
      </c>
      <c r="BA662" s="26">
        <v>1491.3851394599253</v>
      </c>
    </row>
    <row r="663" spans="1:100" x14ac:dyDescent="0.25">
      <c r="A663">
        <v>1895</v>
      </c>
      <c r="B663" t="s">
        <v>1094</v>
      </c>
      <c r="C663" s="26">
        <v>3</v>
      </c>
      <c r="D663" s="21">
        <v>3.6712533286337861</v>
      </c>
      <c r="E663" s="21">
        <v>0.16441849884051746</v>
      </c>
      <c r="F663" s="21">
        <v>4.8282598883287182E-2</v>
      </c>
      <c r="G663" s="21">
        <v>4.8282598883287182E-2</v>
      </c>
      <c r="H663" s="21">
        <v>-7.1586893271514573E-2</v>
      </c>
      <c r="I663" s="21">
        <v>0</v>
      </c>
      <c r="J663" s="21">
        <v>-4.2952135962908722</v>
      </c>
      <c r="K663" s="21">
        <v>-7.1586893271514573E-2</v>
      </c>
      <c r="L663" s="21">
        <v>-1.000000000000002</v>
      </c>
      <c r="M663" s="21">
        <v>-1.000000000000002</v>
      </c>
      <c r="N663" s="21">
        <v>-1.431737865430291</v>
      </c>
      <c r="O663" s="21">
        <v>-0.575677668773805</v>
      </c>
      <c r="P663" s="21">
        <v>-0.5927855506759474</v>
      </c>
      <c r="Q663" s="21">
        <v>-0.12011062069943657</v>
      </c>
      <c r="R663" s="21">
        <v>-5.5175885598512803E-2</v>
      </c>
      <c r="S663" s="21">
        <v>0.33333333333333381</v>
      </c>
      <c r="T663" s="21">
        <v>0.38795497864978012</v>
      </c>
      <c r="U663" s="21">
        <v>0.28195246385841954</v>
      </c>
      <c r="V663" s="21">
        <v>-2.0024847889059429E-2</v>
      </c>
      <c r="W663" s="21">
        <v>42.192112848959539</v>
      </c>
      <c r="X663" s="21">
        <v>1.855157618670396</v>
      </c>
      <c r="Y663" s="21">
        <v>-1.000000000000002</v>
      </c>
      <c r="Z663" s="21">
        <v>-1.000000000000002</v>
      </c>
      <c r="AA663" s="21">
        <v>86.968633243377681</v>
      </c>
      <c r="AB663" s="21">
        <v>0.20025911954077652</v>
      </c>
      <c r="AC663" s="21">
        <v>0.39946335923562037</v>
      </c>
      <c r="AD663" s="21">
        <v>0.29691144682393711</v>
      </c>
      <c r="AE663" s="21">
        <v>44.831696280016693</v>
      </c>
      <c r="AF663" s="21">
        <v>-1.000000000000002</v>
      </c>
      <c r="AG663" s="21">
        <v>-1.000000000000002</v>
      </c>
      <c r="AH663" s="21">
        <v>-1.000000000000002</v>
      </c>
      <c r="AI663" s="21">
        <v>0</v>
      </c>
      <c r="AJ663" s="21">
        <v>-2.0024847889059429E-2</v>
      </c>
      <c r="AK663" s="21">
        <v>5.0107965445286749E-2</v>
      </c>
      <c r="AL663" s="21">
        <v>9.5915767695639309E-2</v>
      </c>
      <c r="AM663" s="21">
        <v>-0.13916747462360801</v>
      </c>
      <c r="AN663" s="21">
        <v>5.4877239178493686E-2</v>
      </c>
      <c r="AO663" s="21">
        <v>-3.2286470383637655</v>
      </c>
      <c r="AP663" s="21">
        <v>1.8515098179405394</v>
      </c>
      <c r="AQ663" s="21">
        <v>37.896899252668682</v>
      </c>
      <c r="AR663" s="21">
        <v>0.98321592795247459</v>
      </c>
      <c r="AS663" s="21">
        <v>1.7835707253988817</v>
      </c>
      <c r="AT663" s="21">
        <v>-1.000000000000002</v>
      </c>
      <c r="AU663" s="21">
        <v>-1.000000000000002</v>
      </c>
      <c r="AV663" s="21">
        <v>-6.8932867152256133E-3</v>
      </c>
      <c r="AW663" s="21">
        <v>88.24446539254447</v>
      </c>
      <c r="AX663" s="21">
        <v>86.241980603638524</v>
      </c>
      <c r="AY663" s="21">
        <v>0.24949591341023838</v>
      </c>
      <c r="AZ663" s="21">
        <v>39.250713542250836</v>
      </c>
      <c r="BA663" s="26">
        <v>1566.4721743546404</v>
      </c>
      <c r="CU663" t="e">
        <v>#N/A</v>
      </c>
      <c r="CV663" t="e">
        <v>#N/A</v>
      </c>
    </row>
    <row r="664" spans="1:100" x14ac:dyDescent="0.25">
      <c r="A664">
        <v>1896</v>
      </c>
      <c r="B664" t="s">
        <v>1095</v>
      </c>
      <c r="C664" s="26">
        <v>3</v>
      </c>
      <c r="D664" s="21">
        <v>3.2508276682587698</v>
      </c>
      <c r="E664" s="21">
        <v>0</v>
      </c>
      <c r="F664" s="21">
        <v>-0.29434313048414568</v>
      </c>
      <c r="G664" s="21">
        <v>-0.29434313048414568</v>
      </c>
      <c r="H664" s="21">
        <v>0.16147749040035389</v>
      </c>
      <c r="I664" s="21">
        <v>0</v>
      </c>
      <c r="J664" s="21">
        <v>9.6886494240212286</v>
      </c>
      <c r="K664" s="21">
        <v>0.16147749040035389</v>
      </c>
      <c r="L664" s="21">
        <v>-1</v>
      </c>
      <c r="M664" s="21">
        <v>-1</v>
      </c>
      <c r="N664" s="21">
        <v>3.2295498080070772</v>
      </c>
      <c r="O664" s="21">
        <v>12.645133961795855</v>
      </c>
      <c r="P664" s="21">
        <v>0.12181860526718272</v>
      </c>
      <c r="Q664" s="21">
        <v>-0.62728123391908508</v>
      </c>
      <c r="R664" s="21">
        <v>-0.22267637035855736</v>
      </c>
      <c r="S664" s="21">
        <v>0.33333333333333331</v>
      </c>
      <c r="T664" s="21">
        <v>0.23861392251550007</v>
      </c>
      <c r="U664" s="21">
        <v>9.635486289805581E-2</v>
      </c>
      <c r="V664" s="21">
        <v>-1.6399216351043227E-2</v>
      </c>
      <c r="W664" s="21">
        <v>19.617016479819679</v>
      </c>
      <c r="X664" s="21">
        <v>0.6123222053306252</v>
      </c>
      <c r="Y664" s="21">
        <v>-1</v>
      </c>
      <c r="Z664" s="21">
        <v>-1</v>
      </c>
      <c r="AA664" s="21">
        <v>22.092068734412649</v>
      </c>
      <c r="AB664" s="21">
        <v>-0.10229619871780447</v>
      </c>
      <c r="AC664" s="21">
        <v>1.9693984182781187E-2</v>
      </c>
      <c r="AD664" s="21">
        <v>0.13655678703405391</v>
      </c>
      <c r="AE664" s="21">
        <v>2.6977286249515298</v>
      </c>
      <c r="AF664" s="21">
        <v>-1</v>
      </c>
      <c r="AG664" s="21">
        <v>-1</v>
      </c>
      <c r="AH664" s="21">
        <v>-1</v>
      </c>
      <c r="AI664" s="21">
        <v>0</v>
      </c>
      <c r="AJ664" s="21">
        <v>-1.6399216351043227E-2</v>
      </c>
      <c r="AK664" s="21">
        <v>8.7946938143411507E-2</v>
      </c>
      <c r="AL664" s="21">
        <v>6.4290764015600715E-2</v>
      </c>
      <c r="AM664" s="21">
        <v>0.59583563096841297</v>
      </c>
      <c r="AN664" s="21">
        <v>-0.14197071297288277</v>
      </c>
      <c r="AO664" s="21">
        <v>15.335625464927386</v>
      </c>
      <c r="AP664" s="21">
        <v>-3.2278140042440655</v>
      </c>
      <c r="AQ664" s="21">
        <v>29.305665903840897</v>
      </c>
      <c r="AR664" s="21">
        <v>0.65190290239584603</v>
      </c>
      <c r="AS664" s="21">
        <v>0.77379969573097906</v>
      </c>
      <c r="AT664" s="21">
        <v>-1</v>
      </c>
      <c r="AU664" s="21">
        <v>-1</v>
      </c>
      <c r="AV664" s="21">
        <v>-0.51701950084270287</v>
      </c>
      <c r="AW664" s="21">
        <v>31.509388691964446</v>
      </c>
      <c r="AX664" s="21">
        <v>29.869467056860124</v>
      </c>
      <c r="AY664" s="21">
        <v>0.14307714995584003</v>
      </c>
      <c r="AZ664" s="21">
        <v>-27.172188438008778</v>
      </c>
      <c r="BA664" s="26">
        <v>1351.1572890259067</v>
      </c>
    </row>
    <row r="665" spans="1:100" x14ac:dyDescent="0.25">
      <c r="A665">
        <v>1899</v>
      </c>
      <c r="B665" t="s">
        <v>1096</v>
      </c>
      <c r="C665" s="26">
        <v>3</v>
      </c>
      <c r="D665" s="21">
        <v>4.5153197908750897</v>
      </c>
      <c r="E665" s="21">
        <v>5.6039065280421522E-3</v>
      </c>
      <c r="F665" s="21">
        <v>0.287617392718439</v>
      </c>
      <c r="G665" s="21">
        <v>0.287617392718439</v>
      </c>
      <c r="H665" s="21">
        <v>0.43279727936034967</v>
      </c>
      <c r="I665" s="21">
        <v>0</v>
      </c>
      <c r="J665" s="21">
        <v>25.96783676162099</v>
      </c>
      <c r="K665" s="21">
        <v>0.43279727936034967</v>
      </c>
      <c r="L665" s="21">
        <v>-0.99999999999999856</v>
      </c>
      <c r="M665" s="21">
        <v>-0.99999999999999856</v>
      </c>
      <c r="N665" s="21">
        <v>8.655945587206995</v>
      </c>
      <c r="O665" s="21">
        <v>30.770773945214497</v>
      </c>
      <c r="P665" s="21">
        <v>-7.081695858263834E-2</v>
      </c>
      <c r="Q665" s="21">
        <v>2.0074966996964334</v>
      </c>
      <c r="R665" s="21">
        <v>0.70715546329328371</v>
      </c>
      <c r="S665" s="21">
        <v>0.3394379250057466</v>
      </c>
      <c r="T665" s="21">
        <v>0.35679239309691207</v>
      </c>
      <c r="U665" s="21">
        <v>0.21671703382060445</v>
      </c>
      <c r="V665" s="21">
        <v>4.9144419653285511E-2</v>
      </c>
      <c r="W665" s="21">
        <v>21.17177968864797</v>
      </c>
      <c r="X665" s="21">
        <v>1.4486267517080207</v>
      </c>
      <c r="Y665" s="21">
        <v>-0.99999999999999856</v>
      </c>
      <c r="Z665" s="21">
        <v>-0.99999999999999856</v>
      </c>
      <c r="AA665" s="21">
        <v>68.741076213621042</v>
      </c>
      <c r="AB665" s="21">
        <v>0.38195531908935987</v>
      </c>
      <c r="AC665" s="21">
        <v>0.33391584377609679</v>
      </c>
      <c r="AD665" s="21">
        <v>0.2213716583681393</v>
      </c>
      <c r="AE665" s="21">
        <v>46.862141061679786</v>
      </c>
      <c r="AF665" s="21">
        <v>-0.99999999999999856</v>
      </c>
      <c r="AG665" s="21">
        <v>-0.99999999999999856</v>
      </c>
      <c r="AH665" s="21">
        <v>-0.99999999999999856</v>
      </c>
      <c r="AI665" s="21">
        <v>0</v>
      </c>
      <c r="AJ665" s="21">
        <v>4.9144419653285511E-2</v>
      </c>
      <c r="AK665" s="21">
        <v>3.9984989341781321E-3</v>
      </c>
      <c r="AL665" s="21">
        <v>-0.20152999875337738</v>
      </c>
      <c r="AM665" s="21">
        <v>6.8227651881438006E-2</v>
      </c>
      <c r="AN665" s="21">
        <v>0.28806588827290031</v>
      </c>
      <c r="AO665" s="21">
        <v>1.7256837917068402</v>
      </c>
      <c r="AP665" s="21">
        <v>6.1939972130556198</v>
      </c>
      <c r="AQ665" s="21">
        <v>47.139616450268981</v>
      </c>
      <c r="AR665" s="21">
        <v>0.96209177157654902</v>
      </c>
      <c r="AS665" s="21">
        <v>1.8814240310683694</v>
      </c>
      <c r="AT665" s="21">
        <v>-0.99999999999999856</v>
      </c>
      <c r="AU665" s="21">
        <v>-0.99999999999999856</v>
      </c>
      <c r="AV665" s="21">
        <v>0.99477285601172283</v>
      </c>
      <c r="AW665" s="21">
        <v>105.70584737189121</v>
      </c>
      <c r="AX665" s="21">
        <v>110.6202893372198</v>
      </c>
      <c r="AY665" s="21">
        <v>0.11745994211953666</v>
      </c>
      <c r="AZ665" s="21">
        <v>12.326078049166334</v>
      </c>
      <c r="BA665" s="26">
        <v>1538.672226015763</v>
      </c>
      <c r="CU665" t="e">
        <v>#N/A</v>
      </c>
      <c r="CV665" t="e">
        <v>#N/A</v>
      </c>
    </row>
    <row r="666" spans="1:100" x14ac:dyDescent="0.25">
      <c r="A666">
        <v>1902</v>
      </c>
      <c r="B666" t="s">
        <v>1097</v>
      </c>
      <c r="C666" s="26">
        <v>3</v>
      </c>
      <c r="D666" s="21">
        <v>4.5309867876672847</v>
      </c>
      <c r="E666" s="21">
        <v>-1.9241456261241154E-2</v>
      </c>
      <c r="F666" s="21">
        <v>-8.929814257346122E-2</v>
      </c>
      <c r="G666" s="21">
        <v>-8.929814257346122E-2</v>
      </c>
      <c r="H666" s="21">
        <v>-0.14608185138331267</v>
      </c>
      <c r="I666" s="21">
        <v>0</v>
      </c>
      <c r="J666" s="21">
        <v>-8.7649110829987613</v>
      </c>
      <c r="K666" s="21">
        <v>-0.14608185138331267</v>
      </c>
      <c r="L666" s="21">
        <v>-0.99999999999999944</v>
      </c>
      <c r="M666" s="21">
        <v>-0.99999999999999944</v>
      </c>
      <c r="N666" s="21">
        <v>-2.9216370276662542</v>
      </c>
      <c r="O666" s="21">
        <v>-4.3232224379049402</v>
      </c>
      <c r="P666" s="21">
        <v>9.4378784876492886E-2</v>
      </c>
      <c r="Q666" s="21">
        <v>-0.17535759958252101</v>
      </c>
      <c r="R666" s="21">
        <v>-2.7660752131179189E-2</v>
      </c>
      <c r="S666" s="21">
        <v>0.33333333333333315</v>
      </c>
      <c r="T666" s="21">
        <v>0.38583071697091154</v>
      </c>
      <c r="U666" s="21">
        <v>0.31679428004722321</v>
      </c>
      <c r="V666" s="21">
        <v>4.5682615794314874E-2</v>
      </c>
      <c r="W666" s="21">
        <v>49.108911901163829</v>
      </c>
      <c r="X666" s="21">
        <v>2.4590161002799173</v>
      </c>
      <c r="Y666" s="21">
        <v>-0.99999999999999944</v>
      </c>
      <c r="Z666" s="21">
        <v>-0.99999999999999944</v>
      </c>
      <c r="AA666" s="21">
        <v>80.402530657908372</v>
      </c>
      <c r="AB666" s="21">
        <v>0.20367218938328147</v>
      </c>
      <c r="AC666" s="21">
        <v>0.19456814542646278</v>
      </c>
      <c r="AD666" s="21">
        <v>0.22818525536777026</v>
      </c>
      <c r="AE666" s="21">
        <v>31.321279508875733</v>
      </c>
      <c r="AF666" s="21">
        <v>-0.99999999999999944</v>
      </c>
      <c r="AG666" s="21">
        <v>-0.99999999999999944</v>
      </c>
      <c r="AH666" s="21">
        <v>-0.99999999999999944</v>
      </c>
      <c r="AI666" s="21">
        <v>0</v>
      </c>
      <c r="AJ666" s="21">
        <v>4.5682615794314874E-2</v>
      </c>
      <c r="AK666" s="21">
        <v>-0.35549608671829974</v>
      </c>
      <c r="AL666" s="21">
        <v>-0.23274765610761891</v>
      </c>
      <c r="AM666" s="21">
        <v>0.20830009777012642</v>
      </c>
      <c r="AN666" s="21">
        <v>0.30195075358395407</v>
      </c>
      <c r="AO666" s="21">
        <v>3.4300220106616628</v>
      </c>
      <c r="AP666" s="21">
        <v>6.3850305590607572</v>
      </c>
      <c r="AQ666" s="21">
        <v>40.344000818165092</v>
      </c>
      <c r="AR666" s="21">
        <v>1.0816409461457834</v>
      </c>
      <c r="AS666" s="21">
        <v>2.3129342488966058</v>
      </c>
      <c r="AT666" s="21">
        <v>-0.99999999999999944</v>
      </c>
      <c r="AU666" s="21">
        <v>-0.99999999999999944</v>
      </c>
      <c r="AV666" s="21">
        <v>-0.11695889470464046</v>
      </c>
      <c r="AW666" s="21">
        <v>82.464338779064178</v>
      </c>
      <c r="AX666" s="21">
        <v>87.032600358495685</v>
      </c>
      <c r="AY666" s="21">
        <v>-5.355904958011868E-2</v>
      </c>
      <c r="AZ666" s="21">
        <v>-25.760824566636803</v>
      </c>
      <c r="BA666" s="26">
        <v>1447.189116332547</v>
      </c>
    </row>
    <row r="667" spans="1:100" x14ac:dyDescent="0.25">
      <c r="A667">
        <v>1908</v>
      </c>
      <c r="B667" t="s">
        <v>1098</v>
      </c>
      <c r="C667" s="26">
        <v>3</v>
      </c>
      <c r="D667" s="21">
        <v>3.8492276325838821</v>
      </c>
      <c r="E667" s="21">
        <v>-0.15757199091403903</v>
      </c>
      <c r="F667" s="21">
        <v>0.17293972115940678</v>
      </c>
      <c r="G667" s="21">
        <v>0.13528039168797934</v>
      </c>
      <c r="H667" s="21">
        <v>0.27174942598824403</v>
      </c>
      <c r="I667" s="21">
        <v>0</v>
      </c>
      <c r="J667" s="21">
        <v>16.304965559294651</v>
      </c>
      <c r="K667" s="21">
        <v>0.27174942598824403</v>
      </c>
      <c r="L667" s="21">
        <v>-0.99999999999999989</v>
      </c>
      <c r="M667" s="21">
        <v>-0.99999999999999989</v>
      </c>
      <c r="N667" s="21">
        <v>5.4349885197648824</v>
      </c>
      <c r="O667" s="21">
        <v>20.289473583566512</v>
      </c>
      <c r="P667" s="21">
        <v>0.85353314234201572</v>
      </c>
      <c r="Q667" s="21">
        <v>2.0357574629763771</v>
      </c>
      <c r="R667" s="21">
        <v>0.71207959827166567</v>
      </c>
      <c r="S667" s="21">
        <v>0.33333333333333304</v>
      </c>
      <c r="T667" s="21">
        <v>0.28884335863953869</v>
      </c>
      <c r="U667" s="21">
        <v>0.14779608263835267</v>
      </c>
      <c r="V667" s="21">
        <v>-1.2351483240616898E-2</v>
      </c>
      <c r="W667" s="21">
        <v>19.43487461529455</v>
      </c>
      <c r="X667" s="21">
        <v>0.79607605045650265</v>
      </c>
      <c r="Y667" s="21">
        <v>-0.99999999999999989</v>
      </c>
      <c r="Z667" s="21">
        <v>-0.99999999999999989</v>
      </c>
      <c r="AA667" s="21">
        <v>50.888447498207654</v>
      </c>
      <c r="AB667" s="21">
        <v>0.34568272760938806</v>
      </c>
      <c r="AC667" s="21">
        <v>0.25742809877623685</v>
      </c>
      <c r="AD667" s="21">
        <v>1.1719039307203756E-2</v>
      </c>
      <c r="AE667" s="21">
        <v>30.741493284641429</v>
      </c>
      <c r="AF667" s="21">
        <v>-0.99999999999999989</v>
      </c>
      <c r="AG667" s="21">
        <v>-0.99999999999999989</v>
      </c>
      <c r="AH667" s="21">
        <v>-0.99999999999999989</v>
      </c>
      <c r="AI667" s="21">
        <v>0</v>
      </c>
      <c r="AJ667" s="21">
        <v>-1.2351483240616898E-2</v>
      </c>
      <c r="AK667" s="21">
        <v>-4.2281769329357129E-2</v>
      </c>
      <c r="AL667" s="21">
        <v>9.4585572067367715E-2</v>
      </c>
      <c r="AM667" s="21">
        <v>-5.2128259404514134E-2</v>
      </c>
      <c r="AN667" s="21">
        <v>-9.1138930279541674E-2</v>
      </c>
      <c r="AO667" s="21">
        <v>-1.5146153317596391</v>
      </c>
      <c r="AP667" s="21">
        <v>-1.8055453966517032</v>
      </c>
      <c r="AQ667" s="21">
        <v>35.739840174589212</v>
      </c>
      <c r="AR667" s="21">
        <v>0.75762129137060785</v>
      </c>
      <c r="AS667" s="21">
        <v>1.0678254764447463</v>
      </c>
      <c r="AT667" s="21">
        <v>-0.99999999999999989</v>
      </c>
      <c r="AU667" s="21">
        <v>-0.99999999999999989</v>
      </c>
      <c r="AV667" s="21">
        <v>0.84735998995964479</v>
      </c>
      <c r="AW667" s="21">
        <v>69.372375685122407</v>
      </c>
      <c r="AX667" s="21">
        <v>68.137227361060724</v>
      </c>
      <c r="AY667" s="21">
        <v>-3.9639916553285588E-2</v>
      </c>
      <c r="AZ667" s="21">
        <v>-4.7554614279094123</v>
      </c>
      <c r="BA667" s="26">
        <v>1438.4365381774826</v>
      </c>
    </row>
    <row r="668" spans="1:100" x14ac:dyDescent="0.25">
      <c r="A668">
        <v>1912</v>
      </c>
      <c r="B668" t="s">
        <v>1099</v>
      </c>
      <c r="C668" s="26">
        <v>3</v>
      </c>
      <c r="D668" s="21">
        <v>3.6375433389246394</v>
      </c>
      <c r="E668" s="21">
        <v>8.6250481957657818E-3</v>
      </c>
      <c r="F668" s="21">
        <v>1.17343213094718</v>
      </c>
      <c r="G668" s="21">
        <v>1.17343213094718</v>
      </c>
      <c r="H668" s="21">
        <v>0.2171990278783931</v>
      </c>
      <c r="I668" s="21">
        <v>0</v>
      </c>
      <c r="J668" s="21">
        <v>13.03194167270359</v>
      </c>
      <c r="K668" s="21">
        <v>0.2171990278783931</v>
      </c>
      <c r="L668" s="21">
        <v>-1.0000000000000018</v>
      </c>
      <c r="M668" s="21">
        <v>-1.0000000000000018</v>
      </c>
      <c r="N668" s="21">
        <v>4.3439805575678614</v>
      </c>
      <c r="O668" s="21">
        <v>17.842917142575402</v>
      </c>
      <c r="P668" s="21">
        <v>-0.21393673969091953</v>
      </c>
      <c r="Q668" s="21">
        <v>-0.69717207030246287</v>
      </c>
      <c r="R668" s="21">
        <v>-0.23687513003432403</v>
      </c>
      <c r="S668" s="21">
        <v>0.33333333333333365</v>
      </c>
      <c r="T668" s="21">
        <v>0.32613884585903169</v>
      </c>
      <c r="U668" s="21">
        <v>2.940069592044034E-2</v>
      </c>
      <c r="V668" s="21">
        <v>2.7503706083608644E-2</v>
      </c>
      <c r="W668" s="21">
        <v>19.967102132720854</v>
      </c>
      <c r="X668" s="21">
        <v>0.71770368402308371</v>
      </c>
      <c r="Y668" s="21">
        <v>-1.0000000000000018</v>
      </c>
      <c r="Z668" s="21">
        <v>-1.0000000000000018</v>
      </c>
      <c r="AA668" s="21">
        <v>61.482044314810018</v>
      </c>
      <c r="AB668" s="21">
        <v>0.23209019988609897</v>
      </c>
      <c r="AC668" s="21">
        <v>0.38040471769003126</v>
      </c>
      <c r="AD668" s="21">
        <v>0.22254142866633905</v>
      </c>
      <c r="AE668" s="21">
        <v>41.751817312123478</v>
      </c>
      <c r="AF668" s="21">
        <v>-1.0000000000000018</v>
      </c>
      <c r="AG668" s="21">
        <v>-1.0000000000000018</v>
      </c>
      <c r="AH668" s="21">
        <v>-1.0000000000000018</v>
      </c>
      <c r="AI668" s="21">
        <v>0</v>
      </c>
      <c r="AJ668" s="21">
        <v>2.7503706083608644E-2</v>
      </c>
      <c r="AK668" s="21">
        <v>0.21668627699570517</v>
      </c>
      <c r="AL668" s="21">
        <v>0.31689412798512784</v>
      </c>
      <c r="AM668" s="21">
        <v>0.34398953374788366</v>
      </c>
      <c r="AN668" s="21">
        <v>-0.1032899936566803</v>
      </c>
      <c r="AO668" s="21">
        <v>9.6831697286756224</v>
      </c>
      <c r="AP668" s="21">
        <v>-0.99777920149136867</v>
      </c>
      <c r="AQ668" s="21">
        <v>32.999043805424442</v>
      </c>
      <c r="AR668" s="21">
        <v>0.71637658119641467</v>
      </c>
      <c r="AS668" s="21">
        <v>0.934902711901477</v>
      </c>
      <c r="AT668" s="21">
        <v>-1.0000000000000018</v>
      </c>
      <c r="AU668" s="21">
        <v>-1.0000000000000018</v>
      </c>
      <c r="AV668" s="21">
        <v>0.93655700091285632</v>
      </c>
      <c r="AW668" s="21">
        <v>78.327182255894016</v>
      </c>
      <c r="AX668" s="21">
        <v>81.077552864254884</v>
      </c>
      <c r="AY668" s="21">
        <v>0.27192514933086392</v>
      </c>
      <c r="AZ668" s="21">
        <v>33.507586053423239</v>
      </c>
      <c r="BA668" s="26">
        <v>1513.7600134335657</v>
      </c>
    </row>
    <row r="669" spans="1:100" x14ac:dyDescent="0.25">
      <c r="A669">
        <v>1915</v>
      </c>
      <c r="B669" t="s">
        <v>1100</v>
      </c>
      <c r="C669" s="26">
        <v>3</v>
      </c>
      <c r="D669" s="21">
        <v>3.6552659329248729</v>
      </c>
      <c r="E669" s="21">
        <v>-0.17407000306052978</v>
      </c>
      <c r="F669" s="21">
        <v>-1.2821539237957685E-4</v>
      </c>
      <c r="G669" s="21">
        <v>-6.2311570911600958E-2</v>
      </c>
      <c r="H669" s="21">
        <v>-1.504643188358927E-2</v>
      </c>
      <c r="I669" s="21">
        <v>0</v>
      </c>
      <c r="J669" s="21">
        <v>-0.90278591301535549</v>
      </c>
      <c r="K669" s="21">
        <v>-1.504643188358927E-2</v>
      </c>
      <c r="L669" s="21">
        <v>-1.0000000000000013</v>
      </c>
      <c r="M669" s="21">
        <v>-1.0000000000000013</v>
      </c>
      <c r="N669" s="21">
        <v>-0.30092863767178479</v>
      </c>
      <c r="O669" s="21">
        <v>2.6901684489979165</v>
      </c>
      <c r="P669" s="21">
        <v>0.75610440254059663</v>
      </c>
      <c r="Q669" s="21">
        <v>-9.2486800065511784E-3</v>
      </c>
      <c r="R669" s="21">
        <v>-4.2757917961797294E-2</v>
      </c>
      <c r="S669" s="21">
        <v>0.34691949921779669</v>
      </c>
      <c r="T669" s="21">
        <v>0.21412100975561124</v>
      </c>
      <c r="U669" s="21">
        <v>-5.5208806543628891E-3</v>
      </c>
      <c r="V669" s="21">
        <v>0</v>
      </c>
      <c r="W669" s="21">
        <v>22.822642408105388</v>
      </c>
      <c r="X669" s="21">
        <v>0.42413298305361685</v>
      </c>
      <c r="Y669" s="21">
        <v>-1.0000000000000013</v>
      </c>
      <c r="Z669" s="21">
        <v>-1.0000000000000013</v>
      </c>
      <c r="AA669" s="21">
        <v>30.701118546488082</v>
      </c>
      <c r="AB669" s="21">
        <v>0.23781079663204352</v>
      </c>
      <c r="AC669" s="21">
        <v>-1.5219770332443707E-4</v>
      </c>
      <c r="AD669" s="21">
        <v>-7.9233917801829173E-2</v>
      </c>
      <c r="AE669" s="21">
        <v>7.921234056344499</v>
      </c>
      <c r="AF669" s="21">
        <v>-1.0000000000000013</v>
      </c>
      <c r="AG669" s="21">
        <v>-1.0000000000000013</v>
      </c>
      <c r="AH669" s="21">
        <v>-1.0000000000000013</v>
      </c>
      <c r="AI669" s="21">
        <v>0</v>
      </c>
      <c r="AJ669" s="21">
        <v>0</v>
      </c>
      <c r="AK669" s="21">
        <v>0.51842745920464672</v>
      </c>
      <c r="AL669" s="21">
        <v>-1.5928492926266857E-2</v>
      </c>
      <c r="AM669" s="21">
        <v>0.32294624204596051</v>
      </c>
      <c r="AN669" s="21">
        <v>9.0103846898729772E-2</v>
      </c>
      <c r="AO669" s="21">
        <v>10.665793347172245</v>
      </c>
      <c r="AP669" s="21">
        <v>2.172953707836911</v>
      </c>
      <c r="AQ669" s="21">
        <v>21.919856495090034</v>
      </c>
      <c r="AR669" s="21">
        <v>0.55551962831904544</v>
      </c>
      <c r="AS669" s="21">
        <v>0.40908655117002762</v>
      </c>
      <c r="AT669" s="21">
        <v>-1.0000000000000013</v>
      </c>
      <c r="AU669" s="21">
        <v>-1.0000000000000013</v>
      </c>
      <c r="AV669" s="21">
        <v>-0.10506948887339825</v>
      </c>
      <c r="AW669" s="21">
        <v>35.564240703322909</v>
      </c>
      <c r="AX669" s="21">
        <v>35.564240703322909</v>
      </c>
      <c r="AY669" s="21">
        <v>-1.5014520838556169E-2</v>
      </c>
      <c r="AZ669" s="21">
        <v>-46.076145972360344</v>
      </c>
      <c r="BA669" s="26">
        <v>1319.8763488480106</v>
      </c>
    </row>
    <row r="670" spans="1:100" x14ac:dyDescent="0.25">
      <c r="A670">
        <v>1918</v>
      </c>
      <c r="B670" t="s">
        <v>1101</v>
      </c>
      <c r="C670" s="26">
        <v>3</v>
      </c>
      <c r="D670" s="21">
        <v>2.5452300123218969</v>
      </c>
      <c r="E670" s="21">
        <v>2.4181902030719245E-4</v>
      </c>
      <c r="F670" s="21">
        <v>0.53189890646918592</v>
      </c>
      <c r="G670" s="21">
        <v>0.53189890646918592</v>
      </c>
      <c r="H670" s="21">
        <v>0.20174970137234946</v>
      </c>
      <c r="I670" s="21">
        <v>0</v>
      </c>
      <c r="J670" s="21">
        <v>12.104982082340973</v>
      </c>
      <c r="K670" s="21">
        <v>0.20174970137234946</v>
      </c>
      <c r="L670" s="21">
        <v>-1.0000000000000009</v>
      </c>
      <c r="M670" s="21">
        <v>-1.0000000000000009</v>
      </c>
      <c r="N670" s="21">
        <v>4.0349940274469889</v>
      </c>
      <c r="O670" s="21">
        <v>15.182111001132045</v>
      </c>
      <c r="P670" s="21">
        <v>-0.75119979594206199</v>
      </c>
      <c r="Q670" s="21">
        <v>6.4387244515788602</v>
      </c>
      <c r="R670" s="21">
        <v>1.807144269782939</v>
      </c>
      <c r="S670" s="21">
        <v>0.33333333333333359</v>
      </c>
      <c r="T670" s="21">
        <v>0.36542804148304242</v>
      </c>
      <c r="U670" s="21">
        <v>0.52692720335935239</v>
      </c>
      <c r="V670" s="21">
        <v>4.7882788086231656E-2</v>
      </c>
      <c r="W670" s="21">
        <v>42.872866595584448</v>
      </c>
      <c r="X670" s="21">
        <v>2.9096535392053031</v>
      </c>
      <c r="Y670" s="21">
        <v>-1.0000000000000009</v>
      </c>
      <c r="Z670" s="21">
        <v>-1.0000000000000009</v>
      </c>
      <c r="AA670" s="21">
        <v>98.660783797556462</v>
      </c>
      <c r="AB670" s="21">
        <v>7.1697896236421144E-2</v>
      </c>
      <c r="AC670" s="21">
        <v>0.45755591285717212</v>
      </c>
      <c r="AD670" s="21">
        <v>0.55036164955018818</v>
      </c>
      <c r="AE670" s="21">
        <v>53.980772932189112</v>
      </c>
      <c r="AF670" s="21">
        <v>-1.0000000000000009</v>
      </c>
      <c r="AG670" s="21">
        <v>-1.0000000000000009</v>
      </c>
      <c r="AH670" s="21">
        <v>-1.0000000000000009</v>
      </c>
      <c r="AI670" s="21">
        <v>0</v>
      </c>
      <c r="AJ670" s="21">
        <v>4.7882788086231656E-2</v>
      </c>
      <c r="AK670" s="21">
        <v>8.8062171698158373E-2</v>
      </c>
      <c r="AL670" s="21">
        <v>0.19050067499867035</v>
      </c>
      <c r="AM670" s="21">
        <v>0.68032826491683673</v>
      </c>
      <c r="AN670" s="21">
        <v>0.58714336007071877</v>
      </c>
      <c r="AO670" s="21">
        <v>17.448517481411713</v>
      </c>
      <c r="AP670" s="21">
        <v>15.631087376761325</v>
      </c>
      <c r="AQ670" s="21">
        <v>54.97784867792538</v>
      </c>
      <c r="AR670" s="21">
        <v>1.2735713662619601</v>
      </c>
      <c r="AS670" s="21">
        <v>3.1114032405776513</v>
      </c>
      <c r="AT670" s="21">
        <v>-1.0000000000000009</v>
      </c>
      <c r="AU670" s="21">
        <v>-1.0000000000000009</v>
      </c>
      <c r="AV670" s="21">
        <v>2.3390431762521247</v>
      </c>
      <c r="AW670" s="21">
        <v>129.47398217544966</v>
      </c>
      <c r="AX670" s="21">
        <v>134.26226098407292</v>
      </c>
      <c r="AY670" s="21">
        <v>0.28002785407534225</v>
      </c>
      <c r="AZ670" s="21">
        <v>28.330443964509058</v>
      </c>
      <c r="BA670" s="26">
        <v>1544.8307011352351</v>
      </c>
    </row>
    <row r="671" spans="1:100" x14ac:dyDescent="0.25">
      <c r="A671">
        <v>1922</v>
      </c>
      <c r="B671" t="s">
        <v>1102</v>
      </c>
      <c r="C671" s="26">
        <v>3</v>
      </c>
      <c r="D671" s="21">
        <v>4.4842689190818374</v>
      </c>
      <c r="E671" s="21">
        <v>-0.16328881267669654</v>
      </c>
      <c r="F671" s="21">
        <v>0.2516672470967139</v>
      </c>
      <c r="G671" s="21">
        <v>0.1719754854716094</v>
      </c>
      <c r="H671" s="21">
        <v>5.2536435692248654E-2</v>
      </c>
      <c r="I671" s="21">
        <v>0</v>
      </c>
      <c r="J671" s="21">
        <v>3.1521861415349193</v>
      </c>
      <c r="K671" s="21">
        <v>5.2536435692248654E-2</v>
      </c>
      <c r="L671" s="21">
        <v>-1.0000000000000004</v>
      </c>
      <c r="M671" s="21">
        <v>-1.0000000000000004</v>
      </c>
      <c r="N671" s="21">
        <v>1.050728713844973</v>
      </c>
      <c r="O671" s="21">
        <v>7.808430546088367</v>
      </c>
      <c r="P671" s="21">
        <v>-0.52091442076282068</v>
      </c>
      <c r="Q671" s="21">
        <v>0.43233464230870949</v>
      </c>
      <c r="R671" s="21">
        <v>5.0547744264540714E-4</v>
      </c>
      <c r="S671" s="21">
        <v>0.33333333333333359</v>
      </c>
      <c r="T671" s="21">
        <v>0.33844282556901573</v>
      </c>
      <c r="U671" s="21">
        <v>0.50495672250086088</v>
      </c>
      <c r="V671" s="21">
        <v>0.21216356187802402</v>
      </c>
      <c r="W671" s="21">
        <v>53.454400303559375</v>
      </c>
      <c r="X671" s="21">
        <v>3.9171574767173714</v>
      </c>
      <c r="Y671" s="21">
        <v>-1.0000000000000004</v>
      </c>
      <c r="Z671" s="21">
        <v>-1.0000000000000004</v>
      </c>
      <c r="AA671" s="21">
        <v>103.25328182901779</v>
      </c>
      <c r="AB671" s="21">
        <v>0.34697721279721427</v>
      </c>
      <c r="AC671" s="21">
        <v>0.40254127698336561</v>
      </c>
      <c r="AD671" s="21">
        <v>0.24644903117973466</v>
      </c>
      <c r="AE671" s="21">
        <v>49.798376048015712</v>
      </c>
      <c r="AF671" s="21">
        <v>-1.0000000000000004</v>
      </c>
      <c r="AG671" s="21">
        <v>-1.0000000000000004</v>
      </c>
      <c r="AH671" s="21">
        <v>-1.0000000000000004</v>
      </c>
      <c r="AI671" s="21">
        <v>0</v>
      </c>
      <c r="AJ671" s="21">
        <v>0.21216356187802402</v>
      </c>
      <c r="AK671" s="21">
        <v>-0.10573971920593071</v>
      </c>
      <c r="AL671" s="21">
        <v>-7.6395445227868414E-3</v>
      </c>
      <c r="AM671" s="21">
        <v>0.35460208605559984</v>
      </c>
      <c r="AN671" s="21">
        <v>0.28468603959707967</v>
      </c>
      <c r="AO671" s="21">
        <v>8.3363535553603416</v>
      </c>
      <c r="AP671" s="21">
        <v>7.0789532673130555</v>
      </c>
      <c r="AQ671" s="21">
        <v>56.606586445094337</v>
      </c>
      <c r="AR671" s="21">
        <v>1.3888964432812343</v>
      </c>
      <c r="AS671" s="21">
        <v>3.9696939124096198</v>
      </c>
      <c r="AT671" s="21">
        <v>-1.0000000000000004</v>
      </c>
      <c r="AU671" s="21">
        <v>-1.0000000000000004</v>
      </c>
      <c r="AV671" s="21">
        <v>0.17248096291425485</v>
      </c>
      <c r="AW671" s="21">
        <v>118.14066564241915</v>
      </c>
      <c r="AX671" s="21">
        <v>139.35702183022156</v>
      </c>
      <c r="AY671" s="21">
        <v>0.35896693756851039</v>
      </c>
      <c r="AZ671" s="21">
        <v>55.093040742181707</v>
      </c>
      <c r="BA671" s="26">
        <v>1567.7009237372442</v>
      </c>
    </row>
    <row r="672" spans="1:100" x14ac:dyDescent="0.25">
      <c r="A672">
        <v>1923</v>
      </c>
      <c r="B672" t="s">
        <v>1103</v>
      </c>
      <c r="C672" s="26">
        <v>3</v>
      </c>
      <c r="D672" s="21">
        <v>3.9571966281887914</v>
      </c>
      <c r="E672" s="21">
        <v>0.13330970030323708</v>
      </c>
      <c r="F672" s="21">
        <v>-0.49257574193304282</v>
      </c>
      <c r="G672" s="21">
        <v>-0.45929441800429976</v>
      </c>
      <c r="H672" s="21">
        <v>0.21078418756588688</v>
      </c>
      <c r="I672" s="21">
        <v>0</v>
      </c>
      <c r="J672" s="21">
        <v>12.647051253953212</v>
      </c>
      <c r="K672" s="21">
        <v>0.21078418756588688</v>
      </c>
      <c r="L672" s="21">
        <v>-1.0000000000000007</v>
      </c>
      <c r="M672" s="21">
        <v>-1.0000000000000007</v>
      </c>
      <c r="N672" s="21">
        <v>4.2156837513177372</v>
      </c>
      <c r="O672" s="21">
        <v>16.1449534641377</v>
      </c>
      <c r="P672" s="21">
        <v>-0.30669804851033966</v>
      </c>
      <c r="Q672" s="21">
        <v>-0.71361867470893836</v>
      </c>
      <c r="R672" s="21">
        <v>-0.23127978248146408</v>
      </c>
      <c r="S672" s="21">
        <v>0.33101376562631574</v>
      </c>
      <c r="T672" s="21">
        <v>0.36400188616283352</v>
      </c>
      <c r="U672" s="21">
        <v>0.19557684575126252</v>
      </c>
      <c r="V672" s="21">
        <v>7.0378266685478516E-2</v>
      </c>
      <c r="W672" s="21">
        <v>30.007463066400117</v>
      </c>
      <c r="X672" s="21">
        <v>1.7159233139393506</v>
      </c>
      <c r="Y672" s="21">
        <v>-1.0000000000000007</v>
      </c>
      <c r="Z672" s="21">
        <v>-1.0000000000000007</v>
      </c>
      <c r="AA672" s="21">
        <v>39.168770187214022</v>
      </c>
      <c r="AB672" s="21">
        <v>6.5059517045303494E-2</v>
      </c>
      <c r="AC672" s="21">
        <v>0.1115598692528899</v>
      </c>
      <c r="AD672" s="21">
        <v>1.1232351767713929E-2</v>
      </c>
      <c r="AE672" s="21">
        <v>9.3925869032953511</v>
      </c>
      <c r="AF672" s="21">
        <v>-1.0000000000000007</v>
      </c>
      <c r="AG672" s="21">
        <v>-1.0000000000000007</v>
      </c>
      <c r="AH672" s="21">
        <v>-1.0000000000000007</v>
      </c>
      <c r="AI672" s="21">
        <v>0</v>
      </c>
      <c r="AJ672" s="21">
        <v>7.0378266685478516E-2</v>
      </c>
      <c r="AK672" s="21">
        <v>-7.7213677648251322E-2</v>
      </c>
      <c r="AL672" s="21">
        <v>8.3646430919443876E-2</v>
      </c>
      <c r="AM672" s="21">
        <v>-0.12583381565147139</v>
      </c>
      <c r="AN672" s="21">
        <v>0.81743577674536538</v>
      </c>
      <c r="AO672" s="21">
        <v>-3.531913779528042</v>
      </c>
      <c r="AP672" s="21">
        <v>20.854126573231365</v>
      </c>
      <c r="AQ672" s="21">
        <v>42.654514320353329</v>
      </c>
      <c r="AR672" s="21">
        <v>0.96097076422589023</v>
      </c>
      <c r="AS672" s="21">
        <v>1.926707501505238</v>
      </c>
      <c r="AT672" s="21">
        <v>-1.0000000000000007</v>
      </c>
      <c r="AU672" s="21">
        <v>-1.0000000000000007</v>
      </c>
      <c r="AV672" s="21">
        <v>-0.69057420048576368</v>
      </c>
      <c r="AW672" s="21">
        <v>76.167850224583049</v>
      </c>
      <c r="AX672" s="21">
        <v>83.205676893130885</v>
      </c>
      <c r="AY672" s="21">
        <v>0.27804122873916859</v>
      </c>
      <c r="AZ672" s="21">
        <v>18.4526534002764</v>
      </c>
      <c r="BA672" s="26">
        <v>1512.9677293219397</v>
      </c>
    </row>
    <row r="673" spans="1:100" x14ac:dyDescent="0.25">
      <c r="A673">
        <v>1927</v>
      </c>
      <c r="B673" t="s">
        <v>562</v>
      </c>
      <c r="C673" s="26">
        <v>3</v>
      </c>
      <c r="D673" s="21">
        <v>4.9752468054138124</v>
      </c>
      <c r="E673" s="21">
        <v>-6.9090894736511029E-3</v>
      </c>
      <c r="F673" s="21">
        <v>-0.19116805798171124</v>
      </c>
      <c r="G673" s="21">
        <v>-0.19116805798171124</v>
      </c>
      <c r="H673" s="21">
        <v>-7.0431934863211518E-2</v>
      </c>
      <c r="I673" s="21">
        <v>0</v>
      </c>
      <c r="J673" s="21">
        <v>-4.2259160917926897</v>
      </c>
      <c r="K673" s="21">
        <v>-7.0431934863211518E-2</v>
      </c>
      <c r="L673" s="21">
        <v>-0.99999999999999856</v>
      </c>
      <c r="M673" s="21">
        <v>-0.99999999999999856</v>
      </c>
      <c r="N673" s="21">
        <v>-1.4086386972642302</v>
      </c>
      <c r="O673" s="21">
        <v>0.55816265563940259</v>
      </c>
      <c r="P673" s="21">
        <v>-0.36278305051463111</v>
      </c>
      <c r="Q673" s="21">
        <v>-1.5157572116793481</v>
      </c>
      <c r="R673" s="21">
        <v>-0.4917330459901107</v>
      </c>
      <c r="S673" s="21">
        <v>0.33333333333333326</v>
      </c>
      <c r="T673" s="21">
        <v>0.43619649210134548</v>
      </c>
      <c r="U673" s="21">
        <v>0.1137566698419276</v>
      </c>
      <c r="V673" s="21">
        <v>9.328741774861737E-3</v>
      </c>
      <c r="W673" s="21">
        <v>38.521886876587203</v>
      </c>
      <c r="X673" s="21">
        <v>1.4538240490827834</v>
      </c>
      <c r="Y673" s="21">
        <v>-0.99999999999999856</v>
      </c>
      <c r="Z673" s="21">
        <v>-0.99999999999999856</v>
      </c>
      <c r="AA673" s="21">
        <v>21.570554485315089</v>
      </c>
      <c r="AB673" s="21">
        <v>-0.12885938033896807</v>
      </c>
      <c r="AC673" s="21">
        <v>-0.17660348652468247</v>
      </c>
      <c r="AD673" s="21">
        <v>-2.3729120041989002E-2</v>
      </c>
      <c r="AE673" s="21">
        <v>-16.459599345281983</v>
      </c>
      <c r="AF673" s="21">
        <v>-0.99999999999999856</v>
      </c>
      <c r="AG673" s="21">
        <v>-0.99999999999999856</v>
      </c>
      <c r="AH673" s="21">
        <v>-0.99999999999999856</v>
      </c>
      <c r="AI673" s="21">
        <v>0</v>
      </c>
      <c r="AJ673" s="21">
        <v>9.328741774861737E-3</v>
      </c>
      <c r="AK673" s="21">
        <v>5.9354334055416444E-2</v>
      </c>
      <c r="AL673" s="21">
        <v>-0.28364868973441104</v>
      </c>
      <c r="AM673" s="21">
        <v>0.31096315611888214</v>
      </c>
      <c r="AN673" s="21">
        <v>2.8664556716227835E-2</v>
      </c>
      <c r="AO673" s="21">
        <v>8.0708505732491336</v>
      </c>
      <c r="AP673" s="21">
        <v>-0.70162953076635859</v>
      </c>
      <c r="AQ673" s="21">
        <v>34.295970784794491</v>
      </c>
      <c r="AR673" s="21">
        <v>0.89261523705146761</v>
      </c>
      <c r="AS673" s="21">
        <v>1.3833921142195709</v>
      </c>
      <c r="AT673" s="21">
        <v>-0.99999999999999856</v>
      </c>
      <c r="AU673" s="21">
        <v>-0.99999999999999856</v>
      </c>
      <c r="AV673" s="21">
        <v>-0.68290110397182213</v>
      </c>
      <c r="AW673" s="21">
        <v>21.427087610188142</v>
      </c>
      <c r="AX673" s="21">
        <v>22.359961787674312</v>
      </c>
      <c r="AY673" s="21">
        <v>0.11494771530501317</v>
      </c>
      <c r="AZ673" s="21">
        <v>-34.990226712665425</v>
      </c>
      <c r="BA673" s="26">
        <v>1420.701363404256</v>
      </c>
    </row>
    <row r="674" spans="1:100" x14ac:dyDescent="0.25">
      <c r="A674">
        <v>1937</v>
      </c>
      <c r="B674" t="s">
        <v>1104</v>
      </c>
      <c r="C674" s="26">
        <v>3</v>
      </c>
      <c r="D674" s="21">
        <v>5.1070363529937808</v>
      </c>
      <c r="E674" s="21">
        <v>-2.4821060976046611E-2</v>
      </c>
      <c r="F674" s="21">
        <v>-0.50773198496200622</v>
      </c>
      <c r="G674" s="21">
        <v>-0.50773198496200622</v>
      </c>
      <c r="H674" s="21">
        <v>0.21033527996285473</v>
      </c>
      <c r="I674" s="21">
        <v>0</v>
      </c>
      <c r="J674" s="21">
        <v>12.620116797771287</v>
      </c>
      <c r="K674" s="21">
        <v>0.21033527996285473</v>
      </c>
      <c r="L674" s="21">
        <v>-0.99999999999999911</v>
      </c>
      <c r="M674" s="21">
        <v>-0.99999999999999911</v>
      </c>
      <c r="N674" s="21">
        <v>4.2067055992570968</v>
      </c>
      <c r="O674" s="21">
        <v>17.21942116580307</v>
      </c>
      <c r="P674" s="21">
        <v>-1.7774032072635157E-2</v>
      </c>
      <c r="Q674" s="21">
        <v>1.1889830976787308E-3</v>
      </c>
      <c r="R674" s="21">
        <v>-0.12564861672593627</v>
      </c>
      <c r="S674" s="21">
        <v>0.33333333333333331</v>
      </c>
      <c r="T674" s="21">
        <v>0.3569152648855009</v>
      </c>
      <c r="U674" s="21">
        <v>0.42751314365925686</v>
      </c>
      <c r="V674" s="21">
        <v>0</v>
      </c>
      <c r="W674" s="21">
        <v>36.29705847660945</v>
      </c>
      <c r="X674" s="21">
        <v>2.2077623078457633</v>
      </c>
      <c r="Y674" s="21">
        <v>-0.99999999999999911</v>
      </c>
      <c r="Z674" s="21">
        <v>-0.99999999999999911</v>
      </c>
      <c r="AA674" s="21">
        <v>75.525436443776371</v>
      </c>
      <c r="AB674" s="21">
        <v>7.0153906261580204E-2</v>
      </c>
      <c r="AC674" s="21">
        <v>0.3262911832388562</v>
      </c>
      <c r="AD674" s="21">
        <v>0.39063544217741997</v>
      </c>
      <c r="AE674" s="21">
        <v>39.354026583892818</v>
      </c>
      <c r="AF674" s="21">
        <v>-0.99999999999999911</v>
      </c>
      <c r="AG674" s="21">
        <v>-0.99999999999999911</v>
      </c>
      <c r="AH674" s="21">
        <v>-0.99999999999999911</v>
      </c>
      <c r="AI674" s="21">
        <v>-1.1529090231736545E-4</v>
      </c>
      <c r="AJ674" s="21">
        <v>0</v>
      </c>
      <c r="AK674" s="21">
        <v>0.50114348034400369</v>
      </c>
      <c r="AL674" s="21">
        <v>-0.25142176345960049</v>
      </c>
      <c r="AM674" s="21">
        <v>-5.1275176357510478E-2</v>
      </c>
      <c r="AN674" s="21">
        <v>0.25466106280518785</v>
      </c>
      <c r="AO674" s="21">
        <v>1.2238379927822551</v>
      </c>
      <c r="AP674" s="21">
        <v>5.1094177528316918</v>
      </c>
      <c r="AQ674" s="21">
        <v>48.917175274380753</v>
      </c>
      <c r="AR674" s="21">
        <v>1.1177617418780907</v>
      </c>
      <c r="AS674" s="21">
        <v>2.4180975878086177</v>
      </c>
      <c r="AT674" s="21">
        <v>-0.99999999999999911</v>
      </c>
      <c r="AU674" s="21">
        <v>-0.99999999999999911</v>
      </c>
      <c r="AV674" s="21">
        <v>-0.63338060168794241</v>
      </c>
      <c r="AW674" s="21">
        <v>97.854275362411073</v>
      </c>
      <c r="AX674" s="21">
        <v>97.851969544364721</v>
      </c>
      <c r="AY674" s="21">
        <v>0.37247531230528497</v>
      </c>
      <c r="AZ674" s="21">
        <v>32.809197890069825</v>
      </c>
      <c r="BA674" s="26">
        <v>1508.0026537515766</v>
      </c>
      <c r="CU674" t="e">
        <v>#N/A</v>
      </c>
      <c r="CV674" t="e">
        <v>#N/A</v>
      </c>
    </row>
    <row r="675" spans="1:100" x14ac:dyDescent="0.25">
      <c r="A675">
        <v>1939</v>
      </c>
      <c r="B675" t="s">
        <v>1105</v>
      </c>
      <c r="C675" s="26">
        <v>3</v>
      </c>
      <c r="D675" s="21">
        <v>4.6473022238559958</v>
      </c>
      <c r="E675" s="21">
        <v>-7.7924575112390702E-3</v>
      </c>
      <c r="F675" s="21">
        <v>-8.7694945095574406E-3</v>
      </c>
      <c r="G675" s="21">
        <v>-8.7694945095574406E-3</v>
      </c>
      <c r="H675" s="21">
        <v>0.54068914003507673</v>
      </c>
      <c r="I675" s="21">
        <v>0</v>
      </c>
      <c r="J675" s="21">
        <v>32.441348402104602</v>
      </c>
      <c r="K675" s="21">
        <v>0.54068914003507673</v>
      </c>
      <c r="L675" s="21">
        <v>-1.0000000000000002</v>
      </c>
      <c r="M675" s="21">
        <v>-1.0000000000000002</v>
      </c>
      <c r="N675" s="21">
        <v>10.813782800701535</v>
      </c>
      <c r="O675" s="21">
        <v>37.079881131451053</v>
      </c>
      <c r="P675" s="21">
        <v>2.1150228083323488</v>
      </c>
      <c r="Q675" s="21">
        <v>-2.4296837360704338</v>
      </c>
      <c r="R675" s="21">
        <v>-0.5950856000685969</v>
      </c>
      <c r="S675" s="21">
        <v>0.3243720994125045</v>
      </c>
      <c r="T675" s="21">
        <v>0.47601799634646025</v>
      </c>
      <c r="U675" s="21">
        <v>0.15441872515976837</v>
      </c>
      <c r="V675" s="21">
        <v>1.2060038687685636E-2</v>
      </c>
      <c r="W675" s="21">
        <v>17.047188782853677</v>
      </c>
      <c r="X675" s="21">
        <v>1.0869041402837405</v>
      </c>
      <c r="Y675" s="21">
        <v>-1.0000000000000002</v>
      </c>
      <c r="Z675" s="21">
        <v>-1.0000000000000002</v>
      </c>
      <c r="AA675" s="21">
        <v>56.126823007639111</v>
      </c>
      <c r="AB675" s="21">
        <v>0.29098030193539204</v>
      </c>
      <c r="AC675" s="21">
        <v>0.36092690905306274</v>
      </c>
      <c r="AD675" s="21">
        <v>0.14158718550862609</v>
      </c>
      <c r="AE675" s="21">
        <v>39.674719824854009</v>
      </c>
      <c r="AF675" s="21">
        <v>-1.0000000000000002</v>
      </c>
      <c r="AG675" s="21">
        <v>-1.0000000000000002</v>
      </c>
      <c r="AH675" s="21">
        <v>-1.0000000000000002</v>
      </c>
      <c r="AI675" s="21">
        <v>6.3177436213934669E-3</v>
      </c>
      <c r="AJ675" s="21">
        <v>1.2060038687685636E-2</v>
      </c>
      <c r="AK675" s="21">
        <v>-5.8300340909059493E-2</v>
      </c>
      <c r="AL675" s="21">
        <v>9.1257459358575002E-3</v>
      </c>
      <c r="AM675" s="21">
        <v>-3.8628809297321022E-2</v>
      </c>
      <c r="AN675" s="21">
        <v>0.19235187253533587</v>
      </c>
      <c r="AO675" s="21">
        <v>-1.257221936978324</v>
      </c>
      <c r="AP675" s="21">
        <v>4.8544255430626846</v>
      </c>
      <c r="AQ675" s="21">
        <v>49.488537184958297</v>
      </c>
      <c r="AR675" s="21">
        <v>0.96686885960641888</v>
      </c>
      <c r="AS675" s="21">
        <v>1.6275932803188173</v>
      </c>
      <c r="AT675" s="21">
        <v>-1.0000000000000002</v>
      </c>
      <c r="AU675" s="21">
        <v>-1.0000000000000002</v>
      </c>
      <c r="AV675" s="21">
        <v>-0.60385509457815401</v>
      </c>
      <c r="AW675" s="21">
        <v>98.061129682152796</v>
      </c>
      <c r="AX675" s="21">
        <v>99.393488423349226</v>
      </c>
      <c r="AY675" s="21">
        <v>0.53832129249315308</v>
      </c>
      <c r="AZ675" s="21">
        <v>48.131118911483014</v>
      </c>
      <c r="BA675" s="26">
        <v>1496.8867938945598</v>
      </c>
    </row>
    <row r="676" spans="1:100" x14ac:dyDescent="0.25">
      <c r="A676">
        <v>1940</v>
      </c>
      <c r="B676" t="s">
        <v>1106</v>
      </c>
      <c r="C676" s="26">
        <v>3</v>
      </c>
      <c r="D676" s="21">
        <v>5.094586130045367</v>
      </c>
      <c r="E676" s="21">
        <v>0</v>
      </c>
      <c r="F676" s="21">
        <v>-9.4859669583478995E-3</v>
      </c>
      <c r="G676" s="21">
        <v>-9.4859669583478995E-3</v>
      </c>
      <c r="H676" s="21">
        <v>0.19834824942705631</v>
      </c>
      <c r="I676" s="21">
        <v>0</v>
      </c>
      <c r="J676" s="21">
        <v>11.900894965623387</v>
      </c>
      <c r="K676" s="21">
        <v>0.19834824942705631</v>
      </c>
      <c r="L676" s="21">
        <v>-0.99999999999999956</v>
      </c>
      <c r="M676" s="21">
        <v>-0.99999999999999956</v>
      </c>
      <c r="N676" s="21">
        <v>3.9669649885411253</v>
      </c>
      <c r="O676" s="21">
        <v>16.985995128710407</v>
      </c>
      <c r="P676" s="21">
        <v>-3.4349244756458022E-2</v>
      </c>
      <c r="Q676" s="21">
        <v>-0.57308017558159874</v>
      </c>
      <c r="R676" s="21">
        <v>-0.21907466582989216</v>
      </c>
      <c r="S676" s="21">
        <v>0.33333333333333304</v>
      </c>
      <c r="T676" s="21">
        <v>0.35023503845368398</v>
      </c>
      <c r="U676" s="21">
        <v>0.3407134490291831</v>
      </c>
      <c r="V676" s="21">
        <v>-9.2623992335277312E-3</v>
      </c>
      <c r="W676" s="21">
        <v>32.666846886224626</v>
      </c>
      <c r="X676" s="21">
        <v>1.8094012281958773</v>
      </c>
      <c r="Y676" s="21">
        <v>-0.99999999999999956</v>
      </c>
      <c r="Z676" s="21">
        <v>-0.99999999999999956</v>
      </c>
      <c r="AA676" s="21">
        <v>87.68043601039976</v>
      </c>
      <c r="AB676" s="21">
        <v>0.28149633119858719</v>
      </c>
      <c r="AC676" s="21">
        <v>0.47807405036193107</v>
      </c>
      <c r="AD676" s="21">
        <v>0.34508289423958172</v>
      </c>
      <c r="AE676" s="21">
        <v>55.232663790004977</v>
      </c>
      <c r="AF676" s="21">
        <v>-0.99999999999999956</v>
      </c>
      <c r="AG676" s="21">
        <v>-0.99999999999999956</v>
      </c>
      <c r="AH676" s="21">
        <v>-0.99999999999999956</v>
      </c>
      <c r="AI676" s="21">
        <v>0</v>
      </c>
      <c r="AJ676" s="21">
        <v>-9.2623992335277312E-3</v>
      </c>
      <c r="AK676" s="21">
        <v>-0.15128777885103581</v>
      </c>
      <c r="AL676" s="21">
        <v>0.13999564356382627</v>
      </c>
      <c r="AM676" s="21">
        <v>7.682786724294835E-2</v>
      </c>
      <c r="AN676" s="21">
        <v>4.989239797807906E-2</v>
      </c>
      <c r="AO676" s="21">
        <v>1.1642577868185295</v>
      </c>
      <c r="AP676" s="21">
        <v>1.9472881672711089</v>
      </c>
      <c r="AQ676" s="21">
        <v>44.567741851848027</v>
      </c>
      <c r="AR676" s="21">
        <v>1.0150194215826729</v>
      </c>
      <c r="AS676" s="21">
        <v>2.0077494776229345</v>
      </c>
      <c r="AT676" s="21">
        <v>-0.99999999999999956</v>
      </c>
      <c r="AU676" s="21">
        <v>-0.99999999999999956</v>
      </c>
      <c r="AV676" s="21">
        <v>-0.22856063278824007</v>
      </c>
      <c r="AW676" s="21">
        <v>106.6137193063812</v>
      </c>
      <c r="AX676" s="21">
        <v>105.68747938302846</v>
      </c>
      <c r="AY676" s="21">
        <v>0.32155635177163078</v>
      </c>
      <c r="AZ676" s="21">
        <v>40.870343564345632</v>
      </c>
      <c r="BA676" s="26">
        <v>1485.8400262351377</v>
      </c>
    </row>
    <row r="677" spans="1:100" x14ac:dyDescent="0.25">
      <c r="A677">
        <v>1942</v>
      </c>
      <c r="B677" t="s">
        <v>1107</v>
      </c>
      <c r="C677" s="26">
        <v>3</v>
      </c>
      <c r="D677" s="21">
        <v>4.3297866471455055</v>
      </c>
      <c r="E677" s="21">
        <v>0</v>
      </c>
      <c r="F677" s="21">
        <v>-5.8323182168872043E-2</v>
      </c>
      <c r="G677" s="21">
        <v>-5.8323182168872043E-2</v>
      </c>
      <c r="H677" s="21">
        <v>0.11166052956711833</v>
      </c>
      <c r="I677" s="21">
        <v>0</v>
      </c>
      <c r="J677" s="21">
        <v>6.6996317740270985</v>
      </c>
      <c r="K677" s="21">
        <v>0.11166052956711833</v>
      </c>
      <c r="L677" s="21">
        <v>-1.0000000000000011</v>
      </c>
      <c r="M677" s="21">
        <v>-1.0000000000000011</v>
      </c>
      <c r="N677" s="21">
        <v>2.2332105913423681</v>
      </c>
      <c r="O677" s="21">
        <v>10.97109523900374</v>
      </c>
      <c r="P677" s="21">
        <v>-0.50392301045857235</v>
      </c>
      <c r="Q677" s="21">
        <v>0.35806850042879312</v>
      </c>
      <c r="R677" s="21">
        <v>7.8472721501958984E-2</v>
      </c>
      <c r="S677" s="21">
        <v>0.33333333333333359</v>
      </c>
      <c r="T677" s="21">
        <v>0.34998649783626867</v>
      </c>
      <c r="U677" s="21">
        <v>0.3172568655284328</v>
      </c>
      <c r="V677" s="21">
        <v>0</v>
      </c>
      <c r="W677" s="21">
        <v>35.556646685236672</v>
      </c>
      <c r="X677" s="21">
        <v>1.8265389803597489</v>
      </c>
      <c r="Y677" s="21">
        <v>-1.0000000000000011</v>
      </c>
      <c r="Z677" s="21">
        <v>-1.0000000000000011</v>
      </c>
      <c r="AA677" s="21">
        <v>43.277855244000776</v>
      </c>
      <c r="AB677" s="21">
        <v>8.053771388393953E-2</v>
      </c>
      <c r="AC677" s="21">
        <v>-4.9086321951280279E-2</v>
      </c>
      <c r="AD677" s="21">
        <v>0.12140332481258356</v>
      </c>
      <c r="AE677" s="21">
        <v>7.6427358372621441</v>
      </c>
      <c r="AF677" s="21">
        <v>-1.0000000000000011</v>
      </c>
      <c r="AG677" s="21">
        <v>-1.0000000000000011</v>
      </c>
      <c r="AH677" s="21">
        <v>-1.0000000000000011</v>
      </c>
      <c r="AI677" s="21">
        <v>0</v>
      </c>
      <c r="AJ677" s="21">
        <v>0</v>
      </c>
      <c r="AK677" s="21">
        <v>8.9723747431042708E-2</v>
      </c>
      <c r="AL677" s="21">
        <v>0.4916230247950118</v>
      </c>
      <c r="AM677" s="21">
        <v>0.20122379960384987</v>
      </c>
      <c r="AN677" s="21">
        <v>-0.25754378448503273</v>
      </c>
      <c r="AO677" s="21">
        <v>5.4792137272514605</v>
      </c>
      <c r="AP677" s="21">
        <v>-3.9804794881507588</v>
      </c>
      <c r="AQ677" s="21">
        <v>42.25627845926379</v>
      </c>
      <c r="AR677" s="21">
        <v>1.0005766966980356</v>
      </c>
      <c r="AS677" s="21">
        <v>1.938199509926867</v>
      </c>
      <c r="AT677" s="21">
        <v>-1.0000000000000011</v>
      </c>
      <c r="AU677" s="21">
        <v>-1.0000000000000011</v>
      </c>
      <c r="AV677" s="21">
        <v>2.0149539333086927E-2</v>
      </c>
      <c r="AW677" s="21">
        <v>50.268470994853729</v>
      </c>
      <c r="AX677" s="21">
        <v>50.268470994853729</v>
      </c>
      <c r="AY677" s="21">
        <v>-3.3768279246298438E-2</v>
      </c>
      <c r="AZ677" s="21">
        <v>-20.194373751757091</v>
      </c>
      <c r="BA677" s="26">
        <v>1438.3365372361209</v>
      </c>
      <c r="CU677" t="e">
        <v>#N/A</v>
      </c>
      <c r="CV677" t="e">
        <v>#N/A</v>
      </c>
    </row>
    <row r="678" spans="1:100" x14ac:dyDescent="0.25">
      <c r="A678">
        <v>1943</v>
      </c>
      <c r="B678" t="s">
        <v>1108</v>
      </c>
      <c r="C678" s="26">
        <v>3</v>
      </c>
      <c r="D678" s="21">
        <v>4.9378118652148482</v>
      </c>
      <c r="E678" s="21">
        <v>-1.6115073678617458E-2</v>
      </c>
      <c r="F678" s="21">
        <v>0.11744461532715145</v>
      </c>
      <c r="G678" s="21">
        <v>0.11744461532715145</v>
      </c>
      <c r="H678" s="21">
        <v>5.9490188721665505E-2</v>
      </c>
      <c r="I678" s="21">
        <v>0</v>
      </c>
      <c r="J678" s="21">
        <v>3.5694113232999292</v>
      </c>
      <c r="K678" s="21">
        <v>5.9490188721665505E-2</v>
      </c>
      <c r="L678" s="21">
        <v>-0.99999999999999789</v>
      </c>
      <c r="M678" s="21">
        <v>-0.99999999999999789</v>
      </c>
      <c r="N678" s="21">
        <v>1.1898037744333108</v>
      </c>
      <c r="O678" s="21">
        <v>8.6246678038419304</v>
      </c>
      <c r="P678" s="21">
        <v>-1.0377368699895409E-2</v>
      </c>
      <c r="Q678" s="21">
        <v>4.891460430881633</v>
      </c>
      <c r="R678" s="21">
        <v>1.5616763093047996</v>
      </c>
      <c r="S678" s="21">
        <v>0.33333333333333265</v>
      </c>
      <c r="T678" s="21">
        <v>0.37153055286757314</v>
      </c>
      <c r="U678" s="21">
        <v>0.25121120952188669</v>
      </c>
      <c r="V678" s="21">
        <v>0</v>
      </c>
      <c r="W678" s="21">
        <v>35.86339628004508</v>
      </c>
      <c r="X678" s="21">
        <v>1.6674803360909287</v>
      </c>
      <c r="Y678" s="21">
        <v>-0.99999999999999789</v>
      </c>
      <c r="Z678" s="21">
        <v>-0.99999999999999789</v>
      </c>
      <c r="AA678" s="21">
        <v>80.490787220074637</v>
      </c>
      <c r="AB678" s="21">
        <v>-0.10126650640721607</v>
      </c>
      <c r="AC678" s="21">
        <v>0.41678234160013611</v>
      </c>
      <c r="AD678" s="21">
        <v>0.54579845742157462</v>
      </c>
      <c r="AE678" s="21">
        <v>43.065714630724727</v>
      </c>
      <c r="AF678" s="21">
        <v>-0.99999999999999789</v>
      </c>
      <c r="AG678" s="21">
        <v>-0.99999999999999789</v>
      </c>
      <c r="AH678" s="21">
        <v>-0.99999999999999789</v>
      </c>
      <c r="AI678" s="21">
        <v>1.8162864570422398E-2</v>
      </c>
      <c r="AJ678" s="21">
        <v>0</v>
      </c>
      <c r="AK678" s="21">
        <v>0.20406840877705115</v>
      </c>
      <c r="AL678" s="21">
        <v>0.32545421321757578</v>
      </c>
      <c r="AM678" s="21">
        <v>-9.3792196696474942E-2</v>
      </c>
      <c r="AN678" s="21">
        <v>0.63560950781077763</v>
      </c>
      <c r="AO678" s="21">
        <v>-1.3244628735266173</v>
      </c>
      <c r="AP678" s="21">
        <v>17.517508761357313</v>
      </c>
      <c r="AQ678" s="21">
        <v>39.432807603345019</v>
      </c>
      <c r="AR678" s="21">
        <v>0.95607509572279237</v>
      </c>
      <c r="AS678" s="21">
        <v>1.7269705248125942</v>
      </c>
      <c r="AT678" s="21">
        <v>-0.99999999999999789</v>
      </c>
      <c r="AU678" s="21">
        <v>-0.99999999999999789</v>
      </c>
      <c r="AV678" s="21">
        <v>1.6791209246319507</v>
      </c>
      <c r="AW678" s="21">
        <v>106.63296378527384</v>
      </c>
      <c r="AX678" s="21">
        <v>106.99622107668227</v>
      </c>
      <c r="AY678" s="21">
        <v>0.40774763690714411</v>
      </c>
      <c r="AZ678" s="21">
        <v>60.340012899732393</v>
      </c>
      <c r="BA678" s="26">
        <v>1495.3115230001629</v>
      </c>
    </row>
    <row r="679" spans="1:100" x14ac:dyDescent="0.25">
      <c r="A679">
        <v>1944</v>
      </c>
      <c r="B679" t="s">
        <v>1109</v>
      </c>
      <c r="C679" s="26">
        <v>3</v>
      </c>
      <c r="D679" s="21">
        <v>3.998108510713184</v>
      </c>
      <c r="E679" s="21">
        <v>0</v>
      </c>
      <c r="F679" s="21">
        <v>0.24370907674293812</v>
      </c>
      <c r="G679" s="21">
        <v>0.24370907674293812</v>
      </c>
      <c r="H679" s="21">
        <v>0.41216944108312237</v>
      </c>
      <c r="I679" s="21">
        <v>0</v>
      </c>
      <c r="J679" s="21">
        <v>24.730166464987356</v>
      </c>
      <c r="K679" s="21">
        <v>0.41216944108312237</v>
      </c>
      <c r="L679" s="21">
        <v>-0.99999999999999944</v>
      </c>
      <c r="M679" s="21">
        <v>-0.99999999999999944</v>
      </c>
      <c r="N679" s="21">
        <v>8.243388821662446</v>
      </c>
      <c r="O679" s="21">
        <v>28.971984052443471</v>
      </c>
      <c r="P679" s="21">
        <v>0.1368242084984358</v>
      </c>
      <c r="Q679" s="21">
        <v>-0.78998374867287424</v>
      </c>
      <c r="R679" s="21">
        <v>-0.25239864792220995</v>
      </c>
      <c r="S679" s="21">
        <v>0.33333333333333298</v>
      </c>
      <c r="T679" s="21">
        <v>0.38020569346329885</v>
      </c>
      <c r="U679" s="21">
        <v>0.23508866498793593</v>
      </c>
      <c r="V679" s="21">
        <v>0</v>
      </c>
      <c r="W679" s="21">
        <v>21.458330028057816</v>
      </c>
      <c r="X679" s="21">
        <v>1.2772401239015871</v>
      </c>
      <c r="Y679" s="21">
        <v>-0.99999999999999944</v>
      </c>
      <c r="Z679" s="21">
        <v>-0.99999999999999944</v>
      </c>
      <c r="AA679" s="21">
        <v>28.15228209204281</v>
      </c>
      <c r="AB679" s="21">
        <v>0.11684450089910232</v>
      </c>
      <c r="AC679" s="21">
        <v>2.3955107934758125E-2</v>
      </c>
      <c r="AD679" s="21">
        <v>-1.8725945957163139E-3</v>
      </c>
      <c r="AE679" s="21">
        <v>6.9463507119072059</v>
      </c>
      <c r="AF679" s="21">
        <v>-0.99999999999999944</v>
      </c>
      <c r="AG679" s="21">
        <v>-0.99999999999999944</v>
      </c>
      <c r="AH679" s="21">
        <v>-0.99999999999999944</v>
      </c>
      <c r="AI679" s="21">
        <v>0</v>
      </c>
      <c r="AJ679" s="21">
        <v>0</v>
      </c>
      <c r="AK679" s="21">
        <v>0.24261544653609551</v>
      </c>
      <c r="AL679" s="21">
        <v>0.10156089351753214</v>
      </c>
      <c r="AM679" s="21">
        <v>0.13310409705192483</v>
      </c>
      <c r="AN679" s="21">
        <v>-2.6380459785957697E-2</v>
      </c>
      <c r="AO679" s="21">
        <v>4.5406796589785978</v>
      </c>
      <c r="AP679" s="21">
        <v>-0.15170702706128097</v>
      </c>
      <c r="AQ679" s="21">
        <v>46.18849649304515</v>
      </c>
      <c r="AR679" s="21">
        <v>0.94862769178456818</v>
      </c>
      <c r="AS679" s="21">
        <v>1.689409564984709</v>
      </c>
      <c r="AT679" s="21">
        <v>-0.99999999999999944</v>
      </c>
      <c r="AU679" s="21">
        <v>-0.99999999999999944</v>
      </c>
      <c r="AV679" s="21">
        <v>-8.689571179271896E-3</v>
      </c>
      <c r="AW679" s="21">
        <v>56.972559117424986</v>
      </c>
      <c r="AX679" s="21">
        <v>56.972559117424986</v>
      </c>
      <c r="AY679" s="21">
        <v>0.15442494493317241</v>
      </c>
      <c r="AZ679" s="21">
        <v>7.6831164355752453</v>
      </c>
      <c r="BA679" s="26">
        <v>1413.5232312949518</v>
      </c>
      <c r="CU679" t="e">
        <v>#N/A</v>
      </c>
      <c r="CV679" t="e">
        <v>#N/A</v>
      </c>
    </row>
    <row r="680" spans="1:100" x14ac:dyDescent="0.25">
      <c r="A680">
        <v>1954</v>
      </c>
      <c r="B680" t="s">
        <v>1110</v>
      </c>
      <c r="C680" s="26">
        <v>3</v>
      </c>
      <c r="D680" s="21">
        <v>2.9575712317016087</v>
      </c>
      <c r="E680" s="21">
        <v>0</v>
      </c>
      <c r="F680" s="21">
        <v>1.1561863882373802</v>
      </c>
      <c r="G680" s="21">
        <v>1.1561863882373802</v>
      </c>
      <c r="H680" s="21">
        <v>-1.2598647563275151E-2</v>
      </c>
      <c r="I680" s="21">
        <v>0</v>
      </c>
      <c r="J680" s="21">
        <v>-0.75591885379650869</v>
      </c>
      <c r="K680" s="21">
        <v>-1.2598647563275151E-2</v>
      </c>
      <c r="L680" s="21">
        <v>-0.99999999999999933</v>
      </c>
      <c r="M680" s="21">
        <v>-0.99999999999999933</v>
      </c>
      <c r="N680" s="21">
        <v>-0.25197295126550301</v>
      </c>
      <c r="O680" s="21">
        <v>3.357838766142482</v>
      </c>
      <c r="P680" s="21">
        <v>0</v>
      </c>
      <c r="Q680" s="21">
        <v>0.21567906375951074</v>
      </c>
      <c r="R680" s="21">
        <v>0.10797208085670154</v>
      </c>
      <c r="S680" s="21">
        <v>0.33333333333333287</v>
      </c>
      <c r="T680" s="21">
        <v>0.23260522867737266</v>
      </c>
      <c r="U680" s="21">
        <v>0.12961532857741362</v>
      </c>
      <c r="V680" s="21">
        <v>0</v>
      </c>
      <c r="W680" s="21">
        <v>28.326101526055787</v>
      </c>
      <c r="X680" s="21">
        <v>0.99627041922767534</v>
      </c>
      <c r="Y680" s="21">
        <v>-0.99999999999999933</v>
      </c>
      <c r="Z680" s="21">
        <v>-0.99999999999999933</v>
      </c>
      <c r="AA680" s="21">
        <v>37.545714194679917</v>
      </c>
      <c r="AB680" s="21">
        <v>9.3712123057052968E-2</v>
      </c>
      <c r="AC680" s="21">
        <v>8.295276261594145E-2</v>
      </c>
      <c r="AD680" s="21">
        <v>5.5679260823545042E-3</v>
      </c>
      <c r="AE680" s="21">
        <v>9.1116405877674502</v>
      </c>
      <c r="AF680" s="21">
        <v>-0.99999999999999933</v>
      </c>
      <c r="AG680" s="21">
        <v>-0.99999999999999933</v>
      </c>
      <c r="AH680" s="21">
        <v>-0.99999999999999933</v>
      </c>
      <c r="AI680" s="21">
        <v>6.4224752197829721E-2</v>
      </c>
      <c r="AJ680" s="21">
        <v>0</v>
      </c>
      <c r="AK680" s="21">
        <v>5.5923390350644246E-2</v>
      </c>
      <c r="AL680" s="21">
        <v>0.13951175283478409</v>
      </c>
      <c r="AM680" s="21">
        <v>8.281404308546525E-2</v>
      </c>
      <c r="AN680" s="21">
        <v>-5.5999253748806023E-2</v>
      </c>
      <c r="AO680" s="21">
        <v>2.3499680288898515</v>
      </c>
      <c r="AP680" s="21">
        <v>-0.70242257954622978</v>
      </c>
      <c r="AQ680" s="21">
        <v>27.570182672259271</v>
      </c>
      <c r="AR680" s="21">
        <v>0.69555389058811923</v>
      </c>
      <c r="AS680" s="21">
        <v>0.98367177166440001</v>
      </c>
      <c r="AT680" s="21">
        <v>-0.99999999999999933</v>
      </c>
      <c r="AU680" s="21">
        <v>-0.99999999999999933</v>
      </c>
      <c r="AV680" s="21">
        <v>1.2641584690940812</v>
      </c>
      <c r="AW680" s="21">
        <v>40.201130381276172</v>
      </c>
      <c r="AX680" s="21">
        <v>41.485625425232769</v>
      </c>
      <c r="AY680" s="21">
        <v>1.8963901942252694E-2</v>
      </c>
      <c r="AZ680" s="21">
        <v>-24.020162100071907</v>
      </c>
      <c r="BA680" s="26">
        <v>1403.0649106341739</v>
      </c>
    </row>
    <row r="681" spans="1:100" x14ac:dyDescent="0.25">
      <c r="A681">
        <v>1965</v>
      </c>
      <c r="B681" t="s">
        <v>634</v>
      </c>
      <c r="C681" s="26">
        <v>3</v>
      </c>
      <c r="D681" s="21">
        <v>3.3093574277817632</v>
      </c>
      <c r="E681" s="21">
        <v>-0.18459341473475313</v>
      </c>
      <c r="F681" s="21">
        <v>0.21018927810790144</v>
      </c>
      <c r="G681" s="21">
        <v>0.16737388790298224</v>
      </c>
      <c r="H681" s="21">
        <v>-7.2772060390245571E-2</v>
      </c>
      <c r="I681" s="21">
        <v>0</v>
      </c>
      <c r="J681" s="21">
        <v>-4.3663236234147353</v>
      </c>
      <c r="K681" s="21">
        <v>-7.2772060390245571E-2</v>
      </c>
      <c r="L681" s="21">
        <v>-1.0000000000000002</v>
      </c>
      <c r="M681" s="21">
        <v>-1.0000000000000002</v>
      </c>
      <c r="N681" s="21">
        <v>-1.4554412078049108</v>
      </c>
      <c r="O681" s="21">
        <v>-0.88959230772998743</v>
      </c>
      <c r="P681" s="21">
        <v>0.96526276041627723</v>
      </c>
      <c r="Q681" s="21">
        <v>-3.0754837005283227</v>
      </c>
      <c r="R681" s="21">
        <v>-0.95776112699652627</v>
      </c>
      <c r="S681" s="21">
        <v>0.33333333333333331</v>
      </c>
      <c r="T681" s="21">
        <v>0.33306245575032112</v>
      </c>
      <c r="U681" s="21">
        <v>0.13207961043990984</v>
      </c>
      <c r="V681" s="21">
        <v>-6.3740737771747699E-3</v>
      </c>
      <c r="W681" s="21">
        <v>34.594935445465396</v>
      </c>
      <c r="X681" s="21">
        <v>1.228970970987479</v>
      </c>
      <c r="Y681" s="21">
        <v>-1.0000000000000002</v>
      </c>
      <c r="Z681" s="21">
        <v>-1.0000000000000002</v>
      </c>
      <c r="AA681" s="21">
        <v>73.333737958548909</v>
      </c>
      <c r="AB681" s="21">
        <v>0.43218563866380438</v>
      </c>
      <c r="AC681" s="21">
        <v>0.31798313912967618</v>
      </c>
      <c r="AD681" s="21">
        <v>4.3762495008119955E-2</v>
      </c>
      <c r="AE681" s="21">
        <v>39.696563640080008</v>
      </c>
      <c r="AF681" s="21">
        <v>-1.0000000000000002</v>
      </c>
      <c r="AG681" s="21">
        <v>-1.0000000000000002</v>
      </c>
      <c r="AH681" s="21">
        <v>-1.0000000000000002</v>
      </c>
      <c r="AI681" s="21">
        <v>-3.4337523887432234E-2</v>
      </c>
      <c r="AJ681" s="21">
        <v>-6.3740737771747699E-3</v>
      </c>
      <c r="AK681" s="21">
        <v>-4.8290019044120364E-2</v>
      </c>
      <c r="AL681" s="21">
        <v>-2.541750481965328E-2</v>
      </c>
      <c r="AM681" s="21">
        <v>3.5909533413878612E-2</v>
      </c>
      <c r="AN681" s="21">
        <v>0.32502027268848843</v>
      </c>
      <c r="AO681" s="21">
        <v>0.65628824012636333</v>
      </c>
      <c r="AP681" s="21">
        <v>7.998419293113944</v>
      </c>
      <c r="AQ681" s="21">
        <v>30.228611822050667</v>
      </c>
      <c r="AR681" s="21">
        <v>0.79210132574638958</v>
      </c>
      <c r="AS681" s="21">
        <v>1.1561989105972332</v>
      </c>
      <c r="AT681" s="21">
        <v>-1.0000000000000002</v>
      </c>
      <c r="AU681" s="21">
        <v>-1.0000000000000002</v>
      </c>
      <c r="AV681" s="21">
        <v>-0.79038723909354425</v>
      </c>
      <c r="AW681" s="21">
        <v>80.442564943932823</v>
      </c>
      <c r="AX681" s="21">
        <v>79.118407088466697</v>
      </c>
      <c r="AY681" s="21">
        <v>0.27896534726686056</v>
      </c>
      <c r="AZ681" s="21">
        <v>29.601448070580442</v>
      </c>
      <c r="BA681" s="26">
        <v>1431.2045082489224</v>
      </c>
    </row>
    <row r="682" spans="1:100" x14ac:dyDescent="0.25">
      <c r="A682">
        <v>1967</v>
      </c>
      <c r="B682" t="s">
        <v>1111</v>
      </c>
      <c r="C682" s="26">
        <v>3</v>
      </c>
      <c r="D682" s="21">
        <v>4.1156480179117159</v>
      </c>
      <c r="E682" s="21">
        <v>-1.0861910285978852E-2</v>
      </c>
      <c r="F682" s="21">
        <v>-0.69295691038075158</v>
      </c>
      <c r="G682" s="21">
        <v>-0.69295691038075158</v>
      </c>
      <c r="H682" s="21">
        <v>-0.23914091327974218</v>
      </c>
      <c r="I682" s="21">
        <v>0</v>
      </c>
      <c r="J682" s="21">
        <v>-14.348454796784528</v>
      </c>
      <c r="K682" s="21">
        <v>-0.23914091327974218</v>
      </c>
      <c r="L682" s="21">
        <v>-1.0000000000000018</v>
      </c>
      <c r="M682" s="21">
        <v>-1.0000000000000018</v>
      </c>
      <c r="N682" s="21">
        <v>-4.7828182655948419</v>
      </c>
      <c r="O682" s="21">
        <v>-10.925763689253563</v>
      </c>
      <c r="P682" s="21">
        <v>-0.28236374601800096</v>
      </c>
      <c r="Q682" s="21">
        <v>-0.14365607156588717</v>
      </c>
      <c r="R682" s="21">
        <v>-7.2216472641468354E-2</v>
      </c>
      <c r="S682" s="21">
        <v>0.3333333333333337</v>
      </c>
      <c r="T682" s="21">
        <v>2.9511195983999917E-2</v>
      </c>
      <c r="U682" s="21">
        <v>-3.4278016977584119E-2</v>
      </c>
      <c r="V682" s="21">
        <v>-9.8925082465427961E-3</v>
      </c>
      <c r="W682" s="21">
        <v>22.312596694917964</v>
      </c>
      <c r="X682" s="21">
        <v>0.10169618785814886</v>
      </c>
      <c r="Y682" s="21">
        <v>-1.0000000000000018</v>
      </c>
      <c r="Z682" s="21">
        <v>-1.0000000000000018</v>
      </c>
      <c r="AA682" s="21">
        <v>67.144564412534962</v>
      </c>
      <c r="AB682" s="21">
        <v>0.41893484356819027</v>
      </c>
      <c r="AC682" s="21">
        <v>0.22813964556366853</v>
      </c>
      <c r="AD682" s="21">
        <v>0.25100919467331084</v>
      </c>
      <c r="AE682" s="21">
        <v>44.904184190258484</v>
      </c>
      <c r="AF682" s="21">
        <v>-1.0000000000000018</v>
      </c>
      <c r="AG682" s="21">
        <v>-1.0000000000000018</v>
      </c>
      <c r="AH682" s="21">
        <v>-1.0000000000000018</v>
      </c>
      <c r="AI682" s="21">
        <v>0</v>
      </c>
      <c r="AJ682" s="21">
        <v>-9.8925082465427961E-3</v>
      </c>
      <c r="AK682" s="21">
        <v>0.44259392505476614</v>
      </c>
      <c r="AL682" s="21">
        <v>-0.18052469035023919</v>
      </c>
      <c r="AM682" s="21">
        <v>-0.22824201383753762</v>
      </c>
      <c r="AN682" s="21">
        <v>4.9142188658584541E-3</v>
      </c>
      <c r="AO682" s="21">
        <v>-3.4930807206646111</v>
      </c>
      <c r="AP682" s="21">
        <v>-0.77976798010473392</v>
      </c>
      <c r="AQ682" s="21">
        <v>7.9641418981334295</v>
      </c>
      <c r="AR682" s="21">
        <v>0.31867400409320684</v>
      </c>
      <c r="AS682" s="21">
        <v>-0.1374447254215935</v>
      </c>
      <c r="AT682" s="21">
        <v>-1.0000000000000018</v>
      </c>
      <c r="AU682" s="21">
        <v>-1.0000000000000018</v>
      </c>
      <c r="AV682" s="21">
        <v>-0.76517338302221971</v>
      </c>
      <c r="AW682" s="21">
        <v>55.439032743176668</v>
      </c>
      <c r="AX682" s="21">
        <v>54.449781918522383</v>
      </c>
      <c r="AY682" s="21">
        <v>0.17646800946787625</v>
      </c>
      <c r="AZ682" s="21">
        <v>11.343329705287964</v>
      </c>
      <c r="BA682" s="26">
        <v>1449.8134740773203</v>
      </c>
    </row>
    <row r="683" spans="1:100" x14ac:dyDescent="0.25">
      <c r="A683">
        <v>1972</v>
      </c>
      <c r="B683" t="s">
        <v>1112</v>
      </c>
      <c r="C683" s="26">
        <v>3</v>
      </c>
      <c r="D683" s="21">
        <v>4.0912281125534236</v>
      </c>
      <c r="E683" s="21">
        <v>-5.3349071005912352E-2</v>
      </c>
      <c r="F683" s="21">
        <v>-0.72887656880931839</v>
      </c>
      <c r="G683" s="21">
        <v>-0.73732486254359297</v>
      </c>
      <c r="H683" s="21">
        <v>-2.1036401718316802E-2</v>
      </c>
      <c r="I683" s="21">
        <v>0</v>
      </c>
      <c r="J683" s="21">
        <v>-1.2621841030990071</v>
      </c>
      <c r="K683" s="21">
        <v>-2.1036401718316802E-2</v>
      </c>
      <c r="L683" s="21">
        <v>-0.99999999999999722</v>
      </c>
      <c r="M683" s="21">
        <v>-0.99999999999999722</v>
      </c>
      <c r="N683" s="21">
        <v>-0.42072803436633582</v>
      </c>
      <c r="O683" s="21">
        <v>2.0917191469108189</v>
      </c>
      <c r="P683" s="21">
        <v>-0.59269689002622405</v>
      </c>
      <c r="Q683" s="21">
        <v>0.19714071100820485</v>
      </c>
      <c r="R683" s="21">
        <v>-5.439676064591481E-2</v>
      </c>
      <c r="S683" s="21">
        <v>0.33333333333333237</v>
      </c>
      <c r="T683" s="21">
        <v>0.48567447226043498</v>
      </c>
      <c r="U683" s="21">
        <v>7.3348150615907229E-2</v>
      </c>
      <c r="V683" s="21">
        <v>0.10560380357406594</v>
      </c>
      <c r="W683" s="21">
        <v>40.759846460082301</v>
      </c>
      <c r="X683" s="21">
        <v>1.884540989134825</v>
      </c>
      <c r="Y683" s="21">
        <v>-0.99999999999999722</v>
      </c>
      <c r="Z683" s="21">
        <v>-0.99999999999999722</v>
      </c>
      <c r="AA683" s="21">
        <v>49.059317230961618</v>
      </c>
      <c r="AB683" s="21">
        <v>1.4740051057855395E-2</v>
      </c>
      <c r="AC683" s="21">
        <v>7.6842884984920617E-2</v>
      </c>
      <c r="AD683" s="21">
        <v>7.5494414587728625E-2</v>
      </c>
      <c r="AE683" s="21">
        <v>8.3538675315252373</v>
      </c>
      <c r="AF683" s="21">
        <v>-0.99999999999999722</v>
      </c>
      <c r="AG683" s="21">
        <v>-0.99999999999999722</v>
      </c>
      <c r="AH683" s="21">
        <v>-0.99999999999999722</v>
      </c>
      <c r="AI683" s="21">
        <v>0</v>
      </c>
      <c r="AJ683" s="21">
        <v>0.10560380357406594</v>
      </c>
      <c r="AK683" s="21">
        <v>-5.7143140758652584E-3</v>
      </c>
      <c r="AL683" s="21">
        <v>0.17775598362830716</v>
      </c>
      <c r="AM683" s="21">
        <v>-0.11920734506910434</v>
      </c>
      <c r="AN683" s="21">
        <v>2.4956490727793688E-2</v>
      </c>
      <c r="AO683" s="21">
        <v>-3.0087551971069333</v>
      </c>
      <c r="AP683" s="21">
        <v>1.5126921863363769</v>
      </c>
      <c r="AQ683" s="21">
        <v>39.497662356983312</v>
      </c>
      <c r="AR683" s="21">
        <v>0.99795975978374074</v>
      </c>
      <c r="AS683" s="21">
        <v>1.8635045874165093</v>
      </c>
      <c r="AT683" s="21">
        <v>-0.99999999999999722</v>
      </c>
      <c r="AU683" s="21">
        <v>-0.99999999999999722</v>
      </c>
      <c r="AV683" s="21">
        <v>-0.79172162318950756</v>
      </c>
      <c r="AW683" s="21">
        <v>52.663728564208803</v>
      </c>
      <c r="AX683" s="21">
        <v>63.224108921615411</v>
      </c>
      <c r="AY683" s="21">
        <v>0.32231322753584518</v>
      </c>
      <c r="AZ683" s="21">
        <v>4.9705951477543744</v>
      </c>
      <c r="BA683" s="26">
        <v>1444.5756625566596</v>
      </c>
    </row>
    <row r="684" spans="1:100" x14ac:dyDescent="0.25">
      <c r="A684">
        <v>1973</v>
      </c>
      <c r="B684" t="s">
        <v>1113</v>
      </c>
      <c r="C684" s="26">
        <v>3</v>
      </c>
      <c r="D684" s="21">
        <v>4.2331659180252093</v>
      </c>
      <c r="E684" s="21">
        <v>3.4037403546751388E-3</v>
      </c>
      <c r="F684" s="21">
        <v>-0.16198158848137514</v>
      </c>
      <c r="G684" s="21">
        <v>-0.16127521925024071</v>
      </c>
      <c r="H684" s="21">
        <v>7.4162683495303444E-2</v>
      </c>
      <c r="I684" s="21">
        <v>0</v>
      </c>
      <c r="J684" s="21">
        <v>4.4497610097182037</v>
      </c>
      <c r="K684" s="21">
        <v>7.4162683495303444E-2</v>
      </c>
      <c r="L684" s="21">
        <v>-0.99999999999999933</v>
      </c>
      <c r="M684" s="21">
        <v>-0.99999999999999933</v>
      </c>
      <c r="N684" s="21">
        <v>1.4832536699060683</v>
      </c>
      <c r="O684" s="21">
        <v>8.5216517084931649</v>
      </c>
      <c r="P684" s="21">
        <v>-0.11927397877432155</v>
      </c>
      <c r="Q684" s="21">
        <v>-0.18757132034042895</v>
      </c>
      <c r="R684" s="21">
        <v>1.2389131351144438E-2</v>
      </c>
      <c r="S684" s="21">
        <v>0.33333333333333298</v>
      </c>
      <c r="T684" s="21">
        <v>0.33095870014770262</v>
      </c>
      <c r="U684" s="21">
        <v>-0.12081540604325819</v>
      </c>
      <c r="V684" s="21">
        <v>-9.0028560267061547E-4</v>
      </c>
      <c r="W684" s="21">
        <v>18.736546333592141</v>
      </c>
      <c r="X684" s="21">
        <v>0.10146601219667545</v>
      </c>
      <c r="Y684" s="21">
        <v>-0.99999999999999933</v>
      </c>
      <c r="Z684" s="21">
        <v>-0.99999999999999933</v>
      </c>
      <c r="AA684" s="21">
        <v>40.463297945976421</v>
      </c>
      <c r="AB684" s="21">
        <v>0.13661606153475919</v>
      </c>
      <c r="AC684" s="21">
        <v>8.3047610896049853E-2</v>
      </c>
      <c r="AD684" s="21">
        <v>0.21462357718985392</v>
      </c>
      <c r="AE684" s="21">
        <v>21.714362481033156</v>
      </c>
      <c r="AF684" s="21">
        <v>-0.99999999999999933</v>
      </c>
      <c r="AG684" s="21">
        <v>-0.99999999999999933</v>
      </c>
      <c r="AH684" s="21">
        <v>-0.99999999999999933</v>
      </c>
      <c r="AI684" s="21">
        <v>-2.5963638593563846E-3</v>
      </c>
      <c r="AJ684" s="21">
        <v>-9.0028560267061547E-4</v>
      </c>
      <c r="AK684" s="21">
        <v>-5.1373515375159898E-2</v>
      </c>
      <c r="AL684" s="21">
        <v>-0.11412642111413852</v>
      </c>
      <c r="AM684" s="21">
        <v>0.69369558824208755</v>
      </c>
      <c r="AN684" s="21">
        <v>-0.11459872503640492</v>
      </c>
      <c r="AO684" s="21">
        <v>17.085522129176393</v>
      </c>
      <c r="AP684" s="21">
        <v>-3.4356002314808158</v>
      </c>
      <c r="AQ684" s="21">
        <v>23.186307343310339</v>
      </c>
      <c r="AR684" s="21">
        <v>0.54257634183510683</v>
      </c>
      <c r="AS684" s="21">
        <v>0.17562869569197875</v>
      </c>
      <c r="AT684" s="21">
        <v>-0.99999999999999933</v>
      </c>
      <c r="AU684" s="21">
        <v>-0.99999999999999933</v>
      </c>
      <c r="AV684" s="21">
        <v>-0.14888608789909616</v>
      </c>
      <c r="AW684" s="21">
        <v>45.54934942298879</v>
      </c>
      <c r="AX684" s="21">
        <v>45.407393585534599</v>
      </c>
      <c r="AY684" s="21">
        <v>-6.987887908161966E-2</v>
      </c>
      <c r="AZ684" s="21">
        <v>-69.579121557086722</v>
      </c>
      <c r="BA684" s="26">
        <v>1335.9531270829814</v>
      </c>
    </row>
    <row r="685" spans="1:100" x14ac:dyDescent="0.25">
      <c r="A685">
        <v>1977</v>
      </c>
      <c r="B685" t="s">
        <v>1114</v>
      </c>
      <c r="C685" s="26">
        <v>3</v>
      </c>
      <c r="D685" s="21">
        <v>4.7615428339197301</v>
      </c>
      <c r="E685" s="21">
        <v>0.26183226870459742</v>
      </c>
      <c r="F685" s="21">
        <v>-0.25337407204230938</v>
      </c>
      <c r="G685" s="21">
        <v>-0.16561838707233695</v>
      </c>
      <c r="H685" s="21">
        <v>0.21670869530466019</v>
      </c>
      <c r="I685" s="21">
        <v>0</v>
      </c>
      <c r="J685" s="21">
        <v>13.002521718279601</v>
      </c>
      <c r="K685" s="21">
        <v>0.21670869530466019</v>
      </c>
      <c r="L685" s="21">
        <v>-0.99999999999999922</v>
      </c>
      <c r="M685" s="21">
        <v>-0.99999999999999922</v>
      </c>
      <c r="N685" s="21">
        <v>4.3341739060932021</v>
      </c>
      <c r="O685" s="21">
        <v>17.598446165126994</v>
      </c>
      <c r="P685" s="21">
        <v>0.95242229299876879</v>
      </c>
      <c r="Q685" s="21">
        <v>0.77567763526754896</v>
      </c>
      <c r="R685" s="21">
        <v>0.38651707315689787</v>
      </c>
      <c r="S685" s="21">
        <v>0.33333333333333337</v>
      </c>
      <c r="T685" s="21">
        <v>0.15606415430287349</v>
      </c>
      <c r="U685" s="21">
        <v>6.0743316615059204E-2</v>
      </c>
      <c r="V685" s="21">
        <v>-1.0046620131944028E-2</v>
      </c>
      <c r="W685" s="21">
        <v>12.935419552586474</v>
      </c>
      <c r="X685" s="21">
        <v>0.35781974311007764</v>
      </c>
      <c r="Y685" s="21">
        <v>-0.99999999999999922</v>
      </c>
      <c r="Z685" s="21">
        <v>-0.99999999999999922</v>
      </c>
      <c r="AA685" s="21">
        <v>23.252547135695988</v>
      </c>
      <c r="AB685" s="21">
        <v>0.17322488652344606</v>
      </c>
      <c r="AC685" s="21">
        <v>-6.4716333499302101E-2</v>
      </c>
      <c r="AD685" s="21">
        <v>9.0103657174908494E-2</v>
      </c>
      <c r="AE685" s="21">
        <v>9.9306105099526132</v>
      </c>
      <c r="AF685" s="21">
        <v>-0.99999999999999922</v>
      </c>
      <c r="AG685" s="21">
        <v>-0.99999999999999922</v>
      </c>
      <c r="AH685" s="21">
        <v>-0.99999999999999922</v>
      </c>
      <c r="AI685" s="21">
        <v>1.6063253682924702E-2</v>
      </c>
      <c r="AJ685" s="21">
        <v>-1.0046620131944028E-2</v>
      </c>
      <c r="AK685" s="21">
        <v>0.51177986238241235</v>
      </c>
      <c r="AL685" s="21">
        <v>4.5756527615624463E-3</v>
      </c>
      <c r="AM685" s="21">
        <v>0.40057389294745238</v>
      </c>
      <c r="AN685" s="21">
        <v>0.11833268357510815</v>
      </c>
      <c r="AO685" s="21">
        <v>12.573246635598371</v>
      </c>
      <c r="AP685" s="21">
        <v>2.981195353185516</v>
      </c>
      <c r="AQ685" s="21">
        <v>25.937941270866077</v>
      </c>
      <c r="AR685" s="21">
        <v>0.54009418411932208</v>
      </c>
      <c r="AS685" s="21">
        <v>0.57452843841473844</v>
      </c>
      <c r="AT685" s="21">
        <v>-0.99999999999999922</v>
      </c>
      <c r="AU685" s="21">
        <v>-0.99999999999999922</v>
      </c>
      <c r="AV685" s="21">
        <v>0.22089868608456009</v>
      </c>
      <c r="AW685" s="21">
        <v>43.83218865400849</v>
      </c>
      <c r="AX685" s="21">
        <v>43.148791714472587</v>
      </c>
      <c r="AY685" s="21">
        <v>0.13000061725444731</v>
      </c>
      <c r="AZ685" s="21">
        <v>-58.292457343836972</v>
      </c>
      <c r="BA685" s="26">
        <v>1348.2189602006699</v>
      </c>
    </row>
    <row r="686" spans="1:100" x14ac:dyDescent="0.25">
      <c r="A686">
        <v>1982</v>
      </c>
      <c r="B686" t="s">
        <v>697</v>
      </c>
      <c r="C686" s="26">
        <v>3</v>
      </c>
      <c r="D686" s="21">
        <v>4.7312668908370936</v>
      </c>
      <c r="E686" s="21">
        <v>0</v>
      </c>
      <c r="F686" s="21">
        <v>0.26379207811412364</v>
      </c>
      <c r="G686" s="21">
        <v>0.26379207811412364</v>
      </c>
      <c r="H686" s="21">
        <v>-2.3696319080152319E-2</v>
      </c>
      <c r="I686" s="21">
        <v>0</v>
      </c>
      <c r="J686" s="21">
        <v>-1.4217791448091401</v>
      </c>
      <c r="K686" s="21">
        <v>-2.3696319080152319E-2</v>
      </c>
      <c r="L686" s="21">
        <v>-1.0000000000000007</v>
      </c>
      <c r="M686" s="21">
        <v>-1.0000000000000007</v>
      </c>
      <c r="N686" s="21">
        <v>-0.4739263816030469</v>
      </c>
      <c r="O686" s="21">
        <v>3.5732798241420722</v>
      </c>
      <c r="P686" s="21">
        <v>-0.41826200986879142</v>
      </c>
      <c r="Q686" s="21">
        <v>4.424806621575037</v>
      </c>
      <c r="R686" s="21">
        <v>1.3629545776722001</v>
      </c>
      <c r="S686" s="21">
        <v>0.33333333333333343</v>
      </c>
      <c r="T686" s="21">
        <v>0.27933428979825303</v>
      </c>
      <c r="U686" s="21">
        <v>0.12150774356678527</v>
      </c>
      <c r="V686" s="21">
        <v>0.11043470862835623</v>
      </c>
      <c r="W686" s="21">
        <v>34.732255776275203</v>
      </c>
      <c r="X686" s="21">
        <v>1.7310041247139369</v>
      </c>
      <c r="Y686" s="21">
        <v>-1.0000000000000007</v>
      </c>
      <c r="Z686" s="21">
        <v>-1.0000000000000007</v>
      </c>
      <c r="AA686" s="21">
        <v>60.162614893423346</v>
      </c>
      <c r="AB686" s="21">
        <v>0.19636522612661694</v>
      </c>
      <c r="AC686" s="21">
        <v>-2.483956999277127E-2</v>
      </c>
      <c r="AD686" s="21">
        <v>0.30982243465567327</v>
      </c>
      <c r="AE686" s="21">
        <v>24.067404539475948</v>
      </c>
      <c r="AF686" s="21">
        <v>-1.0000000000000007</v>
      </c>
      <c r="AG686" s="21">
        <v>-1.0000000000000007</v>
      </c>
      <c r="AH686" s="21">
        <v>-1.0000000000000007</v>
      </c>
      <c r="AI686" s="21">
        <v>5.151031860871641E-2</v>
      </c>
      <c r="AJ686" s="21">
        <v>0.11043470862835623</v>
      </c>
      <c r="AK686" s="21">
        <v>0.22199360621445782</v>
      </c>
      <c r="AL686" s="21">
        <v>0.61103944600902693</v>
      </c>
      <c r="AM686" s="21">
        <v>-0.15656582513194051</v>
      </c>
      <c r="AN686" s="21">
        <v>0.30580225661977634</v>
      </c>
      <c r="AO686" s="21">
        <v>-2.8041775972262242</v>
      </c>
      <c r="AP686" s="21">
        <v>10.700253645539545</v>
      </c>
      <c r="AQ686" s="21">
        <v>33.310476631466067</v>
      </c>
      <c r="AR686" s="21">
        <v>0.84461007532672783</v>
      </c>
      <c r="AS686" s="21">
        <v>1.7073078056337843</v>
      </c>
      <c r="AT686" s="21">
        <v>-1.0000000000000007</v>
      </c>
      <c r="AU686" s="21">
        <v>-1.0000000000000007</v>
      </c>
      <c r="AV686" s="21">
        <v>1.6267466557863235</v>
      </c>
      <c r="AW686" s="21">
        <v>74.436148363104991</v>
      </c>
      <c r="AX686" s="21">
        <v>86.509825598114944</v>
      </c>
      <c r="AY686" s="21">
        <v>0.10656396309522306</v>
      </c>
      <c r="AZ686" s="21">
        <v>-1.6846305766770988</v>
      </c>
      <c r="BA686" s="26">
        <v>1432.0530287019822</v>
      </c>
    </row>
    <row r="687" spans="1:100" x14ac:dyDescent="0.25">
      <c r="A687">
        <v>1983</v>
      </c>
      <c r="B687" t="s">
        <v>1115</v>
      </c>
      <c r="C687" s="26">
        <v>3</v>
      </c>
      <c r="D687" s="21">
        <v>4.8890642479893716</v>
      </c>
      <c r="E687" s="21">
        <v>-1.5223788371288825E-2</v>
      </c>
      <c r="F687" s="21">
        <v>0.22374164150988632</v>
      </c>
      <c r="G687" s="21">
        <v>0.22374164150988632</v>
      </c>
      <c r="H687" s="21">
        <v>0.1921852245354316</v>
      </c>
      <c r="I687" s="21">
        <v>0</v>
      </c>
      <c r="J687" s="21">
        <v>11.531113472125904</v>
      </c>
      <c r="K687" s="21">
        <v>0.1921852245354316</v>
      </c>
      <c r="L687" s="21">
        <v>-1</v>
      </c>
      <c r="M687" s="21">
        <v>-1</v>
      </c>
      <c r="N687" s="21">
        <v>3.8437044907086353</v>
      </c>
      <c r="O687" s="21">
        <v>16.643919361625159</v>
      </c>
      <c r="P687" s="21">
        <v>0.2049093067034671</v>
      </c>
      <c r="Q687" s="21">
        <v>-1.7850834574388372</v>
      </c>
      <c r="R687" s="21">
        <v>-0.5918474757303207</v>
      </c>
      <c r="S687" s="21">
        <v>0.33537356070213992</v>
      </c>
      <c r="T687" s="21">
        <v>0.33707577854531828</v>
      </c>
      <c r="U687" s="21">
        <v>0.37362805683468053</v>
      </c>
      <c r="V687" s="21">
        <v>-5.1788449247594983E-3</v>
      </c>
      <c r="W687" s="21">
        <v>33.948533064877914</v>
      </c>
      <c r="X687" s="21">
        <v>1.9474457177141771</v>
      </c>
      <c r="Y687" s="21">
        <v>-1</v>
      </c>
      <c r="Z687" s="21">
        <v>-1</v>
      </c>
      <c r="AA687" s="21">
        <v>68.33009950926926</v>
      </c>
      <c r="AB687" s="21">
        <v>0.15235932042586714</v>
      </c>
      <c r="AC687" s="21">
        <v>0.13184523934008741</v>
      </c>
      <c r="AD687" s="21">
        <v>0.41526371863647887</v>
      </c>
      <c r="AE687" s="21">
        <v>34.9734139201217</v>
      </c>
      <c r="AF687" s="21">
        <v>-1</v>
      </c>
      <c r="AG687" s="21">
        <v>-1</v>
      </c>
      <c r="AH687" s="21">
        <v>-1</v>
      </c>
      <c r="AI687" s="21">
        <v>0</v>
      </c>
      <c r="AJ687" s="21">
        <v>-5.1788449247594983E-3</v>
      </c>
      <c r="AK687" s="21">
        <v>3.4525058313991983E-2</v>
      </c>
      <c r="AL687" s="21">
        <v>-9.5688964155078701E-2</v>
      </c>
      <c r="AM687" s="21">
        <v>-0.11522968056880672</v>
      </c>
      <c r="AN687" s="21">
        <v>0.14898878366780291</v>
      </c>
      <c r="AO687" s="21">
        <v>-2.7081167226502085</v>
      </c>
      <c r="AP687" s="21">
        <v>3.2462747709196784</v>
      </c>
      <c r="AQ687" s="21">
        <v>45.479646537003809</v>
      </c>
      <c r="AR687" s="21">
        <v>1.0408985511573796</v>
      </c>
      <c r="AS687" s="21">
        <v>2.1396309422496098</v>
      </c>
      <c r="AT687" s="21">
        <v>-1</v>
      </c>
      <c r="AU687" s="21">
        <v>-1</v>
      </c>
      <c r="AV687" s="21">
        <v>-0.36810583422043441</v>
      </c>
      <c r="AW687" s="21">
        <v>88.22029364181418</v>
      </c>
      <c r="AX687" s="21">
        <v>87.702409149338223</v>
      </c>
      <c r="AY687" s="21">
        <v>0.17352090408193763</v>
      </c>
      <c r="AZ687" s="21">
        <v>24.195463192235668</v>
      </c>
      <c r="BA687" s="26">
        <v>1547.8606833422446</v>
      </c>
      <c r="CU687" t="e">
        <v>#N/A</v>
      </c>
      <c r="CV687" t="e">
        <v>#N/A</v>
      </c>
    </row>
    <row r="688" spans="1:100" x14ac:dyDescent="0.25">
      <c r="A688">
        <v>1984</v>
      </c>
      <c r="B688" t="s">
        <v>1116</v>
      </c>
      <c r="C688" s="26">
        <v>3</v>
      </c>
      <c r="D688" s="21">
        <v>4.4288716153106771</v>
      </c>
      <c r="E688" s="21">
        <v>0</v>
      </c>
      <c r="F688" s="21">
        <v>6.0507842434658921</v>
      </c>
      <c r="G688" s="21">
        <v>6.0507842434658921</v>
      </c>
      <c r="H688" s="21">
        <v>0.28280876004732525</v>
      </c>
      <c r="I688" s="21">
        <v>0</v>
      </c>
      <c r="J688" s="21">
        <v>16.968525602839506</v>
      </c>
      <c r="K688" s="21">
        <v>0.28280876004732525</v>
      </c>
      <c r="L688" s="21">
        <v>-0.999999999999999</v>
      </c>
      <c r="M688" s="21">
        <v>-0.999999999999999</v>
      </c>
      <c r="N688" s="21">
        <v>5.6561752009464996</v>
      </c>
      <c r="O688" s="21">
        <v>27.448181461616073</v>
      </c>
      <c r="P688" s="21">
        <v>-0.16840336956283547</v>
      </c>
      <c r="Q688" s="21">
        <v>15.317495118585802</v>
      </c>
      <c r="R688" s="21">
        <v>5.1293222580043878</v>
      </c>
      <c r="S688" s="21">
        <v>0.33333333333333354</v>
      </c>
      <c r="T688" s="21">
        <v>0.40226015100922735</v>
      </c>
      <c r="U688" s="21">
        <v>-0.21237139861824972</v>
      </c>
      <c r="V688" s="21">
        <v>-3.9387663003822959E-2</v>
      </c>
      <c r="W688" s="21">
        <v>8.0410265069265048</v>
      </c>
      <c r="X688" s="21">
        <v>-0.56410003052480773</v>
      </c>
      <c r="Y688" s="21">
        <v>-0.999999999999999</v>
      </c>
      <c r="Z688" s="21">
        <v>-0.999999999999999</v>
      </c>
      <c r="AA688" s="21">
        <v>29.65130991689394</v>
      </c>
      <c r="AB688" s="21">
        <v>0.43085318423888225</v>
      </c>
      <c r="AC688" s="21">
        <v>-0.10591434923279852</v>
      </c>
      <c r="AD688" s="21">
        <v>4.6803880331775811E-3</v>
      </c>
      <c r="AE688" s="21">
        <v>16.480961151963058</v>
      </c>
      <c r="AF688" s="21">
        <v>-0.999999999999999</v>
      </c>
      <c r="AG688" s="21">
        <v>-0.999999999999999</v>
      </c>
      <c r="AH688" s="21">
        <v>-0.999999999999999</v>
      </c>
      <c r="AI688" s="21">
        <v>9.0108589018913249E-2</v>
      </c>
      <c r="AJ688" s="21">
        <v>-3.9387663003822959E-2</v>
      </c>
      <c r="AK688" s="21">
        <v>0.13071597212846656</v>
      </c>
      <c r="AL688" s="21">
        <v>0.19075771267687297</v>
      </c>
      <c r="AM688" s="21">
        <v>-9.9098316092282437E-2</v>
      </c>
      <c r="AN688" s="21">
        <v>0.19497358468758608</v>
      </c>
      <c r="AO688" s="21">
        <v>-1.8238780416647296</v>
      </c>
      <c r="AP688" s="21">
        <v>5.8281281805740175</v>
      </c>
      <c r="AQ688" s="21">
        <v>25.009552109766005</v>
      </c>
      <c r="AR688" s="21">
        <v>0.48383442272048754</v>
      </c>
      <c r="AS688" s="21">
        <v>-0.28129127047748276</v>
      </c>
      <c r="AT688" s="21">
        <v>-0.999999999999999</v>
      </c>
      <c r="AU688" s="21">
        <v>-0.999999999999999</v>
      </c>
      <c r="AV688" s="21">
        <v>11.180106501470284</v>
      </c>
      <c r="AW688" s="21">
        <v>62.92761955908405</v>
      </c>
      <c r="AX688" s="21">
        <v>60.791025039079997</v>
      </c>
      <c r="AY688" s="21">
        <v>0.20156477963976374</v>
      </c>
      <c r="AZ688" s="21">
        <v>25.722829000868771</v>
      </c>
      <c r="BA688" s="26">
        <v>1500.0719914865927</v>
      </c>
    </row>
    <row r="689" spans="1:100" x14ac:dyDescent="0.25">
      <c r="A689">
        <v>1985</v>
      </c>
      <c r="B689" t="s">
        <v>1117</v>
      </c>
      <c r="C689" s="26">
        <v>3</v>
      </c>
      <c r="D689" s="21">
        <v>4.7883494852071413</v>
      </c>
      <c r="E689" s="21">
        <v>0.40353303908500038</v>
      </c>
      <c r="F689" s="21">
        <v>-0.49943851895634972</v>
      </c>
      <c r="G689" s="21">
        <v>-0.45469102539918005</v>
      </c>
      <c r="H689" s="21">
        <v>0.23912493385260439</v>
      </c>
      <c r="I689" s="21">
        <v>0</v>
      </c>
      <c r="J689" s="21">
        <v>14.34749603115625</v>
      </c>
      <c r="K689" s="21">
        <v>0.23912493385260439</v>
      </c>
      <c r="L689" s="21">
        <v>-0.99999999999999833</v>
      </c>
      <c r="M689" s="21">
        <v>-0.99999999999999833</v>
      </c>
      <c r="N689" s="21">
        <v>4.7824986770520876</v>
      </c>
      <c r="O689" s="21">
        <v>18.681154490964207</v>
      </c>
      <c r="P689" s="21">
        <v>-0.67619166454357549</v>
      </c>
      <c r="Q689" s="21">
        <v>-2.6231090281632983</v>
      </c>
      <c r="R689" s="21">
        <v>-0.87102653199530933</v>
      </c>
      <c r="S689" s="21">
        <v>0.3333333333333327</v>
      </c>
      <c r="T689" s="21">
        <v>0.31479655406239493</v>
      </c>
      <c r="U689" s="21">
        <v>7.2514717200505618E-2</v>
      </c>
      <c r="V689" s="21">
        <v>2.8107583280179788E-2</v>
      </c>
      <c r="W689" s="21">
        <v>20.385090160952359</v>
      </c>
      <c r="X689" s="21">
        <v>0.84917254275528731</v>
      </c>
      <c r="Y689" s="21">
        <v>-0.99999999999999833</v>
      </c>
      <c r="Z689" s="21">
        <v>-0.99999999999999833</v>
      </c>
      <c r="AA689" s="21">
        <v>37.792658957518256</v>
      </c>
      <c r="AB689" s="21">
        <v>-0.21914420246732599</v>
      </c>
      <c r="AC689" s="21">
        <v>0.33184228694389789</v>
      </c>
      <c r="AD689" s="21">
        <v>0.25287382209465165</v>
      </c>
      <c r="AE689" s="21">
        <v>18.278595328561206</v>
      </c>
      <c r="AF689" s="21">
        <v>-0.99999999999999833</v>
      </c>
      <c r="AG689" s="21">
        <v>-0.99999999999999833</v>
      </c>
      <c r="AH689" s="21">
        <v>-0.99999999999999833</v>
      </c>
      <c r="AI689" s="21">
        <v>0</v>
      </c>
      <c r="AJ689" s="21">
        <v>2.8107583280179788E-2</v>
      </c>
      <c r="AK689" s="21">
        <v>0.12079643179338462</v>
      </c>
      <c r="AL689" s="21">
        <v>0.42850957842498888</v>
      </c>
      <c r="AM689" s="21">
        <v>0.12920332376402682</v>
      </c>
      <c r="AN689" s="21">
        <v>-0.11239974530938508</v>
      </c>
      <c r="AO689" s="21">
        <v>3.8340652530675943</v>
      </c>
      <c r="AP689" s="21">
        <v>-0.66744574060968187</v>
      </c>
      <c r="AQ689" s="21">
        <v>34.732586192108577</v>
      </c>
      <c r="AR689" s="21">
        <v>0.74875218787641318</v>
      </c>
      <c r="AS689" s="21">
        <v>1.0882974766078921</v>
      </c>
      <c r="AT689" s="21">
        <v>-0.99999999999999833</v>
      </c>
      <c r="AU689" s="21">
        <v>-0.99999999999999833</v>
      </c>
      <c r="AV689" s="21">
        <v>-1.3257175573944899</v>
      </c>
      <c r="AW689" s="21">
        <v>55.806367707872774</v>
      </c>
      <c r="AX689" s="21">
        <v>58.617126035890763</v>
      </c>
      <c r="AY689" s="21">
        <v>2.663833873087848E-2</v>
      </c>
      <c r="AZ689" s="21">
        <v>-30.865656598157241</v>
      </c>
      <c r="BA689" s="26">
        <v>1461.5073074207205</v>
      </c>
    </row>
    <row r="690" spans="1:100" x14ac:dyDescent="0.25">
      <c r="A690">
        <v>1986</v>
      </c>
      <c r="B690" t="s">
        <v>1118</v>
      </c>
      <c r="C690" s="26">
        <v>3</v>
      </c>
      <c r="D690" s="21">
        <v>6.0981513867627939</v>
      </c>
      <c r="E690" s="21">
        <v>0</v>
      </c>
      <c r="F690" s="21">
        <v>26.991304641029952</v>
      </c>
      <c r="G690" s="21">
        <v>26.991304641029952</v>
      </c>
      <c r="H690" s="21">
        <v>-3.2787821766620116E-2</v>
      </c>
      <c r="I690" s="21">
        <v>0</v>
      </c>
      <c r="J690" s="21">
        <v>-1.9672693059972015</v>
      </c>
      <c r="K690" s="21">
        <v>-3.2787821766620116E-2</v>
      </c>
      <c r="L690" s="21">
        <v>-0.99999999999999967</v>
      </c>
      <c r="M690" s="21">
        <v>-0.99999999999999967</v>
      </c>
      <c r="N690" s="21">
        <v>-0.65575643533240313</v>
      </c>
      <c r="O690" s="21">
        <v>31.122186721795547</v>
      </c>
      <c r="P690" s="21">
        <v>-0.13301792003599844</v>
      </c>
      <c r="Q690" s="21">
        <v>51.351098582334245</v>
      </c>
      <c r="R690" s="21">
        <v>16.702911540933968</v>
      </c>
      <c r="S690" s="21">
        <v>0.3333333333333332</v>
      </c>
      <c r="T690" s="21">
        <v>0.22949206229282698</v>
      </c>
      <c r="U690" s="21">
        <v>0.10155913906529621</v>
      </c>
      <c r="V690" s="21">
        <v>-1.3604083451392364E-2</v>
      </c>
      <c r="W690" s="21">
        <v>27.342730920267343</v>
      </c>
      <c r="X690" s="21">
        <v>0.81638400190510441</v>
      </c>
      <c r="Y690" s="21">
        <v>-0.99999999999999967</v>
      </c>
      <c r="Z690" s="21">
        <v>-0.99999999999999967</v>
      </c>
      <c r="AA690" s="21">
        <v>90.612976595728412</v>
      </c>
      <c r="AB690" s="21">
        <v>0.52285173847777056</v>
      </c>
      <c r="AC690" s="21">
        <v>8.269246495422429E-2</v>
      </c>
      <c r="AD690" s="21">
        <v>0.32580247925854611</v>
      </c>
      <c r="AE690" s="21">
        <v>46.567334134527066</v>
      </c>
      <c r="AF690" s="21">
        <v>-0.99999999999999967</v>
      </c>
      <c r="AG690" s="21">
        <v>-0.99999999999999967</v>
      </c>
      <c r="AH690" s="21">
        <v>-0.99999999999999967</v>
      </c>
      <c r="AI690" s="21">
        <v>0.77979494134483984</v>
      </c>
      <c r="AJ690" s="21">
        <v>-1.3604083451392364E-2</v>
      </c>
      <c r="AK690" s="21">
        <v>-8.5898933533283345E-2</v>
      </c>
      <c r="AL690" s="21">
        <v>-0.10062930161200558</v>
      </c>
      <c r="AM690" s="21">
        <v>0.19136581351651594</v>
      </c>
      <c r="AN690" s="21">
        <v>0.52114565004519986</v>
      </c>
      <c r="AO690" s="21">
        <v>4.3546506702464809</v>
      </c>
      <c r="AP690" s="21">
        <v>12.52549474306997</v>
      </c>
      <c r="AQ690" s="21">
        <v>25.375461614270144</v>
      </c>
      <c r="AR690" s="21">
        <v>0.65078045124006367</v>
      </c>
      <c r="AS690" s="21">
        <v>0.78359618013848387</v>
      </c>
      <c r="AT690" s="21">
        <v>-0.99999999999999967</v>
      </c>
      <c r="AU690" s="21">
        <v>-0.99999999999999967</v>
      </c>
      <c r="AV690" s="21">
        <v>43.69421618196391</v>
      </c>
      <c r="AW690" s="21">
        <v>134.26065806059393</v>
      </c>
      <c r="AX690" s="21">
        <v>148.49614854235153</v>
      </c>
      <c r="AY690" s="21">
        <v>0.44940070235314794</v>
      </c>
      <c r="AZ690" s="21">
        <v>80.968590124554112</v>
      </c>
      <c r="BA690" s="26">
        <v>1710.9403291560316</v>
      </c>
    </row>
    <row r="691" spans="1:100" x14ac:dyDescent="0.25">
      <c r="A691">
        <v>1987</v>
      </c>
      <c r="B691" t="s">
        <v>1119</v>
      </c>
      <c r="C691" s="26">
        <v>3</v>
      </c>
      <c r="D691" s="21">
        <v>3.7646070126221272</v>
      </c>
      <c r="E691" s="21">
        <v>-8.5607667346547511E-3</v>
      </c>
      <c r="F691" s="21">
        <v>0.54392183061853416</v>
      </c>
      <c r="G691" s="21">
        <v>0.54392183061853416</v>
      </c>
      <c r="H691" s="21">
        <v>0.39507628994430549</v>
      </c>
      <c r="I691" s="21">
        <v>0</v>
      </c>
      <c r="J691" s="21">
        <v>23.704577396658323</v>
      </c>
      <c r="K691" s="21">
        <v>0.39507628994430549</v>
      </c>
      <c r="L691" s="21">
        <v>-1.0000000000000029</v>
      </c>
      <c r="M691" s="21">
        <v>-1.0000000000000029</v>
      </c>
      <c r="N691" s="21">
        <v>7.9015257988861052</v>
      </c>
      <c r="O691" s="21">
        <v>28.013106239898974</v>
      </c>
      <c r="P691" s="21">
        <v>0.25951288259032484</v>
      </c>
      <c r="Q691" s="21">
        <v>2.1554210974733152</v>
      </c>
      <c r="R691" s="21">
        <v>0.58422073808678721</v>
      </c>
      <c r="S691" s="21">
        <v>0.33333333333333443</v>
      </c>
      <c r="T691" s="21">
        <v>0.35908669832894236</v>
      </c>
      <c r="U691" s="21">
        <v>0.29388971245450746</v>
      </c>
      <c r="V691" s="21">
        <v>0.21156801562830069</v>
      </c>
      <c r="W691" s="21">
        <v>32.112058792031164</v>
      </c>
      <c r="X691" s="21">
        <v>2.7551963400004555</v>
      </c>
      <c r="Y691" s="21">
        <v>-1.0000000000000029</v>
      </c>
      <c r="Z691" s="21">
        <v>-1.0000000000000029</v>
      </c>
      <c r="AA691" s="21">
        <v>83.386835810737651</v>
      </c>
      <c r="AB691" s="21">
        <v>0.23916041153062637</v>
      </c>
      <c r="AC691" s="21">
        <v>0.34107752087437204</v>
      </c>
      <c r="AD691" s="21">
        <v>0.43357319320739429</v>
      </c>
      <c r="AE691" s="21">
        <v>50.690556280619617</v>
      </c>
      <c r="AF691" s="21">
        <v>-1.0000000000000029</v>
      </c>
      <c r="AG691" s="21">
        <v>-1.0000000000000029</v>
      </c>
      <c r="AH691" s="21">
        <v>-1.0000000000000029</v>
      </c>
      <c r="AI691" s="21">
        <v>0</v>
      </c>
      <c r="AJ691" s="21">
        <v>0.21156801562830069</v>
      </c>
      <c r="AK691" s="21">
        <v>8.099816042348823E-2</v>
      </c>
      <c r="AL691" s="21">
        <v>-0.14669109806387531</v>
      </c>
      <c r="AM691" s="21">
        <v>3.377477984160529E-2</v>
      </c>
      <c r="AN691" s="21">
        <v>-0.21920550162901703</v>
      </c>
      <c r="AO691" s="21">
        <v>1.2493602981575727</v>
      </c>
      <c r="AP691" s="21">
        <v>-6.2135930310447991</v>
      </c>
      <c r="AQ691" s="21">
        <v>55.816636188689486</v>
      </c>
      <c r="AR691" s="21">
        <v>1.1978777597450845</v>
      </c>
      <c r="AS691" s="21">
        <v>3.150272629944761</v>
      </c>
      <c r="AT691" s="21">
        <v>-1.0000000000000029</v>
      </c>
      <c r="AU691" s="21">
        <v>-1.0000000000000029</v>
      </c>
      <c r="AV691" s="21">
        <v>1.1281425687053215</v>
      </c>
      <c r="AW691" s="21">
        <v>105.18634901959177</v>
      </c>
      <c r="AX691" s="21">
        <v>126.34315058242186</v>
      </c>
      <c r="AY691" s="21">
        <v>0.43589864766572906</v>
      </c>
      <c r="AZ691" s="21">
        <v>49.761093917879165</v>
      </c>
      <c r="BA691" s="26">
        <v>1565.0166267482989</v>
      </c>
    </row>
    <row r="692" spans="1:100" x14ac:dyDescent="0.25">
      <c r="A692">
        <v>1989</v>
      </c>
      <c r="B692" t="s">
        <v>678</v>
      </c>
      <c r="C692" s="26">
        <v>3</v>
      </c>
      <c r="D692" s="21">
        <v>4.6210951814586156</v>
      </c>
      <c r="E692" s="21">
        <v>0.47806578147961681</v>
      </c>
      <c r="F692" s="21">
        <v>-0.33589905422719402</v>
      </c>
      <c r="G692" s="21">
        <v>-0.20706333638552626</v>
      </c>
      <c r="H692" s="21">
        <v>0.37661126534354838</v>
      </c>
      <c r="I692" s="21">
        <v>0</v>
      </c>
      <c r="J692" s="21">
        <v>22.596675920612896</v>
      </c>
      <c r="K692" s="21">
        <v>0.37661126534354838</v>
      </c>
      <c r="L692" s="21">
        <v>-1.0000000000000007</v>
      </c>
      <c r="M692" s="21">
        <v>-1.0000000000000007</v>
      </c>
      <c r="N692" s="21">
        <v>7.5322253068709717</v>
      </c>
      <c r="O692" s="21">
        <v>27.010707765685996</v>
      </c>
      <c r="P692" s="21">
        <v>-0.32408916168037905</v>
      </c>
      <c r="Q692" s="21">
        <v>1.9393198958715951</v>
      </c>
      <c r="R692" s="21">
        <v>0.48167283916986797</v>
      </c>
      <c r="S692" s="21">
        <v>0.33333333333333354</v>
      </c>
      <c r="T692" s="21">
        <v>0.36896526634340809</v>
      </c>
      <c r="U692" s="21">
        <v>0.18496479148088005</v>
      </c>
      <c r="V692" s="21">
        <v>-1.266518696817979E-2</v>
      </c>
      <c r="W692" s="21">
        <v>19.919477553835737</v>
      </c>
      <c r="X692" s="21">
        <v>1.0109878863792383</v>
      </c>
      <c r="Y692" s="21">
        <v>-1.0000000000000007</v>
      </c>
      <c r="Z692" s="21">
        <v>-1.0000000000000007</v>
      </c>
      <c r="AA692" s="21">
        <v>61.98534894595695</v>
      </c>
      <c r="AB692" s="21">
        <v>2.0868036351814383E-2</v>
      </c>
      <c r="AC692" s="21">
        <v>0.48418286753260137</v>
      </c>
      <c r="AD692" s="21">
        <v>0.32663306717461149</v>
      </c>
      <c r="AE692" s="21">
        <v>41.584198552951364</v>
      </c>
      <c r="AF692" s="21">
        <v>-1.0000000000000007</v>
      </c>
      <c r="AG692" s="21">
        <v>-1.0000000000000007</v>
      </c>
      <c r="AH692" s="21">
        <v>-1.0000000000000007</v>
      </c>
      <c r="AI692" s="21">
        <v>0</v>
      </c>
      <c r="AJ692" s="21">
        <v>-1.266518696817979E-2</v>
      </c>
      <c r="AK692" s="21">
        <v>0.1712352707302868</v>
      </c>
      <c r="AL692" s="21">
        <v>-7.6288068917938337E-2</v>
      </c>
      <c r="AM692" s="21">
        <v>2.4764572954723948E-2</v>
      </c>
      <c r="AN692" s="21">
        <v>-3.3993793126381316E-2</v>
      </c>
      <c r="AO692" s="21">
        <v>1.4752906775195325</v>
      </c>
      <c r="AP692" s="21">
        <v>-1.2312851727492249</v>
      </c>
      <c r="AQ692" s="21">
        <v>42.516153474448643</v>
      </c>
      <c r="AR692" s="21">
        <v>0.87459820418944167</v>
      </c>
      <c r="AS692" s="21">
        <v>1.3875991517227879</v>
      </c>
      <c r="AT692" s="21">
        <v>-1.0000000000000007</v>
      </c>
      <c r="AU692" s="21">
        <v>-1.0000000000000007</v>
      </c>
      <c r="AV692" s="21">
        <v>0.27460950278434193</v>
      </c>
      <c r="AW692" s="21">
        <v>87.764771538893754</v>
      </c>
      <c r="AX692" s="21">
        <v>86.498252842075772</v>
      </c>
      <c r="AY692" s="21">
        <v>0.25629645918053434</v>
      </c>
      <c r="AZ692" s="21">
        <v>1.1102765463090793</v>
      </c>
      <c r="BA692" s="26">
        <v>1480.8212731183494</v>
      </c>
    </row>
    <row r="693" spans="1:100" x14ac:dyDescent="0.25">
      <c r="A693">
        <v>1991</v>
      </c>
      <c r="B693" t="s">
        <v>858</v>
      </c>
      <c r="C693" s="26">
        <v>3</v>
      </c>
      <c r="D693" s="21">
        <v>1.1183521125579894</v>
      </c>
      <c r="E693" s="21">
        <v>0</v>
      </c>
      <c r="F693" s="21">
        <v>2.3459936708929265</v>
      </c>
      <c r="G693" s="21">
        <v>2.3459936708929265</v>
      </c>
      <c r="H693" s="21">
        <v>-5.1601644306500813E-2</v>
      </c>
      <c r="I693" s="21">
        <v>0</v>
      </c>
      <c r="J693" s="21">
        <v>-3.0960986583900469</v>
      </c>
      <c r="K693" s="21">
        <v>-5.1601644306500813E-2</v>
      </c>
      <c r="L693" s="21">
        <v>-0.99999999999999911</v>
      </c>
      <c r="M693" s="21">
        <v>-0.99999999999999911</v>
      </c>
      <c r="N693" s="21">
        <v>-1.0320328861300163</v>
      </c>
      <c r="O693" s="21">
        <v>0.36824712506086754</v>
      </c>
      <c r="P693" s="21">
        <v>-2.4236392519859153</v>
      </c>
      <c r="Q693" s="21">
        <v>17.510012655124473</v>
      </c>
      <c r="R693" s="21">
        <v>5.4733766895508422</v>
      </c>
      <c r="S693" s="21">
        <v>0.32464721498910237</v>
      </c>
      <c r="T693" s="21">
        <v>0.17762736295870352</v>
      </c>
      <c r="U693" s="21">
        <v>-5.0945579197422916E-2</v>
      </c>
      <c r="V693" s="21">
        <v>-2.4392483585906531E-2</v>
      </c>
      <c r="W693" s="21">
        <v>19.141526378839089</v>
      </c>
      <c r="X693" s="21">
        <v>4.8033033574546302E-2</v>
      </c>
      <c r="Y693" s="21">
        <v>-0.99999999999999911</v>
      </c>
      <c r="Z693" s="21">
        <v>-0.99999999999999911</v>
      </c>
      <c r="AA693" s="21">
        <v>75.981974548858204</v>
      </c>
      <c r="AB693" s="21">
        <v>0.15309766723980561</v>
      </c>
      <c r="AC693" s="21">
        <v>0.43938826288681987</v>
      </c>
      <c r="AD693" s="21">
        <v>0.43485549948274027</v>
      </c>
      <c r="AE693" s="21">
        <v>51.367071480468297</v>
      </c>
      <c r="AF693" s="21">
        <v>-0.99999999999999911</v>
      </c>
      <c r="AG693" s="21">
        <v>-0.99999999999999911</v>
      </c>
      <c r="AH693" s="21">
        <v>-0.99999999999999911</v>
      </c>
      <c r="AI693" s="21">
        <v>0</v>
      </c>
      <c r="AJ693" s="21">
        <v>-2.4392483585906531E-2</v>
      </c>
      <c r="AK693" s="21">
        <v>0.11067571968393322</v>
      </c>
      <c r="AL693" s="21">
        <v>0.36237229420803363</v>
      </c>
      <c r="AM693" s="21">
        <v>-4.3967208148349625E-2</v>
      </c>
      <c r="AN693" s="21">
        <v>-1.5544642807366824E-2</v>
      </c>
      <c r="AO693" s="21">
        <v>-0.5458016052890744</v>
      </c>
      <c r="AP693" s="21">
        <v>1.4232454008559985</v>
      </c>
      <c r="AQ693" s="21">
        <v>16.045427720449045</v>
      </c>
      <c r="AR693" s="21">
        <v>0.4269365151644765</v>
      </c>
      <c r="AS693" s="21">
        <v>-3.5686107319545801E-3</v>
      </c>
      <c r="AT693" s="21">
        <v>-0.99999999999999911</v>
      </c>
      <c r="AU693" s="21">
        <v>-0.99999999999999911</v>
      </c>
      <c r="AV693" s="21">
        <v>7.8193703604437701</v>
      </c>
      <c r="AW693" s="21">
        <v>77.77346707477507</v>
      </c>
      <c r="AX693" s="21">
        <v>75.334218716184424</v>
      </c>
      <c r="AY693" s="21">
        <v>0.28319944032364819</v>
      </c>
      <c r="AZ693" s="21">
        <v>39.961422123324894</v>
      </c>
      <c r="BA693" s="26">
        <v>1508.0870960131051</v>
      </c>
    </row>
    <row r="694" spans="1:100" x14ac:dyDescent="0.25">
      <c r="A694">
        <v>1994</v>
      </c>
      <c r="B694" t="s">
        <v>1120</v>
      </c>
      <c r="C694" s="26">
        <v>3</v>
      </c>
      <c r="D694" s="21">
        <v>3.4035917038046297</v>
      </c>
      <c r="E694" s="21">
        <v>0</v>
      </c>
      <c r="F694" s="21">
        <v>1.0157877377805538</v>
      </c>
      <c r="G694" s="21">
        <v>1.0157877377805538</v>
      </c>
      <c r="H694" s="21">
        <v>0.10710247174837371</v>
      </c>
      <c r="I694" s="21">
        <v>0</v>
      </c>
      <c r="J694" s="21">
        <v>6.4261483049024228</v>
      </c>
      <c r="K694" s="21">
        <v>0.10710247174837371</v>
      </c>
      <c r="L694" s="21">
        <v>-1</v>
      </c>
      <c r="M694" s="21">
        <v>-1</v>
      </c>
      <c r="N694" s="21">
        <v>2.142049434967475</v>
      </c>
      <c r="O694" s="21">
        <v>10.845527746487605</v>
      </c>
      <c r="P694" s="21">
        <v>0.3314265135812744</v>
      </c>
      <c r="Q694" s="21">
        <v>-1.1088369120382886</v>
      </c>
      <c r="R694" s="21">
        <v>-0.3448316917276506</v>
      </c>
      <c r="S694" s="21">
        <v>0.3333333333333332</v>
      </c>
      <c r="T694" s="21">
        <v>0.2364005309241454</v>
      </c>
      <c r="U694" s="21">
        <v>-0.16526285725711326</v>
      </c>
      <c r="V694" s="21">
        <v>9.4068824164530829E-2</v>
      </c>
      <c r="W694" s="21">
        <v>15.657494376660892</v>
      </c>
      <c r="X694" s="21">
        <v>0.26906010605864877</v>
      </c>
      <c r="Y694" s="21">
        <v>-1</v>
      </c>
      <c r="Z694" s="21">
        <v>-1</v>
      </c>
      <c r="AA694" s="21">
        <v>23.142028215394575</v>
      </c>
      <c r="AB694" s="21">
        <v>0.1586623071417059</v>
      </c>
      <c r="AC694" s="21">
        <v>-1.8240273356341617E-2</v>
      </c>
      <c r="AD694" s="21">
        <v>1.6165276823862307E-2</v>
      </c>
      <c r="AE694" s="21">
        <v>7.8293655304613345</v>
      </c>
      <c r="AF694" s="21">
        <v>-1</v>
      </c>
      <c r="AG694" s="21">
        <v>-1</v>
      </c>
      <c r="AH694" s="21">
        <v>-1</v>
      </c>
      <c r="AI694" s="21">
        <v>7.6628210288158301E-3</v>
      </c>
      <c r="AJ694" s="21">
        <v>9.4068824164530829E-2</v>
      </c>
      <c r="AK694" s="21">
        <v>-0.21557590969357587</v>
      </c>
      <c r="AL694" s="21">
        <v>5.3671373135174449E-2</v>
      </c>
      <c r="AM694" s="21">
        <v>0.44592213732930813</v>
      </c>
      <c r="AN694" s="21">
        <v>-0.11312572051098346</v>
      </c>
      <c r="AO694" s="21">
        <v>10.070173884764822</v>
      </c>
      <c r="AP694" s="21">
        <v>-2.5597861470987162</v>
      </c>
      <c r="AQ694" s="21">
        <v>22.083642681563315</v>
      </c>
      <c r="AR694" s="21">
        <v>0.49853983116489659</v>
      </c>
      <c r="AS694" s="21">
        <v>0.37616257780702245</v>
      </c>
      <c r="AT694" s="21">
        <v>-1</v>
      </c>
      <c r="AU694" s="21">
        <v>-1</v>
      </c>
      <c r="AV694" s="21">
        <v>0.67095604605290338</v>
      </c>
      <c r="AW694" s="21">
        <v>31.427769814783481</v>
      </c>
      <c r="AX694" s="21">
        <v>40.98790865181288</v>
      </c>
      <c r="AY694" s="21">
        <v>6.2156176386356024E-2</v>
      </c>
      <c r="AZ694" s="21">
        <v>-49.502683423239816</v>
      </c>
      <c r="BA694" s="26">
        <v>1342.8874475216116</v>
      </c>
    </row>
    <row r="695" spans="1:100" x14ac:dyDescent="0.25">
      <c r="A695">
        <v>1997</v>
      </c>
      <c r="B695" t="s">
        <v>1121</v>
      </c>
      <c r="C695" s="26">
        <v>3</v>
      </c>
      <c r="D695" s="21">
        <v>4.7199153254696391</v>
      </c>
      <c r="E695" s="21">
        <v>0</v>
      </c>
      <c r="F695" s="21">
        <v>0.89758033110270219</v>
      </c>
      <c r="G695" s="21">
        <v>0.89758033110270219</v>
      </c>
      <c r="H695" s="21">
        <v>0.37222309465040732</v>
      </c>
      <c r="I695" s="21">
        <v>0</v>
      </c>
      <c r="J695" s="21">
        <v>22.333385679024438</v>
      </c>
      <c r="K695" s="21">
        <v>0.37222309465040732</v>
      </c>
      <c r="L695" s="21">
        <v>-0.99999999999999845</v>
      </c>
      <c r="M695" s="21">
        <v>-0.99999999999999845</v>
      </c>
      <c r="N695" s="21">
        <v>7.4444618930081425</v>
      </c>
      <c r="O695" s="21">
        <v>27.950881335596787</v>
      </c>
      <c r="P695" s="21">
        <v>6.8276199113648156E-2</v>
      </c>
      <c r="Q695" s="21">
        <v>0.85313469848069345</v>
      </c>
      <c r="R695" s="21">
        <v>0.18680955064830845</v>
      </c>
      <c r="S695" s="21">
        <v>0.33333333333333254</v>
      </c>
      <c r="T695" s="21">
        <v>0.36563208118188334</v>
      </c>
      <c r="U695" s="21">
        <v>0.26490877369993132</v>
      </c>
      <c r="V695" s="21">
        <v>0.10677403857935748</v>
      </c>
      <c r="W695" s="21">
        <v>27.937005285763878</v>
      </c>
      <c r="X695" s="21">
        <v>2.0593203939892288</v>
      </c>
      <c r="Y695" s="21">
        <v>-0.99999999999999845</v>
      </c>
      <c r="Z695" s="21">
        <v>-0.99999999999999845</v>
      </c>
      <c r="AA695" s="21">
        <v>62.907553223716121</v>
      </c>
      <c r="AB695" s="21">
        <v>0.22725406070958398</v>
      </c>
      <c r="AC695" s="21">
        <v>0.12786819844155312</v>
      </c>
      <c r="AD695" s="21">
        <v>0.34055250859494191</v>
      </c>
      <c r="AE695" s="21">
        <v>34.783738387303927</v>
      </c>
      <c r="AF695" s="21">
        <v>-0.99999999999999845</v>
      </c>
      <c r="AG695" s="21">
        <v>-0.99999999999999845</v>
      </c>
      <c r="AH695" s="21">
        <v>-0.99999999999999845</v>
      </c>
      <c r="AI695" s="21">
        <v>-3.4649227882751175E-2</v>
      </c>
      <c r="AJ695" s="21">
        <v>0.10677403857935748</v>
      </c>
      <c r="AK695" s="21">
        <v>-0.27434057746921414</v>
      </c>
      <c r="AL695" s="21">
        <v>-5.0398162712680106E-2</v>
      </c>
      <c r="AM695" s="21">
        <v>-0.12158607010232865</v>
      </c>
      <c r="AN695" s="21">
        <v>-0.10927978616098129</v>
      </c>
      <c r="AO695" s="21">
        <v>-4.4113546399042827</v>
      </c>
      <c r="AP695" s="21">
        <v>-2.9839854675879263</v>
      </c>
      <c r="AQ695" s="21">
        <v>50.270390964788319</v>
      </c>
      <c r="AR695" s="21">
        <v>1.0706482267945048</v>
      </c>
      <c r="AS695" s="21">
        <v>2.4315434886396359</v>
      </c>
      <c r="AT695" s="21">
        <v>-0.99999999999999845</v>
      </c>
      <c r="AU695" s="21">
        <v>-0.99999999999999845</v>
      </c>
      <c r="AV695" s="21">
        <v>1.0843898817510103</v>
      </c>
      <c r="AW695" s="21">
        <v>87.874449091725012</v>
      </c>
      <c r="AX695" s="21">
        <v>97.858868392005732</v>
      </c>
      <c r="AY695" s="21">
        <v>0.47234455756310539</v>
      </c>
      <c r="AZ695" s="21">
        <v>32.067866552490756</v>
      </c>
      <c r="BA695" s="26">
        <v>1567.8900120829153</v>
      </c>
    </row>
    <row r="696" spans="1:100" x14ac:dyDescent="0.25">
      <c r="A696">
        <v>2001</v>
      </c>
      <c r="B696" t="s">
        <v>1122</v>
      </c>
      <c r="C696" s="26">
        <v>3</v>
      </c>
      <c r="D696" s="21">
        <v>6.6679916616256314</v>
      </c>
      <c r="E696" s="21">
        <v>0</v>
      </c>
      <c r="F696" s="21">
        <v>-0.23950012132794582</v>
      </c>
      <c r="G696" s="21">
        <v>-0.23950012132794582</v>
      </c>
      <c r="H696" s="21">
        <v>0.14564939210388891</v>
      </c>
      <c r="I696" s="21">
        <v>0</v>
      </c>
      <c r="J696" s="21">
        <v>8.7389635262333289</v>
      </c>
      <c r="K696" s="21">
        <v>0.14564939210388891</v>
      </c>
      <c r="L696" s="21">
        <v>-1.0000000000000011</v>
      </c>
      <c r="M696" s="21">
        <v>-1.0000000000000011</v>
      </c>
      <c r="N696" s="21">
        <v>2.9129878420777753</v>
      </c>
      <c r="O696" s="21">
        <v>15.16745506653101</v>
      </c>
      <c r="P696" s="21">
        <v>-0.29239042327469583</v>
      </c>
      <c r="Q696" s="21">
        <v>1.2351122118957614</v>
      </c>
      <c r="R696" s="21">
        <v>0.41562224302852668</v>
      </c>
      <c r="S696" s="21">
        <v>0.33333333333333381</v>
      </c>
      <c r="T696" s="21">
        <v>0.39965722276089366</v>
      </c>
      <c r="U696" s="21">
        <v>-0.13865638169059147</v>
      </c>
      <c r="V696" s="21">
        <v>2.177959899832093E-2</v>
      </c>
      <c r="W696" s="21">
        <v>18.818575251922709</v>
      </c>
      <c r="X696" s="21">
        <v>0.22971712064545785</v>
      </c>
      <c r="Y696" s="21">
        <v>-1.0000000000000011</v>
      </c>
      <c r="Z696" s="21">
        <v>-1.0000000000000011</v>
      </c>
      <c r="AA696" s="21">
        <v>39.530801377827828</v>
      </c>
      <c r="AB696" s="21">
        <v>0.35305746787026221</v>
      </c>
      <c r="AC696" s="21">
        <v>-0.13877843488120589</v>
      </c>
      <c r="AD696" s="21">
        <v>0.19165304466847605</v>
      </c>
      <c r="AE696" s="21">
        <v>20.29660388287661</v>
      </c>
      <c r="AF696" s="21">
        <v>-1.0000000000000011</v>
      </c>
      <c r="AG696" s="21">
        <v>-1.0000000000000011</v>
      </c>
      <c r="AH696" s="21">
        <v>-1.0000000000000011</v>
      </c>
      <c r="AI696" s="21">
        <v>-4.1807603039241636E-2</v>
      </c>
      <c r="AJ696" s="21">
        <v>2.177959899832093E-2</v>
      </c>
      <c r="AK696" s="21">
        <v>-6.7363378474920119E-2</v>
      </c>
      <c r="AL696" s="21">
        <v>0.55962691022249011</v>
      </c>
      <c r="AM696" s="21">
        <v>-0.13084229815435172</v>
      </c>
      <c r="AN696" s="21">
        <v>0.4425129820795155</v>
      </c>
      <c r="AO696" s="21">
        <v>-3.607874346233392</v>
      </c>
      <c r="AP696" s="21">
        <v>13.860959103100335</v>
      </c>
      <c r="AQ696" s="21">
        <v>27.557538778156051</v>
      </c>
      <c r="AR696" s="21">
        <v>0.61611377340195672</v>
      </c>
      <c r="AS696" s="21">
        <v>0.37536651274934646</v>
      </c>
      <c r="AT696" s="21">
        <v>-1.0000000000000011</v>
      </c>
      <c r="AU696" s="21">
        <v>-1.0000000000000011</v>
      </c>
      <c r="AV696" s="21">
        <v>0.17612212170058067</v>
      </c>
      <c r="AW696" s="21">
        <v>68.559215547459218</v>
      </c>
      <c r="AX696" s="21">
        <v>69.901023386506466</v>
      </c>
      <c r="AY696" s="21">
        <v>0.18058364952588118</v>
      </c>
      <c r="AZ696" s="21">
        <v>-0.11318254789775584</v>
      </c>
      <c r="BA696" s="26">
        <v>1442.1060234681029</v>
      </c>
    </row>
    <row r="697" spans="1:100" x14ac:dyDescent="0.25">
      <c r="A697">
        <v>2002</v>
      </c>
      <c r="B697" t="s">
        <v>1123</v>
      </c>
      <c r="C697" s="26">
        <v>3</v>
      </c>
      <c r="D697" s="21">
        <v>4.4026847229281749</v>
      </c>
      <c r="E697" s="21">
        <v>0</v>
      </c>
      <c r="F697" s="21">
        <v>0.8458082371009279</v>
      </c>
      <c r="G697" s="21">
        <v>0.8458082371009279</v>
      </c>
      <c r="H697" s="21">
        <v>-9.3615673651053E-2</v>
      </c>
      <c r="I697" s="21">
        <v>0</v>
      </c>
      <c r="J697" s="21">
        <v>-5.6169404190631784</v>
      </c>
      <c r="K697" s="21">
        <v>-9.3615673651053E-2</v>
      </c>
      <c r="L697" s="21">
        <v>-0.99999999999999911</v>
      </c>
      <c r="M697" s="21">
        <v>-0.99999999999999911</v>
      </c>
      <c r="N697" s="21">
        <v>-1.8723134730210595</v>
      </c>
      <c r="O697" s="21">
        <v>-0.36844745903407727</v>
      </c>
      <c r="P697" s="21">
        <v>-6.2408869770642833E-2</v>
      </c>
      <c r="Q697" s="21">
        <v>1.8464105426228181</v>
      </c>
      <c r="R697" s="21">
        <v>0.57308272213435152</v>
      </c>
      <c r="S697" s="21">
        <v>0.34782656247161581</v>
      </c>
      <c r="T697" s="21">
        <v>0.33299184340478311</v>
      </c>
      <c r="U697" s="21">
        <v>-2.0641175027791493E-2</v>
      </c>
      <c r="V697" s="21">
        <v>-1.0628115527744043E-2</v>
      </c>
      <c r="W697" s="21">
        <v>29.726591558876652</v>
      </c>
      <c r="X697" s="21">
        <v>0.62775919632127175</v>
      </c>
      <c r="Y697" s="21">
        <v>-0.99999999999999911</v>
      </c>
      <c r="Z697" s="21">
        <v>-0.99999999999999911</v>
      </c>
      <c r="AA697" s="21">
        <v>44.147873892688111</v>
      </c>
      <c r="AB697" s="21">
        <v>-3.0872465320719824E-2</v>
      </c>
      <c r="AC697" s="21">
        <v>8.7017398231049051E-2</v>
      </c>
      <c r="AD697" s="21">
        <v>0.22081905932321269</v>
      </c>
      <c r="AE697" s="21">
        <v>13.84819961167709</v>
      </c>
      <c r="AF697" s="21">
        <v>-0.99999999999999911</v>
      </c>
      <c r="AG697" s="21">
        <v>-0.99999999999999911</v>
      </c>
      <c r="AH697" s="21">
        <v>-0.99999999999999911</v>
      </c>
      <c r="AI697" s="21">
        <v>0</v>
      </c>
      <c r="AJ697" s="21">
        <v>-1.0628115527744043E-2</v>
      </c>
      <c r="AK697" s="21">
        <v>0.19378194642317378</v>
      </c>
      <c r="AL697" s="21">
        <v>-0.12951725909733552</v>
      </c>
      <c r="AM697" s="21">
        <v>0.20177280804254658</v>
      </c>
      <c r="AN697" s="21">
        <v>-9.2443319068280849E-2</v>
      </c>
      <c r="AO697" s="21">
        <v>6.0132299331795327</v>
      </c>
      <c r="AP697" s="21">
        <v>-2.9586692721936987</v>
      </c>
      <c r="AQ697" s="21">
        <v>24.109651139813455</v>
      </c>
      <c r="AR697" s="21">
        <v>0.64954911532086357</v>
      </c>
      <c r="AS697" s="21">
        <v>0.53414352267021858</v>
      </c>
      <c r="AT697" s="21">
        <v>-0.99999999999999911</v>
      </c>
      <c r="AU697" s="21">
        <v>-0.99999999999999911</v>
      </c>
      <c r="AV697" s="21">
        <v>1.4188909592352796</v>
      </c>
      <c r="AW697" s="21">
        <v>40.820757161460307</v>
      </c>
      <c r="AX697" s="21">
        <v>39.757945608685908</v>
      </c>
      <c r="AY697" s="21">
        <v>2.99347790855557E-2</v>
      </c>
      <c r="AZ697" s="21">
        <v>-15.865138493750738</v>
      </c>
      <c r="BA697" s="26">
        <v>1332.9831243027681</v>
      </c>
    </row>
    <row r="698" spans="1:100" x14ac:dyDescent="0.25">
      <c r="A698">
        <v>2004</v>
      </c>
      <c r="B698" t="s">
        <v>1124</v>
      </c>
      <c r="C698" s="26">
        <v>3</v>
      </c>
      <c r="D698" s="21">
        <v>3.1670861595120332</v>
      </c>
      <c r="E698" s="21">
        <v>0</v>
      </c>
      <c r="F698" s="21">
        <v>0.29437600943196629</v>
      </c>
      <c r="G698" s="21">
        <v>0.29437600943196629</v>
      </c>
      <c r="H698" s="21">
        <v>0.13454477703551698</v>
      </c>
      <c r="I698" s="21">
        <v>0</v>
      </c>
      <c r="J698" s="21">
        <v>8.0726866221310196</v>
      </c>
      <c r="K698" s="21">
        <v>0.13454477703551698</v>
      </c>
      <c r="L698" s="21">
        <v>-1.0000000000000007</v>
      </c>
      <c r="M698" s="21">
        <v>-1.0000000000000007</v>
      </c>
      <c r="N698" s="21">
        <v>2.6908955407103394</v>
      </c>
      <c r="O698" s="21">
        <v>11.534148791075014</v>
      </c>
      <c r="P698" s="21">
        <v>0.324041184571143</v>
      </c>
      <c r="Q698" s="21">
        <v>-6.0603972442538422E-2</v>
      </c>
      <c r="R698" s="21">
        <v>2.3451256225640836E-2</v>
      </c>
      <c r="S698" s="21">
        <v>0.33333333333333337</v>
      </c>
      <c r="T698" s="21">
        <v>0.36423196920672829</v>
      </c>
      <c r="U698" s="21">
        <v>7.213418554555244E-2</v>
      </c>
      <c r="V698" s="21">
        <v>0</v>
      </c>
      <c r="W698" s="21">
        <v>25.406188442003895</v>
      </c>
      <c r="X698" s="21">
        <v>0.86090708255072246</v>
      </c>
      <c r="Y698" s="21">
        <v>-1.0000000000000007</v>
      </c>
      <c r="Z698" s="21">
        <v>-1.0000000000000007</v>
      </c>
      <c r="AA698" s="21">
        <v>44.639380690651983</v>
      </c>
      <c r="AB698" s="21">
        <v>0.12426860762355749</v>
      </c>
      <c r="AC698" s="21">
        <v>0.22325941329893501</v>
      </c>
      <c r="AD698" s="21">
        <v>3.6666798925956631E-2</v>
      </c>
      <c r="AE698" s="21">
        <v>19.209740992422464</v>
      </c>
      <c r="AF698" s="21">
        <v>-1.0000000000000007</v>
      </c>
      <c r="AG698" s="21">
        <v>-1.0000000000000007</v>
      </c>
      <c r="AH698" s="21">
        <v>-1.0000000000000007</v>
      </c>
      <c r="AI698" s="21">
        <v>0</v>
      </c>
      <c r="AJ698" s="21">
        <v>0</v>
      </c>
      <c r="AK698" s="21">
        <v>8.8715371439117272E-2</v>
      </c>
      <c r="AL698" s="21">
        <v>2.5431808316360653E-2</v>
      </c>
      <c r="AM698" s="21">
        <v>3.0419089212997356E-2</v>
      </c>
      <c r="AN698" s="21">
        <v>0.23710721167949031</v>
      </c>
      <c r="AO698" s="21">
        <v>1.2040540875205203</v>
      </c>
      <c r="AP698" s="21">
        <v>6.0548393335690598</v>
      </c>
      <c r="AQ698" s="21">
        <v>33.478875064134947</v>
      </c>
      <c r="AR698" s="21">
        <v>0.76969948808561406</v>
      </c>
      <c r="AS698" s="21">
        <v>0.99545185958623927</v>
      </c>
      <c r="AT698" s="21">
        <v>-1.0000000000000007</v>
      </c>
      <c r="AU698" s="21">
        <v>-1.0000000000000007</v>
      </c>
      <c r="AV698" s="21">
        <v>0.31782726565760722</v>
      </c>
      <c r="AW698" s="21">
        <v>62.228368815296065</v>
      </c>
      <c r="AX698" s="21">
        <v>62.228368815296065</v>
      </c>
      <c r="AY698" s="21">
        <v>-8.1866483311480553E-2</v>
      </c>
      <c r="AZ698" s="21">
        <v>-17.625383504991845</v>
      </c>
      <c r="BA698" s="26">
        <v>1365.203897112</v>
      </c>
    </row>
    <row r="699" spans="1:100" x14ac:dyDescent="0.25">
      <c r="A699">
        <v>2010</v>
      </c>
      <c r="B699" t="s">
        <v>1125</v>
      </c>
      <c r="C699" s="26">
        <v>3</v>
      </c>
      <c r="D699" s="21">
        <v>5.4289839066888703</v>
      </c>
      <c r="E699" s="21">
        <v>-0.62289688308520752</v>
      </c>
      <c r="F699" s="21">
        <v>3.5600702197967737E-2</v>
      </c>
      <c r="G699" s="21">
        <v>-0.17576951438130223</v>
      </c>
      <c r="H699" s="21">
        <v>0.21417471374366059</v>
      </c>
      <c r="I699" s="21">
        <v>0</v>
      </c>
      <c r="J699" s="21">
        <v>12.850482824619636</v>
      </c>
      <c r="K699" s="21">
        <v>0.21417471374366059</v>
      </c>
      <c r="L699" s="21">
        <v>-0.99999999999999845</v>
      </c>
      <c r="M699" s="21">
        <v>-0.99999999999999845</v>
      </c>
      <c r="N699" s="21">
        <v>4.2834942748732114</v>
      </c>
      <c r="O699" s="21">
        <v>18.103697216927198</v>
      </c>
      <c r="P699" s="21">
        <v>1.2258649838141815</v>
      </c>
      <c r="Q699" s="21">
        <v>-2.2637162074994617</v>
      </c>
      <c r="R699" s="21">
        <v>-0.55918397346994353</v>
      </c>
      <c r="S699" s="21">
        <v>0.33333333333333298</v>
      </c>
      <c r="T699" s="21">
        <v>0.28799696694713622</v>
      </c>
      <c r="U699" s="21">
        <v>0.16962865188245921</v>
      </c>
      <c r="V699" s="21">
        <v>-3.5624841943593194E-2</v>
      </c>
      <c r="W699" s="21">
        <v>21.646375859026982</v>
      </c>
      <c r="X699" s="21">
        <v>0.82658477601888736</v>
      </c>
      <c r="Y699" s="21">
        <v>-0.99999999999999845</v>
      </c>
      <c r="Z699" s="21">
        <v>-0.99999999999999845</v>
      </c>
      <c r="AA699" s="21">
        <v>76.368292487736184</v>
      </c>
      <c r="AB699" s="21">
        <v>0.31921220060174782</v>
      </c>
      <c r="AC699" s="21">
        <v>0.42063911058973386</v>
      </c>
      <c r="AD699" s="21">
        <v>0.36577070085210139</v>
      </c>
      <c r="AE699" s="21">
        <v>55.281100602179109</v>
      </c>
      <c r="AF699" s="21">
        <v>-0.99999999999999845</v>
      </c>
      <c r="AG699" s="21">
        <v>-0.99999999999999845</v>
      </c>
      <c r="AH699" s="21">
        <v>-0.99999999999999845</v>
      </c>
      <c r="AI699" s="21">
        <v>2.9283578067711702E-3</v>
      </c>
      <c r="AJ699" s="21">
        <v>-3.5624841943593194E-2</v>
      </c>
      <c r="AK699" s="21">
        <v>-3.8031222473138462E-2</v>
      </c>
      <c r="AL699" s="21">
        <v>-4.2415545710613775E-2</v>
      </c>
      <c r="AM699" s="21">
        <v>-1.1850527703901447E-3</v>
      </c>
      <c r="AN699" s="21">
        <v>0.49027564789306533</v>
      </c>
      <c r="AO699" s="21">
        <v>-0.21978243162544617</v>
      </c>
      <c r="AP699" s="21">
        <v>12.044813468773567</v>
      </c>
      <c r="AQ699" s="21">
        <v>34.496858683646622</v>
      </c>
      <c r="AR699" s="21">
        <v>0.75533411021933516</v>
      </c>
      <c r="AS699" s="21">
        <v>1.0407594897625492</v>
      </c>
      <c r="AT699" s="21">
        <v>-0.99999999999999845</v>
      </c>
      <c r="AU699" s="21">
        <v>-0.99999999999999845</v>
      </c>
      <c r="AV699" s="21">
        <v>-0.73495348785124581</v>
      </c>
      <c r="AW699" s="21">
        <v>106.51680317343694</v>
      </c>
      <c r="AX699" s="21">
        <v>103.01288613521301</v>
      </c>
      <c r="AY699" s="21">
        <v>0.37579843148214886</v>
      </c>
      <c r="AZ699" s="21">
        <v>32.948957588723189</v>
      </c>
      <c r="BA699" s="26">
        <v>1578.1925464649053</v>
      </c>
    </row>
    <row r="700" spans="1:100" x14ac:dyDescent="0.25">
      <c r="A700">
        <v>2013</v>
      </c>
      <c r="B700" t="s">
        <v>1126</v>
      </c>
      <c r="C700" s="26">
        <v>3</v>
      </c>
      <c r="D700" s="21">
        <v>4.10130491519286</v>
      </c>
      <c r="E700" s="21">
        <v>0</v>
      </c>
      <c r="F700" s="21">
        <v>-5.5089479124516796E-2</v>
      </c>
      <c r="G700" s="21">
        <v>-5.5089479124516796E-2</v>
      </c>
      <c r="H700" s="21">
        <v>0.26681351493958821</v>
      </c>
      <c r="I700" s="21">
        <v>0</v>
      </c>
      <c r="J700" s="21">
        <v>16.008810896375291</v>
      </c>
      <c r="K700" s="21">
        <v>0.26681351493958821</v>
      </c>
      <c r="L700" s="21">
        <v>-0.99999999999999911</v>
      </c>
      <c r="M700" s="21">
        <v>-0.99999999999999911</v>
      </c>
      <c r="N700" s="21">
        <v>5.3362702987917636</v>
      </c>
      <c r="O700" s="21">
        <v>20.055026332443639</v>
      </c>
      <c r="P700" s="21">
        <v>8.2301544156796358E-2</v>
      </c>
      <c r="Q700" s="21">
        <v>0.53225282342430558</v>
      </c>
      <c r="R700" s="21">
        <v>0.21815206467214815</v>
      </c>
      <c r="S700" s="21">
        <v>0.33333333333333293</v>
      </c>
      <c r="T700" s="21">
        <v>0.39826275092134189</v>
      </c>
      <c r="U700" s="21">
        <v>0.38028523544480741</v>
      </c>
      <c r="V700" s="21">
        <v>-1.598928328048926E-3</v>
      </c>
      <c r="W700" s="21">
        <v>33.738755057273814</v>
      </c>
      <c r="X700" s="21">
        <v>2.037260289314748</v>
      </c>
      <c r="Y700" s="21">
        <v>-0.99999999999999911</v>
      </c>
      <c r="Z700" s="21">
        <v>-0.99999999999999911</v>
      </c>
      <c r="AA700" s="21">
        <v>75.25994541915415</v>
      </c>
      <c r="AB700" s="21">
        <v>0.39967710621172309</v>
      </c>
      <c r="AC700" s="21">
        <v>0.33673945630949037</v>
      </c>
      <c r="AD700" s="21">
        <v>8.964420342294982E-2</v>
      </c>
      <c r="AE700" s="21">
        <v>41.30303829720819</v>
      </c>
      <c r="AF700" s="21">
        <v>-0.99999999999999911</v>
      </c>
      <c r="AG700" s="21">
        <v>-0.99999999999999911</v>
      </c>
      <c r="AH700" s="21">
        <v>-0.99999999999999911</v>
      </c>
      <c r="AI700" s="21">
        <v>0</v>
      </c>
      <c r="AJ700" s="21">
        <v>-1.598928328048926E-3</v>
      </c>
      <c r="AK700" s="21">
        <v>-2.5562532903766956E-2</v>
      </c>
      <c r="AL700" s="21">
        <v>0.20562944279961423</v>
      </c>
      <c r="AM700" s="21">
        <v>-0.22283740424004739</v>
      </c>
      <c r="AN700" s="21">
        <v>0.48962979258643902</v>
      </c>
      <c r="AO700" s="21">
        <v>-5.6987477705200202</v>
      </c>
      <c r="AP700" s="21">
        <v>13.268892028659048</v>
      </c>
      <c r="AQ700" s="21">
        <v>49.747565953649108</v>
      </c>
      <c r="AR700" s="21">
        <v>1.110282391371433</v>
      </c>
      <c r="AS700" s="21">
        <v>2.3040738042543349</v>
      </c>
      <c r="AT700" s="21">
        <v>-0.99999999999999911</v>
      </c>
      <c r="AU700" s="21">
        <v>-0.99999999999999911</v>
      </c>
      <c r="AV700" s="21">
        <v>0.16306258554763148</v>
      </c>
      <c r="AW700" s="21">
        <v>108.58386378025682</v>
      </c>
      <c r="AX700" s="21">
        <v>108.42397094745192</v>
      </c>
      <c r="AY700" s="21">
        <v>0.33827975710041347</v>
      </c>
      <c r="AZ700" s="21">
        <v>56.816681873385861</v>
      </c>
      <c r="BA700" s="26">
        <v>1563.1082139406587</v>
      </c>
      <c r="CU700" t="e">
        <v>#N/A</v>
      </c>
      <c r="CV700" t="e">
        <v>#N/A</v>
      </c>
    </row>
    <row r="701" spans="1:100" x14ac:dyDescent="0.25">
      <c r="A701">
        <v>2016</v>
      </c>
      <c r="B701" t="s">
        <v>1127</v>
      </c>
      <c r="C701" s="26">
        <v>3</v>
      </c>
      <c r="D701" s="21">
        <v>5.2182767612930316</v>
      </c>
      <c r="E701" s="21">
        <v>-0.41600736799829841</v>
      </c>
      <c r="F701" s="21">
        <v>-0.45319609677097084</v>
      </c>
      <c r="G701" s="21">
        <v>-0.61498784080896718</v>
      </c>
      <c r="H701" s="21">
        <v>-2.3865191775118498E-2</v>
      </c>
      <c r="I701" s="21">
        <v>0</v>
      </c>
      <c r="J701" s="21">
        <v>-1.4319115065071082</v>
      </c>
      <c r="K701" s="21">
        <v>-2.3865191775118498E-2</v>
      </c>
      <c r="L701" s="21">
        <v>-1.0000000000000007</v>
      </c>
      <c r="M701" s="21">
        <v>-1.0000000000000007</v>
      </c>
      <c r="N701" s="21">
        <v>-0.47730383550236971</v>
      </c>
      <c r="O701" s="21">
        <v>3.1713774139769528</v>
      </c>
      <c r="P701" s="21">
        <v>-6.5835144188977752</v>
      </c>
      <c r="Q701" s="21">
        <v>2.0252230922200161</v>
      </c>
      <c r="R701" s="21">
        <v>-5.3176808574705026E-2</v>
      </c>
      <c r="S701" s="21">
        <v>0.33333333333333343</v>
      </c>
      <c r="T701" s="21">
        <v>0.4032452899101408</v>
      </c>
      <c r="U701" s="21">
        <v>0.28939692181505272</v>
      </c>
      <c r="V701" s="21">
        <v>-6.6935700805606218E-3</v>
      </c>
      <c r="W701" s="21">
        <v>41.725886670123423</v>
      </c>
      <c r="X701" s="21">
        <v>1.9477820383722471</v>
      </c>
      <c r="Y701" s="21">
        <v>-1.0000000000000007</v>
      </c>
      <c r="Z701" s="21">
        <v>-1.0000000000000007</v>
      </c>
      <c r="AA701" s="21">
        <v>79.961593331517065</v>
      </c>
      <c r="AB701" s="21">
        <v>0.28384388581845621</v>
      </c>
      <c r="AC701" s="21">
        <v>0.24808924350296804</v>
      </c>
      <c r="AD701" s="21">
        <v>0.23384454007794209</v>
      </c>
      <c r="AE701" s="21">
        <v>38.288883469968354</v>
      </c>
      <c r="AF701" s="21">
        <v>-1.0000000000000007</v>
      </c>
      <c r="AG701" s="21">
        <v>-1.0000000000000007</v>
      </c>
      <c r="AH701" s="21">
        <v>-1.0000000000000007</v>
      </c>
      <c r="AI701" s="21">
        <v>-6.1295045002441095E-2</v>
      </c>
      <c r="AJ701" s="21">
        <v>-6.6935700805606218E-3</v>
      </c>
      <c r="AK701" s="21">
        <v>1.6556777361569616E-2</v>
      </c>
      <c r="AL701" s="21">
        <v>0.13050437116625799</v>
      </c>
      <c r="AM701" s="21">
        <v>7.456842460808652E-2</v>
      </c>
      <c r="AN701" s="21">
        <v>-5.4616622206634768E-2</v>
      </c>
      <c r="AO701" s="21">
        <v>1.9469945020100092</v>
      </c>
      <c r="AP701" s="21">
        <v>-0.71289369933457936</v>
      </c>
      <c r="AQ701" s="21">
        <v>40.293975163616288</v>
      </c>
      <c r="AR701" s="21">
        <v>1.0192819749779674</v>
      </c>
      <c r="AS701" s="21">
        <v>1.9239168465971288</v>
      </c>
      <c r="AT701" s="21">
        <v>-1.0000000000000007</v>
      </c>
      <c r="AU701" s="21">
        <v>-1.0000000000000007</v>
      </c>
      <c r="AV701" s="21">
        <v>-0.66816464938367315</v>
      </c>
      <c r="AW701" s="21">
        <v>82.420077046159435</v>
      </c>
      <c r="AX701" s="21">
        <v>80.524819138054553</v>
      </c>
      <c r="AY701" s="21">
        <v>0.26224769948686011</v>
      </c>
      <c r="AZ701" s="21">
        <v>21.802871276612517</v>
      </c>
      <c r="BA701" s="26">
        <v>1554.9029023730373</v>
      </c>
    </row>
    <row r="702" spans="1:100" x14ac:dyDescent="0.25">
      <c r="A702">
        <v>2022</v>
      </c>
      <c r="B702" t="s">
        <v>664</v>
      </c>
      <c r="C702" s="26">
        <v>3</v>
      </c>
      <c r="D702" s="21">
        <v>5.1016315394044041</v>
      </c>
      <c r="E702" s="21">
        <v>0.14895769328758801</v>
      </c>
      <c r="F702" s="21">
        <v>-1.3571460397441275</v>
      </c>
      <c r="G702" s="21">
        <v>-1.3108622572342712</v>
      </c>
      <c r="H702" s="21">
        <v>0.21894800043694632</v>
      </c>
      <c r="I702" s="21">
        <v>0</v>
      </c>
      <c r="J702" s="21">
        <v>13.136880026216771</v>
      </c>
      <c r="K702" s="21">
        <v>0.21894800043694632</v>
      </c>
      <c r="L702" s="21">
        <v>-0.99999999999999811</v>
      </c>
      <c r="M702" s="21">
        <v>-0.99999999999999811</v>
      </c>
      <c r="N702" s="21">
        <v>4.3789600087389235</v>
      </c>
      <c r="O702" s="21">
        <v>16.927649308386911</v>
      </c>
      <c r="P702" s="21">
        <v>-1.2566408640695609E-2</v>
      </c>
      <c r="Q702" s="21">
        <v>-3.0468890090268572</v>
      </c>
      <c r="R702" s="21">
        <v>-0.91725649040734791</v>
      </c>
      <c r="S702" s="21">
        <v>0.33333333333333304</v>
      </c>
      <c r="T702" s="21">
        <v>0.3823358975481651</v>
      </c>
      <c r="U702" s="21">
        <v>0.19466898993040499</v>
      </c>
      <c r="V702" s="21">
        <v>0</v>
      </c>
      <c r="W702" s="21">
        <v>27.655608814998256</v>
      </c>
      <c r="X702" s="21">
        <v>1.324399754381004</v>
      </c>
      <c r="Y702" s="21">
        <v>-0.99999999999999811</v>
      </c>
      <c r="Z702" s="21">
        <v>-0.99999999999999811</v>
      </c>
      <c r="AA702" s="21">
        <v>49.478172715802515</v>
      </c>
      <c r="AB702" s="21">
        <v>0.21773351590655629</v>
      </c>
      <c r="AC702" s="21">
        <v>0.27541094101247576</v>
      </c>
      <c r="AD702" s="21">
        <v>-3.8348049094800121E-2</v>
      </c>
      <c r="AE702" s="21">
        <v>22.739820391211598</v>
      </c>
      <c r="AF702" s="21">
        <v>-0.99999999999999811</v>
      </c>
      <c r="AG702" s="21">
        <v>-0.99999999999999811</v>
      </c>
      <c r="AH702" s="21">
        <v>-0.99999999999999811</v>
      </c>
      <c r="AI702" s="21">
        <v>-4.1719156178149377E-2</v>
      </c>
      <c r="AJ702" s="21">
        <v>0</v>
      </c>
      <c r="AK702" s="21">
        <v>3.1251337916285427E-2</v>
      </c>
      <c r="AL702" s="21">
        <v>-7.2606881062542247E-2</v>
      </c>
      <c r="AM702" s="21">
        <v>0.11476548677847516</v>
      </c>
      <c r="AN702" s="21">
        <v>8.0300489164717159E-2</v>
      </c>
      <c r="AO702" s="21">
        <v>3.0253938590433074</v>
      </c>
      <c r="AP702" s="21">
        <v>1.6444778238052169</v>
      </c>
      <c r="AQ702" s="21">
        <v>40.792488841215039</v>
      </c>
      <c r="AR702" s="21">
        <v>0.91033822081190274</v>
      </c>
      <c r="AS702" s="21">
        <v>1.5433477548179502</v>
      </c>
      <c r="AT702" s="21">
        <v>-0.99999999999999811</v>
      </c>
      <c r="AU702" s="21">
        <v>-0.99999999999999811</v>
      </c>
      <c r="AV702" s="21">
        <v>-2.2281187476416187</v>
      </c>
      <c r="AW702" s="21">
        <v>68.050299847994623</v>
      </c>
      <c r="AX702" s="21">
        <v>67.215916724431636</v>
      </c>
      <c r="AY702" s="21">
        <v>8.0729486181625246E-2</v>
      </c>
      <c r="AZ702" s="21">
        <v>1.9399846152493398</v>
      </c>
      <c r="BA702" s="26">
        <v>1503.0885842439895</v>
      </c>
    </row>
    <row r="703" spans="1:100" x14ac:dyDescent="0.25">
      <c r="A703">
        <v>2027</v>
      </c>
      <c r="B703" t="s">
        <v>1128</v>
      </c>
      <c r="C703" s="26">
        <v>2</v>
      </c>
      <c r="D703" s="21">
        <v>2.7362682325605245</v>
      </c>
      <c r="E703" s="21">
        <v>-0.22116370343255023</v>
      </c>
      <c r="F703" s="21">
        <v>-0.47378450277236328</v>
      </c>
      <c r="G703" s="21">
        <v>-0.46826913309626417</v>
      </c>
      <c r="H703" s="21">
        <v>-4.464778330864648E-2</v>
      </c>
      <c r="I703" s="21">
        <v>0</v>
      </c>
      <c r="J703" s="21">
        <v>-2.6788669985187878</v>
      </c>
      <c r="K703" s="21">
        <v>-4.464778330864648E-2</v>
      </c>
      <c r="L703" s="21">
        <v>-1</v>
      </c>
      <c r="M703" s="21">
        <v>-1</v>
      </c>
      <c r="N703" s="21">
        <v>-0.89295566617292943</v>
      </c>
      <c r="O703" s="21">
        <v>1.0622264006417446</v>
      </c>
      <c r="P703" s="21">
        <v>-0.95229765834033575</v>
      </c>
      <c r="Q703" s="21">
        <v>-1.9375078410328299</v>
      </c>
      <c r="R703" s="21">
        <v>-0.63487890783678913</v>
      </c>
      <c r="S703" s="21">
        <v>0.30650874585592947</v>
      </c>
      <c r="T703" s="21">
        <v>0.18316136725807863</v>
      </c>
      <c r="U703" s="21">
        <v>-4.7467211843559565E-2</v>
      </c>
      <c r="V703" s="21">
        <v>-1.5907497766608398E-2</v>
      </c>
      <c r="W703" s="21">
        <v>16.422965967492374</v>
      </c>
      <c r="X703" s="21">
        <v>0.22339950781506313</v>
      </c>
      <c r="Y703" s="21">
        <v>-1</v>
      </c>
      <c r="Z703" s="21">
        <v>-1</v>
      </c>
      <c r="AA703" s="21">
        <v>26.160162419331062</v>
      </c>
      <c r="AB703" s="21">
        <v>-2.2880949714874935E-2</v>
      </c>
      <c r="AC703" s="21">
        <v>-2.2720567798650393E-2</v>
      </c>
      <c r="AD703" s="21">
        <v>-2.6106597699697351E-2</v>
      </c>
      <c r="AE703" s="21">
        <v>4.6956555316679776</v>
      </c>
      <c r="AF703" s="21">
        <v>-1</v>
      </c>
      <c r="AG703" s="21">
        <v>-1</v>
      </c>
      <c r="AH703" s="21">
        <v>-1</v>
      </c>
      <c r="AI703" s="21">
        <v>-8.9897938110058313E-3</v>
      </c>
      <c r="AJ703" s="21">
        <v>-1.5907497766608398E-2</v>
      </c>
      <c r="AK703" s="21">
        <v>0.2594736432423988</v>
      </c>
      <c r="AL703" s="21">
        <v>-8.7645686253151459E-2</v>
      </c>
      <c r="AM703" s="21">
        <v>0.2938694281107474</v>
      </c>
      <c r="AN703" s="21">
        <v>-0.11042856789569365</v>
      </c>
      <c r="AO703" s="21">
        <v>7.8700858926416304</v>
      </c>
      <c r="AP703" s="21">
        <v>-2.4249246023190496</v>
      </c>
      <c r="AQ703" s="21">
        <v>21.106004183929038</v>
      </c>
      <c r="AR703" s="21">
        <v>0.51004826071102549</v>
      </c>
      <c r="AS703" s="21">
        <v>0.29088119840312432</v>
      </c>
      <c r="AT703" s="21">
        <v>-1</v>
      </c>
      <c r="AU703" s="21">
        <v>-1</v>
      </c>
      <c r="AV703" s="21">
        <v>-0.79079353032098243</v>
      </c>
      <c r="AW703" s="21">
        <v>35.591351764309081</v>
      </c>
      <c r="AX703" s="21">
        <v>35.453366360921905</v>
      </c>
      <c r="AY703" s="21">
        <v>1.8521379437500235E-2</v>
      </c>
      <c r="AZ703" s="21">
        <v>-25.953946273837474</v>
      </c>
      <c r="BA703" s="26">
        <v>1423.4221572628387</v>
      </c>
    </row>
    <row r="704" spans="1:100" x14ac:dyDescent="0.25">
      <c r="A704">
        <v>2028</v>
      </c>
      <c r="B704" t="s">
        <v>1129</v>
      </c>
      <c r="C704" s="26">
        <v>3</v>
      </c>
      <c r="D704" s="21">
        <v>4.5282832969154212</v>
      </c>
      <c r="E704" s="21">
        <v>-0.26437648976076322</v>
      </c>
      <c r="F704" s="21">
        <v>-4.5433741516139048E-3</v>
      </c>
      <c r="G704" s="21">
        <v>-4.1387909822005839E-2</v>
      </c>
      <c r="H704" s="21">
        <v>0.19457199300223291</v>
      </c>
      <c r="I704" s="21">
        <v>0</v>
      </c>
      <c r="J704" s="21">
        <v>11.674319580133966</v>
      </c>
      <c r="K704" s="21">
        <v>0.19457199300223291</v>
      </c>
      <c r="L704" s="21">
        <v>-0.99999999999999944</v>
      </c>
      <c r="M704" s="21">
        <v>-0.99999999999999944</v>
      </c>
      <c r="N704" s="21">
        <v>3.8914398600446538</v>
      </c>
      <c r="O704" s="21">
        <v>16.161214967227391</v>
      </c>
      <c r="P704" s="21">
        <v>-0.2409831978945903</v>
      </c>
      <c r="Q704" s="21">
        <v>-1.3117288387798678</v>
      </c>
      <c r="R704" s="21">
        <v>-0.49815921216332421</v>
      </c>
      <c r="S704" s="21">
        <v>0.33333333333333304</v>
      </c>
      <c r="T704" s="21">
        <v>0.27317621128657998</v>
      </c>
      <c r="U704" s="21">
        <v>4.3351599351576751E-3</v>
      </c>
      <c r="V704" s="21">
        <v>-1.4361648931517049E-2</v>
      </c>
      <c r="W704" s="21">
        <v>16.076442504852832</v>
      </c>
      <c r="X704" s="21">
        <v>0.36924040179479301</v>
      </c>
      <c r="Y704" s="21">
        <v>-0.99999999999999944</v>
      </c>
      <c r="Z704" s="21">
        <v>-0.99999999999999944</v>
      </c>
      <c r="AA704" s="21">
        <v>39.368978200266739</v>
      </c>
      <c r="AB704" s="21">
        <v>0.14538875208921678</v>
      </c>
      <c r="AC704" s="21">
        <v>0.18388624950857119</v>
      </c>
      <c r="AD704" s="21">
        <v>0.14653889655375679</v>
      </c>
      <c r="AE704" s="21">
        <v>23.790694907577212</v>
      </c>
      <c r="AF704" s="21">
        <v>-0.99999999999999944</v>
      </c>
      <c r="AG704" s="21">
        <v>-0.99999999999999944</v>
      </c>
      <c r="AH704" s="21">
        <v>-0.99999999999999944</v>
      </c>
      <c r="AI704" s="21">
        <v>0</v>
      </c>
      <c r="AJ704" s="21">
        <v>-1.4361648931517049E-2</v>
      </c>
      <c r="AK704" s="21">
        <v>6.0599695189086804E-2</v>
      </c>
      <c r="AL704" s="21">
        <v>1.5968355522149806E-2</v>
      </c>
      <c r="AM704" s="21">
        <v>-4.3277582167453033E-2</v>
      </c>
      <c r="AN704" s="21">
        <v>2.0437083937227086E-2</v>
      </c>
      <c r="AO704" s="21">
        <v>-0.77894107824089232</v>
      </c>
      <c r="AP704" s="21">
        <v>0.59076887604142603</v>
      </c>
      <c r="AQ704" s="21">
        <v>27.750762084986796</v>
      </c>
      <c r="AR704" s="21">
        <v>0.59648305562355364</v>
      </c>
      <c r="AS704" s="21">
        <v>0.56381239479702561</v>
      </c>
      <c r="AT704" s="21">
        <v>-0.99999999999999944</v>
      </c>
      <c r="AU704" s="21">
        <v>-0.99999999999999944</v>
      </c>
      <c r="AV704" s="21">
        <v>-0.53954712198533006</v>
      </c>
      <c r="AW704" s="21">
        <v>56.120962043535592</v>
      </c>
      <c r="AX704" s="21">
        <v>54.684797150383879</v>
      </c>
      <c r="AY704" s="21">
        <v>0.18964117414107104</v>
      </c>
      <c r="AZ704" s="21">
        <v>2.3274543633962899</v>
      </c>
      <c r="BA704" s="26">
        <v>1419.6322006329531</v>
      </c>
    </row>
    <row r="705" spans="1:100" x14ac:dyDescent="0.25">
      <c r="A705">
        <v>2035</v>
      </c>
      <c r="B705" t="s">
        <v>1130</v>
      </c>
      <c r="C705" s="26">
        <v>3</v>
      </c>
      <c r="D705" s="21">
        <v>5.1117503024043378</v>
      </c>
      <c r="E705" s="21">
        <v>2.29512700040889E-3</v>
      </c>
      <c r="F705" s="21">
        <v>-1.9268458432857016</v>
      </c>
      <c r="G705" s="21">
        <v>-1.9268458432857016</v>
      </c>
      <c r="H705" s="21">
        <v>0.24732432023048187</v>
      </c>
      <c r="I705" s="21">
        <v>0</v>
      </c>
      <c r="J705" s="21">
        <v>14.839459213828913</v>
      </c>
      <c r="K705" s="21">
        <v>0.24732432023048187</v>
      </c>
      <c r="L705" s="21">
        <v>-0.999999999999998</v>
      </c>
      <c r="M705" s="21">
        <v>-0.999999999999998</v>
      </c>
      <c r="N705" s="21">
        <v>4.9464864046096384</v>
      </c>
      <c r="O705" s="21">
        <v>18.024363672947562</v>
      </c>
      <c r="P705" s="21">
        <v>0.67480493283719067</v>
      </c>
      <c r="Q705" s="21">
        <v>-7.2233096188736896</v>
      </c>
      <c r="R705" s="21">
        <v>-2.2858316219815293</v>
      </c>
      <c r="S705" s="21">
        <v>0.33276829340679487</v>
      </c>
      <c r="T705" s="21">
        <v>0.32472887665625544</v>
      </c>
      <c r="U705" s="21">
        <v>0.22868996178778647</v>
      </c>
      <c r="V705" s="21">
        <v>0</v>
      </c>
      <c r="W705" s="21">
        <v>25.554512464814206</v>
      </c>
      <c r="X705" s="21">
        <v>1.3163282403066376</v>
      </c>
      <c r="Y705" s="21">
        <v>-0.999999999999998</v>
      </c>
      <c r="Z705" s="21">
        <v>-0.999999999999998</v>
      </c>
      <c r="AA705" s="21">
        <v>37.177952846905868</v>
      </c>
      <c r="AB705" s="21">
        <v>0.15994686092385282</v>
      </c>
      <c r="AC705" s="21">
        <v>3.4315146231033385E-2</v>
      </c>
      <c r="AD705" s="21">
        <v>8.3923432926577252E-2</v>
      </c>
      <c r="AE705" s="21">
        <v>13.909272004073193</v>
      </c>
      <c r="AF705" s="21">
        <v>-0.999999999999998</v>
      </c>
      <c r="AG705" s="21">
        <v>-0.999999999999998</v>
      </c>
      <c r="AH705" s="21">
        <v>-0.999999999999998</v>
      </c>
      <c r="AI705" s="21">
        <v>-0.10000428149073234</v>
      </c>
      <c r="AJ705" s="21">
        <v>0</v>
      </c>
      <c r="AK705" s="21">
        <v>-0.11498389959354638</v>
      </c>
      <c r="AL705" s="21">
        <v>-1.0004591606973721E-2</v>
      </c>
      <c r="AM705" s="21">
        <v>-5.3904613169593218E-2</v>
      </c>
      <c r="AN705" s="21">
        <v>0.86037839665047711</v>
      </c>
      <c r="AO705" s="21">
        <v>-1.9225348272075631</v>
      </c>
      <c r="AP705" s="21">
        <v>21.459436958227062</v>
      </c>
      <c r="AQ705" s="21">
        <v>40.393971678643126</v>
      </c>
      <c r="AR705" s="21">
        <v>0.88618713185083686</v>
      </c>
      <c r="AS705" s="21">
        <v>1.563652560537119</v>
      </c>
      <c r="AT705" s="21">
        <v>-0.999999999999998</v>
      </c>
      <c r="AU705" s="21">
        <v>-0.999999999999998</v>
      </c>
      <c r="AV705" s="21">
        <v>-4.2126774652672312</v>
      </c>
      <c r="AW705" s="21">
        <v>76.661753478080485</v>
      </c>
      <c r="AX705" s="21">
        <v>74.661667848265836</v>
      </c>
      <c r="AY705" s="21">
        <v>0.24298357399165052</v>
      </c>
      <c r="AZ705" s="21">
        <v>44.206881519016022</v>
      </c>
      <c r="BA705" s="26">
        <v>1484.7417619294442</v>
      </c>
    </row>
    <row r="706" spans="1:100" x14ac:dyDescent="0.25">
      <c r="A706">
        <v>2036</v>
      </c>
      <c r="B706" t="s">
        <v>1131</v>
      </c>
      <c r="C706" s="26">
        <v>3</v>
      </c>
      <c r="D706" s="21">
        <v>4.537505181762481</v>
      </c>
      <c r="E706" s="21">
        <v>-0.3061473235290344</v>
      </c>
      <c r="F706" s="21">
        <v>5.9758136866875144E-2</v>
      </c>
      <c r="G706" s="21">
        <v>-3.9518575806940959E-2</v>
      </c>
      <c r="H706" s="21">
        <v>0.14060249769942254</v>
      </c>
      <c r="I706" s="21">
        <v>0</v>
      </c>
      <c r="J706" s="21">
        <v>8.4361498619653492</v>
      </c>
      <c r="K706" s="21">
        <v>0.14060249769942254</v>
      </c>
      <c r="L706" s="21">
        <v>-1.0000000000000002</v>
      </c>
      <c r="M706" s="21">
        <v>-1.0000000000000002</v>
      </c>
      <c r="N706" s="21">
        <v>2.8120499539884505</v>
      </c>
      <c r="O706" s="21">
        <v>12.93413646792089</v>
      </c>
      <c r="P706" s="21">
        <v>0.433397918612067</v>
      </c>
      <c r="Q706" s="21">
        <v>0.97192832632059134</v>
      </c>
      <c r="R706" s="21">
        <v>0.35628028463118527</v>
      </c>
      <c r="S706" s="21">
        <v>0.3333333333333332</v>
      </c>
      <c r="T706" s="21">
        <v>0.34119905833959513</v>
      </c>
      <c r="U706" s="21">
        <v>9.9895489468086837E-2</v>
      </c>
      <c r="V706" s="21">
        <v>2.7934336077614381E-4</v>
      </c>
      <c r="W706" s="21">
        <v>25.364189072094767</v>
      </c>
      <c r="X706" s="21">
        <v>0.88244759655524663</v>
      </c>
      <c r="Y706" s="21">
        <v>-1.0000000000000002</v>
      </c>
      <c r="Z706" s="21">
        <v>-1.0000000000000002</v>
      </c>
      <c r="AA706" s="21">
        <v>52.180826677517622</v>
      </c>
      <c r="AB706" s="21">
        <v>0.23890645774329433</v>
      </c>
      <c r="AC706" s="21">
        <v>0.10133646810396862</v>
      </c>
      <c r="AD706" s="21">
        <v>0.18896422056857076</v>
      </c>
      <c r="AE706" s="21">
        <v>26.460357320791687</v>
      </c>
      <c r="AF706" s="21">
        <v>-1.0000000000000002</v>
      </c>
      <c r="AG706" s="21">
        <v>-1.0000000000000002</v>
      </c>
      <c r="AH706" s="21">
        <v>-1.0000000000000002</v>
      </c>
      <c r="AI706" s="21">
        <v>1.7761353776192118E-2</v>
      </c>
      <c r="AJ706" s="21">
        <v>2.7934336077614381E-4</v>
      </c>
      <c r="AK706" s="21">
        <v>-3.0763501315798216E-2</v>
      </c>
      <c r="AL706" s="21">
        <v>0.19799889904889237</v>
      </c>
      <c r="AM706" s="21">
        <v>8.4954015025169777E-2</v>
      </c>
      <c r="AN706" s="21">
        <v>-4.8825317993712791E-3</v>
      </c>
      <c r="AO706" s="21">
        <v>1.9700328690502542</v>
      </c>
      <c r="AP706" s="21">
        <v>0.86793120026017989</v>
      </c>
      <c r="AQ706" s="21">
        <v>33.800338934060107</v>
      </c>
      <c r="AR706" s="21">
        <v>0.77470722450179108</v>
      </c>
      <c r="AS706" s="21">
        <v>1.0230500942546692</v>
      </c>
      <c r="AT706" s="21">
        <v>-1.0000000000000002</v>
      </c>
      <c r="AU706" s="21">
        <v>-1.0000000000000002</v>
      </c>
      <c r="AV706" s="21">
        <v>0.31676170882424365</v>
      </c>
      <c r="AW706" s="21">
        <v>65.98289434569871</v>
      </c>
      <c r="AX706" s="21">
        <v>66.36605575730016</v>
      </c>
      <c r="AY706" s="21">
        <v>0.40648978684162729</v>
      </c>
      <c r="AZ706" s="21">
        <v>33.870518280793327</v>
      </c>
      <c r="BA706" s="26">
        <v>1483.8449195240728</v>
      </c>
    </row>
    <row r="707" spans="1:100" x14ac:dyDescent="0.25">
      <c r="A707">
        <v>2039</v>
      </c>
      <c r="B707" t="s">
        <v>1132</v>
      </c>
      <c r="C707" s="26">
        <v>3</v>
      </c>
      <c r="D707" s="21">
        <v>3.1635031742323498</v>
      </c>
      <c r="E707" s="21">
        <v>0.21852603815328878</v>
      </c>
      <c r="F707" s="21">
        <v>-0.14829505854249528</v>
      </c>
      <c r="G707" s="21">
        <v>-8.5609454227742174E-2</v>
      </c>
      <c r="H707" s="21">
        <v>-9.4696559671410593E-2</v>
      </c>
      <c r="I707" s="21">
        <v>0</v>
      </c>
      <c r="J707" s="21">
        <v>-5.6817935802846362</v>
      </c>
      <c r="K707" s="21">
        <v>-9.4696559671410593E-2</v>
      </c>
      <c r="L707" s="21">
        <v>-0.99999999999999889</v>
      </c>
      <c r="M707" s="21">
        <v>-0.99999999999999889</v>
      </c>
      <c r="N707" s="21">
        <v>-1.8939311934282117</v>
      </c>
      <c r="O707" s="21">
        <v>-2.6038998602800296</v>
      </c>
      <c r="P707" s="21">
        <v>5.2701053595392278</v>
      </c>
      <c r="Q707" s="21">
        <v>-0.62363938455135282</v>
      </c>
      <c r="R707" s="21">
        <v>0.45639160772528986</v>
      </c>
      <c r="S707" s="21">
        <v>0.33333333333333293</v>
      </c>
      <c r="T707" s="21">
        <v>0.27798688990209031</v>
      </c>
      <c r="U707" s="21">
        <v>0.13023784889044715</v>
      </c>
      <c r="V707" s="21">
        <v>0</v>
      </c>
      <c r="W707" s="21">
        <v>33.450185271891243</v>
      </c>
      <c r="X707" s="21">
        <v>1.1716217350373803</v>
      </c>
      <c r="Y707" s="21">
        <v>-0.99999999999999889</v>
      </c>
      <c r="Z707" s="21">
        <v>-0.99999999999999889</v>
      </c>
      <c r="AA707" s="21">
        <v>32.347649912198975</v>
      </c>
      <c r="AB707" s="21">
        <v>-7.7749305269350144E-2</v>
      </c>
      <c r="AC707" s="21">
        <v>-0.12053931889268948</v>
      </c>
      <c r="AD707" s="21">
        <v>0.16711008481368894</v>
      </c>
      <c r="AE707" s="21">
        <v>-1.5589269674175286</v>
      </c>
      <c r="AF707" s="21">
        <v>-0.99999999999999889</v>
      </c>
      <c r="AG707" s="21">
        <v>-0.99999999999999889</v>
      </c>
      <c r="AH707" s="21">
        <v>-0.99999999999999889</v>
      </c>
      <c r="AI707" s="21">
        <v>4.9035740478517251E-3</v>
      </c>
      <c r="AJ707" s="21">
        <v>0</v>
      </c>
      <c r="AK707" s="21">
        <v>-0.106013986225624</v>
      </c>
      <c r="AL707" s="21">
        <v>-8.9889568403413514E-2</v>
      </c>
      <c r="AM707" s="21">
        <v>6.1187985682791796E-2</v>
      </c>
      <c r="AN707" s="21">
        <v>-8.35622538345316E-3</v>
      </c>
      <c r="AO707" s="21">
        <v>0.99962971094167508</v>
      </c>
      <c r="AP707" s="21">
        <v>-0.65835347660339694</v>
      </c>
      <c r="AQ707" s="21">
        <v>27.768391691606599</v>
      </c>
      <c r="AR707" s="21">
        <v>0.74155807212587044</v>
      </c>
      <c r="AS707" s="21">
        <v>1.0769251753659697</v>
      </c>
      <c r="AT707" s="21">
        <v>-0.99999999999999889</v>
      </c>
      <c r="AU707" s="21">
        <v>-0.99999999999999889</v>
      </c>
      <c r="AV707" s="21">
        <v>0.37078215349754734</v>
      </c>
      <c r="AW707" s="21">
        <v>29.085396575315542</v>
      </c>
      <c r="AX707" s="21">
        <v>29.183468056272595</v>
      </c>
      <c r="AY707" s="21">
        <v>5.570478854875769E-2</v>
      </c>
      <c r="AZ707" s="21">
        <v>-12.797366733509008</v>
      </c>
      <c r="BA707" s="26">
        <v>1454.1734945541082</v>
      </c>
    </row>
    <row r="708" spans="1:100" x14ac:dyDescent="0.25">
      <c r="A708">
        <v>2040</v>
      </c>
      <c r="B708" t="s">
        <v>1133</v>
      </c>
      <c r="C708" s="26">
        <v>3</v>
      </c>
      <c r="D708" s="21">
        <v>2.5436205866546211</v>
      </c>
      <c r="E708" s="21">
        <v>0.21454057042299138</v>
      </c>
      <c r="F708" s="21">
        <v>2.3571732472531939</v>
      </c>
      <c r="G708" s="21">
        <v>2.3571732472531939</v>
      </c>
      <c r="H708" s="21">
        <v>0.11158670961008131</v>
      </c>
      <c r="I708" s="21">
        <v>0</v>
      </c>
      <c r="J708" s="21">
        <v>6.6952025766048777</v>
      </c>
      <c r="K708" s="21">
        <v>0.11158670961008131</v>
      </c>
      <c r="L708" s="21">
        <v>-1.0000000000000031</v>
      </c>
      <c r="M708" s="21">
        <v>-1.0000000000000031</v>
      </c>
      <c r="N708" s="21">
        <v>2.2317341922016256</v>
      </c>
      <c r="O708" s="21">
        <v>11.595996410512695</v>
      </c>
      <c r="P708" s="21">
        <v>-0.18161941672512516</v>
      </c>
      <c r="Q708" s="21">
        <v>0.39954613435558262</v>
      </c>
      <c r="R708" s="21">
        <v>6.0104791245804159E-2</v>
      </c>
      <c r="S708" s="21">
        <v>0.33333333333333431</v>
      </c>
      <c r="T708" s="21">
        <v>0.28532809641234147</v>
      </c>
      <c r="U708" s="21">
        <v>0.27189818093140999</v>
      </c>
      <c r="V708" s="21">
        <v>8.6000085882260005E-2</v>
      </c>
      <c r="W708" s="21">
        <v>34.598919477970597</v>
      </c>
      <c r="X708" s="21">
        <v>2.178104792648162</v>
      </c>
      <c r="Y708" s="21">
        <v>-1.0000000000000031</v>
      </c>
      <c r="Z708" s="21">
        <v>-1.0000000000000031</v>
      </c>
      <c r="AA708" s="21">
        <v>81.073529490268527</v>
      </c>
      <c r="AB708" s="21">
        <v>0.38779862164054424</v>
      </c>
      <c r="AC708" s="21">
        <v>0.35133196170272468</v>
      </c>
      <c r="AD708" s="21">
        <v>0.18915952107777367</v>
      </c>
      <c r="AE708" s="21">
        <v>46.414505221052117</v>
      </c>
      <c r="AF708" s="21">
        <v>-1.0000000000000031</v>
      </c>
      <c r="AG708" s="21">
        <v>-1.0000000000000031</v>
      </c>
      <c r="AH708" s="21">
        <v>-1.0000000000000031</v>
      </c>
      <c r="AI708" s="21">
        <v>0</v>
      </c>
      <c r="AJ708" s="21">
        <v>8.6000085882260005E-2</v>
      </c>
      <c r="AK708" s="21">
        <v>1.6284195188131217E-2</v>
      </c>
      <c r="AL708" s="21">
        <v>1.6026910859409767E-2</v>
      </c>
      <c r="AM708" s="21">
        <v>2.5423695842488964E-2</v>
      </c>
      <c r="AN708" s="21">
        <v>-0.20034194475351469</v>
      </c>
      <c r="AO708" s="21">
        <v>0.71701337200287996</v>
      </c>
      <c r="AP708" s="21">
        <v>-4.9284140645408181</v>
      </c>
      <c r="AQ708" s="21">
        <v>41.294122054575475</v>
      </c>
      <c r="AR708" s="21">
        <v>0.97655969655934594</v>
      </c>
      <c r="AS708" s="21">
        <v>2.2896915022582425</v>
      </c>
      <c r="AT708" s="21">
        <v>-1.0000000000000031</v>
      </c>
      <c r="AU708" s="21">
        <v>-1.0000000000000031</v>
      </c>
      <c r="AV708" s="21">
        <v>2.4172780384989982</v>
      </c>
      <c r="AW708" s="21">
        <v>87.741111836240421</v>
      </c>
      <c r="AX708" s="21">
        <v>96.341120424466439</v>
      </c>
      <c r="AY708" s="21">
        <v>0.16545364864674994</v>
      </c>
      <c r="AZ708" s="21">
        <v>28.13423820848217</v>
      </c>
      <c r="BA708" s="26">
        <v>1481.6136887776363</v>
      </c>
    </row>
    <row r="709" spans="1:100" x14ac:dyDescent="0.25">
      <c r="A709">
        <v>2046</v>
      </c>
      <c r="B709" t="s">
        <v>1134</v>
      </c>
      <c r="C709" s="26">
        <v>3</v>
      </c>
      <c r="D709" s="21">
        <v>5.9774939977684909</v>
      </c>
      <c r="E709" s="21">
        <v>0</v>
      </c>
      <c r="F709" s="21">
        <v>0.92748599372472085</v>
      </c>
      <c r="G709" s="21">
        <v>0.92748599372472085</v>
      </c>
      <c r="H709" s="21">
        <v>0.49496166561911592</v>
      </c>
      <c r="I709" s="21">
        <v>0</v>
      </c>
      <c r="J709" s="21">
        <v>29.697699937146954</v>
      </c>
      <c r="K709" s="21">
        <v>0.49496166561911592</v>
      </c>
      <c r="L709" s="21">
        <v>-1.0000000000000007</v>
      </c>
      <c r="M709" s="21">
        <v>-1.0000000000000007</v>
      </c>
      <c r="N709" s="21">
        <v>9.8992333123823144</v>
      </c>
      <c r="O709" s="21">
        <v>36.602679928640157</v>
      </c>
      <c r="P709" s="21">
        <v>9.6145286742573818E-2</v>
      </c>
      <c r="Q709" s="21">
        <v>15.162166918708522</v>
      </c>
      <c r="R709" s="21">
        <v>4.7834157096699652</v>
      </c>
      <c r="S709" s="21">
        <v>0.33333333333333343</v>
      </c>
      <c r="T709" s="21">
        <v>0.26201670607931493</v>
      </c>
      <c r="U709" s="21">
        <v>0.57175053849905977</v>
      </c>
      <c r="V709" s="21">
        <v>0</v>
      </c>
      <c r="W709" s="21">
        <v>26.88555649170371</v>
      </c>
      <c r="X709" s="21">
        <v>2.316073900535752</v>
      </c>
      <c r="Y709" s="21">
        <v>-1.0000000000000007</v>
      </c>
      <c r="Z709" s="21">
        <v>-1.0000000000000007</v>
      </c>
      <c r="AA709" s="21">
        <v>75.360848737494337</v>
      </c>
      <c r="AB709" s="21">
        <v>0.20572882067490272</v>
      </c>
      <c r="AC709" s="21">
        <v>0.28587188254134399</v>
      </c>
      <c r="AD709" s="21">
        <v>0.382236827506168</v>
      </c>
      <c r="AE709" s="21">
        <v>43.691876536120745</v>
      </c>
      <c r="AF709" s="21">
        <v>-1.0000000000000007</v>
      </c>
      <c r="AG709" s="21">
        <v>-1.0000000000000007</v>
      </c>
      <c r="AH709" s="21">
        <v>-1.0000000000000007</v>
      </c>
      <c r="AI709" s="21">
        <v>0</v>
      </c>
      <c r="AJ709" s="21">
        <v>0</v>
      </c>
      <c r="AK709" s="21">
        <v>0.14922804955115662</v>
      </c>
      <c r="AL709" s="21">
        <v>0.11724566167724014</v>
      </c>
      <c r="AM709" s="21">
        <v>0.24799427199060292</v>
      </c>
      <c r="AN709" s="21">
        <v>-0.20651586709990707</v>
      </c>
      <c r="AO709" s="21">
        <v>6.9459970475208532</v>
      </c>
      <c r="AP709" s="21">
        <v>-4.5766683691114753</v>
      </c>
      <c r="AQ709" s="21">
        <v>56.583256428850625</v>
      </c>
      <c r="AR709" s="21">
        <v>1.1671005779117078</v>
      </c>
      <c r="AS709" s="21">
        <v>2.8110355661548696</v>
      </c>
      <c r="AT709" s="21">
        <v>-1.0000000000000007</v>
      </c>
      <c r="AU709" s="21">
        <v>-1.0000000000000007</v>
      </c>
      <c r="AV709" s="21">
        <v>5.7109017033946854</v>
      </c>
      <c r="AW709" s="21">
        <v>107.38686029702303</v>
      </c>
      <c r="AX709" s="21">
        <v>107.38686029702303</v>
      </c>
      <c r="AY709" s="21">
        <v>0.5464653952419003</v>
      </c>
      <c r="AZ709" s="21">
        <v>57.598006770800495</v>
      </c>
      <c r="BA709" s="26">
        <v>1610.2134630301252</v>
      </c>
      <c r="CU709" t="e">
        <v>#N/A</v>
      </c>
      <c r="CV709" t="e">
        <v>#N/A</v>
      </c>
    </row>
    <row r="710" spans="1:100" x14ac:dyDescent="0.25">
      <c r="A710">
        <v>2048</v>
      </c>
      <c r="B710" t="s">
        <v>1135</v>
      </c>
      <c r="C710" s="26">
        <v>3</v>
      </c>
      <c r="D710" s="21">
        <v>4.6747174907182663</v>
      </c>
      <c r="E710" s="21">
        <v>0</v>
      </c>
      <c r="F710" s="21">
        <v>0</v>
      </c>
      <c r="G710" s="21">
        <v>0</v>
      </c>
      <c r="H710" s="21">
        <v>2.6815895430657224E-2</v>
      </c>
      <c r="I710" s="21">
        <v>0</v>
      </c>
      <c r="J710" s="21">
        <v>1.6089537258394333</v>
      </c>
      <c r="K710" s="21">
        <v>2.6815895430657224E-2</v>
      </c>
      <c r="L710" s="21">
        <v>-1.0000000000000011</v>
      </c>
      <c r="M710" s="21">
        <v>-1.0000000000000011</v>
      </c>
      <c r="N710" s="21">
        <v>0.53631790861314499</v>
      </c>
      <c r="O710" s="21">
        <v>6.2836712165577033</v>
      </c>
      <c r="P710" s="21">
        <v>0.94721338560631285</v>
      </c>
      <c r="Q710" s="21">
        <v>6.941574703334287E-2</v>
      </c>
      <c r="R710" s="21">
        <v>4.5666519304334949E-2</v>
      </c>
      <c r="S710" s="21">
        <v>0.35184819961518965</v>
      </c>
      <c r="T710" s="21">
        <v>0.26418411163393485</v>
      </c>
      <c r="U710" s="21">
        <v>0.3323685707919003</v>
      </c>
      <c r="V710" s="21">
        <v>0</v>
      </c>
      <c r="W710" s="21">
        <v>36.863399464414684</v>
      </c>
      <c r="X710" s="21">
        <v>1.8455828658592082</v>
      </c>
      <c r="Y710" s="21">
        <v>-1.0000000000000011</v>
      </c>
      <c r="Z710" s="21">
        <v>-1.0000000000000011</v>
      </c>
      <c r="AA710" s="21">
        <v>63.737697237319878</v>
      </c>
      <c r="AB710" s="21">
        <v>0.15323957130133564</v>
      </c>
      <c r="AC710" s="21">
        <v>0.18651072254674275</v>
      </c>
      <c r="AD710" s="21">
        <v>0.19682233122393863</v>
      </c>
      <c r="AE710" s="21">
        <v>26.828631253600857</v>
      </c>
      <c r="AF710" s="21">
        <v>-1.0000000000000011</v>
      </c>
      <c r="AG710" s="21">
        <v>-1.0000000000000011</v>
      </c>
      <c r="AH710" s="21">
        <v>-1.0000000000000011</v>
      </c>
      <c r="AI710" s="21">
        <v>0</v>
      </c>
      <c r="AJ710" s="21">
        <v>0</v>
      </c>
      <c r="AK710" s="21">
        <v>-5.7241652794168991E-2</v>
      </c>
      <c r="AL710" s="21">
        <v>-6.2184721281831848E-2</v>
      </c>
      <c r="AM710" s="21">
        <v>0.14859427564683161</v>
      </c>
      <c r="AN710" s="21">
        <v>0.13526943734097055</v>
      </c>
      <c r="AO710" s="21">
        <v>3.4286486271999475</v>
      </c>
      <c r="AP710" s="21">
        <v>3.0708123271151027</v>
      </c>
      <c r="AQ710" s="21">
        <v>38.47235319025414</v>
      </c>
      <c r="AR710" s="21">
        <v>0.9484008820410248</v>
      </c>
      <c r="AS710" s="21">
        <v>1.8723987612898654</v>
      </c>
      <c r="AT710" s="21">
        <v>-1.0000000000000011</v>
      </c>
      <c r="AU710" s="21">
        <v>-1.0000000000000011</v>
      </c>
      <c r="AV710" s="21">
        <v>4.5666519304334949E-2</v>
      </c>
      <c r="AW710" s="21">
        <v>73.092180780992692</v>
      </c>
      <c r="AX710" s="21">
        <v>73.092180780992692</v>
      </c>
      <c r="AY710" s="21">
        <v>0.32360376648575756</v>
      </c>
      <c r="AZ710" s="21">
        <v>11.013343141244126</v>
      </c>
      <c r="BA710" s="26">
        <v>1425.4426841517941</v>
      </c>
    </row>
    <row r="711" spans="1:100" x14ac:dyDescent="0.25">
      <c r="A711">
        <v>2051</v>
      </c>
      <c r="B711" t="s">
        <v>1136</v>
      </c>
      <c r="C711" s="26">
        <v>3</v>
      </c>
      <c r="D711" s="21">
        <v>3.2164167282857616</v>
      </c>
      <c r="E711" s="21">
        <v>-0.16888155272367866</v>
      </c>
      <c r="F711" s="21">
        <v>-1.1061756728753688E-2</v>
      </c>
      <c r="G711" s="21">
        <v>-6.0065237720690542E-2</v>
      </c>
      <c r="H711" s="21">
        <v>-9.3608187850425378E-2</v>
      </c>
      <c r="I711" s="21">
        <v>0</v>
      </c>
      <c r="J711" s="21">
        <v>-5.6164912710255237</v>
      </c>
      <c r="K711" s="21">
        <v>-9.3608187850425378E-2</v>
      </c>
      <c r="L711" s="21">
        <v>-0.99999999999999922</v>
      </c>
      <c r="M711" s="21">
        <v>-0.99999999999999922</v>
      </c>
      <c r="N711" s="21">
        <v>-1.8721637570085075</v>
      </c>
      <c r="O711" s="21">
        <v>-2.4601397804604512</v>
      </c>
      <c r="P711" s="21">
        <v>6.124768439826124E-2</v>
      </c>
      <c r="Q711" s="21">
        <v>2.1030585222634559</v>
      </c>
      <c r="R711" s="21">
        <v>0.52996156497893621</v>
      </c>
      <c r="S711" s="21">
        <v>0.33333333333333282</v>
      </c>
      <c r="T711" s="21">
        <v>0.17619438720706801</v>
      </c>
      <c r="U711" s="21">
        <v>9.2585206736281622E-2</v>
      </c>
      <c r="V711" s="21">
        <v>-1.8712589124566737E-2</v>
      </c>
      <c r="W711" s="21">
        <v>27.080341040101658</v>
      </c>
      <c r="X711" s="21">
        <v>0.70406225446228743</v>
      </c>
      <c r="Y711" s="21">
        <v>-0.99999999999999922</v>
      </c>
      <c r="Z711" s="21">
        <v>-0.99999999999999922</v>
      </c>
      <c r="AA711" s="21">
        <v>74.034379829765086</v>
      </c>
      <c r="AB711" s="21">
        <v>0.15797125212910174</v>
      </c>
      <c r="AC711" s="21">
        <v>0.46286681451876543</v>
      </c>
      <c r="AD711" s="21">
        <v>0.30764347784582324</v>
      </c>
      <c r="AE711" s="21">
        <v>46.424077224684531</v>
      </c>
      <c r="AF711" s="21">
        <v>-0.99999999999999922</v>
      </c>
      <c r="AG711" s="21">
        <v>-0.99999999999999922</v>
      </c>
      <c r="AH711" s="21">
        <v>-0.99999999999999922</v>
      </c>
      <c r="AI711" s="21">
        <v>0</v>
      </c>
      <c r="AJ711" s="21">
        <v>-1.8712589124566737E-2</v>
      </c>
      <c r="AK711" s="21">
        <v>1.6785528754796272E-2</v>
      </c>
      <c r="AL711" s="21">
        <v>1.0015075102447202E-5</v>
      </c>
      <c r="AM711" s="21">
        <v>0.17516087756937909</v>
      </c>
      <c r="AN711" s="21">
        <v>0.14320422288826398</v>
      </c>
      <c r="AO711" s="21">
        <v>4.4629495830084593</v>
      </c>
      <c r="AP711" s="21">
        <v>3.580155647582111</v>
      </c>
      <c r="AQ711" s="21">
        <v>21.463849769076131</v>
      </c>
      <c r="AR711" s="21">
        <v>0.583400338152116</v>
      </c>
      <c r="AS711" s="21">
        <v>0.61045406661186197</v>
      </c>
      <c r="AT711" s="21">
        <v>-0.99999999999999922</v>
      </c>
      <c r="AU711" s="21">
        <v>-0.99999999999999922</v>
      </c>
      <c r="AV711" s="21">
        <v>0.46989632725824548</v>
      </c>
      <c r="AW711" s="21">
        <v>75.154395696886752</v>
      </c>
      <c r="AX711" s="21">
        <v>73.283136784430084</v>
      </c>
      <c r="AY711" s="21">
        <v>0.15966061678212345</v>
      </c>
      <c r="AZ711" s="21">
        <v>10.605609099590296</v>
      </c>
      <c r="BA711" s="26">
        <v>1490.3571510274837</v>
      </c>
    </row>
    <row r="712" spans="1:100" x14ac:dyDescent="0.25">
      <c r="A712">
        <v>2052</v>
      </c>
      <c r="B712" t="s">
        <v>1137</v>
      </c>
      <c r="C712" s="26">
        <v>3</v>
      </c>
      <c r="D712" s="21">
        <v>3.9181014418345459</v>
      </c>
      <c r="E712" s="21">
        <v>-0.13396300380282825</v>
      </c>
      <c r="F712" s="21">
        <v>-1.2949169992315244E-2</v>
      </c>
      <c r="G712" s="21">
        <v>-5.0316879726990199E-2</v>
      </c>
      <c r="H712" s="21">
        <v>0.50015219453710469</v>
      </c>
      <c r="I712" s="21">
        <v>0</v>
      </c>
      <c r="J712" s="21">
        <v>30.009131672226275</v>
      </c>
      <c r="K712" s="21">
        <v>0.50015219453710469</v>
      </c>
      <c r="L712" s="21">
        <v>-0.99999999999999956</v>
      </c>
      <c r="M712" s="21">
        <v>-0.99999999999999956</v>
      </c>
      <c r="N712" s="21">
        <v>10.003043890742088</v>
      </c>
      <c r="O712" s="21">
        <v>33.876916234333834</v>
      </c>
      <c r="P712" s="21">
        <v>-0.9331783716335269</v>
      </c>
      <c r="Q712" s="21">
        <v>3.5131740175846522</v>
      </c>
      <c r="R712" s="21">
        <v>0.77080327171685936</v>
      </c>
      <c r="S712" s="21">
        <v>0.33333333333333315</v>
      </c>
      <c r="T712" s="21">
        <v>0.39597569033419971</v>
      </c>
      <c r="U712" s="21">
        <v>0.1916212239748343</v>
      </c>
      <c r="V712" s="21">
        <v>1.8029096944025273E-2</v>
      </c>
      <c r="W712" s="21">
        <v>17.552286001971513</v>
      </c>
      <c r="X712" s="21">
        <v>1.1455046604289674</v>
      </c>
      <c r="Y712" s="21">
        <v>-0.99999999999999956</v>
      </c>
      <c r="Z712" s="21">
        <v>-0.99999999999999956</v>
      </c>
      <c r="AA712" s="21">
        <v>64.39416040119049</v>
      </c>
      <c r="AB712" s="21">
        <v>0.20459551902858436</v>
      </c>
      <c r="AC712" s="21">
        <v>0.28510927299391342</v>
      </c>
      <c r="AD712" s="21">
        <v>0.43171663052754444</v>
      </c>
      <c r="AE712" s="21">
        <v>46.071071127502123</v>
      </c>
      <c r="AF712" s="21">
        <v>-0.99999999999999956</v>
      </c>
      <c r="AG712" s="21">
        <v>-0.99999999999999956</v>
      </c>
      <c r="AH712" s="21">
        <v>-0.99999999999999956</v>
      </c>
      <c r="AI712" s="21">
        <v>0</v>
      </c>
      <c r="AJ712" s="21">
        <v>1.8029096944025273E-2</v>
      </c>
      <c r="AK712" s="21">
        <v>5.1427326781975743E-2</v>
      </c>
      <c r="AL712" s="21">
        <v>7.2561410036635021E-2</v>
      </c>
      <c r="AM712" s="21">
        <v>-9.2058745000602099E-2</v>
      </c>
      <c r="AN712" s="21">
        <v>5.140678685277749E-2</v>
      </c>
      <c r="AO712" s="21">
        <v>-2.0443319911051727</v>
      </c>
      <c r="AP712" s="21">
        <v>1.6479767215026135</v>
      </c>
      <c r="AQ712" s="21">
        <v>47.561417674197834</v>
      </c>
      <c r="AR712" s="21">
        <v>0.9389593445863933</v>
      </c>
      <c r="AS712" s="21">
        <v>1.6456568549660722</v>
      </c>
      <c r="AT712" s="21">
        <v>-0.99999999999999956</v>
      </c>
      <c r="AU712" s="21">
        <v>-0.99999999999999956</v>
      </c>
      <c r="AV712" s="21">
        <v>0.7204863919898693</v>
      </c>
      <c r="AW712" s="21">
        <v>99.919053357026925</v>
      </c>
      <c r="AX712" s="21">
        <v>101.72196305142946</v>
      </c>
      <c r="AY712" s="21">
        <v>0.42841196717647573</v>
      </c>
      <c r="AZ712" s="21">
        <v>64.807101740095817</v>
      </c>
      <c r="BA712" s="26">
        <v>1665.0363337617725</v>
      </c>
      <c r="CU712" t="e">
        <v>#N/A</v>
      </c>
      <c r="CV712" t="e">
        <v>#N/A</v>
      </c>
    </row>
    <row r="713" spans="1:100" x14ac:dyDescent="0.25">
      <c r="A713">
        <v>2053</v>
      </c>
      <c r="B713" t="s">
        <v>1138</v>
      </c>
      <c r="C713" s="26">
        <v>3</v>
      </c>
      <c r="D713" s="21">
        <v>4.0142276024714514</v>
      </c>
      <c r="E713" s="21">
        <v>-6.7257374227922398E-2</v>
      </c>
      <c r="F713" s="21">
        <v>0.21480373827266352</v>
      </c>
      <c r="G713" s="21">
        <v>0.18854181522032099</v>
      </c>
      <c r="H713" s="21">
        <v>-8.3794208113994351E-2</v>
      </c>
      <c r="I713" s="21">
        <v>0</v>
      </c>
      <c r="J713" s="21">
        <v>-5.0276524868396635</v>
      </c>
      <c r="K713" s="21">
        <v>-8.3794208113994351E-2</v>
      </c>
      <c r="L713" s="21">
        <v>-1.000000000000002</v>
      </c>
      <c r="M713" s="21">
        <v>-1.000000000000002</v>
      </c>
      <c r="N713" s="21">
        <v>-1.6758841622798877</v>
      </c>
      <c r="O713" s="21">
        <v>-0.82488306914788856</v>
      </c>
      <c r="P713" s="21">
        <v>0.29053798156781535</v>
      </c>
      <c r="Q713" s="21">
        <v>0.28928923715667715</v>
      </c>
      <c r="R713" s="21">
        <v>-3.6052137383764338E-2</v>
      </c>
      <c r="S713" s="21">
        <v>0.33333333333333393</v>
      </c>
      <c r="T713" s="21">
        <v>0.23544488482797424</v>
      </c>
      <c r="U713" s="21">
        <v>0.34754786024561307</v>
      </c>
      <c r="V713" s="21">
        <v>9.2600652211401208E-2</v>
      </c>
      <c r="W713" s="21">
        <v>43.708837549292689</v>
      </c>
      <c r="X713" s="21">
        <v>2.5004793320208023</v>
      </c>
      <c r="Y713" s="21">
        <v>-1.000000000000002</v>
      </c>
      <c r="Z713" s="21">
        <v>-1.000000000000002</v>
      </c>
      <c r="AA713" s="21">
        <v>93.253300928880279</v>
      </c>
      <c r="AB713" s="21">
        <v>0.17158718154441124</v>
      </c>
      <c r="AC713" s="21">
        <v>0.3746825479386599</v>
      </c>
      <c r="AD713" s="21">
        <v>0.44534058085635597</v>
      </c>
      <c r="AE713" s="21">
        <v>49.580515516971381</v>
      </c>
      <c r="AF713" s="21">
        <v>-1.000000000000002</v>
      </c>
      <c r="AG713" s="21">
        <v>-1.000000000000002</v>
      </c>
      <c r="AH713" s="21">
        <v>-1.000000000000002</v>
      </c>
      <c r="AI713" s="21">
        <v>0</v>
      </c>
      <c r="AJ713" s="21">
        <v>9.2600652211401208E-2</v>
      </c>
      <c r="AK713" s="21">
        <v>-4.9964488067907625E-2</v>
      </c>
      <c r="AL713" s="21">
        <v>0.4846734580387253</v>
      </c>
      <c r="AM713" s="21">
        <v>0.1426932296145148</v>
      </c>
      <c r="AN713" s="21">
        <v>3.0430143470323721E-2</v>
      </c>
      <c r="AO713" s="21">
        <v>3.3175083000233334</v>
      </c>
      <c r="AP713" s="21">
        <v>3.184120876951718</v>
      </c>
      <c r="AQ713" s="21">
        <v>38.681185062453025</v>
      </c>
      <c r="AR713" s="21">
        <v>1.0089267306183223</v>
      </c>
      <c r="AS713" s="21">
        <v>2.4166851239068077</v>
      </c>
      <c r="AT713" s="21">
        <v>-1.000000000000002</v>
      </c>
      <c r="AU713" s="21">
        <v>-1.000000000000002</v>
      </c>
      <c r="AV713" s="21">
        <v>0.1524896778365569</v>
      </c>
      <c r="AW713" s="21">
        <v>95.61253873668413</v>
      </c>
      <c r="AX713" s="21">
        <v>104.8726039578242</v>
      </c>
      <c r="AY713" s="21">
        <v>0.33475322855095074</v>
      </c>
      <c r="AZ713" s="21">
        <v>33.959043289102198</v>
      </c>
      <c r="BA713" s="26">
        <v>1586.2438039243123</v>
      </c>
    </row>
    <row r="714" spans="1:100" x14ac:dyDescent="0.25">
      <c r="A714">
        <v>2054</v>
      </c>
      <c r="B714" t="s">
        <v>1139</v>
      </c>
      <c r="C714" s="26">
        <v>3</v>
      </c>
      <c r="D714" s="21">
        <v>5.008442380450143</v>
      </c>
      <c r="E714" s="21">
        <v>3.9813156258156086E-3</v>
      </c>
      <c r="F714" s="21">
        <v>0.16711131966942711</v>
      </c>
      <c r="G714" s="21">
        <v>0.16711131966942711</v>
      </c>
      <c r="H714" s="21">
        <v>0.21006031701344755</v>
      </c>
      <c r="I714" s="21">
        <v>0</v>
      </c>
      <c r="J714" s="21">
        <v>12.603619020806846</v>
      </c>
      <c r="K714" s="21">
        <v>0.21006031701344755</v>
      </c>
      <c r="L714" s="21">
        <v>-0.99999999999999967</v>
      </c>
      <c r="M714" s="21">
        <v>-0.99999999999999967</v>
      </c>
      <c r="N714" s="21">
        <v>4.2012063402689499</v>
      </c>
      <c r="O714" s="21">
        <v>17.779172720926418</v>
      </c>
      <c r="P714" s="21">
        <v>11.111569391701122</v>
      </c>
      <c r="Q714" s="21">
        <v>0.58698255513629505</v>
      </c>
      <c r="R714" s="21">
        <v>1.1870098694008333</v>
      </c>
      <c r="S714" s="21">
        <v>0.33333333333333348</v>
      </c>
      <c r="T714" s="21">
        <v>0.39550165511502483</v>
      </c>
      <c r="U714" s="21">
        <v>0.59956875756642236</v>
      </c>
      <c r="V714" s="21">
        <v>-7.3703696302148645E-3</v>
      </c>
      <c r="W714" s="21">
        <v>44.438922374844744</v>
      </c>
      <c r="X714" s="21">
        <v>2.9152471518559055</v>
      </c>
      <c r="Y714" s="21">
        <v>-0.99999999999999967</v>
      </c>
      <c r="Z714" s="21">
        <v>-0.99999999999999967</v>
      </c>
      <c r="AA714" s="21">
        <v>96.969758917007567</v>
      </c>
      <c r="AB714" s="21">
        <v>0.22801673336712036</v>
      </c>
      <c r="AC714" s="21">
        <v>0.43152350105540987</v>
      </c>
      <c r="AD714" s="21">
        <v>0.3673362990327112</v>
      </c>
      <c r="AE714" s="21">
        <v>51.343826672762098</v>
      </c>
      <c r="AF714" s="21">
        <v>-0.99999999999999967</v>
      </c>
      <c r="AG714" s="21">
        <v>-0.99999999999999967</v>
      </c>
      <c r="AH714" s="21">
        <v>-0.99999999999999967</v>
      </c>
      <c r="AI714" s="21">
        <v>0</v>
      </c>
      <c r="AJ714" s="21">
        <v>-7.3703696302148645E-3</v>
      </c>
      <c r="AK714" s="21">
        <v>-9.3129093080886405E-2</v>
      </c>
      <c r="AL714" s="21">
        <v>6.9309063721322298E-2</v>
      </c>
      <c r="AM714" s="21">
        <v>0.2588732930178278</v>
      </c>
      <c r="AN714" s="21">
        <v>0.47383505769315387</v>
      </c>
      <c r="AO714" s="21">
        <v>6.0061868600412645</v>
      </c>
      <c r="AP714" s="21">
        <v>12.192421760935458</v>
      </c>
      <c r="AQ714" s="21">
        <v>57.042541395651604</v>
      </c>
      <c r="AR714" s="21">
        <v>1.3210333763845654</v>
      </c>
      <c r="AS714" s="21">
        <v>3.1253074688693507</v>
      </c>
      <c r="AT714" s="21">
        <v>-0.99999999999999967</v>
      </c>
      <c r="AU714" s="21">
        <v>-0.99999999999999967</v>
      </c>
      <c r="AV714" s="21">
        <v>1.3541211890702605</v>
      </c>
      <c r="AW714" s="21">
        <v>126.94135339886952</v>
      </c>
      <c r="AX714" s="21">
        <v>126.20431643584803</v>
      </c>
      <c r="AY714" s="21">
        <v>0.4698243849568875</v>
      </c>
      <c r="AZ714" s="21">
        <v>54.967476454119868</v>
      </c>
      <c r="BA714" s="26">
        <v>1567.2911601349601</v>
      </c>
    </row>
    <row r="715" spans="1:100" x14ac:dyDescent="0.25">
      <c r="A715">
        <v>2056</v>
      </c>
      <c r="B715" t="s">
        <v>1140</v>
      </c>
      <c r="C715" s="26">
        <v>3</v>
      </c>
      <c r="D715" s="21">
        <v>5.4699952108634813</v>
      </c>
      <c r="E715" s="21">
        <v>-8.5578910240885792E-2</v>
      </c>
      <c r="F715" s="21">
        <v>9.7057906187682388</v>
      </c>
      <c r="G715" s="21">
        <v>9.6758127702076742</v>
      </c>
      <c r="H715" s="21">
        <v>3.5129297193121745E-2</v>
      </c>
      <c r="I715" s="21">
        <v>0</v>
      </c>
      <c r="J715" s="21">
        <v>2.1077578315873051</v>
      </c>
      <c r="K715" s="21">
        <v>3.5129297193121745E-2</v>
      </c>
      <c r="L715" s="21">
        <v>-0.99999999999999878</v>
      </c>
      <c r="M715" s="21">
        <v>-0.99999999999999878</v>
      </c>
      <c r="N715" s="21">
        <v>0.70258594386243478</v>
      </c>
      <c r="O715" s="21">
        <v>17.253565812658458</v>
      </c>
      <c r="P715" s="21">
        <v>-1.1874143681121085</v>
      </c>
      <c r="Q715" s="21">
        <v>78.813919449485567</v>
      </c>
      <c r="R715" s="21">
        <v>25.935565245062175</v>
      </c>
      <c r="S715" s="21">
        <v>0.33154747347575281</v>
      </c>
      <c r="T715" s="21">
        <v>0.28612623439564278</v>
      </c>
      <c r="U715" s="21">
        <v>0.31555905830686581</v>
      </c>
      <c r="V715" s="21">
        <v>-8.2969597181519004E-3</v>
      </c>
      <c r="W715" s="21">
        <v>35.592260370679519</v>
      </c>
      <c r="X715" s="21">
        <v>1.7515961120923624</v>
      </c>
      <c r="Y715" s="21">
        <v>-0.99999999999999878</v>
      </c>
      <c r="Z715" s="21">
        <v>-0.99999999999999878</v>
      </c>
      <c r="AA715" s="21">
        <v>107.66208439207932</v>
      </c>
      <c r="AB715" s="21">
        <v>8.136478182488234E-2</v>
      </c>
      <c r="AC715" s="21">
        <v>0.32660753534258685</v>
      </c>
      <c r="AD715" s="21">
        <v>0.51471285835928338</v>
      </c>
      <c r="AE715" s="21">
        <v>46.134258776337639</v>
      </c>
      <c r="AF715" s="21">
        <v>-0.99999999999999878</v>
      </c>
      <c r="AG715" s="21">
        <v>-0.99999999999999878</v>
      </c>
      <c r="AH715" s="21">
        <v>-0.99999999999999878</v>
      </c>
      <c r="AI715" s="21">
        <v>0.67301024154654387</v>
      </c>
      <c r="AJ715" s="21">
        <v>-8.2969597181519004E-3</v>
      </c>
      <c r="AK715" s="21">
        <v>-0.13886113415458307</v>
      </c>
      <c r="AL715" s="21">
        <v>0.58020946091765269</v>
      </c>
      <c r="AM715" s="21">
        <v>9.55892071803639E-2</v>
      </c>
      <c r="AN715" s="21">
        <v>6.1441239864287012E-2</v>
      </c>
      <c r="AO715" s="21">
        <v>1.6954245087361823</v>
      </c>
      <c r="AP715" s="21">
        <v>4.4370783011954398</v>
      </c>
      <c r="AQ715" s="21">
        <v>37.700018202266826</v>
      </c>
      <c r="AR715" s="21">
        <v>0.92493580646010976</v>
      </c>
      <c r="AS715" s="21">
        <v>1.7867254092854841</v>
      </c>
      <c r="AT715" s="21">
        <v>-0.99999999999999878</v>
      </c>
      <c r="AU715" s="21">
        <v>-0.99999999999999878</v>
      </c>
      <c r="AV715" s="21">
        <v>35.61137801526985</v>
      </c>
      <c r="AW715" s="21">
        <v>129.35272850593324</v>
      </c>
      <c r="AX715" s="21">
        <v>141.98323736504895</v>
      </c>
      <c r="AY715" s="21">
        <v>0.55228687717224156</v>
      </c>
      <c r="AZ715" s="21">
        <v>69.958228746886789</v>
      </c>
      <c r="BA715" s="26">
        <v>1692.4059374820404</v>
      </c>
    </row>
    <row r="716" spans="1:100" x14ac:dyDescent="0.25">
      <c r="A716">
        <v>2059</v>
      </c>
      <c r="B716" t="s">
        <v>1141</v>
      </c>
      <c r="C716" s="26">
        <v>3</v>
      </c>
      <c r="D716" s="21">
        <v>5.0554744607707658</v>
      </c>
      <c r="E716" s="21">
        <v>0</v>
      </c>
      <c r="F716" s="21">
        <v>0.61411791486242662</v>
      </c>
      <c r="G716" s="21">
        <v>0.61411791486242662</v>
      </c>
      <c r="H716" s="21">
        <v>0.53601157264385024</v>
      </c>
      <c r="I716" s="21">
        <v>0</v>
      </c>
      <c r="J716" s="21">
        <v>32.160694358631034</v>
      </c>
      <c r="K716" s="21">
        <v>0.53601157264385024</v>
      </c>
      <c r="L716" s="21">
        <v>-1</v>
      </c>
      <c r="M716" s="21">
        <v>-1</v>
      </c>
      <c r="N716" s="21">
        <v>10.720231452877009</v>
      </c>
      <c r="O716" s="21">
        <v>37.830286734264206</v>
      </c>
      <c r="P716" s="21">
        <v>-9.4853969104319209E-3</v>
      </c>
      <c r="Q716" s="21">
        <v>-0.30524362099344465</v>
      </c>
      <c r="R716" s="21">
        <v>-7.5642689563341026E-2</v>
      </c>
      <c r="S716" s="21">
        <v>0.33333333333333326</v>
      </c>
      <c r="T716" s="21">
        <v>0.35414001170855447</v>
      </c>
      <c r="U716" s="21">
        <v>0.46975436383542735</v>
      </c>
      <c r="V716" s="21">
        <v>6.8397734908581004E-2</v>
      </c>
      <c r="W716" s="21">
        <v>27.584554845681819</v>
      </c>
      <c r="X716" s="21">
        <v>2.4616723155664544</v>
      </c>
      <c r="Y716" s="21">
        <v>-1</v>
      </c>
      <c r="Z716" s="21">
        <v>-1</v>
      </c>
      <c r="AA716" s="21">
        <v>82.339017467312189</v>
      </c>
      <c r="AB716" s="21">
        <v>0.16178181869199806</v>
      </c>
      <c r="AC716" s="21">
        <v>0.57025477443762407</v>
      </c>
      <c r="AD716" s="21">
        <v>0.36456551309425111</v>
      </c>
      <c r="AE716" s="21">
        <v>54.830105311193662</v>
      </c>
      <c r="AF716" s="21">
        <v>-1</v>
      </c>
      <c r="AG716" s="21">
        <v>-1</v>
      </c>
      <c r="AH716" s="21">
        <v>-1</v>
      </c>
      <c r="AI716" s="21">
        <v>4.5360954318891169E-3</v>
      </c>
      <c r="AJ716" s="21">
        <v>6.8397734908581004E-2</v>
      </c>
      <c r="AK716" s="21">
        <v>0.22664956749499707</v>
      </c>
      <c r="AL716" s="21">
        <v>7.4872720183948041E-2</v>
      </c>
      <c r="AM716" s="21">
        <v>0.12888214650755808</v>
      </c>
      <c r="AN716" s="21">
        <v>-0.11526248944786627</v>
      </c>
      <c r="AO716" s="21">
        <v>4.3553015001639377</v>
      </c>
      <c r="AP716" s="21">
        <v>-2.5071986352769136</v>
      </c>
      <c r="AQ716" s="21">
        <v>59.745249204312863</v>
      </c>
      <c r="AR716" s="21">
        <v>1.225625443785896</v>
      </c>
      <c r="AS716" s="21">
        <v>2.9976838882103047</v>
      </c>
      <c r="AT716" s="21">
        <v>-1</v>
      </c>
      <c r="AU716" s="21">
        <v>-1</v>
      </c>
      <c r="AV716" s="21">
        <v>0.53847522529908554</v>
      </c>
      <c r="AW716" s="21">
        <v>117.66210556629956</v>
      </c>
      <c r="AX716" s="21">
        <v>124.5926009657954</v>
      </c>
      <c r="AY716" s="21">
        <v>0.41221869895788166</v>
      </c>
      <c r="AZ716" s="21">
        <v>18.09581818474739</v>
      </c>
      <c r="BA716" s="26">
        <v>1500.8747648451656</v>
      </c>
      <c r="CU716" t="e">
        <v>#N/A</v>
      </c>
      <c r="CV716" t="e">
        <v>#N/A</v>
      </c>
    </row>
    <row r="717" spans="1:100" x14ac:dyDescent="0.25">
      <c r="A717">
        <v>2062</v>
      </c>
      <c r="B717" t="s">
        <v>1142</v>
      </c>
      <c r="C717" s="26">
        <v>3</v>
      </c>
      <c r="D717" s="21">
        <v>4.191731986571984</v>
      </c>
      <c r="E717" s="21">
        <v>4.4533036337451275</v>
      </c>
      <c r="F717" s="21">
        <v>-0.42636019272352516</v>
      </c>
      <c r="G717" s="21">
        <v>0.91138137166233113</v>
      </c>
      <c r="H717" s="21">
        <v>0.28607484954971407</v>
      </c>
      <c r="I717" s="21">
        <v>0</v>
      </c>
      <c r="J717" s="21">
        <v>17.164490972982843</v>
      </c>
      <c r="K717" s="21">
        <v>0.28607484954971407</v>
      </c>
      <c r="L717" s="21">
        <v>-0.99999999999999989</v>
      </c>
      <c r="M717" s="21">
        <v>-0.99999999999999989</v>
      </c>
      <c r="N717" s="21">
        <v>5.7214969909942823</v>
      </c>
      <c r="O717" s="21">
        <v>22.267604331217157</v>
      </c>
      <c r="P717" s="21">
        <v>5.7202587822628468</v>
      </c>
      <c r="Q717" s="21">
        <v>-3.2663111780131575</v>
      </c>
      <c r="R717" s="21">
        <v>-0.47682344218945727</v>
      </c>
      <c r="S717" s="21">
        <v>0.33333333333333309</v>
      </c>
      <c r="T717" s="21">
        <v>0.35192692220816635</v>
      </c>
      <c r="U717" s="21">
        <v>0.58038711731447978</v>
      </c>
      <c r="V717" s="21">
        <v>0.18133967901782899</v>
      </c>
      <c r="W717" s="21">
        <v>46.436488092963792</v>
      </c>
      <c r="X717" s="21">
        <v>3.8273655382315104</v>
      </c>
      <c r="Y717" s="21">
        <v>-0.99999999999999989</v>
      </c>
      <c r="Z717" s="21">
        <v>-0.99999999999999989</v>
      </c>
      <c r="AA717" s="21">
        <v>96.660158122002159</v>
      </c>
      <c r="AB717" s="21">
        <v>0.19386930626605758</v>
      </c>
      <c r="AC717" s="21">
        <v>0.32259866951495669</v>
      </c>
      <c r="AD717" s="21">
        <v>0.49754189364354251</v>
      </c>
      <c r="AE717" s="21">
        <v>50.70049347122783</v>
      </c>
      <c r="AF717" s="21">
        <v>-0.99999999999999989</v>
      </c>
      <c r="AG717" s="21">
        <v>-0.99999999999999989</v>
      </c>
      <c r="AH717" s="21">
        <v>-0.99999999999999989</v>
      </c>
      <c r="AI717" s="21">
        <v>0</v>
      </c>
      <c r="AJ717" s="21">
        <v>0.18133967901782899</v>
      </c>
      <c r="AK717" s="21">
        <v>0.16766425401216764</v>
      </c>
      <c r="AL717" s="21">
        <v>0.34466630727449504</v>
      </c>
      <c r="AM717" s="21">
        <v>1.9456132437448384E-2</v>
      </c>
      <c r="AN717" s="21">
        <v>-9.9930463890748097E-2</v>
      </c>
      <c r="AO717" s="21">
        <v>1.3247245809970478</v>
      </c>
      <c r="AP717" s="21">
        <v>-0.77493006089622751</v>
      </c>
      <c r="AQ717" s="21">
        <v>63.600979065946603</v>
      </c>
      <c r="AR717" s="21">
        <v>1.4469870518738086</v>
      </c>
      <c r="AS717" s="21">
        <v>4.1134403877812256</v>
      </c>
      <c r="AT717" s="21">
        <v>-0.99999999999999989</v>
      </c>
      <c r="AU717" s="21">
        <v>-0.99999999999999989</v>
      </c>
      <c r="AV717" s="21">
        <v>0.43455792947287392</v>
      </c>
      <c r="AW717" s="21">
        <v>118.15283239232309</v>
      </c>
      <c r="AX717" s="21">
        <v>136.286800294106</v>
      </c>
      <c r="AY717" s="21">
        <v>0.50668144870737919</v>
      </c>
      <c r="AZ717" s="21">
        <v>57.464349055410956</v>
      </c>
      <c r="BA717" s="26">
        <v>1591.563989441845</v>
      </c>
    </row>
    <row r="718" spans="1:100" x14ac:dyDescent="0.25">
      <c r="A718">
        <v>2064</v>
      </c>
      <c r="B718" t="s">
        <v>1143</v>
      </c>
      <c r="C718" s="26">
        <v>3</v>
      </c>
      <c r="D718" s="21">
        <v>3.5415392499864198</v>
      </c>
      <c r="E718" s="21">
        <v>-0.27095209823373234</v>
      </c>
      <c r="F718" s="21">
        <v>-0.85227513197848659</v>
      </c>
      <c r="G718" s="21">
        <v>-0.92561273698871571</v>
      </c>
      <c r="H718" s="21">
        <v>0.40448884526139378</v>
      </c>
      <c r="I718" s="21">
        <v>0</v>
      </c>
      <c r="J718" s="21">
        <v>24.269330715683644</v>
      </c>
      <c r="K718" s="21">
        <v>0.40448884526139378</v>
      </c>
      <c r="L718" s="21">
        <v>-1.0000000000000004</v>
      </c>
      <c r="M718" s="21">
        <v>-1.0000000000000004</v>
      </c>
      <c r="N718" s="21">
        <v>8.089776905227879</v>
      </c>
      <c r="O718" s="21">
        <v>26.88525722868135</v>
      </c>
      <c r="P718" s="21">
        <v>-0.39948187478011432</v>
      </c>
      <c r="Q718" s="21">
        <v>-6.4384522994852533</v>
      </c>
      <c r="R718" s="21">
        <v>-2.407424003598523</v>
      </c>
      <c r="S718" s="21">
        <v>0.33333333333333304</v>
      </c>
      <c r="T718" s="21">
        <v>0.34336473631729275</v>
      </c>
      <c r="U718" s="21">
        <v>0.38298641813067802</v>
      </c>
      <c r="V718" s="21">
        <v>-4.25563054139542E-2</v>
      </c>
      <c r="W718" s="21">
        <v>24.505573484238273</v>
      </c>
      <c r="X718" s="21">
        <v>1.5488170644282202</v>
      </c>
      <c r="Y718" s="21">
        <v>-1.0000000000000004</v>
      </c>
      <c r="Z718" s="21">
        <v>-1.0000000000000004</v>
      </c>
      <c r="AA718" s="21">
        <v>22.437566559088026</v>
      </c>
      <c r="AB718" s="21">
        <v>3.2183998065853717E-2</v>
      </c>
      <c r="AC718" s="21">
        <v>5.8090600081198138E-2</v>
      </c>
      <c r="AD718" s="21">
        <v>-8.3486256578085949E-2</v>
      </c>
      <c r="AE718" s="21">
        <v>0.3394170784483026</v>
      </c>
      <c r="AF718" s="21">
        <v>-1.0000000000000004</v>
      </c>
      <c r="AG718" s="21">
        <v>-1.0000000000000004</v>
      </c>
      <c r="AH718" s="21">
        <v>-1.0000000000000004</v>
      </c>
      <c r="AI718" s="21">
        <v>-6.8783340377845295E-2</v>
      </c>
      <c r="AJ718" s="21">
        <v>-4.25563054139542E-2</v>
      </c>
      <c r="AK718" s="21">
        <v>-0.20726583309157193</v>
      </c>
      <c r="AL718" s="21">
        <v>5.5203352996144456E-3</v>
      </c>
      <c r="AM718" s="21">
        <v>0.36849561939591313</v>
      </c>
      <c r="AN718" s="21">
        <v>4.6412268074261513E-2</v>
      </c>
      <c r="AO718" s="21">
        <v>8.1760613194399685</v>
      </c>
      <c r="AP718" s="21">
        <v>1.1879083783546092</v>
      </c>
      <c r="AQ718" s="21">
        <v>48.774904199921892</v>
      </c>
      <c r="AR718" s="21">
        <v>1.0171281823673497</v>
      </c>
      <c r="AS718" s="21">
        <v>1.9533059096896137</v>
      </c>
      <c r="AT718" s="21">
        <v>-1.0000000000000004</v>
      </c>
      <c r="AU718" s="21">
        <v>-1.0000000000000004</v>
      </c>
      <c r="AV718" s="21">
        <v>-3.333036740587239</v>
      </c>
      <c r="AW718" s="21">
        <v>50.510732166123944</v>
      </c>
      <c r="AX718" s="21">
        <v>44.879434817171621</v>
      </c>
      <c r="AY718" s="21">
        <v>1.3871986684489562E-2</v>
      </c>
      <c r="AZ718" s="21">
        <v>-37.909872127826546</v>
      </c>
      <c r="BA718" s="26">
        <v>1430.3128506619619</v>
      </c>
      <c r="CU718" t="e">
        <v>#N/A</v>
      </c>
      <c r="CV718" t="e">
        <v>#N/A</v>
      </c>
    </row>
    <row r="719" spans="1:100" x14ac:dyDescent="0.25">
      <c r="A719">
        <v>2067</v>
      </c>
      <c r="B719" t="s">
        <v>1144</v>
      </c>
      <c r="C719" s="26">
        <v>3</v>
      </c>
      <c r="D719" s="21">
        <v>4.8659946334214537</v>
      </c>
      <c r="E719" s="21">
        <v>-0.1127032639289581</v>
      </c>
      <c r="F719" s="21">
        <v>1.2019986236019277E-2</v>
      </c>
      <c r="G719" s="21">
        <v>-1.3602962065618139E-2</v>
      </c>
      <c r="H719" s="21">
        <v>0.13382127708350386</v>
      </c>
      <c r="I719" s="21">
        <v>0</v>
      </c>
      <c r="J719" s="21">
        <v>8.0292766250102332</v>
      </c>
      <c r="K719" s="21">
        <v>0.13382127708350386</v>
      </c>
      <c r="L719" s="21">
        <v>-0.99999999999999944</v>
      </c>
      <c r="M719" s="21">
        <v>-0.99999999999999944</v>
      </c>
      <c r="N719" s="21">
        <v>2.6764255416700786</v>
      </c>
      <c r="O719" s="21">
        <v>12.881668296366072</v>
      </c>
      <c r="P719" s="21">
        <v>-8.5148288374321285E-2</v>
      </c>
      <c r="Q719" s="21">
        <v>2.6836090332637905</v>
      </c>
      <c r="R719" s="21">
        <v>0.92099954388073568</v>
      </c>
      <c r="S719" s="21">
        <v>0.33333333333333331</v>
      </c>
      <c r="T719" s="21">
        <v>0.34199133736091542</v>
      </c>
      <c r="U719" s="21">
        <v>0.17729551732856652</v>
      </c>
      <c r="V719" s="21">
        <v>-6.3221170077943142E-3</v>
      </c>
      <c r="W719" s="21">
        <v>28.499071757260669</v>
      </c>
      <c r="X719" s="21">
        <v>1.221410764905827</v>
      </c>
      <c r="Y719" s="21">
        <v>-0.99999999999999944</v>
      </c>
      <c r="Z719" s="21">
        <v>-0.99999999999999944</v>
      </c>
      <c r="AA719" s="21">
        <v>64.2289678750451</v>
      </c>
      <c r="AB719" s="21">
        <v>0.30120907215930975</v>
      </c>
      <c r="AC719" s="21">
        <v>0.1260978632407159</v>
      </c>
      <c r="AD719" s="21">
        <v>0.26887099607804815</v>
      </c>
      <c r="AE719" s="21">
        <v>34.808896573903674</v>
      </c>
      <c r="AF719" s="21">
        <v>-0.99999999999999944</v>
      </c>
      <c r="AG719" s="21">
        <v>-0.99999999999999944</v>
      </c>
      <c r="AH719" s="21">
        <v>-0.99999999999999944</v>
      </c>
      <c r="AI719" s="21">
        <v>5.551809187960987E-2</v>
      </c>
      <c r="AJ719" s="21">
        <v>-6.3221170077943142E-3</v>
      </c>
      <c r="AK719" s="21">
        <v>0.12908741684206257</v>
      </c>
      <c r="AL719" s="21">
        <v>-2.6904059645609338E-2</v>
      </c>
      <c r="AM719" s="21">
        <v>0.21193853046147179</v>
      </c>
      <c r="AN719" s="21">
        <v>0.3722699003629677</v>
      </c>
      <c r="AO719" s="21">
        <v>5.9439003457471067</v>
      </c>
      <c r="AP719" s="21">
        <v>9.1722272108461471</v>
      </c>
      <c r="AQ719" s="21">
        <v>36.528348382270906</v>
      </c>
      <c r="AR719" s="21">
        <v>0.84629807101502075</v>
      </c>
      <c r="AS719" s="21">
        <v>1.3552320419893309</v>
      </c>
      <c r="AT719" s="21">
        <v>-0.99999999999999944</v>
      </c>
      <c r="AU719" s="21">
        <v>-0.99999999999999944</v>
      </c>
      <c r="AV719" s="21">
        <v>0.90739658181511684</v>
      </c>
      <c r="AW719" s="21">
        <v>86.282863382257361</v>
      </c>
      <c r="AX719" s="21">
        <v>86.761013519070104</v>
      </c>
      <c r="AY719" s="21">
        <v>0.38912641756274102</v>
      </c>
      <c r="AZ719" s="21">
        <v>60.283496432342844</v>
      </c>
      <c r="BA719" s="26">
        <v>1635.7271577704028</v>
      </c>
      <c r="CU719" t="e">
        <v>#N/A</v>
      </c>
      <c r="CV719" t="e">
        <v>#N/A</v>
      </c>
    </row>
    <row r="720" spans="1:100" x14ac:dyDescent="0.25">
      <c r="A720">
        <v>2068</v>
      </c>
      <c r="B720" t="s">
        <v>1145</v>
      </c>
      <c r="C720" s="26">
        <v>3</v>
      </c>
      <c r="D720" s="21">
        <v>2.2268554529962112</v>
      </c>
      <c r="E720" s="21">
        <v>7.4226139741719169E-2</v>
      </c>
      <c r="F720" s="21">
        <v>-3.1991622386352966E-4</v>
      </c>
      <c r="G720" s="21">
        <v>2.4945857171174118E-2</v>
      </c>
      <c r="H720" s="21">
        <v>-5.7339542098581789E-2</v>
      </c>
      <c r="I720" s="21">
        <v>0</v>
      </c>
      <c r="J720" s="21">
        <v>-3.440372525914912</v>
      </c>
      <c r="K720" s="21">
        <v>-5.7339542098581789E-2</v>
      </c>
      <c r="L720" s="21">
        <v>-0.999999999999998</v>
      </c>
      <c r="M720" s="21">
        <v>-0.999999999999998</v>
      </c>
      <c r="N720" s="21">
        <v>-1.1467908419716379</v>
      </c>
      <c r="O720" s="21">
        <v>-1.1885712157475252</v>
      </c>
      <c r="P720" s="21">
        <v>0.82226420729465799</v>
      </c>
      <c r="Q720" s="21">
        <v>-4.8723764348341976E-2</v>
      </c>
      <c r="R720" s="21">
        <v>4.3072570181225941E-2</v>
      </c>
      <c r="S720" s="21">
        <v>0.24888128142562868</v>
      </c>
      <c r="T720" s="21">
        <v>0.30222784379423562</v>
      </c>
      <c r="U720" s="21">
        <v>-6.961923550733129E-2</v>
      </c>
      <c r="V720" s="21">
        <v>0</v>
      </c>
      <c r="W720" s="21">
        <v>21.553177272444596</v>
      </c>
      <c r="X720" s="21">
        <v>0.29521073770676648</v>
      </c>
      <c r="Y720" s="21">
        <v>-0.999999999999998</v>
      </c>
      <c r="Z720" s="21">
        <v>-0.999999999999998</v>
      </c>
      <c r="AA720" s="21">
        <v>15.074354670050031</v>
      </c>
      <c r="AB720" s="21">
        <v>-2.6686794042784647E-2</v>
      </c>
      <c r="AC720" s="21">
        <v>-0.14510409858978748</v>
      </c>
      <c r="AD720" s="21">
        <v>4.1352989181056343E-2</v>
      </c>
      <c r="AE720" s="21">
        <v>-6.5218951725757908</v>
      </c>
      <c r="AF720" s="21">
        <v>-0.999999999999998</v>
      </c>
      <c r="AG720" s="21">
        <v>-0.999999999999998</v>
      </c>
      <c r="AH720" s="21">
        <v>-0.999999999999998</v>
      </c>
      <c r="AI720" s="21">
        <v>0</v>
      </c>
      <c r="AJ720" s="21">
        <v>0</v>
      </c>
      <c r="AK720" s="21">
        <v>0.29267372355490523</v>
      </c>
      <c r="AL720" s="21">
        <v>-8.9695060209330837E-2</v>
      </c>
      <c r="AM720" s="21">
        <v>-0.13763024269460516</v>
      </c>
      <c r="AN720" s="21">
        <v>0.2268775449681755</v>
      </c>
      <c r="AO720" s="21">
        <v>-1.9773874495906045</v>
      </c>
      <c r="AP720" s="21">
        <v>5.2234633231577323</v>
      </c>
      <c r="AQ720" s="21">
        <v>18.112804746529676</v>
      </c>
      <c r="AR720" s="21">
        <v>0.48148988971253315</v>
      </c>
      <c r="AS720" s="21">
        <v>0.23787119560818479</v>
      </c>
      <c r="AT720" s="21">
        <v>-0.999999999999998</v>
      </c>
      <c r="AU720" s="21">
        <v>-0.999999999999998</v>
      </c>
      <c r="AV720" s="21">
        <v>6.8018427352400046E-2</v>
      </c>
      <c r="AW720" s="21">
        <v>19.109246777460246</v>
      </c>
      <c r="AX720" s="21">
        <v>19.109246777460246</v>
      </c>
      <c r="AY720" s="21">
        <v>-7.4167965197712163E-3</v>
      </c>
      <c r="AZ720" s="21">
        <v>-10.425548340362262</v>
      </c>
      <c r="BA720" s="26">
        <v>1320.9952048615785</v>
      </c>
      <c r="CU720" t="e">
        <v>#N/A</v>
      </c>
      <c r="CV720" t="e">
        <v>#N/A</v>
      </c>
    </row>
    <row r="721" spans="1:100" x14ac:dyDescent="0.25">
      <c r="A721">
        <v>2070</v>
      </c>
      <c r="B721" t="s">
        <v>653</v>
      </c>
      <c r="C721" s="26">
        <v>3</v>
      </c>
      <c r="D721" s="21">
        <v>-1.6064169487690549</v>
      </c>
      <c r="E721" s="21">
        <v>0</v>
      </c>
      <c r="F721" s="21">
        <v>-0.40283214210370621</v>
      </c>
      <c r="G721" s="21">
        <v>-0.40283214210370621</v>
      </c>
      <c r="H721" s="21">
        <v>0.26201849690043305</v>
      </c>
      <c r="I721" s="21">
        <v>0</v>
      </c>
      <c r="J721" s="21">
        <v>15.721109814025981</v>
      </c>
      <c r="K721" s="21">
        <v>0.26201849690043305</v>
      </c>
      <c r="L721" s="21">
        <v>-0.99999999999999944</v>
      </c>
      <c r="M721" s="21">
        <v>-0.99999999999999944</v>
      </c>
      <c r="N721" s="21">
        <v>5.2403699380086568</v>
      </c>
      <c r="O721" s="21">
        <v>13.711860723153226</v>
      </c>
      <c r="P721" s="21">
        <v>2.1893459963193962</v>
      </c>
      <c r="Q721" s="21">
        <v>-0.14821305003034138</v>
      </c>
      <c r="R721" s="21">
        <v>0.21542381545096442</v>
      </c>
      <c r="S721" s="21">
        <v>0.33333333333333337</v>
      </c>
      <c r="T721" s="21">
        <v>0.4269824672907172</v>
      </c>
      <c r="U721" s="21">
        <v>5.3067538579552501E-2</v>
      </c>
      <c r="V721" s="21">
        <v>0</v>
      </c>
      <c r="W721" s="21">
        <v>22.054593692126794</v>
      </c>
      <c r="X721" s="21">
        <v>0.80421659199921125</v>
      </c>
      <c r="Y721" s="21">
        <v>-0.99999999999999944</v>
      </c>
      <c r="Z721" s="21">
        <v>-0.99999999999999944</v>
      </c>
      <c r="AA721" s="21">
        <v>16.807112146983346</v>
      </c>
      <c r="AB721" s="21">
        <v>0.1133218890486795</v>
      </c>
      <c r="AC721" s="21">
        <v>-0.17241473806315305</v>
      </c>
      <c r="AD721" s="21">
        <v>-5.016525819741454E-2</v>
      </c>
      <c r="AE721" s="21">
        <v>-5.4629053605944025</v>
      </c>
      <c r="AF721" s="21">
        <v>-0.99999999999999944</v>
      </c>
      <c r="AG721" s="21">
        <v>-0.99999999999999944</v>
      </c>
      <c r="AH721" s="21">
        <v>-0.99999999999999944</v>
      </c>
      <c r="AI721" s="21">
        <v>0</v>
      </c>
      <c r="AJ721" s="21">
        <v>0</v>
      </c>
      <c r="AK721" s="21">
        <v>0.10151563848599855</v>
      </c>
      <c r="AL721" s="21">
        <v>-9.2898929197629571E-2</v>
      </c>
      <c r="AM721" s="21">
        <v>-2.0606792450337915E-2</v>
      </c>
      <c r="AN721" s="21">
        <v>0.50122349774475561</v>
      </c>
      <c r="AO721" s="21">
        <v>-7.5916188284552467E-3</v>
      </c>
      <c r="AP721" s="21">
        <v>12.066092797630743</v>
      </c>
      <c r="AQ721" s="21">
        <v>37.775703506152766</v>
      </c>
      <c r="AR721" s="21">
        <v>0.81338333920360295</v>
      </c>
      <c r="AS721" s="21">
        <v>1.0662350888996439</v>
      </c>
      <c r="AT721" s="21">
        <v>-0.99999999999999944</v>
      </c>
      <c r="AU721" s="21">
        <v>-0.99999999999999944</v>
      </c>
      <c r="AV721" s="21">
        <v>-0.18740832665274182</v>
      </c>
      <c r="AW721" s="21">
        <v>42.585065667767275</v>
      </c>
      <c r="AX721" s="21">
        <v>42.585065667767275</v>
      </c>
      <c r="AY721" s="21">
        <v>0.11833396678394695</v>
      </c>
      <c r="AZ721" s="21">
        <v>2.4027351190502082</v>
      </c>
      <c r="BA721" s="26">
        <v>1444.7572461763843</v>
      </c>
    </row>
    <row r="722" spans="1:100" x14ac:dyDescent="0.25">
      <c r="A722">
        <v>2073</v>
      </c>
      <c r="B722" t="s">
        <v>1146</v>
      </c>
      <c r="C722" s="26">
        <v>3</v>
      </c>
      <c r="D722" s="21">
        <v>4.3449056602784504</v>
      </c>
      <c r="E722" s="21">
        <v>7.152783381395636E-2</v>
      </c>
      <c r="F722" s="21">
        <v>3.5092182140404917</v>
      </c>
      <c r="G722" s="21">
        <v>3.5346617632837294</v>
      </c>
      <c r="H722" s="21">
        <v>0.58015144654825068</v>
      </c>
      <c r="I722" s="21">
        <v>0</v>
      </c>
      <c r="J722" s="21">
        <v>34.80908679289503</v>
      </c>
      <c r="K722" s="21">
        <v>0.58015144654825068</v>
      </c>
      <c r="L722" s="21">
        <v>-0.99999999999999922</v>
      </c>
      <c r="M722" s="21">
        <v>-0.99999999999999922</v>
      </c>
      <c r="N722" s="21">
        <v>11.603028930965012</v>
      </c>
      <c r="O722" s="21">
        <v>42.688654216457238</v>
      </c>
      <c r="P722" s="21">
        <v>-4.0593025582593464E-2</v>
      </c>
      <c r="Q722" s="21">
        <v>2.891799441451429</v>
      </c>
      <c r="R722" s="21">
        <v>0.7630623691880708</v>
      </c>
      <c r="S722" s="21">
        <v>0.33333333333333304</v>
      </c>
      <c r="T722" s="21">
        <v>0.41387628265097026</v>
      </c>
      <c r="U722" s="21">
        <v>0.20533947254663548</v>
      </c>
      <c r="V722" s="21">
        <v>0</v>
      </c>
      <c r="W722" s="21">
        <v>14.895905679307544</v>
      </c>
      <c r="X722" s="21">
        <v>1.0215658065526803</v>
      </c>
      <c r="Y722" s="21">
        <v>-0.99999999999999922</v>
      </c>
      <c r="Z722" s="21">
        <v>-0.99999999999999922</v>
      </c>
      <c r="AA722" s="21">
        <v>47.793514872444341</v>
      </c>
      <c r="AB722" s="21">
        <v>2.9799321696658172E-2</v>
      </c>
      <c r="AC722" s="21">
        <v>0.40896344041304533</v>
      </c>
      <c r="AD722" s="21">
        <v>0.20392817436927108</v>
      </c>
      <c r="AE722" s="21">
        <v>32.134546823948718</v>
      </c>
      <c r="AF722" s="21">
        <v>-0.99999999999999922</v>
      </c>
      <c r="AG722" s="21">
        <v>-0.99999999999999922</v>
      </c>
      <c r="AH722" s="21">
        <v>-0.99999999999999922</v>
      </c>
      <c r="AI722" s="21">
        <v>-1.5181523417038004E-2</v>
      </c>
      <c r="AJ722" s="21">
        <v>0</v>
      </c>
      <c r="AK722" s="21">
        <v>1.8272883357672104E-2</v>
      </c>
      <c r="AL722" s="21">
        <v>5.7500296342060817E-2</v>
      </c>
      <c r="AM722" s="21">
        <v>5.9368806244175606E-2</v>
      </c>
      <c r="AN722" s="21">
        <v>0.89848555279414466</v>
      </c>
      <c r="AO722" s="21">
        <v>1.5755845728927511</v>
      </c>
      <c r="AP722" s="21">
        <v>22.749640301563911</v>
      </c>
      <c r="AQ722" s="21">
        <v>49.704992472202562</v>
      </c>
      <c r="AR722" s="21">
        <v>0.95254908853093845</v>
      </c>
      <c r="AS722" s="21">
        <v>1.6017172531009296</v>
      </c>
      <c r="AT722" s="21">
        <v>-0.99999999999999922</v>
      </c>
      <c r="AU722" s="21">
        <v>-0.99999999999999922</v>
      </c>
      <c r="AV722" s="21">
        <v>4.2977241324717994</v>
      </c>
      <c r="AW722" s="21">
        <v>113.23180939046536</v>
      </c>
      <c r="AX722" s="21">
        <v>112.9281789221246</v>
      </c>
      <c r="AY722" s="21">
        <v>0.29117475774670015</v>
      </c>
      <c r="AZ722" s="21">
        <v>50.786480079825182</v>
      </c>
      <c r="BA722" s="26">
        <v>1624.6829303477857</v>
      </c>
    </row>
    <row r="723" spans="1:100" x14ac:dyDescent="0.25">
      <c r="A723">
        <v>2075</v>
      </c>
      <c r="B723" t="s">
        <v>1147</v>
      </c>
      <c r="C723" s="26">
        <v>3</v>
      </c>
      <c r="D723" s="21">
        <v>3.3701799905037664</v>
      </c>
      <c r="E723" s="21">
        <v>0</v>
      </c>
      <c r="F723" s="21">
        <v>0.91391362684083299</v>
      </c>
      <c r="G723" s="21">
        <v>0.91391362684083299</v>
      </c>
      <c r="H723" s="21">
        <v>-3.0302161153883386E-2</v>
      </c>
      <c r="I723" s="21">
        <v>0</v>
      </c>
      <c r="J723" s="21">
        <v>-1.8181296692330018</v>
      </c>
      <c r="K723" s="21">
        <v>-3.0302161153883386E-2</v>
      </c>
      <c r="L723" s="21">
        <v>-0.99999999999999889</v>
      </c>
      <c r="M723" s="21">
        <v>-0.99999999999999889</v>
      </c>
      <c r="N723" s="21">
        <v>-0.60604322307766711</v>
      </c>
      <c r="O723" s="21">
        <v>2.4659639481115954</v>
      </c>
      <c r="P723" s="21">
        <v>-1.1729984579122825E-2</v>
      </c>
      <c r="Q723" s="21">
        <v>23.343268545243838</v>
      </c>
      <c r="R723" s="21">
        <v>7.4373271588361787</v>
      </c>
      <c r="S723" s="21">
        <v>0.33333333333333298</v>
      </c>
      <c r="T723" s="21">
        <v>0.22689699011009595</v>
      </c>
      <c r="U723" s="21">
        <v>-0.14278456050398894</v>
      </c>
      <c r="V723" s="21">
        <v>-2.1912605530493182E-2</v>
      </c>
      <c r="W723" s="21">
        <v>17.033412742513221</v>
      </c>
      <c r="X723" s="21">
        <v>-0.21552038029200568</v>
      </c>
      <c r="Y723" s="21">
        <v>-0.99999999999999889</v>
      </c>
      <c r="Z723" s="21">
        <v>-0.99999999999999889</v>
      </c>
      <c r="AA723" s="21">
        <v>76.82505601875593</v>
      </c>
      <c r="AB723" s="21">
        <v>0.37576410129729171</v>
      </c>
      <c r="AC723" s="21">
        <v>0.40739460576025432</v>
      </c>
      <c r="AD723" s="21">
        <v>0.26392761529058512</v>
      </c>
      <c r="AE723" s="21">
        <v>52.354316117406555</v>
      </c>
      <c r="AF723" s="21">
        <v>-0.99999999999999889</v>
      </c>
      <c r="AG723" s="21">
        <v>-0.99999999999999889</v>
      </c>
      <c r="AH723" s="21">
        <v>-0.99999999999999889</v>
      </c>
      <c r="AI723" s="21">
        <v>0</v>
      </c>
      <c r="AJ723" s="21">
        <v>-2.1912605530493182E-2</v>
      </c>
      <c r="AK723" s="21">
        <v>-2.3406404412679042E-2</v>
      </c>
      <c r="AL723" s="21">
        <v>0.12443056110095607</v>
      </c>
      <c r="AM723" s="21">
        <v>-9.6956878806199492E-2</v>
      </c>
      <c r="AN723" s="21">
        <v>0.59827779330756747</v>
      </c>
      <c r="AO723" s="21">
        <v>-2.5409539922183826</v>
      </c>
      <c r="AP723" s="21">
        <v>15.579097638193968</v>
      </c>
      <c r="AQ723" s="21">
        <v>15.215283073280196</v>
      </c>
      <c r="AR723" s="21">
        <v>0.39553315740894668</v>
      </c>
      <c r="AS723" s="21">
        <v>-0.24582254144588925</v>
      </c>
      <c r="AT723" s="21">
        <v>-0.99999999999999889</v>
      </c>
      <c r="AU723" s="21">
        <v>-0.99999999999999889</v>
      </c>
      <c r="AV723" s="21">
        <v>8.3512407856770103</v>
      </c>
      <c r="AW723" s="21">
        <v>94.870117605061481</v>
      </c>
      <c r="AX723" s="21">
        <v>92.678857052012162</v>
      </c>
      <c r="AY723" s="21">
        <v>0.50190496878291224</v>
      </c>
      <c r="AZ723" s="21">
        <v>70.209167169038849</v>
      </c>
      <c r="BA723" s="26">
        <v>1540.0134143785949</v>
      </c>
    </row>
    <row r="724" spans="1:100" x14ac:dyDescent="0.25">
      <c r="A724">
        <v>2077</v>
      </c>
      <c r="B724" t="s">
        <v>1148</v>
      </c>
      <c r="C724" s="26">
        <v>3</v>
      </c>
      <c r="D724" s="21">
        <v>4.6844057006641107</v>
      </c>
      <c r="E724" s="21">
        <v>1.4395626206951194E-2</v>
      </c>
      <c r="F724" s="21">
        <v>5.3666562958227526E-3</v>
      </c>
      <c r="G724" s="21">
        <v>-1.7661717155655954E-2</v>
      </c>
      <c r="H724" s="21">
        <v>0.2769064296211583</v>
      </c>
      <c r="I724" s="21">
        <v>0</v>
      </c>
      <c r="J724" s="21">
        <v>16.614385777269501</v>
      </c>
      <c r="K724" s="21">
        <v>0.2769064296211583</v>
      </c>
      <c r="L724" s="21">
        <v>-0.99999999999999933</v>
      </c>
      <c r="M724" s="21">
        <v>-0.99999999999999933</v>
      </c>
      <c r="N724" s="21">
        <v>5.5381285924231687</v>
      </c>
      <c r="O724" s="21">
        <v>21.281129760777972</v>
      </c>
      <c r="P724" s="21">
        <v>-0.34034389540708915</v>
      </c>
      <c r="Q724" s="21">
        <v>0.70820189769576192</v>
      </c>
      <c r="R724" s="21">
        <v>0.13801396849613815</v>
      </c>
      <c r="S724" s="21">
        <v>0.33333333333333309</v>
      </c>
      <c r="T724" s="21">
        <v>0.39396732943198898</v>
      </c>
      <c r="U724" s="21">
        <v>7.3420632339986441E-2</v>
      </c>
      <c r="V724" s="21">
        <v>-8.0667611285041879E-2</v>
      </c>
      <c r="W724" s="21">
        <v>17.725890167964337</v>
      </c>
      <c r="X724" s="21">
        <v>0.32070509089251409</v>
      </c>
      <c r="Y724" s="21">
        <v>-0.99999999999999933</v>
      </c>
      <c r="Z724" s="21">
        <v>-0.99999999999999933</v>
      </c>
      <c r="AA724" s="21">
        <v>36.223081217795929</v>
      </c>
      <c r="AB724" s="21">
        <v>0.15572748283591434</v>
      </c>
      <c r="AC724" s="21">
        <v>-4.5874315661320816E-2</v>
      </c>
      <c r="AD724" s="21">
        <v>0.25733037445211598</v>
      </c>
      <c r="AE724" s="21">
        <v>18.359177081335478</v>
      </c>
      <c r="AF724" s="21">
        <v>-0.99999999999999933</v>
      </c>
      <c r="AG724" s="21">
        <v>-0.99999999999999933</v>
      </c>
      <c r="AH724" s="21">
        <v>-0.99999999999999933</v>
      </c>
      <c r="AI724" s="21">
        <v>0</v>
      </c>
      <c r="AJ724" s="21">
        <v>-8.0667611285041879E-2</v>
      </c>
      <c r="AK724" s="21">
        <v>9.0074497870268444E-2</v>
      </c>
      <c r="AL724" s="21">
        <v>0.24685037237534263</v>
      </c>
      <c r="AM724" s="21">
        <v>-2.659593611998072E-2</v>
      </c>
      <c r="AN724" s="21">
        <v>0.12858715849532301</v>
      </c>
      <c r="AO724" s="21">
        <v>-0.21452591364817541</v>
      </c>
      <c r="AP724" s="21">
        <v>4.4489308242597891</v>
      </c>
      <c r="AQ724" s="21">
        <v>34.340275945233842</v>
      </c>
      <c r="AR724" s="21">
        <v>0.72005368382026735</v>
      </c>
      <c r="AS724" s="21">
        <v>0.59761152051367261</v>
      </c>
      <c r="AT724" s="21">
        <v>-0.99999999999999933</v>
      </c>
      <c r="AU724" s="21">
        <v>-0.99999999999999933</v>
      </c>
      <c r="AV724" s="21">
        <v>0.12035225134048151</v>
      </c>
      <c r="AW724" s="21">
        <v>61.953141802833741</v>
      </c>
      <c r="AX724" s="21">
        <v>53.886380674329558</v>
      </c>
      <c r="AY724" s="21">
        <v>1.1342592962255956E-2</v>
      </c>
      <c r="AZ724" s="21">
        <v>-7.8804140066881043</v>
      </c>
      <c r="BA724" s="26">
        <v>1403.8368851686103</v>
      </c>
    </row>
    <row r="725" spans="1:100" x14ac:dyDescent="0.25">
      <c r="A725">
        <v>2078</v>
      </c>
      <c r="B725" t="s">
        <v>1149</v>
      </c>
      <c r="C725" s="26">
        <v>3</v>
      </c>
      <c r="D725" s="21">
        <v>5.7016079694717243</v>
      </c>
      <c r="E725" s="21">
        <v>1.3500893921986359E-2</v>
      </c>
      <c r="F725" s="21">
        <v>-0.55277819302081033</v>
      </c>
      <c r="G725" s="21">
        <v>-0.55277819302081033</v>
      </c>
      <c r="H725" s="21">
        <v>0.18365814300330296</v>
      </c>
      <c r="I725" s="21">
        <v>0</v>
      </c>
      <c r="J725" s="21">
        <v>11.019488580198173</v>
      </c>
      <c r="K725" s="21">
        <v>0.18365814300330296</v>
      </c>
      <c r="L725" s="21">
        <v>-1.0000000000000029</v>
      </c>
      <c r="M725" s="21">
        <v>-1.0000000000000029</v>
      </c>
      <c r="N725" s="21">
        <v>3.6731628600660589</v>
      </c>
      <c r="O725" s="21">
        <v>16.168318356649099</v>
      </c>
      <c r="P725" s="21">
        <v>0.10497578186249057</v>
      </c>
      <c r="Q725" s="21">
        <v>1.9534127678987345</v>
      </c>
      <c r="R725" s="21">
        <v>0.66481339420645791</v>
      </c>
      <c r="S725" s="21">
        <v>0.33333333333333431</v>
      </c>
      <c r="T725" s="21">
        <v>0.42044839780465421</v>
      </c>
      <c r="U725" s="21">
        <v>-0.24080038620655836</v>
      </c>
      <c r="V725" s="21">
        <v>-4.6484075782779483E-3</v>
      </c>
      <c r="W725" s="21">
        <v>12.986991773993983</v>
      </c>
      <c r="X725" s="21">
        <v>-0.33385333768989556</v>
      </c>
      <c r="Y725" s="21">
        <v>-1.0000000000000029</v>
      </c>
      <c r="Z725" s="21">
        <v>-1.0000000000000029</v>
      </c>
      <c r="AA725" s="21">
        <v>31.514209925128256</v>
      </c>
      <c r="AB725" s="21">
        <v>0.12107079467158947</v>
      </c>
      <c r="AC725" s="21">
        <v>2.1468194624904888E-2</v>
      </c>
      <c r="AD725" s="21">
        <v>0.21470910584206215</v>
      </c>
      <c r="AE725" s="21">
        <v>17.862404756927823</v>
      </c>
      <c r="AF725" s="21">
        <v>-1.0000000000000029</v>
      </c>
      <c r="AG725" s="21">
        <v>-1.0000000000000029</v>
      </c>
      <c r="AH725" s="21">
        <v>-1.0000000000000029</v>
      </c>
      <c r="AI725" s="21">
        <v>0</v>
      </c>
      <c r="AJ725" s="21">
        <v>-4.6484075782779483E-3</v>
      </c>
      <c r="AK725" s="21">
        <v>-0.12314186587642509</v>
      </c>
      <c r="AL725" s="21">
        <v>0.43773251205121749</v>
      </c>
      <c r="AM725" s="21">
        <v>-3.9416925066177423E-2</v>
      </c>
      <c r="AN725" s="21">
        <v>0.26914022726508552</v>
      </c>
      <c r="AO725" s="21">
        <v>-1.6011324560365605</v>
      </c>
      <c r="AP725" s="21">
        <v>8.9171682418832248</v>
      </c>
      <c r="AQ725" s="21">
        <v>24.006480354192149</v>
      </c>
      <c r="AR725" s="21">
        <v>0.5083329373531521</v>
      </c>
      <c r="AS725" s="21">
        <v>-0.15019519468659245</v>
      </c>
      <c r="AT725" s="21">
        <v>-1.0000000000000029</v>
      </c>
      <c r="AU725" s="21">
        <v>-1.0000000000000029</v>
      </c>
      <c r="AV725" s="21">
        <v>0.11203520118564744</v>
      </c>
      <c r="AW725" s="21">
        <v>56.599696523660555</v>
      </c>
      <c r="AX725" s="21">
        <v>56.134855765832782</v>
      </c>
      <c r="AY725" s="21">
        <v>0.25416793245695973</v>
      </c>
      <c r="AZ725" s="21">
        <v>19.061375037867773</v>
      </c>
      <c r="BA725" s="26">
        <v>1411.6896079088231</v>
      </c>
    </row>
    <row r="726" spans="1:100" x14ac:dyDescent="0.25">
      <c r="A726">
        <v>2079</v>
      </c>
      <c r="B726" t="s">
        <v>1150</v>
      </c>
      <c r="C726" s="26">
        <v>3</v>
      </c>
      <c r="D726" s="21">
        <v>5.0177555278166137</v>
      </c>
      <c r="E726" s="21">
        <v>-0.40754575250539493</v>
      </c>
      <c r="F726" s="21">
        <v>0.6415051121388049</v>
      </c>
      <c r="G726" s="21">
        <v>0.52200432550167508</v>
      </c>
      <c r="H726" s="21">
        <v>-5.9578144984674786E-2</v>
      </c>
      <c r="I726" s="21">
        <v>0</v>
      </c>
      <c r="J726" s="21">
        <v>-3.5746886990804874</v>
      </c>
      <c r="K726" s="21">
        <v>-5.9578144984674786E-2</v>
      </c>
      <c r="L726" s="21">
        <v>-0.99999999999999922</v>
      </c>
      <c r="M726" s="21">
        <v>-0.99999999999999922</v>
      </c>
      <c r="N726" s="21">
        <v>-1.1915628996934942</v>
      </c>
      <c r="O726" s="21">
        <v>1.9650711542378017</v>
      </c>
      <c r="P726" s="21">
        <v>2.5766457382560864E-2</v>
      </c>
      <c r="Q726" s="21">
        <v>5.6173159875205085</v>
      </c>
      <c r="R726" s="21">
        <v>1.7955653160333933</v>
      </c>
      <c r="S726" s="21">
        <v>0.3333333333333327</v>
      </c>
      <c r="T726" s="21">
        <v>0.34056562481802966</v>
      </c>
      <c r="U726" s="21">
        <v>-6.0674091772688975E-2</v>
      </c>
      <c r="V726" s="21">
        <v>-1.3455030760484231E-2</v>
      </c>
      <c r="W726" s="21">
        <v>26.373919224114584</v>
      </c>
      <c r="X726" s="21">
        <v>0.41005055148237612</v>
      </c>
      <c r="Y726" s="21">
        <v>-0.99999999999999922</v>
      </c>
      <c r="Z726" s="21">
        <v>-0.99999999999999922</v>
      </c>
      <c r="AA726" s="21">
        <v>76.241440841854711</v>
      </c>
      <c r="AB726" s="21">
        <v>0.24419875327824597</v>
      </c>
      <c r="AC726" s="21">
        <v>0.31863565736900157</v>
      </c>
      <c r="AD726" s="21">
        <v>0.39860471538688624</v>
      </c>
      <c r="AE726" s="21">
        <v>48.071956301706699</v>
      </c>
      <c r="AF726" s="21">
        <v>-0.99999999999999922</v>
      </c>
      <c r="AG726" s="21">
        <v>-0.99999999999999922</v>
      </c>
      <c r="AH726" s="21">
        <v>-0.99999999999999922</v>
      </c>
      <c r="AI726" s="21">
        <v>4.5440685911191304E-2</v>
      </c>
      <c r="AJ726" s="21">
        <v>-1.3455030760484231E-2</v>
      </c>
      <c r="AK726" s="21">
        <v>0.11576553691862114</v>
      </c>
      <c r="AL726" s="21">
        <v>0.25063240231125289</v>
      </c>
      <c r="AM726" s="21">
        <v>2.5021852808220113E-2</v>
      </c>
      <c r="AN726" s="21">
        <v>-8.9057106285668E-2</v>
      </c>
      <c r="AO726" s="21">
        <v>1.2043740047986082</v>
      </c>
      <c r="AP726" s="21">
        <v>-0.9732656455854356</v>
      </c>
      <c r="AQ726" s="21">
        <v>22.799230525034091</v>
      </c>
      <c r="AR726" s="21">
        <v>0.59976983561818997</v>
      </c>
      <c r="AS726" s="21">
        <v>0.35047240649770167</v>
      </c>
      <c r="AT726" s="21">
        <v>-0.99999999999999922</v>
      </c>
      <c r="AU726" s="21">
        <v>-0.99999999999999922</v>
      </c>
      <c r="AV726" s="21">
        <v>2.3175696415350693</v>
      </c>
      <c r="AW726" s="21">
        <v>77.233246350507059</v>
      </c>
      <c r="AX726" s="21">
        <v>76.796556992682454</v>
      </c>
      <c r="AY726" s="21">
        <v>-8.028639729996892E-2</v>
      </c>
      <c r="AZ726" s="21">
        <v>0.98902515526912538</v>
      </c>
      <c r="BA726" s="26">
        <v>1436.3700677856218</v>
      </c>
    </row>
    <row r="727" spans="1:100" x14ac:dyDescent="0.25">
      <c r="A727">
        <v>2080</v>
      </c>
      <c r="B727" t="s">
        <v>1151</v>
      </c>
      <c r="C727" s="26">
        <v>3</v>
      </c>
      <c r="D727" s="21">
        <v>3.471804476589214</v>
      </c>
      <c r="E727" s="21">
        <v>-2.9956743364234022E-2</v>
      </c>
      <c r="F727" s="21">
        <v>-0.10161696624926315</v>
      </c>
      <c r="G727" s="21">
        <v>-0.10161696624926315</v>
      </c>
      <c r="H727" s="21">
        <v>-0.13654456529179587</v>
      </c>
      <c r="I727" s="21">
        <v>0</v>
      </c>
      <c r="J727" s="21">
        <v>-8.1926739175077472</v>
      </c>
      <c r="K727" s="21">
        <v>-0.13654456529179587</v>
      </c>
      <c r="L727" s="21">
        <v>-1.0000000000000013</v>
      </c>
      <c r="M727" s="21">
        <v>-1.0000000000000013</v>
      </c>
      <c r="N727" s="21">
        <v>-2.7308913058359168</v>
      </c>
      <c r="O727" s="21">
        <v>-4.8224864071678013</v>
      </c>
      <c r="P727" s="21">
        <v>0.5246757659211555</v>
      </c>
      <c r="Q727" s="21">
        <v>0.79255607243290149</v>
      </c>
      <c r="R727" s="21">
        <v>0.36649914249235616</v>
      </c>
      <c r="S727" s="21">
        <v>0.33333333333333404</v>
      </c>
      <c r="T727" s="21">
        <v>0.30655820121910332</v>
      </c>
      <c r="U727" s="21">
        <v>4.2826100909989541E-3</v>
      </c>
      <c r="V727" s="21">
        <v>-5.0176726974725576E-2</v>
      </c>
      <c r="W727" s="21">
        <v>29.221679318420271</v>
      </c>
      <c r="X727" s="21">
        <v>0.46573104624564521</v>
      </c>
      <c r="Y727" s="21">
        <v>-1.0000000000000013</v>
      </c>
      <c r="Z727" s="21">
        <v>-1.0000000000000013</v>
      </c>
      <c r="AA727" s="21">
        <v>78.427123772230999</v>
      </c>
      <c r="AB727" s="21">
        <v>0.44116725278580082</v>
      </c>
      <c r="AC727" s="21">
        <v>0.12268900552542236</v>
      </c>
      <c r="AD727" s="21">
        <v>0.41292264791514366</v>
      </c>
      <c r="AE727" s="21">
        <v>48.838945311318369</v>
      </c>
      <c r="AF727" s="21">
        <v>-1.0000000000000013</v>
      </c>
      <c r="AG727" s="21">
        <v>-1.0000000000000013</v>
      </c>
      <c r="AH727" s="21">
        <v>-1.0000000000000013</v>
      </c>
      <c r="AI727" s="21">
        <v>0</v>
      </c>
      <c r="AJ727" s="21">
        <v>-5.0176726974725576E-2</v>
      </c>
      <c r="AK727" s="21">
        <v>1.9935107727123494E-2</v>
      </c>
      <c r="AL727" s="21">
        <v>0.14077906847313315</v>
      </c>
      <c r="AM727" s="21">
        <v>-3.3157917412240903E-2</v>
      </c>
      <c r="AN727" s="21">
        <v>0.27403114305922799</v>
      </c>
      <c r="AO727" s="21">
        <v>-0.72927239667040444</v>
      </c>
      <c r="AP727" s="21">
        <v>7.5546739188463654</v>
      </c>
      <c r="AQ727" s="21">
        <v>21.029005400912524</v>
      </c>
      <c r="AR727" s="21">
        <v>0.5939974176687105</v>
      </c>
      <c r="AS727" s="21">
        <v>0.32918648095384934</v>
      </c>
      <c r="AT727" s="21">
        <v>-1.0000000000000013</v>
      </c>
      <c r="AU727" s="21">
        <v>-1.0000000000000013</v>
      </c>
      <c r="AV727" s="21">
        <v>0.26488217624309307</v>
      </c>
      <c r="AW727" s="21">
        <v>81.15931128390956</v>
      </c>
      <c r="AX727" s="21">
        <v>76.141638586437011</v>
      </c>
      <c r="AY727" s="21">
        <v>0.28820538813019791</v>
      </c>
      <c r="AZ727" s="21">
        <v>25.680673742380275</v>
      </c>
      <c r="BA727" s="26">
        <v>1469.5602710589471</v>
      </c>
    </row>
    <row r="728" spans="1:100" x14ac:dyDescent="0.25">
      <c r="A728">
        <v>2081</v>
      </c>
      <c r="B728" t="s">
        <v>1152</v>
      </c>
      <c r="C728" s="26">
        <v>3</v>
      </c>
      <c r="D728" s="21">
        <v>4.1032231069653715</v>
      </c>
      <c r="E728" s="21">
        <v>-3.2720853335674156E-2</v>
      </c>
      <c r="F728" s="21">
        <v>-0.5880948219705453</v>
      </c>
      <c r="G728" s="21">
        <v>-0.5880948219705453</v>
      </c>
      <c r="H728" s="21">
        <v>0.14771866245072901</v>
      </c>
      <c r="I728" s="21">
        <v>0</v>
      </c>
      <c r="J728" s="21">
        <v>8.8631197470437364</v>
      </c>
      <c r="K728" s="21">
        <v>0.14771866245072901</v>
      </c>
      <c r="L728" s="21">
        <v>-0.99999999999999889</v>
      </c>
      <c r="M728" s="21">
        <v>-0.99999999999999889</v>
      </c>
      <c r="N728" s="21">
        <v>2.9543732490145791</v>
      </c>
      <c r="O728" s="21">
        <v>12.378248032038563</v>
      </c>
      <c r="P728" s="21">
        <v>-5.9171686290630375E-2</v>
      </c>
      <c r="Q728" s="21">
        <v>-0.5366942277227259</v>
      </c>
      <c r="R728" s="21">
        <v>-0.12967425638026231</v>
      </c>
      <c r="S728" s="21">
        <v>0.33333333333333304</v>
      </c>
      <c r="T728" s="21">
        <v>0.22997431308176802</v>
      </c>
      <c r="U728" s="21">
        <v>0.31244603987040404</v>
      </c>
      <c r="V728" s="21">
        <v>2.8617506464944834E-2</v>
      </c>
      <c r="W728" s="21">
        <v>30.266101211988836</v>
      </c>
      <c r="X728" s="21">
        <v>1.813888761137135</v>
      </c>
      <c r="Y728" s="21">
        <v>-0.99999999999999889</v>
      </c>
      <c r="Z728" s="21">
        <v>-0.99999999999999889</v>
      </c>
      <c r="AA728" s="21">
        <v>63.92481916642155</v>
      </c>
      <c r="AB728" s="21">
        <v>0.39606591216111364</v>
      </c>
      <c r="AC728" s="21">
        <v>0.16921326352585664</v>
      </c>
      <c r="AD728" s="21">
        <v>0.11048866852928936</v>
      </c>
      <c r="AE728" s="21">
        <v>33.788392210812979</v>
      </c>
      <c r="AF728" s="21">
        <v>-0.99999999999999889</v>
      </c>
      <c r="AG728" s="21">
        <v>-0.99999999999999889</v>
      </c>
      <c r="AH728" s="21">
        <v>-0.99999999999999889</v>
      </c>
      <c r="AI728" s="21">
        <v>0</v>
      </c>
      <c r="AJ728" s="21">
        <v>2.8617506464944834E-2</v>
      </c>
      <c r="AK728" s="21">
        <v>-8.717836320702109E-2</v>
      </c>
      <c r="AL728" s="21">
        <v>-8.3501781099581257E-2</v>
      </c>
      <c r="AM728" s="21">
        <v>-0.23310518435295355</v>
      </c>
      <c r="AN728" s="21">
        <v>0.19587019314966195</v>
      </c>
      <c r="AO728" s="21">
        <v>-6.2635214248589426</v>
      </c>
      <c r="AP728" s="21">
        <v>4.4792459232436439</v>
      </c>
      <c r="AQ728" s="21">
        <v>39.129220959032565</v>
      </c>
      <c r="AR728" s="21">
        <v>0.90437119275044953</v>
      </c>
      <c r="AS728" s="21">
        <v>1.9616074235878642</v>
      </c>
      <c r="AT728" s="21">
        <v>-0.99999999999999889</v>
      </c>
      <c r="AU728" s="21">
        <v>-0.99999999999999889</v>
      </c>
      <c r="AV728" s="21">
        <v>-0.71776907835080772</v>
      </c>
      <c r="AW728" s="21">
        <v>80.782313121703737</v>
      </c>
      <c r="AX728" s="21">
        <v>83.644063768198208</v>
      </c>
      <c r="AY728" s="21">
        <v>0.21547892724818785</v>
      </c>
      <c r="AZ728" s="21">
        <v>-13.628036009977365</v>
      </c>
      <c r="BA728" s="26">
        <v>1462.0662270573212</v>
      </c>
    </row>
    <row r="729" spans="1:100" x14ac:dyDescent="0.25">
      <c r="A729">
        <v>2083</v>
      </c>
      <c r="B729" t="s">
        <v>1153</v>
      </c>
      <c r="C729" s="26">
        <v>3</v>
      </c>
      <c r="D729" s="21">
        <v>5.3118943069995499</v>
      </c>
      <c r="E729" s="21">
        <v>0.21875281920535383</v>
      </c>
      <c r="F729" s="21">
        <v>0.77344160454786204</v>
      </c>
      <c r="G729" s="21">
        <v>0.83775413088850648</v>
      </c>
      <c r="H729" s="21">
        <v>-6.139420507982378E-2</v>
      </c>
      <c r="I729" s="21">
        <v>0</v>
      </c>
      <c r="J729" s="21">
        <v>-3.6836523047894247</v>
      </c>
      <c r="K729" s="21">
        <v>-6.139420507982378E-2</v>
      </c>
      <c r="L729" s="21">
        <v>-0.99999999999999878</v>
      </c>
      <c r="M729" s="21">
        <v>-0.99999999999999878</v>
      </c>
      <c r="N729" s="21">
        <v>-1.227884101596475</v>
      </c>
      <c r="O729" s="21">
        <v>2.465996133098634</v>
      </c>
      <c r="P729" s="21">
        <v>0.1202620369968139</v>
      </c>
      <c r="Q729" s="21">
        <v>-1.6225263496629367</v>
      </c>
      <c r="R729" s="21">
        <v>-0.528355531048883</v>
      </c>
      <c r="S729" s="21">
        <v>0.33333333333333298</v>
      </c>
      <c r="T729" s="21">
        <v>0.4218718756429875</v>
      </c>
      <c r="U729" s="21">
        <v>0.30921936393850202</v>
      </c>
      <c r="V729" s="21">
        <v>6.8314752952673193E-3</v>
      </c>
      <c r="W729" s="21">
        <v>45.306010131596523</v>
      </c>
      <c r="X729" s="21">
        <v>2.1465294230566241</v>
      </c>
      <c r="Y729" s="21">
        <v>-0.99999999999999878</v>
      </c>
      <c r="Z729" s="21">
        <v>-0.99999999999999878</v>
      </c>
      <c r="AA729" s="21">
        <v>80.368470072406765</v>
      </c>
      <c r="AB729" s="21">
        <v>0.33838468735565591</v>
      </c>
      <c r="AC729" s="21">
        <v>0.1268287661027348</v>
      </c>
      <c r="AD729" s="21">
        <v>0.24660285597879159</v>
      </c>
      <c r="AE729" s="21">
        <v>35.590815471859081</v>
      </c>
      <c r="AF729" s="21">
        <v>-0.99999999999999878</v>
      </c>
      <c r="AG729" s="21">
        <v>-0.99999999999999878</v>
      </c>
      <c r="AH729" s="21">
        <v>-0.99999999999999878</v>
      </c>
      <c r="AI729" s="21">
        <v>1.6504167377507366E-2</v>
      </c>
      <c r="AJ729" s="21">
        <v>6.8314752952673193E-3</v>
      </c>
      <c r="AK729" s="21">
        <v>-0.10019668492261295</v>
      </c>
      <c r="AL729" s="21">
        <v>0.17098378633623512</v>
      </c>
      <c r="AM729" s="21">
        <v>-0.12270380552571303</v>
      </c>
      <c r="AN729" s="21">
        <v>-0.19184761305598297</v>
      </c>
      <c r="AO729" s="21">
        <v>-3.5685785627558899</v>
      </c>
      <c r="AP729" s="21">
        <v>-3.9412713947183993</v>
      </c>
      <c r="AQ729" s="21">
        <v>41.622357826807111</v>
      </c>
      <c r="AR729" s="21">
        <v>1.0712560482100901</v>
      </c>
      <c r="AS729" s="21">
        <v>2.0851352179767999</v>
      </c>
      <c r="AT729" s="21">
        <v>-0.99999999999999878</v>
      </c>
      <c r="AU729" s="21">
        <v>-0.99999999999999878</v>
      </c>
      <c r="AV729" s="21">
        <v>0.30939859983962459</v>
      </c>
      <c r="AW729" s="21">
        <v>78.893194810787008</v>
      </c>
      <c r="AX729" s="21">
        <v>79.906425687863873</v>
      </c>
      <c r="AY729" s="21">
        <v>0.12488036972103282</v>
      </c>
      <c r="AZ729" s="21">
        <v>-9.0533271585535697</v>
      </c>
      <c r="BA729" s="26">
        <v>1438.9432076422438</v>
      </c>
    </row>
    <row r="730" spans="1:100" x14ac:dyDescent="0.25">
      <c r="A730">
        <v>2084</v>
      </c>
      <c r="B730" t="s">
        <v>1154</v>
      </c>
      <c r="C730" s="26">
        <v>3</v>
      </c>
      <c r="D730" s="21">
        <v>4.9798990544090289</v>
      </c>
      <c r="E730" s="21">
        <v>0.11224657898120458</v>
      </c>
      <c r="F730" s="21">
        <v>0.14209613396280193</v>
      </c>
      <c r="G730" s="21">
        <v>0.19092636146372691</v>
      </c>
      <c r="H730" s="21">
        <v>0.36575549170002669</v>
      </c>
      <c r="I730" s="21">
        <v>0</v>
      </c>
      <c r="J730" s="21">
        <v>21.945329502001602</v>
      </c>
      <c r="K730" s="21">
        <v>0.36575549170002669</v>
      </c>
      <c r="L730" s="21">
        <v>-0.99999999999999933</v>
      </c>
      <c r="M730" s="21">
        <v>-0.99999999999999933</v>
      </c>
      <c r="N730" s="21">
        <v>7.3151098340005367</v>
      </c>
      <c r="O730" s="21">
        <v>27.116154917874351</v>
      </c>
      <c r="P730" s="21">
        <v>-0.58674577012654561</v>
      </c>
      <c r="Q730" s="21">
        <v>-4.3951793303257309</v>
      </c>
      <c r="R730" s="21">
        <v>-1.4426563205259284</v>
      </c>
      <c r="S730" s="21">
        <v>0.33333333333333331</v>
      </c>
      <c r="T730" s="21">
        <v>0.37886404978457111</v>
      </c>
      <c r="U730" s="21">
        <v>0.64565033851823095</v>
      </c>
      <c r="V730" s="21">
        <v>7.3633918512940585E-2</v>
      </c>
      <c r="W730" s="21">
        <v>42.629045937961962</v>
      </c>
      <c r="X730" s="21">
        <v>3.4033417644446486</v>
      </c>
      <c r="Y730" s="21">
        <v>-0.99999999999999933</v>
      </c>
      <c r="Z730" s="21">
        <v>-0.99999999999999933</v>
      </c>
      <c r="AA730" s="21">
        <v>96.330902721441191</v>
      </c>
      <c r="AB730" s="21">
        <v>0.26949098918966202</v>
      </c>
      <c r="AC730" s="21">
        <v>0.60277822842660056</v>
      </c>
      <c r="AD730" s="21">
        <v>0.23062104446383999</v>
      </c>
      <c r="AE730" s="21">
        <v>55.144513104005163</v>
      </c>
      <c r="AF730" s="21">
        <v>-0.99999999999999933</v>
      </c>
      <c r="AG730" s="21">
        <v>-0.99999999999999933</v>
      </c>
      <c r="AH730" s="21">
        <v>-0.99999999999999933</v>
      </c>
      <c r="AI730" s="21">
        <v>-5.5903269633993365E-3</v>
      </c>
      <c r="AJ730" s="21">
        <v>7.3633918512940585E-2</v>
      </c>
      <c r="AK730" s="21">
        <v>0.11094752475559398</v>
      </c>
      <c r="AL730" s="21">
        <v>7.6660523161220795E-2</v>
      </c>
      <c r="AM730" s="21">
        <v>9.1420463043174485E-2</v>
      </c>
      <c r="AN730" s="21">
        <v>0.82164258650698152</v>
      </c>
      <c r="AO730" s="21">
        <v>2.8402491998573334</v>
      </c>
      <c r="AP730" s="21">
        <v>20.924367278480641</v>
      </c>
      <c r="AQ730" s="21">
        <v>64.574375439963603</v>
      </c>
      <c r="AR730" s="21">
        <v>1.4314816401490753</v>
      </c>
      <c r="AS730" s="21">
        <v>3.7690972561446747</v>
      </c>
      <c r="AT730" s="21">
        <v>-0.99999999999999933</v>
      </c>
      <c r="AU730" s="21">
        <v>-0.99999999999999933</v>
      </c>
      <c r="AV730" s="21">
        <v>-1.2517299590622015</v>
      </c>
      <c r="AW730" s="21">
        <v>144.37142491779616</v>
      </c>
      <c r="AX730" s="21">
        <v>151.62301022982226</v>
      </c>
      <c r="AY730" s="21">
        <v>0.33910071026333172</v>
      </c>
      <c r="AZ730" s="21">
        <v>58.609337149499495</v>
      </c>
      <c r="BA730" s="26">
        <v>1616.4816869321096</v>
      </c>
      <c r="CU730" t="e">
        <v>#N/A</v>
      </c>
      <c r="CV730" t="e">
        <v>#N/A</v>
      </c>
    </row>
    <row r="731" spans="1:100" x14ac:dyDescent="0.25">
      <c r="A731">
        <v>2085</v>
      </c>
      <c r="B731" t="s">
        <v>1155</v>
      </c>
      <c r="C731" s="26">
        <v>3</v>
      </c>
      <c r="D731" s="21">
        <v>4.058863881729426</v>
      </c>
      <c r="E731" s="21">
        <v>0.63263573093776049</v>
      </c>
      <c r="F731" s="21">
        <v>1.3951172288919111</v>
      </c>
      <c r="G731" s="21">
        <v>1.5413110167774544</v>
      </c>
      <c r="H731" s="21">
        <v>-0.17674743953265046</v>
      </c>
      <c r="I731" s="21">
        <v>0</v>
      </c>
      <c r="J731" s="21">
        <v>-10.604846371959034</v>
      </c>
      <c r="K731" s="21">
        <v>-0.17674743953265046</v>
      </c>
      <c r="L731" s="21">
        <v>-0.99999999999999922</v>
      </c>
      <c r="M731" s="21">
        <v>-0.99999999999999922</v>
      </c>
      <c r="N731" s="21">
        <v>-3.5349487906530093</v>
      </c>
      <c r="O731" s="21">
        <v>-5.0046714734521496</v>
      </c>
      <c r="P731" s="21">
        <v>-2.8904611693126248E-2</v>
      </c>
      <c r="Q731" s="21">
        <v>4.8178540850498583</v>
      </c>
      <c r="R731" s="21">
        <v>1.603459041853958</v>
      </c>
      <c r="S731" s="21">
        <v>0.33333333333333326</v>
      </c>
      <c r="T731" s="21">
        <v>0.35986556575842465</v>
      </c>
      <c r="U731" s="21">
        <v>-8.6027859879358598E-2</v>
      </c>
      <c r="V731" s="21">
        <v>0</v>
      </c>
      <c r="W731" s="21">
        <v>31.356739149801967</v>
      </c>
      <c r="X731" s="21">
        <v>0.54010122224957946</v>
      </c>
      <c r="Y731" s="21">
        <v>-0.99999999999999922</v>
      </c>
      <c r="Z731" s="21">
        <v>-0.99999999999999922</v>
      </c>
      <c r="AA731" s="21">
        <v>69.29324662124084</v>
      </c>
      <c r="AB731" s="21">
        <v>0.36010213247000317</v>
      </c>
      <c r="AC731" s="21">
        <v>-1.1917833078277972E-2</v>
      </c>
      <c r="AD731" s="21">
        <v>0.37847666919997208</v>
      </c>
      <c r="AE731" s="21">
        <v>36.333048429584871</v>
      </c>
      <c r="AF731" s="21">
        <v>-0.99999999999999922</v>
      </c>
      <c r="AG731" s="21">
        <v>-0.99999999999999922</v>
      </c>
      <c r="AH731" s="21">
        <v>-0.99999999999999922</v>
      </c>
      <c r="AI731" s="21">
        <v>6.0293243490715853E-2</v>
      </c>
      <c r="AJ731" s="21">
        <v>0</v>
      </c>
      <c r="AK731" s="21">
        <v>-6.6393210243252135E-2</v>
      </c>
      <c r="AL731" s="21">
        <v>0.10596425402351131</v>
      </c>
      <c r="AM731" s="21">
        <v>9.6450782716827568E-2</v>
      </c>
      <c r="AN731" s="21">
        <v>-0.1472168357574849</v>
      </c>
      <c r="AO731" s="21">
        <v>2.0793035167044267</v>
      </c>
      <c r="AP731" s="21">
        <v>-3.1505996238195682</v>
      </c>
      <c r="AQ731" s="21">
        <v>20.751892777842947</v>
      </c>
      <c r="AR731" s="21">
        <v>0.6071710392123989</v>
      </c>
      <c r="AS731" s="21">
        <v>0.36335378271692897</v>
      </c>
      <c r="AT731" s="21">
        <v>-0.99999999999999922</v>
      </c>
      <c r="AU731" s="21">
        <v>-0.99999999999999922</v>
      </c>
      <c r="AV731" s="21">
        <v>3.1447700586314125</v>
      </c>
      <c r="AW731" s="21">
        <v>61.137975523969075</v>
      </c>
      <c r="AX731" s="21">
        <v>62.343840393783424</v>
      </c>
      <c r="AY731" s="21">
        <v>0.16098253498912979</v>
      </c>
      <c r="AZ731" s="21">
        <v>-32.55665767921564</v>
      </c>
      <c r="BA731" s="26">
        <v>1393.8307031509923</v>
      </c>
    </row>
    <row r="732" spans="1:100" x14ac:dyDescent="0.25">
      <c r="A732">
        <v>2090</v>
      </c>
      <c r="B732" t="s">
        <v>1156</v>
      </c>
      <c r="C732" s="26">
        <v>2</v>
      </c>
      <c r="D732" s="21">
        <v>4.9260953906799259</v>
      </c>
      <c r="E732" s="21">
        <v>0.26525839831115189</v>
      </c>
      <c r="F732" s="21">
        <v>0.73745966524217599</v>
      </c>
      <c r="G732" s="21">
        <v>0.74847540827607772</v>
      </c>
      <c r="H732" s="21">
        <v>0.20707179708387519</v>
      </c>
      <c r="I732" s="21">
        <v>0</v>
      </c>
      <c r="J732" s="21">
        <v>12.424307825032511</v>
      </c>
      <c r="K732" s="21">
        <v>0.20707179708387519</v>
      </c>
      <c r="L732" s="21">
        <v>-1</v>
      </c>
      <c r="M732" s="21">
        <v>-1</v>
      </c>
      <c r="N732" s="21">
        <v>4.1414359416775035</v>
      </c>
      <c r="O732" s="21">
        <v>16.750476185726409</v>
      </c>
      <c r="P732" s="21">
        <v>1.5111702837348975</v>
      </c>
      <c r="Q732" s="21">
        <v>3.8202563000061618</v>
      </c>
      <c r="R732" s="21">
        <v>1.2562495294114486</v>
      </c>
      <c r="S732" s="21">
        <v>0.35356232851693631</v>
      </c>
      <c r="T732" s="21">
        <v>0.38182253796188825</v>
      </c>
      <c r="U732" s="21">
        <v>0.19853116260003317</v>
      </c>
      <c r="V732" s="21">
        <v>1.6620508436128025E-2</v>
      </c>
      <c r="W732" s="21">
        <v>31.9489506931405</v>
      </c>
      <c r="X732" s="21">
        <v>1.3630112364871763</v>
      </c>
      <c r="Y732" s="21">
        <v>-1</v>
      </c>
      <c r="Z732" s="21">
        <v>-1</v>
      </c>
      <c r="AA732" s="21">
        <v>58.125664283942982</v>
      </c>
      <c r="AB732" s="21">
        <v>0.25305208989223638</v>
      </c>
      <c r="AC732" s="21">
        <v>0.253317187737788</v>
      </c>
      <c r="AD732" s="21">
        <v>0.24756066617234534</v>
      </c>
      <c r="AE732" s="21">
        <v>30.116396418377825</v>
      </c>
      <c r="AF732" s="21">
        <v>-1</v>
      </c>
      <c r="AG732" s="21">
        <v>-1</v>
      </c>
      <c r="AH732" s="21">
        <v>-1</v>
      </c>
      <c r="AI732" s="21">
        <v>8.8466978217021774E-3</v>
      </c>
      <c r="AJ732" s="21">
        <v>1.6620508436128025E-2</v>
      </c>
      <c r="AK732" s="21">
        <v>-7.2954517010454176E-2</v>
      </c>
      <c r="AL732" s="21">
        <v>0.24478247399970149</v>
      </c>
      <c r="AM732" s="21">
        <v>-9.3317419713753749E-2</v>
      </c>
      <c r="AN732" s="21">
        <v>0.27675827992880753</v>
      </c>
      <c r="AO732" s="21">
        <v>-1.9892077502595296</v>
      </c>
      <c r="AP732" s="21">
        <v>7.4343690405821103</v>
      </c>
      <c r="AQ732" s="21">
        <v>37.634510737975113</v>
      </c>
      <c r="AR732" s="21">
        <v>0.87387304292888146</v>
      </c>
      <c r="AS732" s="21">
        <v>1.467444895581826</v>
      </c>
      <c r="AT732" s="21">
        <v>-1</v>
      </c>
      <c r="AU732" s="21">
        <v>-1</v>
      </c>
      <c r="AV732" s="21">
        <v>1.718810055118011</v>
      </c>
      <c r="AW732" s="21">
        <v>72.429253963360651</v>
      </c>
      <c r="AX732" s="21">
        <v>72.773868564920491</v>
      </c>
      <c r="AY732" s="21">
        <v>0.30227201559649042</v>
      </c>
      <c r="AZ732" s="21">
        <v>23.757042875925677</v>
      </c>
      <c r="BA732" s="26">
        <v>1515.8504783749715</v>
      </c>
    </row>
    <row r="733" spans="1:100" x14ac:dyDescent="0.25">
      <c r="A733">
        <v>2095</v>
      </c>
      <c r="B733" t="s">
        <v>1157</v>
      </c>
      <c r="C733" s="26">
        <v>3</v>
      </c>
      <c r="D733" s="21">
        <v>4.4025501299051113</v>
      </c>
      <c r="E733" s="21">
        <v>0</v>
      </c>
      <c r="F733" s="21">
        <v>-0.45703946182876942</v>
      </c>
      <c r="G733" s="21">
        <v>-0.45703946182876942</v>
      </c>
      <c r="H733" s="21">
        <v>4.6940147267523893E-2</v>
      </c>
      <c r="I733" s="21">
        <v>0</v>
      </c>
      <c r="J733" s="21">
        <v>2.8164088360514321</v>
      </c>
      <c r="K733" s="21">
        <v>4.6940147267523893E-2</v>
      </c>
      <c r="L733" s="21">
        <v>-1.0000000000000011</v>
      </c>
      <c r="M733" s="21">
        <v>-1.0000000000000011</v>
      </c>
      <c r="N733" s="21">
        <v>0.93880294535047748</v>
      </c>
      <c r="O733" s="21">
        <v>6.7619195041277713</v>
      </c>
      <c r="P733" s="21">
        <v>0.71045456771577675</v>
      </c>
      <c r="Q733" s="21">
        <v>-2.9228483874198465</v>
      </c>
      <c r="R733" s="21">
        <v>-1.0677060895153061</v>
      </c>
      <c r="S733" s="21">
        <v>0.33333333333333387</v>
      </c>
      <c r="T733" s="21">
        <v>0.38830409648388509</v>
      </c>
      <c r="U733" s="21">
        <v>-0.2018183096033295</v>
      </c>
      <c r="V733" s="21">
        <v>-3.8917282494202341E-3</v>
      </c>
      <c r="W733" s="21">
        <v>18.759489787877797</v>
      </c>
      <c r="X733" s="21">
        <v>-0.11166262602270088</v>
      </c>
      <c r="Y733" s="21">
        <v>-1.0000000000000011</v>
      </c>
      <c r="Z733" s="21">
        <v>-1.0000000000000011</v>
      </c>
      <c r="AA733" s="21">
        <v>44.608698654466835</v>
      </c>
      <c r="AB733" s="21">
        <v>0.23469806697876658</v>
      </c>
      <c r="AC733" s="21">
        <v>0.16995771501814341</v>
      </c>
      <c r="AD733" s="21">
        <v>0.13368251712517704</v>
      </c>
      <c r="AE733" s="21">
        <v>26.916914956104364</v>
      </c>
      <c r="AF733" s="21">
        <v>-1.0000000000000011</v>
      </c>
      <c r="AG733" s="21">
        <v>-1.0000000000000011</v>
      </c>
      <c r="AH733" s="21">
        <v>-1.0000000000000011</v>
      </c>
      <c r="AI733" s="21">
        <v>-3.7800651953805241E-2</v>
      </c>
      <c r="AJ733" s="21">
        <v>-3.8917282494202341E-3</v>
      </c>
      <c r="AK733" s="21">
        <v>-6.1256802909916981E-2</v>
      </c>
      <c r="AL733" s="21">
        <v>-4.6294841704478645E-2</v>
      </c>
      <c r="AM733" s="21">
        <v>0.27951963979078376</v>
      </c>
      <c r="AN733" s="21">
        <v>0.15418380199020312</v>
      </c>
      <c r="AO733" s="21">
        <v>6.6817069802200093</v>
      </c>
      <c r="AP733" s="21">
        <v>3.6231208412326854</v>
      </c>
      <c r="AQ733" s="21">
        <v>21.575898623929231</v>
      </c>
      <c r="AR733" s="21">
        <v>0.51592739196446902</v>
      </c>
      <c r="AS733" s="21">
        <v>-6.4722478755176865E-2</v>
      </c>
      <c r="AT733" s="21">
        <v>-1.0000000000000011</v>
      </c>
      <c r="AU733" s="21">
        <v>-1.0000000000000011</v>
      </c>
      <c r="AV733" s="21">
        <v>-1.5247455513440757</v>
      </c>
      <c r="AW733" s="21">
        <v>54.993738999827329</v>
      </c>
      <c r="AX733" s="21">
        <v>53.848553135809162</v>
      </c>
      <c r="AY733" s="21">
        <v>-5.010343437538807E-2</v>
      </c>
      <c r="AZ733" s="21">
        <v>-27.332183785039675</v>
      </c>
      <c r="BA733" s="26">
        <v>1412.435293610258</v>
      </c>
      <c r="CU733" t="e">
        <v>#N/A</v>
      </c>
      <c r="CV733" t="e">
        <v>#N/A</v>
      </c>
    </row>
    <row r="734" spans="1:100" x14ac:dyDescent="0.25">
      <c r="A734">
        <v>2096</v>
      </c>
      <c r="B734" t="s">
        <v>1158</v>
      </c>
      <c r="C734" s="26">
        <v>3</v>
      </c>
      <c r="D734" s="21">
        <v>2.78438266201118</v>
      </c>
      <c r="E734" s="21">
        <v>0</v>
      </c>
      <c r="F734" s="21">
        <v>0.36317736267161455</v>
      </c>
      <c r="G734" s="21">
        <v>0.36317736267161455</v>
      </c>
      <c r="H734" s="21">
        <v>0.42973168514251492</v>
      </c>
      <c r="I734" s="21">
        <v>0</v>
      </c>
      <c r="J734" s="21">
        <v>25.783901108550886</v>
      </c>
      <c r="K734" s="21">
        <v>0.42973168514251492</v>
      </c>
      <c r="L734" s="21">
        <v>-0.999999999999998</v>
      </c>
      <c r="M734" s="21">
        <v>-0.999999999999998</v>
      </c>
      <c r="N734" s="21">
        <v>8.5946337028502988</v>
      </c>
      <c r="O734" s="21">
        <v>28.931461133233679</v>
      </c>
      <c r="P734" s="21">
        <v>0</v>
      </c>
      <c r="Q734" s="21">
        <v>2.2774455986346269</v>
      </c>
      <c r="R734" s="21">
        <v>0.76655904313891543</v>
      </c>
      <c r="S734" s="21">
        <v>0.33333333333333259</v>
      </c>
      <c r="T734" s="21">
        <v>0.34547923925392543</v>
      </c>
      <c r="U734" s="21">
        <v>0.45017317450723637</v>
      </c>
      <c r="V734" s="21">
        <v>0</v>
      </c>
      <c r="W734" s="21">
        <v>27.970162478079196</v>
      </c>
      <c r="X734" s="21">
        <v>2.0619194913942822</v>
      </c>
      <c r="Y734" s="21">
        <v>-0.999999999999998</v>
      </c>
      <c r="Z734" s="21">
        <v>-0.999999999999998</v>
      </c>
      <c r="AA734" s="21">
        <v>44.143796077449679</v>
      </c>
      <c r="AB734" s="21">
        <v>8.6129705200140932E-2</v>
      </c>
      <c r="AC734" s="21">
        <v>0.14255013280286274</v>
      </c>
      <c r="AD734" s="21">
        <v>7.9461653121627673E-2</v>
      </c>
      <c r="AE734" s="21">
        <v>15.407074556231574</v>
      </c>
      <c r="AF734" s="21">
        <v>-0.999999999999998</v>
      </c>
      <c r="AG734" s="21">
        <v>-0.999999999999998</v>
      </c>
      <c r="AH734" s="21">
        <v>-0.999999999999998</v>
      </c>
      <c r="AI734" s="21">
        <v>4.3189392963924586E-2</v>
      </c>
      <c r="AJ734" s="21">
        <v>0</v>
      </c>
      <c r="AK734" s="21">
        <v>0.23142784890411655</v>
      </c>
      <c r="AL734" s="21">
        <v>0.15249803020693439</v>
      </c>
      <c r="AM734" s="21">
        <v>5.1304154554777756E-2</v>
      </c>
      <c r="AN734" s="21">
        <v>0.25265956459974476</v>
      </c>
      <c r="AO734" s="21">
        <v>2.4397431083900263</v>
      </c>
      <c r="AP734" s="21">
        <v>7.0789792660282913</v>
      </c>
      <c r="AQ734" s="21">
        <v>53.754063586630082</v>
      </c>
      <c r="AR734" s="21">
        <v>1.1289857470944942</v>
      </c>
      <c r="AS734" s="21">
        <v>2.4916511765367968</v>
      </c>
      <c r="AT734" s="21">
        <v>-0.999999999999998</v>
      </c>
      <c r="AU734" s="21">
        <v>-0.999999999999998</v>
      </c>
      <c r="AV734" s="21">
        <v>1.1297364058105297</v>
      </c>
      <c r="AW734" s="21">
        <v>80.154236476711631</v>
      </c>
      <c r="AX734" s="21">
        <v>81.01802433599012</v>
      </c>
      <c r="AY734" s="21">
        <v>0.19233752753576505</v>
      </c>
      <c r="AZ734" s="21">
        <v>-5.5416240108859682</v>
      </c>
      <c r="BA734" s="26">
        <v>1449.9646407801438</v>
      </c>
    </row>
    <row r="735" spans="1:100" x14ac:dyDescent="0.25">
      <c r="A735">
        <v>2102</v>
      </c>
      <c r="B735" t="s">
        <v>1159</v>
      </c>
      <c r="C735" s="26">
        <v>3</v>
      </c>
      <c r="D735" s="21">
        <v>4.918856174325362</v>
      </c>
      <c r="E735" s="21">
        <v>1.1038741912183653E-3</v>
      </c>
      <c r="F735" s="21">
        <v>5.6096896339848366</v>
      </c>
      <c r="G735" s="21">
        <v>5.6123293741207343</v>
      </c>
      <c r="H735" s="21">
        <v>0.16091220745081034</v>
      </c>
      <c r="I735" s="21">
        <v>0</v>
      </c>
      <c r="J735" s="21">
        <v>9.6547324470486195</v>
      </c>
      <c r="K735" s="21">
        <v>0.16091220745081034</v>
      </c>
      <c r="L735" s="21">
        <v>-1.0000000000000007</v>
      </c>
      <c r="M735" s="21">
        <v>-1.0000000000000007</v>
      </c>
      <c r="N735" s="21">
        <v>3.2182441490162077</v>
      </c>
      <c r="O735" s="21">
        <v>20.185917995494719</v>
      </c>
      <c r="P735" s="21">
        <v>-0.29582513780035347</v>
      </c>
      <c r="Q735" s="21">
        <v>6.5880417801929534</v>
      </c>
      <c r="R735" s="21">
        <v>1.9961395478437718</v>
      </c>
      <c r="S735" s="21">
        <v>0.33333333333333387</v>
      </c>
      <c r="T735" s="21">
        <v>0.4123909477537428</v>
      </c>
      <c r="U735" s="21">
        <v>-4.1551169280168929E-2</v>
      </c>
      <c r="V735" s="21">
        <v>0</v>
      </c>
      <c r="W735" s="21">
        <v>21.730436174243874</v>
      </c>
      <c r="X735" s="21">
        <v>0.47118941927584018</v>
      </c>
      <c r="Y735" s="21">
        <v>-1.0000000000000007</v>
      </c>
      <c r="Z735" s="21">
        <v>-1.0000000000000007</v>
      </c>
      <c r="AA735" s="21">
        <v>18.687889841830007</v>
      </c>
      <c r="AB735" s="21">
        <v>8.0378920071111679E-2</v>
      </c>
      <c r="AC735" s="21">
        <v>-8.420872417776587E-2</v>
      </c>
      <c r="AD735" s="21">
        <v>-9.6943913498498596E-2</v>
      </c>
      <c r="AE735" s="21">
        <v>-5.0386858802576358</v>
      </c>
      <c r="AF735" s="21">
        <v>-1.0000000000000007</v>
      </c>
      <c r="AG735" s="21">
        <v>-1.0000000000000007</v>
      </c>
      <c r="AH735" s="21">
        <v>-1.0000000000000007</v>
      </c>
      <c r="AI735" s="21">
        <v>2.2804217533502154E-2</v>
      </c>
      <c r="AJ735" s="21">
        <v>0</v>
      </c>
      <c r="AK735" s="21">
        <v>-0.32330458760069186</v>
      </c>
      <c r="AL735" s="21">
        <v>0.12542277954149689</v>
      </c>
      <c r="AM735" s="21">
        <v>-0.17312392457016618</v>
      </c>
      <c r="AN735" s="21">
        <v>6.4272247674860603E-2</v>
      </c>
      <c r="AO735" s="21">
        <v>-5.9446210522576166</v>
      </c>
      <c r="AP735" s="21">
        <v>2.2339200895790001</v>
      </c>
      <c r="AQ735" s="21">
        <v>31.385168621292522</v>
      </c>
      <c r="AR735" s="21">
        <v>0.70417311180690767</v>
      </c>
      <c r="AS735" s="21">
        <v>0.63210162672665071</v>
      </c>
      <c r="AT735" s="21">
        <v>-1.0000000000000007</v>
      </c>
      <c r="AU735" s="21">
        <v>-1.0000000000000007</v>
      </c>
      <c r="AV735" s="21">
        <v>7.6084689219645023</v>
      </c>
      <c r="AW735" s="21">
        <v>41.107727926903721</v>
      </c>
      <c r="AX735" s="21">
        <v>41.563812277573767</v>
      </c>
      <c r="AY735" s="21">
        <v>0.11421199088432411</v>
      </c>
      <c r="AZ735" s="21">
        <v>-22.039434879780522</v>
      </c>
      <c r="BA735" s="26">
        <v>1455.4870896526215</v>
      </c>
    </row>
    <row r="736" spans="1:100" x14ac:dyDescent="0.25">
      <c r="A736">
        <v>2106</v>
      </c>
      <c r="B736" t="s">
        <v>1160</v>
      </c>
      <c r="C736" s="26">
        <v>3</v>
      </c>
      <c r="D736" s="21">
        <v>5.0318437917134577</v>
      </c>
      <c r="E736" s="21">
        <v>0.41684149903662709</v>
      </c>
      <c r="F736" s="21">
        <v>-0.19785102998082923</v>
      </c>
      <c r="G736" s="21">
        <v>-2.1871495401888451E-2</v>
      </c>
      <c r="H736" s="21">
        <v>0.16035887513746783</v>
      </c>
      <c r="I736" s="21">
        <v>0</v>
      </c>
      <c r="J736" s="21">
        <v>9.6215325082480678</v>
      </c>
      <c r="K736" s="21">
        <v>0.16035887513746783</v>
      </c>
      <c r="L736" s="21">
        <v>-1.0000000000000011</v>
      </c>
      <c r="M736" s="21">
        <v>-1.0000000000000011</v>
      </c>
      <c r="N736" s="21">
        <v>3.2071775027493561</v>
      </c>
      <c r="O736" s="21">
        <v>14.631504804559636</v>
      </c>
      <c r="P736" s="21">
        <v>1.5134027650720814</v>
      </c>
      <c r="Q736" s="21">
        <v>-4.9983636431858214</v>
      </c>
      <c r="R736" s="21">
        <v>-1.4503478560046696</v>
      </c>
      <c r="S736" s="21">
        <v>0.33333333333333348</v>
      </c>
      <c r="T736" s="21">
        <v>0.34910240792855529</v>
      </c>
      <c r="U736" s="21">
        <v>7.3462000435116246E-3</v>
      </c>
      <c r="V736" s="21">
        <v>-3.4930208703216371E-2</v>
      </c>
      <c r="W736" s="21">
        <v>19.779714298588665</v>
      </c>
      <c r="X736" s="21">
        <v>0.3446458174971912</v>
      </c>
      <c r="Y736" s="21">
        <v>-1.0000000000000011</v>
      </c>
      <c r="Z736" s="21">
        <v>-1.0000000000000011</v>
      </c>
      <c r="AA736" s="21">
        <v>32.079529344939523</v>
      </c>
      <c r="AB736" s="21">
        <v>8.4637044304123984E-2</v>
      </c>
      <c r="AC736" s="21">
        <v>0.10549507198267995</v>
      </c>
      <c r="AD736" s="21">
        <v>8.4871141760306398E-2</v>
      </c>
      <c r="AE736" s="21">
        <v>13.750162902355513</v>
      </c>
      <c r="AF736" s="21">
        <v>-1.0000000000000011</v>
      </c>
      <c r="AG736" s="21">
        <v>-1.0000000000000011</v>
      </c>
      <c r="AH736" s="21">
        <v>-1.0000000000000011</v>
      </c>
      <c r="AI736" s="21">
        <v>0</v>
      </c>
      <c r="AJ736" s="21">
        <v>-3.4930208703216371E-2</v>
      </c>
      <c r="AK736" s="21">
        <v>2.9947168926175251E-2</v>
      </c>
      <c r="AL736" s="21">
        <v>0.31537564792875772</v>
      </c>
      <c r="AM736" s="21">
        <v>-0.15308103058788181</v>
      </c>
      <c r="AN736" s="21">
        <v>0.14793700627611706</v>
      </c>
      <c r="AO736" s="21">
        <v>-3.6772899200661682</v>
      </c>
      <c r="AP736" s="21">
        <v>5.2753033965467173</v>
      </c>
      <c r="AQ736" s="21">
        <v>29.401246806836735</v>
      </c>
      <c r="AR736" s="21">
        <v>0.65485173260218399</v>
      </c>
      <c r="AS736" s="21">
        <v>0.50500469263465919</v>
      </c>
      <c r="AT736" s="21">
        <v>-1.0000000000000011</v>
      </c>
      <c r="AU736" s="21">
        <v>-1.0000000000000011</v>
      </c>
      <c r="AV736" s="21">
        <v>-1.4722193514065585</v>
      </c>
      <c r="AW736" s="21">
        <v>51.986337546045867</v>
      </c>
      <c r="AX736" s="21">
        <v>48.493316675724223</v>
      </c>
      <c r="AY736" s="21">
        <v>0.10328282946306323</v>
      </c>
      <c r="AZ736" s="21">
        <v>2.61265942377756</v>
      </c>
      <c r="BA736" s="26">
        <v>1421.5476670525768</v>
      </c>
      <c r="CU736" t="e">
        <v>#N/A</v>
      </c>
      <c r="CV736" t="e">
        <v>#N/A</v>
      </c>
    </row>
    <row r="737" spans="1:100" x14ac:dyDescent="0.25">
      <c r="A737">
        <v>2122</v>
      </c>
      <c r="B737" t="s">
        <v>1161</v>
      </c>
      <c r="C737" s="26">
        <v>3</v>
      </c>
      <c r="D737" s="21">
        <v>5.0355963306804385</v>
      </c>
      <c r="E737" s="21">
        <v>0</v>
      </c>
      <c r="F737" s="21">
        <v>2.555163121529807</v>
      </c>
      <c r="G737" s="21">
        <v>2.555163121529807</v>
      </c>
      <c r="H737" s="21">
        <v>0.30034698012291067</v>
      </c>
      <c r="I737" s="21">
        <v>0</v>
      </c>
      <c r="J737" s="21">
        <v>18.020818807374642</v>
      </c>
      <c r="K737" s="21">
        <v>0.30034698012291067</v>
      </c>
      <c r="L737" s="21">
        <v>-0.99999999999999956</v>
      </c>
      <c r="M737" s="21">
        <v>-0.99999999999999956</v>
      </c>
      <c r="N737" s="21">
        <v>6.0069396024582131</v>
      </c>
      <c r="O737" s="21">
        <v>25.611578259584903</v>
      </c>
      <c r="P737" s="21">
        <v>-0.56586302800699595</v>
      </c>
      <c r="Q737" s="21">
        <v>1.4462192392807089</v>
      </c>
      <c r="R737" s="21">
        <v>0.31582445163476081</v>
      </c>
      <c r="S737" s="21">
        <v>0.3503731823062558</v>
      </c>
      <c r="T737" s="21">
        <v>0.49648635150460896</v>
      </c>
      <c r="U737" s="21">
        <v>0.40572089750707585</v>
      </c>
      <c r="V737" s="21">
        <v>0</v>
      </c>
      <c r="W737" s="21">
        <v>38.089338047801213</v>
      </c>
      <c r="X737" s="21">
        <v>2.2855909747024339</v>
      </c>
      <c r="Y737" s="21">
        <v>-0.99999999999999956</v>
      </c>
      <c r="Z737" s="21">
        <v>-0.99999999999999956</v>
      </c>
      <c r="AA737" s="21">
        <v>70.136074516929241</v>
      </c>
      <c r="AB737" s="21">
        <v>0.12535651932795602</v>
      </c>
      <c r="AC737" s="21">
        <v>0.455460710692004</v>
      </c>
      <c r="AD737" s="21">
        <v>5.38010103299058E-2</v>
      </c>
      <c r="AE737" s="21">
        <v>31.730912017493289</v>
      </c>
      <c r="AF737" s="21">
        <v>-0.99999999999999956</v>
      </c>
      <c r="AG737" s="21">
        <v>-0.99999999999999956</v>
      </c>
      <c r="AH737" s="21">
        <v>-0.99999999999999956</v>
      </c>
      <c r="AI737" s="21">
        <v>-2.5243952333520257E-3</v>
      </c>
      <c r="AJ737" s="21">
        <v>0</v>
      </c>
      <c r="AK737" s="21">
        <v>-1.5817248297048163E-2</v>
      </c>
      <c r="AL737" s="21">
        <v>4.9812323514682552E-2</v>
      </c>
      <c r="AM737" s="21">
        <v>-4.0615413766428216E-2</v>
      </c>
      <c r="AN737" s="21">
        <v>0.18603946144636802</v>
      </c>
      <c r="AO737" s="21">
        <v>-1.0944715856459446</v>
      </c>
      <c r="AP737" s="21">
        <v>4.9000481537326106</v>
      </c>
      <c r="AQ737" s="21">
        <v>56.110156855175831</v>
      </c>
      <c r="AR737" s="21">
        <v>1.2525804313179412</v>
      </c>
      <c r="AS737" s="21">
        <v>2.5859379548253427</v>
      </c>
      <c r="AT737" s="21">
        <v>-0.99999999999999956</v>
      </c>
      <c r="AU737" s="21">
        <v>-0.99999999999999956</v>
      </c>
      <c r="AV737" s="21">
        <v>2.8709875731645687</v>
      </c>
      <c r="AW737" s="21">
        <v>100.64770093024674</v>
      </c>
      <c r="AX737" s="21">
        <v>100.59721302557969</v>
      </c>
      <c r="AY737" s="21">
        <v>0.53653161549250816</v>
      </c>
      <c r="AZ737" s="21">
        <v>74.640754223444887</v>
      </c>
      <c r="BA737" s="26">
        <v>1710.2650765667154</v>
      </c>
    </row>
    <row r="738" spans="1:100" x14ac:dyDescent="0.25">
      <c r="A738">
        <v>2129</v>
      </c>
      <c r="B738" t="s">
        <v>1162</v>
      </c>
      <c r="C738" s="26">
        <v>2</v>
      </c>
      <c r="D738" s="21">
        <v>2.0009620311796041</v>
      </c>
      <c r="E738" s="21">
        <v>-0.38449585801595004</v>
      </c>
      <c r="F738" s="21">
        <v>-0.8804994093919486</v>
      </c>
      <c r="G738" s="21">
        <v>-0.87683097024865719</v>
      </c>
      <c r="H738" s="21">
        <v>-0.12917087810420935</v>
      </c>
      <c r="I738" s="21">
        <v>0</v>
      </c>
      <c r="J738" s="21">
        <v>-7.7502526862525611</v>
      </c>
      <c r="K738" s="21">
        <v>-0.12917087810420935</v>
      </c>
      <c r="L738" s="21">
        <v>-1</v>
      </c>
      <c r="M738" s="21">
        <v>-1</v>
      </c>
      <c r="N738" s="21">
        <v>-2.583417562084187</v>
      </c>
      <c r="O738" s="21">
        <v>-4.2056173709609155</v>
      </c>
      <c r="P738" s="21">
        <v>-1.779487716694816</v>
      </c>
      <c r="Q738" s="21">
        <v>-3.870865760764965</v>
      </c>
      <c r="R738" s="21">
        <v>-1.2698872290919851</v>
      </c>
      <c r="S738" s="21">
        <v>0.29070896412450681</v>
      </c>
      <c r="T738" s="21">
        <v>0.11645437157100624</v>
      </c>
      <c r="U738" s="21">
        <v>-0.13006922432994256</v>
      </c>
      <c r="V738" s="21">
        <v>-2.6829841382060529E-2</v>
      </c>
      <c r="W738" s="21">
        <v>11.209608004976856</v>
      </c>
      <c r="X738" s="21">
        <v>-0.15926246080289352</v>
      </c>
      <c r="Y738" s="21">
        <v>-1</v>
      </c>
      <c r="Z738" s="21">
        <v>-1</v>
      </c>
      <c r="AA738" s="21">
        <v>15.42669806158337</v>
      </c>
      <c r="AB738" s="21">
        <v>-0.11553450661168511</v>
      </c>
      <c r="AC738" s="21">
        <v>-0.11540928649895363</v>
      </c>
      <c r="AD738" s="21">
        <v>-0.11799934617253803</v>
      </c>
      <c r="AE738" s="21">
        <v>-3.8401909384012711</v>
      </c>
      <c r="AF738" s="21">
        <v>-1</v>
      </c>
      <c r="AG738" s="21">
        <v>-1</v>
      </c>
      <c r="AH738" s="21">
        <v>-1</v>
      </c>
      <c r="AI738" s="21">
        <v>-1.4978980153763748E-2</v>
      </c>
      <c r="AJ738" s="21">
        <v>-2.6829841382060529E-2</v>
      </c>
      <c r="AK738" s="21">
        <v>0.37109728752923488</v>
      </c>
      <c r="AL738" s="21">
        <v>-0.19926933053998752</v>
      </c>
      <c r="AM738" s="21">
        <v>0.42388009550195122</v>
      </c>
      <c r="AN738" s="21">
        <v>-0.24043923528689742</v>
      </c>
      <c r="AO738" s="21">
        <v>11.180666698063087</v>
      </c>
      <c r="AP738" s="21">
        <v>-5.7355054077405061</v>
      </c>
      <c r="AQ738" s="21">
        <v>15.5560166775212</v>
      </c>
      <c r="AR738" s="21">
        <v>0.38788217212776138</v>
      </c>
      <c r="AS738" s="21">
        <v>-0.10418860409130215</v>
      </c>
      <c r="AT738" s="21">
        <v>-1</v>
      </c>
      <c r="AU738" s="21">
        <v>-1</v>
      </c>
      <c r="AV738" s="21">
        <v>-1.6334751422185305</v>
      </c>
      <c r="AW738" s="21">
        <v>23.2218193871106</v>
      </c>
      <c r="AX738" s="21">
        <v>22.921785223341466</v>
      </c>
      <c r="AY738" s="21">
        <v>-7.6757191585734075E-2</v>
      </c>
      <c r="AZ738" s="21">
        <v>-42.646039283585154</v>
      </c>
      <c r="BA738" s="26">
        <v>1378.9895741993737</v>
      </c>
    </row>
    <row r="739" spans="1:100" x14ac:dyDescent="0.25">
      <c r="A739">
        <v>2130</v>
      </c>
      <c r="B739" t="s">
        <v>1163</v>
      </c>
      <c r="C739" s="26">
        <v>2</v>
      </c>
      <c r="D739" s="21">
        <v>5.2169499149456895</v>
      </c>
      <c r="E739" s="21">
        <v>0.32986535528967309</v>
      </c>
      <c r="F739" s="21">
        <v>0.89833804550671592</v>
      </c>
      <c r="G739" s="21">
        <v>0.91008435235262264</v>
      </c>
      <c r="H739" s="21">
        <v>0.24050538499604618</v>
      </c>
      <c r="I739" s="21">
        <v>0</v>
      </c>
      <c r="J739" s="21">
        <v>14.43032309976277</v>
      </c>
      <c r="K739" s="21">
        <v>0.24050538499604618</v>
      </c>
      <c r="L739" s="21">
        <v>-1</v>
      </c>
      <c r="M739" s="21">
        <v>-1</v>
      </c>
      <c r="N739" s="21">
        <v>4.8101076999209234</v>
      </c>
      <c r="O739" s="21">
        <v>18.834201566007984</v>
      </c>
      <c r="P739" s="21">
        <v>1.8383699869989598</v>
      </c>
      <c r="Q739" s="21">
        <v>4.5850069534388096</v>
      </c>
      <c r="R739" s="21">
        <v>1.5074306602609102</v>
      </c>
      <c r="S739" s="21">
        <v>0.35981202148887853</v>
      </c>
      <c r="T739" s="21">
        <v>0.40820886716640792</v>
      </c>
      <c r="U739" s="21">
        <v>0.23120485554591322</v>
      </c>
      <c r="V739" s="21">
        <v>2.0940903191637245E-2</v>
      </c>
      <c r="W739" s="21">
        <v>34.011123903657271</v>
      </c>
      <c r="X739" s="21">
        <v>1.5143753411662264</v>
      </c>
      <c r="Y739" s="21">
        <v>-1</v>
      </c>
      <c r="Z739" s="21">
        <v>-1</v>
      </c>
      <c r="AA739" s="21">
        <v>62.371346781429459</v>
      </c>
      <c r="AB739" s="21">
        <v>0.28970172804589589</v>
      </c>
      <c r="AC739" s="21">
        <v>0.28998073434157079</v>
      </c>
      <c r="AD739" s="21">
        <v>0.28390936225344321</v>
      </c>
      <c r="AE739" s="21">
        <v>33.492798738384167</v>
      </c>
      <c r="AF739" s="21">
        <v>-1</v>
      </c>
      <c r="AG739" s="21">
        <v>-1</v>
      </c>
      <c r="AH739" s="21">
        <v>-1</v>
      </c>
      <c r="AI739" s="21">
        <v>1.1215754333384502E-2</v>
      </c>
      <c r="AJ739" s="21">
        <v>2.0940903191637245E-2</v>
      </c>
      <c r="AK739" s="21">
        <v>-0.11710788045943131</v>
      </c>
      <c r="AL739" s="21">
        <v>0.28893583744867862</v>
      </c>
      <c r="AM739" s="21">
        <v>-0.14474387408409251</v>
      </c>
      <c r="AN739" s="21">
        <v>0.3281847342991463</v>
      </c>
      <c r="AO739" s="21">
        <v>-3.2987267008625389</v>
      </c>
      <c r="AP739" s="21">
        <v>8.7438879911851188</v>
      </c>
      <c r="AQ739" s="21">
        <v>39.82983966737298</v>
      </c>
      <c r="AR739" s="21">
        <v>0.9221965298103515</v>
      </c>
      <c r="AS739" s="21">
        <v>1.6237169890858469</v>
      </c>
      <c r="AT739" s="21">
        <v>-1</v>
      </c>
      <c r="AU739" s="21">
        <v>-1</v>
      </c>
      <c r="AV739" s="21">
        <v>2.0521375299518558</v>
      </c>
      <c r="AW739" s="21">
        <v>77.322092413795872</v>
      </c>
      <c r="AX739" s="21">
        <v>77.730806318503483</v>
      </c>
      <c r="AY739" s="21">
        <v>0.3399599929257181</v>
      </c>
      <c r="AZ739" s="21">
        <v>30.359694617788197</v>
      </c>
      <c r="BA739" s="26">
        <v>1503.9437669540666</v>
      </c>
    </row>
    <row r="740" spans="1:100" x14ac:dyDescent="0.25">
      <c r="A740">
        <v>2135</v>
      </c>
      <c r="B740" t="s">
        <v>1164</v>
      </c>
      <c r="C740" s="26">
        <v>3</v>
      </c>
      <c r="D740" s="21">
        <v>5.0647444216909712</v>
      </c>
      <c r="E740" s="21">
        <v>0</v>
      </c>
      <c r="F740" s="21">
        <v>1.1882578690085199</v>
      </c>
      <c r="G740" s="21">
        <v>1.1882578690085199</v>
      </c>
      <c r="H740" s="21">
        <v>-3.4514507657896494E-2</v>
      </c>
      <c r="I740" s="21">
        <v>0</v>
      </c>
      <c r="J740" s="21">
        <v>-2.0708704594737859</v>
      </c>
      <c r="K740" s="21">
        <v>-3.4514507657896494E-2</v>
      </c>
      <c r="L740" s="21">
        <v>-1</v>
      </c>
      <c r="M740" s="21">
        <v>-1</v>
      </c>
      <c r="N740" s="21">
        <v>-0.69029015315792996</v>
      </c>
      <c r="O740" s="21">
        <v>4.1821318312256981</v>
      </c>
      <c r="P740" s="21">
        <v>0.28417961209310694</v>
      </c>
      <c r="Q740" s="21">
        <v>-5.4836095465461989</v>
      </c>
      <c r="R740" s="21">
        <v>-1.7451555323158412</v>
      </c>
      <c r="S740" s="21">
        <v>0.33539369798600982</v>
      </c>
      <c r="T740" s="21">
        <v>0.30773073260104689</v>
      </c>
      <c r="U740" s="21">
        <v>0.15521507762432321</v>
      </c>
      <c r="V740" s="21">
        <v>0</v>
      </c>
      <c r="W740" s="21">
        <v>33.314160634771049</v>
      </c>
      <c r="X740" s="21">
        <v>1.2728966480099595</v>
      </c>
      <c r="Y740" s="21">
        <v>-1</v>
      </c>
      <c r="Z740" s="21">
        <v>-1</v>
      </c>
      <c r="AA740" s="21">
        <v>67.093293041731897</v>
      </c>
      <c r="AB740" s="21">
        <v>0.30098275325605378</v>
      </c>
      <c r="AC740" s="21">
        <v>2.5571204469439432E-2</v>
      </c>
      <c r="AD740" s="21">
        <v>0.3839318010600406</v>
      </c>
      <c r="AE740" s="21">
        <v>35.524287939276682</v>
      </c>
      <c r="AF740" s="21">
        <v>-1</v>
      </c>
      <c r="AG740" s="21">
        <v>-1</v>
      </c>
      <c r="AH740" s="21">
        <v>-1</v>
      </c>
      <c r="AI740" s="21">
        <v>1.7776572840253269E-3</v>
      </c>
      <c r="AJ740" s="21">
        <v>0</v>
      </c>
      <c r="AK740" s="21">
        <v>7.0026215110757017E-2</v>
      </c>
      <c r="AL740" s="21">
        <v>-0.144174740523661</v>
      </c>
      <c r="AM740" s="21">
        <v>2.2839273118096626E-2</v>
      </c>
      <c r="AN740" s="21">
        <v>6.9801575797979909E-2</v>
      </c>
      <c r="AO740" s="21">
        <v>0.92111290350619912</v>
      </c>
      <c r="AP740" s="21">
        <v>1.0241656923311946</v>
      </c>
      <c r="AQ740" s="21">
        <v>31.243290175297272</v>
      </c>
      <c r="AR740" s="21">
        <v>0.79833950821138</v>
      </c>
      <c r="AS740" s="21">
        <v>1.238382140352063</v>
      </c>
      <c r="AT740" s="21">
        <v>-1</v>
      </c>
      <c r="AU740" s="21">
        <v>-1</v>
      </c>
      <c r="AV740" s="21">
        <v>-0.55689766330732149</v>
      </c>
      <c r="AW740" s="21">
        <v>72.29959056528881</v>
      </c>
      <c r="AX740" s="21">
        <v>72.335143710969305</v>
      </c>
      <c r="AY740" s="21">
        <v>0.15821045361656672</v>
      </c>
      <c r="AZ740" s="21">
        <v>-6.9197534752936569</v>
      </c>
      <c r="BA740" s="26">
        <v>1492.2722782741707</v>
      </c>
    </row>
    <row r="741" spans="1:100" x14ac:dyDescent="0.25">
      <c r="A741">
        <v>2136</v>
      </c>
      <c r="B741" t="s">
        <v>1165</v>
      </c>
      <c r="C741" s="26">
        <v>2</v>
      </c>
      <c r="D741" s="21">
        <v>3.2174616257876267</v>
      </c>
      <c r="E741" s="21">
        <v>-0.11427713897888733</v>
      </c>
      <c r="F741" s="21">
        <v>-0.20762528145099043</v>
      </c>
      <c r="G741" s="21">
        <v>-0.20090125779037782</v>
      </c>
      <c r="H741" s="21">
        <v>1.0665166200483425E-2</v>
      </c>
      <c r="I741" s="21">
        <v>0</v>
      </c>
      <c r="J741" s="21">
        <v>0.63990997202900513</v>
      </c>
      <c r="K741" s="21">
        <v>1.0665166200483425E-2</v>
      </c>
      <c r="L741" s="21">
        <v>-1</v>
      </c>
      <c r="M741" s="21">
        <v>-1</v>
      </c>
      <c r="N741" s="21">
        <v>0.21330332400966845</v>
      </c>
      <c r="O741" s="21">
        <v>4.5095679499000498</v>
      </c>
      <c r="P741" s="21">
        <v>-0.41097434258998228</v>
      </c>
      <c r="Q741" s="21">
        <v>-0.6722947148940337</v>
      </c>
      <c r="R741" s="21">
        <v>-0.21932167704180566</v>
      </c>
      <c r="S741" s="21">
        <v>0.31684831673036618</v>
      </c>
      <c r="T741" s="21">
        <v>0.22681524308064818</v>
      </c>
      <c r="U741" s="21">
        <v>6.5885578494790931E-3</v>
      </c>
      <c r="V741" s="21">
        <v>-8.7597821939104318E-3</v>
      </c>
      <c r="W741" s="21">
        <v>19.834651335274</v>
      </c>
      <c r="X741" s="21">
        <v>0.47381819161295469</v>
      </c>
      <c r="Y741" s="21">
        <v>-1</v>
      </c>
      <c r="Z741" s="21">
        <v>-1</v>
      </c>
      <c r="AA741" s="21">
        <v>33.184273090078889</v>
      </c>
      <c r="AB741" s="21">
        <v>3.775267387487076E-2</v>
      </c>
      <c r="AC741" s="21">
        <v>3.7936066106393912E-2</v>
      </c>
      <c r="AD741" s="21">
        <v>3.402914352969548E-2</v>
      </c>
      <c r="AE741" s="21">
        <v>10.281618113357666</v>
      </c>
      <c r="AF741" s="21">
        <v>-1</v>
      </c>
      <c r="AG741" s="21">
        <v>-1</v>
      </c>
      <c r="AH741" s="21">
        <v>-1</v>
      </c>
      <c r="AI741" s="21">
        <v>-5.0703968393378046E-3</v>
      </c>
      <c r="AJ741" s="21">
        <v>-8.7597821939104318E-3</v>
      </c>
      <c r="AK741" s="21">
        <v>0.18642576188646248</v>
      </c>
      <c r="AL741" s="21">
        <v>-1.4597804897215141E-2</v>
      </c>
      <c r="AM741" s="21">
        <v>0.20878885340567352</v>
      </c>
      <c r="AN741" s="21">
        <v>-2.5347993190619755E-2</v>
      </c>
      <c r="AO741" s="21">
        <v>5.70360122500042</v>
      </c>
      <c r="AP741" s="21">
        <v>-0.25843993467783921</v>
      </c>
      <c r="AQ741" s="21">
        <v>24.737984052398716</v>
      </c>
      <c r="AR741" s="21">
        <v>0.58999524686762694</v>
      </c>
      <c r="AS741" s="21">
        <v>0.54941972081301693</v>
      </c>
      <c r="AT741" s="21">
        <v>-1</v>
      </c>
      <c r="AU741" s="21">
        <v>-1</v>
      </c>
      <c r="AV741" s="21">
        <v>-0.23933235200160841</v>
      </c>
      <c r="AW741" s="21">
        <v>43.686125405600833</v>
      </c>
      <c r="AX741" s="21">
        <v>43.654186697767159</v>
      </c>
      <c r="AY741" s="21">
        <v>8.0872844454927234E-2</v>
      </c>
      <c r="AZ741" s="21">
        <v>-15.030435958898767</v>
      </c>
      <c r="BA741" s="26">
        <v>1400.2213129068095</v>
      </c>
    </row>
    <row r="742" spans="1:100" x14ac:dyDescent="0.25">
      <c r="A742">
        <v>2137</v>
      </c>
      <c r="B742" t="s">
        <v>1166</v>
      </c>
      <c r="C742" s="26">
        <v>3</v>
      </c>
      <c r="D742" s="21">
        <v>5.8116994798047275</v>
      </c>
      <c r="E742" s="21">
        <v>0</v>
      </c>
      <c r="F742" s="21">
        <v>2.4019587921395371</v>
      </c>
      <c r="G742" s="21">
        <v>2.4019587921395371</v>
      </c>
      <c r="H742" s="21">
        <v>0.66468049998106105</v>
      </c>
      <c r="I742" s="21">
        <v>-3.1961364662896801E-3</v>
      </c>
      <c r="J742" s="21">
        <v>39.68906181088628</v>
      </c>
      <c r="K742" s="21">
        <v>0.66148436351477136</v>
      </c>
      <c r="L742" s="21">
        <v>-1</v>
      </c>
      <c r="M742" s="21">
        <v>-1</v>
      </c>
      <c r="N742" s="21">
        <v>13.229687270295425</v>
      </c>
      <c r="O742" s="21">
        <v>47.90272008283052</v>
      </c>
      <c r="P742" s="21">
        <v>1.606649643795887</v>
      </c>
      <c r="Q742" s="21">
        <v>3.2949186690234007</v>
      </c>
      <c r="R742" s="21">
        <v>1.0342967382502766</v>
      </c>
      <c r="S742" s="21">
        <v>0.33333333333333331</v>
      </c>
      <c r="T742" s="21">
        <v>0.37915598053591665</v>
      </c>
      <c r="U742" s="21">
        <v>0.43486982294390397</v>
      </c>
      <c r="V742" s="21">
        <v>-2.8298070736113169E-2</v>
      </c>
      <c r="W742" s="21">
        <v>18.303068102490769</v>
      </c>
      <c r="X742" s="21">
        <v>1.6619272813261354</v>
      </c>
      <c r="Y742" s="21">
        <v>-1</v>
      </c>
      <c r="Z742" s="21">
        <v>-1</v>
      </c>
      <c r="AA742" s="21">
        <v>77.505886233768592</v>
      </c>
      <c r="AB742" s="21">
        <v>0.50019449881587963</v>
      </c>
      <c r="AC742" s="21">
        <v>0.17027046687531588</v>
      </c>
      <c r="AD742" s="21">
        <v>0.49290546216935477</v>
      </c>
      <c r="AE742" s="21">
        <v>58.168521393027483</v>
      </c>
      <c r="AF742" s="21">
        <v>-1</v>
      </c>
      <c r="AG742" s="21">
        <v>-1</v>
      </c>
      <c r="AH742" s="21">
        <v>-1</v>
      </c>
      <c r="AI742" s="21">
        <v>0</v>
      </c>
      <c r="AJ742" s="21">
        <v>-2.8298070736113169E-2</v>
      </c>
      <c r="AK742" s="21">
        <v>0.28131152333530801</v>
      </c>
      <c r="AL742" s="21">
        <v>0.26002672763277357</v>
      </c>
      <c r="AM742" s="21">
        <v>3.0209348850083851E-2</v>
      </c>
      <c r="AN742" s="21">
        <v>-6.7240803717544165E-2</v>
      </c>
      <c r="AO742" s="21">
        <v>2.161791337928638</v>
      </c>
      <c r="AP742" s="21">
        <v>-0.38088645477473687</v>
      </c>
      <c r="AQ742" s="21">
        <v>57.992129913377063</v>
      </c>
      <c r="AR742" s="21">
        <v>1.119061066077041</v>
      </c>
      <c r="AS742" s="21">
        <v>2.3234116448409052</v>
      </c>
      <c r="AT742" s="21">
        <v>-1</v>
      </c>
      <c r="AU742" s="21">
        <v>-1</v>
      </c>
      <c r="AV742" s="21">
        <v>3.4362555303898143</v>
      </c>
      <c r="AW742" s="21">
        <v>125.02771986182425</v>
      </c>
      <c r="AX742" s="21">
        <v>122.19791278821297</v>
      </c>
      <c r="AY742" s="21">
        <v>0.45313264460610347</v>
      </c>
      <c r="AZ742" s="21">
        <v>73.3356579847012</v>
      </c>
      <c r="BA742" s="26">
        <v>1677.2706138936621</v>
      </c>
      <c r="CU742" t="e">
        <v>#N/A</v>
      </c>
      <c r="CV742" t="e">
        <v>#N/A</v>
      </c>
    </row>
    <row r="743" spans="1:100" x14ac:dyDescent="0.25">
      <c r="A743">
        <v>2141</v>
      </c>
      <c r="B743" t="s">
        <v>1167</v>
      </c>
      <c r="C743" s="26">
        <v>3</v>
      </c>
      <c r="D743" s="21">
        <v>5.0776520197396104</v>
      </c>
      <c r="E743" s="21">
        <v>3.5030002272793931E-2</v>
      </c>
      <c r="F743" s="21">
        <v>1.9563207822266855</v>
      </c>
      <c r="G743" s="21">
        <v>1.9710805118074832</v>
      </c>
      <c r="H743" s="21">
        <v>0.1805907524901974</v>
      </c>
      <c r="I743" s="21">
        <v>0</v>
      </c>
      <c r="J743" s="21">
        <v>10.835445149411832</v>
      </c>
      <c r="K743" s="21">
        <v>0.1805907524901974</v>
      </c>
      <c r="L743" s="21">
        <v>-0.99999999999999944</v>
      </c>
      <c r="M743" s="21">
        <v>-0.99999999999999944</v>
      </c>
      <c r="N743" s="21">
        <v>3.6118150498039467</v>
      </c>
      <c r="O743" s="21">
        <v>17.884177680958924</v>
      </c>
      <c r="P743" s="21">
        <v>-3.5726782010850715E-3</v>
      </c>
      <c r="Q743" s="21">
        <v>2.1006139637750514</v>
      </c>
      <c r="R743" s="21">
        <v>0.63408802768880002</v>
      </c>
      <c r="S743" s="21">
        <v>0.33333333333333309</v>
      </c>
      <c r="T743" s="21">
        <v>0.37624440125018721</v>
      </c>
      <c r="U743" s="21">
        <v>6.5950236023557457E-2</v>
      </c>
      <c r="V743" s="21">
        <v>0</v>
      </c>
      <c r="W743" s="21">
        <v>23.797488724675233</v>
      </c>
      <c r="X743" s="21">
        <v>0.8469466324581052</v>
      </c>
      <c r="Y743" s="21">
        <v>-0.99999999999999944</v>
      </c>
      <c r="Z743" s="21">
        <v>-0.99999999999999944</v>
      </c>
      <c r="AA743" s="21">
        <v>60.903082180472225</v>
      </c>
      <c r="AB743" s="21">
        <v>8.3561509550926727E-2</v>
      </c>
      <c r="AC743" s="21">
        <v>0.23225734167386036</v>
      </c>
      <c r="AD743" s="21">
        <v>0.41361125733737653</v>
      </c>
      <c r="AE743" s="21">
        <v>36.471505428108188</v>
      </c>
      <c r="AF743" s="21">
        <v>-0.99999999999999944</v>
      </c>
      <c r="AG743" s="21">
        <v>-0.99999999999999944</v>
      </c>
      <c r="AH743" s="21">
        <v>-0.99999999999999944</v>
      </c>
      <c r="AI743" s="21">
        <v>2.9161663295893987E-3</v>
      </c>
      <c r="AJ743" s="21">
        <v>0</v>
      </c>
      <c r="AK743" s="21">
        <v>0.16833369087625016</v>
      </c>
      <c r="AL743" s="21">
        <v>0.21305868775174525</v>
      </c>
      <c r="AM743" s="21">
        <v>-0.2609175220994141</v>
      </c>
      <c r="AN743" s="21">
        <v>0.10721417361118038</v>
      </c>
      <c r="AO743" s="21">
        <v>-5.6812695981041053</v>
      </c>
      <c r="AP743" s="21">
        <v>3.7456477790382356</v>
      </c>
      <c r="AQ743" s="21">
        <v>34.632933874087058</v>
      </c>
      <c r="AR743" s="21">
        <v>0.77552797060707779</v>
      </c>
      <c r="AS743" s="21">
        <v>1.0275373849483023</v>
      </c>
      <c r="AT743" s="21">
        <v>-0.99999999999999944</v>
      </c>
      <c r="AU743" s="21">
        <v>-0.99999999999999944</v>
      </c>
      <c r="AV743" s="21">
        <v>2.6051685394962836</v>
      </c>
      <c r="AW743" s="21">
        <v>82.532907640469404</v>
      </c>
      <c r="AX743" s="21">
        <v>82.591230967061222</v>
      </c>
      <c r="AY743" s="21">
        <v>0.3996600729024723</v>
      </c>
      <c r="AZ743" s="21">
        <v>28.827473826298455</v>
      </c>
      <c r="BA743" s="26">
        <v>1501.7654225700262</v>
      </c>
    </row>
    <row r="744" spans="1:100" x14ac:dyDescent="0.25">
      <c r="A744">
        <v>2143</v>
      </c>
      <c r="B744" t="s">
        <v>1168</v>
      </c>
      <c r="C744" s="26">
        <v>3</v>
      </c>
      <c r="D744" s="21">
        <v>4.8396976371573928</v>
      </c>
      <c r="E744" s="21">
        <v>7.6689080855278506</v>
      </c>
      <c r="F744" s="21">
        <v>0.11308392013576145</v>
      </c>
      <c r="G744" s="21">
        <v>2.4460231586784897</v>
      </c>
      <c r="H744" s="21">
        <v>-6.7640832429901487E-2</v>
      </c>
      <c r="I744" s="21">
        <v>0</v>
      </c>
      <c r="J744" s="21">
        <v>-4.058449945794095</v>
      </c>
      <c r="K744" s="21">
        <v>-6.7640832429901487E-2</v>
      </c>
      <c r="L744" s="21">
        <v>-1.0000000000000029</v>
      </c>
      <c r="M744" s="21">
        <v>-1.0000000000000029</v>
      </c>
      <c r="N744" s="21">
        <v>-1.3528166485980311</v>
      </c>
      <c r="O744" s="21">
        <v>3.2272708500417879</v>
      </c>
      <c r="P744" s="21">
        <v>-1.2360881804642365</v>
      </c>
      <c r="Q744" s="21">
        <v>8.7391111485310766</v>
      </c>
      <c r="R744" s="21">
        <v>2.7727300554582546</v>
      </c>
      <c r="S744" s="21">
        <v>0.33333333333333448</v>
      </c>
      <c r="T744" s="21">
        <v>0.35860640998438736</v>
      </c>
      <c r="U744" s="21">
        <v>0.29051427273386543</v>
      </c>
      <c r="V744" s="21">
        <v>0.12659066248157463</v>
      </c>
      <c r="W744" s="21">
        <v>47.067420438522539</v>
      </c>
      <c r="X744" s="21">
        <v>2.7064547182235876</v>
      </c>
      <c r="Y744" s="21">
        <v>-1.0000000000000029</v>
      </c>
      <c r="Z744" s="21">
        <v>-1.0000000000000029</v>
      </c>
      <c r="AA744" s="21">
        <v>87.325442282785559</v>
      </c>
      <c r="AB744" s="21">
        <v>0.24802894302358156</v>
      </c>
      <c r="AC744" s="21">
        <v>0.27671328702454112</v>
      </c>
      <c r="AD744" s="21">
        <v>0.22496360572797194</v>
      </c>
      <c r="AE744" s="21">
        <v>37.48529178880473</v>
      </c>
      <c r="AF744" s="21">
        <v>-1.0000000000000029</v>
      </c>
      <c r="AG744" s="21">
        <v>-1.0000000000000029</v>
      </c>
      <c r="AH744" s="21">
        <v>-1.0000000000000029</v>
      </c>
      <c r="AI744" s="21">
        <v>0</v>
      </c>
      <c r="AJ744" s="21">
        <v>0.12659066248157463</v>
      </c>
      <c r="AK744" s="21">
        <v>5.5390592207213929E-2</v>
      </c>
      <c r="AL744" s="21">
        <v>0.20153445216180743</v>
      </c>
      <c r="AM744" s="21">
        <v>-0.23452834599802108</v>
      </c>
      <c r="AN744" s="21">
        <v>0.35386156726027673</v>
      </c>
      <c r="AO744" s="21">
        <v>-5.5862556889144583</v>
      </c>
      <c r="AP744" s="21">
        <v>9.8542114423159557</v>
      </c>
      <c r="AQ744" s="21">
        <v>43.008970492728437</v>
      </c>
      <c r="AR744" s="21">
        <v>1.1090446785331618</v>
      </c>
      <c r="AS744" s="21">
        <v>2.6388138857936858</v>
      </c>
      <c r="AT744" s="21">
        <v>-1.0000000000000029</v>
      </c>
      <c r="AU744" s="21">
        <v>-1.0000000000000029</v>
      </c>
      <c r="AV744" s="21">
        <v>5.2187532141367452</v>
      </c>
      <c r="AW744" s="21">
        <v>100.40692457514329</v>
      </c>
      <c r="AX744" s="21">
        <v>113.06599082330071</v>
      </c>
      <c r="AY744" s="21">
        <v>0.36085809944654956</v>
      </c>
      <c r="AZ744" s="21">
        <v>24.268198990726198</v>
      </c>
      <c r="BA744" s="26">
        <v>1433.9170301117006</v>
      </c>
    </row>
    <row r="745" spans="1:100" x14ac:dyDescent="0.25">
      <c r="A745">
        <v>2144</v>
      </c>
      <c r="B745" t="s">
        <v>1169</v>
      </c>
      <c r="C745" s="26">
        <v>3</v>
      </c>
      <c r="D745" s="21">
        <v>4.4483332505132775</v>
      </c>
      <c r="E745" s="21">
        <v>3.8200514601173227E-2</v>
      </c>
      <c r="F745" s="21">
        <v>0.44716043316479648</v>
      </c>
      <c r="G745" s="21">
        <v>0.47614220947696295</v>
      </c>
      <c r="H745" s="21">
        <v>0.28485787011816344</v>
      </c>
      <c r="I745" s="21">
        <v>0</v>
      </c>
      <c r="J745" s="21">
        <v>17.091472207089804</v>
      </c>
      <c r="K745" s="21">
        <v>0.28485787011816344</v>
      </c>
      <c r="L745" s="21">
        <v>-0.99999999999999967</v>
      </c>
      <c r="M745" s="21">
        <v>-0.99999999999999967</v>
      </c>
      <c r="N745" s="21">
        <v>5.6971574023632705</v>
      </c>
      <c r="O745" s="21">
        <v>22.01594766708007</v>
      </c>
      <c r="P745" s="21">
        <v>6.9384263948790714</v>
      </c>
      <c r="Q745" s="21">
        <v>0.15732523791067887</v>
      </c>
      <c r="R745" s="21">
        <v>0.71980259121268841</v>
      </c>
      <c r="S745" s="21">
        <v>0.33333333333333304</v>
      </c>
      <c r="T745" s="21">
        <v>0.51667988001268561</v>
      </c>
      <c r="U745" s="21">
        <v>0.13174846646915073</v>
      </c>
      <c r="V745" s="21">
        <v>0</v>
      </c>
      <c r="W745" s="21">
        <v>27.87615238788025</v>
      </c>
      <c r="X745" s="21">
        <v>1.2528066532103956</v>
      </c>
      <c r="Y745" s="21">
        <v>-0.99999999999999967</v>
      </c>
      <c r="Z745" s="21">
        <v>-0.99999999999999967</v>
      </c>
      <c r="AA745" s="21">
        <v>88.615587358952482</v>
      </c>
      <c r="AB745" s="21">
        <v>1.7504284147340045E-2</v>
      </c>
      <c r="AC745" s="21">
        <v>0.50476644981003205</v>
      </c>
      <c r="AD745" s="21">
        <v>0.67812191363982099</v>
      </c>
      <c r="AE745" s="21">
        <v>60.019632379859644</v>
      </c>
      <c r="AF745" s="21">
        <v>-0.99999999999999967</v>
      </c>
      <c r="AG745" s="21">
        <v>-0.99999999999999967</v>
      </c>
      <c r="AH745" s="21">
        <v>-0.99999999999999967</v>
      </c>
      <c r="AI745" s="21">
        <v>0</v>
      </c>
      <c r="AJ745" s="21">
        <v>0</v>
      </c>
      <c r="AK745" s="21">
        <v>-5.1021026737102008E-2</v>
      </c>
      <c r="AL745" s="21">
        <v>8.1701332369302996E-4</v>
      </c>
      <c r="AM745" s="21">
        <v>0.4599497012589347</v>
      </c>
      <c r="AN745" s="21">
        <v>-6.9680755546073447E-2</v>
      </c>
      <c r="AO745" s="21">
        <v>11.243637397787857</v>
      </c>
      <c r="AP745" s="21">
        <v>-1.7379338220333698</v>
      </c>
      <c r="AQ745" s="21">
        <v>44.967624594970061</v>
      </c>
      <c r="AR745" s="21">
        <v>0.98176167981516926</v>
      </c>
      <c r="AS745" s="21">
        <v>1.5376645233285586</v>
      </c>
      <c r="AT745" s="21">
        <v>-0.99999999999999967</v>
      </c>
      <c r="AU745" s="21">
        <v>-0.99999999999999967</v>
      </c>
      <c r="AV745" s="21">
        <v>1.1959448006896509</v>
      </c>
      <c r="AW745" s="21">
        <v>108.89360120399922</v>
      </c>
      <c r="AX745" s="21">
        <v>108.89360120399922</v>
      </c>
      <c r="AY745" s="21">
        <v>0.31539999167894256</v>
      </c>
      <c r="AZ745" s="21">
        <v>49.604733806302178</v>
      </c>
      <c r="BA745" s="26">
        <v>1517.536491879142</v>
      </c>
    </row>
    <row r="746" spans="1:100" x14ac:dyDescent="0.25">
      <c r="A746">
        <v>2145</v>
      </c>
      <c r="B746" t="s">
        <v>1170</v>
      </c>
      <c r="C746" s="26">
        <v>3</v>
      </c>
      <c r="D746" s="21">
        <v>3.9464567119474898</v>
      </c>
      <c r="E746" s="21">
        <v>0.64838202835568859</v>
      </c>
      <c r="F746" s="21">
        <v>0.43136520119085858</v>
      </c>
      <c r="G746" s="21">
        <v>0.59333003269811813</v>
      </c>
      <c r="H746" s="21">
        <v>-5.7142390665067197E-2</v>
      </c>
      <c r="I746" s="21">
        <v>0</v>
      </c>
      <c r="J746" s="21">
        <v>-3.4285434399040349</v>
      </c>
      <c r="K746" s="21">
        <v>-5.7142390665067197E-2</v>
      </c>
      <c r="L746" s="21">
        <v>-1.000000000000002</v>
      </c>
      <c r="M746" s="21">
        <v>-1.000000000000002</v>
      </c>
      <c r="N746" s="21">
        <v>-1.1428478133013444</v>
      </c>
      <c r="O746" s="21">
        <v>1.1112433047415737</v>
      </c>
      <c r="P746" s="21">
        <v>-2.1356114497214</v>
      </c>
      <c r="Q746" s="21">
        <v>0.92852961555336144</v>
      </c>
      <c r="R746" s="21">
        <v>0.1700732595995369</v>
      </c>
      <c r="S746" s="21">
        <v>0.33333333333333376</v>
      </c>
      <c r="T746" s="21">
        <v>0.30414025114688853</v>
      </c>
      <c r="U746" s="21">
        <v>0.22066635742679072</v>
      </c>
      <c r="V746" s="21">
        <v>0</v>
      </c>
      <c r="W746" s="21">
        <v>36.611293302883226</v>
      </c>
      <c r="X746" s="21">
        <v>1.5507773432640053</v>
      </c>
      <c r="Y746" s="21">
        <v>-1.000000000000002</v>
      </c>
      <c r="Z746" s="21">
        <v>-1.000000000000002</v>
      </c>
      <c r="AA746" s="21">
        <v>81.695135483031166</v>
      </c>
      <c r="AB746" s="21">
        <v>0.12836944073955092</v>
      </c>
      <c r="AC746" s="21">
        <v>0.51624836265671203</v>
      </c>
      <c r="AD746" s="21">
        <v>0.25365757501470476</v>
      </c>
      <c r="AE746" s="21">
        <v>44.913768920548392</v>
      </c>
      <c r="AF746" s="21">
        <v>-1.000000000000002</v>
      </c>
      <c r="AG746" s="21">
        <v>-1.000000000000002</v>
      </c>
      <c r="AH746" s="21">
        <v>-1.000000000000002</v>
      </c>
      <c r="AI746" s="21">
        <v>-1.2816656125233885E-2</v>
      </c>
      <c r="AJ746" s="21">
        <v>0</v>
      </c>
      <c r="AK746" s="21">
        <v>-3.8868074163739365E-2</v>
      </c>
      <c r="AL746" s="21">
        <v>0.18240969128808041</v>
      </c>
      <c r="AM746" s="21">
        <v>-4.945895059808586E-2</v>
      </c>
      <c r="AN746" s="21">
        <v>0.42628181219319261</v>
      </c>
      <c r="AO746" s="21">
        <v>-1.4308141357708442</v>
      </c>
      <c r="AP746" s="21">
        <v>11.569093761270221</v>
      </c>
      <c r="AQ746" s="21">
        <v>33.182749862979179</v>
      </c>
      <c r="AR746" s="21">
        <v>0.85813994190701304</v>
      </c>
      <c r="AS746" s="21">
        <v>1.4936349525989379</v>
      </c>
      <c r="AT746" s="21">
        <v>-1.000000000000002</v>
      </c>
      <c r="AU746" s="21">
        <v>-1.000000000000002</v>
      </c>
      <c r="AV746" s="21">
        <v>0.76340329229765513</v>
      </c>
      <c r="AW746" s="21">
        <v>94.375472549042925</v>
      </c>
      <c r="AX746" s="21">
        <v>94.119139426538226</v>
      </c>
      <c r="AY746" s="21">
        <v>0.34393756848188417</v>
      </c>
      <c r="AZ746" s="21">
        <v>35.556619982652379</v>
      </c>
      <c r="BA746" s="26">
        <v>1475.7586748149058</v>
      </c>
    </row>
    <row r="747" spans="1:100" x14ac:dyDescent="0.25">
      <c r="A747">
        <v>2147</v>
      </c>
      <c r="B747" t="s">
        <v>1171</v>
      </c>
      <c r="C747" s="26">
        <v>3</v>
      </c>
      <c r="D747" s="21">
        <v>5.6183003276365238</v>
      </c>
      <c r="E747" s="21">
        <v>0</v>
      </c>
      <c r="F747" s="21">
        <v>-0.17958387956834365</v>
      </c>
      <c r="G747" s="21">
        <v>-0.17958387956834365</v>
      </c>
      <c r="H747" s="21">
        <v>0.30626670442405313</v>
      </c>
      <c r="I747" s="21">
        <v>0</v>
      </c>
      <c r="J747" s="21">
        <v>18.376002265443191</v>
      </c>
      <c r="K747" s="21">
        <v>0.30626670442405313</v>
      </c>
      <c r="L747" s="21">
        <v>-1.0000000000000016</v>
      </c>
      <c r="M747" s="21">
        <v>-1.0000000000000016</v>
      </c>
      <c r="N747" s="21">
        <v>6.1253340884810639</v>
      </c>
      <c r="O747" s="21">
        <v>23.814718713511382</v>
      </c>
      <c r="P747" s="21">
        <v>2.7513837908783843</v>
      </c>
      <c r="Q747" s="21">
        <v>-0.42108200383130856</v>
      </c>
      <c r="R747" s="21">
        <v>-2.1501149258142463E-2</v>
      </c>
      <c r="S747" s="21">
        <v>0.33333333333333393</v>
      </c>
      <c r="T747" s="21">
        <v>0.34234111237749476</v>
      </c>
      <c r="U747" s="21">
        <v>0.41088566395981707</v>
      </c>
      <c r="V747" s="21">
        <v>0</v>
      </c>
      <c r="W747" s="21">
        <v>31.211736209863702</v>
      </c>
      <c r="X747" s="21">
        <v>2.0219581761702048</v>
      </c>
      <c r="Y747" s="21">
        <v>-1.0000000000000016</v>
      </c>
      <c r="Z747" s="21">
        <v>-1.0000000000000016</v>
      </c>
      <c r="AA747" s="21">
        <v>79.296902435431349</v>
      </c>
      <c r="AB747" s="21">
        <v>0.31782735383662553</v>
      </c>
      <c r="AC747" s="21">
        <v>0.20883431574037006</v>
      </c>
      <c r="AD747" s="21">
        <v>0.43547167791952063</v>
      </c>
      <c r="AE747" s="21">
        <v>48.106667374825804</v>
      </c>
      <c r="AF747" s="21">
        <v>-1.0000000000000016</v>
      </c>
      <c r="AG747" s="21">
        <v>-1.0000000000000016</v>
      </c>
      <c r="AH747" s="21">
        <v>-1.0000000000000016</v>
      </c>
      <c r="AI747" s="21">
        <v>0</v>
      </c>
      <c r="AJ747" s="21">
        <v>0</v>
      </c>
      <c r="AK747" s="21">
        <v>0.11313490077107904</v>
      </c>
      <c r="AL747" s="21">
        <v>0.18282819155161889</v>
      </c>
      <c r="AM747" s="21">
        <v>5.4927357966999442E-2</v>
      </c>
      <c r="AN747" s="21">
        <v>-0.10823249509942411</v>
      </c>
      <c r="AO747" s="21">
        <v>1.938858453030381</v>
      </c>
      <c r="AP747" s="21">
        <v>-1.7916714197275088</v>
      </c>
      <c r="AQ747" s="21">
        <v>49.587738475306892</v>
      </c>
      <c r="AR747" s="21">
        <v>1.0865601096706456</v>
      </c>
      <c r="AS747" s="21">
        <v>2.328224880594258</v>
      </c>
      <c r="AT747" s="21">
        <v>-1.0000000000000016</v>
      </c>
      <c r="AU747" s="21">
        <v>-1.0000000000000016</v>
      </c>
      <c r="AV747" s="21">
        <v>-0.2010850288264861</v>
      </c>
      <c r="AW747" s="21">
        <v>101.31994972921527</v>
      </c>
      <c r="AX747" s="21">
        <v>101.31994972921527</v>
      </c>
      <c r="AY747" s="21">
        <v>0.33063536470709953</v>
      </c>
      <c r="AZ747" s="21">
        <v>38.272537585125882</v>
      </c>
      <c r="BA747" s="26">
        <v>1538.177674710927</v>
      </c>
      <c r="CU747" t="e">
        <v>#N/A</v>
      </c>
      <c r="CV747" t="e">
        <v>#N/A</v>
      </c>
    </row>
    <row r="748" spans="1:100" x14ac:dyDescent="0.25">
      <c r="A748">
        <v>2148</v>
      </c>
      <c r="B748" t="s">
        <v>1172</v>
      </c>
      <c r="C748" s="26">
        <v>3</v>
      </c>
      <c r="D748" s="21">
        <v>2.0281657210709838</v>
      </c>
      <c r="E748" s="21">
        <v>0</v>
      </c>
      <c r="F748" s="21">
        <v>0.1592586536617788</v>
      </c>
      <c r="G748" s="21">
        <v>0.1592586536617788</v>
      </c>
      <c r="H748" s="21">
        <v>-5.2322681989471306E-2</v>
      </c>
      <c r="I748" s="21">
        <v>0</v>
      </c>
      <c r="J748" s="21">
        <v>-3.1393609193682823</v>
      </c>
      <c r="K748" s="21">
        <v>-5.2322681989471306E-2</v>
      </c>
      <c r="L748" s="21">
        <v>-1</v>
      </c>
      <c r="M748" s="21">
        <v>-1</v>
      </c>
      <c r="N748" s="21">
        <v>-1.0464536397894237</v>
      </c>
      <c r="O748" s="21">
        <v>-0.9519365446355148</v>
      </c>
      <c r="P748" s="21">
        <v>-9.6791447809873268E-2</v>
      </c>
      <c r="Q748" s="21">
        <v>0.57500456086763663</v>
      </c>
      <c r="R748" s="21">
        <v>0.18222522387198103</v>
      </c>
      <c r="S748" s="21">
        <v>0.33333333333333348</v>
      </c>
      <c r="T748" s="21">
        <v>0.24748067287097003</v>
      </c>
      <c r="U748" s="21">
        <v>0.18289944136126113</v>
      </c>
      <c r="V748" s="21">
        <v>0</v>
      </c>
      <c r="W748" s="21">
        <v>32.64144518220143</v>
      </c>
      <c r="X748" s="21">
        <v>1.278881793176456</v>
      </c>
      <c r="Y748" s="21">
        <v>-1</v>
      </c>
      <c r="Z748" s="21">
        <v>-1</v>
      </c>
      <c r="AA748" s="21">
        <v>61.63979013010912</v>
      </c>
      <c r="AB748" s="21">
        <v>0.41775840824207211</v>
      </c>
      <c r="AC748" s="21">
        <v>5.7763623414487535E-2</v>
      </c>
      <c r="AD748" s="21">
        <v>0.10080036282415403</v>
      </c>
      <c r="AE748" s="21">
        <v>28.816119724035687</v>
      </c>
      <c r="AF748" s="21">
        <v>-1</v>
      </c>
      <c r="AG748" s="21">
        <v>-1</v>
      </c>
      <c r="AH748" s="21">
        <v>-1</v>
      </c>
      <c r="AI748" s="21">
        <v>0</v>
      </c>
      <c r="AJ748" s="21">
        <v>0</v>
      </c>
      <c r="AK748" s="21">
        <v>4.4846952770686059E-2</v>
      </c>
      <c r="AL748" s="21">
        <v>0.21876141277355424</v>
      </c>
      <c r="AM748" s="21">
        <v>0.48115551758475233</v>
      </c>
      <c r="AN748" s="21">
        <v>3.9771378212102887E-2</v>
      </c>
      <c r="AO748" s="21">
        <v>12.253122703472238</v>
      </c>
      <c r="AP748" s="21">
        <v>2.0880915191703431</v>
      </c>
      <c r="AQ748" s="21">
        <v>29.502084262833176</v>
      </c>
      <c r="AR748" s="21">
        <v>0.76371344756556481</v>
      </c>
      <c r="AS748" s="21">
        <v>1.2265591111869842</v>
      </c>
      <c r="AT748" s="21">
        <v>-1</v>
      </c>
      <c r="AU748" s="21">
        <v>-1</v>
      </c>
      <c r="AV748" s="21">
        <v>0.34148387753375986</v>
      </c>
      <c r="AW748" s="21">
        <v>62.775945104643938</v>
      </c>
      <c r="AX748" s="21">
        <v>62.775945104643938</v>
      </c>
      <c r="AY748" s="21">
        <v>3.4761003218870802E-2</v>
      </c>
      <c r="AZ748" s="21">
        <v>-3.1967342558376997</v>
      </c>
      <c r="BA748" s="26">
        <v>1475.1303053336451</v>
      </c>
      <c r="CU748" t="e">
        <v>#N/A</v>
      </c>
      <c r="CV748" t="e">
        <v>#N/A</v>
      </c>
    </row>
    <row r="749" spans="1:100" x14ac:dyDescent="0.25">
      <c r="A749">
        <v>2149</v>
      </c>
      <c r="B749" t="s">
        <v>1173</v>
      </c>
      <c r="C749" s="26">
        <v>3</v>
      </c>
      <c r="D749" s="21">
        <v>4.03344395115103</v>
      </c>
      <c r="E749" s="21">
        <v>0</v>
      </c>
      <c r="F749" s="21">
        <v>-0.13643808220062253</v>
      </c>
      <c r="G749" s="21">
        <v>-0.13643808220062253</v>
      </c>
      <c r="H749" s="21">
        <v>0.27022077849589637</v>
      </c>
      <c r="I749" s="21">
        <v>0</v>
      </c>
      <c r="J749" s="21">
        <v>16.213246709753779</v>
      </c>
      <c r="K749" s="21">
        <v>0.27022077849589637</v>
      </c>
      <c r="L749" s="21">
        <v>-1.0000000000000022</v>
      </c>
      <c r="M749" s="21">
        <v>-1.0000000000000022</v>
      </c>
      <c r="N749" s="21">
        <v>5.4044155699179255</v>
      </c>
      <c r="O749" s="21">
        <v>20.110252578704205</v>
      </c>
      <c r="P749" s="21">
        <v>0.24258451687775065</v>
      </c>
      <c r="Q749" s="21">
        <v>-0.61051776796991719</v>
      </c>
      <c r="R749" s="21">
        <v>-0.23522407476229162</v>
      </c>
      <c r="S749" s="21">
        <v>0.3333333333333337</v>
      </c>
      <c r="T749" s="21">
        <v>0.36749241074306616</v>
      </c>
      <c r="U749" s="21">
        <v>0.2156435787236213</v>
      </c>
      <c r="V749" s="21">
        <v>0</v>
      </c>
      <c r="W749" s="21">
        <v>25.849941772165014</v>
      </c>
      <c r="X749" s="21">
        <v>1.3273383578847209</v>
      </c>
      <c r="Y749" s="21">
        <v>-1.0000000000000022</v>
      </c>
      <c r="Z749" s="21">
        <v>-1.0000000000000022</v>
      </c>
      <c r="AA749" s="21">
        <v>63.231410129291405</v>
      </c>
      <c r="AB749" s="21">
        <v>0.2908451686425978</v>
      </c>
      <c r="AC749" s="21">
        <v>0.14489903498927367</v>
      </c>
      <c r="AD749" s="21">
        <v>0.3165896450059022</v>
      </c>
      <c r="AE749" s="21">
        <v>37.616692431888687</v>
      </c>
      <c r="AF749" s="21">
        <v>-1.0000000000000022</v>
      </c>
      <c r="AG749" s="21">
        <v>-1.0000000000000022</v>
      </c>
      <c r="AH749" s="21">
        <v>-1.0000000000000022</v>
      </c>
      <c r="AI749" s="21">
        <v>0</v>
      </c>
      <c r="AJ749" s="21">
        <v>0</v>
      </c>
      <c r="AK749" s="21">
        <v>-7.5723074633540333E-2</v>
      </c>
      <c r="AL749" s="21">
        <v>8.6251067774673756E-2</v>
      </c>
      <c r="AM749" s="21">
        <v>-8.6801632798816891E-2</v>
      </c>
      <c r="AN749" s="21">
        <v>-6.06752129995295E-2</v>
      </c>
      <c r="AO749" s="21">
        <v>-2.5486561931381249</v>
      </c>
      <c r="AP749" s="21">
        <v>-1.0856249861148686</v>
      </c>
      <c r="AQ749" s="21">
        <v>42.063188481918786</v>
      </c>
      <c r="AR749" s="21">
        <v>0.91646932280002069</v>
      </c>
      <c r="AS749" s="21">
        <v>1.5975591363806168</v>
      </c>
      <c r="AT749" s="21">
        <v>-1.0000000000000022</v>
      </c>
      <c r="AU749" s="21">
        <v>-1.0000000000000022</v>
      </c>
      <c r="AV749" s="21">
        <v>-0.3716621569629141</v>
      </c>
      <c r="AW749" s="21">
        <v>82.256037721880759</v>
      </c>
      <c r="AX749" s="21">
        <v>82.256037721880759</v>
      </c>
      <c r="AY749" s="21">
        <v>0.24897661561258269</v>
      </c>
      <c r="AZ749" s="21">
        <v>-0.99986209882689248</v>
      </c>
      <c r="BA749" s="26">
        <v>1431.8367266854032</v>
      </c>
      <c r="CU749" t="e">
        <v>#N/A</v>
      </c>
      <c r="CV749" t="e">
        <v>#N/A</v>
      </c>
    </row>
    <row r="750" spans="1:100" x14ac:dyDescent="0.25">
      <c r="A750">
        <v>2151</v>
      </c>
      <c r="B750" t="s">
        <v>1174</v>
      </c>
      <c r="C750" s="26">
        <v>2</v>
      </c>
      <c r="D750" s="21">
        <v>3.0224754544719148</v>
      </c>
      <c r="E750" s="21">
        <v>-0.15758904280229161</v>
      </c>
      <c r="F750" s="21">
        <v>-0.31547665317864093</v>
      </c>
      <c r="G750" s="21">
        <v>-0.30924239271137816</v>
      </c>
      <c r="H750" s="21">
        <v>-1.1748400570734396E-2</v>
      </c>
      <c r="I750" s="21">
        <v>0</v>
      </c>
      <c r="J750" s="21">
        <v>-0.70490403424406356</v>
      </c>
      <c r="K750" s="21">
        <v>-1.1748400570734396E-2</v>
      </c>
      <c r="L750" s="21">
        <v>-1</v>
      </c>
      <c r="M750" s="21">
        <v>-1</v>
      </c>
      <c r="N750" s="21">
        <v>-0.23496801141468771</v>
      </c>
      <c r="O750" s="21">
        <v>3.112657810715719</v>
      </c>
      <c r="P750" s="21">
        <v>-0.63032598429523823</v>
      </c>
      <c r="Q750" s="21">
        <v>-1.1849764491749439</v>
      </c>
      <c r="R750" s="21">
        <v>-0.38771117393797744</v>
      </c>
      <c r="S750" s="21">
        <v>0.31265858061546825</v>
      </c>
      <c r="T750" s="21">
        <v>0.20912609308494756</v>
      </c>
      <c r="U750" s="21">
        <v>-1.5315582395013058E-2</v>
      </c>
      <c r="V750" s="21">
        <v>-1.1656134705791864E-2</v>
      </c>
      <c r="W750" s="21">
        <v>18.452189570501567</v>
      </c>
      <c r="X750" s="21">
        <v>0.37234510185956726</v>
      </c>
      <c r="Y750" s="21">
        <v>-1</v>
      </c>
      <c r="Z750" s="21">
        <v>-1</v>
      </c>
      <c r="AA750" s="21">
        <v>30.338006981972615</v>
      </c>
      <c r="AB750" s="21">
        <v>1.3183096895698188E-2</v>
      </c>
      <c r="AC750" s="21">
        <v>1.3357165031454454E-2</v>
      </c>
      <c r="AD750" s="21">
        <v>9.6613153205128005E-3</v>
      </c>
      <c r="AE750" s="21">
        <v>8.0181093614774124</v>
      </c>
      <c r="AF750" s="21">
        <v>-1</v>
      </c>
      <c r="AG750" s="21">
        <v>-1</v>
      </c>
      <c r="AH750" s="21">
        <v>-1</v>
      </c>
      <c r="AI750" s="21">
        <v>-6.6585903185680199E-3</v>
      </c>
      <c r="AJ750" s="21">
        <v>-1.1656134705791864E-2</v>
      </c>
      <c r="AK750" s="21">
        <v>0.21602576660139872</v>
      </c>
      <c r="AL750" s="21">
        <v>-4.4197809612151404E-2</v>
      </c>
      <c r="AM750" s="21">
        <v>0.24326467071443952</v>
      </c>
      <c r="AN750" s="21">
        <v>-5.9823810499385746E-2</v>
      </c>
      <c r="AO750" s="21">
        <v>6.5814905653434241</v>
      </c>
      <c r="AP750" s="21">
        <v>-1.1363292750208429</v>
      </c>
      <c r="AQ750" s="21">
        <v>23.266255930573877</v>
      </c>
      <c r="AR750" s="21">
        <v>0.55759963013988678</v>
      </c>
      <c r="AS750" s="21">
        <v>0.44465636094175115</v>
      </c>
      <c r="AT750" s="21">
        <v>-1</v>
      </c>
      <c r="AU750" s="21">
        <v>-1</v>
      </c>
      <c r="AV750" s="21">
        <v>-0.46279199484628419</v>
      </c>
      <c r="AW750" s="21">
        <v>40.406011958079119</v>
      </c>
      <c r="AX750" s="21">
        <v>40.331101672834563</v>
      </c>
      <c r="AY750" s="21">
        <v>5.5607174537602014E-2</v>
      </c>
      <c r="AZ750" s="21">
        <v>-19.456792354511933</v>
      </c>
      <c r="BA750" s="26">
        <v>1376.0876004592033</v>
      </c>
    </row>
    <row r="751" spans="1:100" x14ac:dyDescent="0.25">
      <c r="A751">
        <v>2152</v>
      </c>
      <c r="B751" t="s">
        <v>1175</v>
      </c>
      <c r="C751" s="26">
        <v>3</v>
      </c>
      <c r="D751" s="21">
        <v>3.6999729853205285</v>
      </c>
      <c r="E751" s="21">
        <v>5.647529306062239E-3</v>
      </c>
      <c r="F751" s="21">
        <v>0.13032112564175036</v>
      </c>
      <c r="G751" s="21">
        <v>0.13032112564175036</v>
      </c>
      <c r="H751" s="21">
        <v>9.0417926592526496E-2</v>
      </c>
      <c r="I751" s="21">
        <v>0</v>
      </c>
      <c r="J751" s="21">
        <v>5.4250755955515872</v>
      </c>
      <c r="K751" s="21">
        <v>9.0417926592526496E-2</v>
      </c>
      <c r="L751" s="21">
        <v>-1.0000000000000004</v>
      </c>
      <c r="M751" s="21">
        <v>-1.0000000000000004</v>
      </c>
      <c r="N751" s="21">
        <v>1.8083585318505289</v>
      </c>
      <c r="O751" s="21">
        <v>9.2553697065138643</v>
      </c>
      <c r="P751" s="21">
        <v>-0.27317369480769915</v>
      </c>
      <c r="Q751" s="21">
        <v>1.605227439974662</v>
      </c>
      <c r="R751" s="21">
        <v>0.42830130333276945</v>
      </c>
      <c r="S751" s="21">
        <v>0.33333333333333309</v>
      </c>
      <c r="T751" s="21">
        <v>0.38231720559736632</v>
      </c>
      <c r="U751" s="21">
        <v>1.4510261684684438E-2</v>
      </c>
      <c r="V751" s="21">
        <v>1.6584662867844182E-2</v>
      </c>
      <c r="W751" s="21">
        <v>26.253101475628078</v>
      </c>
      <c r="X751" s="21">
        <v>0.83176550854800924</v>
      </c>
      <c r="Y751" s="21">
        <v>-1.0000000000000004</v>
      </c>
      <c r="Z751" s="21">
        <v>-1.0000000000000004</v>
      </c>
      <c r="AA751" s="21">
        <v>70.469657976444651</v>
      </c>
      <c r="AB751" s="21">
        <v>0.50076580474318555</v>
      </c>
      <c r="AC751" s="21">
        <v>0.29944187720294702</v>
      </c>
      <c r="AD751" s="21">
        <v>7.5557422003542735E-2</v>
      </c>
      <c r="AE751" s="21">
        <v>43.788255197483792</v>
      </c>
      <c r="AF751" s="21">
        <v>-1.0000000000000004</v>
      </c>
      <c r="AG751" s="21">
        <v>-1.0000000000000004</v>
      </c>
      <c r="AH751" s="21">
        <v>-1.0000000000000004</v>
      </c>
      <c r="AI751" s="21">
        <v>0</v>
      </c>
      <c r="AJ751" s="21">
        <v>1.6584662867844182E-2</v>
      </c>
      <c r="AK751" s="21">
        <v>0.43366261704132691</v>
      </c>
      <c r="AL751" s="21">
        <v>-0.18403230228850914</v>
      </c>
      <c r="AM751" s="21">
        <v>-0.111471049781442</v>
      </c>
      <c r="AN751" s="21">
        <v>3.2039295283509781E-2</v>
      </c>
      <c r="AO751" s="21">
        <v>-0.61846315932941509</v>
      </c>
      <c r="AP751" s="21">
        <v>-0.11917912935480196</v>
      </c>
      <c r="AQ751" s="21">
        <v>31.678177071179665</v>
      </c>
      <c r="AR751" s="21">
        <v>0.74674546348322812</v>
      </c>
      <c r="AS751" s="21">
        <v>0.9221834351405358</v>
      </c>
      <c r="AT751" s="21">
        <v>-1.0000000000000004</v>
      </c>
      <c r="AU751" s="21">
        <v>-1.0000000000000004</v>
      </c>
      <c r="AV751" s="21">
        <v>0.55862242897451975</v>
      </c>
      <c r="AW751" s="21">
        <v>79.605848553603678</v>
      </c>
      <c r="AX751" s="21">
        <v>81.264314840388124</v>
      </c>
      <c r="AY751" s="21">
        <v>0.50799245612538746</v>
      </c>
      <c r="AZ751" s="21">
        <v>16.436066749401952</v>
      </c>
      <c r="BA751" s="26">
        <v>1505.4907072915169</v>
      </c>
      <c r="CU751" t="e">
        <v>#N/A</v>
      </c>
      <c r="CV751" t="e">
        <v>#N/A</v>
      </c>
    </row>
    <row r="752" spans="1:100" x14ac:dyDescent="0.25">
      <c r="A752">
        <v>2158</v>
      </c>
      <c r="B752" t="s">
        <v>1176</v>
      </c>
      <c r="C752" s="26">
        <v>3</v>
      </c>
      <c r="D752" s="21">
        <v>5.5204449732291385</v>
      </c>
      <c r="E752" s="21">
        <v>-6.6423217305251803E-2</v>
      </c>
      <c r="F752" s="21">
        <v>0.36392482157393674</v>
      </c>
      <c r="G752" s="21">
        <v>0.34640200660878984</v>
      </c>
      <c r="H752" s="21">
        <v>0.10834999886145358</v>
      </c>
      <c r="I752" s="21">
        <v>0</v>
      </c>
      <c r="J752" s="21">
        <v>6.5009999316872138</v>
      </c>
      <c r="K752" s="21">
        <v>0.10834999886145358</v>
      </c>
      <c r="L752" s="21">
        <v>-1.0000000000000004</v>
      </c>
      <c r="M752" s="21">
        <v>-1.0000000000000004</v>
      </c>
      <c r="N752" s="21">
        <v>2.1669999772290716</v>
      </c>
      <c r="O752" s="21">
        <v>12.367846911525145</v>
      </c>
      <c r="P752" s="21">
        <v>0.40990758813040068</v>
      </c>
      <c r="Q752" s="21">
        <v>-0.93419495199640024</v>
      </c>
      <c r="R752" s="21">
        <v>-0.33179871340846795</v>
      </c>
      <c r="S752" s="21">
        <v>0.33333333333333365</v>
      </c>
      <c r="T752" s="21">
        <v>0.27688262487376597</v>
      </c>
      <c r="U752" s="21">
        <v>6.8432890229546198E-2</v>
      </c>
      <c r="V752" s="21">
        <v>-6.2739398862385236E-3</v>
      </c>
      <c r="W752" s="21">
        <v>22.560996387558152</v>
      </c>
      <c r="X752" s="21">
        <v>0.75778152624015005</v>
      </c>
      <c r="Y752" s="21">
        <v>-1.0000000000000004</v>
      </c>
      <c r="Z752" s="21">
        <v>-1.0000000000000004</v>
      </c>
      <c r="AA752" s="21">
        <v>35.939004818750007</v>
      </c>
      <c r="AB752" s="21">
        <v>7.1836941271505722E-2</v>
      </c>
      <c r="AC752" s="21">
        <v>0.14160688183886772</v>
      </c>
      <c r="AD752" s="21">
        <v>6.075231978163298E-2</v>
      </c>
      <c r="AE752" s="21">
        <v>13.709807144600319</v>
      </c>
      <c r="AF752" s="21">
        <v>-1.0000000000000004</v>
      </c>
      <c r="AG752" s="21">
        <v>-1.0000000000000004</v>
      </c>
      <c r="AH752" s="21">
        <v>-1.0000000000000004</v>
      </c>
      <c r="AI752" s="21">
        <v>-1.7187075976140123E-2</v>
      </c>
      <c r="AJ752" s="21">
        <v>-6.2739398862385236E-3</v>
      </c>
      <c r="AK752" s="21">
        <v>-2.1053867547128204E-2</v>
      </c>
      <c r="AL752" s="21">
        <v>-0.18118654241877333</v>
      </c>
      <c r="AM752" s="21">
        <v>-0.21150256692997271</v>
      </c>
      <c r="AN752" s="21">
        <v>8.5840672211503904E-2</v>
      </c>
      <c r="AO752" s="21">
        <v>-5.3928335109849561</v>
      </c>
      <c r="AP752" s="21">
        <v>1.2400840931937316</v>
      </c>
      <c r="AQ752" s="21">
        <v>29.061996319245374</v>
      </c>
      <c r="AR752" s="21">
        <v>0.67237490855040727</v>
      </c>
      <c r="AS752" s="21">
        <v>0.86613152510160396</v>
      </c>
      <c r="AT752" s="21">
        <v>-1.0000000000000004</v>
      </c>
      <c r="AU752" s="21">
        <v>-1.0000000000000004</v>
      </c>
      <c r="AV752" s="21">
        <v>1.4603293200322054E-2</v>
      </c>
      <c r="AW752" s="21">
        <v>49.546935823468857</v>
      </c>
      <c r="AX752" s="21">
        <v>48.575800315322212</v>
      </c>
      <c r="AY752" s="21">
        <v>0.21980891591406157</v>
      </c>
      <c r="AZ752" s="21">
        <v>10.818406647192074</v>
      </c>
      <c r="BA752" s="26">
        <v>1494.5834946222965</v>
      </c>
    </row>
    <row r="753" spans="1:100" x14ac:dyDescent="0.25">
      <c r="A753">
        <v>2161</v>
      </c>
      <c r="B753" t="s">
        <v>1011</v>
      </c>
      <c r="C753" s="26">
        <v>2</v>
      </c>
      <c r="D753" s="21">
        <v>4.2005062968824207</v>
      </c>
      <c r="E753" s="21">
        <v>0.10408468617654038</v>
      </c>
      <c r="F753" s="21">
        <v>0.33611951609910729</v>
      </c>
      <c r="G753" s="21">
        <v>0.34531273587794831</v>
      </c>
      <c r="H753" s="21">
        <v>0.12366567913941076</v>
      </c>
      <c r="I753" s="21">
        <v>0</v>
      </c>
      <c r="J753" s="21">
        <v>7.4199407483646453</v>
      </c>
      <c r="K753" s="21">
        <v>0.12366567913941076</v>
      </c>
      <c r="L753" s="21">
        <v>-1</v>
      </c>
      <c r="M753" s="21">
        <v>-1</v>
      </c>
      <c r="N753" s="21">
        <v>2.4733135827882151</v>
      </c>
      <c r="O753" s="21">
        <v>11.552247228421727</v>
      </c>
      <c r="P753" s="21">
        <v>0.69491158264881303</v>
      </c>
      <c r="Q753" s="21">
        <v>1.912447800186442</v>
      </c>
      <c r="R753" s="21">
        <v>0.62963287432527459</v>
      </c>
      <c r="S753" s="21">
        <v>0.33797134167747894</v>
      </c>
      <c r="T753" s="21">
        <v>0.3159970785007315</v>
      </c>
      <c r="U753" s="21">
        <v>0.11702073976763289</v>
      </c>
      <c r="V753" s="21">
        <v>5.8425041282664601E-3</v>
      </c>
      <c r="W753" s="21">
        <v>26.804487512278495</v>
      </c>
      <c r="X753" s="21">
        <v>0.98540616458810859</v>
      </c>
      <c r="Y753" s="21">
        <v>-1</v>
      </c>
      <c r="Z753" s="21">
        <v>-1</v>
      </c>
      <c r="AA753" s="21">
        <v>47.534043185113966</v>
      </c>
      <c r="AB753" s="21">
        <v>0.16162295430271498</v>
      </c>
      <c r="AC753" s="21">
        <v>0.16185335500973447</v>
      </c>
      <c r="AD753" s="21">
        <v>0.15688228488608535</v>
      </c>
      <c r="AE753" s="21">
        <v>21.693351578852972</v>
      </c>
      <c r="AF753" s="21">
        <v>-1</v>
      </c>
      <c r="AG753" s="21">
        <v>-1</v>
      </c>
      <c r="AH753" s="21">
        <v>-1</v>
      </c>
      <c r="AI753" s="21">
        <v>2.936658870766066E-3</v>
      </c>
      <c r="AJ753" s="21">
        <v>5.8425041282664601E-3</v>
      </c>
      <c r="AK753" s="21">
        <v>3.7194015332063998E-2</v>
      </c>
      <c r="AL753" s="21">
        <v>0.13463394165718334</v>
      </c>
      <c r="AM753" s="21">
        <v>3.4975150319289092E-2</v>
      </c>
      <c r="AN753" s="21">
        <v>0.14846570989576469</v>
      </c>
      <c r="AO753" s="21">
        <v>1.277623567139857</v>
      </c>
      <c r="AP753" s="21">
        <v>4.1675377231827238</v>
      </c>
      <c r="AQ753" s="21">
        <v>32.157866589184948</v>
      </c>
      <c r="AR753" s="21">
        <v>0.7533213852093571</v>
      </c>
      <c r="AS753" s="21">
        <v>1.0775959599406741</v>
      </c>
      <c r="AT753" s="21">
        <v>-1</v>
      </c>
      <c r="AU753" s="21">
        <v>-1</v>
      </c>
      <c r="AV753" s="21">
        <v>0.88726452213016871</v>
      </c>
      <c r="AW753" s="21">
        <v>60.223185564352548</v>
      </c>
      <c r="AX753" s="21">
        <v>60.407892887861777</v>
      </c>
      <c r="AY753" s="21">
        <v>0.20825255557121602</v>
      </c>
      <c r="AZ753" s="21">
        <v>7.285536695533537</v>
      </c>
      <c r="BA753" s="26">
        <v>1372.3427547368524</v>
      </c>
    </row>
    <row r="754" spans="1:100" x14ac:dyDescent="0.25">
      <c r="A754">
        <v>2164</v>
      </c>
      <c r="B754" t="s">
        <v>1177</v>
      </c>
      <c r="C754" s="26">
        <v>3</v>
      </c>
      <c r="D754" s="21">
        <v>4.1796007893387968</v>
      </c>
      <c r="E754" s="21">
        <v>0</v>
      </c>
      <c r="F754" s="21">
        <v>-4.1283807647494425E-2</v>
      </c>
      <c r="G754" s="21">
        <v>-4.1283807647494425E-2</v>
      </c>
      <c r="H754" s="21">
        <v>7.2175700800466647E-2</v>
      </c>
      <c r="I754" s="21">
        <v>0</v>
      </c>
      <c r="J754" s="21">
        <v>4.3305420480279979</v>
      </c>
      <c r="K754" s="21">
        <v>7.2175700800466647E-2</v>
      </c>
      <c r="L754" s="21">
        <v>-1.0000000000000002</v>
      </c>
      <c r="M754" s="21">
        <v>-1.0000000000000002</v>
      </c>
      <c r="N754" s="21">
        <v>1.443514016009332</v>
      </c>
      <c r="O754" s="21">
        <v>8.4688590297193027</v>
      </c>
      <c r="P754" s="21">
        <v>-0.63959106502936192</v>
      </c>
      <c r="Q754" s="21">
        <v>1.8777823949570149</v>
      </c>
      <c r="R754" s="21">
        <v>0.60917598174963228</v>
      </c>
      <c r="S754" s="21">
        <v>0.33333333333333337</v>
      </c>
      <c r="T754" s="21">
        <v>0.35600449876108448</v>
      </c>
      <c r="U754" s="21">
        <v>0.57518649651588627</v>
      </c>
      <c r="V754" s="21">
        <v>8.8058838642092102E-2</v>
      </c>
      <c r="W754" s="21">
        <v>51.216298658077164</v>
      </c>
      <c r="X754" s="21">
        <v>3.4689323146377999</v>
      </c>
      <c r="Y754" s="21">
        <v>-1.0000000000000002</v>
      </c>
      <c r="Z754" s="21">
        <v>-1.0000000000000002</v>
      </c>
      <c r="AA754" s="21">
        <v>81.453402353293555</v>
      </c>
      <c r="AB754" s="21">
        <v>2.9552959028120492E-3</v>
      </c>
      <c r="AC754" s="21">
        <v>0.18163556932899555</v>
      </c>
      <c r="AD754" s="21">
        <v>0.40796768903752811</v>
      </c>
      <c r="AE754" s="21">
        <v>29.627927713466786</v>
      </c>
      <c r="AF754" s="21">
        <v>-1.0000000000000002</v>
      </c>
      <c r="AG754" s="21">
        <v>-1.0000000000000002</v>
      </c>
      <c r="AH754" s="21">
        <v>-1.0000000000000002</v>
      </c>
      <c r="AI754" s="21">
        <v>1.3250036098422001E-2</v>
      </c>
      <c r="AJ754" s="21">
        <v>8.8058838642092102E-2</v>
      </c>
      <c r="AK754" s="21">
        <v>0.11526834211653336</v>
      </c>
      <c r="AL754" s="21">
        <v>0.48217006579114863</v>
      </c>
      <c r="AM754" s="21">
        <v>0.33803137094755642</v>
      </c>
      <c r="AN754" s="21">
        <v>0.42578931908570605</v>
      </c>
      <c r="AO754" s="21">
        <v>9.0271259842715796</v>
      </c>
      <c r="AP754" s="21">
        <v>13.055583306098399</v>
      </c>
      <c r="AQ754" s="21">
        <v>55.546840706105137</v>
      </c>
      <c r="AR754" s="21">
        <v>1.352583167252396</v>
      </c>
      <c r="AS754" s="21">
        <v>3.5411080154382666</v>
      </c>
      <c r="AT754" s="21">
        <v>-1.0000000000000002</v>
      </c>
      <c r="AU754" s="21">
        <v>-1.0000000000000002</v>
      </c>
      <c r="AV754" s="21">
        <v>0.5678921741021381</v>
      </c>
      <c r="AW754" s="21">
        <v>102.97784468911131</v>
      </c>
      <c r="AX754" s="21">
        <v>112.04872927528893</v>
      </c>
      <c r="AY754" s="21">
        <v>0.47754539300822763</v>
      </c>
      <c r="AZ754" s="21">
        <v>73.798653655895336</v>
      </c>
      <c r="BA754" s="26">
        <v>1630.676597971817</v>
      </c>
      <c r="CU754" t="e">
        <v>#N/A</v>
      </c>
      <c r="CV754" t="e">
        <v>#N/A</v>
      </c>
    </row>
    <row r="755" spans="1:100" x14ac:dyDescent="0.25">
      <c r="A755">
        <v>2165</v>
      </c>
      <c r="B755" t="s">
        <v>1178</v>
      </c>
      <c r="C755" s="26">
        <v>3</v>
      </c>
      <c r="D755" s="21">
        <v>4.181177451001874</v>
      </c>
      <c r="E755" s="21">
        <v>0</v>
      </c>
      <c r="F755" s="21">
        <v>-3.1847198294858332E-2</v>
      </c>
      <c r="G755" s="21">
        <v>-3.1847198294858332E-2</v>
      </c>
      <c r="H755" s="21">
        <v>0.13188099252732588</v>
      </c>
      <c r="I755" s="21">
        <v>0</v>
      </c>
      <c r="J755" s="21">
        <v>7.9128595516395546</v>
      </c>
      <c r="K755" s="21">
        <v>0.13188099252732588</v>
      </c>
      <c r="L755" s="21">
        <v>-1.0000000000000002</v>
      </c>
      <c r="M755" s="21">
        <v>-1.0000000000000002</v>
      </c>
      <c r="N755" s="21">
        <v>2.6376198505465176</v>
      </c>
      <c r="O755" s="21">
        <v>12.062189804346563</v>
      </c>
      <c r="P755" s="21">
        <v>-1.3291983908056575</v>
      </c>
      <c r="Q755" s="21">
        <v>-5.5345651990645645E-2</v>
      </c>
      <c r="R755" s="21">
        <v>-0.16158365974629399</v>
      </c>
      <c r="S755" s="21">
        <v>0.3333333333333337</v>
      </c>
      <c r="T755" s="21">
        <v>0.36489967871387952</v>
      </c>
      <c r="U755" s="21">
        <v>0.33481327756638252</v>
      </c>
      <c r="V755" s="21">
        <v>0</v>
      </c>
      <c r="W755" s="21">
        <v>36.046611883450765</v>
      </c>
      <c r="X755" s="21">
        <v>1.9198414350850033</v>
      </c>
      <c r="Y755" s="21">
        <v>-1.0000000000000002</v>
      </c>
      <c r="Z755" s="21">
        <v>-1.0000000000000002</v>
      </c>
      <c r="AA755" s="21">
        <v>59.70383831144354</v>
      </c>
      <c r="AB755" s="21">
        <v>-7.7863832562336199E-2</v>
      </c>
      <c r="AC755" s="21">
        <v>0.44641450853121512</v>
      </c>
      <c r="AD755" s="21">
        <v>0.10782552578590153</v>
      </c>
      <c r="AE755" s="21">
        <v>23.818810087739038</v>
      </c>
      <c r="AF755" s="21">
        <v>-1.0000000000000002</v>
      </c>
      <c r="AG755" s="21">
        <v>-1.0000000000000002</v>
      </c>
      <c r="AH755" s="21">
        <v>-1.0000000000000002</v>
      </c>
      <c r="AI755" s="21">
        <v>0</v>
      </c>
      <c r="AJ755" s="21">
        <v>0</v>
      </c>
      <c r="AK755" s="21">
        <v>0.39353887909681762</v>
      </c>
      <c r="AL755" s="21">
        <v>8.1106868107925195E-2</v>
      </c>
      <c r="AM755" s="21">
        <v>-0.24597959979128819</v>
      </c>
      <c r="AN755" s="21">
        <v>0.10132965353299227</v>
      </c>
      <c r="AO755" s="21">
        <v>-4.1817955992981206</v>
      </c>
      <c r="AP755" s="21">
        <v>2.9387756788644293</v>
      </c>
      <c r="AQ755" s="21">
        <v>43.959471435090336</v>
      </c>
      <c r="AR755" s="21">
        <v>1.033046289613595</v>
      </c>
      <c r="AS755" s="21">
        <v>2.0517224276123294</v>
      </c>
      <c r="AT755" s="21">
        <v>-1.0000000000000002</v>
      </c>
      <c r="AU755" s="21">
        <v>-1.0000000000000002</v>
      </c>
      <c r="AV755" s="21">
        <v>-0.1934308580411524</v>
      </c>
      <c r="AW755" s="21">
        <v>74.704803794654509</v>
      </c>
      <c r="AX755" s="21">
        <v>74.704803794654509</v>
      </c>
      <c r="AY755" s="21">
        <v>0.23163197299046448</v>
      </c>
      <c r="AZ755" s="21">
        <v>15.666843497659194</v>
      </c>
      <c r="BA755" s="26">
        <v>1478.5744250199364</v>
      </c>
    </row>
    <row r="756" spans="1:100" x14ac:dyDescent="0.25">
      <c r="A756">
        <v>2167</v>
      </c>
      <c r="B756" t="s">
        <v>1179</v>
      </c>
      <c r="C756" s="26">
        <v>3</v>
      </c>
      <c r="D756" s="21">
        <v>4.9347393740911984</v>
      </c>
      <c r="E756" s="21">
        <v>0</v>
      </c>
      <c r="F756" s="21">
        <v>-9.7781530203909298E-3</v>
      </c>
      <c r="G756" s="21">
        <v>-9.7781530203909298E-3</v>
      </c>
      <c r="H756" s="21">
        <v>0.26054549717088821</v>
      </c>
      <c r="I756" s="21">
        <v>0</v>
      </c>
      <c r="J756" s="21">
        <v>15.6327298302533</v>
      </c>
      <c r="K756" s="21">
        <v>0.26054549717088821</v>
      </c>
      <c r="L756" s="21">
        <v>-0.999999999999998</v>
      </c>
      <c r="M756" s="21">
        <v>-0.999999999999998</v>
      </c>
      <c r="N756" s="21">
        <v>5.2109099434177644</v>
      </c>
      <c r="O756" s="21">
        <v>20.557691051324099</v>
      </c>
      <c r="P756" s="21">
        <v>0.89452293696514962</v>
      </c>
      <c r="Q756" s="21">
        <v>-1.0247243550578127</v>
      </c>
      <c r="R756" s="21">
        <v>-0.29115693265770326</v>
      </c>
      <c r="S756" s="21">
        <v>0.33333333333333259</v>
      </c>
      <c r="T756" s="21">
        <v>0.4256736093173486</v>
      </c>
      <c r="U756" s="21">
        <v>0.23290816382108923</v>
      </c>
      <c r="V756" s="21">
        <v>-2.1817087183034749E-2</v>
      </c>
      <c r="W756" s="21">
        <v>28.382100884713893</v>
      </c>
      <c r="X756" s="21">
        <v>1.391531853649957</v>
      </c>
      <c r="Y756" s="21">
        <v>-0.999999999999998</v>
      </c>
      <c r="Z756" s="21">
        <v>-0.999999999999998</v>
      </c>
      <c r="AA756" s="21">
        <v>31.15782445017766</v>
      </c>
      <c r="AB756" s="21">
        <v>-0.25588208595808354</v>
      </c>
      <c r="AC756" s="21">
        <v>2.4176126039029799E-2</v>
      </c>
      <c r="AD756" s="21">
        <v>0.29304356988148306</v>
      </c>
      <c r="AE756" s="21">
        <v>3.0668804981214768</v>
      </c>
      <c r="AF756" s="21">
        <v>-0.999999999999998</v>
      </c>
      <c r="AG756" s="21">
        <v>-0.999999999999998</v>
      </c>
      <c r="AH756" s="21">
        <v>-0.999999999999998</v>
      </c>
      <c r="AI756" s="21">
        <v>-3.7484141924096579E-3</v>
      </c>
      <c r="AJ756" s="21">
        <v>-2.1817087183034749E-2</v>
      </c>
      <c r="AK756" s="21">
        <v>0.24719508197441495</v>
      </c>
      <c r="AL756" s="21">
        <v>8.7648887443884133E-2</v>
      </c>
      <c r="AM756" s="21">
        <v>2.1509068778029616E-3</v>
      </c>
      <c r="AN756" s="21">
        <v>0.40423646935298885</v>
      </c>
      <c r="AO756" s="21">
        <v>1.2897480818171478</v>
      </c>
      <c r="AP756" s="21">
        <v>10.544156171044143</v>
      </c>
      <c r="AQ756" s="21">
        <v>44.014830714967196</v>
      </c>
      <c r="AR756" s="21">
        <v>0.97009801928873551</v>
      </c>
      <c r="AS756" s="21">
        <v>1.6520773508208444</v>
      </c>
      <c r="AT756" s="21">
        <v>-0.999999999999998</v>
      </c>
      <c r="AU756" s="21">
        <v>-0.999999999999998</v>
      </c>
      <c r="AV756" s="21">
        <v>-0.30093508567809418</v>
      </c>
      <c r="AW756" s="21">
        <v>62.259671672545899</v>
      </c>
      <c r="AX756" s="21">
        <v>60.002994670394216</v>
      </c>
      <c r="AY756" s="21">
        <v>5.2713403924735912E-2</v>
      </c>
      <c r="AZ756" s="21">
        <v>2.3070423620867593</v>
      </c>
      <c r="BA756" s="26">
        <v>1458.3216752275443</v>
      </c>
    </row>
    <row r="757" spans="1:100" x14ac:dyDescent="0.25">
      <c r="A757">
        <v>2168</v>
      </c>
      <c r="B757" t="s">
        <v>1180</v>
      </c>
      <c r="C757" s="26">
        <v>3</v>
      </c>
      <c r="D757" s="21">
        <v>4.0733617336672534</v>
      </c>
      <c r="E757" s="21">
        <v>8.8069782555952464E-2</v>
      </c>
      <c r="F757" s="21">
        <v>-0.23287833314517156</v>
      </c>
      <c r="G757" s="21">
        <v>-0.20606525301210452</v>
      </c>
      <c r="H757" s="21">
        <v>0.45958611708461894</v>
      </c>
      <c r="I757" s="21">
        <v>0</v>
      </c>
      <c r="J757" s="21">
        <v>27.575167025077135</v>
      </c>
      <c r="K757" s="21">
        <v>0.45958611708461894</v>
      </c>
      <c r="L757" s="21">
        <v>-0.99999999999999889</v>
      </c>
      <c r="M757" s="21">
        <v>-0.99999999999999889</v>
      </c>
      <c r="N757" s="21">
        <v>9.1917223416923779</v>
      </c>
      <c r="O757" s="21">
        <v>31.442463505732288</v>
      </c>
      <c r="P757" s="21">
        <v>0.28698374667792725</v>
      </c>
      <c r="Q757" s="21">
        <v>-6.017099724846882</v>
      </c>
      <c r="R757" s="21">
        <v>-1.9659275738971485</v>
      </c>
      <c r="S757" s="21">
        <v>0.33333333333333315</v>
      </c>
      <c r="T757" s="21">
        <v>0.34420120428370649</v>
      </c>
      <c r="U757" s="21">
        <v>0.48679231795258393</v>
      </c>
      <c r="V757" s="21">
        <v>0.40386538486348866</v>
      </c>
      <c r="W757" s="21">
        <v>44.344244933939748</v>
      </c>
      <c r="X757" s="21">
        <v>4.5883100015236868</v>
      </c>
      <c r="Y757" s="21">
        <v>-0.99999999999999889</v>
      </c>
      <c r="Z757" s="21">
        <v>-0.99999999999999889</v>
      </c>
      <c r="AA757" s="21">
        <v>97.243711816552988</v>
      </c>
      <c r="AB757" s="21">
        <v>0.26900186473420062</v>
      </c>
      <c r="AC757" s="21">
        <v>0.32961809405828768</v>
      </c>
      <c r="AD757" s="21">
        <v>0.49868793033771763</v>
      </c>
      <c r="AE757" s="21">
        <v>54.865394456510302</v>
      </c>
      <c r="AF757" s="21">
        <v>-0.99999999999999889</v>
      </c>
      <c r="AG757" s="21">
        <v>-0.99999999999999889</v>
      </c>
      <c r="AH757" s="21">
        <v>-0.99999999999999889</v>
      </c>
      <c r="AI757" s="21">
        <v>-5.2677095491582615E-2</v>
      </c>
      <c r="AJ757" s="21">
        <v>0.40386538486348866</v>
      </c>
      <c r="AK757" s="21">
        <v>-0.10206180795512586</v>
      </c>
      <c r="AL757" s="21">
        <v>0.10213669632111466</v>
      </c>
      <c r="AM757" s="21">
        <v>-0.12636614964814455</v>
      </c>
      <c r="AN757" s="21">
        <v>0.39021745142067843</v>
      </c>
      <c r="AO757" s="21">
        <v>-3.6694627809792433</v>
      </c>
      <c r="AP757" s="21">
        <v>10.266119767122536</v>
      </c>
      <c r="AQ757" s="21">
        <v>71.919411959016884</v>
      </c>
      <c r="AR757" s="21">
        <v>1.5681922404331123</v>
      </c>
      <c r="AS757" s="21">
        <v>5.0478961186083096</v>
      </c>
      <c r="AT757" s="21">
        <v>-0.99999999999999889</v>
      </c>
      <c r="AU757" s="21">
        <v>-0.99999999999999889</v>
      </c>
      <c r="AV757" s="21">
        <v>-2.1719928269092525</v>
      </c>
      <c r="AW757" s="21">
        <v>138.95229508940767</v>
      </c>
      <c r="AX757" s="21">
        <v>178.28529166592506</v>
      </c>
      <c r="AY757" s="21">
        <v>0.38447589524387626</v>
      </c>
      <c r="AZ757" s="21">
        <v>63.556469662445849</v>
      </c>
      <c r="BA757" s="26">
        <v>1685.9399427610385</v>
      </c>
    </row>
    <row r="758" spans="1:100" x14ac:dyDescent="0.25">
      <c r="A758">
        <v>2169</v>
      </c>
      <c r="B758" t="s">
        <v>1181</v>
      </c>
      <c r="C758" s="26">
        <v>3</v>
      </c>
      <c r="D758" s="21">
        <v>5.3940814428709611</v>
      </c>
      <c r="E758" s="21">
        <v>-0.89450549601535312</v>
      </c>
      <c r="F758" s="21">
        <v>-0.70444777053046637</v>
      </c>
      <c r="G758" s="21">
        <v>-0.97309319842749309</v>
      </c>
      <c r="H758" s="21">
        <v>-8.6193515680317041E-3</v>
      </c>
      <c r="I758" s="21">
        <v>0</v>
      </c>
      <c r="J758" s="21">
        <v>-0.51716109408190258</v>
      </c>
      <c r="K758" s="21">
        <v>-8.6193515680317041E-3</v>
      </c>
      <c r="L758" s="21">
        <v>-1.0000000000000004</v>
      </c>
      <c r="M758" s="21">
        <v>-1.0000000000000004</v>
      </c>
      <c r="N758" s="21">
        <v>-0.17238703136063424</v>
      </c>
      <c r="O758" s="21">
        <v>3.9038271503615634</v>
      </c>
      <c r="P758" s="21">
        <v>-1.1902944316843158</v>
      </c>
      <c r="Q758" s="21">
        <v>-0.17756133866957508</v>
      </c>
      <c r="R758" s="21">
        <v>-0.1560714961002814</v>
      </c>
      <c r="S758" s="21">
        <v>0.33333333333333348</v>
      </c>
      <c r="T758" s="21">
        <v>0.40864954609382931</v>
      </c>
      <c r="U758" s="21">
        <v>0.600087976541402</v>
      </c>
      <c r="V758" s="21">
        <v>0</v>
      </c>
      <c r="W758" s="21">
        <v>54.027608301463864</v>
      </c>
      <c r="X758" s="21">
        <v>3.2262703499212977</v>
      </c>
      <c r="Y758" s="21">
        <v>-1.0000000000000004</v>
      </c>
      <c r="Z758" s="21">
        <v>-1.0000000000000004</v>
      </c>
      <c r="AA758" s="21">
        <v>108.59909552555918</v>
      </c>
      <c r="AB758" s="21">
        <v>0.27998690943836535</v>
      </c>
      <c r="AC758" s="21">
        <v>0.28756660309891879</v>
      </c>
      <c r="AD758" s="21">
        <v>0.52699766186662966</v>
      </c>
      <c r="AE758" s="21">
        <v>54.727558720195667</v>
      </c>
      <c r="AF758" s="21">
        <v>-1.0000000000000004</v>
      </c>
      <c r="AG758" s="21">
        <v>-1.0000000000000004</v>
      </c>
      <c r="AH758" s="21">
        <v>-1.0000000000000004</v>
      </c>
      <c r="AI758" s="21">
        <v>1.7645077410741356E-2</v>
      </c>
      <c r="AJ758" s="21">
        <v>0</v>
      </c>
      <c r="AK758" s="21">
        <v>9.7749744716642079E-2</v>
      </c>
      <c r="AL758" s="21">
        <v>-0.18339386869954954</v>
      </c>
      <c r="AM758" s="21">
        <v>-7.2517927211739525E-2</v>
      </c>
      <c r="AN758" s="21">
        <v>0.27724767200368117</v>
      </c>
      <c r="AO758" s="21">
        <v>-1.3241994567102782</v>
      </c>
      <c r="AP758" s="21">
        <v>6.0142224565942835</v>
      </c>
      <c r="AQ758" s="21">
        <v>53.510447207381922</v>
      </c>
      <c r="AR758" s="21">
        <v>1.3420708559685635</v>
      </c>
      <c r="AS758" s="21">
        <v>3.2176509983532648</v>
      </c>
      <c r="AT758" s="21">
        <v>-1.0000000000000004</v>
      </c>
      <c r="AU758" s="21">
        <v>-1.0000000000000004</v>
      </c>
      <c r="AV758" s="21">
        <v>-1.1291646945277745</v>
      </c>
      <c r="AW758" s="21">
        <v>118.51714513251507</v>
      </c>
      <c r="AX758" s="21">
        <v>118.87004668072989</v>
      </c>
      <c r="AY758" s="21">
        <v>0.40761290979415482</v>
      </c>
      <c r="AZ758" s="21">
        <v>42.563608572744826</v>
      </c>
      <c r="BA758" s="26">
        <v>1588.6125103572731</v>
      </c>
    </row>
    <row r="759" spans="1:100" x14ac:dyDescent="0.25">
      <c r="A759">
        <v>2170</v>
      </c>
      <c r="B759" t="s">
        <v>1182</v>
      </c>
      <c r="C759" s="26">
        <v>3</v>
      </c>
      <c r="D759" s="21">
        <v>4.0365360468973162</v>
      </c>
      <c r="E759" s="21">
        <v>0.35599881154442287</v>
      </c>
      <c r="F759" s="21">
        <v>-0.4513385868555318</v>
      </c>
      <c r="G759" s="21">
        <v>-0.3745049727154216</v>
      </c>
      <c r="H759" s="21">
        <v>0.16815186026399814</v>
      </c>
      <c r="I759" s="21">
        <v>0</v>
      </c>
      <c r="J759" s="21">
        <v>10.089111615839885</v>
      </c>
      <c r="K759" s="21">
        <v>0.16815186026399814</v>
      </c>
      <c r="L759" s="21">
        <v>-1.0000000000000011</v>
      </c>
      <c r="M759" s="21">
        <v>-1.0000000000000011</v>
      </c>
      <c r="N759" s="21">
        <v>3.3630372052799604</v>
      </c>
      <c r="O759" s="21">
        <v>13.751142690021789</v>
      </c>
      <c r="P759" s="21">
        <v>2.356952662397263</v>
      </c>
      <c r="Q759" s="21">
        <v>-3.5539269130534672</v>
      </c>
      <c r="R759" s="21">
        <v>-0.97911229776378161</v>
      </c>
      <c r="S759" s="21">
        <v>0.33333333333333359</v>
      </c>
      <c r="T759" s="21">
        <v>0.13023194855082756</v>
      </c>
      <c r="U759" s="21">
        <v>0.14283279861906661</v>
      </c>
      <c r="V759" s="21">
        <v>0</v>
      </c>
      <c r="W759" s="21">
        <v>17.529848809569181</v>
      </c>
      <c r="X759" s="21">
        <v>0.6558906389533814</v>
      </c>
      <c r="Y759" s="21">
        <v>-1.0000000000000011</v>
      </c>
      <c r="Z759" s="21">
        <v>-1.0000000000000011</v>
      </c>
      <c r="AA759" s="21">
        <v>39.029872786596059</v>
      </c>
      <c r="AB759" s="21">
        <v>0.16494732211394128</v>
      </c>
      <c r="AC759" s="21">
        <v>0.17137150441015875</v>
      </c>
      <c r="AD759" s="21">
        <v>0.11326389897171335</v>
      </c>
      <c r="AE759" s="21">
        <v>22.479136274790683</v>
      </c>
      <c r="AF759" s="21">
        <v>-1.0000000000000011</v>
      </c>
      <c r="AG759" s="21">
        <v>-1.0000000000000011</v>
      </c>
      <c r="AH759" s="21">
        <v>-1.0000000000000011</v>
      </c>
      <c r="AI759" s="21">
        <v>0</v>
      </c>
      <c r="AJ759" s="21">
        <v>0</v>
      </c>
      <c r="AK759" s="21">
        <v>0.15079671735264105</v>
      </c>
      <c r="AL759" s="21">
        <v>-0.23647013564151531</v>
      </c>
      <c r="AM759" s="21">
        <v>0.13396280679025652</v>
      </c>
      <c r="AN759" s="21">
        <v>3.8044276237961701E-2</v>
      </c>
      <c r="AO759" s="21">
        <v>4.1030537565196186</v>
      </c>
      <c r="AP759" s="21">
        <v>-0.2312437722585346</v>
      </c>
      <c r="AQ759" s="21">
        <v>27.618960425409071</v>
      </c>
      <c r="AR759" s="21">
        <v>0.60639808050322785</v>
      </c>
      <c r="AS759" s="21">
        <v>0.8240424992173796</v>
      </c>
      <c r="AT759" s="21">
        <v>-1.0000000000000011</v>
      </c>
      <c r="AU759" s="21">
        <v>-1.0000000000000011</v>
      </c>
      <c r="AV759" s="21">
        <v>-1.3536172704792029</v>
      </c>
      <c r="AW759" s="21">
        <v>52.549771704359308</v>
      </c>
      <c r="AX759" s="21">
        <v>52.549771704359308</v>
      </c>
      <c r="AY759" s="21">
        <v>-2.7055011655601386E-2</v>
      </c>
      <c r="AZ759" s="21">
        <v>-17.467155614998131</v>
      </c>
      <c r="BA759" s="26">
        <v>1520.7829496514353</v>
      </c>
      <c r="CU759" t="e">
        <v>#N/A</v>
      </c>
      <c r="CV759" t="e">
        <v>#N/A</v>
      </c>
    </row>
    <row r="760" spans="1:100" x14ac:dyDescent="0.25">
      <c r="A760">
        <v>2171</v>
      </c>
      <c r="B760" t="s">
        <v>1155</v>
      </c>
      <c r="C760" s="26">
        <v>3</v>
      </c>
      <c r="D760" s="21">
        <v>3.876801626741833</v>
      </c>
      <c r="E760" s="21">
        <v>0</v>
      </c>
      <c r="F760" s="21">
        <v>0.48612830652888067</v>
      </c>
      <c r="G760" s="21">
        <v>0.48612830652888067</v>
      </c>
      <c r="H760" s="21">
        <v>9.2837290991716434E-2</v>
      </c>
      <c r="I760" s="21">
        <v>0</v>
      </c>
      <c r="J760" s="21">
        <v>5.5702374595029891</v>
      </c>
      <c r="K760" s="21">
        <v>9.2837290991716434E-2</v>
      </c>
      <c r="L760" s="21">
        <v>-1.0000000000000002</v>
      </c>
      <c r="M760" s="21">
        <v>-1.0000000000000002</v>
      </c>
      <c r="N760" s="21">
        <v>1.8567458198343285</v>
      </c>
      <c r="O760" s="21">
        <v>9.9331673927737008</v>
      </c>
      <c r="P760" s="21">
        <v>-3.8286060230652487E-2</v>
      </c>
      <c r="Q760" s="21">
        <v>-0.63456168982998706</v>
      </c>
      <c r="R760" s="21">
        <v>-0.17052487650659015</v>
      </c>
      <c r="S760" s="21">
        <v>0.33333333333333359</v>
      </c>
      <c r="T760" s="21">
        <v>0.35188673049830133</v>
      </c>
      <c r="U760" s="21">
        <v>0.20301348361062663</v>
      </c>
      <c r="V760" s="21">
        <v>0</v>
      </c>
      <c r="W760" s="21">
        <v>31.815850258021776</v>
      </c>
      <c r="X760" s="21">
        <v>1.4229901044473929</v>
      </c>
      <c r="Y760" s="21">
        <v>-1.0000000000000002</v>
      </c>
      <c r="Z760" s="21">
        <v>-1.0000000000000002</v>
      </c>
      <c r="AA760" s="21">
        <v>21.140017626930032</v>
      </c>
      <c r="AB760" s="21">
        <v>-0.16079484736897889</v>
      </c>
      <c r="AC760" s="21">
        <v>-2.5435023068454063E-2</v>
      </c>
      <c r="AD760" s="21">
        <v>-2.3876284654270483E-2</v>
      </c>
      <c r="AE760" s="21">
        <v>-10.505307754585155</v>
      </c>
      <c r="AF760" s="21">
        <v>-1.0000000000000002</v>
      </c>
      <c r="AG760" s="21">
        <v>-1.0000000000000002</v>
      </c>
      <c r="AH760" s="21">
        <v>-1.0000000000000002</v>
      </c>
      <c r="AI760" s="21">
        <v>0</v>
      </c>
      <c r="AJ760" s="21">
        <v>0</v>
      </c>
      <c r="AK760" s="21">
        <v>0.24030790878231117</v>
      </c>
      <c r="AL760" s="21">
        <v>0.20521180755932608</v>
      </c>
      <c r="AM760" s="21">
        <v>0.36873317167856073</v>
      </c>
      <c r="AN760" s="21">
        <v>0.28878289045540606</v>
      </c>
      <c r="AO760" s="21">
        <v>10.419868835875574</v>
      </c>
      <c r="AP760" s="21">
        <v>8.2456312991817811</v>
      </c>
      <c r="AQ760" s="21">
        <v>37.386087717524767</v>
      </c>
      <c r="AR760" s="21">
        <v>0.88823354744226146</v>
      </c>
      <c r="AS760" s="21">
        <v>1.5158273954391099</v>
      </c>
      <c r="AT760" s="21">
        <v>-1.0000000000000002</v>
      </c>
      <c r="AU760" s="21">
        <v>-1.0000000000000002</v>
      </c>
      <c r="AV760" s="21">
        <v>0.3156034300222903</v>
      </c>
      <c r="AW760" s="21">
        <v>39.318816318885517</v>
      </c>
      <c r="AX760" s="21">
        <v>39.318816318885517</v>
      </c>
      <c r="AY760" s="21">
        <v>6.0450288426331572E-2</v>
      </c>
      <c r="AZ760" s="21">
        <v>-48.56219079721842</v>
      </c>
      <c r="BA760" s="26">
        <v>1374.9108117801438</v>
      </c>
      <c r="CU760" t="e">
        <v>#N/A</v>
      </c>
      <c r="CV760" t="e">
        <v>#N/A</v>
      </c>
    </row>
    <row r="761" spans="1:100" x14ac:dyDescent="0.25">
      <c r="A761">
        <v>2172</v>
      </c>
      <c r="B761" t="s">
        <v>1183</v>
      </c>
      <c r="C761" s="26">
        <v>3</v>
      </c>
      <c r="D761" s="21">
        <v>3.4662346238347421</v>
      </c>
      <c r="E761" s="21">
        <v>0</v>
      </c>
      <c r="F761" s="21">
        <v>0.11866231563472862</v>
      </c>
      <c r="G761" s="21">
        <v>0.11866231563472862</v>
      </c>
      <c r="H761" s="21">
        <v>0.10607577630314313</v>
      </c>
      <c r="I761" s="21">
        <v>0</v>
      </c>
      <c r="J761" s="21">
        <v>6.3645465781885839</v>
      </c>
      <c r="K761" s="21">
        <v>0.10607577630314313</v>
      </c>
      <c r="L761" s="21">
        <v>-1.0000000000000016</v>
      </c>
      <c r="M761" s="21">
        <v>-1.0000000000000016</v>
      </c>
      <c r="N761" s="21">
        <v>2.1215155260628626</v>
      </c>
      <c r="O761" s="21">
        <v>9.9494435176580538</v>
      </c>
      <c r="P761" s="21">
        <v>1.136613595851084E-2</v>
      </c>
      <c r="Q761" s="21">
        <v>-0.3012364816913084</v>
      </c>
      <c r="R761" s="21">
        <v>-7.5209649014549892E-2</v>
      </c>
      <c r="S761" s="21">
        <v>0.33333333333333393</v>
      </c>
      <c r="T761" s="21">
        <v>0.3149920840421816</v>
      </c>
      <c r="U761" s="21">
        <v>0.10839627147568101</v>
      </c>
      <c r="V761" s="21">
        <v>-1.2846609465846781E-2</v>
      </c>
      <c r="W761" s="21">
        <v>25.511972123288267</v>
      </c>
      <c r="X761" s="21">
        <v>0.88506346717969109</v>
      </c>
      <c r="Y761" s="21">
        <v>-1.0000000000000016</v>
      </c>
      <c r="Z761" s="21">
        <v>-1.0000000000000016</v>
      </c>
      <c r="AA761" s="21">
        <v>48.971834922177592</v>
      </c>
      <c r="AB761" s="21">
        <v>0.28134323972343439</v>
      </c>
      <c r="AC761" s="21">
        <v>-4.3356087475658701E-2</v>
      </c>
      <c r="AD761" s="21">
        <v>0.23271429671030183</v>
      </c>
      <c r="AE761" s="21">
        <v>23.53507244790389</v>
      </c>
      <c r="AF761" s="21">
        <v>-1.0000000000000016</v>
      </c>
      <c r="AG761" s="21">
        <v>-1.0000000000000016</v>
      </c>
      <c r="AH761" s="21">
        <v>-1.0000000000000016</v>
      </c>
      <c r="AI761" s="21">
        <v>0</v>
      </c>
      <c r="AJ761" s="21">
        <v>-1.2846609465846781E-2</v>
      </c>
      <c r="AK761" s="21">
        <v>-7.3901135655138311E-2</v>
      </c>
      <c r="AL761" s="21">
        <v>2.9375797026518088E-2</v>
      </c>
      <c r="AM761" s="21">
        <v>0.26439858054044363</v>
      </c>
      <c r="AN761" s="21">
        <v>0.13865451145110147</v>
      </c>
      <c r="AO761" s="21">
        <v>6.2404588352353985</v>
      </c>
      <c r="AP761" s="21">
        <v>3.6132417714101277</v>
      </c>
      <c r="AQ761" s="21">
        <v>31.876518701476851</v>
      </c>
      <c r="AR761" s="21">
        <v>0.74387507938535014</v>
      </c>
      <c r="AS761" s="21">
        <v>0.99113924348283367</v>
      </c>
      <c r="AT761" s="21">
        <v>-1.0000000000000016</v>
      </c>
      <c r="AU761" s="21">
        <v>-1.0000000000000016</v>
      </c>
      <c r="AV761" s="21">
        <v>4.345266662017877E-2</v>
      </c>
      <c r="AW761" s="21">
        <v>62.534520211245848</v>
      </c>
      <c r="AX761" s="21">
        <v>61.249859264661168</v>
      </c>
      <c r="AY761" s="21">
        <v>5.4515891308599497E-2</v>
      </c>
      <c r="AZ761" s="21">
        <v>-23.526877456486886</v>
      </c>
      <c r="BA761" s="26">
        <v>1428.9285813153713</v>
      </c>
    </row>
    <row r="762" spans="1:100" x14ac:dyDescent="0.25">
      <c r="A762">
        <v>2175</v>
      </c>
      <c r="B762" t="s">
        <v>1184</v>
      </c>
      <c r="C762" s="26">
        <v>3</v>
      </c>
      <c r="D762" s="21">
        <v>4.5531705033861662</v>
      </c>
      <c r="E762" s="21">
        <v>0</v>
      </c>
      <c r="F762" s="21">
        <v>-0.39644173053165893</v>
      </c>
      <c r="G762" s="21">
        <v>-0.39644173053165893</v>
      </c>
      <c r="H762" s="21">
        <v>6.0576000873598851E-2</v>
      </c>
      <c r="I762" s="21">
        <v>0</v>
      </c>
      <c r="J762" s="21">
        <v>3.6345600524159321</v>
      </c>
      <c r="K762" s="21">
        <v>6.0576000873598851E-2</v>
      </c>
      <c r="L762" s="21">
        <v>-0.99999999999999956</v>
      </c>
      <c r="M762" s="21">
        <v>-0.99999999999999956</v>
      </c>
      <c r="N762" s="21">
        <v>1.2115200174719774</v>
      </c>
      <c r="O762" s="21">
        <v>7.7912888252704366</v>
      </c>
      <c r="P762" s="21">
        <v>-9.279548048838325E-2</v>
      </c>
      <c r="Q762" s="21">
        <v>2.2422055786773569</v>
      </c>
      <c r="R762" s="21">
        <v>0.80022843718249659</v>
      </c>
      <c r="S762" s="21">
        <v>0.33333333333333315</v>
      </c>
      <c r="T762" s="21">
        <v>0.4464941609054745</v>
      </c>
      <c r="U762" s="21">
        <v>0.20215496046461592</v>
      </c>
      <c r="V762" s="21">
        <v>-1.2232395057548818E-2</v>
      </c>
      <c r="W762" s="21">
        <v>36.366962350891065</v>
      </c>
      <c r="X762" s="21">
        <v>1.536249689908757</v>
      </c>
      <c r="Y762" s="21">
        <v>-0.99999999999999956</v>
      </c>
      <c r="Z762" s="21">
        <v>-0.99999999999999956</v>
      </c>
      <c r="AA762" s="21">
        <v>57.912636556811179</v>
      </c>
      <c r="AB762" s="21">
        <v>4.8178346837071548E-2</v>
      </c>
      <c r="AC762" s="21">
        <v>0.29992455223968878</v>
      </c>
      <c r="AD762" s="21">
        <v>6.6806016297992127E-2</v>
      </c>
      <c r="AE762" s="21">
        <v>20.745445768737635</v>
      </c>
      <c r="AF762" s="21">
        <v>-0.99999999999999956</v>
      </c>
      <c r="AG762" s="21">
        <v>-0.99999999999999956</v>
      </c>
      <c r="AH762" s="21">
        <v>-0.99999999999999956</v>
      </c>
      <c r="AI762" s="21">
        <v>0</v>
      </c>
      <c r="AJ762" s="21">
        <v>-1.2232395057548818E-2</v>
      </c>
      <c r="AK762" s="21">
        <v>-0.25419603997057083</v>
      </c>
      <c r="AL762" s="21">
        <v>-0.11294044900636838</v>
      </c>
      <c r="AM762" s="21">
        <v>0.13050442339044677</v>
      </c>
      <c r="AN762" s="21">
        <v>0.5463406537871166</v>
      </c>
      <c r="AO762" s="21">
        <v>1.9916303849083163</v>
      </c>
      <c r="AP762" s="21">
        <v>13.093814099646076</v>
      </c>
      <c r="AQ762" s="21">
        <v>40.001522403306993</v>
      </c>
      <c r="AR762" s="21">
        <v>0.96975005964587468</v>
      </c>
      <c r="AS762" s="21">
        <v>1.5968256907823564</v>
      </c>
      <c r="AT762" s="21">
        <v>-0.99999999999999956</v>
      </c>
      <c r="AU762" s="21">
        <v>-0.99999999999999956</v>
      </c>
      <c r="AV762" s="21">
        <v>0.40378670665083782</v>
      </c>
      <c r="AW762" s="21">
        <v>78.797739481727604</v>
      </c>
      <c r="AX762" s="21">
        <v>77.574499975972728</v>
      </c>
      <c r="AY762" s="21">
        <v>9.6154785946974325E-2</v>
      </c>
      <c r="AZ762" s="21">
        <v>14.895905369223248</v>
      </c>
      <c r="BA762" s="26">
        <v>1487.855613397378</v>
      </c>
      <c r="CU762" t="e">
        <v>#N/A</v>
      </c>
      <c r="CV762" t="e">
        <v>#N/A</v>
      </c>
    </row>
    <row r="763" spans="1:100" x14ac:dyDescent="0.25">
      <c r="A763">
        <v>2177</v>
      </c>
      <c r="B763" t="s">
        <v>1185</v>
      </c>
      <c r="C763" s="26">
        <v>3</v>
      </c>
      <c r="D763" s="21">
        <v>5.8208627018346784</v>
      </c>
      <c r="E763" s="21">
        <v>-1.5046715859449855E-2</v>
      </c>
      <c r="F763" s="21">
        <v>-0.52000033762063025</v>
      </c>
      <c r="G763" s="21">
        <v>-0.52000033762063025</v>
      </c>
      <c r="H763" s="21">
        <v>-4.1011667657373095E-2</v>
      </c>
      <c r="I763" s="21">
        <v>0</v>
      </c>
      <c r="J763" s="21">
        <v>-2.4607000594423831</v>
      </c>
      <c r="K763" s="21">
        <v>-4.1011667657373095E-2</v>
      </c>
      <c r="L763" s="21">
        <v>-1.0000000000000009</v>
      </c>
      <c r="M763" s="21">
        <v>-1.0000000000000009</v>
      </c>
      <c r="N763" s="21">
        <v>-0.82023335314746226</v>
      </c>
      <c r="O763" s="21">
        <v>2.8401623047716602</v>
      </c>
      <c r="P763" s="21">
        <v>0.27358851075220164</v>
      </c>
      <c r="Q763" s="21">
        <v>-0.13851451911692758</v>
      </c>
      <c r="R763" s="21">
        <v>-3.9378081678387383E-2</v>
      </c>
      <c r="S763" s="21">
        <v>0.3333333333333337</v>
      </c>
      <c r="T763" s="21">
        <v>0.27072938993366408</v>
      </c>
      <c r="U763" s="21">
        <v>-0.19485160881771812</v>
      </c>
      <c r="V763" s="21">
        <v>-4.8380798646544064E-2</v>
      </c>
      <c r="W763" s="21">
        <v>16.073679338404336</v>
      </c>
      <c r="X763" s="21">
        <v>-0.50201695406712754</v>
      </c>
      <c r="Y763" s="21">
        <v>-1.0000000000000009</v>
      </c>
      <c r="Z763" s="21">
        <v>-1.0000000000000009</v>
      </c>
      <c r="AA763" s="21">
        <v>34.013659629302168</v>
      </c>
      <c r="AB763" s="21">
        <v>5.4985742167642675E-2</v>
      </c>
      <c r="AC763" s="21">
        <v>0.50958821616455074</v>
      </c>
      <c r="AD763" s="21">
        <v>-0.20498679088066965</v>
      </c>
      <c r="AE763" s="21">
        <v>17.979358372576193</v>
      </c>
      <c r="AF763" s="21">
        <v>-1.0000000000000009</v>
      </c>
      <c r="AG763" s="21">
        <v>-1.0000000000000009</v>
      </c>
      <c r="AH763" s="21">
        <v>-1.0000000000000009</v>
      </c>
      <c r="AI763" s="21">
        <v>0</v>
      </c>
      <c r="AJ763" s="21">
        <v>-4.8380798646544064E-2</v>
      </c>
      <c r="AK763" s="21">
        <v>2.0567582034913021E-2</v>
      </c>
      <c r="AL763" s="21">
        <v>-8.9906108083547209E-2</v>
      </c>
      <c r="AM763" s="21">
        <v>0.47682284137757147</v>
      </c>
      <c r="AN763" s="21">
        <v>0.13571427963254176</v>
      </c>
      <c r="AO763" s="21">
        <v>12.02340894461385</v>
      </c>
      <c r="AP763" s="21">
        <v>2.9433264503958085</v>
      </c>
      <c r="AQ763" s="21">
        <v>13.612979278961955</v>
      </c>
      <c r="AR763" s="21">
        <v>0.36083031580273561</v>
      </c>
      <c r="AS763" s="21">
        <v>-0.54302862172450084</v>
      </c>
      <c r="AT763" s="21">
        <v>-1.0000000000000009</v>
      </c>
      <c r="AU763" s="21">
        <v>-1.0000000000000009</v>
      </c>
      <c r="AV763" s="21">
        <v>-0.55937841929901755</v>
      </c>
      <c r="AW763" s="21">
        <v>39.797148384469622</v>
      </c>
      <c r="AX763" s="21">
        <v>34.959068519815226</v>
      </c>
      <c r="AY763" s="21">
        <v>-0.17894120828559523</v>
      </c>
      <c r="AZ763" s="21">
        <v>-88.344109634727587</v>
      </c>
      <c r="BA763" s="26">
        <v>1313.7225711051794</v>
      </c>
    </row>
    <row r="764" spans="1:100" x14ac:dyDescent="0.25">
      <c r="A764">
        <v>2180</v>
      </c>
      <c r="B764" t="s">
        <v>1186</v>
      </c>
      <c r="C764" s="26">
        <v>3</v>
      </c>
      <c r="D764" s="21">
        <v>4.2087180652233194</v>
      </c>
      <c r="E764" s="21">
        <v>3.8582317008044126E-2</v>
      </c>
      <c r="F764" s="21">
        <v>0.30676255988356749</v>
      </c>
      <c r="G764" s="21">
        <v>0.31809742546428099</v>
      </c>
      <c r="H764" s="21">
        <v>0.22004148370686005</v>
      </c>
      <c r="I764" s="21">
        <v>0</v>
      </c>
      <c r="J764" s="21">
        <v>13.202489022411605</v>
      </c>
      <c r="K764" s="21">
        <v>0.22004148370686005</v>
      </c>
      <c r="L764" s="21">
        <v>-1</v>
      </c>
      <c r="M764" s="21">
        <v>-1</v>
      </c>
      <c r="N764" s="21">
        <v>4.4008296741372011</v>
      </c>
      <c r="O764" s="21">
        <v>17.729304513099212</v>
      </c>
      <c r="P764" s="21">
        <v>-2.6816640278588624</v>
      </c>
      <c r="Q764" s="21">
        <v>4.53038355014837</v>
      </c>
      <c r="R764" s="21">
        <v>1.1205672609140884</v>
      </c>
      <c r="S764" s="21">
        <v>0.33333333333333326</v>
      </c>
      <c r="T764" s="21">
        <v>0.33818255910341188</v>
      </c>
      <c r="U764" s="21">
        <v>1.0646665555407206E-2</v>
      </c>
      <c r="V764" s="21">
        <v>-1.278533194214349E-2</v>
      </c>
      <c r="W764" s="21">
        <v>17.973429693725944</v>
      </c>
      <c r="X764" s="21">
        <v>0.42219830506873174</v>
      </c>
      <c r="Y764" s="21">
        <v>-1</v>
      </c>
      <c r="Z764" s="21">
        <v>-1</v>
      </c>
      <c r="AA764" s="21">
        <v>64.438117057006906</v>
      </c>
      <c r="AB764" s="21">
        <v>0.2068239127409903</v>
      </c>
      <c r="AC764" s="21">
        <v>0.37512846948188944</v>
      </c>
      <c r="AD764" s="21">
        <v>0.32493001982445774</v>
      </c>
      <c r="AE764" s="21">
        <v>45.344120102366887</v>
      </c>
      <c r="AF764" s="21">
        <v>-1</v>
      </c>
      <c r="AG764" s="21">
        <v>-1</v>
      </c>
      <c r="AH764" s="21">
        <v>-1</v>
      </c>
      <c r="AI764" s="21">
        <v>0</v>
      </c>
      <c r="AJ764" s="21">
        <v>-1.278533194214349E-2</v>
      </c>
      <c r="AK764" s="21">
        <v>9.5229884861224467E-2</v>
      </c>
      <c r="AL764" s="21">
        <v>0.36163455893498225</v>
      </c>
      <c r="AM764" s="21">
        <v>6.3625984935924515E-2</v>
      </c>
      <c r="AN764" s="21">
        <v>-7.2643219814918253E-2</v>
      </c>
      <c r="AO764" s="21">
        <v>2.0667990477042348</v>
      </c>
      <c r="AP764" s="21">
        <v>-7.9077006980440567E-3</v>
      </c>
      <c r="AQ764" s="21">
        <v>31.175918716137549</v>
      </c>
      <c r="AR764" s="21">
        <v>0.66937722605000882</v>
      </c>
      <c r="AS764" s="21">
        <v>0.64223978877559185</v>
      </c>
      <c r="AT764" s="21">
        <v>-1</v>
      </c>
      <c r="AU764" s="21">
        <v>-1</v>
      </c>
      <c r="AV764" s="21">
        <v>1.4386646863783694</v>
      </c>
      <c r="AW764" s="21">
        <v>82.159513869408116</v>
      </c>
      <c r="AX764" s="21">
        <v>80.880980675193769</v>
      </c>
      <c r="AY764" s="21">
        <v>0.14244780469899893</v>
      </c>
      <c r="AZ764" s="21">
        <v>23.031125798237085</v>
      </c>
      <c r="BA764" s="26">
        <v>1476.3657733245757</v>
      </c>
      <c r="CU764" t="e">
        <v>#N/A</v>
      </c>
      <c r="CV764" t="e">
        <v>#N/A</v>
      </c>
    </row>
    <row r="765" spans="1:100" x14ac:dyDescent="0.25">
      <c r="A765">
        <v>2181</v>
      </c>
      <c r="B765" t="s">
        <v>1187</v>
      </c>
      <c r="C765" s="26">
        <v>2</v>
      </c>
      <c r="D765" s="21">
        <v>4.8939154856174412</v>
      </c>
      <c r="E765" s="21">
        <v>0.25811033779122972</v>
      </c>
      <c r="F765" s="21">
        <v>0.71966021372397038</v>
      </c>
      <c r="G765" s="21">
        <v>0.73059512777928981</v>
      </c>
      <c r="H765" s="21">
        <v>0.20337273244794457</v>
      </c>
      <c r="I765" s="21">
        <v>0</v>
      </c>
      <c r="J765" s="21">
        <v>12.202363946876673</v>
      </c>
      <c r="K765" s="21">
        <v>0.20337273244794457</v>
      </c>
      <c r="L765" s="21">
        <v>-1</v>
      </c>
      <c r="M765" s="21">
        <v>-1</v>
      </c>
      <c r="N765" s="21">
        <v>4.0674546489588916</v>
      </c>
      <c r="O765" s="21">
        <v>16.519934525482263</v>
      </c>
      <c r="P765" s="21">
        <v>1.4749691779962439</v>
      </c>
      <c r="Q765" s="21">
        <v>3.7356449174393589</v>
      </c>
      <c r="R765" s="21">
        <v>1.228459055927744</v>
      </c>
      <c r="S765" s="21">
        <v>0.35287086763278996</v>
      </c>
      <c r="T765" s="21">
        <v>0.37890317622635256</v>
      </c>
      <c r="U765" s="21">
        <v>0.19491617211744242</v>
      </c>
      <c r="V765" s="21">
        <v>1.6142503517979637E-2</v>
      </c>
      <c r="W765" s="21">
        <v>31.720793547212132</v>
      </c>
      <c r="X765" s="21">
        <v>1.3462644365852803</v>
      </c>
      <c r="Y765" s="21">
        <v>-1</v>
      </c>
      <c r="Z765" s="21">
        <v>-1</v>
      </c>
      <c r="AA765" s="21">
        <v>57.655925468500911</v>
      </c>
      <c r="AB765" s="21">
        <v>0.24899720410582332</v>
      </c>
      <c r="AC765" s="21">
        <v>0.24926076313190607</v>
      </c>
      <c r="AD765" s="21">
        <v>0.24353907636903172</v>
      </c>
      <c r="AE765" s="21">
        <v>29.742834045969005</v>
      </c>
      <c r="AF765" s="21">
        <v>-1</v>
      </c>
      <c r="AG765" s="21">
        <v>-1</v>
      </c>
      <c r="AH765" s="21">
        <v>-1</v>
      </c>
      <c r="AI765" s="21">
        <v>8.5845873600339274E-3</v>
      </c>
      <c r="AJ765" s="21">
        <v>1.6142503517979637E-2</v>
      </c>
      <c r="AK765" s="21">
        <v>-6.8069425236261263E-2</v>
      </c>
      <c r="AL765" s="21">
        <v>0.2398973822255086</v>
      </c>
      <c r="AM765" s="21">
        <v>-8.7627639149001138E-2</v>
      </c>
      <c r="AN765" s="21">
        <v>0.27106849936405492</v>
      </c>
      <c r="AO765" s="21">
        <v>-1.8443236518797343</v>
      </c>
      <c r="AP765" s="21">
        <v>7.2894849422023151</v>
      </c>
      <c r="AQ765" s="21">
        <v>37.391621352955958</v>
      </c>
      <c r="AR765" s="21">
        <v>0.86852657213197881</v>
      </c>
      <c r="AS765" s="21">
        <v>1.4501550798377871</v>
      </c>
      <c r="AT765" s="21">
        <v>-1</v>
      </c>
      <c r="AU765" s="21">
        <v>-1</v>
      </c>
      <c r="AV765" s="21">
        <v>1.6819309777787508</v>
      </c>
      <c r="AW765" s="21">
        <v>71.887914346180722</v>
      </c>
      <c r="AX765" s="21">
        <v>72.225437053622457</v>
      </c>
      <c r="AY765" s="21">
        <v>0.29810224881870617</v>
      </c>
      <c r="AZ765" s="21">
        <v>23.026530924116937</v>
      </c>
      <c r="BA765" s="26">
        <v>1533.073146657392</v>
      </c>
    </row>
    <row r="766" spans="1:100" x14ac:dyDescent="0.25">
      <c r="A766">
        <v>2183</v>
      </c>
      <c r="B766" t="s">
        <v>1188</v>
      </c>
      <c r="C766" s="26">
        <v>3</v>
      </c>
      <c r="D766" s="21">
        <v>6.0970602690820099</v>
      </c>
      <c r="E766" s="21">
        <v>1.6680351240414004E-4</v>
      </c>
      <c r="F766" s="21">
        <v>-0.29709768420884053</v>
      </c>
      <c r="G766" s="21">
        <v>-0.29709768420884053</v>
      </c>
      <c r="H766" s="21">
        <v>-0.16931356495140806</v>
      </c>
      <c r="I766" s="21">
        <v>0</v>
      </c>
      <c r="J766" s="21">
        <v>-10.158813897084483</v>
      </c>
      <c r="K766" s="21">
        <v>-0.16931356495140806</v>
      </c>
      <c r="L766" s="21">
        <v>-0.99999999999999967</v>
      </c>
      <c r="M766" s="21">
        <v>-0.99999999999999967</v>
      </c>
      <c r="N766" s="21">
        <v>-3.386271299028162</v>
      </c>
      <c r="O766" s="21">
        <v>-4.3588513122113142</v>
      </c>
      <c r="P766" s="21">
        <v>-0.18142576433164292</v>
      </c>
      <c r="Q766" s="21">
        <v>-3.303821500773739</v>
      </c>
      <c r="R766" s="21">
        <v>-1.0859071831989622</v>
      </c>
      <c r="S766" s="21">
        <v>0.33333333333333326</v>
      </c>
      <c r="T766" s="21">
        <v>0.41118984553279786</v>
      </c>
      <c r="U766" s="21">
        <v>0.3868207183532355</v>
      </c>
      <c r="V766" s="21">
        <v>-5.9225892934348122E-2</v>
      </c>
      <c r="W766" s="21">
        <v>49.657262769457041</v>
      </c>
      <c r="X766" s="21">
        <v>2.1836207718238576</v>
      </c>
      <c r="Y766" s="21">
        <v>-0.99999999999999967</v>
      </c>
      <c r="Z766" s="21">
        <v>-0.99999999999999967</v>
      </c>
      <c r="AA766" s="21">
        <v>89.804740446312465</v>
      </c>
      <c r="AB766" s="21">
        <v>0.44709910518999757</v>
      </c>
      <c r="AC766" s="21">
        <v>0.13223180436662393</v>
      </c>
      <c r="AD766" s="21">
        <v>0.24533678764446537</v>
      </c>
      <c r="AE766" s="21">
        <v>41.233384860054336</v>
      </c>
      <c r="AF766" s="21">
        <v>-0.99999999999999967</v>
      </c>
      <c r="AG766" s="21">
        <v>-0.99999999999999967</v>
      </c>
      <c r="AH766" s="21">
        <v>-0.99999999999999967</v>
      </c>
      <c r="AI766" s="21">
        <v>0</v>
      </c>
      <c r="AJ766" s="21">
        <v>-5.9225892934348122E-2</v>
      </c>
      <c r="AK766" s="21">
        <v>-0.13902390676140944</v>
      </c>
      <c r="AL766" s="21">
        <v>8.3769132832358387E-2</v>
      </c>
      <c r="AM766" s="21">
        <v>1.9240074303886232E-2</v>
      </c>
      <c r="AN766" s="21">
        <v>-0.11807599236060182</v>
      </c>
      <c r="AO766" s="21">
        <v>-0.21411767620989183</v>
      </c>
      <c r="AP766" s="21">
        <v>-2.5330541448532533</v>
      </c>
      <c r="AQ766" s="21">
        <v>39.498448872372585</v>
      </c>
      <c r="AR766" s="21">
        <v>1.072118004285018</v>
      </c>
      <c r="AS766" s="21">
        <v>2.014307206872449</v>
      </c>
      <c r="AT766" s="21">
        <v>-0.99999999999999967</v>
      </c>
      <c r="AU766" s="21">
        <v>-0.99999999999999967</v>
      </c>
      <c r="AV766" s="21">
        <v>-1.3830048674078028</v>
      </c>
      <c r="AW766" s="21">
        <v>82.912834989247898</v>
      </c>
      <c r="AX766" s="21">
        <v>76.990245695813087</v>
      </c>
      <c r="AY766" s="21">
        <v>0.56805540195951565</v>
      </c>
      <c r="AZ766" s="21">
        <v>60.459600098667821</v>
      </c>
      <c r="BA766" s="26">
        <v>1499.0156938750645</v>
      </c>
    </row>
    <row r="767" spans="1:100" x14ac:dyDescent="0.25">
      <c r="A767">
        <v>2186</v>
      </c>
      <c r="B767" t="s">
        <v>1189</v>
      </c>
      <c r="C767" s="26">
        <v>3</v>
      </c>
      <c r="D767" s="21">
        <v>5.6198068233165914</v>
      </c>
      <c r="E767" s="21">
        <v>-2.3562769530236817E-4</v>
      </c>
      <c r="F767" s="21">
        <v>-9.7844869415958137E-3</v>
      </c>
      <c r="G767" s="21">
        <v>-1.1997771932768259E-2</v>
      </c>
      <c r="H767" s="21">
        <v>2.3384199694000901E-3</v>
      </c>
      <c r="I767" s="21">
        <v>0</v>
      </c>
      <c r="J767" s="21">
        <v>0.14030519816400527</v>
      </c>
      <c r="K767" s="21">
        <v>2.3384199694000901E-3</v>
      </c>
      <c r="L767" s="21">
        <v>-1.0000000000000016</v>
      </c>
      <c r="M767" s="21">
        <v>-1.0000000000000016</v>
      </c>
      <c r="N767" s="21">
        <v>4.6768399388001064E-2</v>
      </c>
      <c r="O767" s="21">
        <v>5.7481142495478288</v>
      </c>
      <c r="P767" s="21">
        <v>0.36791965480157712</v>
      </c>
      <c r="Q767" s="21">
        <v>3.2488347097666417E-2</v>
      </c>
      <c r="R767" s="21">
        <v>7.0988977369423376E-2</v>
      </c>
      <c r="S767" s="21">
        <v>0.34034842946337435</v>
      </c>
      <c r="T767" s="21">
        <v>0.37523906968384396</v>
      </c>
      <c r="U767" s="21">
        <v>0.11332724288321844</v>
      </c>
      <c r="V767" s="21">
        <v>0</v>
      </c>
      <c r="W767" s="21">
        <v>33.063052882441454</v>
      </c>
      <c r="X767" s="21">
        <v>1.1894120034321365</v>
      </c>
      <c r="Y767" s="21">
        <v>-1.0000000000000016</v>
      </c>
      <c r="Z767" s="21">
        <v>-1.0000000000000016</v>
      </c>
      <c r="AA767" s="21">
        <v>57.405577926178374</v>
      </c>
      <c r="AB767" s="21">
        <v>5.4829600476946162E-2</v>
      </c>
      <c r="AC767" s="21">
        <v>0.30642311689304719</v>
      </c>
      <c r="AD767" s="21">
        <v>0.12417800395735631</v>
      </c>
      <c r="AE767" s="21">
        <v>24.271536066367482</v>
      </c>
      <c r="AF767" s="21">
        <v>-1.0000000000000016</v>
      </c>
      <c r="AG767" s="21">
        <v>-1.0000000000000016</v>
      </c>
      <c r="AH767" s="21">
        <v>-1.0000000000000016</v>
      </c>
      <c r="AI767" s="21">
        <v>0</v>
      </c>
      <c r="AJ767" s="21">
        <v>0</v>
      </c>
      <c r="AK767" s="21">
        <v>0.24704208549644413</v>
      </c>
      <c r="AL767" s="21">
        <v>8.0585757755815654E-2</v>
      </c>
      <c r="AM767" s="21">
        <v>0.35312696428689777</v>
      </c>
      <c r="AN767" s="21">
        <v>-0.12634496797084904</v>
      </c>
      <c r="AO767" s="21">
        <v>10.063384534654661</v>
      </c>
      <c r="AP767" s="21">
        <v>-2.7556954104921489</v>
      </c>
      <c r="AQ767" s="21">
        <v>33.203358080605454</v>
      </c>
      <c r="AR767" s="21">
        <v>0.82891474203043736</v>
      </c>
      <c r="AS767" s="21">
        <v>1.1917504234015366</v>
      </c>
      <c r="AT767" s="21">
        <v>-1.0000000000000016</v>
      </c>
      <c r="AU767" s="21">
        <v>-1.0000000000000016</v>
      </c>
      <c r="AV767" s="21">
        <v>5.899120543665512E-2</v>
      </c>
      <c r="AW767" s="21">
        <v>60.397996765234055</v>
      </c>
      <c r="AX767" s="21">
        <v>60.397996765234055</v>
      </c>
      <c r="AY767" s="21">
        <v>7.975488025017638E-2</v>
      </c>
      <c r="AZ767" s="21">
        <v>-11.168499742918133</v>
      </c>
      <c r="BA767" s="26">
        <v>1404.4769877197589</v>
      </c>
      <c r="CU767" t="e">
        <v>#N/A</v>
      </c>
      <c r="CV767" t="e">
        <v>#N/A</v>
      </c>
    </row>
    <row r="768" spans="1:100" x14ac:dyDescent="0.25">
      <c r="A768">
        <v>2187</v>
      </c>
      <c r="B768" t="s">
        <v>1190</v>
      </c>
      <c r="C768" s="26">
        <v>3</v>
      </c>
      <c r="D768" s="21">
        <v>2.1073715730663802</v>
      </c>
      <c r="E768" s="21">
        <v>0</v>
      </c>
      <c r="F768" s="21">
        <v>0.16848361078957447</v>
      </c>
      <c r="G768" s="21">
        <v>0.16848361078957447</v>
      </c>
      <c r="H768" s="21">
        <v>-0.19079428437532148</v>
      </c>
      <c r="I768" s="21">
        <v>0</v>
      </c>
      <c r="J768" s="21">
        <v>-11.447657062519289</v>
      </c>
      <c r="K768" s="21">
        <v>-0.19079428437532148</v>
      </c>
      <c r="L768" s="21">
        <v>-1.0000000000000016</v>
      </c>
      <c r="M768" s="21">
        <v>-1.0000000000000016</v>
      </c>
      <c r="N768" s="21">
        <v>-3.8158856875064298</v>
      </c>
      <c r="O768" s="21">
        <v>-9.1718018786633255</v>
      </c>
      <c r="P768" s="21">
        <v>0.14710457299738616</v>
      </c>
      <c r="Q768" s="21">
        <v>-2.656486683497842</v>
      </c>
      <c r="R768" s="21">
        <v>-0.7886994721689834</v>
      </c>
      <c r="S768" s="21">
        <v>0.33333333333333398</v>
      </c>
      <c r="T768" s="21">
        <v>0.19987714619545238</v>
      </c>
      <c r="U768" s="21">
        <v>0.10833784560614948</v>
      </c>
      <c r="V768" s="21">
        <v>0</v>
      </c>
      <c r="W768" s="21">
        <v>33.293704380410304</v>
      </c>
      <c r="X768" s="21">
        <v>1.0331245703038539</v>
      </c>
      <c r="Y768" s="21">
        <v>-1.0000000000000016</v>
      </c>
      <c r="Z768" s="21">
        <v>-1.0000000000000016</v>
      </c>
      <c r="AA768" s="21">
        <v>22.878824818773801</v>
      </c>
      <c r="AB768" s="21">
        <v>-0.15073169643165024</v>
      </c>
      <c r="AC768" s="21">
        <v>4.5525949470077882E-2</v>
      </c>
      <c r="AD768" s="21">
        <v>-8.7317854827777763E-2</v>
      </c>
      <c r="AE768" s="21">
        <v>-9.6261800894675105</v>
      </c>
      <c r="AF768" s="21">
        <v>-1.0000000000000016</v>
      </c>
      <c r="AG768" s="21">
        <v>-1.0000000000000016</v>
      </c>
      <c r="AH768" s="21">
        <v>-1.0000000000000016</v>
      </c>
      <c r="AI768" s="21">
        <v>0</v>
      </c>
      <c r="AJ768" s="21">
        <v>0</v>
      </c>
      <c r="AK768" s="21">
        <v>3.4687051542820438E-2</v>
      </c>
      <c r="AL768" s="21">
        <v>6.3916363485324978E-2</v>
      </c>
      <c r="AM768" s="21">
        <v>0.16340021057964241</v>
      </c>
      <c r="AN768" s="21">
        <v>0.10956598009147306</v>
      </c>
      <c r="AO768" s="21">
        <v>4.2584405222051629</v>
      </c>
      <c r="AP768" s="21">
        <v>3.0587313197134498</v>
      </c>
      <c r="AQ768" s="21">
        <v>21.846047317891028</v>
      </c>
      <c r="AR768" s="21">
        <v>0.64154832513493609</v>
      </c>
      <c r="AS768" s="21">
        <v>0.84233028592853298</v>
      </c>
      <c r="AT768" s="21">
        <v>-1.0000000000000016</v>
      </c>
      <c r="AU768" s="21">
        <v>-1.0000000000000016</v>
      </c>
      <c r="AV768" s="21">
        <v>-0.62021586137940898</v>
      </c>
      <c r="AW768" s="21">
        <v>16.765754259823922</v>
      </c>
      <c r="AX768" s="21">
        <v>16.765754259823922</v>
      </c>
      <c r="AY768" s="21">
        <v>-0.19498883039882886</v>
      </c>
      <c r="AZ768" s="21">
        <v>-48.443038279135457</v>
      </c>
      <c r="BA768" s="26">
        <v>1388.3627539717131</v>
      </c>
      <c r="CU768" t="e">
        <v>#N/A</v>
      </c>
      <c r="CV768" t="e">
        <v>#N/A</v>
      </c>
    </row>
    <row r="769" spans="1:100" x14ac:dyDescent="0.25">
      <c r="A769">
        <v>2190</v>
      </c>
      <c r="B769" t="s">
        <v>1191</v>
      </c>
      <c r="C769" s="26">
        <v>2</v>
      </c>
      <c r="D769" s="21">
        <v>3.0068511970328036</v>
      </c>
      <c r="E769" s="21">
        <v>-0.16105962910566168</v>
      </c>
      <c r="F769" s="21">
        <v>-0.3241187921860561</v>
      </c>
      <c r="G769" s="21">
        <v>-0.3179237764824886</v>
      </c>
      <c r="H769" s="21">
        <v>-1.354440146146009E-2</v>
      </c>
      <c r="I769" s="21">
        <v>0</v>
      </c>
      <c r="J769" s="21">
        <v>-0.81266408768760545</v>
      </c>
      <c r="K769" s="21">
        <v>-1.354440146146009E-2</v>
      </c>
      <c r="L769" s="21">
        <v>-1</v>
      </c>
      <c r="M769" s="21">
        <v>-1</v>
      </c>
      <c r="N769" s="21">
        <v>-0.27088802922920197</v>
      </c>
      <c r="O769" s="21">
        <v>3.0007232899922913</v>
      </c>
      <c r="P769" s="21">
        <v>-0.64790264881748993</v>
      </c>
      <c r="Q769" s="21">
        <v>-1.2260576773804306</v>
      </c>
      <c r="R769" s="21">
        <v>-0.40120423773729813</v>
      </c>
      <c r="S769" s="21">
        <v>0.3123228567268489</v>
      </c>
      <c r="T769" s="21">
        <v>0.20770866008676647</v>
      </c>
      <c r="U769" s="21">
        <v>-1.7070762897573963E-2</v>
      </c>
      <c r="V769" s="21">
        <v>-1.1888219663277282E-2</v>
      </c>
      <c r="W769" s="21">
        <v>18.341412799170644</v>
      </c>
      <c r="X769" s="21">
        <v>0.36421405509481042</v>
      </c>
      <c r="Y769" s="21">
        <v>-1</v>
      </c>
      <c r="Z769" s="21">
        <v>-1</v>
      </c>
      <c r="AA769" s="21">
        <v>30.109935452011321</v>
      </c>
      <c r="AB769" s="21">
        <v>1.1214334735272516E-2</v>
      </c>
      <c r="AC769" s="21">
        <v>1.1387655730492288E-2</v>
      </c>
      <c r="AD769" s="21">
        <v>7.7087193050966868E-3</v>
      </c>
      <c r="AE769" s="21">
        <v>7.8367342248899288</v>
      </c>
      <c r="AF769" s="21">
        <v>-1</v>
      </c>
      <c r="AG769" s="21">
        <v>-1</v>
      </c>
      <c r="AH769" s="21">
        <v>-1</v>
      </c>
      <c r="AI769" s="21">
        <v>-6.78585238856596E-3</v>
      </c>
      <c r="AJ769" s="21">
        <v>-1.1888219663277282E-2</v>
      </c>
      <c r="AK769" s="21">
        <v>0.21839761733698881</v>
      </c>
      <c r="AL769" s="21">
        <v>-4.6569660347741501E-2</v>
      </c>
      <c r="AM769" s="21">
        <v>0.24602722070155503</v>
      </c>
      <c r="AN769" s="21">
        <v>-6.258636048650125E-2</v>
      </c>
      <c r="AO769" s="21">
        <v>6.6518359081132017</v>
      </c>
      <c r="AP769" s="21">
        <v>-1.2066746177906209</v>
      </c>
      <c r="AQ769" s="21">
        <v>23.148326238941852</v>
      </c>
      <c r="AR769" s="21">
        <v>0.55500376679102681</v>
      </c>
      <c r="AS769" s="21">
        <v>0.43626166457036297</v>
      </c>
      <c r="AT769" s="21">
        <v>-1</v>
      </c>
      <c r="AU769" s="21">
        <v>-1</v>
      </c>
      <c r="AV769" s="21">
        <v>-0.48069783382705944</v>
      </c>
      <c r="AW769" s="21">
        <v>40.143176206252448</v>
      </c>
      <c r="AX769" s="21">
        <v>40.064822605087073</v>
      </c>
      <c r="AY769" s="21">
        <v>5.3582634394595041E-2</v>
      </c>
      <c r="AZ769" s="21">
        <v>-19.811476645072919</v>
      </c>
      <c r="BA769" s="26">
        <v>1468.936606969625</v>
      </c>
    </row>
    <row r="770" spans="1:100" x14ac:dyDescent="0.25">
      <c r="A770">
        <v>2191</v>
      </c>
      <c r="B770" t="s">
        <v>1192</v>
      </c>
      <c r="C770" s="26">
        <v>3</v>
      </c>
      <c r="D770" s="21">
        <v>4.6368736945103777</v>
      </c>
      <c r="E770" s="21">
        <v>-5.2510095909592949E-2</v>
      </c>
      <c r="F770" s="21">
        <v>-1.8646974680878087E-2</v>
      </c>
      <c r="G770" s="21">
        <v>-3.3932708875230116E-2</v>
      </c>
      <c r="H770" s="21">
        <v>0.24535088449492426</v>
      </c>
      <c r="I770" s="21">
        <v>0</v>
      </c>
      <c r="J770" s="21">
        <v>14.721053069695454</v>
      </c>
      <c r="K770" s="21">
        <v>0.24535088449492426</v>
      </c>
      <c r="L770" s="21">
        <v>-0.99999999999999878</v>
      </c>
      <c r="M770" s="21">
        <v>-0.99999999999999878</v>
      </c>
      <c r="N770" s="21">
        <v>4.9070176898984856</v>
      </c>
      <c r="O770" s="21">
        <v>19.323994055330594</v>
      </c>
      <c r="P770" s="21">
        <v>-2.8733574697908453</v>
      </c>
      <c r="Q770" s="21">
        <v>3.3536535212919008</v>
      </c>
      <c r="R770" s="21">
        <v>0.78203555680333736</v>
      </c>
      <c r="S770" s="21">
        <v>0.33333333333333293</v>
      </c>
      <c r="T770" s="21">
        <v>0.33833885199083991</v>
      </c>
      <c r="U770" s="21">
        <v>0.19975005951223931</v>
      </c>
      <c r="V770" s="21">
        <v>5.8147088866798043E-2</v>
      </c>
      <c r="W770" s="21">
        <v>27.368737968331441</v>
      </c>
      <c r="X770" s="21">
        <v>1.5792095907365011</v>
      </c>
      <c r="Y770" s="21">
        <v>-0.99999999999999878</v>
      </c>
      <c r="Z770" s="21">
        <v>-0.99999999999999878</v>
      </c>
      <c r="AA770" s="21">
        <v>49.239638865474411</v>
      </c>
      <c r="AB770" s="21">
        <v>6.1480115826380535E-2</v>
      </c>
      <c r="AC770" s="21">
        <v>0.28055800862040331</v>
      </c>
      <c r="AD770" s="21">
        <v>7.9739182360008792E-2</v>
      </c>
      <c r="AE770" s="21">
        <v>21.088865340339641</v>
      </c>
      <c r="AF770" s="21">
        <v>-0.99999999999999878</v>
      </c>
      <c r="AG770" s="21">
        <v>-0.99999999999999878</v>
      </c>
      <c r="AH770" s="21">
        <v>-0.99999999999999878</v>
      </c>
      <c r="AI770" s="21">
        <v>0</v>
      </c>
      <c r="AJ770" s="21">
        <v>5.8147088866798043E-2</v>
      </c>
      <c r="AK770" s="21">
        <v>1.0305359230268873E-2</v>
      </c>
      <c r="AL770" s="21">
        <v>-1.4462987701522087E-2</v>
      </c>
      <c r="AM770" s="21">
        <v>0.2754057212531571</v>
      </c>
      <c r="AN770" s="21">
        <v>4.131591513607525E-2</v>
      </c>
      <c r="AO770" s="21">
        <v>6.9366698274802721</v>
      </c>
      <c r="AP770" s="21">
        <v>0.96058293989427113</v>
      </c>
      <c r="AQ770" s="21">
        <v>42.08979103802691</v>
      </c>
      <c r="AR770" s="21">
        <v>0.92956933370321015</v>
      </c>
      <c r="AS770" s="21">
        <v>1.8245604752314248</v>
      </c>
      <c r="AT770" s="21">
        <v>-0.99999999999999878</v>
      </c>
      <c r="AU770" s="21">
        <v>-0.99999999999999878</v>
      </c>
      <c r="AV770" s="21">
        <v>0.74810284792810655</v>
      </c>
      <c r="AW770" s="21">
        <v>69.5242158606993</v>
      </c>
      <c r="AX770" s="21">
        <v>75.338924747379124</v>
      </c>
      <c r="AY770" s="21">
        <v>0.24221712569960968</v>
      </c>
      <c r="AZ770" s="21">
        <v>-10.482567115879235</v>
      </c>
      <c r="BA770" s="26">
        <v>1374.976933830301</v>
      </c>
    </row>
    <row r="771" spans="1:100" x14ac:dyDescent="0.25">
      <c r="A771">
        <v>2194</v>
      </c>
      <c r="B771" t="s">
        <v>1193</v>
      </c>
      <c r="C771" s="26">
        <v>3</v>
      </c>
      <c r="D771" s="21">
        <v>4.8813634863931865</v>
      </c>
      <c r="E771" s="21">
        <v>1.1219166277010741</v>
      </c>
      <c r="F771" s="21">
        <v>-0.2385478488264822</v>
      </c>
      <c r="G771" s="21">
        <v>0.10299257608482917</v>
      </c>
      <c r="H771" s="21">
        <v>0.62788733966826737</v>
      </c>
      <c r="I771" s="21">
        <v>0</v>
      </c>
      <c r="J771" s="21">
        <v>37.673240380096047</v>
      </c>
      <c r="K771" s="21">
        <v>0.62788733966826737</v>
      </c>
      <c r="L771" s="21">
        <v>-0.99999999999999978</v>
      </c>
      <c r="M771" s="21">
        <v>-0.99999999999999978</v>
      </c>
      <c r="N771" s="21">
        <v>12.557746793365354</v>
      </c>
      <c r="O771" s="21">
        <v>42.657596442574096</v>
      </c>
      <c r="P771" s="21">
        <v>-1.2976528875691733</v>
      </c>
      <c r="Q771" s="21">
        <v>-2.5353597668373071</v>
      </c>
      <c r="R771" s="21">
        <v>-0.94132740453368824</v>
      </c>
      <c r="S771" s="21">
        <v>0.33333333333333337</v>
      </c>
      <c r="T771" s="21">
        <v>0.35450645852871182</v>
      </c>
      <c r="U771" s="21">
        <v>0.47894961849657003</v>
      </c>
      <c r="V771" s="21">
        <v>6.2656698237236307E-3</v>
      </c>
      <c r="W771" s="21">
        <v>21.806709620562838</v>
      </c>
      <c r="X771" s="21">
        <v>2.0345180703177768</v>
      </c>
      <c r="Y771" s="21">
        <v>-0.99999999999999978</v>
      </c>
      <c r="Z771" s="21">
        <v>-0.99999999999999978</v>
      </c>
      <c r="AA771" s="21">
        <v>81.519080805335179</v>
      </c>
      <c r="AB771" s="21">
        <v>0.40632861387993136</v>
      </c>
      <c r="AC771" s="21">
        <v>0.3352510939852989</v>
      </c>
      <c r="AD771" s="21">
        <v>0.4714942639208905</v>
      </c>
      <c r="AE771" s="21">
        <v>60.653698589306032</v>
      </c>
      <c r="AF771" s="21">
        <v>-0.99999999999999978</v>
      </c>
      <c r="AG771" s="21">
        <v>-0.99999999999999978</v>
      </c>
      <c r="AH771" s="21">
        <v>-0.99999999999999978</v>
      </c>
      <c r="AI771" s="21">
        <v>0</v>
      </c>
      <c r="AJ771" s="21">
        <v>6.2656698237236307E-3</v>
      </c>
      <c r="AK771" s="21">
        <v>0.13245704772458045</v>
      </c>
      <c r="AL771" s="21">
        <v>-0.16925635453236593</v>
      </c>
      <c r="AM771" s="21">
        <v>0.32248568510498238</v>
      </c>
      <c r="AN771" s="21">
        <v>-0.28642127081721525</v>
      </c>
      <c r="AO771" s="21">
        <v>8.7244273662474647</v>
      </c>
      <c r="AP771" s="21">
        <v>-8.0068135430922087</v>
      </c>
      <c r="AQ771" s="21">
        <v>59.479950000658931</v>
      </c>
      <c r="AR771" s="21">
        <v>1.1730550801823376</v>
      </c>
      <c r="AS771" s="21">
        <v>2.6624054099860444</v>
      </c>
      <c r="AT771" s="21">
        <v>-0.99999999999999978</v>
      </c>
      <c r="AU771" s="21">
        <v>-0.99999999999999978</v>
      </c>
      <c r="AV771" s="21">
        <v>-0.8383348284488592</v>
      </c>
      <c r="AW771" s="21">
        <v>116.169863704817</v>
      </c>
      <c r="AX771" s="21">
        <v>116.7964306871894</v>
      </c>
      <c r="AY771" s="21">
        <v>0.15650301770941966</v>
      </c>
      <c r="AZ771" s="21">
        <v>14.055501160108447</v>
      </c>
      <c r="BA771" s="26">
        <v>1552.1151591575872</v>
      </c>
    </row>
    <row r="772" spans="1:100" x14ac:dyDescent="0.25">
      <c r="A772">
        <v>2197</v>
      </c>
      <c r="B772" t="s">
        <v>1194</v>
      </c>
      <c r="C772" s="26">
        <v>3</v>
      </c>
      <c r="D772" s="21">
        <v>5.4769234018883628</v>
      </c>
      <c r="E772" s="21">
        <v>0</v>
      </c>
      <c r="F772" s="21">
        <v>-0.55120331738307304</v>
      </c>
      <c r="G772" s="21">
        <v>-0.55120331738307304</v>
      </c>
      <c r="H772" s="21">
        <v>0.16005219526085715</v>
      </c>
      <c r="I772" s="21">
        <v>0</v>
      </c>
      <c r="J772" s="21">
        <v>9.6031317156514184</v>
      </c>
      <c r="K772" s="21">
        <v>0.16005219526085715</v>
      </c>
      <c r="L772" s="21">
        <v>-0.99999999999999956</v>
      </c>
      <c r="M772" s="21">
        <v>-0.99999999999999956</v>
      </c>
      <c r="N772" s="21">
        <v>3.2010439052171411</v>
      </c>
      <c r="O772" s="21">
        <v>14.528851800156705</v>
      </c>
      <c r="P772" s="21">
        <v>-8.4252079104617447E-3</v>
      </c>
      <c r="Q772" s="21">
        <v>-0.52386821261064398</v>
      </c>
      <c r="R772" s="21">
        <v>-0.20927693671657796</v>
      </c>
      <c r="S772" s="21">
        <v>0.33333333333333309</v>
      </c>
      <c r="T772" s="21">
        <v>0.25610744534541058</v>
      </c>
      <c r="U772" s="21">
        <v>0.25494931681094879</v>
      </c>
      <c r="V772" s="21">
        <v>-5.3657491160493169E-2</v>
      </c>
      <c r="W772" s="21">
        <v>25.227216362733678</v>
      </c>
      <c r="X772" s="21">
        <v>1.1326565381413403</v>
      </c>
      <c r="Y772" s="21">
        <v>-0.99999999999999956</v>
      </c>
      <c r="Z772" s="21">
        <v>-0.99999999999999956</v>
      </c>
      <c r="AA772" s="21">
        <v>67.091610304054939</v>
      </c>
      <c r="AB772" s="21">
        <v>0.35074558229520525</v>
      </c>
      <c r="AC772" s="21">
        <v>0.37830633502731997</v>
      </c>
      <c r="AD772" s="21">
        <v>0.11242150023823098</v>
      </c>
      <c r="AE772" s="21">
        <v>42.073670878037802</v>
      </c>
      <c r="AF772" s="21">
        <v>-0.99999999999999956</v>
      </c>
      <c r="AG772" s="21">
        <v>-0.99999999999999956</v>
      </c>
      <c r="AH772" s="21">
        <v>-0.99999999999999956</v>
      </c>
      <c r="AI772" s="21">
        <v>0</v>
      </c>
      <c r="AJ772" s="21">
        <v>-5.3657491160493169E-2</v>
      </c>
      <c r="AK772" s="21">
        <v>0.15630537413082121</v>
      </c>
      <c r="AL772" s="21">
        <v>0.62393541105288741</v>
      </c>
      <c r="AM772" s="21">
        <v>-5.8892243950243922E-2</v>
      </c>
      <c r="AN772" s="21">
        <v>3.6727951283276133E-2</v>
      </c>
      <c r="AO772" s="21">
        <v>-0.69077922810199233</v>
      </c>
      <c r="AP772" s="21">
        <v>4.0378758373463395</v>
      </c>
      <c r="AQ772" s="21">
        <v>34.830348078385086</v>
      </c>
      <c r="AR772" s="21">
        <v>0.79073260432919934</v>
      </c>
      <c r="AS772" s="21">
        <v>1.2927087334021983</v>
      </c>
      <c r="AT772" s="21">
        <v>-0.99999999999999956</v>
      </c>
      <c r="AU772" s="21">
        <v>-0.99999999999999956</v>
      </c>
      <c r="AV772" s="21">
        <v>-0.76048025409965081</v>
      </c>
      <c r="AW772" s="21">
        <v>85.658337941557946</v>
      </c>
      <c r="AX772" s="21">
        <v>80.292588825508659</v>
      </c>
      <c r="AY772" s="21">
        <v>0.33244769996029833</v>
      </c>
      <c r="AZ772" s="21">
        <v>16.709536011717532</v>
      </c>
      <c r="BA772" s="26">
        <v>1516.6485930371346</v>
      </c>
    </row>
    <row r="773" spans="1:100" x14ac:dyDescent="0.25">
      <c r="A773">
        <v>2198</v>
      </c>
      <c r="B773" t="s">
        <v>869</v>
      </c>
      <c r="C773" s="26">
        <v>3</v>
      </c>
      <c r="D773" s="21">
        <v>5.369878468773873</v>
      </c>
      <c r="E773" s="21">
        <v>0</v>
      </c>
      <c r="F773" s="21">
        <v>-0.12424753904031166</v>
      </c>
      <c r="G773" s="21">
        <v>-0.12424753904031166</v>
      </c>
      <c r="H773" s="21">
        <v>0.14747800017447407</v>
      </c>
      <c r="I773" s="21">
        <v>0</v>
      </c>
      <c r="J773" s="21">
        <v>8.848680010468442</v>
      </c>
      <c r="K773" s="21">
        <v>0.14747800017447407</v>
      </c>
      <c r="L773" s="21">
        <v>-0.99999999999999989</v>
      </c>
      <c r="M773" s="21">
        <v>-0.99999999999999989</v>
      </c>
      <c r="N773" s="21">
        <v>2.9495600034894816</v>
      </c>
      <c r="O773" s="21">
        <v>14.094310940202007</v>
      </c>
      <c r="P773" s="21">
        <v>-0.38944719171559838</v>
      </c>
      <c r="Q773" s="21">
        <v>3.405119101798296</v>
      </c>
      <c r="R773" s="21">
        <v>1.1757698310782112</v>
      </c>
      <c r="S773" s="21">
        <v>0.33333333333333331</v>
      </c>
      <c r="T773" s="21">
        <v>0.27735852184011039</v>
      </c>
      <c r="U773" s="21">
        <v>8.2639931367616021E-2</v>
      </c>
      <c r="V773" s="21">
        <v>0</v>
      </c>
      <c r="W773" s="21">
        <v>21.834151454663441</v>
      </c>
      <c r="X773" s="21">
        <v>0.73779876897621177</v>
      </c>
      <c r="Y773" s="21">
        <v>-0.99999999999999989</v>
      </c>
      <c r="Z773" s="21">
        <v>-0.99999999999999989</v>
      </c>
      <c r="AA773" s="21">
        <v>19.52643596671399</v>
      </c>
      <c r="AB773" s="21">
        <v>-3.2562851211453865E-2</v>
      </c>
      <c r="AC773" s="21">
        <v>-2.1853479199395356E-2</v>
      </c>
      <c r="AD773" s="21">
        <v>-1.525337596970408E-2</v>
      </c>
      <c r="AE773" s="21">
        <v>-3.4834853190276647</v>
      </c>
      <c r="AF773" s="21">
        <v>-0.99999999999999989</v>
      </c>
      <c r="AG773" s="21">
        <v>-0.99999999999999989</v>
      </c>
      <c r="AH773" s="21">
        <v>-0.99999999999999989</v>
      </c>
      <c r="AI773" s="21">
        <v>0</v>
      </c>
      <c r="AJ773" s="21">
        <v>0</v>
      </c>
      <c r="AK773" s="21">
        <v>0.52436794652322039</v>
      </c>
      <c r="AL773" s="21">
        <v>0.1428148973245647</v>
      </c>
      <c r="AM773" s="21">
        <v>0.26639835013835417</v>
      </c>
      <c r="AN773" s="21">
        <v>7.7310093770459914E-2</v>
      </c>
      <c r="AO773" s="21">
        <v>9.2817984860749547</v>
      </c>
      <c r="AP773" s="21">
        <v>2.6468268308843212</v>
      </c>
      <c r="AQ773" s="21">
        <v>30.682831465131873</v>
      </c>
      <c r="AR773" s="21">
        <v>0.69333178654105987</v>
      </c>
      <c r="AS773" s="21">
        <v>0.88527676915068654</v>
      </c>
      <c r="AT773" s="21">
        <v>-0.99999999999999989</v>
      </c>
      <c r="AU773" s="21">
        <v>-0.99999999999999989</v>
      </c>
      <c r="AV773" s="21">
        <v>1.0515222920378995</v>
      </c>
      <c r="AW773" s="21">
        <v>36.267573737800305</v>
      </c>
      <c r="AX773" s="21">
        <v>36.267573737800305</v>
      </c>
      <c r="AY773" s="21">
        <v>-1.8989506052280756E-2</v>
      </c>
      <c r="AZ773" s="21">
        <v>-48.712495492874254</v>
      </c>
      <c r="BA773" s="26">
        <v>1301.8881983913179</v>
      </c>
    </row>
    <row r="774" spans="1:100" x14ac:dyDescent="0.25">
      <c r="A774">
        <v>2199</v>
      </c>
      <c r="B774" t="s">
        <v>1195</v>
      </c>
      <c r="C774" s="26">
        <v>3</v>
      </c>
      <c r="D774" s="21">
        <v>3.9170260951058125</v>
      </c>
      <c r="E774" s="21">
        <v>-3.0907417298962341E-2</v>
      </c>
      <c r="F774" s="21">
        <v>7.5238891939883538E-4</v>
      </c>
      <c r="G774" s="21">
        <v>7.5238891939883538E-4</v>
      </c>
      <c r="H774" s="21">
        <v>0.33069986302144772</v>
      </c>
      <c r="I774" s="21">
        <v>0</v>
      </c>
      <c r="J774" s="21">
        <v>19.841991781286879</v>
      </c>
      <c r="K774" s="21">
        <v>0.33069986302144772</v>
      </c>
      <c r="L774" s="21">
        <v>-1</v>
      </c>
      <c r="M774" s="21">
        <v>-1</v>
      </c>
      <c r="N774" s="21">
        <v>6.6139972604289561</v>
      </c>
      <c r="O774" s="21">
        <v>23.759770265312071</v>
      </c>
      <c r="P774" s="21">
        <v>0.26309679744051351</v>
      </c>
      <c r="Q774" s="21">
        <v>-4.2269099784474774E-2</v>
      </c>
      <c r="R774" s="21">
        <v>-1.1538820103434242E-2</v>
      </c>
      <c r="S774" s="21">
        <v>0.33333333333333304</v>
      </c>
      <c r="T774" s="21">
        <v>0.32752732600815193</v>
      </c>
      <c r="U774" s="21">
        <v>9.837438770933514E-2</v>
      </c>
      <c r="V774" s="21">
        <v>-2.4231024963308066E-2</v>
      </c>
      <c r="W774" s="21">
        <v>16.172166362642582</v>
      </c>
      <c r="X774" s="21">
        <v>0.57246619005234889</v>
      </c>
      <c r="Y774" s="21">
        <v>-1</v>
      </c>
      <c r="Z774" s="21">
        <v>-1</v>
      </c>
      <c r="AA774" s="21">
        <v>58.235733112810124</v>
      </c>
      <c r="AB774" s="21">
        <v>0.37538399524391686</v>
      </c>
      <c r="AC774" s="21">
        <v>0.13277198938238019</v>
      </c>
      <c r="AD774" s="21">
        <v>0.33334612677912256</v>
      </c>
      <c r="AE774" s="21">
        <v>42.075105570270999</v>
      </c>
      <c r="AF774" s="21">
        <v>-1</v>
      </c>
      <c r="AG774" s="21">
        <v>-1</v>
      </c>
      <c r="AH774" s="21">
        <v>-1</v>
      </c>
      <c r="AI774" s="21">
        <v>0</v>
      </c>
      <c r="AJ774" s="21">
        <v>-2.4231024963308066E-2</v>
      </c>
      <c r="AK774" s="21">
        <v>1.4854135865028026E-3</v>
      </c>
      <c r="AL774" s="21">
        <v>5.7951954397136247E-2</v>
      </c>
      <c r="AM774" s="21">
        <v>0.11284117102630241</v>
      </c>
      <c r="AN774" s="21">
        <v>0.39353545445170746</v>
      </c>
      <c r="AO774" s="21">
        <v>2.8284563435900747</v>
      </c>
      <c r="AP774" s="21">
        <v>10.128146133278369</v>
      </c>
      <c r="AQ774" s="21">
        <v>36.014158143929457</v>
      </c>
      <c r="AR774" s="21">
        <v>0.73500402208751203</v>
      </c>
      <c r="AS774" s="21">
        <v>0.9031660530737966</v>
      </c>
      <c r="AT774" s="21">
        <v>-1</v>
      </c>
      <c r="AU774" s="21">
        <v>-1</v>
      </c>
      <c r="AV774" s="21">
        <v>-1.0786431184035432E-2</v>
      </c>
      <c r="AW774" s="21">
        <v>92.123649511400629</v>
      </c>
      <c r="AX774" s="21">
        <v>89.700547015069787</v>
      </c>
      <c r="AY774" s="21">
        <v>0.4121791282212417</v>
      </c>
      <c r="AZ774" s="21">
        <v>41.600315978130475</v>
      </c>
      <c r="BA774" s="26">
        <v>1570.8665228741982</v>
      </c>
      <c r="CU774" t="e">
        <v>#N/A</v>
      </c>
      <c r="CV774" t="e">
        <v>#N/A</v>
      </c>
    </row>
    <row r="775" spans="1:100" x14ac:dyDescent="0.25">
      <c r="A775">
        <v>2200</v>
      </c>
      <c r="B775" t="s">
        <v>1196</v>
      </c>
      <c r="C775" s="26">
        <v>3</v>
      </c>
      <c r="D775" s="21">
        <v>4.7634473748060788</v>
      </c>
      <c r="E775" s="21">
        <v>-6.6881071656926319E-2</v>
      </c>
      <c r="F775" s="21">
        <v>-1.3239989905476788E-2</v>
      </c>
      <c r="G775" s="21">
        <v>-6.7733197301872036E-2</v>
      </c>
      <c r="H775" s="21">
        <v>0.54719539081286994</v>
      </c>
      <c r="I775" s="21">
        <v>0</v>
      </c>
      <c r="J775" s="21">
        <v>32.831723448772209</v>
      </c>
      <c r="K775" s="21">
        <v>0.54719539081286994</v>
      </c>
      <c r="L775" s="21">
        <v>-1.0000000000000011</v>
      </c>
      <c r="M775" s="21">
        <v>-1.0000000000000011</v>
      </c>
      <c r="N775" s="21">
        <v>10.943907816257401</v>
      </c>
      <c r="O775" s="21">
        <v>37.527437626276395</v>
      </c>
      <c r="P775" s="21">
        <v>-1.2954524826263021</v>
      </c>
      <c r="Q775" s="21">
        <v>-1.1463726781344135</v>
      </c>
      <c r="R775" s="21">
        <v>-0.57257797415355527</v>
      </c>
      <c r="S775" s="21">
        <v>0.33172936038476664</v>
      </c>
      <c r="T775" s="21">
        <v>0.37668440345712462</v>
      </c>
      <c r="U775" s="21">
        <v>0.30201987816019416</v>
      </c>
      <c r="V775" s="21">
        <v>0</v>
      </c>
      <c r="W775" s="21">
        <v>18.529530047568603</v>
      </c>
      <c r="X775" s="21">
        <v>1.4126489557935895</v>
      </c>
      <c r="Y775" s="21">
        <v>-1.0000000000000011</v>
      </c>
      <c r="Z775" s="21">
        <v>-1.0000000000000011</v>
      </c>
      <c r="AA775" s="21">
        <v>57.526635070257718</v>
      </c>
      <c r="AB775" s="21">
        <v>0.31008027940814864</v>
      </c>
      <c r="AC775" s="21">
        <v>0.33136649912086025</v>
      </c>
      <c r="AD775" s="21">
        <v>0.1499468814078446</v>
      </c>
      <c r="AE775" s="21">
        <v>39.569682996842658</v>
      </c>
      <c r="AF775" s="21">
        <v>-1.0000000000000011</v>
      </c>
      <c r="AG775" s="21">
        <v>-1.0000000000000011</v>
      </c>
      <c r="AH775" s="21">
        <v>-1.0000000000000011</v>
      </c>
      <c r="AI775" s="21">
        <v>0</v>
      </c>
      <c r="AJ775" s="21">
        <v>0</v>
      </c>
      <c r="AK775" s="21">
        <v>0.12435098097126887</v>
      </c>
      <c r="AL775" s="21">
        <v>-0.17157871142165693</v>
      </c>
      <c r="AM775" s="21">
        <v>0.30614757894023759</v>
      </c>
      <c r="AN775" s="21">
        <v>6.5730889046550806E-2</v>
      </c>
      <c r="AO775" s="21">
        <v>8.275444378362284</v>
      </c>
      <c r="AP775" s="21">
        <v>0.7853786690554847</v>
      </c>
      <c r="AQ775" s="21">
        <v>51.361253496340808</v>
      </c>
      <c r="AR775" s="21">
        <v>1.0104336420020856</v>
      </c>
      <c r="AS775" s="21">
        <v>1.9598443466064601</v>
      </c>
      <c r="AT775" s="21">
        <v>-1.0000000000000011</v>
      </c>
      <c r="AU775" s="21">
        <v>-1.0000000000000011</v>
      </c>
      <c r="AV775" s="21">
        <v>-0.64031117145542726</v>
      </c>
      <c r="AW775" s="21">
        <v>95.839451365589653</v>
      </c>
      <c r="AX775" s="21">
        <v>95.839451365589653</v>
      </c>
      <c r="AY775" s="21">
        <v>0.32622852799006774</v>
      </c>
      <c r="AZ775" s="21">
        <v>37.114648104134019</v>
      </c>
      <c r="BA775" s="26">
        <v>1603.0228841957771</v>
      </c>
      <c r="CU775" t="e">
        <v>#N/A</v>
      </c>
      <c r="CV775" t="e">
        <v>#N/A</v>
      </c>
    </row>
    <row r="776" spans="1:100" x14ac:dyDescent="0.25">
      <c r="A776">
        <v>2202</v>
      </c>
      <c r="B776" t="s">
        <v>1197</v>
      </c>
      <c r="C776" s="26">
        <v>3</v>
      </c>
      <c r="D776" s="21">
        <v>4.914110510013276</v>
      </c>
      <c r="E776" s="21">
        <v>-1.145627290570935</v>
      </c>
      <c r="F776" s="21">
        <v>0.23649049444207007</v>
      </c>
      <c r="G776" s="21">
        <v>-9.5965382561281273E-2</v>
      </c>
      <c r="H776" s="21">
        <v>0.60055880633560799</v>
      </c>
      <c r="I776" s="21">
        <v>0</v>
      </c>
      <c r="J776" s="21">
        <v>36.033528380136481</v>
      </c>
      <c r="K776" s="21">
        <v>0.60055880633560799</v>
      </c>
      <c r="L776" s="21">
        <v>-0.99999999999999811</v>
      </c>
      <c r="M776" s="21">
        <v>-0.99999999999999811</v>
      </c>
      <c r="N776" s="21">
        <v>12.011176126712162</v>
      </c>
      <c r="O776" s="21">
        <v>40.85167350758848</v>
      </c>
      <c r="P776" s="21">
        <v>2.3033135123745669</v>
      </c>
      <c r="Q776" s="21">
        <v>-2.2415209059582173</v>
      </c>
      <c r="R776" s="21">
        <v>-0.57176344254233569</v>
      </c>
      <c r="S776" s="21">
        <v>0.33333333333333287</v>
      </c>
      <c r="T776" s="21">
        <v>0.32511643031679033</v>
      </c>
      <c r="U776" s="21">
        <v>0.14882915158528123</v>
      </c>
      <c r="V776" s="21">
        <v>1.5850224717996662E-2</v>
      </c>
      <c r="W776" s="21">
        <v>8.9028133447117135</v>
      </c>
      <c r="X776" s="21">
        <v>0.74009200894707716</v>
      </c>
      <c r="Y776" s="21">
        <v>-0.99999999999999811</v>
      </c>
      <c r="Z776" s="21">
        <v>-0.99999999999999811</v>
      </c>
      <c r="AA776" s="21">
        <v>54.521043285143726</v>
      </c>
      <c r="AB776" s="21">
        <v>0.14553264018559584</v>
      </c>
      <c r="AC776" s="21">
        <v>0.34840354434932924</v>
      </c>
      <c r="AD776" s="21">
        <v>0.42986368312456213</v>
      </c>
      <c r="AE776" s="21">
        <v>46.189993382974357</v>
      </c>
      <c r="AF776" s="21">
        <v>-0.99999999999999811</v>
      </c>
      <c r="AG776" s="21">
        <v>-0.99999999999999811</v>
      </c>
      <c r="AH776" s="21">
        <v>-0.99999999999999811</v>
      </c>
      <c r="AI776" s="21">
        <v>0</v>
      </c>
      <c r="AJ776" s="21">
        <v>1.5850224717996662E-2</v>
      </c>
      <c r="AK776" s="21">
        <v>0.27417310347966584</v>
      </c>
      <c r="AL776" s="21">
        <v>-0.13199480556586968</v>
      </c>
      <c r="AM776" s="21">
        <v>-0.17924235345901696</v>
      </c>
      <c r="AN776" s="21">
        <v>0.17822057307240755</v>
      </c>
      <c r="AO776" s="21">
        <v>-3.1101933190770947</v>
      </c>
      <c r="AP776" s="21">
        <v>3.7955402989808404</v>
      </c>
      <c r="AQ776" s="21">
        <v>44.936341724848184</v>
      </c>
      <c r="AR776" s="21">
        <v>0.82312913995340076</v>
      </c>
      <c r="AS776" s="21">
        <v>1.3406508152826859</v>
      </c>
      <c r="AT776" s="21">
        <v>-0.99999999999999811</v>
      </c>
      <c r="AU776" s="21">
        <v>-0.99999999999999811</v>
      </c>
      <c r="AV776" s="21">
        <v>-0.66772882510361742</v>
      </c>
      <c r="AW776" s="21">
        <v>99.168257091713045</v>
      </c>
      <c r="AX776" s="21">
        <v>100.75327956351272</v>
      </c>
      <c r="AY776" s="21">
        <v>0.10942925456034958</v>
      </c>
      <c r="AZ776" s="21">
        <v>26.539085205331467</v>
      </c>
      <c r="BA776" s="26">
        <v>1479.1826751003875</v>
      </c>
      <c r="CU776" t="e">
        <v>#N/A</v>
      </c>
      <c r="CV776" t="e">
        <v>#N/A</v>
      </c>
    </row>
    <row r="777" spans="1:100" x14ac:dyDescent="0.25">
      <c r="A777">
        <v>2204</v>
      </c>
      <c r="B777" t="s">
        <v>674</v>
      </c>
      <c r="C777" s="26">
        <v>3</v>
      </c>
      <c r="D777" s="21">
        <v>4.5651876281584132</v>
      </c>
      <c r="E777" s="21">
        <v>-4.4272275184109589E-2</v>
      </c>
      <c r="F777" s="21">
        <v>-0.37019893707121265</v>
      </c>
      <c r="G777" s="21">
        <v>-0.34180881396709872</v>
      </c>
      <c r="H777" s="21">
        <v>6.4854244060165598E-3</v>
      </c>
      <c r="I777" s="21">
        <v>0</v>
      </c>
      <c r="J777" s="21">
        <v>0.38912546436099504</v>
      </c>
      <c r="K777" s="21">
        <v>6.4854244060165598E-3</v>
      </c>
      <c r="L777" s="21">
        <v>-1.0000000000000027</v>
      </c>
      <c r="M777" s="21">
        <v>-1.0000000000000027</v>
      </c>
      <c r="N777" s="21">
        <v>0.12970848812033192</v>
      </c>
      <c r="O777" s="21">
        <v>4.6125042785523078</v>
      </c>
      <c r="P777" s="21">
        <v>0.57889173116695958</v>
      </c>
      <c r="Q777" s="21">
        <v>1.1020328052937114</v>
      </c>
      <c r="R777" s="21">
        <v>0.42877587015234309</v>
      </c>
      <c r="S777" s="21">
        <v>0.33333333333333426</v>
      </c>
      <c r="T777" s="21">
        <v>0.41202604844900459</v>
      </c>
      <c r="U777" s="21">
        <v>-0.11278987754130181</v>
      </c>
      <c r="V777" s="21">
        <v>0</v>
      </c>
      <c r="W777" s="21">
        <v>25.043363193400797</v>
      </c>
      <c r="X777" s="21">
        <v>0.3209999940547234</v>
      </c>
      <c r="Y777" s="21">
        <v>-1.0000000000000027</v>
      </c>
      <c r="Z777" s="21">
        <v>-1.0000000000000027</v>
      </c>
      <c r="AA777" s="21">
        <v>46.037287455979857</v>
      </c>
      <c r="AB777" s="21">
        <v>-0.10505883579962283</v>
      </c>
      <c r="AC777" s="21">
        <v>0.13750374809520183</v>
      </c>
      <c r="AD777" s="21">
        <v>0.37885805555295532</v>
      </c>
      <c r="AE777" s="21">
        <v>20.565148392426721</v>
      </c>
      <c r="AF777" s="21">
        <v>-1.0000000000000027</v>
      </c>
      <c r="AG777" s="21">
        <v>-1.0000000000000027</v>
      </c>
      <c r="AH777" s="21">
        <v>-1.0000000000000027</v>
      </c>
      <c r="AI777" s="21">
        <v>-2.4605042649141665E-2</v>
      </c>
      <c r="AJ777" s="21">
        <v>0</v>
      </c>
      <c r="AK777" s="21">
        <v>0.31676503424195906</v>
      </c>
      <c r="AL777" s="21">
        <v>6.4067140781330648E-2</v>
      </c>
      <c r="AM777" s="21">
        <v>0.33585729958865784</v>
      </c>
      <c r="AN777" s="21">
        <v>0.27983693722056507</v>
      </c>
      <c r="AO777" s="21">
        <v>9.9802576609262417</v>
      </c>
      <c r="AP777" s="21">
        <v>7.3162591344207817</v>
      </c>
      <c r="AQ777" s="21">
        <v>25.432488657761802</v>
      </c>
      <c r="AR777" s="21">
        <v>0.63256950424103653</v>
      </c>
      <c r="AS777" s="21">
        <v>0.32748541846073992</v>
      </c>
      <c r="AT777" s="21">
        <v>-1.0000000000000027</v>
      </c>
      <c r="AU777" s="21">
        <v>-1.0000000000000027</v>
      </c>
      <c r="AV777" s="21">
        <v>8.696705618524303E-2</v>
      </c>
      <c r="AW777" s="21">
        <v>57.966050868953005</v>
      </c>
      <c r="AX777" s="21">
        <v>57.473950015970146</v>
      </c>
      <c r="AY777" s="21">
        <v>-0.10484073475556542</v>
      </c>
      <c r="AZ777" s="21">
        <v>-36.365949426305427</v>
      </c>
      <c r="BA777" s="26">
        <v>1367.040623699867</v>
      </c>
    </row>
    <row r="778" spans="1:100" x14ac:dyDescent="0.25">
      <c r="A778">
        <v>2207</v>
      </c>
      <c r="B778" t="s">
        <v>1198</v>
      </c>
      <c r="C778" s="26">
        <v>2</v>
      </c>
      <c r="D778" s="21">
        <v>1.8210815605300597</v>
      </c>
      <c r="E778" s="21">
        <v>-0.4244523615562294</v>
      </c>
      <c r="F778" s="21">
        <v>-0.97999546788502301</v>
      </c>
      <c r="G778" s="21">
        <v>-0.97677884967411965</v>
      </c>
      <c r="H778" s="21">
        <v>-0.14984805183676919</v>
      </c>
      <c r="I778" s="21">
        <v>0</v>
      </c>
      <c r="J778" s="21">
        <v>-8.9908831102061519</v>
      </c>
      <c r="K778" s="21">
        <v>-0.14984805183676919</v>
      </c>
      <c r="L778" s="21">
        <v>-1</v>
      </c>
      <c r="M778" s="21">
        <v>-1</v>
      </c>
      <c r="N778" s="21">
        <v>-2.9969610367353834</v>
      </c>
      <c r="O778" s="21">
        <v>-5.494308007820198</v>
      </c>
      <c r="P778" s="21">
        <v>-1.981846049500914</v>
      </c>
      <c r="Q778" s="21">
        <v>-4.3438297203811294</v>
      </c>
      <c r="R778" s="21">
        <v>-1.4252314863269218</v>
      </c>
      <c r="S778" s="21">
        <v>0.2868438094873354</v>
      </c>
      <c r="T778" s="21">
        <v>0.10013561109098745</v>
      </c>
      <c r="U778" s="21">
        <v>-0.15027643712747585</v>
      </c>
      <c r="V778" s="21">
        <v>-2.9501811653022202E-2</v>
      </c>
      <c r="W778" s="21">
        <v>9.9342464179255412</v>
      </c>
      <c r="X778" s="21">
        <v>-0.25287436681620967</v>
      </c>
      <c r="Y778" s="21">
        <v>-1</v>
      </c>
      <c r="Z778" s="21">
        <v>-1</v>
      </c>
      <c r="AA778" s="21">
        <v>12.80093396936465</v>
      </c>
      <c r="AB778" s="21">
        <v>-0.13820066309268908</v>
      </c>
      <c r="AC778" s="21">
        <v>-0.13808404473219271</v>
      </c>
      <c r="AD778" s="21">
        <v>-0.14047938348696792</v>
      </c>
      <c r="AE778" s="21">
        <v>-5.9283442513268731</v>
      </c>
      <c r="AF778" s="21">
        <v>-1</v>
      </c>
      <c r="AG778" s="21">
        <v>-1</v>
      </c>
      <c r="AH778" s="21">
        <v>-1</v>
      </c>
      <c r="AI778" s="21">
        <v>-1.6444135290657538E-2</v>
      </c>
      <c r="AJ778" s="21">
        <v>-2.9501811653022202E-2</v>
      </c>
      <c r="AK778" s="21">
        <v>0.39840416136250972</v>
      </c>
      <c r="AL778" s="21">
        <v>-0.22657620437326237</v>
      </c>
      <c r="AM778" s="21">
        <v>0.4556850496773287</v>
      </c>
      <c r="AN778" s="21">
        <v>-0.27224418946227491</v>
      </c>
      <c r="AO778" s="21">
        <v>11.990545402042711</v>
      </c>
      <c r="AP778" s="21">
        <v>-6.5453841117201303</v>
      </c>
      <c r="AQ778" s="21">
        <v>14.19830425393924</v>
      </c>
      <c r="AR778" s="21">
        <v>0.35799626409312024</v>
      </c>
      <c r="AS778" s="21">
        <v>-0.20083588093822324</v>
      </c>
      <c r="AT778" s="21">
        <v>-1</v>
      </c>
      <c r="AU778" s="21">
        <v>-1</v>
      </c>
      <c r="AV778" s="21">
        <v>-1.8396232267460015</v>
      </c>
      <c r="AW778" s="21">
        <v>20.195818380255801</v>
      </c>
      <c r="AX778" s="21">
        <v>19.856141674058847</v>
      </c>
      <c r="AY778" s="21">
        <v>-0.10006551424952839</v>
      </c>
      <c r="AZ778" s="21">
        <v>-46.729483080306132</v>
      </c>
      <c r="BA778" s="26">
        <v>1415.879107853262</v>
      </c>
    </row>
    <row r="779" spans="1:100" x14ac:dyDescent="0.25">
      <c r="A779">
        <v>2212</v>
      </c>
      <c r="B779" t="s">
        <v>1199</v>
      </c>
      <c r="C779" s="26">
        <v>3</v>
      </c>
      <c r="D779" s="21">
        <v>5.2560380502184669</v>
      </c>
      <c r="E779" s="21">
        <v>-1.0996386607349822E-2</v>
      </c>
      <c r="F779" s="21">
        <v>-0.42470618578040253</v>
      </c>
      <c r="G779" s="21">
        <v>-0.42470618578040253</v>
      </c>
      <c r="H779" s="21">
        <v>9.504008666878877E-2</v>
      </c>
      <c r="I779" s="21">
        <v>0</v>
      </c>
      <c r="J779" s="21">
        <v>5.702405200127326</v>
      </c>
      <c r="K779" s="21">
        <v>9.504008666878877E-2</v>
      </c>
      <c r="L779" s="21">
        <v>-1.0000000000000022</v>
      </c>
      <c r="M779" s="21">
        <v>-1.0000000000000022</v>
      </c>
      <c r="N779" s="21">
        <v>1.9008017333757756</v>
      </c>
      <c r="O779" s="21">
        <v>10.53373706456539</v>
      </c>
      <c r="P779" s="21">
        <v>-3.6711168406927037E-3</v>
      </c>
      <c r="Q779" s="21">
        <v>6.111885747810728</v>
      </c>
      <c r="R779" s="21">
        <v>1.9804304810893003</v>
      </c>
      <c r="S779" s="21">
        <v>0.33333333333333393</v>
      </c>
      <c r="T779" s="21">
        <v>0.33280645476684889</v>
      </c>
      <c r="U779" s="21">
        <v>8.1711053389381505E-2</v>
      </c>
      <c r="V779" s="21">
        <v>0</v>
      </c>
      <c r="W779" s="21">
        <v>26.112430192831027</v>
      </c>
      <c r="X779" s="21">
        <v>0.8901681149581756</v>
      </c>
      <c r="Y779" s="21">
        <v>-1.0000000000000022</v>
      </c>
      <c r="Z779" s="21">
        <v>-1.0000000000000022</v>
      </c>
      <c r="AA779" s="21">
        <v>85.16990911056169</v>
      </c>
      <c r="AB779" s="21">
        <v>0.61160590686835481</v>
      </c>
      <c r="AC779" s="21">
        <v>0.36595404335205794</v>
      </c>
      <c r="AD779" s="21">
        <v>0.16398101851241456</v>
      </c>
      <c r="AE779" s="21">
        <v>57.077048436641348</v>
      </c>
      <c r="AF779" s="21">
        <v>-1.0000000000000022</v>
      </c>
      <c r="AG779" s="21">
        <v>-1.0000000000000022</v>
      </c>
      <c r="AH779" s="21">
        <v>-1.0000000000000022</v>
      </c>
      <c r="AI779" s="21">
        <v>2.9501888815919385E-2</v>
      </c>
      <c r="AJ779" s="21">
        <v>0</v>
      </c>
      <c r="AK779" s="21">
        <v>-0.27134773424408626</v>
      </c>
      <c r="AL779" s="21">
        <v>0.8417037270737302</v>
      </c>
      <c r="AM779" s="21">
        <v>0.28319173803109382</v>
      </c>
      <c r="AN779" s="21">
        <v>0.11346719840890929</v>
      </c>
      <c r="AO779" s="21">
        <v>5.7230547795569153</v>
      </c>
      <c r="AP779" s="21">
        <v>7.0451985955913816</v>
      </c>
      <c r="AQ779" s="21">
        <v>31.814835392958365</v>
      </c>
      <c r="AR779" s="21">
        <v>0.74785084148956416</v>
      </c>
      <c r="AS779" s="21">
        <v>0.98520820162696432</v>
      </c>
      <c r="AT779" s="21">
        <v>-1.0000000000000022</v>
      </c>
      <c r="AU779" s="21">
        <v>-1.0000000000000022</v>
      </c>
      <c r="AV779" s="21">
        <v>1.5557242953088986</v>
      </c>
      <c r="AW779" s="21">
        <v>102.74884477071845</v>
      </c>
      <c r="AX779" s="21">
        <v>103.33888254703683</v>
      </c>
      <c r="AY779" s="21">
        <v>0.46790907427391493</v>
      </c>
      <c r="AZ779" s="21">
        <v>47.715196708068866</v>
      </c>
      <c r="BA779" s="26">
        <v>1510.0638181763948</v>
      </c>
    </row>
    <row r="780" spans="1:100" x14ac:dyDescent="0.25">
      <c r="A780">
        <v>2220</v>
      </c>
      <c r="B780" t="s">
        <v>1200</v>
      </c>
      <c r="C780" s="26">
        <v>3</v>
      </c>
      <c r="D780" s="21">
        <v>3.3899864502540678</v>
      </c>
      <c r="E780" s="21">
        <v>-0.62248089198405587</v>
      </c>
      <c r="F780" s="21">
        <v>4.1533150102525624</v>
      </c>
      <c r="G780" s="21">
        <v>3.9769534547696987</v>
      </c>
      <c r="H780" s="21">
        <v>-0.12516476366720683</v>
      </c>
      <c r="I780" s="21">
        <v>0</v>
      </c>
      <c r="J780" s="21">
        <v>-7.5098858200324035</v>
      </c>
      <c r="K780" s="21">
        <v>-0.12516476366720683</v>
      </c>
      <c r="L780" s="21">
        <v>-1.0000000000000013</v>
      </c>
      <c r="M780" s="21">
        <v>-1.0000000000000013</v>
      </c>
      <c r="N780" s="21">
        <v>-2.5032952733441363</v>
      </c>
      <c r="O780" s="21">
        <v>-0.14294591500864029</v>
      </c>
      <c r="P780" s="21">
        <v>-1.0543768498644219</v>
      </c>
      <c r="Q780" s="21">
        <v>4.8645321054408601</v>
      </c>
      <c r="R780" s="21">
        <v>1.3308654656590673</v>
      </c>
      <c r="S780" s="21">
        <v>0.33333333333333381</v>
      </c>
      <c r="T780" s="21">
        <v>0.37311489286730176</v>
      </c>
      <c r="U780" s="21">
        <v>0.15654349658280295</v>
      </c>
      <c r="V780" s="21">
        <v>-2.9285222546758978E-2</v>
      </c>
      <c r="W780" s="21">
        <v>38.354850556155441</v>
      </c>
      <c r="X780" s="21">
        <v>1.3218572004524685</v>
      </c>
      <c r="Y780" s="21">
        <v>-1.0000000000000013</v>
      </c>
      <c r="Z780" s="21">
        <v>-1.0000000000000013</v>
      </c>
      <c r="AA780" s="21">
        <v>51.401739662947392</v>
      </c>
      <c r="AB780" s="21">
        <v>-0.16586078682284594</v>
      </c>
      <c r="AC780" s="21">
        <v>0.30158249447465374</v>
      </c>
      <c r="AD780" s="21">
        <v>9.859876517084995E-2</v>
      </c>
      <c r="AE780" s="21">
        <v>11.716023641132884</v>
      </c>
      <c r="AF780" s="21">
        <v>-1.0000000000000013</v>
      </c>
      <c r="AG780" s="21">
        <v>-1.0000000000000013</v>
      </c>
      <c r="AH780" s="21">
        <v>-1.0000000000000013</v>
      </c>
      <c r="AI780" s="21">
        <v>0</v>
      </c>
      <c r="AJ780" s="21">
        <v>-2.9285222546758978E-2</v>
      </c>
      <c r="AK780" s="21">
        <v>0.20933754133330179</v>
      </c>
      <c r="AL780" s="21">
        <v>0.27921859474699146</v>
      </c>
      <c r="AM780" s="21">
        <v>-4.2184009622954738E-2</v>
      </c>
      <c r="AN780" s="21">
        <v>0.36400996509787004</v>
      </c>
      <c r="AO780" s="21">
        <v>-7.9125339073612966E-3</v>
      </c>
      <c r="AP780" s="21">
        <v>10.4963421011817</v>
      </c>
      <c r="AQ780" s="21">
        <v>30.844964736123039</v>
      </c>
      <c r="AR780" s="21">
        <v>0.83370650023667936</v>
      </c>
      <c r="AS780" s="21">
        <v>1.1966924367852618</v>
      </c>
      <c r="AT780" s="21">
        <v>-1.0000000000000013</v>
      </c>
      <c r="AU780" s="21">
        <v>-1.0000000000000013</v>
      </c>
      <c r="AV780" s="21">
        <v>5.3078189204287627</v>
      </c>
      <c r="AW780" s="21">
        <v>61.755135849120499</v>
      </c>
      <c r="AX780" s="21">
        <v>58.826613594444588</v>
      </c>
      <c r="AY780" s="21">
        <v>7.0134971377474403E-2</v>
      </c>
      <c r="AZ780" s="21">
        <v>-6.3640449789825109</v>
      </c>
      <c r="BA780" s="26">
        <v>1425.833856364206</v>
      </c>
    </row>
    <row r="781" spans="1:100" x14ac:dyDescent="0.25">
      <c r="A781">
        <v>2221</v>
      </c>
      <c r="B781" t="s">
        <v>1201</v>
      </c>
      <c r="C781" s="26">
        <v>3</v>
      </c>
      <c r="D781" s="21">
        <v>3.2668728896119346</v>
      </c>
      <c r="E781" s="21">
        <v>-8.1440906082179982E-3</v>
      </c>
      <c r="F781" s="21">
        <v>1.4670711699629413</v>
      </c>
      <c r="G781" s="21">
        <v>1.4670711699629413</v>
      </c>
      <c r="H781" s="21">
        <v>-0.17809234524030443</v>
      </c>
      <c r="I781" s="21">
        <v>0</v>
      </c>
      <c r="J781" s="21">
        <v>-10.685540714418266</v>
      </c>
      <c r="K781" s="21">
        <v>-0.17809234524030443</v>
      </c>
      <c r="L781" s="21">
        <v>-0.99999999999999656</v>
      </c>
      <c r="M781" s="21">
        <v>-0.99999999999999656</v>
      </c>
      <c r="N781" s="21">
        <v>-3.561846904806087</v>
      </c>
      <c r="O781" s="21">
        <v>-5.9515966548433896</v>
      </c>
      <c r="P781" s="21">
        <v>-0.12925788416666739</v>
      </c>
      <c r="Q781" s="21">
        <v>-3.7125242621103336</v>
      </c>
      <c r="R781" s="21">
        <v>-1.2072027882535294</v>
      </c>
      <c r="S781" s="21">
        <v>0.3333333333333322</v>
      </c>
      <c r="T781" s="21">
        <v>0.37962967283112364</v>
      </c>
      <c r="U781" s="21">
        <v>-0.10307076301283712</v>
      </c>
      <c r="V781" s="21">
        <v>0.13664034266005079</v>
      </c>
      <c r="W781" s="21">
        <v>36.984997242078961</v>
      </c>
      <c r="X781" s="21">
        <v>1.3449106948115073</v>
      </c>
      <c r="Y781" s="21">
        <v>-0.99999999999999656</v>
      </c>
      <c r="Z781" s="21">
        <v>-0.99999999999999656</v>
      </c>
      <c r="AA781" s="21">
        <v>57.332035162417675</v>
      </c>
      <c r="AB781" s="21">
        <v>0.41814904989990642</v>
      </c>
      <c r="AC781" s="21">
        <v>0.1060080171375891</v>
      </c>
      <c r="AD781" s="21">
        <v>-9.3072252865650754E-2</v>
      </c>
      <c r="AE781" s="21">
        <v>21.55424070859225</v>
      </c>
      <c r="AF781" s="21">
        <v>-0.99999999999999656</v>
      </c>
      <c r="AG781" s="21">
        <v>-0.99999999999999656</v>
      </c>
      <c r="AH781" s="21">
        <v>-0.99999999999999656</v>
      </c>
      <c r="AI781" s="21">
        <v>0</v>
      </c>
      <c r="AJ781" s="21">
        <v>0.13664034266005079</v>
      </c>
      <c r="AK781" s="21">
        <v>0.6105835579829112</v>
      </c>
      <c r="AL781" s="21">
        <v>0.46799028201163551</v>
      </c>
      <c r="AM781" s="21">
        <v>0.11537707971295671</v>
      </c>
      <c r="AN781" s="21">
        <v>-0.31297617382071791</v>
      </c>
      <c r="AO781" s="21">
        <v>5.9373447827384753</v>
      </c>
      <c r="AP781" s="21">
        <v>-5.4844529354597666</v>
      </c>
      <c r="AQ781" s="21">
        <v>26.299456527660684</v>
      </c>
      <c r="AR781" s="21">
        <v>0.74653258581166959</v>
      </c>
      <c r="AS781" s="21">
        <v>1.1668183495712032</v>
      </c>
      <c r="AT781" s="21">
        <v>-0.99999999999999656</v>
      </c>
      <c r="AU781" s="21">
        <v>-0.99999999999999656</v>
      </c>
      <c r="AV781" s="21">
        <v>0.25986838170941157</v>
      </c>
      <c r="AW781" s="21">
        <v>45.895985572114512</v>
      </c>
      <c r="AX781" s="21">
        <v>59.560019838119594</v>
      </c>
      <c r="AY781" s="21">
        <v>-0.21627955516769026</v>
      </c>
      <c r="AZ781" s="21">
        <v>-58.655958289464557</v>
      </c>
      <c r="BA781" s="26">
        <v>1365.5139695399805</v>
      </c>
    </row>
    <row r="782" spans="1:100" x14ac:dyDescent="0.25">
      <c r="A782">
        <v>2224</v>
      </c>
      <c r="B782" t="s">
        <v>1202</v>
      </c>
      <c r="C782" s="26">
        <v>3</v>
      </c>
      <c r="D782" s="21">
        <v>4.2248106277287567</v>
      </c>
      <c r="E782" s="21">
        <v>0</v>
      </c>
      <c r="F782" s="21">
        <v>1.882513475343035</v>
      </c>
      <c r="G782" s="21">
        <v>1.882513475343035</v>
      </c>
      <c r="H782" s="21">
        <v>-1.1179505741537654E-2</v>
      </c>
      <c r="I782" s="21">
        <v>0</v>
      </c>
      <c r="J782" s="21">
        <v>-0.67077034449225914</v>
      </c>
      <c r="K782" s="21">
        <v>-1.1179505741537654E-2</v>
      </c>
      <c r="L782" s="21">
        <v>-0.99999999999999922</v>
      </c>
      <c r="M782" s="21">
        <v>-0.99999999999999922</v>
      </c>
      <c r="N782" s="21">
        <v>-0.22359011483075286</v>
      </c>
      <c r="O782" s="21">
        <v>5.4365537585795334</v>
      </c>
      <c r="P782" s="21">
        <v>-5.0423578149381337E-2</v>
      </c>
      <c r="Q782" s="21">
        <v>-4.8569755812676141E-2</v>
      </c>
      <c r="R782" s="21">
        <v>5.9893008376188453E-3</v>
      </c>
      <c r="S782" s="21">
        <v>0.32921182982197261</v>
      </c>
      <c r="T782" s="21">
        <v>0.40567778268651322</v>
      </c>
      <c r="U782" s="21">
        <v>-0.10953351051264659</v>
      </c>
      <c r="V782" s="21">
        <v>0</v>
      </c>
      <c r="W782" s="21">
        <v>25.461424309495094</v>
      </c>
      <c r="X782" s="21">
        <v>0.37622899981071994</v>
      </c>
      <c r="Y782" s="21">
        <v>-0.99999999999999922</v>
      </c>
      <c r="Z782" s="21">
        <v>-0.99999999999999922</v>
      </c>
      <c r="AA782" s="21">
        <v>19.167753017489776</v>
      </c>
      <c r="AB782" s="21">
        <v>1.8176321758275413E-2</v>
      </c>
      <c r="AC782" s="21">
        <v>4.7650255292961581E-3</v>
      </c>
      <c r="AD782" s="21">
        <v>-0.1489345591444303</v>
      </c>
      <c r="AE782" s="21">
        <v>-6.2996605928429403</v>
      </c>
      <c r="AF782" s="21">
        <v>-0.99999999999999922</v>
      </c>
      <c r="AG782" s="21">
        <v>-0.99999999999999922</v>
      </c>
      <c r="AH782" s="21">
        <v>-0.99999999999999922</v>
      </c>
      <c r="AI782" s="21">
        <v>0</v>
      </c>
      <c r="AJ782" s="21">
        <v>0</v>
      </c>
      <c r="AK782" s="21">
        <v>0.31295433975981712</v>
      </c>
      <c r="AL782" s="21">
        <v>2.1178704953739254E-2</v>
      </c>
      <c r="AM782" s="21">
        <v>0.13706536114106893</v>
      </c>
      <c r="AN782" s="21">
        <v>3.327982310992765E-2</v>
      </c>
      <c r="AO782" s="21">
        <v>4.9914057273258097</v>
      </c>
      <c r="AP782" s="21">
        <v>0.93788910251688828</v>
      </c>
      <c r="AQ782" s="21">
        <v>24.790653965002836</v>
      </c>
      <c r="AR782" s="21">
        <v>0.62535610199583958</v>
      </c>
      <c r="AS782" s="21">
        <v>0.36504949406918241</v>
      </c>
      <c r="AT782" s="21">
        <v>-0.99999999999999922</v>
      </c>
      <c r="AU782" s="21">
        <v>-0.99999999999999922</v>
      </c>
      <c r="AV782" s="21">
        <v>1.8885027761806539</v>
      </c>
      <c r="AW782" s="21">
        <v>25.542195878586199</v>
      </c>
      <c r="AX782" s="21">
        <v>25.542195878586199</v>
      </c>
      <c r="AY782" s="21">
        <v>0.16957462669647969</v>
      </c>
      <c r="AZ782" s="21">
        <v>-15.420437633748071</v>
      </c>
      <c r="BA782" s="26">
        <v>1360.1884241667331</v>
      </c>
      <c r="CU782" t="e">
        <v>#N/A</v>
      </c>
      <c r="CV782" t="e">
        <v>#N/A</v>
      </c>
    </row>
    <row r="783" spans="1:100" x14ac:dyDescent="0.25">
      <c r="A783">
        <v>2225</v>
      </c>
      <c r="B783" t="s">
        <v>1203</v>
      </c>
      <c r="C783" s="26">
        <v>2</v>
      </c>
      <c r="D783" s="21">
        <v>4.7676105181908488</v>
      </c>
      <c r="E783" s="21">
        <v>0.23005445790659326</v>
      </c>
      <c r="F783" s="21">
        <v>0.64979800810674326</v>
      </c>
      <c r="G783" s="21">
        <v>0.66041567133465584</v>
      </c>
      <c r="H783" s="21">
        <v>0.18885403708688389</v>
      </c>
      <c r="I783" s="21">
        <v>0</v>
      </c>
      <c r="J783" s="21">
        <v>11.331242225213032</v>
      </c>
      <c r="K783" s="21">
        <v>0.18885403708688389</v>
      </c>
      <c r="L783" s="21">
        <v>-1</v>
      </c>
      <c r="M783" s="21">
        <v>-1</v>
      </c>
      <c r="N783" s="21">
        <v>3.7770807417376777</v>
      </c>
      <c r="O783" s="21">
        <v>15.615066819034118</v>
      </c>
      <c r="P783" s="21">
        <v>1.3328811428622396</v>
      </c>
      <c r="Q783" s="21">
        <v>3.4035482907318562</v>
      </c>
      <c r="R783" s="21">
        <v>1.1193824492282134</v>
      </c>
      <c r="S783" s="21">
        <v>0.3501569085866309</v>
      </c>
      <c r="T783" s="21">
        <v>0.36744478664449076</v>
      </c>
      <c r="U783" s="21">
        <v>0.1807274647777381</v>
      </c>
      <c r="V783" s="21">
        <v>1.4266351444216478E-2</v>
      </c>
      <c r="W783" s="21">
        <v>30.825284973502214</v>
      </c>
      <c r="X783" s="21">
        <v>1.2805338506186206</v>
      </c>
      <c r="Y783" s="21">
        <v>-1</v>
      </c>
      <c r="Z783" s="21">
        <v>-1</v>
      </c>
      <c r="AA783" s="21">
        <v>55.812217549903465</v>
      </c>
      <c r="AB783" s="21">
        <v>0.23308192355490215</v>
      </c>
      <c r="AC783" s="21">
        <v>0.2333394427700374</v>
      </c>
      <c r="AD783" s="21">
        <v>0.22775448135160237</v>
      </c>
      <c r="AE783" s="21">
        <v>28.276615199540458</v>
      </c>
      <c r="AF783" s="21">
        <v>-1</v>
      </c>
      <c r="AG783" s="21">
        <v>-1</v>
      </c>
      <c r="AH783" s="21">
        <v>-1</v>
      </c>
      <c r="AI783" s="21">
        <v>7.5558132459122547E-3</v>
      </c>
      <c r="AJ783" s="21">
        <v>1.4266351444216478E-2</v>
      </c>
      <c r="AK783" s="21">
        <v>-4.8895616108568837E-2</v>
      </c>
      <c r="AL783" s="21">
        <v>0.22072357309781615</v>
      </c>
      <c r="AM783" s="21">
        <v>-6.5295455523843984E-2</v>
      </c>
      <c r="AN783" s="21">
        <v>0.24873631573889776</v>
      </c>
      <c r="AO783" s="21">
        <v>-1.2756587881718295</v>
      </c>
      <c r="AP783" s="21">
        <v>6.7208200784944108</v>
      </c>
      <c r="AQ783" s="21">
        <v>36.438289271846948</v>
      </c>
      <c r="AR783" s="21">
        <v>0.84754186697082945</v>
      </c>
      <c r="AS783" s="21">
        <v>1.3822931762640422</v>
      </c>
      <c r="AT783" s="21">
        <v>-1</v>
      </c>
      <c r="AU783" s="21">
        <v>-1</v>
      </c>
      <c r="AV783" s="21">
        <v>1.5371819285502508</v>
      </c>
      <c r="AW783" s="21">
        <v>69.763175861655313</v>
      </c>
      <c r="AX783" s="21">
        <v>70.072863140314965</v>
      </c>
      <c r="AY783" s="21">
        <v>0.28173606451760624</v>
      </c>
      <c r="AZ783" s="21">
        <v>20.159297845001863</v>
      </c>
      <c r="BA783" s="26">
        <v>1461.3345380489409</v>
      </c>
    </row>
    <row r="784" spans="1:100" x14ac:dyDescent="0.25">
      <c r="A784">
        <v>2227</v>
      </c>
      <c r="B784" t="s">
        <v>1204</v>
      </c>
      <c r="C784" s="26">
        <v>3</v>
      </c>
      <c r="D784" s="21">
        <v>5.4065749279892055</v>
      </c>
      <c r="E784" s="21">
        <v>-2.3312011423216213E-3</v>
      </c>
      <c r="F784" s="21">
        <v>0.66338432729594821</v>
      </c>
      <c r="G784" s="21">
        <v>0.62147231417985815</v>
      </c>
      <c r="H784" s="21">
        <v>5.023151876230831E-3</v>
      </c>
      <c r="I784" s="21">
        <v>0</v>
      </c>
      <c r="J784" s="21">
        <v>0.30138911257384993</v>
      </c>
      <c r="K784" s="21">
        <v>5.023151876230831E-3</v>
      </c>
      <c r="L784" s="21">
        <v>-0.99999999999999967</v>
      </c>
      <c r="M784" s="21">
        <v>-0.99999999999999967</v>
      </c>
      <c r="N784" s="21">
        <v>0.10046303752461661</v>
      </c>
      <c r="O784" s="21">
        <v>6.32943635474291</v>
      </c>
      <c r="P784" s="21">
        <v>-0.7330571773954796</v>
      </c>
      <c r="Q784" s="21">
        <v>-5.9771395916606682</v>
      </c>
      <c r="R784" s="21">
        <v>-2.0840845831431349</v>
      </c>
      <c r="S784" s="21">
        <v>0.33333333333333337</v>
      </c>
      <c r="T784" s="21">
        <v>0.29035686175009612</v>
      </c>
      <c r="U784" s="21">
        <v>4.4679356697804345E-2</v>
      </c>
      <c r="V784" s="21">
        <v>1.5226374536632187E-2</v>
      </c>
      <c r="W784" s="21">
        <v>27.142910977665395</v>
      </c>
      <c r="X784" s="21">
        <v>0.85607085749568013</v>
      </c>
      <c r="Y784" s="21">
        <v>-0.99999999999999967</v>
      </c>
      <c r="Z784" s="21">
        <v>-0.99999999999999967</v>
      </c>
      <c r="AA784" s="21">
        <v>46.896948086482006</v>
      </c>
      <c r="AB784" s="21">
        <v>-0.17548225870283937</v>
      </c>
      <c r="AC784" s="21">
        <v>0.18356331106888871</v>
      </c>
      <c r="AD784" s="21">
        <v>0.42868138147314527</v>
      </c>
      <c r="AE784" s="21">
        <v>21.838121691959735</v>
      </c>
      <c r="AF784" s="21">
        <v>-0.99999999999999967</v>
      </c>
      <c r="AG784" s="21">
        <v>-0.99999999999999967</v>
      </c>
      <c r="AH784" s="21">
        <v>-0.99999999999999967</v>
      </c>
      <c r="AI784" s="21">
        <v>0</v>
      </c>
      <c r="AJ784" s="21">
        <v>1.5226374536632187E-2</v>
      </c>
      <c r="AK784" s="21">
        <v>0.15593591697184864</v>
      </c>
      <c r="AL784" s="21">
        <v>5.8460013581220369E-2</v>
      </c>
      <c r="AM784" s="21">
        <v>-0.12063239247513158</v>
      </c>
      <c r="AN784" s="21">
        <v>0.18403532919963728</v>
      </c>
      <c r="AO784" s="21">
        <v>-2.2361302270190451</v>
      </c>
      <c r="AP784" s="21">
        <v>4.8931832978970329</v>
      </c>
      <c r="AQ784" s="21">
        <v>27.444300090239246</v>
      </c>
      <c r="AR784" s="21">
        <v>0.68359592631786581</v>
      </c>
      <c r="AS784" s="21">
        <v>0.86109400937191061</v>
      </c>
      <c r="AT784" s="21">
        <v>-0.99999999999999967</v>
      </c>
      <c r="AU784" s="21">
        <v>-0.99999999999999967</v>
      </c>
      <c r="AV784" s="21">
        <v>-1.4626122689632783</v>
      </c>
      <c r="AW784" s="21">
        <v>58.119567739121948</v>
      </c>
      <c r="AX784" s="21">
        <v>59.642205192785156</v>
      </c>
      <c r="AY784" s="21">
        <v>0.36636077394033956</v>
      </c>
      <c r="AZ784" s="21">
        <v>14.730801733444832</v>
      </c>
      <c r="BA784" s="26">
        <v>1478.3007061792764</v>
      </c>
      <c r="CU784" t="e">
        <v>#N/A</v>
      </c>
      <c r="CV784" t="e">
        <v>#N/A</v>
      </c>
    </row>
    <row r="785" spans="1:100" x14ac:dyDescent="0.25">
      <c r="A785">
        <v>2228</v>
      </c>
      <c r="B785" t="s">
        <v>1205</v>
      </c>
      <c r="C785" s="26">
        <v>3</v>
      </c>
      <c r="D785" s="21">
        <v>5.0983572336704679</v>
      </c>
      <c r="E785" s="21">
        <v>4.166201552447288E-3</v>
      </c>
      <c r="F785" s="21">
        <v>-0.38309653427429546</v>
      </c>
      <c r="G785" s="21">
        <v>-0.38309653427429546</v>
      </c>
      <c r="H785" s="21">
        <v>-1.0712297179804077E-2</v>
      </c>
      <c r="I785" s="21">
        <v>0</v>
      </c>
      <c r="J785" s="21">
        <v>-0.64273783078824354</v>
      </c>
      <c r="K785" s="21">
        <v>-1.0712297179804077E-2</v>
      </c>
      <c r="L785" s="21">
        <v>-1.0000000000000002</v>
      </c>
      <c r="M785" s="21">
        <v>-1.0000000000000002</v>
      </c>
      <c r="N785" s="21">
        <v>-0.21424594359608087</v>
      </c>
      <c r="O785" s="21">
        <v>4.072522868607928</v>
      </c>
      <c r="P785" s="21">
        <v>-0.24948890492779888</v>
      </c>
      <c r="Q785" s="21">
        <v>-1.5035450802463901</v>
      </c>
      <c r="R785" s="21">
        <v>-0.49810746305949838</v>
      </c>
      <c r="S785" s="21">
        <v>0.33333333333333354</v>
      </c>
      <c r="T785" s="21">
        <v>0.365743831107115</v>
      </c>
      <c r="U785" s="21">
        <v>0.21623515850094913</v>
      </c>
      <c r="V785" s="21">
        <v>-4.6616489055198718E-3</v>
      </c>
      <c r="W785" s="21">
        <v>36.854518848627279</v>
      </c>
      <c r="X785" s="21">
        <v>1.5544216243705506</v>
      </c>
      <c r="Y785" s="21">
        <v>-1.0000000000000002</v>
      </c>
      <c r="Z785" s="21">
        <v>-1.0000000000000002</v>
      </c>
      <c r="AA785" s="21">
        <v>72.816232486577988</v>
      </c>
      <c r="AB785" s="21">
        <v>0.12895620274535083</v>
      </c>
      <c r="AC785" s="21">
        <v>0.58293243155334595</v>
      </c>
      <c r="AD785" s="21">
        <v>1.7307787721506648E-2</v>
      </c>
      <c r="AE785" s="21">
        <v>36.459821101010164</v>
      </c>
      <c r="AF785" s="21">
        <v>-1.0000000000000002</v>
      </c>
      <c r="AG785" s="21">
        <v>-1.0000000000000002</v>
      </c>
      <c r="AH785" s="21">
        <v>-1.0000000000000002</v>
      </c>
      <c r="AI785" s="21">
        <v>-4.6197460877935113E-3</v>
      </c>
      <c r="AJ785" s="21">
        <v>-4.6616489055198718E-3</v>
      </c>
      <c r="AK785" s="21">
        <v>0.2656968480564702</v>
      </c>
      <c r="AL785" s="21">
        <v>0.15158126244861733</v>
      </c>
      <c r="AM785" s="21">
        <v>-4.4963916025142277E-2</v>
      </c>
      <c r="AN785" s="21">
        <v>0.14740315318964622</v>
      </c>
      <c r="AO785" s="21">
        <v>0.2043863396537936</v>
      </c>
      <c r="AP785" s="21">
        <v>4.4429851419842423</v>
      </c>
      <c r="AQ785" s="21">
        <v>36.21178101783903</v>
      </c>
      <c r="AR785" s="21">
        <v>0.91065067403587752</v>
      </c>
      <c r="AS785" s="21">
        <v>1.5437093271907463</v>
      </c>
      <c r="AT785" s="21">
        <v>-1.0000000000000002</v>
      </c>
      <c r="AU785" s="21">
        <v>-1.0000000000000002</v>
      </c>
      <c r="AV785" s="21">
        <v>-0.88120399733379384</v>
      </c>
      <c r="AW785" s="21">
        <v>81.331740497170159</v>
      </c>
      <c r="AX785" s="21">
        <v>80.773180684862297</v>
      </c>
      <c r="AY785" s="21">
        <v>-6.2186235867941198E-3</v>
      </c>
      <c r="AZ785" s="21">
        <v>-20.342078832074531</v>
      </c>
      <c r="BA785" s="26">
        <v>1454.3204905249474</v>
      </c>
    </row>
    <row r="786" spans="1:100" x14ac:dyDescent="0.25">
      <c r="A786">
        <v>2230</v>
      </c>
      <c r="B786" t="s">
        <v>1206</v>
      </c>
      <c r="C786" s="26">
        <v>3</v>
      </c>
      <c r="D786" s="21">
        <v>3.6163329700416487</v>
      </c>
      <c r="E786" s="21">
        <v>0</v>
      </c>
      <c r="F786" s="21">
        <v>0.5476213112527536</v>
      </c>
      <c r="G786" s="21">
        <v>0.5476213112527536</v>
      </c>
      <c r="H786" s="21">
        <v>0.18078913453381121</v>
      </c>
      <c r="I786" s="21">
        <v>0</v>
      </c>
      <c r="J786" s="21">
        <v>10.847348072028669</v>
      </c>
      <c r="K786" s="21">
        <v>0.18078913453381121</v>
      </c>
      <c r="L786" s="21">
        <v>-0.99999999999999989</v>
      </c>
      <c r="M786" s="21">
        <v>-0.99999999999999989</v>
      </c>
      <c r="N786" s="21">
        <v>3.6157826906762223</v>
      </c>
      <c r="O786" s="21">
        <v>15.011302353323074</v>
      </c>
      <c r="P786" s="21">
        <v>0</v>
      </c>
      <c r="Q786" s="21">
        <v>-0.61773262177924537</v>
      </c>
      <c r="R786" s="21">
        <v>-0.15439915205386495</v>
      </c>
      <c r="S786" s="21">
        <v>0.33333333333333343</v>
      </c>
      <c r="T786" s="21">
        <v>0.34837429819806648</v>
      </c>
      <c r="U786" s="21">
        <v>0.39401005467457567</v>
      </c>
      <c r="V786" s="21">
        <v>0</v>
      </c>
      <c r="W786" s="21">
        <v>35.797142066886572</v>
      </c>
      <c r="X786" s="21">
        <v>2.0919996805606242</v>
      </c>
      <c r="Y786" s="21">
        <v>-0.99999999999999989</v>
      </c>
      <c r="Z786" s="21">
        <v>-0.99999999999999989</v>
      </c>
      <c r="AA786" s="21">
        <v>55.054085549552518</v>
      </c>
      <c r="AB786" s="21">
        <v>0.21579818552448193</v>
      </c>
      <c r="AC786" s="21">
        <v>0.37370662981473024</v>
      </c>
      <c r="AD786" s="21">
        <v>-0.20127796264481587</v>
      </c>
      <c r="AE786" s="21">
        <v>19.411342634719819</v>
      </c>
      <c r="AF786" s="21">
        <v>-0.99999999999999989</v>
      </c>
      <c r="AG786" s="21">
        <v>-0.99999999999999989</v>
      </c>
      <c r="AH786" s="21">
        <v>-0.99999999999999989</v>
      </c>
      <c r="AI786" s="21">
        <v>6.9105180368687711E-3</v>
      </c>
      <c r="AJ786" s="21">
        <v>0</v>
      </c>
      <c r="AK786" s="21">
        <v>0.44236973642869964</v>
      </c>
      <c r="AL786" s="21">
        <v>6.6715193677571283E-2</v>
      </c>
      <c r="AM786" s="21">
        <v>9.9433196706854021E-2</v>
      </c>
      <c r="AN786" s="21">
        <v>0.37611444583128989</v>
      </c>
      <c r="AO786" s="21">
        <v>4.69767859981485</v>
      </c>
      <c r="AP786" s="21">
        <v>9.7364371141701032</v>
      </c>
      <c r="AQ786" s="21">
        <v>46.644490138915238</v>
      </c>
      <c r="AR786" s="21">
        <v>1.0757176862059754</v>
      </c>
      <c r="AS786" s="21">
        <v>2.2727888150944353</v>
      </c>
      <c r="AT786" s="21">
        <v>-0.99999999999999989</v>
      </c>
      <c r="AU786" s="21">
        <v>-0.99999999999999989</v>
      </c>
      <c r="AV786" s="21">
        <v>0.39322215919888859</v>
      </c>
      <c r="AW786" s="21">
        <v>79.801825017045687</v>
      </c>
      <c r="AX786" s="21">
        <v>79.940035377783062</v>
      </c>
      <c r="AY786" s="21">
        <v>0.13253437465256684</v>
      </c>
      <c r="AZ786" s="21">
        <v>24.195972365192901</v>
      </c>
      <c r="BA786" s="26">
        <v>1596.5612979922626</v>
      </c>
      <c r="CU786" t="e">
        <v>#N/A</v>
      </c>
      <c r="CV786" t="e">
        <v>#N/A</v>
      </c>
    </row>
    <row r="787" spans="1:100" x14ac:dyDescent="0.25">
      <c r="A787">
        <v>2231</v>
      </c>
      <c r="B787" t="s">
        <v>1207</v>
      </c>
      <c r="C787" s="26">
        <v>3</v>
      </c>
      <c r="D787" s="21">
        <v>3.6175203767592445</v>
      </c>
      <c r="E787" s="21">
        <v>-1.0095928470459254E-2</v>
      </c>
      <c r="F787" s="21">
        <v>-0.33365976145809539</v>
      </c>
      <c r="G787" s="21">
        <v>-0.33365976145809539</v>
      </c>
      <c r="H787" s="21">
        <v>0.24269897037506533</v>
      </c>
      <c r="I787" s="21">
        <v>0</v>
      </c>
      <c r="J787" s="21">
        <v>14.561938222503915</v>
      </c>
      <c r="K787" s="21">
        <v>0.24269897037506533</v>
      </c>
      <c r="L787" s="21">
        <v>-0.99999999999999978</v>
      </c>
      <c r="M787" s="21">
        <v>-0.99999999999999978</v>
      </c>
      <c r="N787" s="21">
        <v>4.8539794075013072</v>
      </c>
      <c r="O787" s="21">
        <v>17.84579883780507</v>
      </c>
      <c r="P787" s="21">
        <v>-1.7909667933056626E-2</v>
      </c>
      <c r="Q787" s="21">
        <v>1.8850242196317479E-2</v>
      </c>
      <c r="R787" s="21">
        <v>7.9703425103921532E-2</v>
      </c>
      <c r="S787" s="21">
        <v>0.33333333333333326</v>
      </c>
      <c r="T787" s="21">
        <v>0.25152850585222503</v>
      </c>
      <c r="U787" s="21">
        <v>0.13224624271134913</v>
      </c>
      <c r="V787" s="21">
        <v>0</v>
      </c>
      <c r="W787" s="21">
        <v>18.976364460873683</v>
      </c>
      <c r="X787" s="21">
        <v>0.77172050774815781</v>
      </c>
      <c r="Y787" s="21">
        <v>-0.99999999999999978</v>
      </c>
      <c r="Z787" s="21">
        <v>-0.99999999999999978</v>
      </c>
      <c r="AA787" s="21">
        <v>37.184059314079811</v>
      </c>
      <c r="AB787" s="21">
        <v>8.7924996573914241E-2</v>
      </c>
      <c r="AC787" s="21">
        <v>0.30865501465441064</v>
      </c>
      <c r="AD787" s="21">
        <v>-3.4020182666280201E-2</v>
      </c>
      <c r="AE787" s="21">
        <v>18.127991428102234</v>
      </c>
      <c r="AF787" s="21">
        <v>-0.99999999999999978</v>
      </c>
      <c r="AG787" s="21">
        <v>-0.99999999999999978</v>
      </c>
      <c r="AH787" s="21">
        <v>-0.99999999999999978</v>
      </c>
      <c r="AI787" s="21">
        <v>2.3448329608824862E-2</v>
      </c>
      <c r="AJ787" s="21">
        <v>0</v>
      </c>
      <c r="AK787" s="21">
        <v>0.17286363814467864</v>
      </c>
      <c r="AL787" s="21">
        <v>0.30555714882336998</v>
      </c>
      <c r="AM787" s="21">
        <v>-7.8165694727882318E-2</v>
      </c>
      <c r="AN787" s="21">
        <v>0.13438903764656346</v>
      </c>
      <c r="AO787" s="21">
        <v>-1.0898241774736652</v>
      </c>
      <c r="AP787" s="21">
        <v>4.8875116852809368</v>
      </c>
      <c r="AQ787" s="21">
        <v>33.538302683377609</v>
      </c>
      <c r="AR787" s="21">
        <v>0.71710808189690711</v>
      </c>
      <c r="AS787" s="21">
        <v>1.0144194781232232</v>
      </c>
      <c r="AT787" s="21">
        <v>-0.99999999999999978</v>
      </c>
      <c r="AU787" s="21">
        <v>-0.99999999999999978</v>
      </c>
      <c r="AV787" s="21">
        <v>-0.25395633635417353</v>
      </c>
      <c r="AW787" s="21">
        <v>59.91736983716585</v>
      </c>
      <c r="AX787" s="21">
        <v>60.386336429342343</v>
      </c>
      <c r="AY787" s="21">
        <v>-0.17230615594666249</v>
      </c>
      <c r="AZ787" s="21">
        <v>-79.614331713921203</v>
      </c>
      <c r="BA787" s="26">
        <v>1352.2839936331161</v>
      </c>
    </row>
    <row r="788" spans="1:100" x14ac:dyDescent="0.25">
      <c r="A788">
        <v>2232</v>
      </c>
      <c r="B788" t="s">
        <v>1208</v>
      </c>
      <c r="C788" s="26">
        <v>2</v>
      </c>
      <c r="D788" s="21">
        <v>3.9822853177574551</v>
      </c>
      <c r="E788" s="21">
        <v>5.5611679109766894E-2</v>
      </c>
      <c r="F788" s="21">
        <v>0.21541643351859396</v>
      </c>
      <c r="G788" s="21">
        <v>0.22406152927986489</v>
      </c>
      <c r="H788" s="21">
        <v>9.8581282366582715E-2</v>
      </c>
      <c r="I788" s="21">
        <v>0</v>
      </c>
      <c r="J788" s="21">
        <v>5.9148769419949625</v>
      </c>
      <c r="K788" s="21">
        <v>9.8581282366582715E-2</v>
      </c>
      <c r="L788" s="21">
        <v>-1</v>
      </c>
      <c r="M788" s="21">
        <v>-1</v>
      </c>
      <c r="N788" s="21">
        <v>1.971625647331654</v>
      </c>
      <c r="O788" s="21">
        <v>9.9888794456428016</v>
      </c>
      <c r="P788" s="21">
        <v>0.44942171173850382</v>
      </c>
      <c r="Q788" s="21">
        <v>1.3386742383007717</v>
      </c>
      <c r="R788" s="21">
        <v>0.44117786421306815</v>
      </c>
      <c r="S788" s="21">
        <v>0.33328235111420518</v>
      </c>
      <c r="T788" s="21">
        <v>0.29620006620030526</v>
      </c>
      <c r="U788" s="21">
        <v>9.2506473454335283E-2</v>
      </c>
      <c r="V788" s="21">
        <v>2.60101845382628E-3</v>
      </c>
      <c r="W788" s="21">
        <v>25.257289791148828</v>
      </c>
      <c r="X788" s="21">
        <v>0.87184140842411406</v>
      </c>
      <c r="Y788" s="21">
        <v>-1</v>
      </c>
      <c r="Z788" s="21">
        <v>-1</v>
      </c>
      <c r="AA788" s="21">
        <v>44.348612275988224</v>
      </c>
      <c r="AB788" s="21">
        <v>0.13412563431892999</v>
      </c>
      <c r="AC788" s="21">
        <v>0.13434559985870673</v>
      </c>
      <c r="AD788" s="21">
        <v>0.12961075432022359</v>
      </c>
      <c r="AE788" s="21">
        <v>19.160120156541151</v>
      </c>
      <c r="AF788" s="21">
        <v>-1</v>
      </c>
      <c r="AG788" s="21">
        <v>-1</v>
      </c>
      <c r="AH788" s="21">
        <v>-1</v>
      </c>
      <c r="AI788" s="21">
        <v>1.1592141743606863E-3</v>
      </c>
      <c r="AJ788" s="21">
        <v>2.60101845382628E-3</v>
      </c>
      <c r="AK788" s="21">
        <v>7.03211954157138E-2</v>
      </c>
      <c r="AL788" s="21">
        <v>0.10150676157353353</v>
      </c>
      <c r="AM788" s="21">
        <v>7.3559151217849797E-2</v>
      </c>
      <c r="AN788" s="21">
        <v>0.10988170899720397</v>
      </c>
      <c r="AO788" s="21">
        <v>2.2601233522288897</v>
      </c>
      <c r="AP788" s="21">
        <v>3.1850379380936911</v>
      </c>
      <c r="AQ788" s="21">
        <v>30.510765414864469</v>
      </c>
      <c r="AR788" s="21">
        <v>0.71706546432028984</v>
      </c>
      <c r="AS788" s="21">
        <v>0.96034886075786907</v>
      </c>
      <c r="AT788" s="21">
        <v>-1</v>
      </c>
      <c r="AU788" s="21">
        <v>-1</v>
      </c>
      <c r="AV788" s="21">
        <v>0.63717713527889996</v>
      </c>
      <c r="AW788" s="21">
        <v>56.552209498054061</v>
      </c>
      <c r="AX788" s="21">
        <v>56.688824694650549</v>
      </c>
      <c r="AY788" s="21">
        <v>0.17997619530216027</v>
      </c>
      <c r="AZ788" s="21">
        <v>2.3317298686751253</v>
      </c>
      <c r="BA788" s="26">
        <v>1481.4343316647532</v>
      </c>
    </row>
    <row r="789" spans="1:100" x14ac:dyDescent="0.25">
      <c r="A789">
        <v>2234</v>
      </c>
      <c r="B789" t="s">
        <v>1209</v>
      </c>
      <c r="C789" s="26">
        <v>3</v>
      </c>
      <c r="D789" s="21">
        <v>3.9887429894781841</v>
      </c>
      <c r="E789" s="21">
        <v>0</v>
      </c>
      <c r="F789" s="21">
        <v>-0.66258350484288675</v>
      </c>
      <c r="G789" s="21">
        <v>-0.66258350484288675</v>
      </c>
      <c r="H789" s="21">
        <v>6.6125539411858707E-4</v>
      </c>
      <c r="I789" s="21">
        <v>0</v>
      </c>
      <c r="J789" s="21">
        <v>3.96753236471169E-2</v>
      </c>
      <c r="K789" s="21">
        <v>6.6125539411858707E-4</v>
      </c>
      <c r="L789" s="21">
        <v>-1.0000000000000007</v>
      </c>
      <c r="M789" s="21">
        <v>-1.0000000000000007</v>
      </c>
      <c r="N789" s="21">
        <v>1.3225107882371856E-2</v>
      </c>
      <c r="O789" s="21">
        <v>3.3658348082824174</v>
      </c>
      <c r="P789" s="21">
        <v>-0.17118593139704322</v>
      </c>
      <c r="Q789" s="21">
        <v>0.86144098765343669</v>
      </c>
      <c r="R789" s="21">
        <v>0.12466007617676705</v>
      </c>
      <c r="S789" s="21">
        <v>0.33333333333333376</v>
      </c>
      <c r="T789" s="21">
        <v>0.16512611009284178</v>
      </c>
      <c r="U789" s="21">
        <v>-0.14240429700175219</v>
      </c>
      <c r="V789" s="21">
        <v>5.0903675033396236E-3</v>
      </c>
      <c r="W789" s="21">
        <v>14.419370341345777</v>
      </c>
      <c r="X789" s="21">
        <v>-0.20445844738560892</v>
      </c>
      <c r="Y789" s="21">
        <v>-1.0000000000000007</v>
      </c>
      <c r="Z789" s="21">
        <v>-1.0000000000000007</v>
      </c>
      <c r="AA789" s="21">
        <v>-5.9233178643437974</v>
      </c>
      <c r="AB789" s="21">
        <v>-0.13500962001085792</v>
      </c>
      <c r="AC789" s="21">
        <v>-0.20024679209419552</v>
      </c>
      <c r="AD789" s="21">
        <v>-7.409055353227291E-2</v>
      </c>
      <c r="AE789" s="21">
        <v>-20.467348281866318</v>
      </c>
      <c r="AF789" s="21">
        <v>-1.0000000000000007</v>
      </c>
      <c r="AG789" s="21">
        <v>-1.0000000000000007</v>
      </c>
      <c r="AH789" s="21">
        <v>-1.0000000000000007</v>
      </c>
      <c r="AI789" s="21">
        <v>-3.1796605554022576E-2</v>
      </c>
      <c r="AJ789" s="21">
        <v>5.0903675033396236E-3</v>
      </c>
      <c r="AK789" s="21">
        <v>0.35436916830679704</v>
      </c>
      <c r="AL789" s="21">
        <v>0.16304733939630872</v>
      </c>
      <c r="AM789" s="21">
        <v>0.23657096652357579</v>
      </c>
      <c r="AN789" s="21">
        <v>-5.5539580832354926E-2</v>
      </c>
      <c r="AO789" s="21">
        <v>7.6861200046233789</v>
      </c>
      <c r="AP789" s="21">
        <v>-0.57325282382732956</v>
      </c>
      <c r="AQ789" s="21">
        <v>14.459045664992896</v>
      </c>
      <c r="AR789" s="21">
        <v>0.36114551392776295</v>
      </c>
      <c r="AS789" s="21">
        <v>-0.2037971919914901</v>
      </c>
      <c r="AT789" s="21">
        <v>-1.0000000000000007</v>
      </c>
      <c r="AU789" s="21">
        <v>-1.0000000000000007</v>
      </c>
      <c r="AV789" s="21">
        <v>-0.53792342866611964</v>
      </c>
      <c r="AW789" s="21">
        <v>-3.1307358798886948</v>
      </c>
      <c r="AX789" s="21">
        <v>-3.2576312406351851</v>
      </c>
      <c r="AY789" s="21">
        <v>-0.27843142789641684</v>
      </c>
      <c r="AZ789" s="21">
        <v>-114.11765376524446</v>
      </c>
      <c r="BA789" s="26">
        <v>1233.7607792496906</v>
      </c>
      <c r="CU789" t="e">
        <v>#N/A</v>
      </c>
      <c r="CV789" t="e">
        <v>#N/A</v>
      </c>
    </row>
    <row r="790" spans="1:100" x14ac:dyDescent="0.25">
      <c r="A790">
        <v>2239</v>
      </c>
      <c r="B790" t="s">
        <v>1210</v>
      </c>
      <c r="C790" s="26">
        <v>2</v>
      </c>
      <c r="D790" s="21">
        <v>3.3958196652717652</v>
      </c>
      <c r="E790" s="21">
        <v>-7.4658810150018962E-2</v>
      </c>
      <c r="F790" s="21">
        <v>-0.10897131493009024</v>
      </c>
      <c r="G790" s="21">
        <v>-0.101799294355707</v>
      </c>
      <c r="H790" s="21">
        <v>3.1167337201566662E-2</v>
      </c>
      <c r="I790" s="21">
        <v>0</v>
      </c>
      <c r="J790" s="21">
        <v>1.8700402320939995</v>
      </c>
      <c r="K790" s="21">
        <v>3.1167337201566662E-2</v>
      </c>
      <c r="L790" s="21">
        <v>-1</v>
      </c>
      <c r="M790" s="21">
        <v>-1</v>
      </c>
      <c r="N790" s="21">
        <v>0.62334674403133317</v>
      </c>
      <c r="O790" s="21">
        <v>5.7873516618383718</v>
      </c>
      <c r="P790" s="21">
        <v>-0.21032868393539822</v>
      </c>
      <c r="Q790" s="21">
        <v>-0.20333371941084888</v>
      </c>
      <c r="R790" s="21">
        <v>-6.5292186983802403E-2</v>
      </c>
      <c r="S790" s="21">
        <v>0.32068075835618348</v>
      </c>
      <c r="T790" s="21">
        <v>0.24299588856994084</v>
      </c>
      <c r="U790" s="21">
        <v>2.6624745463356421E-2</v>
      </c>
      <c r="V790" s="21">
        <v>-6.1104263335007309E-3</v>
      </c>
      <c r="W790" s="21">
        <v>21.099218808766025</v>
      </c>
      <c r="X790" s="21">
        <v>0.56663780659738305</v>
      </c>
      <c r="Y790" s="21">
        <v>-1</v>
      </c>
      <c r="Z790" s="21">
        <v>-1</v>
      </c>
      <c r="AA790" s="21">
        <v>35.787813841027912</v>
      </c>
      <c r="AB790" s="21">
        <v>6.0226993727351096E-2</v>
      </c>
      <c r="AC790" s="21">
        <v>6.0418914909567141E-2</v>
      </c>
      <c r="AD790" s="21">
        <v>5.6318919448414106E-2</v>
      </c>
      <c r="AE790" s="21">
        <v>12.352098192105792</v>
      </c>
      <c r="AF790" s="21">
        <v>-1</v>
      </c>
      <c r="AG790" s="21">
        <v>-1</v>
      </c>
      <c r="AH790" s="21">
        <v>-1</v>
      </c>
      <c r="AI790" s="21">
        <v>-3.6176421472199636E-3</v>
      </c>
      <c r="AJ790" s="21">
        <v>-6.1104263335007309E-3</v>
      </c>
      <c r="AK790" s="21">
        <v>0.15935000172330127</v>
      </c>
      <c r="AL790" s="21">
        <v>1.247795526594607E-2</v>
      </c>
      <c r="AM790" s="21">
        <v>0.17725308272351267</v>
      </c>
      <c r="AN790" s="21">
        <v>6.187777491541091E-3</v>
      </c>
      <c r="AO790" s="21">
        <v>4.9005769870708633</v>
      </c>
      <c r="AP790" s="21">
        <v>0.54458430325171747</v>
      </c>
      <c r="AQ790" s="21">
        <v>26.084205380255518</v>
      </c>
      <c r="AR790" s="21">
        <v>0.61962821339264162</v>
      </c>
      <c r="AS790" s="21">
        <v>0.64524901655397349</v>
      </c>
      <c r="AT790" s="21">
        <v>-1</v>
      </c>
      <c r="AU790" s="21">
        <v>-1</v>
      </c>
      <c r="AV790" s="21">
        <v>-3.492901645906088E-2</v>
      </c>
      <c r="AW790" s="21">
        <v>46.686515637574118</v>
      </c>
      <c r="AX790" s="21">
        <v>46.69388395468907</v>
      </c>
      <c r="AY790" s="21">
        <v>0.10398389547100705</v>
      </c>
      <c r="AZ790" s="21">
        <v>-10.981552679369367</v>
      </c>
      <c r="BA790" s="26">
        <v>1424.7233847325965</v>
      </c>
    </row>
    <row r="791" spans="1:100" x14ac:dyDescent="0.25">
      <c r="A791">
        <v>2240</v>
      </c>
      <c r="B791" t="s">
        <v>1211</v>
      </c>
      <c r="C791" s="26">
        <v>3</v>
      </c>
      <c r="D791" s="21">
        <v>4.953945110464729</v>
      </c>
      <c r="E791" s="21">
        <v>0.32880688397808672</v>
      </c>
      <c r="F791" s="21">
        <v>0.64484324826750661</v>
      </c>
      <c r="G791" s="21">
        <v>0.73627091851188409</v>
      </c>
      <c r="H791" s="21">
        <v>-4.312862797599043E-2</v>
      </c>
      <c r="I791" s="21">
        <v>0</v>
      </c>
      <c r="J791" s="21">
        <v>-2.5877176785594247</v>
      </c>
      <c r="K791" s="21">
        <v>-4.312862797599043E-2</v>
      </c>
      <c r="L791" s="21">
        <v>-0.99999999999999989</v>
      </c>
      <c r="M791" s="21">
        <v>-0.99999999999999989</v>
      </c>
      <c r="N791" s="21">
        <v>-0.86257255951980849</v>
      </c>
      <c r="O791" s="21">
        <v>3.1024983504171915</v>
      </c>
      <c r="P791" s="21">
        <v>3.3705819755685887E-2</v>
      </c>
      <c r="Q791" s="21">
        <v>-1.3096695908032348</v>
      </c>
      <c r="R791" s="21">
        <v>-0.4888257259820844</v>
      </c>
      <c r="S791" s="21">
        <v>0.33333333333333348</v>
      </c>
      <c r="T791" s="21">
        <v>0.31555958154734154</v>
      </c>
      <c r="U791" s="21">
        <v>0.14140838764028169</v>
      </c>
      <c r="V791" s="21">
        <v>-1.2945682920238073E-2</v>
      </c>
      <c r="W791" s="21">
        <v>32.819369903068356</v>
      </c>
      <c r="X791" s="21">
        <v>1.0999857392609922</v>
      </c>
      <c r="Y791" s="21">
        <v>-0.99999999999999989</v>
      </c>
      <c r="Z791" s="21">
        <v>-0.99999999999999989</v>
      </c>
      <c r="AA791" s="21">
        <v>49.130877150863256</v>
      </c>
      <c r="AB791" s="21">
        <v>-4.8800255880846063E-2</v>
      </c>
      <c r="AC791" s="21">
        <v>0.30045239835408333</v>
      </c>
      <c r="AD791" s="21">
        <v>8.4354517002302468E-2</v>
      </c>
      <c r="AE791" s="21">
        <v>16.800332973776985</v>
      </c>
      <c r="AF791" s="21">
        <v>-0.99999999999999989</v>
      </c>
      <c r="AG791" s="21">
        <v>-0.99999999999999989</v>
      </c>
      <c r="AH791" s="21">
        <v>-0.99999999999999989</v>
      </c>
      <c r="AI791" s="21">
        <v>8.8131940016353515E-3</v>
      </c>
      <c r="AJ791" s="21">
        <v>-1.2945682920238073E-2</v>
      </c>
      <c r="AK791" s="21">
        <v>-6.9452621913274944E-3</v>
      </c>
      <c r="AL791" s="21">
        <v>-9.7601413928755695E-2</v>
      </c>
      <c r="AM791" s="21">
        <v>-0.17767296125358634</v>
      </c>
      <c r="AN791" s="21">
        <v>-3.4931660748387452E-2</v>
      </c>
      <c r="AO791" s="21">
        <v>-4.4765503422962967</v>
      </c>
      <c r="AP791" s="21">
        <v>-1.3612985883534652</v>
      </c>
      <c r="AQ791" s="21">
        <v>30.231652224508931</v>
      </c>
      <c r="AR791" s="21">
        <v>0.77735561960071853</v>
      </c>
      <c r="AS791" s="21">
        <v>1.0568571112850027</v>
      </c>
      <c r="AT791" s="21">
        <v>-0.99999999999999989</v>
      </c>
      <c r="AU791" s="21">
        <v>-0.99999999999999989</v>
      </c>
      <c r="AV791" s="21">
        <v>0.24744519252979905</v>
      </c>
      <c r="AW791" s="21">
        <v>50.872076912926971</v>
      </c>
      <c r="AX791" s="21">
        <v>49.753772500935874</v>
      </c>
      <c r="AY791" s="21">
        <v>0.3123944709161468</v>
      </c>
      <c r="AZ791" s="21">
        <v>49.602729848703881</v>
      </c>
      <c r="BA791" s="26">
        <v>1527.4191393953256</v>
      </c>
    </row>
    <row r="792" spans="1:100" x14ac:dyDescent="0.25">
      <c r="A792">
        <v>2246</v>
      </c>
      <c r="B792" t="s">
        <v>1212</v>
      </c>
      <c r="C792" s="26">
        <v>3</v>
      </c>
      <c r="D792" s="21">
        <v>2.887078705823054</v>
      </c>
      <c r="E792" s="21">
        <v>0</v>
      </c>
      <c r="F792" s="21">
        <v>0.20439764983477535</v>
      </c>
      <c r="G792" s="21">
        <v>0.20439764983477535</v>
      </c>
      <c r="H792" s="21">
        <v>0.19626839236933591</v>
      </c>
      <c r="I792" s="21">
        <v>0</v>
      </c>
      <c r="J792" s="21">
        <v>11.776103542160149</v>
      </c>
      <c r="K792" s="21">
        <v>0.19626839236933591</v>
      </c>
      <c r="L792" s="21">
        <v>-0.99999999999999978</v>
      </c>
      <c r="M792" s="21">
        <v>-0.99999999999999978</v>
      </c>
      <c r="N792" s="21">
        <v>3.9253678473867182</v>
      </c>
      <c r="O792" s="21">
        <v>14.867579897817995</v>
      </c>
      <c r="P792" s="21">
        <v>-0.20559090043330064</v>
      </c>
      <c r="Q792" s="21">
        <v>0.15380851799614573</v>
      </c>
      <c r="R792" s="21">
        <v>3.7088537003737099E-2</v>
      </c>
      <c r="S792" s="21">
        <v>0.33333333333333343</v>
      </c>
      <c r="T792" s="21">
        <v>0.27267857225372305</v>
      </c>
      <c r="U792" s="21">
        <v>-9.3587434239230521E-3</v>
      </c>
      <c r="V792" s="21">
        <v>-2.3815945381634437E-2</v>
      </c>
      <c r="W792" s="21">
        <v>15.062752976486522</v>
      </c>
      <c r="X792" s="21">
        <v>0.16964591008957813</v>
      </c>
      <c r="Y792" s="21">
        <v>-0.99999999999999978</v>
      </c>
      <c r="Z792" s="21">
        <v>-0.99999999999999978</v>
      </c>
      <c r="AA792" s="21">
        <v>14.168918915705541</v>
      </c>
      <c r="AB792" s="21">
        <v>6.2982155117338706E-2</v>
      </c>
      <c r="AC792" s="21">
        <v>-1.0816738879773573E-2</v>
      </c>
      <c r="AD792" s="21">
        <v>-7.0783868193259644E-2</v>
      </c>
      <c r="AE792" s="21">
        <v>-0.93092259778472108</v>
      </c>
      <c r="AF792" s="21">
        <v>-0.99999999999999978</v>
      </c>
      <c r="AG792" s="21">
        <v>-0.99999999999999978</v>
      </c>
      <c r="AH792" s="21">
        <v>-0.99999999999999978</v>
      </c>
      <c r="AI792" s="21">
        <v>0</v>
      </c>
      <c r="AJ792" s="21">
        <v>-2.3815945381634437E-2</v>
      </c>
      <c r="AK792" s="21">
        <v>-0.14290323163468616</v>
      </c>
      <c r="AL792" s="21">
        <v>0.23370134141473958</v>
      </c>
      <c r="AM792" s="21">
        <v>-7.1389954765983296E-2</v>
      </c>
      <c r="AN792" s="21">
        <v>0.44716446046589797</v>
      </c>
      <c r="AO792" s="21">
        <v>-2.499265027323013</v>
      </c>
      <c r="AP792" s="21">
        <v>12.347618218721147</v>
      </c>
      <c r="AQ792" s="21">
        <v>26.838856518646672</v>
      </c>
      <c r="AR792" s="21">
        <v>0.57283721678149879</v>
      </c>
      <c r="AS792" s="21">
        <v>0.36591430245891376</v>
      </c>
      <c r="AT792" s="21">
        <v>-0.99999999999999978</v>
      </c>
      <c r="AU792" s="21">
        <v>-0.99999999999999978</v>
      </c>
      <c r="AV792" s="21">
        <v>0.24148618683851253</v>
      </c>
      <c r="AW792" s="21">
        <v>41.384117032244674</v>
      </c>
      <c r="AX792" s="21">
        <v>39.002522494081234</v>
      </c>
      <c r="AY792" s="21">
        <v>0.10156031465296246</v>
      </c>
      <c r="AZ792" s="21">
        <v>-16.386395052039454</v>
      </c>
      <c r="BA792" s="26">
        <v>1362.1165645826513</v>
      </c>
    </row>
    <row r="793" spans="1:100" x14ac:dyDescent="0.25">
      <c r="A793">
        <v>2252</v>
      </c>
      <c r="B793" t="s">
        <v>1213</v>
      </c>
      <c r="C793" s="26">
        <v>3</v>
      </c>
      <c r="D793" s="21">
        <v>5.1844804336292469</v>
      </c>
      <c r="E793" s="21">
        <v>-0.10929381888702916</v>
      </c>
      <c r="F793" s="21">
        <v>0.30423161320168046</v>
      </c>
      <c r="G793" s="21">
        <v>0.27815347760677256</v>
      </c>
      <c r="H793" s="21">
        <v>0.45764538366944507</v>
      </c>
      <c r="I793" s="21">
        <v>0</v>
      </c>
      <c r="J793" s="21">
        <v>27.458723020166698</v>
      </c>
      <c r="K793" s="21">
        <v>0.45764538366944507</v>
      </c>
      <c r="L793" s="21">
        <v>-1.0000000000000022</v>
      </c>
      <c r="M793" s="21">
        <v>-1.0000000000000022</v>
      </c>
      <c r="N793" s="21">
        <v>9.1529076733889028</v>
      </c>
      <c r="O793" s="21">
        <v>32.92135693140272</v>
      </c>
      <c r="P793" s="21">
        <v>-0.40645791019454502</v>
      </c>
      <c r="Q793" s="21">
        <v>1.888504773701249</v>
      </c>
      <c r="R793" s="21">
        <v>0.48246173467218051</v>
      </c>
      <c r="S793" s="21">
        <v>0.33333333333333409</v>
      </c>
      <c r="T793" s="21">
        <v>0.35186319690143181</v>
      </c>
      <c r="U793" s="21">
        <v>0.61870074469870895</v>
      </c>
      <c r="V793" s="21">
        <v>0.10529067051141079</v>
      </c>
      <c r="W793" s="21">
        <v>38.061702471017647</v>
      </c>
      <c r="X793" s="21">
        <v>3.3526280119967211</v>
      </c>
      <c r="Y793" s="21">
        <v>-1.0000000000000022</v>
      </c>
      <c r="Z793" s="21">
        <v>-1.0000000000000022</v>
      </c>
      <c r="AA793" s="21">
        <v>96.139211674967868</v>
      </c>
      <c r="AB793" s="21">
        <v>0.29058235849756753</v>
      </c>
      <c r="AC793" s="21">
        <v>0.49609287659904483</v>
      </c>
      <c r="AD793" s="21">
        <v>0.36522571428894901</v>
      </c>
      <c r="AE793" s="21">
        <v>57.595047469278072</v>
      </c>
      <c r="AF793" s="21">
        <v>-1.0000000000000022</v>
      </c>
      <c r="AG793" s="21">
        <v>-1.0000000000000022</v>
      </c>
      <c r="AH793" s="21">
        <v>-1.0000000000000022</v>
      </c>
      <c r="AI793" s="21">
        <v>0</v>
      </c>
      <c r="AJ793" s="21">
        <v>0.10529067051141079</v>
      </c>
      <c r="AK793" s="21">
        <v>-8.2908697890200583E-2</v>
      </c>
      <c r="AL793" s="21">
        <v>0.27251993443543621</v>
      </c>
      <c r="AM793" s="21">
        <v>-4.2826465463135344E-2</v>
      </c>
      <c r="AN793" s="21">
        <v>0.33992246193986586</v>
      </c>
      <c r="AO793" s="21">
        <v>-1.4852051260293861</v>
      </c>
      <c r="AP793" s="21">
        <v>9.8606612206738316</v>
      </c>
      <c r="AQ793" s="21">
        <v>65.520425491184355</v>
      </c>
      <c r="AR793" s="21">
        <v>1.4091879454448868</v>
      </c>
      <c r="AS793" s="21">
        <v>3.8102733956661647</v>
      </c>
      <c r="AT793" s="21">
        <v>-1.0000000000000022</v>
      </c>
      <c r="AU793" s="21">
        <v>-1.0000000000000022</v>
      </c>
      <c r="AV793" s="21">
        <v>0.76061521227895357</v>
      </c>
      <c r="AW793" s="21">
        <v>138.92122982704439</v>
      </c>
      <c r="AX793" s="21">
        <v>149.45029687818547</v>
      </c>
      <c r="AY793" s="21">
        <v>0.53445784454348544</v>
      </c>
      <c r="AZ793" s="21">
        <v>60.148466523788585</v>
      </c>
      <c r="BA793" s="26">
        <v>1587.2452525951405</v>
      </c>
    </row>
    <row r="794" spans="1:100" x14ac:dyDescent="0.25">
      <c r="A794">
        <v>2259</v>
      </c>
      <c r="B794" t="s">
        <v>1214</v>
      </c>
      <c r="C794" s="26">
        <v>3</v>
      </c>
      <c r="D794" s="21">
        <v>5.3809904238014941</v>
      </c>
      <c r="E794" s="21">
        <v>-0.42280772619258</v>
      </c>
      <c r="F794" s="21">
        <v>-6.9124216746552045E-2</v>
      </c>
      <c r="G794" s="21">
        <v>-0.21450307788839584</v>
      </c>
      <c r="H794" s="21">
        <v>0.20740628482670037</v>
      </c>
      <c r="I794" s="21">
        <v>0</v>
      </c>
      <c r="J794" s="21">
        <v>12.444377089602003</v>
      </c>
      <c r="K794" s="21">
        <v>0.20740628482670037</v>
      </c>
      <c r="L794" s="21">
        <v>-1.0000000000000009</v>
      </c>
      <c r="M794" s="21">
        <v>-1.0000000000000009</v>
      </c>
      <c r="N794" s="21">
        <v>4.1481256965340059</v>
      </c>
      <c r="O794" s="21">
        <v>17.610864435515115</v>
      </c>
      <c r="P794" s="21">
        <v>-2.2791620625489513</v>
      </c>
      <c r="Q794" s="21">
        <v>2.4432596342802415</v>
      </c>
      <c r="R794" s="21">
        <v>0.39605287484014834</v>
      </c>
      <c r="S794" s="21">
        <v>0.33333333333333348</v>
      </c>
      <c r="T794" s="21">
        <v>0.13718893780538147</v>
      </c>
      <c r="U794" s="21">
        <v>-8.3580145412999768E-2</v>
      </c>
      <c r="V794" s="21">
        <v>-9.7599564395242124E-4</v>
      </c>
      <c r="W794" s="21">
        <v>7.1423938102025062</v>
      </c>
      <c r="X794" s="21">
        <v>-0.10991550488809763</v>
      </c>
      <c r="Y794" s="21">
        <v>-1.0000000000000009</v>
      </c>
      <c r="Z794" s="21">
        <v>-1.0000000000000009</v>
      </c>
      <c r="AA794" s="21">
        <v>37.385714973133851</v>
      </c>
      <c r="AB794" s="21">
        <v>0.25890843720950418</v>
      </c>
      <c r="AC794" s="21">
        <v>0.29544318317541496</v>
      </c>
      <c r="AD794" s="21">
        <v>4.2593745376904156E-2</v>
      </c>
      <c r="AE794" s="21">
        <v>29.847268288091193</v>
      </c>
      <c r="AF794" s="21">
        <v>-1.0000000000000009</v>
      </c>
      <c r="AG794" s="21">
        <v>-1.0000000000000009</v>
      </c>
      <c r="AH794" s="21">
        <v>-1.0000000000000009</v>
      </c>
      <c r="AI794" s="21">
        <v>4.5517244532161639E-4</v>
      </c>
      <c r="AJ794" s="21">
        <v>-9.7599564395242124E-4</v>
      </c>
      <c r="AK794" s="21">
        <v>0.12612934534705852</v>
      </c>
      <c r="AL794" s="21">
        <v>0.2766629146986116</v>
      </c>
      <c r="AM794" s="21">
        <v>0.18775106284801291</v>
      </c>
      <c r="AN794" s="21">
        <v>6.4594277635952255E-3</v>
      </c>
      <c r="AO794" s="21">
        <v>5.3244232979356143</v>
      </c>
      <c r="AP794" s="21">
        <v>1.544800267582938</v>
      </c>
      <c r="AQ794" s="21">
        <v>19.586770899804499</v>
      </c>
      <c r="AR794" s="21">
        <v>0.385966130081763</v>
      </c>
      <c r="AS794" s="21">
        <v>9.7490779938602112E-2</v>
      </c>
      <c r="AT794" s="21">
        <v>-1.0000000000000009</v>
      </c>
      <c r="AU794" s="21">
        <v>-1.0000000000000009</v>
      </c>
      <c r="AV794" s="21">
        <v>0.18154979695175233</v>
      </c>
      <c r="AW794" s="21">
        <v>56.541379676231884</v>
      </c>
      <c r="AX794" s="21">
        <v>56.452883560743089</v>
      </c>
      <c r="AY794" s="21">
        <v>-0.13704831706647005</v>
      </c>
      <c r="AZ794" s="21">
        <v>-31.395735905195501</v>
      </c>
      <c r="BA794" s="26">
        <v>1400.8247967463949</v>
      </c>
    </row>
    <row r="795" spans="1:100" x14ac:dyDescent="0.25">
      <c r="A795">
        <v>2261</v>
      </c>
      <c r="B795" t="s">
        <v>1215</v>
      </c>
      <c r="C795" s="26">
        <v>3</v>
      </c>
      <c r="D795" s="21">
        <v>3.7028642728438856</v>
      </c>
      <c r="E795" s="21">
        <v>-0.10224464426395047</v>
      </c>
      <c r="F795" s="21">
        <v>-2.8208582185251175E-2</v>
      </c>
      <c r="G795" s="21">
        <v>-4.734103901972412E-2</v>
      </c>
      <c r="H795" s="21">
        <v>6.8274026116270647E-2</v>
      </c>
      <c r="I795" s="21">
        <v>0</v>
      </c>
      <c r="J795" s="21">
        <v>4.0964415669762397</v>
      </c>
      <c r="K795" s="21">
        <v>6.8274026116270647E-2</v>
      </c>
      <c r="L795" s="21">
        <v>-0.99999999999999944</v>
      </c>
      <c r="M795" s="21">
        <v>-0.99999999999999944</v>
      </c>
      <c r="N795" s="21">
        <v>1.3654805223254136</v>
      </c>
      <c r="O795" s="21">
        <v>7.7519648008004012</v>
      </c>
      <c r="P795" s="21">
        <v>-0.30697706302832029</v>
      </c>
      <c r="Q795" s="21">
        <v>0.40307059772286286</v>
      </c>
      <c r="R795" s="21">
        <v>9.3387934591849325E-2</v>
      </c>
      <c r="S795" s="21">
        <v>0.33333333333333343</v>
      </c>
      <c r="T795" s="21">
        <v>0.22165481653267596</v>
      </c>
      <c r="U795" s="21">
        <v>-2.047262244997658E-2</v>
      </c>
      <c r="V795" s="21">
        <v>8.9310920601896934E-3</v>
      </c>
      <c r="W795" s="21">
        <v>19.006903734398072</v>
      </c>
      <c r="X795" s="21">
        <v>0.31529188194577951</v>
      </c>
      <c r="Y795" s="21">
        <v>-0.99999999999999944</v>
      </c>
      <c r="Z795" s="21">
        <v>-0.99999999999999944</v>
      </c>
      <c r="AA795" s="21">
        <v>20.007510755561665</v>
      </c>
      <c r="AB795" s="21">
        <v>-0.18048794210028068</v>
      </c>
      <c r="AC795" s="21">
        <v>0.10815958874767165</v>
      </c>
      <c r="AD795" s="21">
        <v>9.0472735084043854E-2</v>
      </c>
      <c r="AE795" s="21">
        <v>0.90721908657174533</v>
      </c>
      <c r="AF795" s="21">
        <v>-0.99999999999999944</v>
      </c>
      <c r="AG795" s="21">
        <v>-0.99999999999999944</v>
      </c>
      <c r="AH795" s="21">
        <v>-0.99999999999999944</v>
      </c>
      <c r="AI795" s="21">
        <v>-4.860751976850531E-4</v>
      </c>
      <c r="AJ795" s="21">
        <v>8.9310920601896934E-3</v>
      </c>
      <c r="AK795" s="21">
        <v>0.23587034097966425</v>
      </c>
      <c r="AL795" s="21">
        <v>-0.12949114136816117</v>
      </c>
      <c r="AM795" s="21">
        <v>-7.1194882234429671E-2</v>
      </c>
      <c r="AN795" s="21">
        <v>6.8592015788995764E-2</v>
      </c>
      <c r="AO795" s="21">
        <v>-0.60052035096242018</v>
      </c>
      <c r="AP795" s="21">
        <v>1.0673446878840913</v>
      </c>
      <c r="AQ795" s="21">
        <v>23.103345301374308</v>
      </c>
      <c r="AR795" s="21">
        <v>0.5434466194762223</v>
      </c>
      <c r="AS795" s="21">
        <v>0.38356590806205021</v>
      </c>
      <c r="AT795" s="21">
        <v>-0.99999999999999944</v>
      </c>
      <c r="AU795" s="21">
        <v>-0.99999999999999944</v>
      </c>
      <c r="AV795" s="21">
        <v>4.6046895572125116E-2</v>
      </c>
      <c r="AW795" s="21">
        <v>28.826820244246154</v>
      </c>
      <c r="AX795" s="21">
        <v>29.71020794631141</v>
      </c>
      <c r="AY795" s="21">
        <v>0.22720598588910923</v>
      </c>
      <c r="AZ795" s="21">
        <v>-13.69957086977263</v>
      </c>
      <c r="BA795" s="26">
        <v>1388.6410049099763</v>
      </c>
    </row>
    <row r="796" spans="1:100" x14ac:dyDescent="0.25">
      <c r="A796">
        <v>2262</v>
      </c>
      <c r="B796" t="s">
        <v>1216</v>
      </c>
      <c r="C796" s="26">
        <v>3</v>
      </c>
      <c r="D796" s="21">
        <v>4.4138382156451046</v>
      </c>
      <c r="E796" s="21">
        <v>-0.35790250650894639</v>
      </c>
      <c r="F796" s="21">
        <v>-0.46390296437465789</v>
      </c>
      <c r="G796" s="21">
        <v>-0.56426612743825899</v>
      </c>
      <c r="H796" s="21">
        <v>0.41768859142317155</v>
      </c>
      <c r="I796" s="21">
        <v>0</v>
      </c>
      <c r="J796" s="21">
        <v>25.061315485390281</v>
      </c>
      <c r="K796" s="21">
        <v>0.41768859142317155</v>
      </c>
      <c r="L796" s="21">
        <v>-1.0000000000000022</v>
      </c>
      <c r="M796" s="21">
        <v>-1.0000000000000022</v>
      </c>
      <c r="N796" s="21">
        <v>8.3537718284634295</v>
      </c>
      <c r="O796" s="21">
        <v>28.91088757359713</v>
      </c>
      <c r="P796" s="21">
        <v>0.2809673385200267</v>
      </c>
      <c r="Q796" s="21">
        <v>1.2732450010455512</v>
      </c>
      <c r="R796" s="21">
        <v>0.44000499039958718</v>
      </c>
      <c r="S796" s="21">
        <v>0.33333333333333404</v>
      </c>
      <c r="T796" s="21">
        <v>0.25045668925806897</v>
      </c>
      <c r="U796" s="21">
        <v>0.11498942600040972</v>
      </c>
      <c r="V796" s="21">
        <v>3.9749620600933733E-2</v>
      </c>
      <c r="W796" s="21">
        <v>12.83361911078298</v>
      </c>
      <c r="X796" s="21">
        <v>0.86455685877547239</v>
      </c>
      <c r="Y796" s="21">
        <v>-1.0000000000000022</v>
      </c>
      <c r="Z796" s="21">
        <v>-1.0000000000000022</v>
      </c>
      <c r="AA796" s="21">
        <v>42.280340728724191</v>
      </c>
      <c r="AB796" s="21">
        <v>0.2919039982339045</v>
      </c>
      <c r="AC796" s="21">
        <v>0.28213745672809926</v>
      </c>
      <c r="AD796" s="21">
        <v>6.0928775888293221E-3</v>
      </c>
      <c r="AE796" s="21">
        <v>29.006716627541671</v>
      </c>
      <c r="AF796" s="21">
        <v>-1.0000000000000022</v>
      </c>
      <c r="AG796" s="21">
        <v>-1.0000000000000022</v>
      </c>
      <c r="AH796" s="21">
        <v>-1.0000000000000022</v>
      </c>
      <c r="AI796" s="21">
        <v>-4.2356681017297455E-2</v>
      </c>
      <c r="AJ796" s="21">
        <v>3.9749620600933733E-2</v>
      </c>
      <c r="AK796" s="21">
        <v>9.210178630537541E-2</v>
      </c>
      <c r="AL796" s="21">
        <v>0.28861717574001305</v>
      </c>
      <c r="AM796" s="21">
        <v>-3.0322784835032375E-2</v>
      </c>
      <c r="AN796" s="21">
        <v>4.9852477989375268E-2</v>
      </c>
      <c r="AO796" s="21">
        <v>-0.29756068934893276</v>
      </c>
      <c r="AP796" s="21">
        <v>2.6893978284344469</v>
      </c>
      <c r="AQ796" s="21">
        <v>37.894934596173272</v>
      </c>
      <c r="AR796" s="21">
        <v>0.73852906919274652</v>
      </c>
      <c r="AS796" s="21">
        <v>1.2822454501986449</v>
      </c>
      <c r="AT796" s="21">
        <v>-1.0000000000000022</v>
      </c>
      <c r="AU796" s="21">
        <v>-1.0000000000000022</v>
      </c>
      <c r="AV796" s="21">
        <v>-0.12426113703867166</v>
      </c>
      <c r="AW796" s="21">
        <v>73.880626130755829</v>
      </c>
      <c r="AX796" s="21">
        <v>77.008454570503304</v>
      </c>
      <c r="AY796" s="21">
        <v>0.26409853862127575</v>
      </c>
      <c r="AZ796" s="21">
        <v>0.23878428392892609</v>
      </c>
      <c r="BA796" s="26">
        <v>1490.0299592912349</v>
      </c>
    </row>
    <row r="797" spans="1:100" x14ac:dyDescent="0.25">
      <c r="A797">
        <v>2264</v>
      </c>
      <c r="B797" t="s">
        <v>1217</v>
      </c>
      <c r="C797" s="26">
        <v>3</v>
      </c>
      <c r="D797" s="21">
        <v>4.180351404467455</v>
      </c>
      <c r="E797" s="21">
        <v>5.2650453336390984E-2</v>
      </c>
      <c r="F797" s="21">
        <v>-0.13754758182291571</v>
      </c>
      <c r="G797" s="21">
        <v>-0.11614320083387357</v>
      </c>
      <c r="H797" s="21">
        <v>5.1094735637516576E-2</v>
      </c>
      <c r="I797" s="21">
        <v>0</v>
      </c>
      <c r="J797" s="21">
        <v>3.0656841382509938</v>
      </c>
      <c r="K797" s="21">
        <v>5.1094735637516576E-2</v>
      </c>
      <c r="L797" s="21">
        <v>-1.0000000000000013</v>
      </c>
      <c r="M797" s="21">
        <v>-1.0000000000000013</v>
      </c>
      <c r="N797" s="21">
        <v>1.0218947127503319</v>
      </c>
      <c r="O797" s="21">
        <v>7.1298923418845757</v>
      </c>
      <c r="P797" s="21">
        <v>3.3969915396129298</v>
      </c>
      <c r="Q797" s="21">
        <v>1.5842042128292277</v>
      </c>
      <c r="R797" s="21">
        <v>0.70239524517945584</v>
      </c>
      <c r="S797" s="21">
        <v>0.33333333333333387</v>
      </c>
      <c r="T797" s="21">
        <v>0.20815555401573554</v>
      </c>
      <c r="U797" s="21">
        <v>3.0575575592224201E-2</v>
      </c>
      <c r="V797" s="21">
        <v>-7.8304924179170201E-3</v>
      </c>
      <c r="W797" s="21">
        <v>20.525569395434413</v>
      </c>
      <c r="X797" s="21">
        <v>0.56090641203642655</v>
      </c>
      <c r="Y797" s="21">
        <v>-1.0000000000000013</v>
      </c>
      <c r="Z797" s="21">
        <v>-1.0000000000000013</v>
      </c>
      <c r="AA797" s="21">
        <v>73.991075802000296</v>
      </c>
      <c r="AB797" s="21">
        <v>0.39294778667085106</v>
      </c>
      <c r="AC797" s="21">
        <v>0.37368696258567796</v>
      </c>
      <c r="AD797" s="21">
        <v>0.28862747397119981</v>
      </c>
      <c r="AE797" s="21">
        <v>52.763111161386433</v>
      </c>
      <c r="AF797" s="21">
        <v>-1.0000000000000013</v>
      </c>
      <c r="AG797" s="21">
        <v>-1.0000000000000013</v>
      </c>
      <c r="AH797" s="21">
        <v>-1.0000000000000013</v>
      </c>
      <c r="AI797" s="21">
        <v>0</v>
      </c>
      <c r="AJ797" s="21">
        <v>-7.8304924179170201E-3</v>
      </c>
      <c r="AK797" s="21">
        <v>-0.1058096315522377</v>
      </c>
      <c r="AL797" s="21">
        <v>8.2798345567414861E-2</v>
      </c>
      <c r="AM797" s="21">
        <v>0.13124573389913372</v>
      </c>
      <c r="AN797" s="21">
        <v>0.12592820484863745</v>
      </c>
      <c r="AO797" s="21">
        <v>2.7520951897171537</v>
      </c>
      <c r="AP797" s="21">
        <v>3.5621968490530107</v>
      </c>
      <c r="AQ797" s="21">
        <v>23.591253533685407</v>
      </c>
      <c r="AR797" s="21">
        <v>0.56423397052337676</v>
      </c>
      <c r="AS797" s="21">
        <v>0.61200114767394331</v>
      </c>
      <c r="AT797" s="21">
        <v>-1.0000000000000013</v>
      </c>
      <c r="AU797" s="21">
        <v>-1.0000000000000013</v>
      </c>
      <c r="AV797" s="21">
        <v>0.5862520443455822</v>
      </c>
      <c r="AW797" s="21">
        <v>84.683164992937918</v>
      </c>
      <c r="AX797" s="21">
        <v>83.900115751146217</v>
      </c>
      <c r="AY797" s="21">
        <v>0.37268787541049975</v>
      </c>
      <c r="AZ797" s="21">
        <v>43.104868776672767</v>
      </c>
      <c r="BA797" s="26">
        <v>1485.6392620360075</v>
      </c>
      <c r="CU797" t="e">
        <v>#N/A</v>
      </c>
      <c r="CV797" t="e">
        <v>#N/A</v>
      </c>
    </row>
    <row r="798" spans="1:100" x14ac:dyDescent="0.25">
      <c r="A798">
        <v>2265</v>
      </c>
      <c r="B798" t="s">
        <v>1218</v>
      </c>
      <c r="C798" s="26">
        <v>3</v>
      </c>
      <c r="D798" s="21">
        <v>6.089544145813413</v>
      </c>
      <c r="E798" s="21">
        <v>-0.1073388152182411</v>
      </c>
      <c r="F798" s="21">
        <v>-0.27343478510393665</v>
      </c>
      <c r="G798" s="21">
        <v>-0.35072371294175875</v>
      </c>
      <c r="H798" s="21">
        <v>0.4075648159607041</v>
      </c>
      <c r="I798" s="21">
        <v>0</v>
      </c>
      <c r="J798" s="21">
        <v>24.453888957642249</v>
      </c>
      <c r="K798" s="21">
        <v>0.4075648159607041</v>
      </c>
      <c r="L798" s="21">
        <v>-1.000000000000002</v>
      </c>
      <c r="M798" s="21">
        <v>-1.000000000000002</v>
      </c>
      <c r="N798" s="21">
        <v>8.151296319214083</v>
      </c>
      <c r="O798" s="21">
        <v>30.192709390513901</v>
      </c>
      <c r="P798" s="21">
        <v>-1.4001014793604676</v>
      </c>
      <c r="Q798" s="21">
        <v>-0.53081000190820837</v>
      </c>
      <c r="R798" s="21">
        <v>-0.24225232717415496</v>
      </c>
      <c r="S798" s="21">
        <v>0.319135283928143</v>
      </c>
      <c r="T798" s="21">
        <v>0.35176968628918348</v>
      </c>
      <c r="U798" s="21">
        <v>0.48609427333649591</v>
      </c>
      <c r="V798" s="21">
        <v>-3.1812087613295355E-2</v>
      </c>
      <c r="W798" s="21">
        <v>28.704893599192896</v>
      </c>
      <c r="X798" s="21">
        <v>2.028449454390806</v>
      </c>
      <c r="Y798" s="21">
        <v>-1.000000000000002</v>
      </c>
      <c r="Z798" s="21">
        <v>-1.000000000000002</v>
      </c>
      <c r="AA798" s="21">
        <v>78.767676869774476</v>
      </c>
      <c r="AB798" s="21">
        <v>0.32723777495058959</v>
      </c>
      <c r="AC798" s="21">
        <v>0.24538413094323663</v>
      </c>
      <c r="AD798" s="21">
        <v>0.43347880606128741</v>
      </c>
      <c r="AE798" s="21">
        <v>50.305035597755698</v>
      </c>
      <c r="AF798" s="21">
        <v>-1.000000000000002</v>
      </c>
      <c r="AG798" s="21">
        <v>-1.000000000000002</v>
      </c>
      <c r="AH798" s="21">
        <v>-1.000000000000002</v>
      </c>
      <c r="AI798" s="21">
        <v>0</v>
      </c>
      <c r="AJ798" s="21">
        <v>-3.1812087613295355E-2</v>
      </c>
      <c r="AK798" s="21">
        <v>-3.6693757205290056E-2</v>
      </c>
      <c r="AL798" s="21">
        <v>-0.11098187650808097</v>
      </c>
      <c r="AM798" s="21">
        <v>6.0158620513243305E-2</v>
      </c>
      <c r="AN798" s="21">
        <v>0.22105931210490562</v>
      </c>
      <c r="AO798" s="21">
        <v>1.3204967268046326</v>
      </c>
      <c r="AP798" s="21">
        <v>4.9715734200822395</v>
      </c>
      <c r="AQ798" s="21">
        <v>53.158782556835128</v>
      </c>
      <c r="AR798" s="21">
        <v>1.1251871559405269</v>
      </c>
      <c r="AS798" s="21">
        <v>2.4360142703515106</v>
      </c>
      <c r="AT798" s="21">
        <v>-1.000000000000002</v>
      </c>
      <c r="AU798" s="21">
        <v>-1.000000000000002</v>
      </c>
      <c r="AV798" s="21">
        <v>-0.59297604011591387</v>
      </c>
      <c r="AW798" s="21">
        <v>113.93195968037057</v>
      </c>
      <c r="AX798" s="21">
        <v>110.75075091904108</v>
      </c>
      <c r="AY798" s="21">
        <v>0.33757063678219668</v>
      </c>
      <c r="AZ798" s="21">
        <v>49.7045534135503</v>
      </c>
      <c r="BA798" s="26">
        <v>1507.3010909218622</v>
      </c>
    </row>
    <row r="799" spans="1:100" x14ac:dyDescent="0.25">
      <c r="A799">
        <v>2283</v>
      </c>
      <c r="B799" t="s">
        <v>1219</v>
      </c>
      <c r="C799" s="26">
        <v>3</v>
      </c>
      <c r="D799" s="21">
        <v>3.4608395384424204</v>
      </c>
      <c r="E799" s="21">
        <v>5.3040425655310502E-2</v>
      </c>
      <c r="F799" s="21">
        <v>5.7158805757052122E-3</v>
      </c>
      <c r="G799" s="21">
        <v>-3.2709296002682693E-2</v>
      </c>
      <c r="H799" s="21">
        <v>5.9313307346398204E-2</v>
      </c>
      <c r="I799" s="21">
        <v>0</v>
      </c>
      <c r="J799" s="21">
        <v>3.5587984407838915</v>
      </c>
      <c r="K799" s="21">
        <v>5.9313307346398204E-2</v>
      </c>
      <c r="L799" s="21">
        <v>-0.99999999999999978</v>
      </c>
      <c r="M799" s="21">
        <v>-0.99999999999999978</v>
      </c>
      <c r="N799" s="21">
        <v>1.1862661469279638</v>
      </c>
      <c r="O799" s="21">
        <v>6.9869286832236259</v>
      </c>
      <c r="P799" s="21">
        <v>0.41476427216786843</v>
      </c>
      <c r="Q799" s="21">
        <v>-3.709370827148021</v>
      </c>
      <c r="R799" s="21">
        <v>-1.2791233813101077</v>
      </c>
      <c r="S799" s="21">
        <v>0.25169842311723017</v>
      </c>
      <c r="T799" s="21">
        <v>0.18679375739359175</v>
      </c>
      <c r="U799" s="21">
        <v>-1.9891548769432894E-2</v>
      </c>
      <c r="V799" s="21">
        <v>0</v>
      </c>
      <c r="W799" s="21">
        <v>14.371492975799629</v>
      </c>
      <c r="X799" s="21">
        <v>0.14632621191814932</v>
      </c>
      <c r="Y799" s="21">
        <v>-0.99999999999999978</v>
      </c>
      <c r="Z799" s="21">
        <v>-0.99999999999999978</v>
      </c>
      <c r="AA799" s="21">
        <v>10.123597324666711</v>
      </c>
      <c r="AB799" s="21">
        <v>5.3247190572140377E-2</v>
      </c>
      <c r="AC799" s="21">
        <v>-4.8831739653708496E-2</v>
      </c>
      <c r="AD799" s="21">
        <v>-6.3790896314888157E-2</v>
      </c>
      <c r="AE799" s="21">
        <v>-2.9687722698228152</v>
      </c>
      <c r="AF799" s="21">
        <v>-0.99999999999999978</v>
      </c>
      <c r="AG799" s="21">
        <v>-0.99999999999999978</v>
      </c>
      <c r="AH799" s="21">
        <v>-0.99999999999999978</v>
      </c>
      <c r="AI799" s="21">
        <v>0</v>
      </c>
      <c r="AJ799" s="21">
        <v>0</v>
      </c>
      <c r="AK799" s="21">
        <v>-0.19650694492463538</v>
      </c>
      <c r="AL799" s="21">
        <v>0.48283479774379789</v>
      </c>
      <c r="AM799" s="21">
        <v>-5.9970193993704693E-2</v>
      </c>
      <c r="AN799" s="21">
        <v>0.24343190092108286</v>
      </c>
      <c r="AO799" s="21">
        <v>-2.4817895744657945</v>
      </c>
      <c r="AP799" s="21">
        <v>8.4999715117460628</v>
      </c>
      <c r="AQ799" s="21">
        <v>17.930291416583525</v>
      </c>
      <c r="AR799" s="21">
        <v>0.41860063174138906</v>
      </c>
      <c r="AS799" s="21">
        <v>0.20563951926454738</v>
      </c>
      <c r="AT799" s="21">
        <v>-0.99999999999999978</v>
      </c>
      <c r="AU799" s="21">
        <v>-0.99999999999999978</v>
      </c>
      <c r="AV799" s="21">
        <v>-1.3118326773127906</v>
      </c>
      <c r="AW799" s="21">
        <v>25.6104975196364</v>
      </c>
      <c r="AX799" s="21">
        <v>25.6104975196364</v>
      </c>
      <c r="AY799" s="21">
        <v>9.5843576648845769E-2</v>
      </c>
      <c r="AZ799" s="21">
        <v>-12.335017453096743</v>
      </c>
      <c r="BA799" s="26">
        <v>1429.7698728418591</v>
      </c>
      <c r="CU799" t="e">
        <v>#N/A</v>
      </c>
      <c r="CV799" t="e">
        <v>#N/A</v>
      </c>
    </row>
    <row r="800" spans="1:100" x14ac:dyDescent="0.25">
      <c r="A800">
        <v>2333</v>
      </c>
      <c r="B800" t="s">
        <v>1220</v>
      </c>
      <c r="C800" s="26">
        <v>3</v>
      </c>
      <c r="D800" s="21">
        <v>5.4843389907575784</v>
      </c>
      <c r="E800" s="21">
        <v>0</v>
      </c>
      <c r="F800" s="21">
        <v>0.45165820214567781</v>
      </c>
      <c r="G800" s="21">
        <v>0.45165820214567781</v>
      </c>
      <c r="H800" s="21">
        <v>0.24468881870297354</v>
      </c>
      <c r="I800" s="21">
        <v>0</v>
      </c>
      <c r="J800" s="21">
        <v>14.681329122178413</v>
      </c>
      <c r="K800" s="21">
        <v>0.24468881870297354</v>
      </c>
      <c r="L800" s="21">
        <v>-1.0000000000000022</v>
      </c>
      <c r="M800" s="21">
        <v>-1.0000000000000022</v>
      </c>
      <c r="N800" s="21">
        <v>4.8937763740594695</v>
      </c>
      <c r="O800" s="21">
        <v>20.617326315081652</v>
      </c>
      <c r="P800" s="21">
        <v>-0.11968836601068476</v>
      </c>
      <c r="Q800" s="21">
        <v>-7.734278102964344E-2</v>
      </c>
      <c r="R800" s="21">
        <v>-4.1614221787784435E-2</v>
      </c>
      <c r="S800" s="21">
        <v>0.33333333333333393</v>
      </c>
      <c r="T800" s="21">
        <v>0.31391405137416295</v>
      </c>
      <c r="U800" s="21">
        <v>0.22366817017165602</v>
      </c>
      <c r="V800" s="21">
        <v>0</v>
      </c>
      <c r="W800" s="21">
        <v>25.049069447047199</v>
      </c>
      <c r="X800" s="21">
        <v>1.2849543954321654</v>
      </c>
      <c r="Y800" s="21">
        <v>-1.0000000000000022</v>
      </c>
      <c r="Z800" s="21">
        <v>-1.0000000000000022</v>
      </c>
      <c r="AA800" s="21">
        <v>69.328863280158586</v>
      </c>
      <c r="AB800" s="21">
        <v>0.2699680773872335</v>
      </c>
      <c r="AC800" s="21">
        <v>0.49542852759794076</v>
      </c>
      <c r="AD800" s="21">
        <v>0.12103155611280968</v>
      </c>
      <c r="AE800" s="21">
        <v>44.321408054899202</v>
      </c>
      <c r="AF800" s="21">
        <v>-1.0000000000000022</v>
      </c>
      <c r="AG800" s="21">
        <v>-1.0000000000000022</v>
      </c>
      <c r="AH800" s="21">
        <v>-1.0000000000000022</v>
      </c>
      <c r="AI800" s="21">
        <v>0</v>
      </c>
      <c r="AJ800" s="21">
        <v>0</v>
      </c>
      <c r="AK800" s="21">
        <v>-0.21207812837466222</v>
      </c>
      <c r="AL800" s="21">
        <v>0.50539352639667079</v>
      </c>
      <c r="AM800" s="21">
        <v>0.34201007006097012</v>
      </c>
      <c r="AN800" s="21">
        <v>-8.2468035524180028E-2</v>
      </c>
      <c r="AO800" s="21">
        <v>7.489861109650942</v>
      </c>
      <c r="AP800" s="21">
        <v>0.46526674387885181</v>
      </c>
      <c r="AQ800" s="21">
        <v>39.730398569225585</v>
      </c>
      <c r="AR800" s="21">
        <v>0.87091555487915318</v>
      </c>
      <c r="AS800" s="21">
        <v>1.529643214135139</v>
      </c>
      <c r="AT800" s="21">
        <v>-1.0000000000000022</v>
      </c>
      <c r="AU800" s="21">
        <v>-1.0000000000000022</v>
      </c>
      <c r="AV800" s="21">
        <v>0.41004398035789363</v>
      </c>
      <c r="AW800" s="21">
        <v>90.411456339119169</v>
      </c>
      <c r="AX800" s="21">
        <v>90.411456339119169</v>
      </c>
      <c r="AY800" s="21">
        <v>0.18944500477381263</v>
      </c>
      <c r="AZ800" s="21">
        <v>2.2661017205080189</v>
      </c>
      <c r="BA800" s="26">
        <v>1429.8414644537693</v>
      </c>
    </row>
    <row r="801" spans="1:100" x14ac:dyDescent="0.25">
      <c r="A801">
        <v>2335</v>
      </c>
      <c r="B801" t="s">
        <v>1221</v>
      </c>
      <c r="C801" s="26">
        <v>3</v>
      </c>
      <c r="D801" s="21">
        <v>2.2929819803914908</v>
      </c>
      <c r="E801" s="21">
        <v>0</v>
      </c>
      <c r="F801" s="21">
        <v>-8.5783732768993537E-2</v>
      </c>
      <c r="G801" s="21">
        <v>-8.5783732768993537E-2</v>
      </c>
      <c r="H801" s="21">
        <v>0.25201141900813329</v>
      </c>
      <c r="I801" s="21">
        <v>0</v>
      </c>
      <c r="J801" s="21">
        <v>15.120685140487996</v>
      </c>
      <c r="K801" s="21">
        <v>0.25201141900813329</v>
      </c>
      <c r="L801" s="21">
        <v>-1.0000000000000024</v>
      </c>
      <c r="M801" s="21">
        <v>-1.0000000000000024</v>
      </c>
      <c r="N801" s="21">
        <v>5.0402283801626657</v>
      </c>
      <c r="O801" s="21">
        <v>17.327883388110497</v>
      </c>
      <c r="P801" s="21">
        <v>-9.6956425320384829E-2</v>
      </c>
      <c r="Q801" s="21">
        <v>2.354969715157444</v>
      </c>
      <c r="R801" s="21">
        <v>0.76078609739609571</v>
      </c>
      <c r="S801" s="21">
        <v>0.33333333333333409</v>
      </c>
      <c r="T801" s="21">
        <v>0.44740957435451606</v>
      </c>
      <c r="U801" s="21">
        <v>-0.1335732154162001</v>
      </c>
      <c r="V801" s="21">
        <v>5.7959407602859283E-3</v>
      </c>
      <c r="W801" s="21">
        <v>16.038168560952116</v>
      </c>
      <c r="X801" s="21">
        <v>0.14329051259781447</v>
      </c>
      <c r="Y801" s="21">
        <v>-1.0000000000000024</v>
      </c>
      <c r="Z801" s="21">
        <v>-1.0000000000000024</v>
      </c>
      <c r="AA801" s="21">
        <v>6.8426143225134295</v>
      </c>
      <c r="AB801" s="21">
        <v>-0.26873185276423678</v>
      </c>
      <c r="AC801" s="21">
        <v>-0.215487487520791</v>
      </c>
      <c r="AD801" s="21">
        <v>0.28509253356833236</v>
      </c>
      <c r="AE801" s="21">
        <v>-9.9563403358347671</v>
      </c>
      <c r="AF801" s="21">
        <v>-1.0000000000000024</v>
      </c>
      <c r="AG801" s="21">
        <v>-1.0000000000000024</v>
      </c>
      <c r="AH801" s="21">
        <v>-1.0000000000000024</v>
      </c>
      <c r="AI801" s="21">
        <v>-9.7447555448014672E-2</v>
      </c>
      <c r="AJ801" s="21">
        <v>5.7959407602859283E-3</v>
      </c>
      <c r="AK801" s="21">
        <v>-5.1952643722734129E-2</v>
      </c>
      <c r="AL801" s="21">
        <v>0.48640952548765731</v>
      </c>
      <c r="AM801" s="21">
        <v>9.8690548520624533E-2</v>
      </c>
      <c r="AN801" s="21">
        <v>-6.2611921122080028E-2</v>
      </c>
      <c r="AO801" s="21">
        <v>2.2075004944019456</v>
      </c>
      <c r="AP801" s="21">
        <v>0.8667495993862846</v>
      </c>
      <c r="AQ801" s="21">
        <v>31.158853701440076</v>
      </c>
      <c r="AR801" s="21">
        <v>0.652965633031936</v>
      </c>
      <c r="AS801" s="21">
        <v>0.39530193160594784</v>
      </c>
      <c r="AT801" s="21">
        <v>-1.0000000000000024</v>
      </c>
      <c r="AU801" s="21">
        <v>-1.0000000000000024</v>
      </c>
      <c r="AV801" s="21">
        <v>0.67500236462710184</v>
      </c>
      <c r="AW801" s="21">
        <v>25.037247310010219</v>
      </c>
      <c r="AX801" s="21">
        <v>23.667890277078516</v>
      </c>
      <c r="AY801" s="21">
        <v>-6.7655278319760648E-2</v>
      </c>
      <c r="AZ801" s="21">
        <v>-39.803142260564819</v>
      </c>
      <c r="BA801" s="26">
        <v>1394.4189365295749</v>
      </c>
    </row>
    <row r="802" spans="1:100" x14ac:dyDescent="0.25">
      <c r="A802">
        <v>2337</v>
      </c>
      <c r="B802" t="s">
        <v>1222</v>
      </c>
      <c r="C802" s="26">
        <v>3</v>
      </c>
      <c r="D802" s="21">
        <v>5.5520398831041238</v>
      </c>
      <c r="E802" s="21">
        <v>-4.739583866315257E-2</v>
      </c>
      <c r="F802" s="21">
        <v>9.6214193172724531</v>
      </c>
      <c r="G802" s="21">
        <v>9.6107960216983592</v>
      </c>
      <c r="H802" s="21">
        <v>1.1706227569238486E-2</v>
      </c>
      <c r="I802" s="21">
        <v>0</v>
      </c>
      <c r="J802" s="21">
        <v>0.7023736541543063</v>
      </c>
      <c r="K802" s="21">
        <v>1.1706227569238486E-2</v>
      </c>
      <c r="L802" s="21">
        <v>-0.99999999999999845</v>
      </c>
      <c r="M802" s="21">
        <v>-0.99999999999999845</v>
      </c>
      <c r="N802" s="21">
        <v>0.23412455138476873</v>
      </c>
      <c r="O802" s="21">
        <v>15.865209558956778</v>
      </c>
      <c r="P802" s="21">
        <v>0.84124030037390796</v>
      </c>
      <c r="Q802" s="21">
        <v>18.804049532104987</v>
      </c>
      <c r="R802" s="21">
        <v>6.0248789828878229</v>
      </c>
      <c r="S802" s="21">
        <v>0.3333333333333327</v>
      </c>
      <c r="T802" s="21">
        <v>0.22543971323841869</v>
      </c>
      <c r="U802" s="21">
        <v>0.52392212073842126</v>
      </c>
      <c r="V802" s="21">
        <v>0</v>
      </c>
      <c r="W802" s="21">
        <v>42.839557589637366</v>
      </c>
      <c r="X802" s="21">
        <v>2.5207700375854944</v>
      </c>
      <c r="Y802" s="21">
        <v>-0.99999999999999845</v>
      </c>
      <c r="Z802" s="21">
        <v>-0.99999999999999845</v>
      </c>
      <c r="AA802" s="21">
        <v>77.331352046376168</v>
      </c>
      <c r="AB802" s="21">
        <v>0.14445202152555678</v>
      </c>
      <c r="AC802" s="21">
        <v>0.31603119079850406</v>
      </c>
      <c r="AD802" s="21">
        <v>0.10885509715295874</v>
      </c>
      <c r="AE802" s="21">
        <v>28.466915473850982</v>
      </c>
      <c r="AF802" s="21">
        <v>-0.99999999999999845</v>
      </c>
      <c r="AG802" s="21">
        <v>-0.99999999999999845</v>
      </c>
      <c r="AH802" s="21">
        <v>-0.99999999999999845</v>
      </c>
      <c r="AI802" s="21">
        <v>0.16554969432314465</v>
      </c>
      <c r="AJ802" s="21">
        <v>0</v>
      </c>
      <c r="AK802" s="21">
        <v>-0.17239366857054306</v>
      </c>
      <c r="AL802" s="21">
        <v>-1.5455932084368795E-2</v>
      </c>
      <c r="AM802" s="21">
        <v>0.20239991858734727</v>
      </c>
      <c r="AN802" s="21">
        <v>5.1290103613871318E-3</v>
      </c>
      <c r="AO802" s="21">
        <v>4.1980296218309672</v>
      </c>
      <c r="AP802" s="21">
        <v>5.0945598612833543E-2</v>
      </c>
      <c r="AQ802" s="21">
        <v>43.541931243791666</v>
      </c>
      <c r="AR802" s="21">
        <v>1.082695167310173</v>
      </c>
      <c r="AS802" s="21">
        <v>2.5324762651547341</v>
      </c>
      <c r="AT802" s="21">
        <v>-0.99999999999999845</v>
      </c>
      <c r="AU802" s="21">
        <v>-0.99999999999999845</v>
      </c>
      <c r="AV802" s="21">
        <v>15.635675004586183</v>
      </c>
      <c r="AW802" s="21">
        <v>93.247507203945773</v>
      </c>
      <c r="AX802" s="21">
        <v>96.558501090408669</v>
      </c>
      <c r="AY802" s="21">
        <v>0.38355915496280291</v>
      </c>
      <c r="AZ802" s="21">
        <v>50.245036068266174</v>
      </c>
      <c r="BA802" s="26">
        <v>1571.2589350247349</v>
      </c>
    </row>
    <row r="803" spans="1:100" x14ac:dyDescent="0.25">
      <c r="A803">
        <v>2338</v>
      </c>
      <c r="B803" t="s">
        <v>1223</v>
      </c>
      <c r="C803" s="26">
        <v>3</v>
      </c>
      <c r="D803" s="21">
        <v>4.6613131447296494</v>
      </c>
      <c r="E803" s="21">
        <v>0.43306710600104137</v>
      </c>
      <c r="F803" s="21">
        <v>-0.25385826641144765</v>
      </c>
      <c r="G803" s="21">
        <v>-0.12361237666074439</v>
      </c>
      <c r="H803" s="21">
        <v>-5.4621103326799848E-2</v>
      </c>
      <c r="I803" s="21">
        <v>0</v>
      </c>
      <c r="J803" s="21">
        <v>-3.2772661996079897</v>
      </c>
      <c r="K803" s="21">
        <v>-5.4621103326799848E-2</v>
      </c>
      <c r="L803" s="21">
        <v>-0.99999999999999889</v>
      </c>
      <c r="M803" s="21">
        <v>-0.99999999999999889</v>
      </c>
      <c r="N803" s="21">
        <v>-1.0924220665359967</v>
      </c>
      <c r="O803" s="21">
        <v>1.2604345684609131</v>
      </c>
      <c r="P803" s="21">
        <v>-1.2477895303449922</v>
      </c>
      <c r="Q803" s="21">
        <v>-1.3060602406658188</v>
      </c>
      <c r="R803" s="21">
        <v>-0.66450120928563039</v>
      </c>
      <c r="S803" s="21">
        <v>0.33333333333333304</v>
      </c>
      <c r="T803" s="21">
        <v>0.16385367703788314</v>
      </c>
      <c r="U803" s="21">
        <v>-2.0397960130825333E-3</v>
      </c>
      <c r="V803" s="21">
        <v>0</v>
      </c>
      <c r="W803" s="21">
        <v>21.990732707397335</v>
      </c>
      <c r="X803" s="21">
        <v>0.37416927335023531</v>
      </c>
      <c r="Y803" s="21">
        <v>-0.99999999999999889</v>
      </c>
      <c r="Z803" s="21">
        <v>-0.99999999999999889</v>
      </c>
      <c r="AA803" s="21">
        <v>61.270792488322307</v>
      </c>
      <c r="AB803" s="21">
        <v>0.22624557350579391</v>
      </c>
      <c r="AC803" s="21">
        <v>0.33404475780889958</v>
      </c>
      <c r="AD803" s="21">
        <v>0.23860088848951891</v>
      </c>
      <c r="AE803" s="21">
        <v>39.944560990210611</v>
      </c>
      <c r="AF803" s="21">
        <v>-0.99999999999999889</v>
      </c>
      <c r="AG803" s="21">
        <v>-0.99999999999999889</v>
      </c>
      <c r="AH803" s="21">
        <v>-0.99999999999999889</v>
      </c>
      <c r="AI803" s="21">
        <v>-4.0801650690784314E-2</v>
      </c>
      <c r="AJ803" s="21">
        <v>0</v>
      </c>
      <c r="AK803" s="21">
        <v>0.42175051452455214</v>
      </c>
      <c r="AL803" s="21">
        <v>-2.0400684158274611E-2</v>
      </c>
      <c r="AM803" s="21">
        <v>6.6324825698256887E-2</v>
      </c>
      <c r="AN803" s="21">
        <v>-0.13029434859764391</v>
      </c>
      <c r="AO803" s="21">
        <v>3.7668732150791806</v>
      </c>
      <c r="AP803" s="21">
        <v>-3.359362135732471</v>
      </c>
      <c r="AQ803" s="21">
        <v>18.713466507789349</v>
      </c>
      <c r="AR803" s="21">
        <v>0.49514721435813336</v>
      </c>
      <c r="AS803" s="21">
        <v>0.31954817002343572</v>
      </c>
      <c r="AT803" s="21">
        <v>-0.99999999999999889</v>
      </c>
      <c r="AU803" s="21">
        <v>-0.99999999999999889</v>
      </c>
      <c r="AV803" s="21">
        <v>-0.78811358594637504</v>
      </c>
      <c r="AW803" s="21">
        <v>59.171864921050791</v>
      </c>
      <c r="AX803" s="21">
        <v>58.355831907235107</v>
      </c>
      <c r="AY803" s="21">
        <v>-7.3259901100841657E-2</v>
      </c>
      <c r="AZ803" s="21">
        <v>-24.826151718483402</v>
      </c>
      <c r="BA803" s="26">
        <v>1499.4081914047761</v>
      </c>
    </row>
    <row r="804" spans="1:100" x14ac:dyDescent="0.25">
      <c r="A804">
        <v>2340</v>
      </c>
      <c r="B804" t="s">
        <v>1224</v>
      </c>
      <c r="C804" s="26">
        <v>3</v>
      </c>
      <c r="D804" s="21">
        <v>5.1132376813591023</v>
      </c>
      <c r="E804" s="21">
        <v>-4.3496513762306815E-3</v>
      </c>
      <c r="F804" s="21">
        <v>-0.17287849195728569</v>
      </c>
      <c r="G804" s="21">
        <v>-0.17287849195728569</v>
      </c>
      <c r="H804" s="21">
        <v>0.16595412477494559</v>
      </c>
      <c r="I804" s="21">
        <v>0</v>
      </c>
      <c r="J804" s="21">
        <v>9.9572474864967351</v>
      </c>
      <c r="K804" s="21">
        <v>0.16595412477494559</v>
      </c>
      <c r="L804" s="21">
        <v>-0.99999999999999978</v>
      </c>
      <c r="M804" s="21">
        <v>-0.99999999999999978</v>
      </c>
      <c r="N804" s="21">
        <v>3.3190824954989115</v>
      </c>
      <c r="O804" s="21">
        <v>14.897606675898556</v>
      </c>
      <c r="P804" s="21">
        <v>0.3894120029176612</v>
      </c>
      <c r="Q804" s="21">
        <v>-0.75788861065149649</v>
      </c>
      <c r="R804" s="21">
        <v>-0.2189808498457132</v>
      </c>
      <c r="S804" s="21">
        <v>0.33333333333333326</v>
      </c>
      <c r="T804" s="21">
        <v>0.31722771513279246</v>
      </c>
      <c r="U804" s="21">
        <v>0.13686539743111237</v>
      </c>
      <c r="V804" s="21">
        <v>-2.7416241946989137E-2</v>
      </c>
      <c r="W804" s="21">
        <v>23.76224316701213</v>
      </c>
      <c r="X804" s="21">
        <v>0.83397359604960608</v>
      </c>
      <c r="Y804" s="21">
        <v>-0.99999999999999978</v>
      </c>
      <c r="Z804" s="21">
        <v>-0.99999999999999978</v>
      </c>
      <c r="AA804" s="21">
        <v>61.261302777179843</v>
      </c>
      <c r="AB804" s="21">
        <v>-1.2693839887017479E-3</v>
      </c>
      <c r="AC804" s="21">
        <v>0.59962574462021589</v>
      </c>
      <c r="AD804" s="21">
        <v>0.15600444856875456</v>
      </c>
      <c r="AE804" s="21">
        <v>37.718040460013434</v>
      </c>
      <c r="AF804" s="21">
        <v>-0.99999999999999978</v>
      </c>
      <c r="AG804" s="21">
        <v>-0.99999999999999978</v>
      </c>
      <c r="AH804" s="21">
        <v>-0.99999999999999978</v>
      </c>
      <c r="AI804" s="21">
        <v>-1.1999323235571267E-3</v>
      </c>
      <c r="AJ804" s="21">
        <v>-2.7416241946989137E-2</v>
      </c>
      <c r="AK804" s="21">
        <v>0.1143115098597122</v>
      </c>
      <c r="AL804" s="21">
        <v>0.17194745025882316</v>
      </c>
      <c r="AM804" s="21">
        <v>7.7883155277967075E-2</v>
      </c>
      <c r="AN804" s="21">
        <v>9.9151925726377842E-3</v>
      </c>
      <c r="AO804" s="21">
        <v>2.5186364312477374</v>
      </c>
      <c r="AP804" s="21">
        <v>1.1076170656100597</v>
      </c>
      <c r="AQ804" s="21">
        <v>33.719490653508849</v>
      </c>
      <c r="AR804" s="21">
        <v>0.76001020395024854</v>
      </c>
      <c r="AS804" s="21">
        <v>0.99992772082455161</v>
      </c>
      <c r="AT804" s="21">
        <v>-0.99999999999999978</v>
      </c>
      <c r="AU804" s="21">
        <v>-0.99999999999999978</v>
      </c>
      <c r="AV804" s="21">
        <v>-0.39185934180299897</v>
      </c>
      <c r="AW804" s="21">
        <v>77.266526518688465</v>
      </c>
      <c r="AX804" s="21">
        <v>74.500903677518423</v>
      </c>
      <c r="AY804" s="21">
        <v>0.20908371465492406</v>
      </c>
      <c r="AZ804" s="21">
        <v>11.513920937298607</v>
      </c>
      <c r="BA804" s="26">
        <v>1505.8247194926432</v>
      </c>
    </row>
    <row r="805" spans="1:100" x14ac:dyDescent="0.25">
      <c r="A805">
        <v>2341</v>
      </c>
      <c r="B805" t="s">
        <v>819</v>
      </c>
      <c r="C805" s="26">
        <v>3</v>
      </c>
      <c r="D805" s="21">
        <v>4.4615388084435068</v>
      </c>
      <c r="E805" s="21">
        <v>0</v>
      </c>
      <c r="F805" s="21">
        <v>0.28131228975886008</v>
      </c>
      <c r="G805" s="21">
        <v>0.28131228975886008</v>
      </c>
      <c r="H805" s="21">
        <v>0.2008993460353416</v>
      </c>
      <c r="I805" s="21">
        <v>0</v>
      </c>
      <c r="J805" s="21">
        <v>12.053960762120495</v>
      </c>
      <c r="K805" s="21">
        <v>0.2008993460353416</v>
      </c>
      <c r="L805" s="21">
        <v>-1.0000000000000002</v>
      </c>
      <c r="M805" s="21">
        <v>-1.0000000000000002</v>
      </c>
      <c r="N805" s="21">
        <v>4.0179869207068331</v>
      </c>
      <c r="O805" s="21">
        <v>16.796811860322862</v>
      </c>
      <c r="P805" s="21">
        <v>8.5881674748686354E-2</v>
      </c>
      <c r="Q805" s="21">
        <v>0.18623595659984005</v>
      </c>
      <c r="R805" s="21">
        <v>3.9181916719885954E-2</v>
      </c>
      <c r="S805" s="21">
        <v>0.33333333333333348</v>
      </c>
      <c r="T805" s="21">
        <v>0.33479985608575458</v>
      </c>
      <c r="U805" s="21">
        <v>0.40336396808877473</v>
      </c>
      <c r="V805" s="21">
        <v>0</v>
      </c>
      <c r="W805" s="21">
        <v>34.823912458900828</v>
      </c>
      <c r="X805" s="21">
        <v>2.0797544715352756</v>
      </c>
      <c r="Y805" s="21">
        <v>-1.0000000000000002</v>
      </c>
      <c r="Z805" s="21">
        <v>-1.0000000000000002</v>
      </c>
      <c r="AA805" s="21">
        <v>66.390632087383324</v>
      </c>
      <c r="AB805" s="21">
        <v>8.7433942618179494E-2</v>
      </c>
      <c r="AC805" s="21">
        <v>0.27232868460776016</v>
      </c>
      <c r="AD805" s="21">
        <v>0.27078812700931293</v>
      </c>
      <c r="AE805" s="21">
        <v>31.527537711762641</v>
      </c>
      <c r="AF805" s="21">
        <v>-1.0000000000000002</v>
      </c>
      <c r="AG805" s="21">
        <v>-1.0000000000000002</v>
      </c>
      <c r="AH805" s="21">
        <v>-1.0000000000000002</v>
      </c>
      <c r="AI805" s="21">
        <v>0</v>
      </c>
      <c r="AJ805" s="21">
        <v>0</v>
      </c>
      <c r="AK805" s="21">
        <v>-5.4533503340195237E-2</v>
      </c>
      <c r="AL805" s="21">
        <v>0.8145378651423254</v>
      </c>
      <c r="AM805" s="21">
        <v>-0.16891534689135274</v>
      </c>
      <c r="AN805" s="21">
        <v>-0.21142782108893249</v>
      </c>
      <c r="AO805" s="21">
        <v>-4.4955511889847939</v>
      </c>
      <c r="AP805" s="21">
        <v>-1.2130062015116854</v>
      </c>
      <c r="AQ805" s="21">
        <v>46.877873221021339</v>
      </c>
      <c r="AR805" s="21">
        <v>1.0714971575078618</v>
      </c>
      <c r="AS805" s="21">
        <v>2.2806538175706161</v>
      </c>
      <c r="AT805" s="21">
        <v>-1.0000000000000002</v>
      </c>
      <c r="AU805" s="21">
        <v>-1.0000000000000002</v>
      </c>
      <c r="AV805" s="21">
        <v>0.32049420647874605</v>
      </c>
      <c r="AW805" s="21">
        <v>81.974437746194454</v>
      </c>
      <c r="AX805" s="21">
        <v>81.974437746194454</v>
      </c>
      <c r="AY805" s="21">
        <v>0.46144624335684681</v>
      </c>
      <c r="AZ805" s="21">
        <v>66.322879284067781</v>
      </c>
      <c r="BA805" s="26">
        <v>1538.1606039605185</v>
      </c>
      <c r="CU805" t="e">
        <v>#N/A</v>
      </c>
      <c r="CV805" t="e">
        <v>#N/A</v>
      </c>
    </row>
    <row r="806" spans="1:100" x14ac:dyDescent="0.25">
      <c r="A806">
        <v>2342</v>
      </c>
      <c r="B806" t="s">
        <v>719</v>
      </c>
      <c r="C806" s="26">
        <v>3</v>
      </c>
      <c r="D806" s="21">
        <v>5.2335914031455646</v>
      </c>
      <c r="E806" s="21">
        <v>0.5221455285770612</v>
      </c>
      <c r="F806" s="21">
        <v>-8.4853676641484771E-2</v>
      </c>
      <c r="G806" s="21">
        <v>9.429847828329023E-2</v>
      </c>
      <c r="H806" s="21">
        <v>8.9630727143563196E-2</v>
      </c>
      <c r="I806" s="21">
        <v>0</v>
      </c>
      <c r="J806" s="21">
        <v>5.3778436286137854</v>
      </c>
      <c r="K806" s="21">
        <v>8.9630727143563196E-2</v>
      </c>
      <c r="L806" s="21">
        <v>-1.0000000000000009</v>
      </c>
      <c r="M806" s="21">
        <v>-1.0000000000000009</v>
      </c>
      <c r="N806" s="21">
        <v>1.7926145428712634</v>
      </c>
      <c r="O806" s="21">
        <v>10.705733510042647</v>
      </c>
      <c r="P806" s="21">
        <v>-1.0796023488693689</v>
      </c>
      <c r="Q806" s="21">
        <v>0.53218866945744225</v>
      </c>
      <c r="R806" s="21">
        <v>6.5938558432181243E-2</v>
      </c>
      <c r="S806" s="21">
        <v>0.33333333333333348</v>
      </c>
      <c r="T806" s="21">
        <v>0.3420854815001162</v>
      </c>
      <c r="U806" s="21">
        <v>0.31244991617912365</v>
      </c>
      <c r="V806" s="21">
        <v>-4.9165889616468658E-2</v>
      </c>
      <c r="W806" s="21">
        <v>33.962884570101657</v>
      </c>
      <c r="X806" s="21">
        <v>1.5493445628743523</v>
      </c>
      <c r="Y806" s="21">
        <v>-1.0000000000000009</v>
      </c>
      <c r="Z806" s="21">
        <v>-1.0000000000000009</v>
      </c>
      <c r="AA806" s="21">
        <v>86.204853855732196</v>
      </c>
      <c r="AB806" s="21">
        <v>0.32490758590189084</v>
      </c>
      <c r="AC806" s="21">
        <v>0.25148642865432524</v>
      </c>
      <c r="AD806" s="21">
        <v>0.46712659998775047</v>
      </c>
      <c r="AE806" s="21">
        <v>52.176030727198345</v>
      </c>
      <c r="AF806" s="21">
        <v>-1.0000000000000009</v>
      </c>
      <c r="AG806" s="21">
        <v>-1.0000000000000009</v>
      </c>
      <c r="AH806" s="21">
        <v>-1.0000000000000009</v>
      </c>
      <c r="AI806" s="21">
        <v>0</v>
      </c>
      <c r="AJ806" s="21">
        <v>-4.9165889616468658E-2</v>
      </c>
      <c r="AK806" s="21">
        <v>-0.17931701377209383</v>
      </c>
      <c r="AL806" s="21">
        <v>0.19194520022318415</v>
      </c>
      <c r="AM806" s="21">
        <v>-0.22070899405686309</v>
      </c>
      <c r="AN806" s="21">
        <v>-4.1552556448539293E-2</v>
      </c>
      <c r="AO806" s="21">
        <v>-6.4143099202820464</v>
      </c>
      <c r="AP806" s="21">
        <v>-7.9087910097560665E-2</v>
      </c>
      <c r="AQ806" s="21">
        <v>39.340728198715432</v>
      </c>
      <c r="AR806" s="21">
        <v>0.93870284139610483</v>
      </c>
      <c r="AS806" s="21">
        <v>1.6389752900179155</v>
      </c>
      <c r="AT806" s="21">
        <v>-1.0000000000000009</v>
      </c>
      <c r="AU806" s="21">
        <v>-1.0000000000000009</v>
      </c>
      <c r="AV806" s="21">
        <v>0.16023703671547146</v>
      </c>
      <c r="AW806" s="21">
        <v>96.831499455677246</v>
      </c>
      <c r="AX806" s="21">
        <v>91.914910494030366</v>
      </c>
      <c r="AY806" s="21">
        <v>0.33073645735793905</v>
      </c>
      <c r="AZ806" s="21">
        <v>35.387491907843021</v>
      </c>
      <c r="BA806" s="26">
        <v>1514.3292036291275</v>
      </c>
    </row>
    <row r="807" spans="1:100" x14ac:dyDescent="0.25">
      <c r="A807">
        <v>2344</v>
      </c>
      <c r="B807" t="s">
        <v>1225</v>
      </c>
      <c r="C807" s="26">
        <v>2</v>
      </c>
      <c r="D807" s="21">
        <v>3.2831827594412095</v>
      </c>
      <c r="E807" s="21">
        <v>-9.967862975763514E-2</v>
      </c>
      <c r="F807" s="21">
        <v>-0.17127339881128031</v>
      </c>
      <c r="G807" s="21">
        <v>-0.16438429784251007</v>
      </c>
      <c r="H807" s="21">
        <v>1.8219778958326813E-2</v>
      </c>
      <c r="I807" s="21">
        <v>0</v>
      </c>
      <c r="J807" s="21">
        <v>1.0931867374996083</v>
      </c>
      <c r="K807" s="21">
        <v>1.8219778958326813E-2</v>
      </c>
      <c r="L807" s="21">
        <v>-1</v>
      </c>
      <c r="M807" s="21">
        <v>-1</v>
      </c>
      <c r="N807" s="21">
        <v>0.36439557916653609</v>
      </c>
      <c r="O807" s="21">
        <v>4.9804039960662676</v>
      </c>
      <c r="P807" s="21">
        <v>-0.33704069660694363</v>
      </c>
      <c r="Q807" s="21">
        <v>-0.4994925897327025</v>
      </c>
      <c r="R807" s="21">
        <v>-0.16256509498935762</v>
      </c>
      <c r="S807" s="21">
        <v>0.31826048973382809</v>
      </c>
      <c r="T807" s="21">
        <v>0.23277746585388975</v>
      </c>
      <c r="U807" s="21">
        <v>1.3971465667306948E-2</v>
      </c>
      <c r="V807" s="21">
        <v>-7.7835510629701652E-3</v>
      </c>
      <c r="W807" s="21">
        <v>20.300617479439506</v>
      </c>
      <c r="X807" s="21">
        <v>0.50802024014247005</v>
      </c>
      <c r="Y807" s="21">
        <v>-1</v>
      </c>
      <c r="Z807" s="21">
        <v>-1</v>
      </c>
      <c r="AA807" s="21">
        <v>34.143622330295713</v>
      </c>
      <c r="AB807" s="21">
        <v>4.6033981423833747E-2</v>
      </c>
      <c r="AC807" s="21">
        <v>4.6220516391787703E-2</v>
      </c>
      <c r="AD807" s="21">
        <v>4.2242450574892065E-2</v>
      </c>
      <c r="AE807" s="21">
        <v>11.044545864616046</v>
      </c>
      <c r="AF807" s="21">
        <v>-1</v>
      </c>
      <c r="AG807" s="21">
        <v>-1</v>
      </c>
      <c r="AH807" s="21">
        <v>-1</v>
      </c>
      <c r="AI807" s="21">
        <v>-4.5350877186349087E-3</v>
      </c>
      <c r="AJ807" s="21">
        <v>-7.7835510629701652E-3</v>
      </c>
      <c r="AK807" s="21">
        <v>0.17644892171933491</v>
      </c>
      <c r="AL807" s="21">
        <v>-4.6209647300875789E-3</v>
      </c>
      <c r="AM807" s="21">
        <v>0.19716859448229962</v>
      </c>
      <c r="AN807" s="21">
        <v>-1.3727734267245842E-2</v>
      </c>
      <c r="AO807" s="21">
        <v>5.4077039196662895</v>
      </c>
      <c r="AP807" s="21">
        <v>3.7457370656291733E-2</v>
      </c>
      <c r="AQ807" s="21">
        <v>25.234037900440981</v>
      </c>
      <c r="AR807" s="21">
        <v>0.60091436304077728</v>
      </c>
      <c r="AS807" s="21">
        <v>0.58473077251293326</v>
      </c>
      <c r="AT807" s="21">
        <v>-1</v>
      </c>
      <c r="AU807" s="21">
        <v>-1</v>
      </c>
      <c r="AV807" s="21">
        <v>-0.16401408222647662</v>
      </c>
      <c r="AW807" s="21">
        <v>44.791705215845148</v>
      </c>
      <c r="AX807" s="21">
        <v>44.774250308392126</v>
      </c>
      <c r="AY807" s="21">
        <v>8.9388773857916839E-2</v>
      </c>
      <c r="AZ807" s="21">
        <v>-13.538508822161129</v>
      </c>
      <c r="BA807" s="26">
        <v>1443.8451646598969</v>
      </c>
    </row>
    <row r="808" spans="1:100" x14ac:dyDescent="0.25">
      <c r="A808">
        <v>2345</v>
      </c>
      <c r="B808" t="s">
        <v>1226</v>
      </c>
      <c r="C808" s="26">
        <v>3</v>
      </c>
      <c r="D808" s="21">
        <v>5.8612567058661895</v>
      </c>
      <c r="E808" s="21">
        <v>0</v>
      </c>
      <c r="F808" s="21">
        <v>0.69569111664398031</v>
      </c>
      <c r="G808" s="21">
        <v>0.69569111664398031</v>
      </c>
      <c r="H808" s="21">
        <v>0.12763298556132469</v>
      </c>
      <c r="I808" s="21">
        <v>0</v>
      </c>
      <c r="J808" s="21">
        <v>7.6579791336794809</v>
      </c>
      <c r="K808" s="21">
        <v>0.12763298556132469</v>
      </c>
      <c r="L808" s="21">
        <v>-0.999999999999999</v>
      </c>
      <c r="M808" s="21">
        <v>-0.999999999999999</v>
      </c>
      <c r="N808" s="21">
        <v>2.552659711226493</v>
      </c>
      <c r="O808" s="21">
        <v>14.214926956189649</v>
      </c>
      <c r="P808" s="21">
        <v>0.13381451547620976</v>
      </c>
      <c r="Q808" s="21">
        <v>-2.4670507044182339</v>
      </c>
      <c r="R808" s="21">
        <v>-0.71072837477431883</v>
      </c>
      <c r="S808" s="21">
        <v>0.33333333333333287</v>
      </c>
      <c r="T808" s="21">
        <v>0.35686466435502323</v>
      </c>
      <c r="U808" s="21">
        <v>0.15826546519717494</v>
      </c>
      <c r="V808" s="21">
        <v>-1.7852735305414511E-2</v>
      </c>
      <c r="W808" s="21">
        <v>28.119109680751713</v>
      </c>
      <c r="X808" s="21">
        <v>1.112041792104935</v>
      </c>
      <c r="Y808" s="21">
        <v>-0.999999999999999</v>
      </c>
      <c r="Z808" s="21">
        <v>-0.999999999999999</v>
      </c>
      <c r="AA808" s="21">
        <v>65.354270655282278</v>
      </c>
      <c r="AB808" s="21">
        <v>8.8789913455012776E-2</v>
      </c>
      <c r="AC808" s="21">
        <v>0.24953562448248284</v>
      </c>
      <c r="AD808" s="21">
        <v>0.42059224904860254</v>
      </c>
      <c r="AE808" s="21">
        <v>37.945889349304949</v>
      </c>
      <c r="AF808" s="21">
        <v>-0.999999999999999</v>
      </c>
      <c r="AG808" s="21">
        <v>-0.999999999999999</v>
      </c>
      <c r="AH808" s="21">
        <v>-0.999999999999999</v>
      </c>
      <c r="AI808" s="21">
        <v>4.2052575042147822E-2</v>
      </c>
      <c r="AJ808" s="21">
        <v>-1.7852735305414511E-2</v>
      </c>
      <c r="AK808" s="21">
        <v>0.17547397828761771</v>
      </c>
      <c r="AL808" s="21">
        <v>-0.23062522443075217</v>
      </c>
      <c r="AM808" s="21">
        <v>-0.1352462663322602</v>
      </c>
      <c r="AN808" s="21">
        <v>0.17529439187508311</v>
      </c>
      <c r="AO808" s="21">
        <v>-2.5037867668684148</v>
      </c>
      <c r="AP808" s="21">
        <v>3.2292336747233179</v>
      </c>
      <c r="AQ808" s="21">
        <v>35.777088814431167</v>
      </c>
      <c r="AR808" s="21">
        <v>0.83061072758011689</v>
      </c>
      <c r="AS808" s="21">
        <v>1.2396747776662598</v>
      </c>
      <c r="AT808" s="21">
        <v>-0.999999999999999</v>
      </c>
      <c r="AU808" s="21">
        <v>-0.999999999999999</v>
      </c>
      <c r="AV808" s="21">
        <v>-1.5037258130341563E-2</v>
      </c>
      <c r="AW808" s="21">
        <v>82.798431286195225</v>
      </c>
      <c r="AX808" s="21">
        <v>81.854209256496745</v>
      </c>
      <c r="AY808" s="21">
        <v>0.35572925958511015</v>
      </c>
      <c r="AZ808" s="21">
        <v>37.948226545062901</v>
      </c>
      <c r="BA808" s="26">
        <v>1504.8386813665375</v>
      </c>
    </row>
    <row r="809" spans="1:100" x14ac:dyDescent="0.25">
      <c r="A809">
        <v>2346</v>
      </c>
      <c r="B809" t="s">
        <v>1227</v>
      </c>
      <c r="C809" s="26">
        <v>3</v>
      </c>
      <c r="D809" s="21">
        <v>3.0349945931811568</v>
      </c>
      <c r="E809" s="21">
        <v>0</v>
      </c>
      <c r="F809" s="21">
        <v>-0.11766344928118566</v>
      </c>
      <c r="G809" s="21">
        <v>-0.11766344928118566</v>
      </c>
      <c r="H809" s="21">
        <v>-0.26744653340473939</v>
      </c>
      <c r="I809" s="21">
        <v>0</v>
      </c>
      <c r="J809" s="21">
        <v>-16.046792004284374</v>
      </c>
      <c r="K809" s="21">
        <v>-0.26744653340473939</v>
      </c>
      <c r="L809" s="21">
        <v>-0.99999999999999856</v>
      </c>
      <c r="M809" s="21">
        <v>-0.99999999999999856</v>
      </c>
      <c r="N809" s="21">
        <v>-5.3489306680947895</v>
      </c>
      <c r="O809" s="21">
        <v>-13.129460860384386</v>
      </c>
      <c r="P809" s="21">
        <v>0.2113666898982712</v>
      </c>
      <c r="Q809" s="21">
        <v>2.1539882279082287</v>
      </c>
      <c r="R809" s="21">
        <v>0.61902400225838283</v>
      </c>
      <c r="S809" s="21">
        <v>0.33333333333333315</v>
      </c>
      <c r="T809" s="21">
        <v>0.39673516806811437</v>
      </c>
      <c r="U809" s="21">
        <v>-0.20494342268563523</v>
      </c>
      <c r="V809" s="21">
        <v>-2.7497650664842541E-2</v>
      </c>
      <c r="W809" s="21">
        <v>30.602958458228382</v>
      </c>
      <c r="X809" s="21">
        <v>7.6157274809372094E-2</v>
      </c>
      <c r="Y809" s="21">
        <v>-0.99999999999999856</v>
      </c>
      <c r="Z809" s="21">
        <v>-0.99999999999999856</v>
      </c>
      <c r="AA809" s="21">
        <v>35.594819958320691</v>
      </c>
      <c r="AB809" s="21">
        <v>0.29738317199544428</v>
      </c>
      <c r="AC809" s="21">
        <v>-0.19162424023419655</v>
      </c>
      <c r="AD809" s="21">
        <v>-1.8302181804568322E-2</v>
      </c>
      <c r="AE809" s="21">
        <v>4.3728374978339666</v>
      </c>
      <c r="AF809" s="21">
        <v>-0.99999999999999856</v>
      </c>
      <c r="AG809" s="21">
        <v>-0.99999999999999856</v>
      </c>
      <c r="AH809" s="21">
        <v>-0.99999999999999856</v>
      </c>
      <c r="AI809" s="21">
        <v>-1.0869494230757087E-2</v>
      </c>
      <c r="AJ809" s="21">
        <v>-2.7497650664842541E-2</v>
      </c>
      <c r="AK809" s="21">
        <v>0.32769112869489325</v>
      </c>
      <c r="AL809" s="21">
        <v>0.27442605655461089</v>
      </c>
      <c r="AM809" s="21">
        <v>-0.12889220541912269</v>
      </c>
      <c r="AN809" s="21">
        <v>-0.31888197134128454</v>
      </c>
      <c r="AO809" s="21">
        <v>-1.5838494920036006</v>
      </c>
      <c r="AP809" s="21">
        <v>-6.5999190007590558</v>
      </c>
      <c r="AQ809" s="21">
        <v>14.556166453944007</v>
      </c>
      <c r="AR809" s="21">
        <v>0.49762742805096966</v>
      </c>
      <c r="AS809" s="21">
        <v>-0.19128925859536727</v>
      </c>
      <c r="AT809" s="21">
        <v>-0.99999999999999856</v>
      </c>
      <c r="AU809" s="21">
        <v>-0.99999999999999856</v>
      </c>
      <c r="AV809" s="21">
        <v>0.50136055297719717</v>
      </c>
      <c r="AW809" s="21">
        <v>15.865440097177265</v>
      </c>
      <c r="AX809" s="21">
        <v>12.898285146077868</v>
      </c>
      <c r="AY809" s="21">
        <v>-4.3026260190378612E-2</v>
      </c>
      <c r="AZ809" s="21">
        <v>-36.202808852478078</v>
      </c>
      <c r="BA809" s="26">
        <v>1418.6472984412087</v>
      </c>
    </row>
    <row r="810" spans="1:100" x14ac:dyDescent="0.25">
      <c r="A810">
        <v>2347</v>
      </c>
      <c r="B810" t="s">
        <v>1228</v>
      </c>
      <c r="C810" s="26">
        <v>2</v>
      </c>
      <c r="D810" s="21">
        <v>3.0506438288870195</v>
      </c>
      <c r="E810" s="21">
        <v>-0.1513320558821615</v>
      </c>
      <c r="F810" s="21">
        <v>-0.29989607226099146</v>
      </c>
      <c r="G810" s="21">
        <v>-0.29359105891463</v>
      </c>
      <c r="H810" s="21">
        <v>-8.5104594566060565E-3</v>
      </c>
      <c r="I810" s="21">
        <v>0</v>
      </c>
      <c r="J810" s="21">
        <v>-0.51062756739636406</v>
      </c>
      <c r="K810" s="21">
        <v>-8.5104594566060565E-3</v>
      </c>
      <c r="L810" s="21">
        <v>-1</v>
      </c>
      <c r="M810" s="21">
        <v>-1</v>
      </c>
      <c r="N810" s="21">
        <v>-0.17020918913212113</v>
      </c>
      <c r="O810" s="21">
        <v>3.3144602644963461</v>
      </c>
      <c r="P810" s="21">
        <v>-0.59863769004119516</v>
      </c>
      <c r="Q810" s="21">
        <v>-1.1109126786543817</v>
      </c>
      <c r="R810" s="21">
        <v>-0.36338504678682465</v>
      </c>
      <c r="S810" s="21">
        <v>0.31326384433642129</v>
      </c>
      <c r="T810" s="21">
        <v>0.21168152866687434</v>
      </c>
      <c r="U810" s="21">
        <v>-1.2151234792901325E-2</v>
      </c>
      <c r="V810" s="21">
        <v>-1.1237717638354267E-2</v>
      </c>
      <c r="W810" s="21">
        <v>18.651904762311879</v>
      </c>
      <c r="X810" s="21">
        <v>0.38700425417761997</v>
      </c>
      <c r="Y810" s="21">
        <v>-1</v>
      </c>
      <c r="Z810" s="21">
        <v>-1</v>
      </c>
      <c r="AA810" s="21">
        <v>30.749188394875716</v>
      </c>
      <c r="AB810" s="21">
        <v>1.6732502676118796E-2</v>
      </c>
      <c r="AC810" s="21">
        <v>1.6907917802889194E-2</v>
      </c>
      <c r="AD810" s="21">
        <v>1.3181575778203516E-2</v>
      </c>
      <c r="AE810" s="21">
        <v>8.3451036379668633</v>
      </c>
      <c r="AF810" s="21">
        <v>-1</v>
      </c>
      <c r="AG810" s="21">
        <v>-1</v>
      </c>
      <c r="AH810" s="21">
        <v>-1</v>
      </c>
      <c r="AI810" s="21">
        <v>-6.4291544141409874E-3</v>
      </c>
      <c r="AJ810" s="21">
        <v>-1.1237717638354267E-2</v>
      </c>
      <c r="AK810" s="21">
        <v>0.21174964789065609</v>
      </c>
      <c r="AL810" s="21">
        <v>-3.9921690901408749E-2</v>
      </c>
      <c r="AM810" s="21">
        <v>0.23828417530972862</v>
      </c>
      <c r="AN810" s="21">
        <v>-5.4843315094674869E-2</v>
      </c>
      <c r="AO810" s="21">
        <v>6.4546676452001712</v>
      </c>
      <c r="AP810" s="21">
        <v>-1.0095063548775904</v>
      </c>
      <c r="AQ810" s="21">
        <v>23.47886684802031</v>
      </c>
      <c r="AR810" s="21">
        <v>0.56227961259832326</v>
      </c>
      <c r="AS810" s="21">
        <v>0.45979083702241663</v>
      </c>
      <c r="AT810" s="21">
        <v>-1</v>
      </c>
      <c r="AU810" s="21">
        <v>-1</v>
      </c>
      <c r="AV810" s="21">
        <v>-0.43051024458758158</v>
      </c>
      <c r="AW810" s="21">
        <v>40.879868453082601</v>
      </c>
      <c r="AX810" s="21">
        <v>40.81116599003154</v>
      </c>
      <c r="AY810" s="21">
        <v>5.9257140303263039E-2</v>
      </c>
      <c r="AZ810" s="21">
        <v>-18.817345652189417</v>
      </c>
      <c r="BA810" s="26">
        <v>1363.335954923876</v>
      </c>
    </row>
    <row r="811" spans="1:100" x14ac:dyDescent="0.25">
      <c r="A811">
        <v>2352</v>
      </c>
      <c r="B811" t="s">
        <v>1229</v>
      </c>
      <c r="C811" s="26">
        <v>3</v>
      </c>
      <c r="D811" s="21">
        <v>4.8234492004893124</v>
      </c>
      <c r="E811" s="21">
        <v>0</v>
      </c>
      <c r="F811" s="21">
        <v>9.9539500749617482E-2</v>
      </c>
      <c r="G811" s="21">
        <v>9.9539500749617482E-2</v>
      </c>
      <c r="H811" s="21">
        <v>0.70709248025380145</v>
      </c>
      <c r="I811" s="21">
        <v>0</v>
      </c>
      <c r="J811" s="21">
        <v>42.425548815228069</v>
      </c>
      <c r="K811" s="21">
        <v>0.70709248025380145</v>
      </c>
      <c r="L811" s="21">
        <v>-0.99999999999999944</v>
      </c>
      <c r="M811" s="21">
        <v>-0.99999999999999944</v>
      </c>
      <c r="N811" s="21">
        <v>14.141849605076041</v>
      </c>
      <c r="O811" s="21">
        <v>47.348537516466997</v>
      </c>
      <c r="P811" s="21">
        <v>0.46115904743982045</v>
      </c>
      <c r="Q811" s="21">
        <v>0.49269185282104094</v>
      </c>
      <c r="R811" s="21">
        <v>3.5237800918349785E-2</v>
      </c>
      <c r="S811" s="21">
        <v>0.3333333333333332</v>
      </c>
      <c r="T811" s="21">
        <v>0.30825130839654502</v>
      </c>
      <c r="U811" s="21">
        <v>0.2146169320478962</v>
      </c>
      <c r="V811" s="21">
        <v>0</v>
      </c>
      <c r="W811" s="21">
        <v>5.9643637409588823</v>
      </c>
      <c r="X811" s="21">
        <v>0.78023885096158407</v>
      </c>
      <c r="Y811" s="21">
        <v>-0.99999999999999944</v>
      </c>
      <c r="Z811" s="21">
        <v>-0.99999999999999944</v>
      </c>
      <c r="AA811" s="21">
        <v>69.902896816493879</v>
      </c>
      <c r="AB811" s="21">
        <v>0.51384098322112848</v>
      </c>
      <c r="AC811" s="21">
        <v>0.49583582450119879</v>
      </c>
      <c r="AD811" s="21">
        <v>0.26838909777000564</v>
      </c>
      <c r="AE811" s="21">
        <v>63.903295274616632</v>
      </c>
      <c r="AF811" s="21">
        <v>-0.99999999999999944</v>
      </c>
      <c r="AG811" s="21">
        <v>-0.99999999999999944</v>
      </c>
      <c r="AH811" s="21">
        <v>-0.99999999999999944</v>
      </c>
      <c r="AI811" s="21">
        <v>0</v>
      </c>
      <c r="AJ811" s="21">
        <v>0</v>
      </c>
      <c r="AK811" s="21">
        <v>5.4047991180883617E-2</v>
      </c>
      <c r="AL811" s="21">
        <v>0.41912812765264185</v>
      </c>
      <c r="AM811" s="21">
        <v>-0.11243976449679</v>
      </c>
      <c r="AN811" s="21">
        <v>-8.2339830806926612E-2</v>
      </c>
      <c r="AO811" s="21">
        <v>-2.5407541565153333</v>
      </c>
      <c r="AP811" s="21">
        <v>3.7144868090041749E-2</v>
      </c>
      <c r="AQ811" s="21">
        <v>48.389912556186992</v>
      </c>
      <c r="AR811" s="21">
        <v>0.85620157377777395</v>
      </c>
      <c r="AS811" s="21">
        <v>1.487331331215386</v>
      </c>
      <c r="AT811" s="21">
        <v>-0.99999999999999944</v>
      </c>
      <c r="AU811" s="21">
        <v>-0.99999999999999944</v>
      </c>
      <c r="AV811" s="21">
        <v>0.13477730166796725</v>
      </c>
      <c r="AW811" s="21">
        <v>117.28857920105096</v>
      </c>
      <c r="AX811" s="21">
        <v>117.28857920105096</v>
      </c>
      <c r="AY811" s="21">
        <v>0.51874149098326661</v>
      </c>
      <c r="AZ811" s="21">
        <v>48.431232587708855</v>
      </c>
      <c r="BA811" s="26">
        <v>1584.3684386053399</v>
      </c>
      <c r="CU811" t="e">
        <v>#N/A</v>
      </c>
      <c r="CV811" t="e">
        <v>#N/A</v>
      </c>
    </row>
    <row r="812" spans="1:100" x14ac:dyDescent="0.25">
      <c r="A812">
        <v>2353</v>
      </c>
      <c r="B812" t="s">
        <v>1230</v>
      </c>
      <c r="C812" s="26">
        <v>3</v>
      </c>
      <c r="D812" s="21">
        <v>3.2461528703693343</v>
      </c>
      <c r="E812" s="21">
        <v>0</v>
      </c>
      <c r="F812" s="21">
        <v>1.0899235995397343</v>
      </c>
      <c r="G812" s="21">
        <v>1.0899235995397343</v>
      </c>
      <c r="H812" s="21">
        <v>-0.13916340955315676</v>
      </c>
      <c r="I812" s="21">
        <v>0</v>
      </c>
      <c r="J812" s="21">
        <v>-8.3498045731894095</v>
      </c>
      <c r="K812" s="21">
        <v>-0.13916340955315676</v>
      </c>
      <c r="L812" s="21">
        <v>-0.99999999999999833</v>
      </c>
      <c r="M812" s="21">
        <v>-0.99999999999999833</v>
      </c>
      <c r="N812" s="21">
        <v>-2.7832681910631361</v>
      </c>
      <c r="O812" s="21">
        <v>-4.0137281032803376</v>
      </c>
      <c r="P812" s="21">
        <v>0.54308105238304494</v>
      </c>
      <c r="Q812" s="21">
        <v>7.9466068646702217</v>
      </c>
      <c r="R812" s="21">
        <v>2.5935629508822635</v>
      </c>
      <c r="S812" s="21">
        <v>0.33333333333333293</v>
      </c>
      <c r="T812" s="21">
        <v>0.2514544878741769</v>
      </c>
      <c r="U812" s="21">
        <v>0.29376767867040621</v>
      </c>
      <c r="V812" s="21">
        <v>-1.5276047228476803E-2</v>
      </c>
      <c r="W812" s="21">
        <v>40.097714488103847</v>
      </c>
      <c r="X812" s="21">
        <v>1.7254868166122759</v>
      </c>
      <c r="Y812" s="21">
        <v>-0.99999999999999833</v>
      </c>
      <c r="Z812" s="21">
        <v>-0.99999999999999833</v>
      </c>
      <c r="AA812" s="21">
        <v>58.589486109482358</v>
      </c>
      <c r="AB812" s="21">
        <v>0.25330134781064889</v>
      </c>
      <c r="AC812" s="21">
        <v>1.0415297970179566E-2</v>
      </c>
      <c r="AD812" s="21">
        <v>5.4247527629096855E-2</v>
      </c>
      <c r="AE812" s="21">
        <v>15.898208670496272</v>
      </c>
      <c r="AF812" s="21">
        <v>-0.99999999999999833</v>
      </c>
      <c r="AG812" s="21">
        <v>-0.99999999999999833</v>
      </c>
      <c r="AH812" s="21">
        <v>-0.99999999999999833</v>
      </c>
      <c r="AI812" s="21">
        <v>0.15666718190719228</v>
      </c>
      <c r="AJ812" s="21">
        <v>-1.5276047228476803E-2</v>
      </c>
      <c r="AK812" s="21">
        <v>0.48890871932901514</v>
      </c>
      <c r="AL812" s="21">
        <v>-0.23825931875654655</v>
      </c>
      <c r="AM812" s="21">
        <v>-0.13269873195300488</v>
      </c>
      <c r="AN812" s="21">
        <v>9.5795494625918014E-3</v>
      </c>
      <c r="AO812" s="21">
        <v>-0.87292470218004536</v>
      </c>
      <c r="AP812" s="21">
        <v>-0.95180785721794003</v>
      </c>
      <c r="AQ812" s="21">
        <v>31.747909914914427</v>
      </c>
      <c r="AR812" s="21">
        <v>0.86327945264943928</v>
      </c>
      <c r="AS812" s="21">
        <v>1.5863234070591192</v>
      </c>
      <c r="AT812" s="21">
        <v>-0.99999999999999833</v>
      </c>
      <c r="AU812" s="21">
        <v>-0.99999999999999833</v>
      </c>
      <c r="AV812" s="21">
        <v>3.683486550421998</v>
      </c>
      <c r="AW812" s="21">
        <v>53.623950148984086</v>
      </c>
      <c r="AX812" s="21">
        <v>55.229689064280258</v>
      </c>
      <c r="AY812" s="21">
        <v>9.8193789067182624E-2</v>
      </c>
      <c r="AZ812" s="21">
        <v>-24.181006896183547</v>
      </c>
      <c r="BA812" s="26">
        <v>1340.9953021822416</v>
      </c>
    </row>
    <row r="813" spans="1:100" x14ac:dyDescent="0.25">
      <c r="A813">
        <v>2354</v>
      </c>
      <c r="B813" t="s">
        <v>1231</v>
      </c>
      <c r="C813" s="26">
        <v>3</v>
      </c>
      <c r="D813" s="21">
        <v>3.2676204421825172</v>
      </c>
      <c r="E813" s="21">
        <v>0</v>
      </c>
      <c r="F813" s="21">
        <v>0.10112413309080387</v>
      </c>
      <c r="G813" s="21">
        <v>0.10112413309080387</v>
      </c>
      <c r="H813" s="21">
        <v>7.2474637650942267E-4</v>
      </c>
      <c r="I813" s="21">
        <v>0</v>
      </c>
      <c r="J813" s="21">
        <v>4.3484782590567983E-2</v>
      </c>
      <c r="K813" s="21">
        <v>7.2474637650942267E-4</v>
      </c>
      <c r="L813" s="21">
        <v>-1.0000000000000002</v>
      </c>
      <c r="M813" s="21">
        <v>-1.0000000000000002</v>
      </c>
      <c r="N813" s="21">
        <v>1.4494927530188551E-2</v>
      </c>
      <c r="O813" s="21">
        <v>3.4122293578638967</v>
      </c>
      <c r="P813" s="21">
        <v>3.7746483955485258E-2</v>
      </c>
      <c r="Q813" s="21">
        <v>-0.10159703613554301</v>
      </c>
      <c r="R813" s="21">
        <v>-1.8720918430325521E-2</v>
      </c>
      <c r="S813" s="21">
        <v>0.33333333333333348</v>
      </c>
      <c r="T813" s="21">
        <v>0.3653138707561332</v>
      </c>
      <c r="U813" s="21">
        <v>-0.10459559861475939</v>
      </c>
      <c r="V813" s="21">
        <v>0</v>
      </c>
      <c r="W813" s="21">
        <v>23.733074363927905</v>
      </c>
      <c r="X813" s="21">
        <v>0.31198672949628736</v>
      </c>
      <c r="Y813" s="21">
        <v>-1.0000000000000002</v>
      </c>
      <c r="Z813" s="21">
        <v>-1.0000000000000002</v>
      </c>
      <c r="AA813" s="21">
        <v>62.693762538104359</v>
      </c>
      <c r="AB813" s="21">
        <v>0.4461062290052985</v>
      </c>
      <c r="AC813" s="21">
        <v>0.4179557172936621</v>
      </c>
      <c r="AD813" s="21">
        <v>-8.4473764446825222E-2</v>
      </c>
      <c r="AE813" s="21">
        <v>38.979409092606751</v>
      </c>
      <c r="AF813" s="21">
        <v>-1.0000000000000002</v>
      </c>
      <c r="AG813" s="21">
        <v>-1.0000000000000002</v>
      </c>
      <c r="AH813" s="21">
        <v>-1.0000000000000002</v>
      </c>
      <c r="AI813" s="21">
        <v>0</v>
      </c>
      <c r="AJ813" s="21">
        <v>0</v>
      </c>
      <c r="AK813" s="21">
        <v>0.49068882546490267</v>
      </c>
      <c r="AL813" s="21">
        <v>4.7816835685997545E-2</v>
      </c>
      <c r="AM813" s="21">
        <v>4.0268461780950358E-3</v>
      </c>
      <c r="AN813" s="21">
        <v>0.25171119768858946</v>
      </c>
      <c r="AO813" s="21">
        <v>2.5541152817768893</v>
      </c>
      <c r="AP813" s="21">
        <v>6.5318641206447223</v>
      </c>
      <c r="AQ813" s="21">
        <v>23.776559146518451</v>
      </c>
      <c r="AR813" s="21">
        <v>0.5940516054747067</v>
      </c>
      <c r="AS813" s="21">
        <v>0.31271147587279635</v>
      </c>
      <c r="AT813" s="21">
        <v>-1.0000000000000002</v>
      </c>
      <c r="AU813" s="21">
        <v>-1.0000000000000002</v>
      </c>
      <c r="AV813" s="21">
        <v>8.2403214660478341E-2</v>
      </c>
      <c r="AW813" s="21">
        <v>72.637856016612972</v>
      </c>
      <c r="AX813" s="21">
        <v>72.637856016612972</v>
      </c>
      <c r="AY813" s="21">
        <v>0.13339766048834753</v>
      </c>
      <c r="AZ813" s="21">
        <v>-17.73791093320456</v>
      </c>
      <c r="BA813" s="26">
        <v>1468.2750414744773</v>
      </c>
    </row>
    <row r="814" spans="1:100" x14ac:dyDescent="0.25">
      <c r="A814">
        <v>2357</v>
      </c>
      <c r="B814" t="s">
        <v>1232</v>
      </c>
      <c r="C814" s="26">
        <v>3</v>
      </c>
      <c r="D814" s="21">
        <v>6.1336334245891511</v>
      </c>
      <c r="E814" s="21">
        <v>0</v>
      </c>
      <c r="F814" s="21">
        <v>-0.22583591174106432</v>
      </c>
      <c r="G814" s="21">
        <v>-0.22583591174106432</v>
      </c>
      <c r="H814" s="21">
        <v>9.6838413605139756E-2</v>
      </c>
      <c r="I814" s="21">
        <v>0</v>
      </c>
      <c r="J814" s="21">
        <v>5.8103048163083857</v>
      </c>
      <c r="K814" s="21">
        <v>9.6838413605139756E-2</v>
      </c>
      <c r="L814" s="21">
        <v>-1.0000000000000007</v>
      </c>
      <c r="M814" s="21">
        <v>-1.0000000000000007</v>
      </c>
      <c r="N814" s="21">
        <v>1.9367682721027948</v>
      </c>
      <c r="O814" s="21">
        <v>11.718102329156464</v>
      </c>
      <c r="P814" s="21">
        <v>7.5044257699291461E-2</v>
      </c>
      <c r="Q814" s="21">
        <v>11.714481689042008</v>
      </c>
      <c r="R814" s="21">
        <v>3.8621529930351857</v>
      </c>
      <c r="S814" s="21">
        <v>0.33333333333333359</v>
      </c>
      <c r="T814" s="21">
        <v>0.33464457357205113</v>
      </c>
      <c r="U814" s="21">
        <v>-0.10626550976164201</v>
      </c>
      <c r="V814" s="21">
        <v>2.4624715843575264E-2</v>
      </c>
      <c r="W814" s="21">
        <v>19.579947975287109</v>
      </c>
      <c r="X814" s="21">
        <v>0.29513698955384604</v>
      </c>
      <c r="Y814" s="21">
        <v>-1.0000000000000007</v>
      </c>
      <c r="Z814" s="21">
        <v>-1.0000000000000007</v>
      </c>
      <c r="AA814" s="21">
        <v>32.347589471235565</v>
      </c>
      <c r="AB814" s="21">
        <v>0.19036298290102463</v>
      </c>
      <c r="AC814" s="21">
        <v>2.2890145151601843E-2</v>
      </c>
      <c r="AD814" s="21">
        <v>-3.5143357994360927E-2</v>
      </c>
      <c r="AE814" s="21">
        <v>8.9054885029132844</v>
      </c>
      <c r="AF814" s="21">
        <v>-1.0000000000000007</v>
      </c>
      <c r="AG814" s="21">
        <v>-1.0000000000000007</v>
      </c>
      <c r="AH814" s="21">
        <v>-1.0000000000000007</v>
      </c>
      <c r="AI814" s="21">
        <v>1.6639969277955358E-4</v>
      </c>
      <c r="AJ814" s="21">
        <v>2.4624715843575264E-2</v>
      </c>
      <c r="AK814" s="21">
        <v>2.4642596225688082E-2</v>
      </c>
      <c r="AL814" s="21">
        <v>-8.8631272663606736E-2</v>
      </c>
      <c r="AM814" s="21">
        <v>-0.21528470700805424</v>
      </c>
      <c r="AN814" s="21">
        <v>-8.9050737043257742E-4</v>
      </c>
      <c r="AO814" s="21">
        <v>-5.2589046940729185</v>
      </c>
      <c r="AP814" s="21">
        <v>-0.46541904757884833</v>
      </c>
      <c r="AQ814" s="21">
        <v>25.390252791595504</v>
      </c>
      <c r="AR814" s="21">
        <v>0.58633711298731794</v>
      </c>
      <c r="AS814" s="21">
        <v>0.39197540315898594</v>
      </c>
      <c r="AT814" s="21">
        <v>-1.0000000000000007</v>
      </c>
      <c r="AU814" s="21">
        <v>-1.0000000000000007</v>
      </c>
      <c r="AV814" s="21">
        <v>3.6363170812941217</v>
      </c>
      <c r="AW814" s="21">
        <v>43.600272752813218</v>
      </c>
      <c r="AX814" s="21">
        <v>46.066072331026312</v>
      </c>
      <c r="AY814" s="21">
        <v>0.1277886730926501</v>
      </c>
      <c r="AZ814" s="21">
        <v>-9.9353200536302353</v>
      </c>
      <c r="BA814" s="26">
        <v>1411.7152457885109</v>
      </c>
    </row>
    <row r="815" spans="1:100" x14ac:dyDescent="0.25">
      <c r="A815">
        <v>2358</v>
      </c>
      <c r="B815" t="s">
        <v>1233</v>
      </c>
      <c r="C815" s="26">
        <v>3</v>
      </c>
      <c r="D815" s="21">
        <v>5.4690567404611654</v>
      </c>
      <c r="E815" s="21">
        <v>0.28556080299752784</v>
      </c>
      <c r="F815" s="21">
        <v>-0.72004364270162102</v>
      </c>
      <c r="G815" s="21">
        <v>-0.61042664284577119</v>
      </c>
      <c r="H815" s="21">
        <v>-0.14422159453873845</v>
      </c>
      <c r="I815" s="21">
        <v>0</v>
      </c>
      <c r="J815" s="21">
        <v>-8.6532956723243046</v>
      </c>
      <c r="K815" s="21">
        <v>-0.14422159453873845</v>
      </c>
      <c r="L815" s="21">
        <v>-0.99999999999999989</v>
      </c>
      <c r="M815" s="21">
        <v>-0.99999999999999989</v>
      </c>
      <c r="N815" s="21">
        <v>-2.8844318907747679</v>
      </c>
      <c r="O815" s="21">
        <v>-3.794665574708918</v>
      </c>
      <c r="P815" s="21">
        <v>3.5381434279013135E-2</v>
      </c>
      <c r="Q815" s="21">
        <v>-1.1131428699624217</v>
      </c>
      <c r="R815" s="21">
        <v>-0.39221221909630732</v>
      </c>
      <c r="S815" s="21">
        <v>0.33333333333333343</v>
      </c>
      <c r="T815" s="21">
        <v>0.31550880551589494</v>
      </c>
      <c r="U815" s="21">
        <v>0.30800868917302798</v>
      </c>
      <c r="V815" s="21">
        <v>9.1800608425368899E-2</v>
      </c>
      <c r="W815" s="21">
        <v>47.714921239454526</v>
      </c>
      <c r="X815" s="21">
        <v>2.5580776128148521</v>
      </c>
      <c r="Y815" s="21">
        <v>-0.99999999999999989</v>
      </c>
      <c r="Z815" s="21">
        <v>-0.99999999999999989</v>
      </c>
      <c r="AA815" s="21">
        <v>53.664694795396386</v>
      </c>
      <c r="AB815" s="21">
        <v>-0.16372859564862507</v>
      </c>
      <c r="AC815" s="21">
        <v>0.10283892787945466</v>
      </c>
      <c r="AD815" s="21">
        <v>0.18772938326993349</v>
      </c>
      <c r="AE815" s="21">
        <v>6.3419857750381441</v>
      </c>
      <c r="AF815" s="21">
        <v>-0.99999999999999989</v>
      </c>
      <c r="AG815" s="21">
        <v>-0.99999999999999989</v>
      </c>
      <c r="AH815" s="21">
        <v>-0.99999999999999989</v>
      </c>
      <c r="AI815" s="21">
        <v>0</v>
      </c>
      <c r="AJ815" s="21">
        <v>9.1800608425368899E-2</v>
      </c>
      <c r="AK815" s="21">
        <v>2.7639234338223163E-2</v>
      </c>
      <c r="AL815" s="21">
        <v>-0.14704019855603484</v>
      </c>
      <c r="AM815" s="21">
        <v>-5.5214798765266561E-2</v>
      </c>
      <c r="AN815" s="21">
        <v>0.19577791526803273</v>
      </c>
      <c r="AO815" s="21">
        <v>-1.2421737974405473</v>
      </c>
      <c r="AP815" s="21">
        <v>4.1592468889206433</v>
      </c>
      <c r="AQ815" s="21">
        <v>39.061625567130221</v>
      </c>
      <c r="AR815" s="21">
        <v>1.0486514364476252</v>
      </c>
      <c r="AS815" s="21">
        <v>2.4138560182761153</v>
      </c>
      <c r="AT815" s="21">
        <v>-0.99999999999999989</v>
      </c>
      <c r="AU815" s="21">
        <v>-0.99999999999999989</v>
      </c>
      <c r="AV815" s="21">
        <v>-1.0026388619420785</v>
      </c>
      <c r="AW815" s="21">
        <v>54.029276109608077</v>
      </c>
      <c r="AX815" s="21">
        <v>63.209336952144994</v>
      </c>
      <c r="AY815" s="21">
        <v>0.21172933368898683</v>
      </c>
      <c r="AZ815" s="21">
        <v>-19.096781395437969</v>
      </c>
      <c r="BA815" s="26">
        <v>1381.0477892869462</v>
      </c>
    </row>
    <row r="816" spans="1:100" x14ac:dyDescent="0.25">
      <c r="A816">
        <v>2359</v>
      </c>
      <c r="B816" t="s">
        <v>1234</v>
      </c>
      <c r="C816" s="26">
        <v>3</v>
      </c>
      <c r="D816" s="21">
        <v>5.6243368012006503</v>
      </c>
      <c r="E816" s="21">
        <v>0</v>
      </c>
      <c r="F816" s="21">
        <v>0.50649941300987922</v>
      </c>
      <c r="G816" s="21">
        <v>0.50649941300987922</v>
      </c>
      <c r="H816" s="21">
        <v>0.47629321439783706</v>
      </c>
      <c r="I816" s="21">
        <v>0</v>
      </c>
      <c r="J816" s="21">
        <v>28.577592863870237</v>
      </c>
      <c r="K816" s="21">
        <v>0.47629321439783706</v>
      </c>
      <c r="L816" s="21">
        <v>-0.99999999999999944</v>
      </c>
      <c r="M816" s="21">
        <v>-0.99999999999999944</v>
      </c>
      <c r="N816" s="21">
        <v>9.5258642879567379</v>
      </c>
      <c r="O816" s="21">
        <v>34.708429078080748</v>
      </c>
      <c r="P816" s="21">
        <v>-0.29896603641099184</v>
      </c>
      <c r="Q816" s="21">
        <v>0.17584408991562545</v>
      </c>
      <c r="R816" s="21">
        <v>-0.10759548593391174</v>
      </c>
      <c r="S816" s="21">
        <v>0.33333333333333293</v>
      </c>
      <c r="T816" s="21">
        <v>0.34720843195350259</v>
      </c>
      <c r="U816" s="21">
        <v>0.4938827813265057</v>
      </c>
      <c r="V816" s="21">
        <v>0</v>
      </c>
      <c r="W816" s="21">
        <v>27.92525328862018</v>
      </c>
      <c r="X816" s="21">
        <v>2.1805992900407762</v>
      </c>
      <c r="Y816" s="21">
        <v>-0.99999999999999944</v>
      </c>
      <c r="Z816" s="21">
        <v>-0.99999999999999944</v>
      </c>
      <c r="AA816" s="21">
        <v>79.998168906015664</v>
      </c>
      <c r="AB816" s="21">
        <v>0.31354196045615801</v>
      </c>
      <c r="AC816" s="21">
        <v>0.4856605935605634</v>
      </c>
      <c r="AD816" s="21">
        <v>0.2444076680498663</v>
      </c>
      <c r="AE816" s="21">
        <v>52.18051110332938</v>
      </c>
      <c r="AF816" s="21">
        <v>-0.99999999999999944</v>
      </c>
      <c r="AG816" s="21">
        <v>-0.99999999999999944</v>
      </c>
      <c r="AH816" s="21">
        <v>-0.99999999999999944</v>
      </c>
      <c r="AI816" s="21">
        <v>0</v>
      </c>
      <c r="AJ816" s="21">
        <v>0</v>
      </c>
      <c r="AK816" s="21">
        <v>-0.18458468056681565</v>
      </c>
      <c r="AL816" s="21">
        <v>0.14878418310078306</v>
      </c>
      <c r="AM816" s="21">
        <v>-0.19083163136173309</v>
      </c>
      <c r="AN816" s="21">
        <v>-0.17289485492074641</v>
      </c>
      <c r="AO816" s="21">
        <v>-5.6937141868774033</v>
      </c>
      <c r="AP816" s="21">
        <v>-3.5784504575147449</v>
      </c>
      <c r="AQ816" s="21">
        <v>56.502846152490392</v>
      </c>
      <c r="AR816" s="21">
        <v>1.1744245466133421</v>
      </c>
      <c r="AS816" s="21">
        <v>2.6568925044386127</v>
      </c>
      <c r="AT816" s="21">
        <v>-0.99999999999999944</v>
      </c>
      <c r="AU816" s="21">
        <v>-0.99999999999999944</v>
      </c>
      <c r="AV816" s="21">
        <v>0.39890392707596739</v>
      </c>
      <c r="AW816" s="21">
        <v>111.12814752658163</v>
      </c>
      <c r="AX816" s="21">
        <v>111.12814752658163</v>
      </c>
      <c r="AY816" s="21">
        <v>0.45837703531352519</v>
      </c>
      <c r="AZ816" s="21">
        <v>60.232669771476381</v>
      </c>
      <c r="BA816" s="26">
        <v>1564.2025615641626</v>
      </c>
    </row>
    <row r="817" spans="1:100" x14ac:dyDescent="0.25">
      <c r="A817">
        <v>2363</v>
      </c>
      <c r="B817" t="s">
        <v>1235</v>
      </c>
      <c r="C817" s="26">
        <v>3</v>
      </c>
      <c r="D817" s="21">
        <v>4.8703485057693046</v>
      </c>
      <c r="E817" s="21">
        <v>-2.7816187656770699E-2</v>
      </c>
      <c r="F817" s="21">
        <v>6.4150767897990804E-2</v>
      </c>
      <c r="G817" s="21">
        <v>5.9806483837012266E-2</v>
      </c>
      <c r="H817" s="21">
        <v>8.1440582761431971E-2</v>
      </c>
      <c r="I817" s="21">
        <v>0</v>
      </c>
      <c r="J817" s="21">
        <v>4.8864349656859192</v>
      </c>
      <c r="K817" s="21">
        <v>8.1440582761431971E-2</v>
      </c>
      <c r="L817" s="21">
        <v>-1</v>
      </c>
      <c r="M817" s="21">
        <v>-1</v>
      </c>
      <c r="N817" s="21">
        <v>1.6288116552286398</v>
      </c>
      <c r="O817" s="21">
        <v>9.8165899552922369</v>
      </c>
      <c r="P817" s="21">
        <v>-0.66137324096637906</v>
      </c>
      <c r="Q817" s="21">
        <v>0.21314287584045163</v>
      </c>
      <c r="R817" s="21">
        <v>2.3156432993673717E-2</v>
      </c>
      <c r="S817" s="21">
        <v>0.33333333333333343</v>
      </c>
      <c r="T817" s="21">
        <v>0.37409181989822765</v>
      </c>
      <c r="U817" s="21">
        <v>0.43732451415846535</v>
      </c>
      <c r="V817" s="21">
        <v>0</v>
      </c>
      <c r="W817" s="21">
        <v>42.532363385143775</v>
      </c>
      <c r="X817" s="21">
        <v>2.3971927029797659</v>
      </c>
      <c r="Y817" s="21">
        <v>-1</v>
      </c>
      <c r="Z817" s="21">
        <v>-1</v>
      </c>
      <c r="AA817" s="21">
        <v>92.756979517347133</v>
      </c>
      <c r="AB817" s="21">
        <v>0.47942569982121996</v>
      </c>
      <c r="AC817" s="21">
        <v>0.22731279034807175</v>
      </c>
      <c r="AD817" s="21">
        <v>0.29729070381490208</v>
      </c>
      <c r="AE817" s="21">
        <v>50.201459699209714</v>
      </c>
      <c r="AF817" s="21">
        <v>-1</v>
      </c>
      <c r="AG817" s="21">
        <v>-1</v>
      </c>
      <c r="AH817" s="21">
        <v>-1</v>
      </c>
      <c r="AI817" s="21">
        <v>0</v>
      </c>
      <c r="AJ817" s="21">
        <v>0</v>
      </c>
      <c r="AK817" s="21">
        <v>-2.4401381580830713E-2</v>
      </c>
      <c r="AL817" s="21">
        <v>-6.6673753268187252E-2</v>
      </c>
      <c r="AM817" s="21">
        <v>3.1003775848197211E-2</v>
      </c>
      <c r="AN817" s="21">
        <v>3.177418477010531E-2</v>
      </c>
      <c r="AO817" s="21">
        <v>0.6530874883007769</v>
      </c>
      <c r="AP817" s="21">
        <v>0.46098585291169647</v>
      </c>
      <c r="AQ817" s="21">
        <v>47.418798350829697</v>
      </c>
      <c r="AR817" s="21">
        <v>1.1447496673900264</v>
      </c>
      <c r="AS817" s="21">
        <v>2.4786332857411972</v>
      </c>
      <c r="AT817" s="21">
        <v>-1</v>
      </c>
      <c r="AU817" s="21">
        <v>-1</v>
      </c>
      <c r="AV817" s="21">
        <v>8.2962916830685976E-2</v>
      </c>
      <c r="AW817" s="21">
        <v>103.03455532555107</v>
      </c>
      <c r="AX817" s="21">
        <v>103.03455532555107</v>
      </c>
      <c r="AY817" s="21">
        <v>0.34229554552144204</v>
      </c>
      <c r="AZ817" s="21">
        <v>51.365167153962545</v>
      </c>
      <c r="BA817" s="26">
        <v>1635.3570582359473</v>
      </c>
      <c r="CU817" t="e">
        <v>#N/A</v>
      </c>
      <c r="CV817" t="e">
        <v>#N/A</v>
      </c>
    </row>
    <row r="818" spans="1:100" x14ac:dyDescent="0.25">
      <c r="A818">
        <v>2367</v>
      </c>
      <c r="B818" t="s">
        <v>1236</v>
      </c>
      <c r="C818" s="26">
        <v>3</v>
      </c>
      <c r="D818" s="21">
        <v>1.6147275627388613</v>
      </c>
      <c r="E818" s="21">
        <v>0</v>
      </c>
      <c r="F818" s="21">
        <v>-1.7725845828383233</v>
      </c>
      <c r="G818" s="21">
        <v>-1.7725845828383233</v>
      </c>
      <c r="H818" s="21">
        <v>-0.20605733410644264</v>
      </c>
      <c r="I818" s="21">
        <v>0</v>
      </c>
      <c r="J818" s="21">
        <v>-12.363440046386554</v>
      </c>
      <c r="K818" s="21">
        <v>-0.20605733410644264</v>
      </c>
      <c r="L818" s="21">
        <v>-0.99999999999999822</v>
      </c>
      <c r="M818" s="21">
        <v>-0.99999999999999822</v>
      </c>
      <c r="N818" s="21">
        <v>-4.1211466821288507</v>
      </c>
      <c r="O818" s="21">
        <v>-12.521297066486017</v>
      </c>
      <c r="P818" s="21">
        <v>-4.8090747200256967</v>
      </c>
      <c r="Q818" s="21">
        <v>8.7907912862233371</v>
      </c>
      <c r="R818" s="21">
        <v>2.3858372368460592</v>
      </c>
      <c r="S818" s="21">
        <v>0.22154456408267234</v>
      </c>
      <c r="T818" s="21">
        <v>0.11420601285510208</v>
      </c>
      <c r="U818" s="21">
        <v>-2.857896169102378E-2</v>
      </c>
      <c r="V818" s="21">
        <v>0</v>
      </c>
      <c r="W818" s="21">
        <v>20.529157974127731</v>
      </c>
      <c r="X818" s="21">
        <v>0.20836474380189113</v>
      </c>
      <c r="Y818" s="21">
        <v>-0.99999999999999822</v>
      </c>
      <c r="Z818" s="21">
        <v>-0.99999999999999822</v>
      </c>
      <c r="AA818" s="21">
        <v>16.801014608913455</v>
      </c>
      <c r="AB818" s="21">
        <v>-0.19582264205416772</v>
      </c>
      <c r="AC818" s="21">
        <v>6.5639431915549967E-2</v>
      </c>
      <c r="AD818" s="21">
        <v>7.9035980974111984E-3</v>
      </c>
      <c r="AE818" s="21">
        <v>-6.113980602060332</v>
      </c>
      <c r="AF818" s="21">
        <v>-0.99999999999999822</v>
      </c>
      <c r="AG818" s="21">
        <v>-0.99999999999999822</v>
      </c>
      <c r="AH818" s="21">
        <v>-0.99999999999999822</v>
      </c>
      <c r="AI818" s="21">
        <v>-1.0813201753816656E-2</v>
      </c>
      <c r="AJ818" s="21">
        <v>0</v>
      </c>
      <c r="AK818" s="21">
        <v>8.189631216345214E-2</v>
      </c>
      <c r="AL818" s="21">
        <v>0.2435333764779497</v>
      </c>
      <c r="AM818" s="21">
        <v>8.1662023716445445E-2</v>
      </c>
      <c r="AN818" s="21">
        <v>-2.0180958481127262E-2</v>
      </c>
      <c r="AO818" s="21">
        <v>2.4510321537283963</v>
      </c>
      <c r="AP818" s="21">
        <v>0.71314292036156757</v>
      </c>
      <c r="AQ818" s="21">
        <v>8.1657179277411789</v>
      </c>
      <c r="AR818" s="21">
        <v>0.30717161524675074</v>
      </c>
      <c r="AS818" s="21">
        <v>2.3074096954487991E-3</v>
      </c>
      <c r="AT818" s="21">
        <v>-0.99999999999999822</v>
      </c>
      <c r="AU818" s="21">
        <v>-0.99999999999999822</v>
      </c>
      <c r="AV818" s="21">
        <v>0.61325265400773588</v>
      </c>
      <c r="AW818" s="21">
        <v>4.992860462789011</v>
      </c>
      <c r="AX818" s="21">
        <v>4.7765964277126756</v>
      </c>
      <c r="AY818" s="21">
        <v>-0.16959111287107359</v>
      </c>
      <c r="AZ818" s="21">
        <v>-35.459995032392492</v>
      </c>
      <c r="BA818" s="26">
        <v>1386.1343751699555</v>
      </c>
    </row>
    <row r="819" spans="1:100" x14ac:dyDescent="0.25">
      <c r="A819">
        <v>2370</v>
      </c>
      <c r="B819" t="s">
        <v>1237</v>
      </c>
      <c r="C819" s="26">
        <v>3</v>
      </c>
      <c r="D819" s="21">
        <v>5.934624741175063</v>
      </c>
      <c r="E819" s="21">
        <v>-0.29673087167579904</v>
      </c>
      <c r="F819" s="21">
        <v>-0.31560657992203034</v>
      </c>
      <c r="G819" s="21">
        <v>-0.40130732605142194</v>
      </c>
      <c r="H819" s="21">
        <v>3.3983995842565458E-3</v>
      </c>
      <c r="I819" s="21">
        <v>0</v>
      </c>
      <c r="J819" s="21">
        <v>0.20390397505539326</v>
      </c>
      <c r="K819" s="21">
        <v>3.3983995842565458E-3</v>
      </c>
      <c r="L819" s="21">
        <v>-0.99999999999999878</v>
      </c>
      <c r="M819" s="21">
        <v>-0.99999999999999878</v>
      </c>
      <c r="N819" s="21">
        <v>6.7967991685131568E-2</v>
      </c>
      <c r="O819" s="21">
        <v>5.7372213901790339</v>
      </c>
      <c r="P819" s="21">
        <v>-2.0760616233623526</v>
      </c>
      <c r="Q819" s="21">
        <v>0.50173946139384151</v>
      </c>
      <c r="R819" s="21">
        <v>-6.8045871981784342E-2</v>
      </c>
      <c r="S819" s="21">
        <v>0.33333333333333287</v>
      </c>
      <c r="T819" s="21">
        <v>0.33961830144409522</v>
      </c>
      <c r="U819" s="21">
        <v>0.56416333512474659</v>
      </c>
      <c r="V819" s="21">
        <v>0.13387209050530924</v>
      </c>
      <c r="W819" s="21">
        <v>54.703546432929073</v>
      </c>
      <c r="X819" s="21">
        <v>3.7357240868347734</v>
      </c>
      <c r="Y819" s="21">
        <v>-0.99999999999999878</v>
      </c>
      <c r="Z819" s="21">
        <v>-0.99999999999999878</v>
      </c>
      <c r="AA819" s="21">
        <v>97.642596930263025</v>
      </c>
      <c r="AB819" s="21">
        <v>0.40715860884768357</v>
      </c>
      <c r="AC819" s="21">
        <v>4.3846309101361128E-2</v>
      </c>
      <c r="AD819" s="21">
        <v>0.40913700943726905</v>
      </c>
      <c r="AE819" s="21">
        <v>43.00709636931569</v>
      </c>
      <c r="AF819" s="21">
        <v>-0.99999999999999878</v>
      </c>
      <c r="AG819" s="21">
        <v>-0.99999999999999878</v>
      </c>
      <c r="AH819" s="21">
        <v>-0.99999999999999878</v>
      </c>
      <c r="AI819" s="21">
        <v>0</v>
      </c>
      <c r="AJ819" s="21">
        <v>0.13387209050530924</v>
      </c>
      <c r="AK819" s="21">
        <v>0.48165936351781369</v>
      </c>
      <c r="AL819" s="21">
        <v>-0.11071763784491287</v>
      </c>
      <c r="AM819" s="21">
        <v>7.8005057975274079E-3</v>
      </c>
      <c r="AN819" s="21">
        <v>0.21101336091035491</v>
      </c>
      <c r="AO819" s="21">
        <v>2.6033094625272546</v>
      </c>
      <c r="AP819" s="21">
        <v>4.7217458335343121</v>
      </c>
      <c r="AQ819" s="21">
        <v>54.907450407984477</v>
      </c>
      <c r="AR819" s="21">
        <v>1.3709870604074827</v>
      </c>
      <c r="AS819" s="21">
        <v>3.7391224864190313</v>
      </c>
      <c r="AT819" s="21">
        <v>-0.99999999999999878</v>
      </c>
      <c r="AU819" s="21">
        <v>-0.99999999999999878</v>
      </c>
      <c r="AV819" s="21">
        <v>-0.4693531980332063</v>
      </c>
      <c r="AW819" s="21">
        <v>108.10156415397634</v>
      </c>
      <c r="AX819" s="21">
        <v>121.48877320450715</v>
      </c>
      <c r="AY819" s="21">
        <v>0.29026663318011114</v>
      </c>
      <c r="AZ819" s="21">
        <v>40.111498855235368</v>
      </c>
      <c r="BA819" s="26">
        <v>1540.2439460454834</v>
      </c>
    </row>
    <row r="820" spans="1:100" x14ac:dyDescent="0.25">
      <c r="A820">
        <v>2373</v>
      </c>
      <c r="B820" t="s">
        <v>1238</v>
      </c>
      <c r="C820" s="26">
        <v>3</v>
      </c>
      <c r="D820" s="21">
        <v>4.7358817606687191</v>
      </c>
      <c r="E820" s="21">
        <v>0</v>
      </c>
      <c r="F820" s="21">
        <v>-0.14672620058715347</v>
      </c>
      <c r="G820" s="21">
        <v>-0.14672620058715347</v>
      </c>
      <c r="H820" s="21">
        <v>-5.718526081560027E-2</v>
      </c>
      <c r="I820" s="21">
        <v>0</v>
      </c>
      <c r="J820" s="21">
        <v>-3.4311156489360144</v>
      </c>
      <c r="K820" s="21">
        <v>-5.718526081560027E-2</v>
      </c>
      <c r="L820" s="21">
        <v>-0.99999999999999867</v>
      </c>
      <c r="M820" s="21">
        <v>-0.99999999999999867</v>
      </c>
      <c r="N820" s="21">
        <v>-1.1437052163120049</v>
      </c>
      <c r="O820" s="21">
        <v>1.158039911145553</v>
      </c>
      <c r="P820" s="21">
        <v>-1.3411452662905801</v>
      </c>
      <c r="Q820" s="21">
        <v>3.9360277152337003E-2</v>
      </c>
      <c r="R820" s="21">
        <v>-0.14209894828986874</v>
      </c>
      <c r="S820" s="21">
        <v>0.33333333333333326</v>
      </c>
      <c r="T820" s="21">
        <v>0.37914272468862498</v>
      </c>
      <c r="U820" s="21">
        <v>0.53211692173978675</v>
      </c>
      <c r="V820" s="21">
        <v>0</v>
      </c>
      <c r="W820" s="21">
        <v>52.071129623093789</v>
      </c>
      <c r="X820" s="21">
        <v>2.9138410950418234</v>
      </c>
      <c r="Y820" s="21">
        <v>-0.99999999999999867</v>
      </c>
      <c r="Z820" s="21">
        <v>-0.99999999999999867</v>
      </c>
      <c r="AA820" s="21">
        <v>84.696583204116592</v>
      </c>
      <c r="AB820" s="21">
        <v>0.22424749263643651</v>
      </c>
      <c r="AC820" s="21">
        <v>0.22503372356882206</v>
      </c>
      <c r="AD820" s="21">
        <v>0.20606983438099349</v>
      </c>
      <c r="AE820" s="21">
        <v>32.767552529312617</v>
      </c>
      <c r="AF820" s="21">
        <v>-0.99999999999999867</v>
      </c>
      <c r="AG820" s="21">
        <v>-0.99999999999999867</v>
      </c>
      <c r="AH820" s="21">
        <v>-0.99999999999999867</v>
      </c>
      <c r="AI820" s="21">
        <v>0</v>
      </c>
      <c r="AJ820" s="21">
        <v>0</v>
      </c>
      <c r="AK820" s="21">
        <v>-0.23065152367123026</v>
      </c>
      <c r="AL820" s="21">
        <v>-2.2821884968422801E-2</v>
      </c>
      <c r="AM820" s="21">
        <v>-0.10557422695075847</v>
      </c>
      <c r="AN820" s="21">
        <v>0.32207668292821029</v>
      </c>
      <c r="AO820" s="21">
        <v>-3.7926132921251137</v>
      </c>
      <c r="AP820" s="21">
        <v>7.9378076483631403</v>
      </c>
      <c r="AQ820" s="21">
        <v>48.640013974157803</v>
      </c>
      <c r="AR820" s="21">
        <v>1.2445929797617437</v>
      </c>
      <c r="AS820" s="21">
        <v>2.85665583422622</v>
      </c>
      <c r="AT820" s="21">
        <v>-0.99999999999999867</v>
      </c>
      <c r="AU820" s="21">
        <v>-0.99999999999999867</v>
      </c>
      <c r="AV820" s="21">
        <v>-0.28882514887702232</v>
      </c>
      <c r="AW820" s="21">
        <v>93.792430763625219</v>
      </c>
      <c r="AX820" s="21">
        <v>93.792430763625219</v>
      </c>
      <c r="AY820" s="21">
        <v>0.31109644351299487</v>
      </c>
      <c r="AZ820" s="21">
        <v>18.257448091023733</v>
      </c>
      <c r="BA820" s="26">
        <v>1500.2355077867853</v>
      </c>
    </row>
    <row r="821" spans="1:100" x14ac:dyDescent="0.25">
      <c r="A821">
        <v>2374</v>
      </c>
      <c r="B821" t="s">
        <v>1239</v>
      </c>
      <c r="C821" s="26">
        <v>3</v>
      </c>
      <c r="D821" s="21">
        <v>5.4653127126505048</v>
      </c>
      <c r="E821" s="21">
        <v>0</v>
      </c>
      <c r="F821" s="21">
        <v>-9.3370987621998497E-2</v>
      </c>
      <c r="G821" s="21">
        <v>-9.3370987621998497E-2</v>
      </c>
      <c r="H821" s="21">
        <v>0.17899686587024133</v>
      </c>
      <c r="I821" s="21">
        <v>0</v>
      </c>
      <c r="J821" s="21">
        <v>10.739811952214481</v>
      </c>
      <c r="K821" s="21">
        <v>0.17899686587024133</v>
      </c>
      <c r="L821" s="21">
        <v>-1.0000000000000009</v>
      </c>
      <c r="M821" s="21">
        <v>-1.0000000000000009</v>
      </c>
      <c r="N821" s="21">
        <v>3.5799373174048252</v>
      </c>
      <c r="O821" s="21">
        <v>16.111753677242987</v>
      </c>
      <c r="P821" s="21">
        <v>-1.6618318882776609E-2</v>
      </c>
      <c r="Q821" s="21">
        <v>-0.28227574115323506</v>
      </c>
      <c r="R821" s="21">
        <v>-6.9244893262791749E-2</v>
      </c>
      <c r="S821" s="21">
        <v>0.33495129433106202</v>
      </c>
      <c r="T821" s="21">
        <v>0.35525328540518969</v>
      </c>
      <c r="U821" s="21">
        <v>0.41708691734882686</v>
      </c>
      <c r="V821" s="21">
        <v>7.7864496765194025E-2</v>
      </c>
      <c r="W821" s="21">
        <v>40.246365119201258</v>
      </c>
      <c r="X821" s="21">
        <v>2.668662315924339</v>
      </c>
      <c r="Y821" s="21">
        <v>-1.0000000000000009</v>
      </c>
      <c r="Z821" s="21">
        <v>-1.0000000000000009</v>
      </c>
      <c r="AA821" s="21">
        <v>46.530958825512947</v>
      </c>
      <c r="AB821" s="21">
        <v>7.3270765409244681E-2</v>
      </c>
      <c r="AC821" s="21">
        <v>8.5158238471847419E-2</v>
      </c>
      <c r="AD821" s="21">
        <v>-3.1352231889602775E-2</v>
      </c>
      <c r="AE821" s="21">
        <v>6.3538385995744688</v>
      </c>
      <c r="AF821" s="21">
        <v>-1.0000000000000009</v>
      </c>
      <c r="AG821" s="21">
        <v>-1.0000000000000009</v>
      </c>
      <c r="AH821" s="21">
        <v>-1.0000000000000009</v>
      </c>
      <c r="AI821" s="21">
        <v>0</v>
      </c>
      <c r="AJ821" s="21">
        <v>7.7864496765194025E-2</v>
      </c>
      <c r="AK821" s="21">
        <v>0.49258644061818524</v>
      </c>
      <c r="AL821" s="21">
        <v>8.52264650237229E-2</v>
      </c>
      <c r="AM821" s="21">
        <v>0.12580809681957275</v>
      </c>
      <c r="AN821" s="21">
        <v>0.63913328782913603</v>
      </c>
      <c r="AO821" s="21">
        <v>5.6081346235802458</v>
      </c>
      <c r="AP821" s="21">
        <v>16.404464520847014</v>
      </c>
      <c r="AQ821" s="21">
        <v>50.986177071415732</v>
      </c>
      <c r="AR821" s="21">
        <v>1.1851559938502723</v>
      </c>
      <c r="AS821" s="21">
        <v>2.8476591817945778</v>
      </c>
      <c r="AT821" s="21">
        <v>-1.0000000000000009</v>
      </c>
      <c r="AU821" s="21">
        <v>-1.0000000000000009</v>
      </c>
      <c r="AV821" s="21">
        <v>-0.16261588088479079</v>
      </c>
      <c r="AW821" s="21">
        <v>79.047177023602941</v>
      </c>
      <c r="AX821" s="21">
        <v>86.833626700122338</v>
      </c>
      <c r="AY821" s="21">
        <v>6.1475791169843572E-2</v>
      </c>
      <c r="AZ821" s="21">
        <v>-16.988007185866635</v>
      </c>
      <c r="BA821" s="26">
        <v>1469.8804244732003</v>
      </c>
    </row>
    <row r="822" spans="1:100" x14ac:dyDescent="0.25">
      <c r="A822">
        <v>2375</v>
      </c>
      <c r="B822" t="s">
        <v>1240</v>
      </c>
      <c r="C822" s="26">
        <v>3</v>
      </c>
      <c r="D822" s="21">
        <v>6.3695664130923229</v>
      </c>
      <c r="E822" s="21">
        <v>-3.1139512179323946E-3</v>
      </c>
      <c r="F822" s="21">
        <v>0.79951702175944639</v>
      </c>
      <c r="G822" s="21">
        <v>0.79951702175944639</v>
      </c>
      <c r="H822" s="21">
        <v>-6.4246768014395911E-2</v>
      </c>
      <c r="I822" s="21">
        <v>0</v>
      </c>
      <c r="J822" s="21">
        <v>-3.8548060808637543</v>
      </c>
      <c r="K822" s="21">
        <v>-6.4246768014395911E-2</v>
      </c>
      <c r="L822" s="21">
        <v>-1.0000000000000007</v>
      </c>
      <c r="M822" s="21">
        <v>-1.0000000000000007</v>
      </c>
      <c r="N822" s="21">
        <v>-1.2849353602879168</v>
      </c>
      <c r="O822" s="21">
        <v>3.3142773539880195</v>
      </c>
      <c r="P822" s="21">
        <v>-1.4362141945443982</v>
      </c>
      <c r="Q822" s="21">
        <v>-0.83687067428080619</v>
      </c>
      <c r="R822" s="21">
        <v>-0.42681164366814478</v>
      </c>
      <c r="S822" s="21">
        <v>0.33333333333333337</v>
      </c>
      <c r="T822" s="21">
        <v>0.241256291765195</v>
      </c>
      <c r="U822" s="21">
        <v>6.5165374687340488E-2</v>
      </c>
      <c r="V822" s="21">
        <v>0</v>
      </c>
      <c r="W822" s="21">
        <v>28.160070712010594</v>
      </c>
      <c r="X822" s="21">
        <v>0.80742085029414778</v>
      </c>
      <c r="Y822" s="21">
        <v>-1.0000000000000007</v>
      </c>
      <c r="Z822" s="21">
        <v>-1.0000000000000007</v>
      </c>
      <c r="AA822" s="21">
        <v>54.797903686590011</v>
      </c>
      <c r="AB822" s="21">
        <v>0.29178290062295376</v>
      </c>
      <c r="AC822" s="21">
        <v>-0.11133054918402285</v>
      </c>
      <c r="AD822" s="21">
        <v>0.36084054092602014</v>
      </c>
      <c r="AE822" s="21">
        <v>27.064644618247559</v>
      </c>
      <c r="AF822" s="21">
        <v>-1.0000000000000007</v>
      </c>
      <c r="AG822" s="21">
        <v>-1.0000000000000007</v>
      </c>
      <c r="AH822" s="21">
        <v>-1.0000000000000007</v>
      </c>
      <c r="AI822" s="21">
        <v>0</v>
      </c>
      <c r="AJ822" s="21">
        <v>0</v>
      </c>
      <c r="AK822" s="21">
        <v>3.068950000501397E-2</v>
      </c>
      <c r="AL822" s="21">
        <v>0.58854203135075833</v>
      </c>
      <c r="AM822" s="21">
        <v>0.75398908049788793</v>
      </c>
      <c r="AN822" s="21">
        <v>0.16087087409776479</v>
      </c>
      <c r="AO822" s="21">
        <v>19.003174512472249</v>
      </c>
      <c r="AP822" s="21">
        <v>6.9644820091979112</v>
      </c>
      <c r="AQ822" s="21">
        <v>24.30526463114683</v>
      </c>
      <c r="AR822" s="21">
        <v>0.63975499978586892</v>
      </c>
      <c r="AS822" s="21">
        <v>0.74317408227975168</v>
      </c>
      <c r="AT822" s="21">
        <v>-1.0000000000000007</v>
      </c>
      <c r="AU822" s="21">
        <v>-1.0000000000000007</v>
      </c>
      <c r="AV822" s="21">
        <v>0.37270537809130133</v>
      </c>
      <c r="AW822" s="21">
        <v>65.076663049775902</v>
      </c>
      <c r="AX822" s="21">
        <v>65.076663049775902</v>
      </c>
      <c r="AY822" s="21">
        <v>0.12271572420695476</v>
      </c>
      <c r="AZ822" s="21">
        <v>-17.102287116892036</v>
      </c>
      <c r="BA822" s="26">
        <v>1448.0267882999954</v>
      </c>
    </row>
    <row r="823" spans="1:100" x14ac:dyDescent="0.25">
      <c r="A823">
        <v>2377</v>
      </c>
      <c r="B823" t="s">
        <v>1241</v>
      </c>
      <c r="C823" s="26">
        <v>3</v>
      </c>
      <c r="D823" s="21">
        <v>4.0128944633418255</v>
      </c>
      <c r="E823" s="21">
        <v>2.9271123198664681</v>
      </c>
      <c r="F823" s="21">
        <v>8.9616831511027048E-4</v>
      </c>
      <c r="G823" s="21">
        <v>0.66872851965025382</v>
      </c>
      <c r="H823" s="21">
        <v>0.46249325353179788</v>
      </c>
      <c r="I823" s="21">
        <v>0</v>
      </c>
      <c r="J823" s="21">
        <v>27.749595211907859</v>
      </c>
      <c r="K823" s="21">
        <v>0.46249325353179788</v>
      </c>
      <c r="L823" s="21">
        <v>-0.99999999999999922</v>
      </c>
      <c r="M823" s="21">
        <v>-0.99999999999999922</v>
      </c>
      <c r="N823" s="21">
        <v>9.2498650706359538</v>
      </c>
      <c r="O823" s="21">
        <v>32.431218194899955</v>
      </c>
      <c r="P823" s="21">
        <v>0.1545063554057135</v>
      </c>
      <c r="Q823" s="21">
        <v>4.3865621988947376E-4</v>
      </c>
      <c r="R823" s="21">
        <v>6.7843111472082482E-2</v>
      </c>
      <c r="S823" s="21">
        <v>0.34074628434073645</v>
      </c>
      <c r="T823" s="21">
        <v>0.36900326037219255</v>
      </c>
      <c r="U823" s="21">
        <v>0.22483515196002707</v>
      </c>
      <c r="V823" s="21">
        <v>0</v>
      </c>
      <c r="W823" s="21">
        <v>18.883657725646355</v>
      </c>
      <c r="X823" s="21">
        <v>1.1838125520862279</v>
      </c>
      <c r="Y823" s="21">
        <v>-0.99999999999999922</v>
      </c>
      <c r="Z823" s="21">
        <v>-0.99999999999999922</v>
      </c>
      <c r="AA823" s="21">
        <v>41.115678972943435</v>
      </c>
      <c r="AB823" s="21">
        <v>0.16869357368845878</v>
      </c>
      <c r="AC823" s="21">
        <v>0.14318450914714045</v>
      </c>
      <c r="AD823" s="21">
        <v>0.13140547988090059</v>
      </c>
      <c r="AE823" s="21">
        <v>22.164178135824983</v>
      </c>
      <c r="AF823" s="21">
        <v>-0.99999999999999922</v>
      </c>
      <c r="AG823" s="21">
        <v>-0.99999999999999922</v>
      </c>
      <c r="AH823" s="21">
        <v>-0.99999999999999922</v>
      </c>
      <c r="AI823" s="21">
        <v>0</v>
      </c>
      <c r="AJ823" s="21">
        <v>0</v>
      </c>
      <c r="AK823" s="21">
        <v>0.24585383067622255</v>
      </c>
      <c r="AL823" s="21">
        <v>-3.7934987953976811E-3</v>
      </c>
      <c r="AM823" s="21">
        <v>-0.21183026427531429</v>
      </c>
      <c r="AN823" s="21">
        <v>-0.19457982753205613</v>
      </c>
      <c r="AO823" s="21">
        <v>-4.0664874535017423</v>
      </c>
      <c r="AP823" s="21">
        <v>-4.8834631822783914</v>
      </c>
      <c r="AQ823" s="21">
        <v>46.633252937554197</v>
      </c>
      <c r="AR823" s="21">
        <v>0.93458469667295629</v>
      </c>
      <c r="AS823" s="21">
        <v>1.6463058056180253</v>
      </c>
      <c r="AT823" s="21">
        <v>-0.99999999999999922</v>
      </c>
      <c r="AU823" s="21">
        <v>-0.99999999999999922</v>
      </c>
      <c r="AV823" s="21">
        <v>0.73657163112233626</v>
      </c>
      <c r="AW823" s="21">
        <v>68.66343398556495</v>
      </c>
      <c r="AX823" s="21">
        <v>68.66343398556495</v>
      </c>
      <c r="AY823" s="21">
        <v>0.12527108951440877</v>
      </c>
      <c r="AZ823" s="21">
        <v>-4.8412191738157171</v>
      </c>
      <c r="BA823" s="26">
        <v>1476.2775167869054</v>
      </c>
      <c r="CU823" t="e">
        <v>#N/A</v>
      </c>
      <c r="CV823" t="e">
        <v>#N/A</v>
      </c>
    </row>
    <row r="824" spans="1:100" x14ac:dyDescent="0.25">
      <c r="A824">
        <v>2383</v>
      </c>
      <c r="B824" t="s">
        <v>1242</v>
      </c>
      <c r="C824" s="26">
        <v>3</v>
      </c>
      <c r="D824" s="21">
        <v>4.4464903601942112</v>
      </c>
      <c r="E824" s="21">
        <v>4.9726206139166354E-2</v>
      </c>
      <c r="F824" s="21">
        <v>1.0873381753753861</v>
      </c>
      <c r="G824" s="21">
        <v>1.1035950345280496</v>
      </c>
      <c r="H824" s="21">
        <v>-0.13787216346744333</v>
      </c>
      <c r="I824" s="21">
        <v>0</v>
      </c>
      <c r="J824" s="21">
        <v>-8.2723298080466012</v>
      </c>
      <c r="K824" s="21">
        <v>-0.13787216346744333</v>
      </c>
      <c r="L824" s="21">
        <v>-1.0000000000000016</v>
      </c>
      <c r="M824" s="21">
        <v>-1.0000000000000016</v>
      </c>
      <c r="N824" s="21">
        <v>-2.7574432693488675</v>
      </c>
      <c r="O824" s="21">
        <v>-2.7222444133243293</v>
      </c>
      <c r="P824" s="21">
        <v>0.21763325776095682</v>
      </c>
      <c r="Q824" s="21">
        <v>0.8289120594481737</v>
      </c>
      <c r="R824" s="21">
        <v>0.18066062682755368</v>
      </c>
      <c r="S824" s="21">
        <v>0.3333333333333337</v>
      </c>
      <c r="T824" s="21">
        <v>0.39256710342352957</v>
      </c>
      <c r="U824" s="21">
        <v>0.28878452912263347</v>
      </c>
      <c r="V824" s="21">
        <v>0.12512755654120059</v>
      </c>
      <c r="W824" s="21">
        <v>51.107387435525631</v>
      </c>
      <c r="X824" s="21">
        <v>2.7947630103222862</v>
      </c>
      <c r="Y824" s="21">
        <v>-1.0000000000000016</v>
      </c>
      <c r="Z824" s="21">
        <v>-1.0000000000000016</v>
      </c>
      <c r="AA824" s="21">
        <v>77.891265310454628</v>
      </c>
      <c r="AB824" s="21">
        <v>0.16047399045195176</v>
      </c>
      <c r="AC824" s="21">
        <v>7.2758597686165535E-2</v>
      </c>
      <c r="AD824" s="21">
        <v>0.29883175682391083</v>
      </c>
      <c r="AE824" s="21">
        <v>26.603217248101423</v>
      </c>
      <c r="AF824" s="21">
        <v>-1.0000000000000016</v>
      </c>
      <c r="AG824" s="21">
        <v>-1.0000000000000016</v>
      </c>
      <c r="AH824" s="21">
        <v>-1.0000000000000016</v>
      </c>
      <c r="AI824" s="21">
        <v>0</v>
      </c>
      <c r="AJ824" s="21">
        <v>0.12512755654120059</v>
      </c>
      <c r="AK824" s="21">
        <v>-0.10192770607592919</v>
      </c>
      <c r="AL824" s="21">
        <v>0.33368448122527056</v>
      </c>
      <c r="AM824" s="21">
        <v>0.14631420091858416</v>
      </c>
      <c r="AN824" s="21">
        <v>-0.15921790838121697</v>
      </c>
      <c r="AO824" s="21">
        <v>3.1482164925849592</v>
      </c>
      <c r="AP824" s="21">
        <v>-2.312025303404071</v>
      </c>
      <c r="AQ824" s="21">
        <v>42.835057627479031</v>
      </c>
      <c r="AR824" s="21">
        <v>1.1398125224206974</v>
      </c>
      <c r="AS824" s="21">
        <v>2.6568908468548407</v>
      </c>
      <c r="AT824" s="21">
        <v>-1.0000000000000016</v>
      </c>
      <c r="AU824" s="21">
        <v>-1.0000000000000016</v>
      </c>
      <c r="AV824" s="21">
        <v>1.2842556613556033</v>
      </c>
      <c r="AW824" s="21">
        <v>72.856995593726239</v>
      </c>
      <c r="AX824" s="21">
        <v>85.36975124784631</v>
      </c>
      <c r="AY824" s="21">
        <v>0.21052286394701925</v>
      </c>
      <c r="AZ824" s="21">
        <v>14.025828810291429</v>
      </c>
      <c r="BA824" s="26">
        <v>1491.9038284466344</v>
      </c>
      <c r="CU824" t="e">
        <v>#N/A</v>
      </c>
      <c r="CV824" t="e">
        <v>#N/A</v>
      </c>
    </row>
    <row r="825" spans="1:100" x14ac:dyDescent="0.25">
      <c r="A825">
        <v>2386</v>
      </c>
      <c r="B825" t="s">
        <v>1243</v>
      </c>
      <c r="C825" s="26">
        <v>3</v>
      </c>
      <c r="D825" s="21">
        <v>2.1140854418506834</v>
      </c>
      <c r="E825" s="21">
        <v>0.27741771674507348</v>
      </c>
      <c r="F825" s="21">
        <v>2.1274413062560047</v>
      </c>
      <c r="G825" s="21">
        <v>2.1659648204547133</v>
      </c>
      <c r="H825" s="21">
        <v>4.415082244797211E-2</v>
      </c>
      <c r="I825" s="21">
        <v>0</v>
      </c>
      <c r="J825" s="21">
        <v>2.6490493468783276</v>
      </c>
      <c r="K825" s="21">
        <v>4.415082244797211E-2</v>
      </c>
      <c r="L825" s="21">
        <v>-1.0000000000000004</v>
      </c>
      <c r="M825" s="21">
        <v>-1.0000000000000004</v>
      </c>
      <c r="N825" s="21">
        <v>0.88301644895944253</v>
      </c>
      <c r="O825" s="21">
        <v>6.9290996091837203</v>
      </c>
      <c r="P825" s="21">
        <v>-1.4534478323494591</v>
      </c>
      <c r="Q825" s="21">
        <v>6.4877617657694504</v>
      </c>
      <c r="R825" s="21">
        <v>1.7381208014079086</v>
      </c>
      <c r="S825" s="21">
        <v>0.33333333333333331</v>
      </c>
      <c r="T825" s="21">
        <v>0.32050685630622183</v>
      </c>
      <c r="U825" s="21">
        <v>-2.068107709148944E-2</v>
      </c>
      <c r="V825" s="21">
        <v>-1.2274990965900427E-2</v>
      </c>
      <c r="W825" s="21">
        <v>23.069331965367738</v>
      </c>
      <c r="X825" s="21">
        <v>0.44048863600311161</v>
      </c>
      <c r="Y825" s="21">
        <v>-1.0000000000000004</v>
      </c>
      <c r="Z825" s="21">
        <v>-1.0000000000000004</v>
      </c>
      <c r="AA825" s="21">
        <v>51.195291837603648</v>
      </c>
      <c r="AB825" s="21">
        <v>8.8663825565556395E-2</v>
      </c>
      <c r="AC825" s="21">
        <v>0.36870835863679008</v>
      </c>
      <c r="AD825" s="21">
        <v>7.0384597214213224E-2</v>
      </c>
      <c r="AE825" s="21">
        <v>26.38783907082798</v>
      </c>
      <c r="AF825" s="21">
        <v>-1.0000000000000004</v>
      </c>
      <c r="AG825" s="21">
        <v>-1.0000000000000004</v>
      </c>
      <c r="AH825" s="21">
        <v>-1.0000000000000004</v>
      </c>
      <c r="AI825" s="21">
        <v>1.2022823899727902E-2</v>
      </c>
      <c r="AJ825" s="21">
        <v>-1.2274990965900427E-2</v>
      </c>
      <c r="AK825" s="21">
        <v>2.8004735607653809E-2</v>
      </c>
      <c r="AL825" s="21">
        <v>0.30268995076571975</v>
      </c>
      <c r="AM825" s="21">
        <v>0.28143072659983409</v>
      </c>
      <c r="AN825" s="21">
        <v>-0.20586692010747132</v>
      </c>
      <c r="AO825" s="21">
        <v>7.1757918430341272</v>
      </c>
      <c r="AP825" s="21">
        <v>-3.633223248858187</v>
      </c>
      <c r="AQ825" s="21">
        <v>25.71838131224608</v>
      </c>
      <c r="AR825" s="21">
        <v>0.62088412158216566</v>
      </c>
      <c r="AS825" s="21">
        <v>0.48463945845108358</v>
      </c>
      <c r="AT825" s="21">
        <v>-1.0000000000000004</v>
      </c>
      <c r="AU825" s="21">
        <v>-1.0000000000000004</v>
      </c>
      <c r="AV825" s="21">
        <v>3.9040856218626212</v>
      </c>
      <c r="AW825" s="21">
        <v>54.491168197929156</v>
      </c>
      <c r="AX825" s="21">
        <v>53.504125579333675</v>
      </c>
      <c r="AY825" s="21">
        <v>8.919291821274794E-4</v>
      </c>
      <c r="AZ825" s="21">
        <v>-13.92941684727433</v>
      </c>
      <c r="BA825" s="26">
        <v>1461.2445573679606</v>
      </c>
      <c r="CU825" t="e">
        <v>#N/A</v>
      </c>
      <c r="CV825" t="e">
        <v>#N/A</v>
      </c>
    </row>
    <row r="826" spans="1:100" x14ac:dyDescent="0.25">
      <c r="A826">
        <v>2388</v>
      </c>
      <c r="B826" t="s">
        <v>1244</v>
      </c>
      <c r="C826" s="26">
        <v>3</v>
      </c>
      <c r="D826" s="21">
        <v>-0.43029502390066587</v>
      </c>
      <c r="E826" s="21">
        <v>0</v>
      </c>
      <c r="F826" s="21">
        <v>-0.72520574818076977</v>
      </c>
      <c r="G826" s="21">
        <v>-0.72520574818076977</v>
      </c>
      <c r="H826" s="21">
        <v>0.24783924513213468</v>
      </c>
      <c r="I826" s="21">
        <v>0</v>
      </c>
      <c r="J826" s="21">
        <v>14.870354707928064</v>
      </c>
      <c r="K826" s="21">
        <v>0.24783924513213468</v>
      </c>
      <c r="L826" s="21">
        <v>-0.99999999999999711</v>
      </c>
      <c r="M826" s="21">
        <v>-0.99999999999999711</v>
      </c>
      <c r="N826" s="21">
        <v>4.9567849026426929</v>
      </c>
      <c r="O826" s="21">
        <v>13.71485393584665</v>
      </c>
      <c r="P826" s="21">
        <v>2.0281709465433577</v>
      </c>
      <c r="Q826" s="21">
        <v>1.6147805935312447E-2</v>
      </c>
      <c r="R826" s="21">
        <v>0.26946666882720816</v>
      </c>
      <c r="S826" s="21">
        <v>0.33333333333333243</v>
      </c>
      <c r="T826" s="21">
        <v>0.37349532185052409</v>
      </c>
      <c r="U826" s="21">
        <v>0.48657886997686195</v>
      </c>
      <c r="V826" s="21">
        <v>0</v>
      </c>
      <c r="W826" s="21">
        <v>37.822731201143341</v>
      </c>
      <c r="X826" s="21">
        <v>2.4297727541686389</v>
      </c>
      <c r="Y826" s="21">
        <v>-0.99999999999999711</v>
      </c>
      <c r="Z826" s="21">
        <v>-0.99999999999999711</v>
      </c>
      <c r="AA826" s="21">
        <v>31.729800940906333</v>
      </c>
      <c r="AB826" s="21">
        <v>7.7857736887893103E-2</v>
      </c>
      <c r="AC826" s="21">
        <v>-0.18264617442712061</v>
      </c>
      <c r="AD826" s="21">
        <v>-2.2459501042056924E-2</v>
      </c>
      <c r="AE826" s="21">
        <v>-6.3623969290642233</v>
      </c>
      <c r="AF826" s="21">
        <v>-0.99999999999999711</v>
      </c>
      <c r="AG826" s="21">
        <v>-0.99999999999999711</v>
      </c>
      <c r="AH826" s="21">
        <v>-0.99999999999999711</v>
      </c>
      <c r="AI826" s="21">
        <v>0</v>
      </c>
      <c r="AJ826" s="21">
        <v>0</v>
      </c>
      <c r="AK826" s="21">
        <v>0.55383365826991715</v>
      </c>
      <c r="AL826" s="21">
        <v>-0.10964839160020087</v>
      </c>
      <c r="AM826" s="21">
        <v>-0.29029036974689798</v>
      </c>
      <c r="AN826" s="21">
        <v>-7.1723601203828966E-2</v>
      </c>
      <c r="AO826" s="21">
        <v>-4.4880909523228638</v>
      </c>
      <c r="AP826" s="21">
        <v>-2.3413319880967269</v>
      </c>
      <c r="AQ826" s="21">
        <v>52.693085909071428</v>
      </c>
      <c r="AR826" s="21">
        <v>1.1934075251607179</v>
      </c>
      <c r="AS826" s="21">
        <v>2.6776119993007752</v>
      </c>
      <c r="AT826" s="21">
        <v>-0.99999999999999711</v>
      </c>
      <c r="AU826" s="21">
        <v>-0.99999999999999711</v>
      </c>
      <c r="AV826" s="21">
        <v>-0.45573907935356156</v>
      </c>
      <c r="AW826" s="21">
        <v>43.103322888656223</v>
      </c>
      <c r="AX826" s="21">
        <v>43.103322888656223</v>
      </c>
      <c r="AY826" s="21">
        <v>0.2495332513032251</v>
      </c>
      <c r="AZ826" s="21">
        <v>8.0442010985926071</v>
      </c>
      <c r="BA826" s="26">
        <v>1492.1049852892461</v>
      </c>
    </row>
    <row r="827" spans="1:100" x14ac:dyDescent="0.25">
      <c r="A827">
        <v>2393</v>
      </c>
      <c r="B827" t="s">
        <v>1245</v>
      </c>
      <c r="C827" s="26">
        <v>3</v>
      </c>
      <c r="D827" s="21">
        <v>4.9045063616982443</v>
      </c>
      <c r="E827" s="21">
        <v>0.13447660384347415</v>
      </c>
      <c r="F827" s="21">
        <v>-2.8238991519358679E-2</v>
      </c>
      <c r="G827" s="21">
        <v>2.0399992377064597E-2</v>
      </c>
      <c r="H827" s="21">
        <v>0.48316021231805728</v>
      </c>
      <c r="I827" s="21">
        <v>7.7665867175507278E-3</v>
      </c>
      <c r="J827" s="21">
        <v>29.455607942136478</v>
      </c>
      <c r="K827" s="21">
        <v>0.49092679903560804</v>
      </c>
      <c r="L827" s="21">
        <v>-1.0000000000000013</v>
      </c>
      <c r="M827" s="21">
        <v>-1.0000000000000013</v>
      </c>
      <c r="N827" s="21">
        <v>9.8185359807121557</v>
      </c>
      <c r="O827" s="21">
        <v>34.380514296211778</v>
      </c>
      <c r="P827" s="21">
        <v>0.38406778286371057</v>
      </c>
      <c r="Q827" s="21">
        <v>1.0355569687201318</v>
      </c>
      <c r="R827" s="21">
        <v>0.30610114079329442</v>
      </c>
      <c r="S827" s="21">
        <v>0.33551636900844461</v>
      </c>
      <c r="T827" s="21">
        <v>0.29971788380495568</v>
      </c>
      <c r="U827" s="21">
        <v>0.52748893452976253</v>
      </c>
      <c r="V827" s="21">
        <v>0.10712562194014584</v>
      </c>
      <c r="W827" s="21">
        <v>31.15688040990803</v>
      </c>
      <c r="X827" s="21">
        <v>2.8634014740093394</v>
      </c>
      <c r="Y827" s="21">
        <v>-1.0000000000000013</v>
      </c>
      <c r="Z827" s="21">
        <v>-1.0000000000000013</v>
      </c>
      <c r="AA827" s="21">
        <v>67.081339220623036</v>
      </c>
      <c r="AB827" s="21">
        <v>0.3235405160054165</v>
      </c>
      <c r="AC827" s="21">
        <v>7.8956529422742755E-2</v>
      </c>
      <c r="AD827" s="21">
        <v>0.30987010797027459</v>
      </c>
      <c r="AE827" s="21">
        <v>35.618357669921672</v>
      </c>
      <c r="AF827" s="21">
        <v>-1.0000000000000013</v>
      </c>
      <c r="AG827" s="21">
        <v>-1.0000000000000013</v>
      </c>
      <c r="AH827" s="21">
        <v>-1.0000000000000013</v>
      </c>
      <c r="AI827" s="21">
        <v>0</v>
      </c>
      <c r="AJ827" s="21">
        <v>0.10712562194014584</v>
      </c>
      <c r="AK827" s="21">
        <v>-9.270350025112592E-2</v>
      </c>
      <c r="AL827" s="21">
        <v>0.1141785572137264</v>
      </c>
      <c r="AM827" s="21">
        <v>0.13388125226677744</v>
      </c>
      <c r="AN827" s="21">
        <v>3.4053660738183945E-3</v>
      </c>
      <c r="AO827" s="21">
        <v>2.8835138054138088</v>
      </c>
      <c r="AP827" s="21">
        <v>0.65602693791409161</v>
      </c>
      <c r="AQ827" s="21">
        <v>60.61248835204448</v>
      </c>
      <c r="AR827" s="21">
        <v>1.2698488092833089</v>
      </c>
      <c r="AS827" s="21">
        <v>3.3543282730449473</v>
      </c>
      <c r="AT827" s="21">
        <v>-1.0000000000000013</v>
      </c>
      <c r="AU827" s="21">
        <v>-1.0000000000000013</v>
      </c>
      <c r="AV827" s="21">
        <v>0.326501133170359</v>
      </c>
      <c r="AW827" s="21">
        <v>102.11788045474894</v>
      </c>
      <c r="AX827" s="21">
        <v>112.83044264876351</v>
      </c>
      <c r="AY827" s="21">
        <v>0.20658842955985099</v>
      </c>
      <c r="AZ827" s="21">
        <v>49.066346312636981</v>
      </c>
      <c r="BA827" s="26">
        <v>1543.9807835848937</v>
      </c>
      <c r="CU827" t="e">
        <v>#N/A</v>
      </c>
      <c r="CV827" t="e">
        <v>#N/A</v>
      </c>
    </row>
    <row r="828" spans="1:100" x14ac:dyDescent="0.25">
      <c r="A828">
        <v>2395</v>
      </c>
      <c r="B828" t="s">
        <v>1246</v>
      </c>
      <c r="C828" s="26">
        <v>3</v>
      </c>
      <c r="D828" s="21">
        <v>3.8788951305504682</v>
      </c>
      <c r="E828" s="21">
        <v>0</v>
      </c>
      <c r="F828" s="21">
        <v>0.5691686415853302</v>
      </c>
      <c r="G828" s="21">
        <v>0.5691686415853302</v>
      </c>
      <c r="H828" s="21">
        <v>0.47770254995340411</v>
      </c>
      <c r="I828" s="21">
        <v>0</v>
      </c>
      <c r="J828" s="21">
        <v>28.662152997204242</v>
      </c>
      <c r="K828" s="21">
        <v>0.47770254995340411</v>
      </c>
      <c r="L828" s="21">
        <v>-1.0000000000000018</v>
      </c>
      <c r="M828" s="21">
        <v>-1.0000000000000018</v>
      </c>
      <c r="N828" s="21">
        <v>9.5540509990680818</v>
      </c>
      <c r="O828" s="21">
        <v>33.110216769340042</v>
      </c>
      <c r="P828" s="21">
        <v>0.21330766151830513</v>
      </c>
      <c r="Q828" s="21">
        <v>4.7609845044563115E-2</v>
      </c>
      <c r="R828" s="21">
        <v>-3.095119975636048E-3</v>
      </c>
      <c r="S828" s="21">
        <v>0.33333333333333398</v>
      </c>
      <c r="T828" s="21">
        <v>0.32055920529272525</v>
      </c>
      <c r="U828" s="21">
        <v>0.4517135248748228</v>
      </c>
      <c r="V828" s="21">
        <v>0</v>
      </c>
      <c r="W828" s="21">
        <v>25.116140541899121</v>
      </c>
      <c r="X828" s="21">
        <v>1.9748781003280798</v>
      </c>
      <c r="Y828" s="21">
        <v>-1.0000000000000018</v>
      </c>
      <c r="Z828" s="21">
        <v>-1.0000000000000018</v>
      </c>
      <c r="AA828" s="21">
        <v>56.65414377286055</v>
      </c>
      <c r="AB828" s="21">
        <v>0.40217933106028997</v>
      </c>
      <c r="AC828" s="21">
        <v>0.17214738656046941</v>
      </c>
      <c r="AD828" s="21">
        <v>5.6495249397981881E-2</v>
      </c>
      <c r="AE828" s="21">
        <v>31.541098350937073</v>
      </c>
      <c r="AF828" s="21">
        <v>-1.0000000000000018</v>
      </c>
      <c r="AG828" s="21">
        <v>-1.0000000000000018</v>
      </c>
      <c r="AH828" s="21">
        <v>-1.0000000000000018</v>
      </c>
      <c r="AI828" s="21">
        <v>0</v>
      </c>
      <c r="AJ828" s="21">
        <v>0</v>
      </c>
      <c r="AK828" s="21">
        <v>0.82377900515107605</v>
      </c>
      <c r="AL828" s="21">
        <v>0.37232349770925582</v>
      </c>
      <c r="AM828" s="21">
        <v>2.1664091943981178E-2</v>
      </c>
      <c r="AN828" s="21">
        <v>0.39960864193941209</v>
      </c>
      <c r="AO828" s="21">
        <v>4.6604973243549095</v>
      </c>
      <c r="AP828" s="21">
        <v>11.851833537031579</v>
      </c>
      <c r="AQ828" s="21">
        <v>53.778293539103416</v>
      </c>
      <c r="AR828" s="21">
        <v>1.1056060635008818</v>
      </c>
      <c r="AS828" s="21">
        <v>2.4525806502814835</v>
      </c>
      <c r="AT828" s="21">
        <v>-1.0000000000000018</v>
      </c>
      <c r="AU828" s="21">
        <v>-1.0000000000000018</v>
      </c>
      <c r="AV828" s="21">
        <v>0.56607352160969437</v>
      </c>
      <c r="AW828" s="21">
        <v>101.61619407923222</v>
      </c>
      <c r="AX828" s="21">
        <v>101.61619407923222</v>
      </c>
      <c r="AY828" s="21">
        <v>0.30009163124424221</v>
      </c>
      <c r="AZ828" s="21">
        <v>39.491494679171531</v>
      </c>
      <c r="BA828" s="26">
        <v>1452.791423967127</v>
      </c>
      <c r="CU828" t="e">
        <v>#N/A</v>
      </c>
      <c r="CV828" t="e">
        <v>#N/A</v>
      </c>
    </row>
    <row r="829" spans="1:100" x14ac:dyDescent="0.25">
      <c r="A829">
        <v>2398</v>
      </c>
      <c r="B829" t="s">
        <v>1247</v>
      </c>
      <c r="C829" s="26">
        <v>3</v>
      </c>
      <c r="D829" s="21">
        <v>5.2945940854113935</v>
      </c>
      <c r="E829" s="21">
        <v>0</v>
      </c>
      <c r="F829" s="21">
        <v>0.58814720153289002</v>
      </c>
      <c r="G829" s="21">
        <v>0.58814720153289002</v>
      </c>
      <c r="H829" s="21">
        <v>5.7466649753853884E-2</v>
      </c>
      <c r="I829" s="21">
        <v>0</v>
      </c>
      <c r="J829" s="21">
        <v>3.4479989852312336</v>
      </c>
      <c r="K829" s="21">
        <v>5.7466649753853884E-2</v>
      </c>
      <c r="L829" s="21">
        <v>-0.99999999999999967</v>
      </c>
      <c r="M829" s="21">
        <v>-0.99999999999999967</v>
      </c>
      <c r="N829" s="21">
        <v>1.1493329950770779</v>
      </c>
      <c r="O829" s="21">
        <v>9.3307402721755164</v>
      </c>
      <c r="P829" s="21">
        <v>7.1820475534942099E-2</v>
      </c>
      <c r="Q829" s="21">
        <v>-0.13267821749086667</v>
      </c>
      <c r="R829" s="21">
        <v>7.6137992402127352E-4</v>
      </c>
      <c r="S829" s="21">
        <v>0.33333333333333293</v>
      </c>
      <c r="T829" s="21">
        <v>0.34213207415002023</v>
      </c>
      <c r="U829" s="21">
        <v>0.25008442785865165</v>
      </c>
      <c r="V829" s="21">
        <v>0</v>
      </c>
      <c r="W829" s="21">
        <v>34.723327423526044</v>
      </c>
      <c r="X829" s="21">
        <v>1.6256674713066377</v>
      </c>
      <c r="Y829" s="21">
        <v>-0.99999999999999967</v>
      </c>
      <c r="Z829" s="21">
        <v>-0.99999999999999967</v>
      </c>
      <c r="AA829" s="21">
        <v>32.333730980989444</v>
      </c>
      <c r="AB829" s="21">
        <v>-0.15494161535007717</v>
      </c>
      <c r="AC829" s="21">
        <v>-5.6089865302437147E-2</v>
      </c>
      <c r="AD829" s="21">
        <v>0.16322432420330241</v>
      </c>
      <c r="AE829" s="21">
        <v>-2.3903578224606017</v>
      </c>
      <c r="AF829" s="21">
        <v>-0.99999999999999967</v>
      </c>
      <c r="AG829" s="21">
        <v>-0.99999999999999967</v>
      </c>
      <c r="AH829" s="21">
        <v>-0.99999999999999967</v>
      </c>
      <c r="AI829" s="21">
        <v>0</v>
      </c>
      <c r="AJ829" s="21">
        <v>0</v>
      </c>
      <c r="AK829" s="21">
        <v>-0.40312027112841164</v>
      </c>
      <c r="AL829" s="21">
        <v>6.4598269233031875E-3</v>
      </c>
      <c r="AM829" s="21">
        <v>-0.12791138535276614</v>
      </c>
      <c r="AN829" s="21">
        <v>1.332658178696192</v>
      </c>
      <c r="AO829" s="21">
        <v>-5.2133859894612131</v>
      </c>
      <c r="AP829" s="21">
        <v>33.348753602021297</v>
      </c>
      <c r="AQ829" s="21">
        <v>38.171326408757274</v>
      </c>
      <c r="AR829" s="21">
        <v>0.92554983534200519</v>
      </c>
      <c r="AS829" s="21">
        <v>1.6831341210604911</v>
      </c>
      <c r="AT829" s="21">
        <v>-0.99999999999999967</v>
      </c>
      <c r="AU829" s="21">
        <v>-0.99999999999999967</v>
      </c>
      <c r="AV829" s="21">
        <v>0.58890858145691138</v>
      </c>
      <c r="AW829" s="21">
        <v>75.013224855186266</v>
      </c>
      <c r="AX829" s="21">
        <v>75.013224855186266</v>
      </c>
      <c r="AY829" s="21">
        <v>0.6156870018262145</v>
      </c>
      <c r="AZ829" s="21">
        <v>62.22033335628646</v>
      </c>
      <c r="BA829" s="26">
        <v>1448.7963408515343</v>
      </c>
    </row>
    <row r="830" spans="1:100" x14ac:dyDescent="0.25">
      <c r="A830">
        <v>2399</v>
      </c>
      <c r="B830" t="s">
        <v>1248</v>
      </c>
      <c r="C830" s="26">
        <v>3</v>
      </c>
      <c r="D830" s="21">
        <v>5.0864926452888186</v>
      </c>
      <c r="E830" s="21">
        <v>5.6696812709282965E-3</v>
      </c>
      <c r="F830" s="21">
        <v>-0.11986628256893085</v>
      </c>
      <c r="G830" s="21">
        <v>-0.11986628256893085</v>
      </c>
      <c r="H830" s="21">
        <v>-0.13176246880030509</v>
      </c>
      <c r="I830" s="21">
        <v>0</v>
      </c>
      <c r="J830" s="21">
        <v>-7.9057481280183071</v>
      </c>
      <c r="K830" s="21">
        <v>-0.13176246880030509</v>
      </c>
      <c r="L830" s="21">
        <v>-0.99999999999999989</v>
      </c>
      <c r="M830" s="21">
        <v>-0.99999999999999989</v>
      </c>
      <c r="N830" s="21">
        <v>-2.6352493760061027</v>
      </c>
      <c r="O830" s="21">
        <v>-2.9391217652984185</v>
      </c>
      <c r="P830" s="21">
        <v>-0.19734840451552871</v>
      </c>
      <c r="Q830" s="21">
        <v>-0.25386041341294147</v>
      </c>
      <c r="R830" s="21">
        <v>-3.4363464915806288E-2</v>
      </c>
      <c r="S830" s="21">
        <v>0.33333333333333365</v>
      </c>
      <c r="T830" s="21">
        <v>0.36892430241906982</v>
      </c>
      <c r="U830" s="21">
        <v>0.16476907807846639</v>
      </c>
      <c r="V830" s="21">
        <v>-4.6595192103942792E-4</v>
      </c>
      <c r="W830" s="21">
        <v>39.932929228405385</v>
      </c>
      <c r="X830" s="21">
        <v>1.5190563773396235</v>
      </c>
      <c r="Y830" s="21">
        <v>-0.99999999999999989</v>
      </c>
      <c r="Z830" s="21">
        <v>-0.99999999999999989</v>
      </c>
      <c r="AA830" s="21">
        <v>62.132139697591057</v>
      </c>
      <c r="AB830" s="21">
        <v>0.27648867033219832</v>
      </c>
      <c r="AC830" s="21">
        <v>0.13783300357985964</v>
      </c>
      <c r="AD830" s="21">
        <v>3.0349804769971844E-2</v>
      </c>
      <c r="AE830" s="21">
        <v>22.233573934101475</v>
      </c>
      <c r="AF830" s="21">
        <v>-0.99999999999999989</v>
      </c>
      <c r="AG830" s="21">
        <v>-0.99999999999999989</v>
      </c>
      <c r="AH830" s="21">
        <v>-0.99999999999999989</v>
      </c>
      <c r="AI830" s="21">
        <v>1.0888490630578864E-3</v>
      </c>
      <c r="AJ830" s="21">
        <v>-4.6595192103942792E-4</v>
      </c>
      <c r="AK830" s="21">
        <v>3.9706336220926078E-2</v>
      </c>
      <c r="AL830" s="21">
        <v>2.2683052286409894E-2</v>
      </c>
      <c r="AM830" s="21">
        <v>9.1265160725169187E-2</v>
      </c>
      <c r="AN830" s="21">
        <v>2.5729762967514287E-2</v>
      </c>
      <c r="AO830" s="21">
        <v>2.4801606992338598</v>
      </c>
      <c r="AP830" s="21">
        <v>0.75665933561990717</v>
      </c>
      <c r="AQ830" s="21">
        <v>32.027181100387104</v>
      </c>
      <c r="AR830" s="21">
        <v>0.86656076190983011</v>
      </c>
      <c r="AS830" s="21">
        <v>1.3872939085393177</v>
      </c>
      <c r="AT830" s="21">
        <v>-0.99999999999999989</v>
      </c>
      <c r="AU830" s="21">
        <v>-0.99999999999999989</v>
      </c>
      <c r="AV830" s="21">
        <v>-0.15422974748473706</v>
      </c>
      <c r="AW830" s="21">
        <v>59.949677267912591</v>
      </c>
      <c r="AX830" s="21">
        <v>59.924859057069796</v>
      </c>
      <c r="AY830" s="21">
        <v>0.29153312556163508</v>
      </c>
      <c r="AZ830" s="21">
        <v>0.4214886324725618</v>
      </c>
      <c r="BA830" s="26">
        <v>1497.0840394062304</v>
      </c>
    </row>
    <row r="831" spans="1:100" x14ac:dyDescent="0.25">
      <c r="A831">
        <v>2403</v>
      </c>
      <c r="B831" t="s">
        <v>1249</v>
      </c>
      <c r="C831" s="26">
        <v>3</v>
      </c>
      <c r="D831" s="21">
        <v>3.9217888152236928</v>
      </c>
      <c r="E831" s="21">
        <v>0</v>
      </c>
      <c r="F831" s="21">
        <v>0.31075079210071221</v>
      </c>
      <c r="G831" s="21">
        <v>0.31075079210071221</v>
      </c>
      <c r="H831" s="21">
        <v>0.3094876891915796</v>
      </c>
      <c r="I831" s="21">
        <v>0</v>
      </c>
      <c r="J831" s="21">
        <v>18.569261351494767</v>
      </c>
      <c r="K831" s="21">
        <v>0.3094876891915796</v>
      </c>
      <c r="L831" s="21">
        <v>-0.99999999999999767</v>
      </c>
      <c r="M831" s="21">
        <v>-0.99999999999999767</v>
      </c>
      <c r="N831" s="21">
        <v>6.1897537838315904</v>
      </c>
      <c r="O831" s="21">
        <v>22.801800958819175</v>
      </c>
      <c r="P831" s="21">
        <v>-1.0451318434965797</v>
      </c>
      <c r="Q831" s="21">
        <v>-0.25900640330314512</v>
      </c>
      <c r="R831" s="21">
        <v>-0.12432243808624532</v>
      </c>
      <c r="S831" s="21">
        <v>0.32060182474076621</v>
      </c>
      <c r="T831" s="21">
        <v>0.33999761049775473</v>
      </c>
      <c r="U831" s="21">
        <v>0.42374246459331066</v>
      </c>
      <c r="V831" s="21">
        <v>0</v>
      </c>
      <c r="W831" s="21">
        <v>30.994168425610066</v>
      </c>
      <c r="X831" s="21">
        <v>2.1498496001997474</v>
      </c>
      <c r="Y831" s="21">
        <v>-0.99999999999999767</v>
      </c>
      <c r="Z831" s="21">
        <v>-0.99999999999999767</v>
      </c>
      <c r="AA831" s="21">
        <v>55.413267580934487</v>
      </c>
      <c r="AB831" s="21">
        <v>0.26999075014464102</v>
      </c>
      <c r="AC831" s="21">
        <v>-1.1225449648709925E-2</v>
      </c>
      <c r="AD831" s="21">
        <v>0.23210313137228264</v>
      </c>
      <c r="AE831" s="21">
        <v>24.54342159341067</v>
      </c>
      <c r="AF831" s="21">
        <v>-0.99999999999999767</v>
      </c>
      <c r="AG831" s="21">
        <v>-0.99999999999999767</v>
      </c>
      <c r="AH831" s="21">
        <v>-0.99999999999999767</v>
      </c>
      <c r="AI831" s="21">
        <v>-4.2494324843195454E-3</v>
      </c>
      <c r="AJ831" s="21">
        <v>0</v>
      </c>
      <c r="AK831" s="21">
        <v>0.11177773306521593</v>
      </c>
      <c r="AL831" s="21">
        <v>2.6588902307180487E-2</v>
      </c>
      <c r="AM831" s="21">
        <v>0.26737611041663945</v>
      </c>
      <c r="AN831" s="21">
        <v>0.62980524679121352</v>
      </c>
      <c r="AO831" s="21">
        <v>7.2432914257420649</v>
      </c>
      <c r="AP831" s="21">
        <v>15.878075681316242</v>
      </c>
      <c r="AQ831" s="21">
        <v>49.563429777104879</v>
      </c>
      <c r="AR831" s="21">
        <v>1.0843418998318315</v>
      </c>
      <c r="AS831" s="21">
        <v>2.4593372893913275</v>
      </c>
      <c r="AT831" s="21">
        <v>-0.99999999999999767</v>
      </c>
      <c r="AU831" s="21">
        <v>-0.99999999999999767</v>
      </c>
      <c r="AV831" s="21">
        <v>0.18642835401446672</v>
      </c>
      <c r="AW831" s="21">
        <v>94.093144221069963</v>
      </c>
      <c r="AX831" s="21">
        <v>94.008155571383554</v>
      </c>
      <c r="AY831" s="21">
        <v>0.54092103054390173</v>
      </c>
      <c r="AZ831" s="21">
        <v>40.693956579641664</v>
      </c>
      <c r="BA831" s="26">
        <v>1546.0788459999321</v>
      </c>
    </row>
    <row r="832" spans="1:100" x14ac:dyDescent="0.25">
      <c r="A832">
        <v>2404</v>
      </c>
      <c r="B832" t="s">
        <v>1250</v>
      </c>
      <c r="C832" s="26">
        <v>3</v>
      </c>
      <c r="D832" s="21">
        <v>4.9819898686866013</v>
      </c>
      <c r="E832" s="21">
        <v>-2.7424955191025665E-2</v>
      </c>
      <c r="F832" s="21">
        <v>7.6475436798706012E-2</v>
      </c>
      <c r="G832" s="21">
        <v>6.7333785068364085E-2</v>
      </c>
      <c r="H832" s="21">
        <v>0.16170163715521976</v>
      </c>
      <c r="I832" s="21">
        <v>0</v>
      </c>
      <c r="J832" s="21">
        <v>9.7020982293131866</v>
      </c>
      <c r="K832" s="21">
        <v>0.16170163715521976</v>
      </c>
      <c r="L832" s="21">
        <v>-0.99999999999999789</v>
      </c>
      <c r="M832" s="21">
        <v>-0.99999999999999789</v>
      </c>
      <c r="N832" s="21">
        <v>3.2340327431043958</v>
      </c>
      <c r="O832" s="21">
        <v>14.751421883068144</v>
      </c>
      <c r="P832" s="21">
        <v>-0.62536333854499082</v>
      </c>
      <c r="Q832" s="21">
        <v>1.4855336353418702</v>
      </c>
      <c r="R832" s="21">
        <v>0.35297331950910926</v>
      </c>
      <c r="S832" s="21">
        <v>0.33333333333333254</v>
      </c>
      <c r="T832" s="21">
        <v>0.42766083964452151</v>
      </c>
      <c r="U832" s="21">
        <v>-0.20297890284825504</v>
      </c>
      <c r="V832" s="21">
        <v>-7.4644899167143159E-3</v>
      </c>
      <c r="W832" s="21">
        <v>15.553965722306613</v>
      </c>
      <c r="X832" s="21">
        <v>-0.16051928651678743</v>
      </c>
      <c r="Y832" s="21">
        <v>-0.99999999999999789</v>
      </c>
      <c r="Z832" s="21">
        <v>-0.99999999999999789</v>
      </c>
      <c r="AA832" s="21">
        <v>27.421015397699399</v>
      </c>
      <c r="AB832" s="21">
        <v>7.1689588219426587E-2</v>
      </c>
      <c r="AC832" s="21">
        <v>-1.5179913195064879E-2</v>
      </c>
      <c r="AD832" s="21">
        <v>0.17377185209331239</v>
      </c>
      <c r="AE832" s="21">
        <v>11.514076355883697</v>
      </c>
      <c r="AF832" s="21">
        <v>-0.99999999999999789</v>
      </c>
      <c r="AG832" s="21">
        <v>-0.99999999999999789</v>
      </c>
      <c r="AH832" s="21">
        <v>-0.99999999999999789</v>
      </c>
      <c r="AI832" s="21">
        <v>1.8101295424144254E-2</v>
      </c>
      <c r="AJ832" s="21">
        <v>-7.4644899167143159E-3</v>
      </c>
      <c r="AK832" s="21">
        <v>-0.18659317227182989</v>
      </c>
      <c r="AL832" s="21">
        <v>-0.11305990050838004</v>
      </c>
      <c r="AM832" s="21">
        <v>0.10288380468418205</v>
      </c>
      <c r="AN832" s="21">
        <v>0.26651287711592775</v>
      </c>
      <c r="AO832" s="21">
        <v>1.6391292557454022</v>
      </c>
      <c r="AP832" s="21">
        <v>6.0975224253562912</v>
      </c>
      <c r="AQ832" s="21">
        <v>25.256063951619769</v>
      </c>
      <c r="AR832" s="21">
        <v>0.55055078021288484</v>
      </c>
      <c r="AS832" s="21">
        <v>1.1823506384323265E-3</v>
      </c>
      <c r="AT832" s="21">
        <v>-0.99999999999999789</v>
      </c>
      <c r="AU832" s="21">
        <v>-0.99999999999999789</v>
      </c>
      <c r="AV832" s="21">
        <v>0.42030710457747378</v>
      </c>
      <c r="AW832" s="21">
        <v>48.269959706123842</v>
      </c>
      <c r="AX832" s="21">
        <v>47.885536622935305</v>
      </c>
      <c r="AY832" s="21">
        <v>-0.12205879310630519</v>
      </c>
      <c r="AZ832" s="21">
        <v>-26.315502449677943</v>
      </c>
      <c r="BA832" s="26">
        <v>1335.5264770222245</v>
      </c>
    </row>
    <row r="833" spans="1:100" x14ac:dyDescent="0.25">
      <c r="A833">
        <v>2405</v>
      </c>
      <c r="B833" t="s">
        <v>1251</v>
      </c>
      <c r="C833" s="26">
        <v>3</v>
      </c>
      <c r="D833" s="21">
        <v>5.436658491885102</v>
      </c>
      <c r="E833" s="21">
        <v>-7.2057385589904335E-3</v>
      </c>
      <c r="F833" s="21">
        <v>0.62075917888408383</v>
      </c>
      <c r="G833" s="21">
        <v>0.62075917888408383</v>
      </c>
      <c r="H833" s="21">
        <v>0.24614804029649062</v>
      </c>
      <c r="I833" s="21">
        <v>0</v>
      </c>
      <c r="J833" s="21">
        <v>14.768882417789444</v>
      </c>
      <c r="K833" s="21">
        <v>0.24614804029649062</v>
      </c>
      <c r="L833" s="21">
        <v>-0.99999999999999856</v>
      </c>
      <c r="M833" s="21">
        <v>-0.99999999999999856</v>
      </c>
      <c r="N833" s="21">
        <v>4.9229608059298133</v>
      </c>
      <c r="O833" s="21">
        <v>20.826300088558629</v>
      </c>
      <c r="P833" s="21">
        <v>-0.39303522155456028</v>
      </c>
      <c r="Q833" s="21">
        <v>-0.51612494627709249</v>
      </c>
      <c r="R833" s="21">
        <v>-0.283175431120546</v>
      </c>
      <c r="S833" s="21">
        <v>0.33333333333333287</v>
      </c>
      <c r="T833" s="21">
        <v>0.34565888194830513</v>
      </c>
      <c r="U833" s="21">
        <v>0.41236332976808965</v>
      </c>
      <c r="V833" s="21">
        <v>-3.4539183039435484E-2</v>
      </c>
      <c r="W833" s="21">
        <v>32.426732868552072</v>
      </c>
      <c r="X833" s="21">
        <v>1.8915527540844919</v>
      </c>
      <c r="Y833" s="21">
        <v>-0.99999999999999856</v>
      </c>
      <c r="Z833" s="21">
        <v>-0.99999999999999856</v>
      </c>
      <c r="AA833" s="21">
        <v>51.185559063356614</v>
      </c>
      <c r="AB833" s="21">
        <v>-9.1898826890787932E-2</v>
      </c>
      <c r="AC833" s="21">
        <v>0.34490792527272174</v>
      </c>
      <c r="AD833" s="21">
        <v>0.12783093413656815</v>
      </c>
      <c r="AE833" s="21">
        <v>19.042001625925103</v>
      </c>
      <c r="AF833" s="21">
        <v>-0.99999999999999856</v>
      </c>
      <c r="AG833" s="21">
        <v>-0.99999999999999856</v>
      </c>
      <c r="AH833" s="21">
        <v>-0.99999999999999856</v>
      </c>
      <c r="AI833" s="21">
        <v>0</v>
      </c>
      <c r="AJ833" s="21">
        <v>-3.4539183039435484E-2</v>
      </c>
      <c r="AK833" s="21">
        <v>2.9833660223721796E-2</v>
      </c>
      <c r="AL833" s="21">
        <v>0.15768026434624161</v>
      </c>
      <c r="AM833" s="21">
        <v>0.14667490458396049</v>
      </c>
      <c r="AN833" s="21">
        <v>0.62900782687174572</v>
      </c>
      <c r="AO833" s="21">
        <v>3.8160409157176223</v>
      </c>
      <c r="AP833" s="21">
        <v>16.513596993524853</v>
      </c>
      <c r="AQ833" s="21">
        <v>47.195615286341535</v>
      </c>
      <c r="AR833" s="21">
        <v>1.0568163620102922</v>
      </c>
      <c r="AS833" s="21">
        <v>2.1377007943809834</v>
      </c>
      <c r="AT833" s="21">
        <v>-0.99999999999999856</v>
      </c>
      <c r="AU833" s="21">
        <v>-0.99999999999999856</v>
      </c>
      <c r="AV833" s="21">
        <v>0.33758374776353794</v>
      </c>
      <c r="AW833" s="21">
        <v>88.525456145440032</v>
      </c>
      <c r="AX833" s="21">
        <v>85.071537841496493</v>
      </c>
      <c r="AY833" s="21">
        <v>9.3790017672843048E-2</v>
      </c>
      <c r="AZ833" s="21">
        <v>-3.9095218396037659</v>
      </c>
      <c r="BA833" s="26">
        <v>1460.6457563797337</v>
      </c>
    </row>
    <row r="834" spans="1:100" x14ac:dyDescent="0.25">
      <c r="A834">
        <v>2408</v>
      </c>
      <c r="B834" t="s">
        <v>1252</v>
      </c>
      <c r="C834" s="26">
        <v>3</v>
      </c>
      <c r="D834" s="21">
        <v>1.1361726056971726</v>
      </c>
      <c r="E834" s="21">
        <v>6.7225947324889047E-3</v>
      </c>
      <c r="F834" s="21">
        <v>0.35467631433622238</v>
      </c>
      <c r="G834" s="21">
        <v>0.35467631433622238</v>
      </c>
      <c r="H834" s="21">
        <v>6.0873987400275102E-2</v>
      </c>
      <c r="I834" s="21">
        <v>0</v>
      </c>
      <c r="J834" s="21">
        <v>3.6524392440165063</v>
      </c>
      <c r="K834" s="21">
        <v>6.0873987400275102E-2</v>
      </c>
      <c r="L834" s="21">
        <v>-0.99999999999999956</v>
      </c>
      <c r="M834" s="21">
        <v>-0.99999999999999956</v>
      </c>
      <c r="N834" s="21">
        <v>1.2174797480055024</v>
      </c>
      <c r="O834" s="21">
        <v>5.1432881640498991</v>
      </c>
      <c r="P834" s="21">
        <v>0.77508004005474151</v>
      </c>
      <c r="Q834" s="21">
        <v>5.3777786218777424</v>
      </c>
      <c r="R834" s="21">
        <v>1.8536809419882476</v>
      </c>
      <c r="S834" s="21">
        <v>0.33415900185762903</v>
      </c>
      <c r="T834" s="21">
        <v>0.24837382415119902</v>
      </c>
      <c r="U834" s="21">
        <v>-7.2932550146958638E-2</v>
      </c>
      <c r="V834" s="21">
        <v>2.5789276951897686E-3</v>
      </c>
      <c r="W834" s="21">
        <v>18.052208646271367</v>
      </c>
      <c r="X834" s="21">
        <v>0.15906963495637633</v>
      </c>
      <c r="Y834" s="21">
        <v>-0.99999999999999956</v>
      </c>
      <c r="Z834" s="21">
        <v>-0.99999999999999956</v>
      </c>
      <c r="AA834" s="21">
        <v>29.587208623818768</v>
      </c>
      <c r="AB834" s="21">
        <v>-1.5185128093070798E-2</v>
      </c>
      <c r="AC834" s="21">
        <v>0.36065896104378925</v>
      </c>
      <c r="AD834" s="21">
        <v>-0.15184745223953561</v>
      </c>
      <c r="AE834" s="21">
        <v>9.6813190355591345</v>
      </c>
      <c r="AF834" s="21">
        <v>-0.99999999999999956</v>
      </c>
      <c r="AG834" s="21">
        <v>-0.99999999999999956</v>
      </c>
      <c r="AH834" s="21">
        <v>-0.99999999999999956</v>
      </c>
      <c r="AI834" s="21">
        <v>8.6270476035552213E-2</v>
      </c>
      <c r="AJ834" s="21">
        <v>2.5789276951897686E-3</v>
      </c>
      <c r="AK834" s="21">
        <v>-6.283010335820817E-2</v>
      </c>
      <c r="AL834" s="21">
        <v>-1.6524627165939804E-2</v>
      </c>
      <c r="AM834" s="21">
        <v>-9.3475884910211526E-2</v>
      </c>
      <c r="AN834" s="21">
        <v>-9.5659018244859992E-2</v>
      </c>
      <c r="AO834" s="21">
        <v>-2.6510476395463289</v>
      </c>
      <c r="AP834" s="21">
        <v>-2.4740985919511993</v>
      </c>
      <c r="AQ834" s="21">
        <v>21.704647890287877</v>
      </c>
      <c r="AR834" s="21">
        <v>0.51217920355705893</v>
      </c>
      <c r="AS834" s="21">
        <v>0.2199436223566516</v>
      </c>
      <c r="AT834" s="21">
        <v>-0.99999999999999956</v>
      </c>
      <c r="AU834" s="21">
        <v>-0.99999999999999956</v>
      </c>
      <c r="AV834" s="21">
        <v>2.20835725632447</v>
      </c>
      <c r="AW834" s="21">
        <v>32.256398195917434</v>
      </c>
      <c r="AX834" s="21">
        <v>34.239700486147477</v>
      </c>
      <c r="AY834" s="21">
        <v>-8.7643161416291415E-2</v>
      </c>
      <c r="AZ834" s="21">
        <v>-34.369882805658939</v>
      </c>
      <c r="BA834" s="26">
        <v>1354.8096633064827</v>
      </c>
    </row>
    <row r="835" spans="1:100" x14ac:dyDescent="0.25">
      <c r="A835">
        <v>2410</v>
      </c>
      <c r="B835" t="s">
        <v>1253</v>
      </c>
      <c r="C835" s="26">
        <v>3</v>
      </c>
      <c r="D835" s="21">
        <v>5.500775975226321</v>
      </c>
      <c r="E835" s="21">
        <v>6.1761553386896779E-3</v>
      </c>
      <c r="F835" s="21">
        <v>-0.56001502091441857</v>
      </c>
      <c r="G835" s="21">
        <v>-0.56001502091441857</v>
      </c>
      <c r="H835" s="21">
        <v>0.32488807348981624</v>
      </c>
      <c r="I835" s="21">
        <v>0</v>
      </c>
      <c r="J835" s="21">
        <v>19.493284409388959</v>
      </c>
      <c r="K835" s="21">
        <v>0.32488807348981624</v>
      </c>
      <c r="L835" s="21">
        <v>-0.99999999999999811</v>
      </c>
      <c r="M835" s="21">
        <v>-0.99999999999999811</v>
      </c>
      <c r="N835" s="21">
        <v>6.4977614697963251</v>
      </c>
      <c r="O835" s="21">
        <v>24.434045363700871</v>
      </c>
      <c r="P835" s="21">
        <v>1.5072446345890478</v>
      </c>
      <c r="Q835" s="21">
        <v>-6.1998873424494727E-2</v>
      </c>
      <c r="R835" s="21">
        <v>0.15085241469597152</v>
      </c>
      <c r="S835" s="21">
        <v>0.33333333333333298</v>
      </c>
      <c r="T835" s="21">
        <v>0.35828840526942146</v>
      </c>
      <c r="U835" s="21">
        <v>0.36492195384182413</v>
      </c>
      <c r="V835" s="21">
        <v>0.33004946315561678</v>
      </c>
      <c r="W835" s="21">
        <v>42.468203284415146</v>
      </c>
      <c r="X835" s="21">
        <v>3.8443143887324602</v>
      </c>
      <c r="Y835" s="21">
        <v>-0.99999999999999811</v>
      </c>
      <c r="Z835" s="21">
        <v>-0.99999999999999811</v>
      </c>
      <c r="AA835" s="21">
        <v>81.90164522387407</v>
      </c>
      <c r="AB835" s="21">
        <v>0.24526200627585074</v>
      </c>
      <c r="AC835" s="21">
        <v>0.35219345443684635</v>
      </c>
      <c r="AD835" s="21">
        <v>0.18819632978256179</v>
      </c>
      <c r="AE835" s="21">
        <v>39.282589524762919</v>
      </c>
      <c r="AF835" s="21">
        <v>-0.99999999999999811</v>
      </c>
      <c r="AG835" s="21">
        <v>-0.99999999999999811</v>
      </c>
      <c r="AH835" s="21">
        <v>-0.99999999999999811</v>
      </c>
      <c r="AI835" s="21">
        <v>0</v>
      </c>
      <c r="AJ835" s="21">
        <v>0.33004946315561678</v>
      </c>
      <c r="AK835" s="21">
        <v>-0.1840909385126798</v>
      </c>
      <c r="AL835" s="21">
        <v>-3.4669456698292807E-2</v>
      </c>
      <c r="AM835" s="21">
        <v>9.935707310609411E-2</v>
      </c>
      <c r="AN835" s="21">
        <v>0.50262711655374581</v>
      </c>
      <c r="AO835" s="21">
        <v>1.5634721350889522</v>
      </c>
      <c r="AP835" s="21">
        <v>12.392330630352177</v>
      </c>
      <c r="AQ835" s="21">
        <v>61.961487693804116</v>
      </c>
      <c r="AR835" s="21">
        <v>1.3865931556001949</v>
      </c>
      <c r="AS835" s="21">
        <v>4.1692024622222776</v>
      </c>
      <c r="AT835" s="21">
        <v>-0.99999999999999811</v>
      </c>
      <c r="AU835" s="21">
        <v>-0.99999999999999811</v>
      </c>
      <c r="AV835" s="21">
        <v>-0.40916260621844719</v>
      </c>
      <c r="AW835" s="21">
        <v>118.72802121792704</v>
      </c>
      <c r="AX835" s="21">
        <v>151.73296753348882</v>
      </c>
      <c r="AY835" s="21">
        <v>0.25282420748522516</v>
      </c>
      <c r="AZ835" s="21">
        <v>59.957008268123133</v>
      </c>
      <c r="BA835" s="26">
        <v>1612.5098875358917</v>
      </c>
    </row>
    <row r="836" spans="1:100" x14ac:dyDescent="0.25">
      <c r="A836">
        <v>2411</v>
      </c>
      <c r="B836" t="s">
        <v>1254</v>
      </c>
      <c r="C836" s="26">
        <v>3</v>
      </c>
      <c r="D836" s="21">
        <v>-0.20034326156050519</v>
      </c>
      <c r="E836" s="21">
        <v>0</v>
      </c>
      <c r="F836" s="21">
        <v>-0.10617792717047</v>
      </c>
      <c r="G836" s="21">
        <v>-0.10617792717047</v>
      </c>
      <c r="H836" s="21">
        <v>8.8875208404750522E-2</v>
      </c>
      <c r="I836" s="21">
        <v>0</v>
      </c>
      <c r="J836" s="21">
        <v>5.3325125042850292</v>
      </c>
      <c r="K836" s="21">
        <v>8.8875208404750522E-2</v>
      </c>
      <c r="L836" s="21">
        <v>-1</v>
      </c>
      <c r="M836" s="21">
        <v>-1</v>
      </c>
      <c r="N836" s="21">
        <v>1.7775041680950101</v>
      </c>
      <c r="O836" s="21">
        <v>5.0259913155540543</v>
      </c>
      <c r="P836" s="21">
        <v>-0.33484601461728636</v>
      </c>
      <c r="Q836" s="21">
        <v>2.6762646820223939</v>
      </c>
      <c r="R836" s="21">
        <v>0.74485531955642748</v>
      </c>
      <c r="S836" s="21">
        <v>0.33333333333333315</v>
      </c>
      <c r="T836" s="21">
        <v>0.20278949944273311</v>
      </c>
      <c r="U836" s="21">
        <v>5.6783744931203958E-2</v>
      </c>
      <c r="V836" s="21">
        <v>7.2410416987866467E-4</v>
      </c>
      <c r="W836" s="21">
        <v>20.190218938895946</v>
      </c>
      <c r="X836" s="21">
        <v>0.54818339522480342</v>
      </c>
      <c r="Y836" s="21">
        <v>-1</v>
      </c>
      <c r="Z836" s="21">
        <v>-1</v>
      </c>
      <c r="AA836" s="21">
        <v>-6.6344596368505631</v>
      </c>
      <c r="AB836" s="21">
        <v>-0.12176693448444961</v>
      </c>
      <c r="AC836" s="21">
        <v>-0.26488059090174604</v>
      </c>
      <c r="AD836" s="21">
        <v>-0.1647431525198628</v>
      </c>
      <c r="AE836" s="21">
        <v>-27.569533895302921</v>
      </c>
      <c r="AF836" s="21">
        <v>-1</v>
      </c>
      <c r="AG836" s="21">
        <v>-1</v>
      </c>
      <c r="AH836" s="21">
        <v>-1</v>
      </c>
      <c r="AI836" s="21">
        <v>0</v>
      </c>
      <c r="AJ836" s="21">
        <v>7.2410416987866467E-4</v>
      </c>
      <c r="AK836" s="21">
        <v>3.203753643411477E-2</v>
      </c>
      <c r="AL836" s="21">
        <v>2.6422199149623196E-2</v>
      </c>
      <c r="AM836" s="21">
        <v>-4.914306355264083E-2</v>
      </c>
      <c r="AN836" s="21">
        <v>0.14653273061871677</v>
      </c>
      <c r="AO836" s="21">
        <v>-1.0683889066454473</v>
      </c>
      <c r="AP836" s="21">
        <v>3.7954292612160359</v>
      </c>
      <c r="AQ836" s="21">
        <v>25.522731443180966</v>
      </c>
      <c r="AR836" s="21">
        <v>0.59363068187714918</v>
      </c>
      <c r="AS836" s="21">
        <v>0.6370586036295538</v>
      </c>
      <c r="AT836" s="21">
        <v>-1</v>
      </c>
      <c r="AU836" s="21">
        <v>-1</v>
      </c>
      <c r="AV836" s="21">
        <v>0.638677392385957</v>
      </c>
      <c r="AW836" s="21">
        <v>2.1869609399195222</v>
      </c>
      <c r="AX836" s="21">
        <v>2.2593713569073883</v>
      </c>
      <c r="AY836" s="21">
        <v>-0.17942897542093367</v>
      </c>
      <c r="AZ836" s="21">
        <v>-63.809161410232484</v>
      </c>
      <c r="BA836" s="26">
        <v>1319.9040318708032</v>
      </c>
    </row>
    <row r="837" spans="1:100" x14ac:dyDescent="0.25">
      <c r="A837">
        <v>2412</v>
      </c>
      <c r="B837" t="s">
        <v>1255</v>
      </c>
      <c r="C837" s="26">
        <v>3</v>
      </c>
      <c r="D837" s="21">
        <v>1.8774878522786487</v>
      </c>
      <c r="E837" s="21">
        <v>-1.4310450507450929E-2</v>
      </c>
      <c r="F837" s="21">
        <v>1.575083439151757E-2</v>
      </c>
      <c r="G837" s="21">
        <v>1.575083439151757E-2</v>
      </c>
      <c r="H837" s="21">
        <v>2.3003592206568606E-2</v>
      </c>
      <c r="I837" s="21">
        <v>0</v>
      </c>
      <c r="J837" s="21">
        <v>1.3802155323941174</v>
      </c>
      <c r="K837" s="21">
        <v>2.3003592206568606E-2</v>
      </c>
      <c r="L837" s="21">
        <v>-0.99999999999999856</v>
      </c>
      <c r="M837" s="21">
        <v>-0.99999999999999856</v>
      </c>
      <c r="N837" s="21">
        <v>0.46007184413137309</v>
      </c>
      <c r="O837" s="21">
        <v>3.2734542190642824</v>
      </c>
      <c r="P837" s="21">
        <v>2.5922085854367068E-2</v>
      </c>
      <c r="Q837" s="21">
        <v>1.73601097202657</v>
      </c>
      <c r="R837" s="21">
        <v>0.59454349630838987</v>
      </c>
      <c r="S837" s="21">
        <v>0.33366933751833611</v>
      </c>
      <c r="T837" s="21">
        <v>0.33137142093099875</v>
      </c>
      <c r="U837" s="21">
        <v>0.14762484891845015</v>
      </c>
      <c r="V837" s="21">
        <v>-4.515865489521232E-2</v>
      </c>
      <c r="W837" s="21">
        <v>29.780134410640159</v>
      </c>
      <c r="X837" s="21">
        <v>0.9596227201429588</v>
      </c>
      <c r="Y837" s="21">
        <v>-0.99999999999999856</v>
      </c>
      <c r="Z837" s="21">
        <v>-0.99999999999999856</v>
      </c>
      <c r="AA837" s="21">
        <v>50.886601938618071</v>
      </c>
      <c r="AB837" s="21">
        <v>0.16876347045593559</v>
      </c>
      <c r="AC837" s="21">
        <v>-3.0819443997697312E-2</v>
      </c>
      <c r="AD837" s="21">
        <v>0.27229445417515186</v>
      </c>
      <c r="AE837" s="21">
        <v>20.511924031669516</v>
      </c>
      <c r="AF837" s="21">
        <v>-0.99999999999999856</v>
      </c>
      <c r="AG837" s="21">
        <v>-0.99999999999999856</v>
      </c>
      <c r="AH837" s="21">
        <v>-0.99999999999999856</v>
      </c>
      <c r="AI837" s="21">
        <v>0</v>
      </c>
      <c r="AJ837" s="21">
        <v>-4.515865489521232E-2</v>
      </c>
      <c r="AK837" s="21">
        <v>0.12934000044669267</v>
      </c>
      <c r="AL837" s="21">
        <v>-8.4470176224017368E-2</v>
      </c>
      <c r="AM837" s="21">
        <v>0.21308717135310454</v>
      </c>
      <c r="AN837" s="21">
        <v>-0.10180817328143646</v>
      </c>
      <c r="AO837" s="21">
        <v>5.9738792860610781</v>
      </c>
      <c r="AP837" s="21">
        <v>-2.9675552131559964</v>
      </c>
      <c r="AQ837" s="21">
        <v>31.160349943034266</v>
      </c>
      <c r="AR837" s="21">
        <v>0.76750695247257261</v>
      </c>
      <c r="AS837" s="21">
        <v>0.98262631234952669</v>
      </c>
      <c r="AT837" s="21">
        <v>-0.99999999999999856</v>
      </c>
      <c r="AU837" s="21">
        <v>-0.99999999999999856</v>
      </c>
      <c r="AV837" s="21">
        <v>0.61029433069990768</v>
      </c>
      <c r="AW837" s="21">
        <v>51.192500944526351</v>
      </c>
      <c r="AX837" s="21">
        <v>46.676635455005112</v>
      </c>
      <c r="AY837" s="21">
        <v>0.17300679511378361</v>
      </c>
      <c r="AZ837" s="21">
        <v>-14.990942871090585</v>
      </c>
      <c r="BA837" s="26">
        <v>1477.5094591496099</v>
      </c>
    </row>
    <row r="838" spans="1:100" x14ac:dyDescent="0.25">
      <c r="A838">
        <v>2415</v>
      </c>
      <c r="B838" t="s">
        <v>1256</v>
      </c>
      <c r="C838" s="26">
        <v>3</v>
      </c>
      <c r="D838" s="21">
        <v>2.383648644855314</v>
      </c>
      <c r="E838" s="21">
        <v>6.1996917210736288E-2</v>
      </c>
      <c r="F838" s="21">
        <v>-6.0378074731388592E-2</v>
      </c>
      <c r="G838" s="21">
        <v>-4.0021130894553024E-2</v>
      </c>
      <c r="H838" s="21">
        <v>0.50475069363828373</v>
      </c>
      <c r="I838" s="21">
        <v>0</v>
      </c>
      <c r="J838" s="21">
        <v>30.285041618297036</v>
      </c>
      <c r="K838" s="21">
        <v>0.50475069363828373</v>
      </c>
      <c r="L838" s="21">
        <v>-1.0000000000000009</v>
      </c>
      <c r="M838" s="21">
        <v>-1.0000000000000009</v>
      </c>
      <c r="N838" s="21">
        <v>10.095013872765678</v>
      </c>
      <c r="O838" s="21">
        <v>32.628669132257784</v>
      </c>
      <c r="P838" s="21">
        <v>4.2338011807601383E-2</v>
      </c>
      <c r="Q838" s="21">
        <v>3.3192374639561964E-3</v>
      </c>
      <c r="R838" s="21">
        <v>-3.0374316974914679E-2</v>
      </c>
      <c r="S838" s="21">
        <v>0.33333333333333337</v>
      </c>
      <c r="T838" s="21">
        <v>0.44958476725944285</v>
      </c>
      <c r="U838" s="21">
        <v>0.68822005624570337</v>
      </c>
      <c r="V838" s="21">
        <v>8.484418303840173E-2</v>
      </c>
      <c r="W838" s="21">
        <v>42.049265849543886</v>
      </c>
      <c r="X838" s="21">
        <v>3.6294549822116933</v>
      </c>
      <c r="Y838" s="21">
        <v>-1.0000000000000009</v>
      </c>
      <c r="Z838" s="21">
        <v>-1.0000000000000009</v>
      </c>
      <c r="AA838" s="21">
        <v>53.534169582030444</v>
      </c>
      <c r="AB838" s="21">
        <v>-5.5955034581152877E-2</v>
      </c>
      <c r="AC838" s="21">
        <v>1.4416534723848698E-2</v>
      </c>
      <c r="AD838" s="21">
        <v>0.27184406084653367</v>
      </c>
      <c r="AE838" s="21">
        <v>11.515278049461472</v>
      </c>
      <c r="AF838" s="21">
        <v>-1.0000000000000009</v>
      </c>
      <c r="AG838" s="21">
        <v>-1.0000000000000009</v>
      </c>
      <c r="AH838" s="21">
        <v>-1.0000000000000009</v>
      </c>
      <c r="AI838" s="21">
        <v>0</v>
      </c>
      <c r="AJ838" s="21">
        <v>8.484418303840173E-2</v>
      </c>
      <c r="AK838" s="21">
        <v>9.2165714492360357E-2</v>
      </c>
      <c r="AL838" s="21">
        <v>0.25155363783050866</v>
      </c>
      <c r="AM838" s="21">
        <v>3.1582287849762601E-2</v>
      </c>
      <c r="AN838" s="21">
        <v>-2.350950757432102E-2</v>
      </c>
      <c r="AO838" s="21">
        <v>1.2503857687058675</v>
      </c>
      <c r="AP838" s="21">
        <v>0.67003049979451745</v>
      </c>
      <c r="AQ838" s="21">
        <v>72.334307467840944</v>
      </c>
      <c r="AR838" s="21">
        <v>1.5559823398768826</v>
      </c>
      <c r="AS838" s="21">
        <v>4.1342056758499748</v>
      </c>
      <c r="AT838" s="21">
        <v>-1.0000000000000009</v>
      </c>
      <c r="AU838" s="21">
        <v>-1.0000000000000009</v>
      </c>
      <c r="AV838" s="21">
        <v>-7.0395447869467664E-2</v>
      </c>
      <c r="AW838" s="21">
        <v>86.832869214082777</v>
      </c>
      <c r="AX838" s="21">
        <v>95.317287517922964</v>
      </c>
      <c r="AY838" s="21">
        <v>0.14328084850007924</v>
      </c>
      <c r="AZ838" s="21">
        <v>22.241907810788835</v>
      </c>
      <c r="BA838" s="26">
        <v>1554.6977058025157</v>
      </c>
    </row>
    <row r="839" spans="1:100" x14ac:dyDescent="0.25">
      <c r="A839">
        <v>2421</v>
      </c>
      <c r="B839" t="s">
        <v>1257</v>
      </c>
      <c r="C839" s="26">
        <v>3</v>
      </c>
      <c r="D839" s="21">
        <v>3.6295299708470159</v>
      </c>
      <c r="E839" s="21">
        <v>3.6918560324479863E-2</v>
      </c>
      <c r="F839" s="21">
        <v>8.2001644999665946E-2</v>
      </c>
      <c r="G839" s="21">
        <v>8.5167613273071069E-2</v>
      </c>
      <c r="H839" s="21">
        <v>0.2413961616681099</v>
      </c>
      <c r="I839" s="21">
        <v>0</v>
      </c>
      <c r="J839" s="21">
        <v>14.483769700086597</v>
      </c>
      <c r="K839" s="21">
        <v>0.2413961616681099</v>
      </c>
      <c r="L839" s="21">
        <v>-0.99999999999999889</v>
      </c>
      <c r="M839" s="21">
        <v>-0.99999999999999889</v>
      </c>
      <c r="N839" s="21">
        <v>4.8279232333621991</v>
      </c>
      <c r="O839" s="21">
        <v>18.198467284206675</v>
      </c>
      <c r="P839" s="21">
        <v>-8.2497806149662123E-2</v>
      </c>
      <c r="Q839" s="21">
        <v>6.9384335109345691E-2</v>
      </c>
      <c r="R839" s="21">
        <v>-2.2179993234246197E-2</v>
      </c>
      <c r="S839" s="21">
        <v>0.34041133710170862</v>
      </c>
      <c r="T839" s="21">
        <v>0.2640054464145874</v>
      </c>
      <c r="U839" s="21">
        <v>9.9311823445091957E-2</v>
      </c>
      <c r="V839" s="21">
        <v>0</v>
      </c>
      <c r="W839" s="21">
        <v>18.493297811731132</v>
      </c>
      <c r="X839" s="21">
        <v>0.77770388725521222</v>
      </c>
      <c r="Y839" s="21">
        <v>-0.99999999999999889</v>
      </c>
      <c r="Z839" s="21">
        <v>-0.99999999999999889</v>
      </c>
      <c r="AA839" s="21">
        <v>48.84160608437459</v>
      </c>
      <c r="AB839" s="21">
        <v>0.13603462876619776</v>
      </c>
      <c r="AC839" s="21">
        <v>0.42214708120383965</v>
      </c>
      <c r="AD839" s="21">
        <v>4.9228055347516952E-2</v>
      </c>
      <c r="AE839" s="21">
        <v>30.370488265877722</v>
      </c>
      <c r="AF839" s="21">
        <v>-0.99999999999999889</v>
      </c>
      <c r="AG839" s="21">
        <v>-0.99999999999999889</v>
      </c>
      <c r="AH839" s="21">
        <v>-0.99999999999999889</v>
      </c>
      <c r="AI839" s="21">
        <v>0</v>
      </c>
      <c r="AJ839" s="21">
        <v>0</v>
      </c>
      <c r="AK839" s="21">
        <v>-3.734425385595256E-2</v>
      </c>
      <c r="AL839" s="21">
        <v>0.24151200963047795</v>
      </c>
      <c r="AM839" s="21">
        <v>0.2695757424631865</v>
      </c>
      <c r="AN839" s="21">
        <v>-6.6315072741562481E-2</v>
      </c>
      <c r="AO839" s="21">
        <v>6.5526722922998957</v>
      </c>
      <c r="AP839" s="21">
        <v>-0.45031677038667123</v>
      </c>
      <c r="AQ839" s="21">
        <v>32.977067511817737</v>
      </c>
      <c r="AR839" s="21">
        <v>0.70372860696138817</v>
      </c>
      <c r="AS839" s="21">
        <v>1.0191000489233222</v>
      </c>
      <c r="AT839" s="21">
        <v>-0.99999999999999889</v>
      </c>
      <c r="AU839" s="21">
        <v>-0.99999999999999889</v>
      </c>
      <c r="AV839" s="21">
        <v>6.2987620038824882E-2</v>
      </c>
      <c r="AW839" s="21">
        <v>66.589756598194626</v>
      </c>
      <c r="AX839" s="21">
        <v>66.589756598194626</v>
      </c>
      <c r="AY839" s="21">
        <v>0.13104850173576157</v>
      </c>
      <c r="AZ839" s="21">
        <v>7.4478605341672646</v>
      </c>
      <c r="BA839" s="26">
        <v>1457.8093168384312</v>
      </c>
      <c r="CU839" t="e">
        <v>#N/A</v>
      </c>
      <c r="CV839" t="e">
        <v>#N/A</v>
      </c>
    </row>
    <row r="840" spans="1:100" x14ac:dyDescent="0.25">
      <c r="A840">
        <v>2423</v>
      </c>
      <c r="B840" t="s">
        <v>1258</v>
      </c>
      <c r="C840" s="26">
        <v>3</v>
      </c>
      <c r="D840" s="21">
        <v>5.3914304956733474</v>
      </c>
      <c r="E840" s="21">
        <v>0.27828985541514883</v>
      </c>
      <c r="F840" s="21">
        <v>-0.18973732962161671</v>
      </c>
      <c r="G840" s="21">
        <v>-9.971800008081004E-2</v>
      </c>
      <c r="H840" s="21">
        <v>0.2519086305936365</v>
      </c>
      <c r="I840" s="21">
        <v>0</v>
      </c>
      <c r="J840" s="21">
        <v>15.114517835618187</v>
      </c>
      <c r="K840" s="21">
        <v>0.2519086305936365</v>
      </c>
      <c r="L840" s="21">
        <v>-0.99999999999999911</v>
      </c>
      <c r="M840" s="21">
        <v>-0.99999999999999911</v>
      </c>
      <c r="N840" s="21">
        <v>5.0381726118727297</v>
      </c>
      <c r="O840" s="21">
        <v>20.406230331210722</v>
      </c>
      <c r="P840" s="21">
        <v>-1.1282899069940548</v>
      </c>
      <c r="Q840" s="21">
        <v>-0.4478841846924595</v>
      </c>
      <c r="R840" s="21">
        <v>-0.34061885147240889</v>
      </c>
      <c r="S840" s="21">
        <v>0.33333333333333282</v>
      </c>
      <c r="T840" s="21">
        <v>0.23592581308687172</v>
      </c>
      <c r="U840" s="21">
        <v>7.7837973259154425E-2</v>
      </c>
      <c r="V840" s="21">
        <v>-3.7917166637978228E-4</v>
      </c>
      <c r="W840" s="21">
        <v>15.792372696773713</v>
      </c>
      <c r="X840" s="21">
        <v>0.61291858832982637</v>
      </c>
      <c r="Y840" s="21">
        <v>-0.99999999999999911</v>
      </c>
      <c r="Z840" s="21">
        <v>-0.99999999999999911</v>
      </c>
      <c r="AA840" s="21">
        <v>22.142280930675796</v>
      </c>
      <c r="AB840" s="21">
        <v>2.4745075326859108E-2</v>
      </c>
      <c r="AC840" s="21">
        <v>-7.4145556956796366E-2</v>
      </c>
      <c r="AD840" s="21">
        <v>0.18321102333742684</v>
      </c>
      <c r="AE840" s="21">
        <v>6.6905270853744803</v>
      </c>
      <c r="AF840" s="21">
        <v>-0.99999999999999911</v>
      </c>
      <c r="AG840" s="21">
        <v>-0.99999999999999911</v>
      </c>
      <c r="AH840" s="21">
        <v>-0.99999999999999911</v>
      </c>
      <c r="AI840" s="21">
        <v>-1.4145432133947956E-2</v>
      </c>
      <c r="AJ840" s="21">
        <v>-3.7917166637978228E-4</v>
      </c>
      <c r="AK840" s="21">
        <v>-0.13226631864108873</v>
      </c>
      <c r="AL840" s="21">
        <v>0.11257209265858162</v>
      </c>
      <c r="AM840" s="21">
        <v>0.18266842127358235</v>
      </c>
      <c r="AN840" s="21">
        <v>-0.11990661755981412</v>
      </c>
      <c r="AO840" s="21">
        <v>3.9053789386341169</v>
      </c>
      <c r="AP840" s="21">
        <v>-2.4348049757024448</v>
      </c>
      <c r="AQ840" s="21">
        <v>30.906890532391895</v>
      </c>
      <c r="AR840" s="21">
        <v>0.64671794801297933</v>
      </c>
      <c r="AS840" s="21">
        <v>0.8648272189234627</v>
      </c>
      <c r="AT840" s="21">
        <v>-0.99999999999999911</v>
      </c>
      <c r="AU840" s="21">
        <v>-0.99999999999999911</v>
      </c>
      <c r="AV840" s="21">
        <v>-0.4403368515532185</v>
      </c>
      <c r="AW840" s="21">
        <v>40.113706286184041</v>
      </c>
      <c r="AX840" s="21">
        <v>39.792880476867083</v>
      </c>
      <c r="AY840" s="21">
        <v>1.3724942779821999E-2</v>
      </c>
      <c r="AZ840" s="21">
        <v>-34.322198211362938</v>
      </c>
      <c r="BA840" s="26">
        <v>1346.0948117638598</v>
      </c>
    </row>
    <row r="841" spans="1:100" x14ac:dyDescent="0.25">
      <c r="A841">
        <v>2424</v>
      </c>
      <c r="B841" t="s">
        <v>1259</v>
      </c>
      <c r="C841" s="26">
        <v>3</v>
      </c>
      <c r="D841" s="21">
        <v>4.0292954494128113</v>
      </c>
      <c r="E841" s="21">
        <v>0</v>
      </c>
      <c r="F841" s="21">
        <v>-0.26330378625774886</v>
      </c>
      <c r="G841" s="21">
        <v>-0.26330378625774886</v>
      </c>
      <c r="H841" s="21">
        <v>0.10392167479049629</v>
      </c>
      <c r="I841" s="21">
        <v>0</v>
      </c>
      <c r="J841" s="21">
        <v>6.2353004874297806</v>
      </c>
      <c r="K841" s="21">
        <v>0.10392167479049629</v>
      </c>
      <c r="L841" s="21">
        <v>-0.99999999999999867</v>
      </c>
      <c r="M841" s="21">
        <v>-0.99999999999999867</v>
      </c>
      <c r="N841" s="21">
        <v>2.0784334958099282</v>
      </c>
      <c r="O841" s="21">
        <v>10.001292150584835</v>
      </c>
      <c r="P841" s="21">
        <v>0.12059626189099276</v>
      </c>
      <c r="Q841" s="21">
        <v>0.38485772705786725</v>
      </c>
      <c r="R841" s="21">
        <v>1.9980552893911596E-2</v>
      </c>
      <c r="S841" s="21">
        <v>0.33333333333333276</v>
      </c>
      <c r="T841" s="21">
        <v>0.31240156556557569</v>
      </c>
      <c r="U841" s="21">
        <v>-0.25183904948411645</v>
      </c>
      <c r="V841" s="21">
        <v>0</v>
      </c>
      <c r="W841" s="21">
        <v>11.598966984971844</v>
      </c>
      <c r="X841" s="21">
        <v>-0.472964275485449</v>
      </c>
      <c r="Y841" s="21">
        <v>-0.99999999999999867</v>
      </c>
      <c r="Z841" s="21">
        <v>-0.99999999999999867</v>
      </c>
      <c r="AA841" s="21">
        <v>19.950389671011386</v>
      </c>
      <c r="AB841" s="21">
        <v>0.24923948837526419</v>
      </c>
      <c r="AC841" s="21">
        <v>0.15495879436342491</v>
      </c>
      <c r="AD841" s="21">
        <v>-0.2375694400757766</v>
      </c>
      <c r="AE841" s="21">
        <v>8.331442133145643</v>
      </c>
      <c r="AF841" s="21">
        <v>-0.99999999999999867</v>
      </c>
      <c r="AG841" s="21">
        <v>-0.99999999999999867</v>
      </c>
      <c r="AH841" s="21">
        <v>-0.99999999999999867</v>
      </c>
      <c r="AI841" s="21">
        <v>0</v>
      </c>
      <c r="AJ841" s="21">
        <v>0</v>
      </c>
      <c r="AK841" s="21">
        <v>0.68159766195151872</v>
      </c>
      <c r="AL841" s="21">
        <v>0.27049897462846167</v>
      </c>
      <c r="AM841" s="21">
        <v>-6.4105249947679993E-2</v>
      </c>
      <c r="AN841" s="21">
        <v>0.47687451774572281</v>
      </c>
      <c r="AO841" s="21">
        <v>1.8053570610655945</v>
      </c>
      <c r="AP841" s="21">
        <v>13.274357816785377</v>
      </c>
      <c r="AQ841" s="21">
        <v>17.834267472401628</v>
      </c>
      <c r="AR841" s="21">
        <v>0.39389584941479261</v>
      </c>
      <c r="AS841" s="21">
        <v>-0.36904260069495265</v>
      </c>
      <c r="AT841" s="21">
        <v>-0.99999999999999867</v>
      </c>
      <c r="AU841" s="21">
        <v>-0.99999999999999867</v>
      </c>
      <c r="AV841" s="21">
        <v>-0.24332323336383729</v>
      </c>
      <c r="AW841" s="21">
        <v>43.226039638381621</v>
      </c>
      <c r="AX841" s="21">
        <v>43.226039638381621</v>
      </c>
      <c r="AY841" s="21">
        <v>2.3536266350223378E-2</v>
      </c>
      <c r="AZ841" s="21">
        <v>-5.1487546797120416</v>
      </c>
      <c r="BA841" s="26">
        <v>1411.8100530366537</v>
      </c>
    </row>
    <row r="842" spans="1:100" x14ac:dyDescent="0.25">
      <c r="A842">
        <v>2425</v>
      </c>
      <c r="B842" t="s">
        <v>1260</v>
      </c>
      <c r="C842" s="26">
        <v>3</v>
      </c>
      <c r="D842" s="21">
        <v>1.8452100345628391</v>
      </c>
      <c r="E842" s="21">
        <v>-0.59324229822487884</v>
      </c>
      <c r="F842" s="21">
        <v>-0.4084186197518892</v>
      </c>
      <c r="G842" s="21">
        <v>-0.58401849264628991</v>
      </c>
      <c r="H842" s="21">
        <v>0.22081179512106272</v>
      </c>
      <c r="I842" s="21">
        <v>0</v>
      </c>
      <c r="J842" s="21">
        <v>13.248707707263764</v>
      </c>
      <c r="K842" s="21">
        <v>0.22081179512106272</v>
      </c>
      <c r="L842" s="21">
        <v>-0.99999999999999956</v>
      </c>
      <c r="M842" s="21">
        <v>-0.99999999999999956</v>
      </c>
      <c r="N842" s="21">
        <v>4.4162359024212554</v>
      </c>
      <c r="O842" s="21">
        <v>14.509899249180313</v>
      </c>
      <c r="P842" s="21">
        <v>1.8951308498278165</v>
      </c>
      <c r="Q842" s="21">
        <v>1.9389471449180762</v>
      </c>
      <c r="R842" s="21">
        <v>0.70414999133244727</v>
      </c>
      <c r="S842" s="21">
        <v>0.3333333333333332</v>
      </c>
      <c r="T842" s="21">
        <v>0.29453352407501804</v>
      </c>
      <c r="U842" s="21">
        <v>1.6426096679259445E-2</v>
      </c>
      <c r="V842" s="21">
        <v>-5.1971078450550913E-3</v>
      </c>
      <c r="W842" s="21">
        <v>16.731362044859722</v>
      </c>
      <c r="X842" s="21">
        <v>0.41626854337954522</v>
      </c>
      <c r="Y842" s="21">
        <v>-0.99999999999999956</v>
      </c>
      <c r="Z842" s="21">
        <v>-0.99999999999999956</v>
      </c>
      <c r="AA842" s="21">
        <v>25.663360141977279</v>
      </c>
      <c r="AB842" s="21">
        <v>4.8972135127259023E-2</v>
      </c>
      <c r="AC842" s="21">
        <v>-8.049999342092877E-2</v>
      </c>
      <c r="AD842" s="21">
        <v>0.19608482040937228</v>
      </c>
      <c r="AE842" s="21">
        <v>8.2278481057851138</v>
      </c>
      <c r="AF842" s="21">
        <v>-0.99999999999999956</v>
      </c>
      <c r="AG842" s="21">
        <v>-0.99999999999999956</v>
      </c>
      <c r="AH842" s="21">
        <v>-0.99999999999999956</v>
      </c>
      <c r="AI842" s="21">
        <v>0</v>
      </c>
      <c r="AJ842" s="21">
        <v>-5.1971078450550913E-3</v>
      </c>
      <c r="AK842" s="21">
        <v>-0.18234484747252167</v>
      </c>
      <c r="AL842" s="21">
        <v>8.83453280583818E-3</v>
      </c>
      <c r="AM842" s="21">
        <v>0.58146395626803915</v>
      </c>
      <c r="AN842" s="21">
        <v>0.8100118514151663</v>
      </c>
      <c r="AO842" s="21">
        <v>13.62487466933837</v>
      </c>
      <c r="AP842" s="21">
        <v>20.294468949408358</v>
      </c>
      <c r="AQ842" s="21">
        <v>29.980069752123473</v>
      </c>
      <c r="AR842" s="21">
        <v>0.63909584624255567</v>
      </c>
      <c r="AS842" s="21">
        <v>0.63708033850060786</v>
      </c>
      <c r="AT842" s="21">
        <v>-0.99999999999999956</v>
      </c>
      <c r="AU842" s="21">
        <v>-0.99999999999999956</v>
      </c>
      <c r="AV842" s="21">
        <v>0.12013149868615747</v>
      </c>
      <c r="AW842" s="21">
        <v>60.467728340565941</v>
      </c>
      <c r="AX842" s="21">
        <v>59.948017556060435</v>
      </c>
      <c r="AY842" s="21">
        <v>1.2772810504672298E-2</v>
      </c>
      <c r="AZ842" s="21">
        <v>-4.2949046555512709</v>
      </c>
      <c r="BA842" s="26">
        <v>1350.6551636575134</v>
      </c>
    </row>
    <row r="843" spans="1:100" x14ac:dyDescent="0.25">
      <c r="A843">
        <v>2429</v>
      </c>
      <c r="B843" t="s">
        <v>1261</v>
      </c>
      <c r="C843" s="26">
        <v>3</v>
      </c>
      <c r="D843" s="21">
        <v>4.1287216477317843</v>
      </c>
      <c r="E843" s="21">
        <v>1.2502433080602157E-2</v>
      </c>
      <c r="F843" s="21">
        <v>0.15061453942969319</v>
      </c>
      <c r="G843" s="21">
        <v>0.15061453942969319</v>
      </c>
      <c r="H843" s="21">
        <v>0.49969517345586378</v>
      </c>
      <c r="I843" s="21">
        <v>0</v>
      </c>
      <c r="J843" s="21">
        <v>29.981710407351819</v>
      </c>
      <c r="K843" s="21">
        <v>0.49969517345586378</v>
      </c>
      <c r="L843" s="21">
        <v>-1.0000000000000011</v>
      </c>
      <c r="M843" s="21">
        <v>-1.0000000000000011</v>
      </c>
      <c r="N843" s="21">
        <v>9.9939034691172708</v>
      </c>
      <c r="O843" s="21">
        <v>34.261046594513303</v>
      </c>
      <c r="P843" s="21">
        <v>4.978445065585365E-2</v>
      </c>
      <c r="Q843" s="21">
        <v>2.6396235030118702</v>
      </c>
      <c r="R843" s="21">
        <v>0.83761187548112359</v>
      </c>
      <c r="S843" s="21">
        <v>0.33333333333333387</v>
      </c>
      <c r="T843" s="21">
        <v>0.46864569498311043</v>
      </c>
      <c r="U843" s="21">
        <v>-0.21342552980110818</v>
      </c>
      <c r="V843" s="21">
        <v>-6.2670550147782304E-3</v>
      </c>
      <c r="W843" s="21">
        <v>3.3036508017877599</v>
      </c>
      <c r="X843" s="21">
        <v>-0.45370823278274491</v>
      </c>
      <c r="Y843" s="21">
        <v>-1.0000000000000011</v>
      </c>
      <c r="Z843" s="21">
        <v>-1.0000000000000011</v>
      </c>
      <c r="AA843" s="21">
        <v>39.616480459389201</v>
      </c>
      <c r="AB843" s="21">
        <v>2.8379518026490054E-3</v>
      </c>
      <c r="AC843" s="21">
        <v>0.32603113555547725</v>
      </c>
      <c r="AD843" s="21">
        <v>0.38063526828427968</v>
      </c>
      <c r="AE843" s="21">
        <v>35.475217782120275</v>
      </c>
      <c r="AF843" s="21">
        <v>-1.0000000000000011</v>
      </c>
      <c r="AG843" s="21">
        <v>-1.0000000000000011</v>
      </c>
      <c r="AH843" s="21">
        <v>-1.0000000000000011</v>
      </c>
      <c r="AI843" s="21">
        <v>0</v>
      </c>
      <c r="AJ843" s="21">
        <v>-6.2670550147782304E-3</v>
      </c>
      <c r="AK843" s="21">
        <v>4.984428386026659E-2</v>
      </c>
      <c r="AL843" s="21">
        <v>-0.22618648822962745</v>
      </c>
      <c r="AM843" s="21">
        <v>-5.8604661808897632E-2</v>
      </c>
      <c r="AN843" s="21">
        <v>-6.5645968592802945E-2</v>
      </c>
      <c r="AO843" s="21">
        <v>-1.2158951259211084</v>
      </c>
      <c r="AP843" s="21">
        <v>-2.7720816559682109</v>
      </c>
      <c r="AQ843" s="21">
        <v>33.285361209139587</v>
      </c>
      <c r="AR843" s="21">
        <v>0.58228644350055758</v>
      </c>
      <c r="AS843" s="21">
        <v>4.598694067311862E-2</v>
      </c>
      <c r="AT843" s="21">
        <v>-1.0000000000000011</v>
      </c>
      <c r="AU843" s="21">
        <v>-1.0000000000000011</v>
      </c>
      <c r="AV843" s="21">
        <v>0.9882264149108162</v>
      </c>
      <c r="AW843" s="21">
        <v>71.10544539793429</v>
      </c>
      <c r="AX843" s="21">
        <v>70.47873989645646</v>
      </c>
      <c r="AY843" s="21">
        <v>0.18155939291072207</v>
      </c>
      <c r="AZ843" s="21">
        <v>7.8203171979090342</v>
      </c>
      <c r="BA843" s="26">
        <v>1414.0415287293406</v>
      </c>
    </row>
    <row r="844" spans="1:100" x14ac:dyDescent="0.25">
      <c r="A844">
        <v>2437</v>
      </c>
      <c r="B844" t="s">
        <v>1236</v>
      </c>
      <c r="C844" s="26">
        <v>3</v>
      </c>
      <c r="D844" s="21">
        <v>4.6022307487522518</v>
      </c>
      <c r="E844" s="21">
        <v>5.3771045678761408E-4</v>
      </c>
      <c r="F844" s="21">
        <v>1.0988745061252458</v>
      </c>
      <c r="G844" s="21">
        <v>1.0988745061252458</v>
      </c>
      <c r="H844" s="21">
        <v>-4.5810915317295461E-2</v>
      </c>
      <c r="I844" s="21">
        <v>0</v>
      </c>
      <c r="J844" s="21">
        <v>-2.748654919037727</v>
      </c>
      <c r="K844" s="21">
        <v>-4.5810915317295461E-2</v>
      </c>
      <c r="L844" s="21">
        <v>-1.0000000000000031</v>
      </c>
      <c r="M844" s="21">
        <v>-1.0000000000000031</v>
      </c>
      <c r="N844" s="21">
        <v>-0.91621830634590851</v>
      </c>
      <c r="O844" s="21">
        <v>2.9524503358397691</v>
      </c>
      <c r="P844" s="21">
        <v>0.42946888230215219</v>
      </c>
      <c r="Q844" s="21">
        <v>1.4815829511820673</v>
      </c>
      <c r="R844" s="21">
        <v>0.38024547026867245</v>
      </c>
      <c r="S844" s="21">
        <v>0.33152777552893381</v>
      </c>
      <c r="T844" s="21">
        <v>3.4721251743128095E-2</v>
      </c>
      <c r="U844" s="21">
        <v>-0.14811506616000442</v>
      </c>
      <c r="V844" s="21">
        <v>0</v>
      </c>
      <c r="W844" s="21">
        <v>10.557795057174111</v>
      </c>
      <c r="X844" s="21">
        <v>-0.479012403640867</v>
      </c>
      <c r="Y844" s="21">
        <v>-1.0000000000000031</v>
      </c>
      <c r="Z844" s="21">
        <v>-1.0000000000000031</v>
      </c>
      <c r="AA844" s="21">
        <v>0.64889913884923156</v>
      </c>
      <c r="AB844" s="21">
        <v>-0.24415498718966228</v>
      </c>
      <c r="AC844" s="21">
        <v>-0.15081372879174398</v>
      </c>
      <c r="AD844" s="21">
        <v>0.18918588820953505</v>
      </c>
      <c r="AE844" s="21">
        <v>-10.289141388593546</v>
      </c>
      <c r="AF844" s="21">
        <v>-1.0000000000000031</v>
      </c>
      <c r="AG844" s="21">
        <v>-1.0000000000000031</v>
      </c>
      <c r="AH844" s="21">
        <v>-1.0000000000000031</v>
      </c>
      <c r="AI844" s="21">
        <v>6.7597234419963195E-2</v>
      </c>
      <c r="AJ844" s="21">
        <v>0</v>
      </c>
      <c r="AK844" s="21">
        <v>-0.12266985235491761</v>
      </c>
      <c r="AL844" s="21">
        <v>-0.10018655283049516</v>
      </c>
      <c r="AM844" s="21">
        <v>4.1033721023537729E-2</v>
      </c>
      <c r="AN844" s="21">
        <v>2.6537201937757517E-2</v>
      </c>
      <c r="AO844" s="21">
        <v>0.41249376381385516</v>
      </c>
      <c r="AP844" s="21">
        <v>0.16249728429146237</v>
      </c>
      <c r="AQ844" s="21">
        <v>7.8091401381363923</v>
      </c>
      <c r="AR844" s="21">
        <v>0.21813396111205741</v>
      </c>
      <c r="AS844" s="21">
        <v>-0.52482331895816237</v>
      </c>
      <c r="AT844" s="21">
        <v>-1.0000000000000031</v>
      </c>
      <c r="AU844" s="21">
        <v>-1.0000000000000031</v>
      </c>
      <c r="AV844" s="21">
        <v>1.479119976393918</v>
      </c>
      <c r="AW844" s="21">
        <v>3.7638467589804678</v>
      </c>
      <c r="AX844" s="21">
        <v>5.1157914473797339</v>
      </c>
      <c r="AY844" s="21">
        <v>9.8049858192571115E-2</v>
      </c>
      <c r="AZ844" s="21">
        <v>-25.007027955282759</v>
      </c>
      <c r="BA844" s="26">
        <v>1384.387402180939</v>
      </c>
    </row>
    <row r="845" spans="1:100" x14ac:dyDescent="0.25">
      <c r="A845">
        <v>2438</v>
      </c>
      <c r="B845" s="13" t="s">
        <v>1262</v>
      </c>
      <c r="C845" s="26">
        <v>2</v>
      </c>
      <c r="D845" s="21">
        <v>5.8106180079543339</v>
      </c>
      <c r="E845" s="21">
        <v>0.46173570883275145</v>
      </c>
      <c r="F845" s="21">
        <v>1.2267096307831395</v>
      </c>
      <c r="G845" s="21">
        <v>1.239947103792574</v>
      </c>
      <c r="H845" s="21">
        <v>0.30874724724096408</v>
      </c>
      <c r="I845" s="21">
        <v>0</v>
      </c>
      <c r="J845" s="21">
        <v>18.524834834457845</v>
      </c>
      <c r="K845" s="21">
        <v>0.30874724724096408</v>
      </c>
      <c r="L845" s="21">
        <v>-1</v>
      </c>
      <c r="M845" s="21">
        <v>-1</v>
      </c>
      <c r="N845" s="21">
        <v>6.1749449448192815</v>
      </c>
      <c r="O845" s="21">
        <v>23.087328712605665</v>
      </c>
      <c r="P845" s="21">
        <v>2.5062228401052731</v>
      </c>
      <c r="Q845" s="21">
        <v>6.145952457713074</v>
      </c>
      <c r="R845" s="21">
        <v>2.0201207183839185</v>
      </c>
      <c r="S845" s="21">
        <v>0.37256837560751777</v>
      </c>
      <c r="T845" s="21">
        <v>0.46206645036849031</v>
      </c>
      <c r="U845" s="21">
        <v>0.2978956833117779</v>
      </c>
      <c r="V845" s="21">
        <v>2.9759334061923739E-2</v>
      </c>
      <c r="W845" s="21">
        <v>38.220260551716997</v>
      </c>
      <c r="X845" s="21">
        <v>1.8233271774892683</v>
      </c>
      <c r="Y845" s="21">
        <v>-1</v>
      </c>
      <c r="Z845" s="21">
        <v>-1</v>
      </c>
      <c r="AA845" s="21">
        <v>71.037281197150904</v>
      </c>
      <c r="AB845" s="21">
        <v>0.36450792487939981</v>
      </c>
      <c r="AC845" s="21">
        <v>0.36481531994806105</v>
      </c>
      <c r="AD845" s="21">
        <v>0.35810130112835153</v>
      </c>
      <c r="AE845" s="21">
        <v>40.384430668842228</v>
      </c>
      <c r="AF845" s="21">
        <v>-1</v>
      </c>
      <c r="AG845" s="21">
        <v>-1</v>
      </c>
      <c r="AH845" s="21">
        <v>-1</v>
      </c>
      <c r="AI845" s="21">
        <v>1.6051275682315104E-2</v>
      </c>
      <c r="AJ845" s="21">
        <v>2.9759334061923739E-2</v>
      </c>
      <c r="AK845" s="21">
        <v>-0.20723005801483557</v>
      </c>
      <c r="AL845" s="21">
        <v>0.37905801500408293</v>
      </c>
      <c r="AM845" s="21">
        <v>-0.24971128063658088</v>
      </c>
      <c r="AN845" s="21">
        <v>0.43315214085163467</v>
      </c>
      <c r="AO845" s="21">
        <v>-5.9716079982248349</v>
      </c>
      <c r="AP845" s="21">
        <v>11.416769288547416</v>
      </c>
      <c r="AQ845" s="21">
        <v>44.310762707275458</v>
      </c>
      <c r="AR845" s="21">
        <v>1.0208304168948694</v>
      </c>
      <c r="AS845" s="21">
        <v>1.9426866044810334</v>
      </c>
      <c r="AT845" s="21">
        <v>-1</v>
      </c>
      <c r="AU845" s="21">
        <v>-1</v>
      </c>
      <c r="AV845" s="21">
        <v>2.7324978813389977</v>
      </c>
      <c r="AW845" s="21">
        <v>87.308947800013271</v>
      </c>
      <c r="AX845" s="21">
        <v>87.848495877436548</v>
      </c>
      <c r="AY845" s="21">
        <v>0.41688556142728117</v>
      </c>
      <c r="AZ845" s="21">
        <v>43.836478856530441</v>
      </c>
      <c r="BA845" s="26">
        <v>1516.3541905771513</v>
      </c>
    </row>
    <row r="846" spans="1:100" x14ac:dyDescent="0.25">
      <c r="A846">
        <v>2439</v>
      </c>
      <c r="B846" t="s">
        <v>1233</v>
      </c>
      <c r="C846" s="26">
        <v>2</v>
      </c>
      <c r="D846" s="21">
        <v>6.7475101461084215</v>
      </c>
      <c r="E846" s="21">
        <v>0.66984576046780109</v>
      </c>
      <c r="F846" s="21">
        <v>1.7449263924075449</v>
      </c>
      <c r="G846" s="21">
        <v>1.7605171363300423</v>
      </c>
      <c r="H846" s="21">
        <v>0.41644254867823882</v>
      </c>
      <c r="I846" s="21">
        <v>0</v>
      </c>
      <c r="J846" s="21">
        <v>24.986552920694326</v>
      </c>
      <c r="K846" s="21">
        <v>0.41644254867823882</v>
      </c>
      <c r="L846" s="21">
        <v>-1</v>
      </c>
      <c r="M846" s="21">
        <v>-1</v>
      </c>
      <c r="N846" s="21">
        <v>8.3288509735647747</v>
      </c>
      <c r="O846" s="21">
        <v>29.799364331739199</v>
      </c>
      <c r="P846" s="21">
        <v>3.5601890122606146</v>
      </c>
      <c r="Q846" s="21">
        <v>8.6093450305395116</v>
      </c>
      <c r="R846" s="21">
        <v>2.8292180750077573</v>
      </c>
      <c r="S846" s="21">
        <v>0.39269970492436657</v>
      </c>
      <c r="T846" s="21">
        <v>0.54706132692702547</v>
      </c>
      <c r="U846" s="21">
        <v>0.40314323317448764</v>
      </c>
      <c r="V846" s="21">
        <v>4.3676064050487289E-2</v>
      </c>
      <c r="W846" s="21">
        <v>44.862872948145707</v>
      </c>
      <c r="X846" s="21">
        <v>2.3108968311865103</v>
      </c>
      <c r="Y846" s="21">
        <v>-1</v>
      </c>
      <c r="Z846" s="21">
        <v>-1</v>
      </c>
      <c r="AA846" s="21">
        <v>84.713350232126231</v>
      </c>
      <c r="AB846" s="21">
        <v>0.48256267386099372</v>
      </c>
      <c r="AC846" s="21">
        <v>0.48291487042486081</v>
      </c>
      <c r="AD846" s="21">
        <v>0.47518666425447503</v>
      </c>
      <c r="AE846" s="21">
        <v>51.26039966689958</v>
      </c>
      <c r="AF846" s="21">
        <v>-1</v>
      </c>
      <c r="AG846" s="21">
        <v>-1</v>
      </c>
      <c r="AH846" s="21">
        <v>-1</v>
      </c>
      <c r="AI846" s="21">
        <v>2.3682411647076095E-2</v>
      </c>
      <c r="AJ846" s="21">
        <v>4.3676064050487289E-2</v>
      </c>
      <c r="AK846" s="21">
        <v>-0.34945558877745264</v>
      </c>
      <c r="AL846" s="21">
        <v>0.5212835457667</v>
      </c>
      <c r="AM846" s="21">
        <v>-0.41536468043958913</v>
      </c>
      <c r="AN846" s="21">
        <v>0.59880554065464286</v>
      </c>
      <c r="AO846" s="21">
        <v>-10.189792372976763</v>
      </c>
      <c r="AP846" s="21">
        <v>15.634953663299344</v>
      </c>
      <c r="AQ846" s="21">
        <v>51.382292434403695</v>
      </c>
      <c r="AR846" s="21">
        <v>1.1764886280288764</v>
      </c>
      <c r="AS846" s="21">
        <v>2.4460657291014836</v>
      </c>
      <c r="AT846" s="21">
        <v>-1</v>
      </c>
      <c r="AU846" s="21">
        <v>-1</v>
      </c>
      <c r="AV846" s="21">
        <v>3.8062026531349198</v>
      </c>
      <c r="AW846" s="21">
        <v>103.06961677720329</v>
      </c>
      <c r="AX846" s="21">
        <v>103.81563966649998</v>
      </c>
      <c r="AY846" s="21">
        <v>0.5382849783757323</v>
      </c>
      <c r="AZ846" s="21">
        <v>65.104748702207829</v>
      </c>
      <c r="BA846" s="26">
        <v>1556.2356758820847</v>
      </c>
    </row>
    <row r="847" spans="1:100" x14ac:dyDescent="0.25">
      <c r="A847">
        <v>2441</v>
      </c>
      <c r="B847" t="s">
        <v>1263</v>
      </c>
      <c r="C847" s="26">
        <v>2</v>
      </c>
      <c r="D847" s="21">
        <v>2.1779215962425571</v>
      </c>
      <c r="E847" s="21">
        <v>-0.34518816962491972</v>
      </c>
      <c r="F847" s="21">
        <v>-0.78261897149429971</v>
      </c>
      <c r="G847" s="21">
        <v>-0.77850604810325774</v>
      </c>
      <c r="H847" s="21">
        <v>-0.10882946106637172</v>
      </c>
      <c r="I847" s="21">
        <v>0</v>
      </c>
      <c r="J847" s="21">
        <v>-6.5297676639823008</v>
      </c>
      <c r="K847" s="21">
        <v>-0.10882946106637172</v>
      </c>
      <c r="L847" s="21">
        <v>-1</v>
      </c>
      <c r="M847" s="21">
        <v>-1</v>
      </c>
      <c r="N847" s="21">
        <v>-2.176589221327434</v>
      </c>
      <c r="O847" s="21">
        <v>-2.9378525392599055</v>
      </c>
      <c r="P847" s="21">
        <v>-1.5804152858137706</v>
      </c>
      <c r="Q847" s="21">
        <v>-3.4055818070266541</v>
      </c>
      <c r="R847" s="21">
        <v>-1.1170654575230243</v>
      </c>
      <c r="S847" s="21">
        <v>0.29451135624092217</v>
      </c>
      <c r="T847" s="21">
        <v>0.13250814742829078</v>
      </c>
      <c r="U847" s="21">
        <v>-0.11019013698447547</v>
      </c>
      <c r="V847" s="21">
        <v>-2.4201258660972814E-2</v>
      </c>
      <c r="W847" s="21">
        <v>12.464260224462633</v>
      </c>
      <c r="X847" s="21">
        <v>-6.7170628304275337E-2</v>
      </c>
      <c r="Y847" s="21">
        <v>-1</v>
      </c>
      <c r="Z847" s="21">
        <v>-1</v>
      </c>
      <c r="AA847" s="21">
        <v>18.009824901529296</v>
      </c>
      <c r="AB847" s="21">
        <v>-9.3236403999190906E-2</v>
      </c>
      <c r="AC847" s="21">
        <v>-9.3102721809788125E-2</v>
      </c>
      <c r="AD847" s="21">
        <v>-9.588434051686133E-2</v>
      </c>
      <c r="AE847" s="21">
        <v>-1.7859451344751704</v>
      </c>
      <c r="AF847" s="21">
        <v>-1</v>
      </c>
      <c r="AG847" s="21">
        <v>-1</v>
      </c>
      <c r="AH847" s="21">
        <v>-1</v>
      </c>
      <c r="AI847" s="21">
        <v>-1.3537616258960454E-2</v>
      </c>
      <c r="AJ847" s="21">
        <v>-2.4201258660972814E-2</v>
      </c>
      <c r="AK847" s="21">
        <v>0.34423382370063671</v>
      </c>
      <c r="AL847" s="21">
        <v>-0.17240586671138936</v>
      </c>
      <c r="AM847" s="21">
        <v>0.39259159132248866</v>
      </c>
      <c r="AN847" s="21">
        <v>-0.20915073110743487</v>
      </c>
      <c r="AO847" s="21">
        <v>10.383938833762578</v>
      </c>
      <c r="AP847" s="21">
        <v>-4.9387775434399961</v>
      </c>
      <c r="AQ847" s="21">
        <v>16.891682517676372</v>
      </c>
      <c r="AR847" s="21">
        <v>0.4172827917071103</v>
      </c>
      <c r="AS847" s="21">
        <v>-9.1106892204286805E-3</v>
      </c>
      <c r="AT847" s="21">
        <v>-1</v>
      </c>
      <c r="AU847" s="21">
        <v>-1</v>
      </c>
      <c r="AV847" s="21">
        <v>-1.4306744977415948</v>
      </c>
      <c r="AW847" s="21">
        <v>26.198684080200827</v>
      </c>
      <c r="AX847" s="21">
        <v>25.937648741822162</v>
      </c>
      <c r="AY847" s="21">
        <v>-5.3827350308145339E-2</v>
      </c>
      <c r="AZ847" s="21">
        <v>-38.628902594885993</v>
      </c>
      <c r="BA847" s="26">
        <v>1303.1591443947852</v>
      </c>
    </row>
    <row r="848" spans="1:100" x14ac:dyDescent="0.25">
      <c r="A848">
        <v>2443</v>
      </c>
      <c r="B848" t="s">
        <v>1264</v>
      </c>
      <c r="C848" s="26">
        <v>3</v>
      </c>
      <c r="D848" s="21">
        <v>4.2142787284654721</v>
      </c>
      <c r="E848" s="21">
        <v>9.1794206755907881E-2</v>
      </c>
      <c r="F848" s="21">
        <v>1.9308440157609148</v>
      </c>
      <c r="G848" s="21">
        <v>1.9308440157609148</v>
      </c>
      <c r="H848" s="21">
        <v>0.18347672578094099</v>
      </c>
      <c r="I848" s="21">
        <v>0</v>
      </c>
      <c r="J848" s="21">
        <v>11.008603546856461</v>
      </c>
      <c r="K848" s="21">
        <v>0.18347672578094099</v>
      </c>
      <c r="L848" s="21">
        <v>-1.0000000000000011</v>
      </c>
      <c r="M848" s="21">
        <v>-1.0000000000000011</v>
      </c>
      <c r="N848" s="21">
        <v>3.669534515618821</v>
      </c>
      <c r="O848" s="21">
        <v>17.153726291082855</v>
      </c>
      <c r="P848" s="21">
        <v>-0.15897670324954385</v>
      </c>
      <c r="Q848" s="21">
        <v>14.048498547451041</v>
      </c>
      <c r="R848" s="21">
        <v>4.4012669095407073</v>
      </c>
      <c r="S848" s="21">
        <v>0.33333333333333354</v>
      </c>
      <c r="T848" s="21">
        <v>0.18817355365485006</v>
      </c>
      <c r="U848" s="21">
        <v>-8.2295560876222987E-2</v>
      </c>
      <c r="V848" s="21">
        <v>-5.6073112191005669E-3</v>
      </c>
      <c r="W848" s="21">
        <v>10.005091564476754</v>
      </c>
      <c r="X848" s="21">
        <v>-0.16995572929073627</v>
      </c>
      <c r="Y848" s="21">
        <v>-1.0000000000000011</v>
      </c>
      <c r="Z848" s="21">
        <v>-1.0000000000000011</v>
      </c>
      <c r="AA848" s="21">
        <v>24.612216066135201</v>
      </c>
      <c r="AB848" s="21">
        <v>-5.5533644297715724E-3</v>
      </c>
      <c r="AC848" s="21">
        <v>0.10384898765885452</v>
      </c>
      <c r="AD848" s="21">
        <v>0.10582152861327176</v>
      </c>
      <c r="AE848" s="21">
        <v>10.205857592117736</v>
      </c>
      <c r="AF848" s="21">
        <v>-1.0000000000000011</v>
      </c>
      <c r="AG848" s="21">
        <v>-1.0000000000000011</v>
      </c>
      <c r="AH848" s="21">
        <v>-1.0000000000000011</v>
      </c>
      <c r="AI848" s="21">
        <v>0</v>
      </c>
      <c r="AJ848" s="21">
        <v>-5.6073112191005669E-3</v>
      </c>
      <c r="AK848" s="21">
        <v>2.5752051990488488E-2</v>
      </c>
      <c r="AL848" s="21">
        <v>0.43928885817357349</v>
      </c>
      <c r="AM848" s="21">
        <v>0.41478606570348886</v>
      </c>
      <c r="AN848" s="21">
        <v>0.30941754222127221</v>
      </c>
      <c r="AO848" s="21">
        <v>10.498411902539662</v>
      </c>
      <c r="AP848" s="21">
        <v>9.9318828463996756</v>
      </c>
      <c r="AQ848" s="21">
        <v>21.013695111333234</v>
      </c>
      <c r="AR848" s="21">
        <v>0.4336040148928601</v>
      </c>
      <c r="AS848" s="21">
        <v>1.3520996490204988E-2</v>
      </c>
      <c r="AT848" s="21">
        <v>-1.0000000000000011</v>
      </c>
      <c r="AU848" s="21">
        <v>-1.0000000000000011</v>
      </c>
      <c r="AV848" s="21">
        <v>6.3321109253016221</v>
      </c>
      <c r="AW848" s="21">
        <v>51.697825203617711</v>
      </c>
      <c r="AX848" s="21">
        <v>51.137094081707659</v>
      </c>
      <c r="AY848" s="21">
        <v>0.1249004085305353</v>
      </c>
      <c r="AZ848" s="21">
        <v>-20.739036671932674</v>
      </c>
      <c r="BA848" s="26">
        <v>1431.7327449470101</v>
      </c>
    </row>
    <row r="849" spans="1:100" x14ac:dyDescent="0.25">
      <c r="A849">
        <v>2444</v>
      </c>
      <c r="B849" t="s">
        <v>1265</v>
      </c>
      <c r="C849" s="26">
        <v>2</v>
      </c>
      <c r="D849" s="21">
        <v>4.3117213956303324</v>
      </c>
      <c r="E849" s="21">
        <v>0.1287886825070321</v>
      </c>
      <c r="F849" s="21">
        <v>0.39763516552107159</v>
      </c>
      <c r="G849" s="21">
        <v>0.40710773363289421</v>
      </c>
      <c r="H849" s="21">
        <v>0.13644980134117352</v>
      </c>
      <c r="I849" s="21">
        <v>0</v>
      </c>
      <c r="J849" s="21">
        <v>8.1869880804704103</v>
      </c>
      <c r="K849" s="21">
        <v>0.13644980134117352</v>
      </c>
      <c r="L849" s="21">
        <v>-1</v>
      </c>
      <c r="M849" s="21">
        <v>-1</v>
      </c>
      <c r="N849" s="21">
        <v>2.7289960268234701</v>
      </c>
      <c r="O849" s="21">
        <v>12.349008855274729</v>
      </c>
      <c r="P849" s="21">
        <v>0.82002411923617513</v>
      </c>
      <c r="Q849" s="21">
        <v>2.2048682796469143</v>
      </c>
      <c r="R849" s="21">
        <v>0.72567791382244184</v>
      </c>
      <c r="S849" s="21">
        <v>0.34036105943336842</v>
      </c>
      <c r="T849" s="21">
        <v>0.32608651484518442</v>
      </c>
      <c r="U849" s="21">
        <v>0.12951429817662868</v>
      </c>
      <c r="V849" s="21">
        <v>7.4945091317192378E-3</v>
      </c>
      <c r="W849" s="21">
        <v>27.59300815785512</v>
      </c>
      <c r="X849" s="21">
        <v>1.0432838059666147</v>
      </c>
      <c r="Y849" s="21">
        <v>-1</v>
      </c>
      <c r="Z849" s="21">
        <v>-1</v>
      </c>
      <c r="AA849" s="21">
        <v>49.15748019164576</v>
      </c>
      <c r="AB849" s="21">
        <v>0.17563680929301972</v>
      </c>
      <c r="AC849" s="21">
        <v>0.17587252822452895</v>
      </c>
      <c r="AD849" s="21">
        <v>0.1707810675652344</v>
      </c>
      <c r="AE849" s="21">
        <v>22.984398772910271</v>
      </c>
      <c r="AF849" s="21">
        <v>-1</v>
      </c>
      <c r="AG849" s="21">
        <v>-1</v>
      </c>
      <c r="AH849" s="21">
        <v>-1</v>
      </c>
      <c r="AI849" s="21">
        <v>3.842523596615707E-3</v>
      </c>
      <c r="AJ849" s="21">
        <v>7.4945091317192378E-3</v>
      </c>
      <c r="AK849" s="21">
        <v>2.031093370069996E-2</v>
      </c>
      <c r="AL849" s="21">
        <v>0.15151702328854738</v>
      </c>
      <c r="AM849" s="21">
        <v>1.5311030548450635E-2</v>
      </c>
      <c r="AN849" s="21">
        <v>0.16812982966660311</v>
      </c>
      <c r="AO849" s="21">
        <v>0.7768980591862622</v>
      </c>
      <c r="AP849" s="21">
        <v>4.6682632311363186</v>
      </c>
      <c r="AQ849" s="21">
        <v>32.997302469659815</v>
      </c>
      <c r="AR849" s="21">
        <v>0.77179901205368096</v>
      </c>
      <c r="AS849" s="21">
        <v>1.1373502867969141</v>
      </c>
      <c r="AT849" s="21">
        <v>-1</v>
      </c>
      <c r="AU849" s="21">
        <v>-1</v>
      </c>
      <c r="AV849" s="21">
        <v>1.0147201569449296</v>
      </c>
      <c r="AW849" s="21">
        <v>62.094077938457474</v>
      </c>
      <c r="AX849" s="21">
        <v>62.303295144861764</v>
      </c>
      <c r="AY849" s="21">
        <v>0.22266344407590791</v>
      </c>
      <c r="AZ849" s="21">
        <v>9.8102165757005206</v>
      </c>
      <c r="BA849" s="26">
        <v>1459.6241970726489</v>
      </c>
    </row>
    <row r="850" spans="1:100" x14ac:dyDescent="0.25">
      <c r="A850">
        <v>2445</v>
      </c>
      <c r="B850" t="s">
        <v>1266</v>
      </c>
      <c r="C850" s="26">
        <v>2</v>
      </c>
      <c r="D850" s="21">
        <v>4.4254783507626518</v>
      </c>
      <c r="E850" s="21">
        <v>0.15405729651533889</v>
      </c>
      <c r="F850" s="21">
        <v>0.46055677463721911</v>
      </c>
      <c r="G850" s="21">
        <v>0.47031507567684583</v>
      </c>
      <c r="H850" s="21">
        <v>0.14952610871386568</v>
      </c>
      <c r="I850" s="21">
        <v>0</v>
      </c>
      <c r="J850" s="21">
        <v>8.9715665228319388</v>
      </c>
      <c r="K850" s="21">
        <v>0.14952610871386568</v>
      </c>
      <c r="L850" s="21">
        <v>-1</v>
      </c>
      <c r="M850" s="21">
        <v>-1</v>
      </c>
      <c r="N850" s="21">
        <v>2.9905221742773134</v>
      </c>
      <c r="O850" s="21">
        <v>13.163980722022023</v>
      </c>
      <c r="P850" s="21">
        <v>0.94799614256116782</v>
      </c>
      <c r="Q850" s="21">
        <v>2.503972121987212</v>
      </c>
      <c r="R850" s="21">
        <v>0.82391809318447462</v>
      </c>
      <c r="S850" s="21">
        <v>0.34280539494712642</v>
      </c>
      <c r="T850" s="21">
        <v>0.33640654845993562</v>
      </c>
      <c r="U850" s="21">
        <v>0.14229340082883779</v>
      </c>
      <c r="V850" s="21">
        <v>9.1842712339146662E-3</v>
      </c>
      <c r="W850" s="21">
        <v>28.399550693083061</v>
      </c>
      <c r="X850" s="21">
        <v>1.1024842592106736</v>
      </c>
      <c r="Y850" s="21">
        <v>-1</v>
      </c>
      <c r="Z850" s="21">
        <v>-1</v>
      </c>
      <c r="AA850" s="21">
        <v>50.818021366282359</v>
      </c>
      <c r="AB850" s="21">
        <v>0.18997095538748471</v>
      </c>
      <c r="AC850" s="21">
        <v>0.1902121140931925</v>
      </c>
      <c r="AD850" s="21">
        <v>0.18499751133434533</v>
      </c>
      <c r="AE850" s="21">
        <v>24.304953260399227</v>
      </c>
      <c r="AF850" s="21">
        <v>-1</v>
      </c>
      <c r="AG850" s="21">
        <v>-1</v>
      </c>
      <c r="AH850" s="21">
        <v>-1</v>
      </c>
      <c r="AI850" s="21">
        <v>4.7690921483193264E-3</v>
      </c>
      <c r="AJ850" s="21">
        <v>9.1842712339146662E-3</v>
      </c>
      <c r="AK850" s="21">
        <v>3.0419838795281845E-3</v>
      </c>
      <c r="AL850" s="21">
        <v>0.16878597310971916</v>
      </c>
      <c r="AM850" s="21">
        <v>-4.8025189216460429E-3</v>
      </c>
      <c r="AN850" s="21">
        <v>0.18824337913669981</v>
      </c>
      <c r="AO850" s="21">
        <v>0.26472831080527559</v>
      </c>
      <c r="AP850" s="21">
        <v>5.1804329795173052</v>
      </c>
      <c r="AQ850" s="21">
        <v>33.855923923641413</v>
      </c>
      <c r="AR850" s="21">
        <v>0.79069895092480424</v>
      </c>
      <c r="AS850" s="21">
        <v>1.1984703177610088</v>
      </c>
      <c r="AT850" s="21">
        <v>-1</v>
      </c>
      <c r="AU850" s="21">
        <v>-1</v>
      </c>
      <c r="AV850" s="21">
        <v>1.1450888307510674</v>
      </c>
      <c r="AW850" s="21">
        <v>64.007730151641766</v>
      </c>
      <c r="AX850" s="21">
        <v>64.242017422094747</v>
      </c>
      <c r="AY850" s="21">
        <v>0.23740369801175995</v>
      </c>
      <c r="AZ850" s="21">
        <v>12.392598815926835</v>
      </c>
      <c r="BA850" s="26">
        <v>1461.0596744191366</v>
      </c>
    </row>
    <row r="851" spans="1:100" x14ac:dyDescent="0.25">
      <c r="A851">
        <v>2449</v>
      </c>
      <c r="B851" t="s">
        <v>1267</v>
      </c>
      <c r="C851" s="26">
        <v>2</v>
      </c>
      <c r="D851" s="21">
        <v>4.2483349725526347</v>
      </c>
      <c r="E851" s="21">
        <v>0.11470877806290786</v>
      </c>
      <c r="F851" s="21">
        <v>0.36257466542658084</v>
      </c>
      <c r="G851" s="21">
        <v>0.37188802051948994</v>
      </c>
      <c r="H851" s="21">
        <v>0.12916356244302987</v>
      </c>
      <c r="I851" s="21">
        <v>0</v>
      </c>
      <c r="J851" s="21">
        <v>7.7498137465817916</v>
      </c>
      <c r="K851" s="21">
        <v>0.12916356244302987</v>
      </c>
      <c r="L851" s="21">
        <v>-1</v>
      </c>
      <c r="M851" s="21">
        <v>-1</v>
      </c>
      <c r="N851" s="21">
        <v>2.5832712488605969</v>
      </c>
      <c r="O851" s="21">
        <v>11.894899025401227</v>
      </c>
      <c r="P851" s="21">
        <v>0.74871692924368882</v>
      </c>
      <c r="Q851" s="21">
        <v>2.0382048640105301</v>
      </c>
      <c r="R851" s="21">
        <v>0.67093758111023516</v>
      </c>
      <c r="S851" s="21">
        <v>0.33899905317327916</v>
      </c>
      <c r="T851" s="21">
        <v>0.32033609706967531</v>
      </c>
      <c r="U851" s="21">
        <v>0.12239366448593204</v>
      </c>
      <c r="V851" s="21">
        <v>6.5529581260173487E-3</v>
      </c>
      <c r="W851" s="21">
        <v>27.143595229136594</v>
      </c>
      <c r="X851" s="21">
        <v>1.0102967681951256</v>
      </c>
      <c r="Y851" s="21">
        <v>-1</v>
      </c>
      <c r="Z851" s="21">
        <v>-1</v>
      </c>
      <c r="AA851" s="21">
        <v>48.232211355898336</v>
      </c>
      <c r="AB851" s="21">
        <v>0.16764969107467043</v>
      </c>
      <c r="AC851" s="21">
        <v>0.16788237891389701</v>
      </c>
      <c r="AD851" s="21">
        <v>0.16285953416658638</v>
      </c>
      <c r="AE851" s="21">
        <v>22.248573650448407</v>
      </c>
      <c r="AF851" s="21">
        <v>-1</v>
      </c>
      <c r="AG851" s="21">
        <v>-1</v>
      </c>
      <c r="AH851" s="21">
        <v>-1</v>
      </c>
      <c r="AI851" s="21">
        <v>3.3262310661022086E-3</v>
      </c>
      <c r="AJ851" s="21">
        <v>6.5529581260173487E-3</v>
      </c>
      <c r="AK851" s="21">
        <v>2.9933351584504081E-2</v>
      </c>
      <c r="AL851" s="21">
        <v>0.14189460540474325</v>
      </c>
      <c r="AM851" s="21">
        <v>2.6518485554808652E-2</v>
      </c>
      <c r="AN851" s="21">
        <v>0.15692237466024511</v>
      </c>
      <c r="AO851" s="21">
        <v>1.0622837599613342</v>
      </c>
      <c r="AP851" s="21">
        <v>4.3828775303612471</v>
      </c>
      <c r="AQ851" s="21">
        <v>32.518870687775717</v>
      </c>
      <c r="AR851" s="21">
        <v>0.76126779205017281</v>
      </c>
      <c r="AS851" s="21">
        <v>1.1032936426409086</v>
      </c>
      <c r="AT851" s="21">
        <v>-1</v>
      </c>
      <c r="AU851" s="21">
        <v>-1</v>
      </c>
      <c r="AV851" s="21">
        <v>0.94207753123169502</v>
      </c>
      <c r="AW851" s="21">
        <v>61.027773300931088</v>
      </c>
      <c r="AX851" s="21">
        <v>61.223021236757354</v>
      </c>
      <c r="AY851" s="21">
        <v>0.21445003882816871</v>
      </c>
      <c r="AZ851" s="21">
        <v>8.3712894082414344</v>
      </c>
      <c r="BA851" s="26">
        <v>1454.1466956293941</v>
      </c>
    </row>
    <row r="852" spans="1:100" x14ac:dyDescent="0.25">
      <c r="A852">
        <v>2450</v>
      </c>
      <c r="B852" t="s">
        <v>1268</v>
      </c>
      <c r="C852" s="26">
        <v>3</v>
      </c>
      <c r="D852" s="21">
        <v>4.4836925518327471</v>
      </c>
      <c r="E852" s="21">
        <v>-1.3289292935070519E-2</v>
      </c>
      <c r="F852" s="21">
        <v>-0.18618627142586025</v>
      </c>
      <c r="G852" s="21">
        <v>-0.18618627142586025</v>
      </c>
      <c r="H852" s="21">
        <v>1.6871311012460199E-2</v>
      </c>
      <c r="I852" s="21">
        <v>0</v>
      </c>
      <c r="J852" s="21">
        <v>1.0122786607476146</v>
      </c>
      <c r="K852" s="21">
        <v>1.6871311012460199E-2</v>
      </c>
      <c r="L852" s="21">
        <v>-1.0000000000000036</v>
      </c>
      <c r="M852" s="21">
        <v>-1.0000000000000036</v>
      </c>
      <c r="N852" s="21">
        <v>0.33742622024920443</v>
      </c>
      <c r="O852" s="21">
        <v>5.3097849411544997</v>
      </c>
      <c r="P852" s="21">
        <v>-0.718776703155386</v>
      </c>
      <c r="Q852" s="21">
        <v>-0.13168583331812447</v>
      </c>
      <c r="R852" s="21">
        <v>-0.10104858006230759</v>
      </c>
      <c r="S852" s="21">
        <v>0.33333333333333465</v>
      </c>
      <c r="T852" s="21">
        <v>0.23432397554187914</v>
      </c>
      <c r="U852" s="21">
        <v>-9.6601359153986918E-2</v>
      </c>
      <c r="V852" s="21">
        <v>-1.9384955187459505E-2</v>
      </c>
      <c r="W852" s="21">
        <v>17.391987340852271</v>
      </c>
      <c r="X852" s="21">
        <v>-4.1207892857831843E-2</v>
      </c>
      <c r="Y852" s="21">
        <v>-1.0000000000000036</v>
      </c>
      <c r="Z852" s="21">
        <v>-1.0000000000000036</v>
      </c>
      <c r="AA852" s="21">
        <v>26.558390888357003</v>
      </c>
      <c r="AB852" s="21">
        <v>-0.12819920421467298</v>
      </c>
      <c r="AC852" s="21">
        <v>0.3039097398288429</v>
      </c>
      <c r="AD852" s="21">
        <v>9.6385069371713872E-3</v>
      </c>
      <c r="AE852" s="21">
        <v>9.2674521275670685</v>
      </c>
      <c r="AF852" s="21">
        <v>-1.0000000000000036</v>
      </c>
      <c r="AG852" s="21">
        <v>-1.0000000000000036</v>
      </c>
      <c r="AH852" s="21">
        <v>-1.0000000000000036</v>
      </c>
      <c r="AI852" s="21">
        <v>0</v>
      </c>
      <c r="AJ852" s="21">
        <v>-1.9384955187459505E-2</v>
      </c>
      <c r="AK852" s="21">
        <v>-0.18183704037834203</v>
      </c>
      <c r="AL852" s="21">
        <v>0.20797548200360899</v>
      </c>
      <c r="AM852" s="21">
        <v>0.32572998214480775</v>
      </c>
      <c r="AN852" s="21">
        <v>0.17686674308929926</v>
      </c>
      <c r="AO852" s="21">
        <v>7.2340643517284855</v>
      </c>
      <c r="AP852" s="21">
        <v>5.4615459872505259</v>
      </c>
      <c r="AQ852" s="21">
        <v>18.404266001599886</v>
      </c>
      <c r="AR852" s="21">
        <v>0.45167099453376724</v>
      </c>
      <c r="AS852" s="21">
        <v>-2.4336581845371283E-2</v>
      </c>
      <c r="AT852" s="21">
        <v>-1.0000000000000036</v>
      </c>
      <c r="AU852" s="21">
        <v>-1.0000000000000036</v>
      </c>
      <c r="AV852" s="21">
        <v>-0.28723485148816774</v>
      </c>
      <c r="AW852" s="21">
        <v>37.329721816762046</v>
      </c>
      <c r="AX852" s="21">
        <v>35.391226298016086</v>
      </c>
      <c r="AY852" s="21">
        <v>-9.4239086421794321E-2</v>
      </c>
      <c r="AZ852" s="21">
        <v>-61.564983951307163</v>
      </c>
      <c r="BA852" s="26">
        <v>1333.4170694837924</v>
      </c>
    </row>
    <row r="853" spans="1:100" x14ac:dyDescent="0.25">
      <c r="A853">
        <v>2451</v>
      </c>
      <c r="B853" t="s">
        <v>1269</v>
      </c>
      <c r="C853" s="26">
        <v>3</v>
      </c>
      <c r="D853" s="21">
        <v>5.1839005206179145</v>
      </c>
      <c r="E853" s="21">
        <v>0</v>
      </c>
      <c r="F853" s="21">
        <v>2.7454126673546155</v>
      </c>
      <c r="G853" s="21">
        <v>2.7454126673546155</v>
      </c>
      <c r="H853" s="21">
        <v>3.0766557860274886E-2</v>
      </c>
      <c r="I853" s="21">
        <v>0</v>
      </c>
      <c r="J853" s="21">
        <v>1.8459934716164919</v>
      </c>
      <c r="K853" s="21">
        <v>3.0766557860274886E-2</v>
      </c>
      <c r="L853" s="21">
        <v>-1.0000000000000013</v>
      </c>
      <c r="M853" s="21">
        <v>-1.0000000000000013</v>
      </c>
      <c r="N853" s="21">
        <v>0.61533115720549614</v>
      </c>
      <c r="O853" s="21">
        <v>9.7753066595890186</v>
      </c>
      <c r="P853" s="21">
        <v>-4.4958986937255916E-3</v>
      </c>
      <c r="Q853" s="21">
        <v>1.4248917007617601E-2</v>
      </c>
      <c r="R853" s="21">
        <v>-5.696540880261404E-2</v>
      </c>
      <c r="S853" s="21">
        <v>0.33333333333333398</v>
      </c>
      <c r="T853" s="21">
        <v>0.39153457241597917</v>
      </c>
      <c r="U853" s="21">
        <v>0.23287822552162371</v>
      </c>
      <c r="V853" s="21">
        <v>-3.5488003706135182E-2</v>
      </c>
      <c r="W853" s="21">
        <v>35.659662788181038</v>
      </c>
      <c r="X853" s="21">
        <v>1.4593219270644033</v>
      </c>
      <c r="Y853" s="21">
        <v>-1.0000000000000013</v>
      </c>
      <c r="Z853" s="21">
        <v>-1.0000000000000013</v>
      </c>
      <c r="AA853" s="21">
        <v>66.399571329385424</v>
      </c>
      <c r="AB853" s="21">
        <v>0.41945512039687527</v>
      </c>
      <c r="AC853" s="21">
        <v>-5.7938352176675E-2</v>
      </c>
      <c r="AD853" s="21">
        <v>0.25442071077993916</v>
      </c>
      <c r="AE853" s="21">
        <v>30.796873950006955</v>
      </c>
      <c r="AF853" s="21">
        <v>-1.0000000000000013</v>
      </c>
      <c r="AG853" s="21">
        <v>-1.0000000000000013</v>
      </c>
      <c r="AH853" s="21">
        <v>-1.0000000000000013</v>
      </c>
      <c r="AI853" s="21">
        <v>0</v>
      </c>
      <c r="AJ853" s="21">
        <v>-3.5488003706135182E-2</v>
      </c>
      <c r="AK853" s="21">
        <v>8.0501964460034641E-3</v>
      </c>
      <c r="AL853" s="21">
        <v>9.8166962687484781E-3</v>
      </c>
      <c r="AM853" s="21">
        <v>-0.12681644335611375</v>
      </c>
      <c r="AN853" s="21">
        <v>-5.2440164116484424E-2</v>
      </c>
      <c r="AO853" s="21">
        <v>-3.1301601016728262</v>
      </c>
      <c r="AP853" s="21">
        <v>-1.2619206215683678</v>
      </c>
      <c r="AQ853" s="21">
        <v>37.505656259797526</v>
      </c>
      <c r="AR853" s="21">
        <v>0.92225812756480152</v>
      </c>
      <c r="AS853" s="21">
        <v>1.4900884849246789</v>
      </c>
      <c r="AT853" s="21">
        <v>-1.0000000000000013</v>
      </c>
      <c r="AU853" s="21">
        <v>-1.0000000000000013</v>
      </c>
      <c r="AV853" s="21">
        <v>2.6884472585520021</v>
      </c>
      <c r="AW853" s="21">
        <v>74.912957367406023</v>
      </c>
      <c r="AX853" s="21">
        <v>71.364156996792502</v>
      </c>
      <c r="AY853" s="21">
        <v>0.17542342881100942</v>
      </c>
      <c r="AZ853" s="21">
        <v>11.866717184190884</v>
      </c>
      <c r="BA853" s="26">
        <v>1548.6432157990641</v>
      </c>
    </row>
    <row r="854" spans="1:100" x14ac:dyDescent="0.25">
      <c r="A854">
        <v>2457</v>
      </c>
      <c r="B854" t="s">
        <v>1270</v>
      </c>
      <c r="C854" s="26">
        <v>3</v>
      </c>
      <c r="D854" s="21">
        <v>5.268861706474393</v>
      </c>
      <c r="E854" s="21">
        <v>0</v>
      </c>
      <c r="F854" s="21">
        <v>-0.16242122575503862</v>
      </c>
      <c r="G854" s="21">
        <v>-0.16242122575503862</v>
      </c>
      <c r="H854" s="21">
        <v>0.3641479306295699</v>
      </c>
      <c r="I854" s="21">
        <v>0</v>
      </c>
      <c r="J854" s="21">
        <v>21.848875837774191</v>
      </c>
      <c r="K854" s="21">
        <v>0.3641479306295699</v>
      </c>
      <c r="L854" s="21">
        <v>-0.99999999999999822</v>
      </c>
      <c r="M854" s="21">
        <v>-0.99999999999999822</v>
      </c>
      <c r="N854" s="21">
        <v>7.2829586125913952</v>
      </c>
      <c r="O854" s="21">
        <v>26.955316318493555</v>
      </c>
      <c r="P854" s="21">
        <v>-0.12690199977019315</v>
      </c>
      <c r="Q854" s="21">
        <v>-2.159812666217853</v>
      </c>
      <c r="R854" s="21">
        <v>-0.65008284134895022</v>
      </c>
      <c r="S854" s="21">
        <v>0.33333333333333298</v>
      </c>
      <c r="T854" s="21">
        <v>0.3772890925838272</v>
      </c>
      <c r="U854" s="21">
        <v>0.15489994817839675</v>
      </c>
      <c r="V854" s="21">
        <v>-1.604050905513078E-2</v>
      </c>
      <c r="W854" s="21">
        <v>19.413357376434227</v>
      </c>
      <c r="X854" s="21">
        <v>0.9137869929208865</v>
      </c>
      <c r="Y854" s="21">
        <v>-0.99999999999999822</v>
      </c>
      <c r="Z854" s="21">
        <v>-0.99999999999999822</v>
      </c>
      <c r="AA854" s="21">
        <v>67.377733884961316</v>
      </c>
      <c r="AB854" s="21">
        <v>0.34846990538957923</v>
      </c>
      <c r="AC854" s="21">
        <v>0.18507567883108877</v>
      </c>
      <c r="AD854" s="21">
        <v>0.43874360277685281</v>
      </c>
      <c r="AE854" s="21">
        <v>48.614459349876029</v>
      </c>
      <c r="AF854" s="21">
        <v>-0.99999999999999822</v>
      </c>
      <c r="AG854" s="21">
        <v>-0.99999999999999822</v>
      </c>
      <c r="AH854" s="21">
        <v>-0.99999999999999822</v>
      </c>
      <c r="AI854" s="21">
        <v>-1.0649614834472923E-3</v>
      </c>
      <c r="AJ854" s="21">
        <v>-1.604050905513078E-2</v>
      </c>
      <c r="AK854" s="21">
        <v>-0.15912430955829421</v>
      </c>
      <c r="AL854" s="21">
        <v>-4.6829171446689445E-2</v>
      </c>
      <c r="AM854" s="21">
        <v>-0.24779160745997134</v>
      </c>
      <c r="AN854" s="21">
        <v>0.1747523149300349</v>
      </c>
      <c r="AO854" s="21">
        <v>-6.9904117342907535</v>
      </c>
      <c r="AP854" s="21">
        <v>4.134662016017427</v>
      </c>
      <c r="AQ854" s="21">
        <v>41.262233214208393</v>
      </c>
      <c r="AR854" s="21">
        <v>0.849481865040426</v>
      </c>
      <c r="AS854" s="21">
        <v>1.2779349235504567</v>
      </c>
      <c r="AT854" s="21">
        <v>-0.99999999999999822</v>
      </c>
      <c r="AU854" s="21">
        <v>-0.99999999999999822</v>
      </c>
      <c r="AV854" s="21">
        <v>-0.81250406710398893</v>
      </c>
      <c r="AW854" s="21">
        <v>98.46771221947229</v>
      </c>
      <c r="AX854" s="21">
        <v>96.842362084290258</v>
      </c>
      <c r="AY854" s="21">
        <v>3.625538320187574E-2</v>
      </c>
      <c r="AZ854" s="21">
        <v>-4.4616402196829625</v>
      </c>
      <c r="BA854" s="26">
        <v>1502.4359232848433</v>
      </c>
    </row>
    <row r="855" spans="1:100" x14ac:dyDescent="0.25">
      <c r="A855">
        <v>2458</v>
      </c>
      <c r="B855" t="s">
        <v>917</v>
      </c>
      <c r="C855" s="26">
        <v>3</v>
      </c>
      <c r="D855" s="21">
        <v>0.98483508468561742</v>
      </c>
      <c r="E855" s="21">
        <v>0</v>
      </c>
      <c r="F855" s="21">
        <v>0.16543345132627371</v>
      </c>
      <c r="G855" s="21">
        <v>0.16543345132627371</v>
      </c>
      <c r="H855" s="21">
        <v>0.15319123376691346</v>
      </c>
      <c r="I855" s="21">
        <v>0</v>
      </c>
      <c r="J855" s="21">
        <v>9.1914740260148076</v>
      </c>
      <c r="K855" s="21">
        <v>0.15319123376691346</v>
      </c>
      <c r="L855" s="21">
        <v>-0.99999999999999989</v>
      </c>
      <c r="M855" s="21">
        <v>-0.99999999999999989</v>
      </c>
      <c r="N855" s="21">
        <v>3.0638246753382696</v>
      </c>
      <c r="O855" s="21">
        <v>10.341742562026699</v>
      </c>
      <c r="P855" s="21">
        <v>-5.9076297427482487E-2</v>
      </c>
      <c r="Q855" s="21">
        <v>0.11435723050404863</v>
      </c>
      <c r="R855" s="21">
        <v>3.1840985952184819E-2</v>
      </c>
      <c r="S855" s="21">
        <v>0.33333333333333348</v>
      </c>
      <c r="T855" s="21">
        <v>0.41960492697372992</v>
      </c>
      <c r="U855" s="21">
        <v>0.20715068611350546</v>
      </c>
      <c r="V855" s="21">
        <v>0</v>
      </c>
      <c r="W855" s="21">
        <v>32.275908506146195</v>
      </c>
      <c r="X855" s="21">
        <v>1.5034508431685645</v>
      </c>
      <c r="Y855" s="21">
        <v>-0.99999999999999989</v>
      </c>
      <c r="Z855" s="21">
        <v>-0.99999999999999989</v>
      </c>
      <c r="AA855" s="21">
        <v>41.14909242577302</v>
      </c>
      <c r="AB855" s="21">
        <v>9.3412138040233628E-2</v>
      </c>
      <c r="AC855" s="21">
        <v>0.10404703818241405</v>
      </c>
      <c r="AD855" s="21">
        <v>-2.0632317549155031E-2</v>
      </c>
      <c r="AE855" s="21">
        <v>8.8413429336746283</v>
      </c>
      <c r="AF855" s="21">
        <v>-0.99999999999999989</v>
      </c>
      <c r="AG855" s="21">
        <v>-0.99999999999999989</v>
      </c>
      <c r="AH855" s="21">
        <v>-0.99999999999999989</v>
      </c>
      <c r="AI855" s="21">
        <v>0</v>
      </c>
      <c r="AJ855" s="21">
        <v>0</v>
      </c>
      <c r="AK855" s="21">
        <v>0.10594140700550922</v>
      </c>
      <c r="AL855" s="21">
        <v>0.2894329785780172</v>
      </c>
      <c r="AM855" s="21">
        <v>-0.19710513506781616</v>
      </c>
      <c r="AN855" s="21">
        <v>1.0171786674422438</v>
      </c>
      <c r="AO855" s="21">
        <v>-4.3979213416678595</v>
      </c>
      <c r="AP855" s="21">
        <v>26.876631578946178</v>
      </c>
      <c r="AQ855" s="21">
        <v>41.467382532161011</v>
      </c>
      <c r="AR855" s="21">
        <v>0.96008894642056886</v>
      </c>
      <c r="AS855" s="21">
        <v>1.6566420769354775</v>
      </c>
      <c r="AT855" s="21">
        <v>-0.99999999999999989</v>
      </c>
      <c r="AU855" s="21">
        <v>-0.99999999999999989</v>
      </c>
      <c r="AV855" s="21">
        <v>0.19727443727845848</v>
      </c>
      <c r="AW855" s="21">
        <v>78.367466566745918</v>
      </c>
      <c r="AX855" s="21">
        <v>78.367466566745918</v>
      </c>
      <c r="AY855" s="21">
        <v>0.35294318173356903</v>
      </c>
      <c r="AZ855" s="21">
        <v>24.840246637516415</v>
      </c>
      <c r="BA855" s="26">
        <v>1474.3054417989536</v>
      </c>
      <c r="CU855" t="e">
        <v>#N/A</v>
      </c>
      <c r="CV855" t="e">
        <v>#N/A</v>
      </c>
    </row>
    <row r="856" spans="1:100" x14ac:dyDescent="0.25">
      <c r="A856">
        <v>2461</v>
      </c>
      <c r="B856" t="s">
        <v>1271</v>
      </c>
      <c r="C856" s="26">
        <v>3</v>
      </c>
      <c r="D856" s="21">
        <v>3.836933030319654</v>
      </c>
      <c r="E856" s="21">
        <v>0</v>
      </c>
      <c r="F856" s="21">
        <v>-0.4780875519146156</v>
      </c>
      <c r="G856" s="21">
        <v>-0.4780875519146156</v>
      </c>
      <c r="H856" s="21">
        <v>0.15365471593842883</v>
      </c>
      <c r="I856" s="21">
        <v>0</v>
      </c>
      <c r="J856" s="21">
        <v>9.2192829563057277</v>
      </c>
      <c r="K856" s="21">
        <v>0.15365471593842883</v>
      </c>
      <c r="L856" s="21">
        <v>-1.0000000000000004</v>
      </c>
      <c r="M856" s="21">
        <v>-1.0000000000000004</v>
      </c>
      <c r="N856" s="21">
        <v>3.0730943187685758</v>
      </c>
      <c r="O856" s="21">
        <v>12.578128434710772</v>
      </c>
      <c r="P856" s="21">
        <v>8.7349635919920292</v>
      </c>
      <c r="Q856" s="21">
        <v>1.3517980849002319E-2</v>
      </c>
      <c r="R856" s="21">
        <v>0.92057387197250229</v>
      </c>
      <c r="S856" s="21">
        <v>0.33333333333333348</v>
      </c>
      <c r="T856" s="21">
        <v>0.33290896505453116</v>
      </c>
      <c r="U856" s="21">
        <v>0.35688767192779824</v>
      </c>
      <c r="V856" s="21">
        <v>0</v>
      </c>
      <c r="W856" s="21">
        <v>34.779010175089354</v>
      </c>
      <c r="X856" s="21">
        <v>1.9260165148882953</v>
      </c>
      <c r="Y856" s="21">
        <v>-1.0000000000000004</v>
      </c>
      <c r="Z856" s="21">
        <v>-1.0000000000000004</v>
      </c>
      <c r="AA856" s="21">
        <v>12.649242313777281</v>
      </c>
      <c r="AB856" s="21">
        <v>-1.0815529886153759E-2</v>
      </c>
      <c r="AC856" s="21">
        <v>-0.31923320875104927</v>
      </c>
      <c r="AD856" s="21">
        <v>-0.13095809602848912</v>
      </c>
      <c r="AE856" s="21">
        <v>-23.050341733284597</v>
      </c>
      <c r="AF856" s="21">
        <v>-1.0000000000000004</v>
      </c>
      <c r="AG856" s="21">
        <v>-1.0000000000000004</v>
      </c>
      <c r="AH856" s="21">
        <v>-1.0000000000000004</v>
      </c>
      <c r="AI856" s="21">
        <v>0</v>
      </c>
      <c r="AJ856" s="21">
        <v>0</v>
      </c>
      <c r="AK856" s="21">
        <v>0.48371416592347666</v>
      </c>
      <c r="AL856" s="21">
        <v>-7.8425695107468968E-2</v>
      </c>
      <c r="AM856" s="21">
        <v>8.6572756292104622E-3</v>
      </c>
      <c r="AN856" s="21">
        <v>-0.11060562817235314</v>
      </c>
      <c r="AO856" s="21">
        <v>2.6350027203476438</v>
      </c>
      <c r="AP856" s="21">
        <v>-3.1572691798461738</v>
      </c>
      <c r="AQ856" s="21">
        <v>43.998293131395094</v>
      </c>
      <c r="AR856" s="21">
        <v>1.0231299703156629</v>
      </c>
      <c r="AS856" s="21">
        <v>2.0796712308267242</v>
      </c>
      <c r="AT856" s="21">
        <v>-1.0000000000000004</v>
      </c>
      <c r="AU856" s="21">
        <v>-1.0000000000000004</v>
      </c>
      <c r="AV856" s="21">
        <v>0.44248632005788668</v>
      </c>
      <c r="AW856" s="21">
        <v>22.070101568641892</v>
      </c>
      <c r="AX856" s="21">
        <v>22.070101568641892</v>
      </c>
      <c r="AY856" s="21">
        <v>7.788705718505072E-2</v>
      </c>
      <c r="AZ856" s="21">
        <v>-27.301606264687866</v>
      </c>
      <c r="BA856" s="26">
        <v>1338.6286485669796</v>
      </c>
    </row>
    <row r="857" spans="1:100" x14ac:dyDescent="0.25">
      <c r="A857">
        <v>2465</v>
      </c>
      <c r="B857" t="s">
        <v>1272</v>
      </c>
      <c r="C857" s="26">
        <v>3</v>
      </c>
      <c r="D857" s="21">
        <v>4.2864906026201606</v>
      </c>
      <c r="E857" s="21">
        <v>-0.12995399519781184</v>
      </c>
      <c r="F857" s="21">
        <v>-1.152217763881318</v>
      </c>
      <c r="G857" s="21">
        <v>-1.1760255170682368</v>
      </c>
      <c r="H857" s="21">
        <v>-0.11279056519126526</v>
      </c>
      <c r="I857" s="21">
        <v>0</v>
      </c>
      <c r="J857" s="21">
        <v>-6.7674339114759166</v>
      </c>
      <c r="K857" s="21">
        <v>-0.11279056519126526</v>
      </c>
      <c r="L857" s="21">
        <v>-0.99999999999999722</v>
      </c>
      <c r="M857" s="21">
        <v>-0.99999999999999722</v>
      </c>
      <c r="N857" s="21">
        <v>-2.2558113038253058</v>
      </c>
      <c r="O857" s="21">
        <v>-3.6569688259239803</v>
      </c>
      <c r="P857" s="21">
        <v>8.9316054198050256</v>
      </c>
      <c r="Q857" s="21">
        <v>0.84311984000459583</v>
      </c>
      <c r="R857" s="21">
        <v>1.2473297206220997</v>
      </c>
      <c r="S857" s="21">
        <v>0.33333333333333259</v>
      </c>
      <c r="T857" s="21">
        <v>-0.15314071869372192</v>
      </c>
      <c r="U857" s="21">
        <v>-0.10972638986205045</v>
      </c>
      <c r="V857" s="21">
        <v>0</v>
      </c>
      <c r="W857" s="21">
        <v>7.3302715987530149</v>
      </c>
      <c r="X857" s="21">
        <v>-0.52120101716417677</v>
      </c>
      <c r="Y857" s="21">
        <v>-0.99999999999999722</v>
      </c>
      <c r="Z857" s="21">
        <v>-0.99999999999999722</v>
      </c>
      <c r="AA857" s="21">
        <v>21.932712536994508</v>
      </c>
      <c r="AB857" s="21">
        <v>-0.17470288284869528</v>
      </c>
      <c r="AC857" s="21">
        <v>0.36737551525274625</v>
      </c>
      <c r="AD857" s="21">
        <v>7.4429591948336926E-2</v>
      </c>
      <c r="AE857" s="21">
        <v>13.355111217619383</v>
      </c>
      <c r="AF857" s="21">
        <v>-0.99999999999999722</v>
      </c>
      <c r="AG857" s="21">
        <v>-0.99999999999999722</v>
      </c>
      <c r="AH857" s="21">
        <v>-0.99999999999999722</v>
      </c>
      <c r="AI857" s="21">
        <v>0</v>
      </c>
      <c r="AJ857" s="21">
        <v>0</v>
      </c>
      <c r="AK857" s="21">
        <v>0.19777738389896177</v>
      </c>
      <c r="AL857" s="21">
        <v>-0.14505672431959626</v>
      </c>
      <c r="AM857" s="21">
        <v>0.651801466222246</v>
      </c>
      <c r="AN857" s="21">
        <v>1.3917356545804435E-2</v>
      </c>
      <c r="AO857" s="21">
        <v>17.283923575050952</v>
      </c>
      <c r="AP857" s="21">
        <v>-0.37734970795287026</v>
      </c>
      <c r="AQ857" s="21">
        <v>0.56283768727710903</v>
      </c>
      <c r="AR857" s="21">
        <v>7.0466224777560094E-2</v>
      </c>
      <c r="AS857" s="21">
        <v>-0.63399158235544195</v>
      </c>
      <c r="AT857" s="21">
        <v>-0.99999999999999722</v>
      </c>
      <c r="AU857" s="21">
        <v>-0.99999999999999722</v>
      </c>
      <c r="AV857" s="21">
        <v>7.1304203553862508E-2</v>
      </c>
      <c r="AW857" s="21">
        <v>17.898394003117655</v>
      </c>
      <c r="AX857" s="21">
        <v>17.898394003117655</v>
      </c>
      <c r="AY857" s="21">
        <v>-0.3156355981609919</v>
      </c>
      <c r="AZ857" s="21">
        <v>-59.04714116398857</v>
      </c>
      <c r="BA857" s="26">
        <v>1382.3074685835188</v>
      </c>
    </row>
    <row r="858" spans="1:100" x14ac:dyDescent="0.25">
      <c r="A858">
        <v>2468</v>
      </c>
      <c r="B858" t="s">
        <v>1273</v>
      </c>
      <c r="C858" s="26">
        <v>3</v>
      </c>
      <c r="D858" s="21">
        <v>4.2988930131730685</v>
      </c>
      <c r="E858" s="21">
        <v>0</v>
      </c>
      <c r="F858" s="21">
        <v>-9.5519280957457181E-3</v>
      </c>
      <c r="G858" s="21">
        <v>-9.5519280957457181E-3</v>
      </c>
      <c r="H858" s="21">
        <v>0.34348715725565521</v>
      </c>
      <c r="I858" s="21">
        <v>0</v>
      </c>
      <c r="J858" s="21">
        <v>20.609229435339294</v>
      </c>
      <c r="K858" s="21">
        <v>0.34348715725565521</v>
      </c>
      <c r="L858" s="21">
        <v>-1.0000000000000016</v>
      </c>
      <c r="M858" s="21">
        <v>-1.0000000000000016</v>
      </c>
      <c r="N858" s="21">
        <v>6.8697431451130981</v>
      </c>
      <c r="O858" s="21">
        <v>24.898570520416637</v>
      </c>
      <c r="P858" s="21">
        <v>1.1188166984024097</v>
      </c>
      <c r="Q858" s="21">
        <v>0.1775235072213166</v>
      </c>
      <c r="R858" s="21">
        <v>5.6402721208263285E-2</v>
      </c>
      <c r="S858" s="21">
        <v>0.33333333333333409</v>
      </c>
      <c r="T858" s="21">
        <v>0.50074806222265456</v>
      </c>
      <c r="U858" s="21">
        <v>0.13146380805911215</v>
      </c>
      <c r="V858" s="21">
        <v>0</v>
      </c>
      <c r="W858" s="21">
        <v>24.882321854377814</v>
      </c>
      <c r="X858" s="21">
        <v>1.1838641994261017</v>
      </c>
      <c r="Y858" s="21">
        <v>-1.0000000000000016</v>
      </c>
      <c r="Z858" s="21">
        <v>-1.0000000000000016</v>
      </c>
      <c r="AA858" s="21">
        <v>90.050634010894441</v>
      </c>
      <c r="AB858" s="21">
        <v>0.43530743249033876</v>
      </c>
      <c r="AC858" s="21">
        <v>0.57921799815609742</v>
      </c>
      <c r="AD858" s="21">
        <v>0.28771275805973057</v>
      </c>
      <c r="AE858" s="21">
        <v>65.11190943530832</v>
      </c>
      <c r="AF858" s="21">
        <v>-1.0000000000000016</v>
      </c>
      <c r="AG858" s="21">
        <v>-1.0000000000000016</v>
      </c>
      <c r="AH858" s="21">
        <v>-1.0000000000000016</v>
      </c>
      <c r="AI858" s="21">
        <v>0</v>
      </c>
      <c r="AJ858" s="21">
        <v>0</v>
      </c>
      <c r="AK858" s="21">
        <v>-0.29706803694622236</v>
      </c>
      <c r="AL858" s="21">
        <v>-0.27843130474620498</v>
      </c>
      <c r="AM858" s="21">
        <v>0.23078061799289659</v>
      </c>
      <c r="AN858" s="21">
        <v>0.12304781895497813</v>
      </c>
      <c r="AO858" s="21">
        <v>4.2841752650913012</v>
      </c>
      <c r="AP858" s="21">
        <v>1.6840389501434267</v>
      </c>
      <c r="AQ858" s="21">
        <v>45.491551289717144</v>
      </c>
      <c r="AR858" s="21">
        <v>0.96554520361510099</v>
      </c>
      <c r="AS858" s="21">
        <v>1.5273513566817576</v>
      </c>
      <c r="AT858" s="21">
        <v>-1.0000000000000016</v>
      </c>
      <c r="AU858" s="21">
        <v>-1.0000000000000016</v>
      </c>
      <c r="AV858" s="21">
        <v>4.6850793112517566E-2</v>
      </c>
      <c r="AW858" s="21">
        <v>116.63324348145453</v>
      </c>
      <c r="AX858" s="21">
        <v>116.63324348145453</v>
      </c>
      <c r="AY858" s="21">
        <v>0.27796807372830246</v>
      </c>
      <c r="AZ858" s="21">
        <v>74.453555931079606</v>
      </c>
      <c r="BA858" s="26">
        <v>1638.8749345002873</v>
      </c>
      <c r="CU858" t="e">
        <v>#N/A</v>
      </c>
      <c r="CV858" t="e">
        <v>#N/A</v>
      </c>
    </row>
    <row r="859" spans="1:100" x14ac:dyDescent="0.25">
      <c r="A859">
        <v>2470</v>
      </c>
      <c r="B859" t="s">
        <v>1274</v>
      </c>
      <c r="C859" s="26">
        <v>2</v>
      </c>
      <c r="D859" s="21">
        <v>3.3043307587637734</v>
      </c>
      <c r="E859" s="21">
        <v>-9.4981065276340593E-2</v>
      </c>
      <c r="F859" s="21">
        <v>-0.15957595011097789</v>
      </c>
      <c r="G859" s="21">
        <v>-0.1526337299306692</v>
      </c>
      <c r="H859" s="21">
        <v>2.0650731326361527E-2</v>
      </c>
      <c r="I859" s="21">
        <v>0</v>
      </c>
      <c r="J859" s="21">
        <v>1.2390438795816912</v>
      </c>
      <c r="K859" s="21">
        <v>2.0650731326361527E-2</v>
      </c>
      <c r="L859" s="21">
        <v>-1</v>
      </c>
      <c r="M859" s="21">
        <v>-1</v>
      </c>
      <c r="N859" s="21">
        <v>0.41301462652723031</v>
      </c>
      <c r="O859" s="21">
        <v>5.1319114310695433</v>
      </c>
      <c r="P859" s="21">
        <v>-0.31325004346018787</v>
      </c>
      <c r="Q859" s="21">
        <v>-0.44388765684898335</v>
      </c>
      <c r="R859" s="21">
        <v>-0.14430174358213849</v>
      </c>
      <c r="S859" s="21">
        <v>0.31871490419779597</v>
      </c>
      <c r="T859" s="21">
        <v>0.23469601284417912</v>
      </c>
      <c r="U859" s="21">
        <v>1.6347166158916807E-2</v>
      </c>
      <c r="V859" s="21">
        <v>-7.4694156525158609E-3</v>
      </c>
      <c r="W859" s="21">
        <v>20.450557858634603</v>
      </c>
      <c r="X859" s="21">
        <v>0.51902590694890471</v>
      </c>
      <c r="Y859" s="21">
        <v>-1</v>
      </c>
      <c r="Z859" s="21">
        <v>-1</v>
      </c>
      <c r="AA859" s="21">
        <v>34.452325420981083</v>
      </c>
      <c r="AB859" s="21">
        <v>4.8698772438525328E-2</v>
      </c>
      <c r="AC859" s="21">
        <v>4.8886318688303163E-2</v>
      </c>
      <c r="AD859" s="21">
        <v>4.4885360125773738E-2</v>
      </c>
      <c r="AE859" s="21">
        <v>11.290043692633162</v>
      </c>
      <c r="AF859" s="21">
        <v>-1</v>
      </c>
      <c r="AG859" s="21">
        <v>-1</v>
      </c>
      <c r="AH859" s="21">
        <v>-1</v>
      </c>
      <c r="AI859" s="21">
        <v>-4.3628338895750091E-3</v>
      </c>
      <c r="AJ859" s="21">
        <v>-7.4694156525158609E-3</v>
      </c>
      <c r="AK859" s="21">
        <v>0.1732385356933136</v>
      </c>
      <c r="AL859" s="21">
        <v>-1.410578704066287E-3</v>
      </c>
      <c r="AM859" s="21">
        <v>0.19342938284400296</v>
      </c>
      <c r="AN859" s="21">
        <v>-9.9885226289491841E-3</v>
      </c>
      <c r="AO859" s="21">
        <v>5.3124889459602862</v>
      </c>
      <c r="AP859" s="21">
        <v>0.13267234436229502</v>
      </c>
      <c r="AQ859" s="21">
        <v>25.393660016785606</v>
      </c>
      <c r="AR859" s="21">
        <v>0.60442795826647666</v>
      </c>
      <c r="AS859" s="21">
        <v>0.59609329862766858</v>
      </c>
      <c r="AT859" s="21">
        <v>-1</v>
      </c>
      <c r="AU859" s="21">
        <v>-1</v>
      </c>
      <c r="AV859" s="21">
        <v>-0.1397778795070137</v>
      </c>
      <c r="AW859" s="21">
        <v>45.147462942139512</v>
      </c>
      <c r="AX859" s="21">
        <v>45.134668687715589</v>
      </c>
      <c r="AY859" s="21">
        <v>9.2129062395766903E-2</v>
      </c>
      <c r="AZ859" s="21">
        <v>-13.058430766244605</v>
      </c>
      <c r="BA859" s="26">
        <v>1458.768585571682</v>
      </c>
    </row>
    <row r="860" spans="1:100" x14ac:dyDescent="0.25">
      <c r="A860">
        <v>2471</v>
      </c>
      <c r="B860" t="s">
        <v>1275</v>
      </c>
      <c r="C860" s="26">
        <v>3</v>
      </c>
      <c r="D860" s="21">
        <v>3.5760460952754332</v>
      </c>
      <c r="E860" s="21">
        <v>0</v>
      </c>
      <c r="F860" s="21">
        <v>0.16468258470574565</v>
      </c>
      <c r="G860" s="21">
        <v>0.16468258470574565</v>
      </c>
      <c r="H860" s="21">
        <v>0.10627035215098214</v>
      </c>
      <c r="I860" s="21">
        <v>0</v>
      </c>
      <c r="J860" s="21">
        <v>6.3762211290589281</v>
      </c>
      <c r="K860" s="21">
        <v>0.10627035215098214</v>
      </c>
      <c r="L860" s="21">
        <v>-0.99999999999999911</v>
      </c>
      <c r="M860" s="21">
        <v>-0.99999999999999911</v>
      </c>
      <c r="N860" s="21">
        <v>2.1254070430196426</v>
      </c>
      <c r="O860" s="21">
        <v>10.116949809040113</v>
      </c>
      <c r="P860" s="21">
        <v>3.9753431032890717E-2</v>
      </c>
      <c r="Q860" s="21">
        <v>16.89224372165139</v>
      </c>
      <c r="R860" s="21">
        <v>5.488759251071575</v>
      </c>
      <c r="S860" s="21">
        <v>0.33333333333333326</v>
      </c>
      <c r="T860" s="21">
        <v>0.39523186036499908</v>
      </c>
      <c r="U860" s="21">
        <v>0.1118205479449154</v>
      </c>
      <c r="V860" s="21">
        <v>-1.8045471663101671E-4</v>
      </c>
      <c r="W860" s="21">
        <v>29.357397391025387</v>
      </c>
      <c r="X860" s="21">
        <v>1.1303928320588925</v>
      </c>
      <c r="Y860" s="21">
        <v>-0.99999999999999911</v>
      </c>
      <c r="Z860" s="21">
        <v>-0.99999999999999911</v>
      </c>
      <c r="AA860" s="21">
        <v>57.82523487002495</v>
      </c>
      <c r="AB860" s="21">
        <v>0.25646014441183818</v>
      </c>
      <c r="AC860" s="21">
        <v>-7.8245058316166169E-2</v>
      </c>
      <c r="AD860" s="21">
        <v>0.28136647846288815</v>
      </c>
      <c r="AE860" s="21">
        <v>22.979078227928021</v>
      </c>
      <c r="AF860" s="21">
        <v>-0.99999999999999911</v>
      </c>
      <c r="AG860" s="21">
        <v>-0.99999999999999911</v>
      </c>
      <c r="AH860" s="21">
        <v>-0.99999999999999911</v>
      </c>
      <c r="AI860" s="21">
        <v>0</v>
      </c>
      <c r="AJ860" s="21">
        <v>-1.8045471663101671E-4</v>
      </c>
      <c r="AK860" s="21">
        <v>1.8732883498009001E-2</v>
      </c>
      <c r="AL860" s="21">
        <v>0.2107236738496869</v>
      </c>
      <c r="AM860" s="21">
        <v>-4.8808935957112297E-2</v>
      </c>
      <c r="AN860" s="21">
        <v>6.5502313719227226E-2</v>
      </c>
      <c r="AO860" s="21">
        <v>-1.1265589814377628</v>
      </c>
      <c r="AP860" s="21">
        <v>2.6911762122291174</v>
      </c>
      <c r="AQ860" s="21">
        <v>35.73361852008432</v>
      </c>
      <c r="AR860" s="21">
        <v>0.84020528692661622</v>
      </c>
      <c r="AS860" s="21">
        <v>1.2366631842098741</v>
      </c>
      <c r="AT860" s="21">
        <v>-0.99999999999999911</v>
      </c>
      <c r="AU860" s="21">
        <v>-0.99999999999999911</v>
      </c>
      <c r="AV860" s="21">
        <v>5.6534418357773202</v>
      </c>
      <c r="AW860" s="21">
        <v>70.633360891294203</v>
      </c>
      <c r="AX860" s="21">
        <v>70.615315419631102</v>
      </c>
      <c r="AY860" s="21">
        <v>0.47885827817863963</v>
      </c>
      <c r="AZ860" s="21">
        <v>37.571223763751618</v>
      </c>
      <c r="BA860" s="26">
        <v>1558.1047927844456</v>
      </c>
    </row>
    <row r="861" spans="1:100" x14ac:dyDescent="0.25">
      <c r="A861">
        <v>2472</v>
      </c>
      <c r="B861" t="s">
        <v>1276</v>
      </c>
      <c r="C861" s="26">
        <v>3</v>
      </c>
      <c r="D861" s="21">
        <v>3.291606831099855</v>
      </c>
      <c r="E861" s="21">
        <v>-1.1319545294050517</v>
      </c>
      <c r="F861" s="21">
        <v>-5.8092164298709038E-2</v>
      </c>
      <c r="G861" s="21">
        <v>-0.41077027526958415</v>
      </c>
      <c r="H861" s="21">
        <v>-7.9083236781690939E-3</v>
      </c>
      <c r="I861" s="21">
        <v>0</v>
      </c>
      <c r="J861" s="21">
        <v>-0.47449942069014739</v>
      </c>
      <c r="K861" s="21">
        <v>-7.9083236781690939E-3</v>
      </c>
      <c r="L861" s="21">
        <v>-0.99999999999999911</v>
      </c>
      <c r="M861" s="21">
        <v>-0.99999999999999911</v>
      </c>
      <c r="N861" s="21">
        <v>-0.15816647356338132</v>
      </c>
      <c r="O861" s="21">
        <v>2.4063371351401255</v>
      </c>
      <c r="P861" s="21">
        <v>2.1446983132271318</v>
      </c>
      <c r="Q861" s="21">
        <v>-5.4577729204148735</v>
      </c>
      <c r="R861" s="21">
        <v>-1.5357580082325493</v>
      </c>
      <c r="S861" s="21">
        <v>0.33333333333333293</v>
      </c>
      <c r="T861" s="21">
        <v>0.21764085058390395</v>
      </c>
      <c r="U861" s="21">
        <v>-4.3580284667111939E-2</v>
      </c>
      <c r="V861" s="21">
        <v>-1.0943571027470313E-2</v>
      </c>
      <c r="W861" s="21">
        <v>20.17434607603295</v>
      </c>
      <c r="X861" s="21">
        <v>0.20320746001270715</v>
      </c>
      <c r="Y861" s="21">
        <v>-0.99999999999999911</v>
      </c>
      <c r="Z861" s="21">
        <v>-0.99999999999999911</v>
      </c>
      <c r="AA861" s="21">
        <v>36.509618760222445</v>
      </c>
      <c r="AB861" s="21">
        <v>0.26231465038083507</v>
      </c>
      <c r="AC861" s="21">
        <v>6.8005987253483419E-2</v>
      </c>
      <c r="AD861" s="21">
        <v>2.7099976214122405E-2</v>
      </c>
      <c r="AE861" s="21">
        <v>17.87103069242205</v>
      </c>
      <c r="AF861" s="21">
        <v>-0.99999999999999911</v>
      </c>
      <c r="AG861" s="21">
        <v>-0.99999999999999911</v>
      </c>
      <c r="AH861" s="21">
        <v>-0.99999999999999911</v>
      </c>
      <c r="AI861" s="21">
        <v>0</v>
      </c>
      <c r="AJ861" s="21">
        <v>-1.0943571027470313E-2</v>
      </c>
      <c r="AK861" s="21">
        <v>7.2817983357294364E-3</v>
      </c>
      <c r="AL861" s="21">
        <v>7.7162378151504937E-2</v>
      </c>
      <c r="AM861" s="21">
        <v>-0.12122922533589443</v>
      </c>
      <c r="AN861" s="21">
        <v>0.24846874732789737</v>
      </c>
      <c r="AO861" s="21">
        <v>-2.9943216417187157</v>
      </c>
      <c r="AP861" s="21">
        <v>6.5975305739549617</v>
      </c>
      <c r="AQ861" s="21">
        <v>19.699846655342807</v>
      </c>
      <c r="AR861" s="21">
        <v>0.49645032822265445</v>
      </c>
      <c r="AS861" s="21">
        <v>0.19529913633453802</v>
      </c>
      <c r="AT861" s="21">
        <v>-0.99999999999999911</v>
      </c>
      <c r="AU861" s="21">
        <v>-0.99999999999999911</v>
      </c>
      <c r="AV861" s="21">
        <v>-1.9465282835021338</v>
      </c>
      <c r="AW861" s="21">
        <v>45.513486469317542</v>
      </c>
      <c r="AX861" s="21">
        <v>44.419129366570516</v>
      </c>
      <c r="AY861" s="21">
        <v>3.4977105571898162E-2</v>
      </c>
      <c r="AZ861" s="21">
        <v>-4.9043699109289731</v>
      </c>
      <c r="BA861" s="26">
        <v>1450.8565160869664</v>
      </c>
    </row>
    <row r="862" spans="1:100" x14ac:dyDescent="0.25">
      <c r="A862">
        <v>2473</v>
      </c>
      <c r="B862" t="s">
        <v>1277</v>
      </c>
      <c r="C862" s="26">
        <v>3</v>
      </c>
      <c r="D862" s="21">
        <v>5.1816530984842206</v>
      </c>
      <c r="E862" s="21">
        <v>-0.457120527102026</v>
      </c>
      <c r="F862" s="21">
        <v>-4.302757752027251E-2</v>
      </c>
      <c r="G862" s="21">
        <v>-0.16129038911753044</v>
      </c>
      <c r="H862" s="21">
        <v>0.21526821863775736</v>
      </c>
      <c r="I862" s="21">
        <v>0</v>
      </c>
      <c r="J862" s="21">
        <v>12.916093118265438</v>
      </c>
      <c r="K862" s="21">
        <v>0.21526821863775736</v>
      </c>
      <c r="L862" s="21">
        <v>-0.99999999999999856</v>
      </c>
      <c r="M862" s="21">
        <v>-0.99999999999999856</v>
      </c>
      <c r="N862" s="21">
        <v>4.3053643727551485</v>
      </c>
      <c r="O862" s="21">
        <v>17.936455827632116</v>
      </c>
      <c r="P862" s="21">
        <v>-0.91442817682300526</v>
      </c>
      <c r="Q862" s="21">
        <v>0.66927274708129092</v>
      </c>
      <c r="R862" s="21">
        <v>9.6435755790449385E-2</v>
      </c>
      <c r="S862" s="21">
        <v>0.33333333333333298</v>
      </c>
      <c r="T862" s="21">
        <v>0.43379562945784944</v>
      </c>
      <c r="U862" s="21">
        <v>0.21788301643395031</v>
      </c>
      <c r="V862" s="21">
        <v>0</v>
      </c>
      <c r="W862" s="21">
        <v>30.789750423495015</v>
      </c>
      <c r="X862" s="21">
        <v>1.5106385284246047</v>
      </c>
      <c r="Y862" s="21">
        <v>-0.99999999999999856</v>
      </c>
      <c r="Z862" s="21">
        <v>-0.99999999999999856</v>
      </c>
      <c r="AA862" s="21">
        <v>54.900676785614543</v>
      </c>
      <c r="AB862" s="21">
        <v>4.7817330247371732E-2</v>
      </c>
      <c r="AC862" s="21">
        <v>6.765462454252609E-2</v>
      </c>
      <c r="AD862" s="21">
        <v>0.36481785733668376</v>
      </c>
      <c r="AE862" s="21">
        <v>24.014490606329066</v>
      </c>
      <c r="AF862" s="21">
        <v>-0.99999999999999856</v>
      </c>
      <c r="AG862" s="21">
        <v>-0.99999999999999856</v>
      </c>
      <c r="AH862" s="21">
        <v>-0.99999999999999856</v>
      </c>
      <c r="AI862" s="21">
        <v>1.5022381840913708E-2</v>
      </c>
      <c r="AJ862" s="21">
        <v>0</v>
      </c>
      <c r="AK862" s="21">
        <v>-0.1416215564460489</v>
      </c>
      <c r="AL862" s="21">
        <v>0.41196047965614452</v>
      </c>
      <c r="AM862" s="21">
        <v>0.4035038021689632</v>
      </c>
      <c r="AN862" s="21">
        <v>0.16183195368476014</v>
      </c>
      <c r="AO862" s="21">
        <v>9.3794872719938329</v>
      </c>
      <c r="AP862" s="21">
        <v>6.1056012403997251</v>
      </c>
      <c r="AQ862" s="21">
        <v>43.705843541760437</v>
      </c>
      <c r="AR862" s="21">
        <v>0.98501197922513317</v>
      </c>
      <c r="AS862" s="21">
        <v>1.7259067470623639</v>
      </c>
      <c r="AT862" s="21">
        <v>-0.99999999999999856</v>
      </c>
      <c r="AU862" s="21">
        <v>-0.99999999999999856</v>
      </c>
      <c r="AV862" s="21">
        <v>-6.4854633327080774E-2</v>
      </c>
      <c r="AW862" s="21">
        <v>78.942733853646359</v>
      </c>
      <c r="AX862" s="21">
        <v>79.24318149046465</v>
      </c>
      <c r="AY862" s="21">
        <v>0.20806750219991785</v>
      </c>
      <c r="AZ862" s="21">
        <v>-35.031126171913954</v>
      </c>
      <c r="BA862" s="26">
        <v>1407.0687714556341</v>
      </c>
    </row>
    <row r="863" spans="1:100" x14ac:dyDescent="0.25">
      <c r="A863">
        <v>2474</v>
      </c>
      <c r="B863" t="s">
        <v>1278</v>
      </c>
      <c r="C863" s="26">
        <v>3</v>
      </c>
      <c r="D863" s="21">
        <v>5.6553823302708723</v>
      </c>
      <c r="E863" s="21">
        <v>0</v>
      </c>
      <c r="F863" s="21">
        <v>0.77395549319411538</v>
      </c>
      <c r="G863" s="21">
        <v>0.77395549319411538</v>
      </c>
      <c r="H863" s="21">
        <v>0.26487534129187595</v>
      </c>
      <c r="I863" s="21">
        <v>0</v>
      </c>
      <c r="J863" s="21">
        <v>15.892520477512551</v>
      </c>
      <c r="K863" s="21">
        <v>0.26487534129187595</v>
      </c>
      <c r="L863" s="21">
        <v>-0.99999999999999978</v>
      </c>
      <c r="M863" s="21">
        <v>-0.99999999999999978</v>
      </c>
      <c r="N863" s="21">
        <v>5.2975068258375151</v>
      </c>
      <c r="O863" s="21">
        <v>22.321858300977539</v>
      </c>
      <c r="P863" s="21">
        <v>-1.9912409532033576E-2</v>
      </c>
      <c r="Q863" s="21">
        <v>0.8655675383139616</v>
      </c>
      <c r="R863" s="21">
        <v>0.33049139850237708</v>
      </c>
      <c r="S863" s="21">
        <v>0.33333333333333348</v>
      </c>
      <c r="T863" s="21">
        <v>0.34057185756978692</v>
      </c>
      <c r="U863" s="21">
        <v>0.30029272848932409</v>
      </c>
      <c r="V863" s="21">
        <v>0.13051683224027763</v>
      </c>
      <c r="W863" s="21">
        <v>33.593576413633841</v>
      </c>
      <c r="X863" s="21">
        <v>2.4005402812466587</v>
      </c>
      <c r="Y863" s="21">
        <v>-0.99999999999999978</v>
      </c>
      <c r="Z863" s="21">
        <v>-0.99999999999999978</v>
      </c>
      <c r="AA863" s="21">
        <v>67.419397722906069</v>
      </c>
      <c r="AB863" s="21">
        <v>0.40654980826555187</v>
      </c>
      <c r="AC863" s="21">
        <v>0.36498841124313491</v>
      </c>
      <c r="AD863" s="21">
        <v>-0.10163162129328951</v>
      </c>
      <c r="AE863" s="21">
        <v>33.495329910769861</v>
      </c>
      <c r="AF863" s="21">
        <v>-0.99999999999999978</v>
      </c>
      <c r="AG863" s="21">
        <v>-0.99999999999999978</v>
      </c>
      <c r="AH863" s="21">
        <v>-0.99999999999999978</v>
      </c>
      <c r="AI863" s="21">
        <v>0</v>
      </c>
      <c r="AJ863" s="21">
        <v>0.13051683224027763</v>
      </c>
      <c r="AK863" s="21">
        <v>0.37220726960841816</v>
      </c>
      <c r="AL863" s="21">
        <v>0.1626919421205221</v>
      </c>
      <c r="AM863" s="21">
        <v>0.11527283845770836</v>
      </c>
      <c r="AN863" s="21">
        <v>0.36663751961277558</v>
      </c>
      <c r="AO863" s="21">
        <v>4.7428573094848003</v>
      </c>
      <c r="AP863" s="21">
        <v>9.9793977009220001</v>
      </c>
      <c r="AQ863" s="21">
        <v>49.486096891146389</v>
      </c>
      <c r="AR863" s="21">
        <v>1.1047147516327214</v>
      </c>
      <c r="AS863" s="21">
        <v>2.6654156225385348</v>
      </c>
      <c r="AT863" s="21">
        <v>-0.99999999999999978</v>
      </c>
      <c r="AU863" s="21">
        <v>-0.99999999999999978</v>
      </c>
      <c r="AV863" s="21">
        <v>1.1044468916964929</v>
      </c>
      <c r="AW863" s="21">
        <v>99.720653724805615</v>
      </c>
      <c r="AX863" s="21">
        <v>112.77233694883338</v>
      </c>
      <c r="AY863" s="21">
        <v>0.22607125745308562</v>
      </c>
      <c r="AZ863" s="21">
        <v>20.860009617635928</v>
      </c>
      <c r="BA863" s="26">
        <v>1550.3760428136811</v>
      </c>
    </row>
    <row r="864" spans="1:100" x14ac:dyDescent="0.25">
      <c r="A864">
        <v>2477</v>
      </c>
      <c r="B864" t="s">
        <v>1279</v>
      </c>
      <c r="C864" s="26">
        <v>2</v>
      </c>
      <c r="D864" s="21">
        <v>2.1451311970062719</v>
      </c>
      <c r="E864" s="21">
        <v>-0.35247183804340182</v>
      </c>
      <c r="F864" s="21">
        <v>-0.80075610149314702</v>
      </c>
      <c r="G864" s="21">
        <v>-0.79672554051033573</v>
      </c>
      <c r="H864" s="21">
        <v>-0.11259870171445523</v>
      </c>
      <c r="I864" s="21">
        <v>0</v>
      </c>
      <c r="J864" s="21">
        <v>-6.7559221028673138</v>
      </c>
      <c r="K864" s="21">
        <v>-0.11259870171445523</v>
      </c>
      <c r="L864" s="21">
        <v>-1</v>
      </c>
      <c r="M864" s="21">
        <v>-1</v>
      </c>
      <c r="N864" s="21">
        <v>-2.2519740342891046</v>
      </c>
      <c r="O864" s="21">
        <v>-3.172767871213896</v>
      </c>
      <c r="P864" s="21">
        <v>-1.6173031730732412</v>
      </c>
      <c r="Q864" s="21">
        <v>-3.4917983763083917</v>
      </c>
      <c r="R864" s="21">
        <v>-1.1453831520198428</v>
      </c>
      <c r="S864" s="21">
        <v>0.29380677745476952</v>
      </c>
      <c r="T864" s="21">
        <v>0.12953340164711233</v>
      </c>
      <c r="U864" s="21">
        <v>-0.1138737084844334</v>
      </c>
      <c r="V864" s="21">
        <v>-2.4688331947005156E-2</v>
      </c>
      <c r="W864" s="21">
        <v>12.231774644126842</v>
      </c>
      <c r="X864" s="21">
        <v>-8.4235136532222699E-2</v>
      </c>
      <c r="Y864" s="21">
        <v>-1</v>
      </c>
      <c r="Z864" s="21">
        <v>-1</v>
      </c>
      <c r="AA864" s="21">
        <v>17.531174536799604</v>
      </c>
      <c r="AB864" s="21">
        <v>-9.7368216182472558E-2</v>
      </c>
      <c r="AC864" s="21">
        <v>-9.7236102005922448E-2</v>
      </c>
      <c r="AD864" s="21">
        <v>-9.9982225049434423E-2</v>
      </c>
      <c r="AE864" s="21">
        <v>-2.1665944653900411</v>
      </c>
      <c r="AF864" s="21">
        <v>-1</v>
      </c>
      <c r="AG864" s="21">
        <v>-1</v>
      </c>
      <c r="AH864" s="21">
        <v>-1</v>
      </c>
      <c r="AI864" s="21">
        <v>-1.3804699293090613E-2</v>
      </c>
      <c r="AJ864" s="21">
        <v>-2.4688331947005156E-2</v>
      </c>
      <c r="AK864" s="21">
        <v>0.34921159194670953</v>
      </c>
      <c r="AL864" s="21">
        <v>-0.17738363495746218</v>
      </c>
      <c r="AM864" s="21">
        <v>0.398389314340093</v>
      </c>
      <c r="AN864" s="21">
        <v>-0.21494845412503921</v>
      </c>
      <c r="AO864" s="21">
        <v>10.531571569770898</v>
      </c>
      <c r="AP864" s="21">
        <v>-5.0864102794483177</v>
      </c>
      <c r="AQ864" s="21">
        <v>16.644185208732516</v>
      </c>
      <c r="AR864" s="21">
        <v>0.41183489148505664</v>
      </c>
      <c r="AS864" s="21">
        <v>-2.6728514999218134E-2</v>
      </c>
      <c r="AT864" s="21">
        <v>-1</v>
      </c>
      <c r="AU864" s="21">
        <v>-1</v>
      </c>
      <c r="AV864" s="21">
        <v>-1.4682532185946267</v>
      </c>
      <c r="AW864" s="21">
        <v>25.647074554464801</v>
      </c>
      <c r="AX864" s="21">
        <v>25.378812779618318</v>
      </c>
      <c r="AY864" s="21">
        <v>-5.8076222922910731E-2</v>
      </c>
      <c r="AZ864" s="21">
        <v>-39.37327329766385</v>
      </c>
      <c r="BA864" s="26">
        <v>1394.8833183006393</v>
      </c>
    </row>
    <row r="865" spans="1:100" x14ac:dyDescent="0.25">
      <c r="A865">
        <v>2478</v>
      </c>
      <c r="B865" t="s">
        <v>1280</v>
      </c>
      <c r="C865" s="26">
        <v>3</v>
      </c>
      <c r="D865" s="21">
        <v>3.133708001852558</v>
      </c>
      <c r="E865" s="21">
        <v>1.3067117777041583E-3</v>
      </c>
      <c r="F865" s="21">
        <v>0.19097352139660975</v>
      </c>
      <c r="G865" s="21">
        <v>0.19097352139660975</v>
      </c>
      <c r="H865" s="21">
        <v>-7.4104039060612581E-2</v>
      </c>
      <c r="I865" s="21">
        <v>0</v>
      </c>
      <c r="J865" s="21">
        <v>-4.4462423436367553</v>
      </c>
      <c r="K865" s="21">
        <v>-7.4104039060612581E-2</v>
      </c>
      <c r="L865" s="21">
        <v>-0.999999999999999</v>
      </c>
      <c r="M865" s="21">
        <v>-0.999999999999999</v>
      </c>
      <c r="N865" s="21">
        <v>-1.4820807812122521</v>
      </c>
      <c r="O865" s="21">
        <v>-1.1215608203875855</v>
      </c>
      <c r="P865" s="21">
        <v>-8.4182338582747887E-2</v>
      </c>
      <c r="Q865" s="21">
        <v>5.7933553611326936</v>
      </c>
      <c r="R865" s="21">
        <v>1.7831824251316686</v>
      </c>
      <c r="S865" s="21">
        <v>0.33333333333333298</v>
      </c>
      <c r="T865" s="21">
        <v>0.15929767889287844</v>
      </c>
      <c r="U865" s="21">
        <v>-2.1909491566671987E-2</v>
      </c>
      <c r="V865" s="21">
        <v>0</v>
      </c>
      <c r="W865" s="21">
        <v>21.793022388806076</v>
      </c>
      <c r="X865" s="21">
        <v>0.30506143057968166</v>
      </c>
      <c r="Y865" s="21">
        <v>-0.999999999999999</v>
      </c>
      <c r="Z865" s="21">
        <v>-0.999999999999999</v>
      </c>
      <c r="AA865" s="21">
        <v>54.699109424944261</v>
      </c>
      <c r="AB865" s="21">
        <v>0.22116501190398477</v>
      </c>
      <c r="AC865" s="21">
        <v>9.1252918442894182E-2</v>
      </c>
      <c r="AD865" s="21">
        <v>0.31004016187325106</v>
      </c>
      <c r="AE865" s="21">
        <v>31.122904611006511</v>
      </c>
      <c r="AF865" s="21">
        <v>-0.999999999999999</v>
      </c>
      <c r="AG865" s="21">
        <v>-0.999999999999999</v>
      </c>
      <c r="AH865" s="21">
        <v>-0.999999999999999</v>
      </c>
      <c r="AI865" s="21">
        <v>0</v>
      </c>
      <c r="AJ865" s="21">
        <v>0</v>
      </c>
      <c r="AK865" s="21">
        <v>-0.10615341838221315</v>
      </c>
      <c r="AL865" s="21">
        <v>0.23540464503297412</v>
      </c>
      <c r="AM865" s="21">
        <v>-0.16337865079637737</v>
      </c>
      <c r="AN865" s="21">
        <v>-0.1537197823561976</v>
      </c>
      <c r="AO865" s="21">
        <v>-4.6152333618205006</v>
      </c>
      <c r="AP865" s="21">
        <v>-2.6659713337400688</v>
      </c>
      <c r="AQ865" s="21">
        <v>17.346780045169329</v>
      </c>
      <c r="AR865" s="21">
        <v>0.47072152065953954</v>
      </c>
      <c r="AS865" s="21">
        <v>0.23095739151906899</v>
      </c>
      <c r="AT865" s="21">
        <v>-0.999999999999999</v>
      </c>
      <c r="AU865" s="21">
        <v>-0.999999999999999</v>
      </c>
      <c r="AV865" s="21">
        <v>1.9741559465282787</v>
      </c>
      <c r="AW865" s="21">
        <v>50.911577270816601</v>
      </c>
      <c r="AX865" s="21">
        <v>50.911577270816601</v>
      </c>
      <c r="AY865" s="21">
        <v>3.6269066902661481E-3</v>
      </c>
      <c r="AZ865" s="21">
        <v>6.4441856386791851</v>
      </c>
      <c r="BA865" s="26">
        <v>1433.0076817538038</v>
      </c>
    </row>
    <row r="866" spans="1:100" x14ac:dyDescent="0.25">
      <c r="A866">
        <v>2480</v>
      </c>
      <c r="B866" t="s">
        <v>1281</v>
      </c>
      <c r="C866" s="26">
        <v>2</v>
      </c>
      <c r="D866" s="21">
        <v>3.7402918676586512</v>
      </c>
      <c r="E866" s="21">
        <v>1.858138713291678E-3</v>
      </c>
      <c r="F866" s="21">
        <v>8.1564246124217338E-2</v>
      </c>
      <c r="G866" s="21">
        <v>8.9601506549831331E-2</v>
      </c>
      <c r="H866" s="21">
        <v>7.07642514695314E-2</v>
      </c>
      <c r="I866" s="21">
        <v>0</v>
      </c>
      <c r="J866" s="21">
        <v>4.2458550881718837</v>
      </c>
      <c r="K866" s="21">
        <v>7.07642514695314E-2</v>
      </c>
      <c r="L866" s="21">
        <v>-1</v>
      </c>
      <c r="M866" s="21">
        <v>-1</v>
      </c>
      <c r="N866" s="21">
        <v>1.4152850293906278</v>
      </c>
      <c r="O866" s="21">
        <v>8.255202119819149</v>
      </c>
      <c r="P866" s="21">
        <v>0.17718876207386167</v>
      </c>
      <c r="Q866" s="21">
        <v>0.70239515838389566</v>
      </c>
      <c r="R866" s="21">
        <v>0.23219301652185745</v>
      </c>
      <c r="S866" s="21">
        <v>0.32808255314593765</v>
      </c>
      <c r="T866" s="21">
        <v>0.27424641478036016</v>
      </c>
      <c r="U866" s="21">
        <v>6.5321681663997794E-2</v>
      </c>
      <c r="V866" s="21">
        <v>-9.935869088158935E-4</v>
      </c>
      <c r="W866" s="21">
        <v>23.541544054774118</v>
      </c>
      <c r="X866" s="21">
        <v>0.74590517963459546</v>
      </c>
      <c r="Y866" s="21">
        <v>-1</v>
      </c>
      <c r="Z866" s="21">
        <v>-1</v>
      </c>
      <c r="AA866" s="21">
        <v>40.816168150580495</v>
      </c>
      <c r="AB866" s="21">
        <v>0.10363282213364344</v>
      </c>
      <c r="AC866" s="21">
        <v>0.10384121572404317</v>
      </c>
      <c r="AD866" s="21">
        <v>9.9368328511435483E-2</v>
      </c>
      <c r="AE866" s="21">
        <v>16.350924568463046</v>
      </c>
      <c r="AF866" s="21">
        <v>-1</v>
      </c>
      <c r="AG866" s="21">
        <v>-1</v>
      </c>
      <c r="AH866" s="21">
        <v>-1</v>
      </c>
      <c r="AI866" s="21">
        <v>-8.1186109149009229E-4</v>
      </c>
      <c r="AJ866" s="21">
        <v>-9.935869088158935E-4</v>
      </c>
      <c r="AK866" s="21">
        <v>0.10705717118042735</v>
      </c>
      <c r="AL866" s="21">
        <v>6.4770785808819981E-2</v>
      </c>
      <c r="AM866" s="21">
        <v>0.1163464007916459</v>
      </c>
      <c r="AN866" s="21">
        <v>6.709445942340786E-2</v>
      </c>
      <c r="AO866" s="21">
        <v>3.3496543114813191</v>
      </c>
      <c r="AP866" s="21">
        <v>2.0955069788412617</v>
      </c>
      <c r="AQ866" s="21">
        <v>28.684232982309712</v>
      </c>
      <c r="AR866" s="21">
        <v>0.67685991021804037</v>
      </c>
      <c r="AS866" s="21">
        <v>0.83032914331779817</v>
      </c>
      <c r="AT866" s="21">
        <v>-1</v>
      </c>
      <c r="AU866" s="21">
        <v>-1</v>
      </c>
      <c r="AV866" s="21">
        <v>0.35984582729463943</v>
      </c>
      <c r="AW866" s="21">
        <v>52.481326088604291</v>
      </c>
      <c r="AX866" s="21">
        <v>52.564610117130364</v>
      </c>
      <c r="AY866" s="21">
        <v>0.14861947604820155</v>
      </c>
      <c r="AZ866" s="21">
        <v>-3.1617328128756754</v>
      </c>
      <c r="BA866" s="26">
        <v>1454.1165177875066</v>
      </c>
    </row>
    <row r="867" spans="1:100" x14ac:dyDescent="0.25">
      <c r="A867">
        <v>2481</v>
      </c>
      <c r="B867" t="s">
        <v>1282</v>
      </c>
      <c r="C867" s="26">
        <v>3</v>
      </c>
      <c r="D867" s="21">
        <v>5.2000651087742629</v>
      </c>
      <c r="E867" s="21">
        <v>-0.85549721418190894</v>
      </c>
      <c r="F867" s="21">
        <v>19.420639130123782</v>
      </c>
      <c r="G867" s="21">
        <v>19.160857048910657</v>
      </c>
      <c r="H867" s="21">
        <v>0.22011900888394378</v>
      </c>
      <c r="I867" s="21">
        <v>0</v>
      </c>
      <c r="J867" s="21">
        <v>13.207140533036634</v>
      </c>
      <c r="K867" s="21">
        <v>0.22011900888394378</v>
      </c>
      <c r="L867" s="21">
        <v>-1</v>
      </c>
      <c r="M867" s="21">
        <v>-1</v>
      </c>
      <c r="N867" s="21">
        <v>4.4023801776788769</v>
      </c>
      <c r="O867" s="21">
        <v>37.56806269072154</v>
      </c>
      <c r="P867" s="21">
        <v>-1.0665087419856873</v>
      </c>
      <c r="Q867" s="21">
        <v>21.236496091726536</v>
      </c>
      <c r="R867" s="21">
        <v>6.7245796524762147</v>
      </c>
      <c r="S867" s="21">
        <v>0.33333333333333326</v>
      </c>
      <c r="T867" s="21">
        <v>0.33978780916821838</v>
      </c>
      <c r="U867" s="21">
        <v>0.53754687128930601</v>
      </c>
      <c r="V867" s="21">
        <v>0</v>
      </c>
      <c r="W867" s="21">
        <v>39.62196019627654</v>
      </c>
      <c r="X867" s="21">
        <v>2.6096440946097186</v>
      </c>
      <c r="Y867" s="21">
        <v>-1</v>
      </c>
      <c r="Z867" s="21">
        <v>-1</v>
      </c>
      <c r="AA867" s="21">
        <v>98.177574862046839</v>
      </c>
      <c r="AB867" s="21">
        <v>0.43822207123053047</v>
      </c>
      <c r="AC867" s="21">
        <v>0.15440039251578586</v>
      </c>
      <c r="AD867" s="21">
        <v>0.44399823651956494</v>
      </c>
      <c r="AE867" s="21">
        <v>51.83103501329407</v>
      </c>
      <c r="AF867" s="21">
        <v>-1</v>
      </c>
      <c r="AG867" s="21">
        <v>-1</v>
      </c>
      <c r="AH867" s="21">
        <v>-1</v>
      </c>
      <c r="AI867" s="21">
        <v>0.49620049506369474</v>
      </c>
      <c r="AJ867" s="21">
        <v>0</v>
      </c>
      <c r="AK867" s="21">
        <v>-8.3782148233846557E-3</v>
      </c>
      <c r="AL867" s="21">
        <v>0.55161600033462188</v>
      </c>
      <c r="AM867" s="21">
        <v>-0.20699310785248107</v>
      </c>
      <c r="AN867" s="21">
        <v>-4.6977277111801254E-2</v>
      </c>
      <c r="AO867" s="21">
        <v>-5.2167187704289493</v>
      </c>
      <c r="AP867" s="21">
        <v>1.5836480738780774</v>
      </c>
      <c r="AQ867" s="21">
        <v>52.829100729313183</v>
      </c>
      <c r="AR867" s="21">
        <v>1.2106680137908576</v>
      </c>
      <c r="AS867" s="21">
        <v>2.8297631034936628</v>
      </c>
      <c r="AT867" s="21">
        <v>-1</v>
      </c>
      <c r="AU867" s="21">
        <v>-1</v>
      </c>
      <c r="AV867" s="21">
        <v>25.885436701386872</v>
      </c>
      <c r="AW867" s="21">
        <v>137.32928562664651</v>
      </c>
      <c r="AX867" s="21">
        <v>147.25329552792041</v>
      </c>
      <c r="AY867" s="21">
        <v>0.63465681024596188</v>
      </c>
      <c r="AZ867" s="21">
        <v>87.560118918491781</v>
      </c>
      <c r="BA867" s="26">
        <v>1780.7677403967091</v>
      </c>
      <c r="CU867" t="e">
        <v>#N/A</v>
      </c>
      <c r="CV867" t="e">
        <v>#N/A</v>
      </c>
    </row>
    <row r="868" spans="1:100" x14ac:dyDescent="0.25">
      <c r="A868">
        <v>2484</v>
      </c>
      <c r="B868" t="s">
        <v>1283</v>
      </c>
      <c r="C868" s="26">
        <v>3</v>
      </c>
      <c r="D868" s="21">
        <v>1.5860414666824165</v>
      </c>
      <c r="E868" s="21">
        <v>0</v>
      </c>
      <c r="F868" s="21">
        <v>0.64899284173574501</v>
      </c>
      <c r="G868" s="21">
        <v>0.64899284173574501</v>
      </c>
      <c r="H868" s="21">
        <v>9.8985580233295872E-2</v>
      </c>
      <c r="I868" s="21">
        <v>0</v>
      </c>
      <c r="J868" s="21">
        <v>5.9391348139977467</v>
      </c>
      <c r="K868" s="21">
        <v>9.8985580233295872E-2</v>
      </c>
      <c r="L868" s="21">
        <v>-1.0000000000000009</v>
      </c>
      <c r="M868" s="21">
        <v>-1.0000000000000009</v>
      </c>
      <c r="N868" s="21">
        <v>1.9797116046659147</v>
      </c>
      <c r="O868" s="21">
        <v>8.1741691224159059</v>
      </c>
      <c r="P868" s="21">
        <v>3.977438006773665</v>
      </c>
      <c r="Q868" s="21">
        <v>4.1648028112991327</v>
      </c>
      <c r="R868" s="21">
        <v>1.7875937362359517</v>
      </c>
      <c r="S868" s="21">
        <v>0.33888303144033399</v>
      </c>
      <c r="T868" s="21">
        <v>1.9409455123971391E-2</v>
      </c>
      <c r="U868" s="21">
        <v>-5.6282220165705818E-2</v>
      </c>
      <c r="V868" s="21">
        <v>0</v>
      </c>
      <c r="W868" s="21">
        <v>8.1209874466121406</v>
      </c>
      <c r="X868" s="21">
        <v>-0.18772304131197234</v>
      </c>
      <c r="Y868" s="21">
        <v>-1.0000000000000009</v>
      </c>
      <c r="Z868" s="21">
        <v>-1.0000000000000009</v>
      </c>
      <c r="AA868" s="21">
        <v>35.40159921556593</v>
      </c>
      <c r="AB868" s="21">
        <v>0.2356874031949793</v>
      </c>
      <c r="AC868" s="21">
        <v>0.11113590454898058</v>
      </c>
      <c r="AD868" s="21">
        <v>0.16303705291039711</v>
      </c>
      <c r="AE868" s="21">
        <v>25.493018032717849</v>
      </c>
      <c r="AF868" s="21">
        <v>-1.0000000000000009</v>
      </c>
      <c r="AG868" s="21">
        <v>-1.0000000000000009</v>
      </c>
      <c r="AH868" s="21">
        <v>-1.0000000000000009</v>
      </c>
      <c r="AI868" s="21">
        <v>1.2035903361949898E-2</v>
      </c>
      <c r="AJ868" s="21">
        <v>0</v>
      </c>
      <c r="AK868" s="21">
        <v>-9.2042189309456166E-2</v>
      </c>
      <c r="AL868" s="21">
        <v>-3.6714944091350656E-2</v>
      </c>
      <c r="AM868" s="21">
        <v>2.0567882531918307E-2</v>
      </c>
      <c r="AN868" s="21">
        <v>-0.12769028598253399</v>
      </c>
      <c r="AO868" s="21">
        <v>5.3986116750676438E-2</v>
      </c>
      <c r="AP868" s="21">
        <v>-3.3758318700201029</v>
      </c>
      <c r="AQ868" s="21">
        <v>14.060122260609909</v>
      </c>
      <c r="AR868" s="21">
        <v>0.30201026639859951</v>
      </c>
      <c r="AS868" s="21">
        <v>-8.8737461078676486E-2</v>
      </c>
      <c r="AT868" s="21">
        <v>-1.0000000000000009</v>
      </c>
      <c r="AU868" s="21">
        <v>-1.0000000000000009</v>
      </c>
      <c r="AV868" s="21">
        <v>2.4365865779716955</v>
      </c>
      <c r="AW868" s="21">
        <v>40.199936467961791</v>
      </c>
      <c r="AX868" s="21">
        <v>40.440654535200785</v>
      </c>
      <c r="AY868" s="21">
        <v>0.29618380439978265</v>
      </c>
      <c r="AZ868" s="21">
        <v>-17.257348194578459</v>
      </c>
      <c r="BA868" s="26">
        <v>1423.5486972590265</v>
      </c>
    </row>
    <row r="869" spans="1:100" x14ac:dyDescent="0.25">
      <c r="A869">
        <v>2485</v>
      </c>
      <c r="B869" t="s">
        <v>1284</v>
      </c>
      <c r="C869" s="26">
        <v>3</v>
      </c>
      <c r="D869" s="21">
        <v>4.6936771504505552</v>
      </c>
      <c r="E869" s="21">
        <v>-0.14626817993588859</v>
      </c>
      <c r="F869" s="21">
        <v>1.0965208144798562</v>
      </c>
      <c r="G869" s="21">
        <v>1.0537619897920867</v>
      </c>
      <c r="H869" s="21">
        <v>0.41911352858609169</v>
      </c>
      <c r="I869" s="21">
        <v>0</v>
      </c>
      <c r="J869" s="21">
        <v>25.146811715165505</v>
      </c>
      <c r="K869" s="21">
        <v>0.41911352858609169</v>
      </c>
      <c r="L869" s="21">
        <v>-0.99999999999999789</v>
      </c>
      <c r="M869" s="21">
        <v>-0.99999999999999789</v>
      </c>
      <c r="N869" s="21">
        <v>8.3822705717218327</v>
      </c>
      <c r="O869" s="21">
        <v>30.894250855408149</v>
      </c>
      <c r="P869" s="21">
        <v>-13.876906422271009</v>
      </c>
      <c r="Q869" s="21">
        <v>2.625340012224076</v>
      </c>
      <c r="R869" s="21">
        <v>-1.0363766805141925</v>
      </c>
      <c r="S869" s="21">
        <v>0.33333333333333287</v>
      </c>
      <c r="T869" s="21">
        <v>0.21201955463776617</v>
      </c>
      <c r="U869" s="21">
        <v>0.20030663462182874</v>
      </c>
      <c r="V869" s="21">
        <v>0</v>
      </c>
      <c r="W869" s="21">
        <v>13.061839760273433</v>
      </c>
      <c r="X869" s="21">
        <v>0.83122089334150273</v>
      </c>
      <c r="Y869" s="21">
        <v>-0.99999999999999789</v>
      </c>
      <c r="Z869" s="21">
        <v>-0.99999999999999789</v>
      </c>
      <c r="AA869" s="21">
        <v>32.497458582725045</v>
      </c>
      <c r="AB869" s="21">
        <v>2.329881814631209E-2</v>
      </c>
      <c r="AC869" s="21">
        <v>0.35437707579639077</v>
      </c>
      <c r="AD869" s="21">
        <v>3.1764016116613315E-2</v>
      </c>
      <c r="AE869" s="21">
        <v>20.471995502965814</v>
      </c>
      <c r="AF869" s="21">
        <v>-0.99999999999999789</v>
      </c>
      <c r="AG869" s="21">
        <v>-0.99999999999999789</v>
      </c>
      <c r="AH869" s="21">
        <v>-0.99999999999999789</v>
      </c>
      <c r="AI869" s="21">
        <v>0</v>
      </c>
      <c r="AJ869" s="21">
        <v>0</v>
      </c>
      <c r="AK869" s="21">
        <v>2.49283810982526E-2</v>
      </c>
      <c r="AL869" s="21">
        <v>-0.12309416932042543</v>
      </c>
      <c r="AM869" s="21">
        <v>-8.0890264837535863E-2</v>
      </c>
      <c r="AN869" s="21">
        <v>1.2341210268936035E-2</v>
      </c>
      <c r="AO869" s="21">
        <v>-1.8976147154471343</v>
      </c>
      <c r="AP869" s="21">
        <v>-0.30694058987872619</v>
      </c>
      <c r="AQ869" s="21">
        <v>38.208651475438906</v>
      </c>
      <c r="AR869" s="21">
        <v>0.74565952259292734</v>
      </c>
      <c r="AS869" s="21">
        <v>1.2503344219275943</v>
      </c>
      <c r="AT869" s="21">
        <v>-0.99999999999999789</v>
      </c>
      <c r="AU869" s="21">
        <v>-0.99999999999999789</v>
      </c>
      <c r="AV869" s="21">
        <v>1.7385309277894549E-2</v>
      </c>
      <c r="AW869" s="21">
        <v>63.084768848254427</v>
      </c>
      <c r="AX869" s="21">
        <v>63.084768848254427</v>
      </c>
      <c r="AY869" s="21">
        <v>4.7665813332410163E-2</v>
      </c>
      <c r="AZ869" s="21">
        <v>-10.58615802401016</v>
      </c>
      <c r="BA869" s="26">
        <v>1520.7458633219985</v>
      </c>
    </row>
    <row r="870" spans="1:100" x14ac:dyDescent="0.25">
      <c r="A870">
        <v>2486</v>
      </c>
      <c r="B870" t="s">
        <v>1285</v>
      </c>
      <c r="C870" s="26">
        <v>3</v>
      </c>
      <c r="D870" s="21">
        <v>6.0464879514278342</v>
      </c>
      <c r="E870" s="21">
        <v>1.6068787525187908E-2</v>
      </c>
      <c r="F870" s="21">
        <v>1.0216756754221588</v>
      </c>
      <c r="G870" s="21">
        <v>1.0270319379305548</v>
      </c>
      <c r="H870" s="21">
        <v>0.25006233577527126</v>
      </c>
      <c r="I870" s="21">
        <v>0</v>
      </c>
      <c r="J870" s="21">
        <v>15.003740146516279</v>
      </c>
      <c r="K870" s="21">
        <v>0.25006233577527126</v>
      </c>
      <c r="L870" s="21">
        <v>-1.0000000000000027</v>
      </c>
      <c r="M870" s="21">
        <v>-1.0000000000000027</v>
      </c>
      <c r="N870" s="21">
        <v>5.0012467155054257</v>
      </c>
      <c r="O870" s="21">
        <v>22.077260035874662</v>
      </c>
      <c r="P870" s="21">
        <v>0.15931053167230699</v>
      </c>
      <c r="Q870" s="21">
        <v>5.3048550231061151</v>
      </c>
      <c r="R870" s="21">
        <v>1.6741221355517477</v>
      </c>
      <c r="S870" s="21">
        <v>0.3333333333333342</v>
      </c>
      <c r="T870" s="21">
        <v>0.35938711509438886</v>
      </c>
      <c r="U870" s="21">
        <v>0.3599320467964649</v>
      </c>
      <c r="V870" s="21">
        <v>-1.7076789195248028E-2</v>
      </c>
      <c r="W870" s="21">
        <v>31.420534810146759</v>
      </c>
      <c r="X870" s="21">
        <v>1.8109939892266731</v>
      </c>
      <c r="Y870" s="21">
        <v>-1.0000000000000027</v>
      </c>
      <c r="Z870" s="21">
        <v>-1.0000000000000027</v>
      </c>
      <c r="AA870" s="21">
        <v>80.720144349302174</v>
      </c>
      <c r="AB870" s="21">
        <v>0.43068204795427673</v>
      </c>
      <c r="AC870" s="21">
        <v>-4.2527348624982683E-2</v>
      </c>
      <c r="AD870" s="21">
        <v>0.56435504874278097</v>
      </c>
      <c r="AE870" s="21">
        <v>47.625487403603763</v>
      </c>
      <c r="AF870" s="21">
        <v>-1.0000000000000027</v>
      </c>
      <c r="AG870" s="21">
        <v>-1.0000000000000027</v>
      </c>
      <c r="AH870" s="21">
        <v>-1.0000000000000027</v>
      </c>
      <c r="AI870" s="21">
        <v>-6.1077031305049892E-2</v>
      </c>
      <c r="AJ870" s="21">
        <v>-1.7076789195248028E-2</v>
      </c>
      <c r="AK870" s="21">
        <v>7.8529678010982179E-3</v>
      </c>
      <c r="AL870" s="21">
        <v>0.30302891179808406</v>
      </c>
      <c r="AM870" s="21">
        <v>6.2454627763725977E-2</v>
      </c>
      <c r="AN870" s="21">
        <v>0.31117332525940661</v>
      </c>
      <c r="AO870" s="21">
        <v>1.6006305330986397</v>
      </c>
      <c r="AP870" s="21">
        <v>9.2944776904755919</v>
      </c>
      <c r="AQ870" s="21">
        <v>46.42427495666302</v>
      </c>
      <c r="AR870" s="21">
        <v>1.0355757060289401</v>
      </c>
      <c r="AS870" s="21">
        <v>2.0610563250019438</v>
      </c>
      <c r="AT870" s="21">
        <v>-1.0000000000000027</v>
      </c>
      <c r="AU870" s="21">
        <v>-1.0000000000000027</v>
      </c>
      <c r="AV870" s="21">
        <v>2.7011540734823027</v>
      </c>
      <c r="AW870" s="21">
        <v>112.09188207565252</v>
      </c>
      <c r="AX870" s="21">
        <v>109.16266253002671</v>
      </c>
      <c r="AY870" s="21">
        <v>0.4028565248550362</v>
      </c>
      <c r="AZ870" s="21">
        <v>40.373219403263029</v>
      </c>
      <c r="BA870" s="26">
        <v>1606.9490179778202</v>
      </c>
    </row>
    <row r="871" spans="1:100" x14ac:dyDescent="0.25">
      <c r="A871">
        <v>2487</v>
      </c>
      <c r="B871" t="s">
        <v>1286</v>
      </c>
      <c r="C871" s="26">
        <v>2</v>
      </c>
      <c r="D871" s="21">
        <v>4.6908082033104685</v>
      </c>
      <c r="E871" s="21">
        <v>0.21299450717743207</v>
      </c>
      <c r="F871" s="21">
        <v>0.60731686723498302</v>
      </c>
      <c r="G871" s="21">
        <v>0.61774161961830254</v>
      </c>
      <c r="H871" s="21">
        <v>0.18002564786758757</v>
      </c>
      <c r="I871" s="21">
        <v>0</v>
      </c>
      <c r="J871" s="21">
        <v>10.801538872055254</v>
      </c>
      <c r="K871" s="21">
        <v>0.18002564786758757</v>
      </c>
      <c r="L871" s="21">
        <v>-1</v>
      </c>
      <c r="M871" s="21">
        <v>-1</v>
      </c>
      <c r="N871" s="21">
        <v>3.6005129573517514</v>
      </c>
      <c r="O871" s="21">
        <v>15.064843530657843</v>
      </c>
      <c r="P871" s="21">
        <v>1.2464816113359858</v>
      </c>
      <c r="Q871" s="21">
        <v>3.2016101546888267</v>
      </c>
      <c r="R871" s="21">
        <v>1.0530561909304976</v>
      </c>
      <c r="S871" s="21">
        <v>0.34850663036335588</v>
      </c>
      <c r="T871" s="21">
        <v>0.36047727885268765</v>
      </c>
      <c r="U871" s="21">
        <v>0.17209973151393854</v>
      </c>
      <c r="V871" s="21">
        <v>1.3125518860443535E-2</v>
      </c>
      <c r="W871" s="21">
        <v>30.280752696922338</v>
      </c>
      <c r="X871" s="21">
        <v>1.2405650254525216</v>
      </c>
      <c r="Y871" s="21">
        <v>-1</v>
      </c>
      <c r="Z871" s="21">
        <v>-1</v>
      </c>
      <c r="AA871" s="21">
        <v>54.691113297262973</v>
      </c>
      <c r="AB871" s="21">
        <v>0.22340431218944376</v>
      </c>
      <c r="AC871" s="21">
        <v>0.22365815877418566</v>
      </c>
      <c r="AD871" s="21">
        <v>0.21815633599368156</v>
      </c>
      <c r="AE871" s="21">
        <v>27.385050886423478</v>
      </c>
      <c r="AF871" s="21">
        <v>-1</v>
      </c>
      <c r="AG871" s="21">
        <v>-1</v>
      </c>
      <c r="AH871" s="21">
        <v>-1</v>
      </c>
      <c r="AI871" s="21">
        <v>6.930246135897533E-3</v>
      </c>
      <c r="AJ871" s="21">
        <v>1.3125518860443535E-2</v>
      </c>
      <c r="AK871" s="21">
        <v>-3.7236589895389999E-2</v>
      </c>
      <c r="AL871" s="21">
        <v>0.20906454688463733</v>
      </c>
      <c r="AM871" s="21">
        <v>-5.1715915196242621E-2</v>
      </c>
      <c r="AN871" s="21">
        <v>0.23515677541129637</v>
      </c>
      <c r="AO871" s="21">
        <v>-0.92987050435562502</v>
      </c>
      <c r="AP871" s="21">
        <v>6.3750317946782058</v>
      </c>
      <c r="AQ871" s="21">
        <v>35.858596230704634</v>
      </c>
      <c r="AR871" s="21">
        <v>0.83478168844186351</v>
      </c>
      <c r="AS871" s="21">
        <v>1.3410283599005692</v>
      </c>
      <c r="AT871" s="21">
        <v>-1</v>
      </c>
      <c r="AU871" s="21">
        <v>-1</v>
      </c>
      <c r="AV871" s="21">
        <v>1.4491643130598386</v>
      </c>
      <c r="AW871" s="21">
        <v>68.471185234114685</v>
      </c>
      <c r="AX871" s="21">
        <v>68.763946611840197</v>
      </c>
      <c r="AY871" s="21">
        <v>0.27178427191836468</v>
      </c>
      <c r="AZ871" s="21">
        <v>18.415818215781236</v>
      </c>
      <c r="BA871" s="26">
        <v>1462.0510431618782</v>
      </c>
    </row>
    <row r="872" spans="1:100" x14ac:dyDescent="0.25">
      <c r="A872">
        <v>2489</v>
      </c>
      <c r="B872" t="s">
        <v>1287</v>
      </c>
      <c r="C872" s="26">
        <v>3</v>
      </c>
      <c r="D872" s="21">
        <v>4.5632467414379718</v>
      </c>
      <c r="E872" s="21">
        <v>-1.7958017441856964E-2</v>
      </c>
      <c r="F872" s="21">
        <v>-0.66728161047676782</v>
      </c>
      <c r="G872" s="21">
        <v>-0.66728161047676782</v>
      </c>
      <c r="H872" s="21">
        <v>-5.298553648472917E-3</v>
      </c>
      <c r="I872" s="21">
        <v>0</v>
      </c>
      <c r="J872" s="21">
        <v>-0.31791321890837421</v>
      </c>
      <c r="K872" s="21">
        <v>-5.298553648472917E-3</v>
      </c>
      <c r="L872" s="21">
        <v>-0.99999999999999889</v>
      </c>
      <c r="M872" s="21">
        <v>-0.99999999999999889</v>
      </c>
      <c r="N872" s="21">
        <v>-0.10597107296945812</v>
      </c>
      <c r="O872" s="21">
        <v>3.5780519120528287</v>
      </c>
      <c r="P872" s="21">
        <v>3.2586964832204593E-2</v>
      </c>
      <c r="Q872" s="21">
        <v>0.40288900314645415</v>
      </c>
      <c r="R872" s="21">
        <v>4.5571432361255146E-2</v>
      </c>
      <c r="S872" s="21">
        <v>0.33333333333333315</v>
      </c>
      <c r="T872" s="21">
        <v>0.41595011964832962</v>
      </c>
      <c r="U872" s="21">
        <v>2.2139800988162022E-2</v>
      </c>
      <c r="V872" s="21">
        <v>1.3097948386327626E-3</v>
      </c>
      <c r="W872" s="21">
        <v>31.121264098277219</v>
      </c>
      <c r="X872" s="21">
        <v>0.93361676592957688</v>
      </c>
      <c r="Y872" s="21">
        <v>-0.99999999999999889</v>
      </c>
      <c r="Z872" s="21">
        <v>-0.99999999999999889</v>
      </c>
      <c r="AA872" s="21">
        <v>36.145072787069402</v>
      </c>
      <c r="AB872" s="21">
        <v>-0.13626924312905375</v>
      </c>
      <c r="AC872" s="21">
        <v>0.16873733255211068</v>
      </c>
      <c r="AD872" s="21">
        <v>6.7096655705561919E-2</v>
      </c>
      <c r="AE872" s="21">
        <v>4.9782372564309405</v>
      </c>
      <c r="AF872" s="21">
        <v>-0.99999999999999889</v>
      </c>
      <c r="AG872" s="21">
        <v>-0.99999999999999889</v>
      </c>
      <c r="AH872" s="21">
        <v>-0.99999999999999889</v>
      </c>
      <c r="AI872" s="21">
        <v>0</v>
      </c>
      <c r="AJ872" s="21">
        <v>1.3097948386327626E-3</v>
      </c>
      <c r="AK872" s="21">
        <v>4.3651496663277237E-2</v>
      </c>
      <c r="AL872" s="21">
        <v>-0.1118749502300514</v>
      </c>
      <c r="AM872" s="21">
        <v>-0.18151473855902595</v>
      </c>
      <c r="AN872" s="21">
        <v>-0.11275586758370471</v>
      </c>
      <c r="AO872" s="21">
        <v>-4.3196109806592613</v>
      </c>
      <c r="AP872" s="21">
        <v>-3.3782714407428727</v>
      </c>
      <c r="AQ872" s="21">
        <v>30.803350879368846</v>
      </c>
      <c r="AR872" s="21">
        <v>0.77273304880845706</v>
      </c>
      <c r="AS872" s="21">
        <v>0.928318212281104</v>
      </c>
      <c r="AT872" s="21">
        <v>-0.99999999999999889</v>
      </c>
      <c r="AU872" s="21">
        <v>-0.99999999999999889</v>
      </c>
      <c r="AV872" s="21">
        <v>-0.62171017811551277</v>
      </c>
      <c r="AW872" s="21">
        <v>36.344853258379366</v>
      </c>
      <c r="AX872" s="21">
        <v>36.475832742242638</v>
      </c>
      <c r="AY872" s="21">
        <v>9.8731202684945146E-2</v>
      </c>
      <c r="AZ872" s="21">
        <v>-7.9921278250429326</v>
      </c>
      <c r="BA872" s="26">
        <v>1411.166165477664</v>
      </c>
    </row>
    <row r="873" spans="1:100" x14ac:dyDescent="0.25">
      <c r="A873">
        <v>2491</v>
      </c>
      <c r="B873" t="s">
        <v>1288</v>
      </c>
      <c r="C873" s="26">
        <v>3</v>
      </c>
      <c r="D873" s="21">
        <v>3.0137968602715115</v>
      </c>
      <c r="E873" s="21">
        <v>0</v>
      </c>
      <c r="F873" s="21">
        <v>-3.8764199919108476E-2</v>
      </c>
      <c r="G873" s="21">
        <v>-3.8764199919108476E-2</v>
      </c>
      <c r="H873" s="21">
        <v>5.1619248129224346E-2</v>
      </c>
      <c r="I873" s="21">
        <v>0</v>
      </c>
      <c r="J873" s="21">
        <v>3.097154887753462</v>
      </c>
      <c r="K873" s="21">
        <v>5.1619248129224346E-2</v>
      </c>
      <c r="L873" s="21">
        <v>-0.99999999999999911</v>
      </c>
      <c r="M873" s="21">
        <v>-0.99999999999999911</v>
      </c>
      <c r="N873" s="21">
        <v>1.0323849625844868</v>
      </c>
      <c r="O873" s="21">
        <v>6.0721875481058669</v>
      </c>
      <c r="P873" s="21">
        <v>-0.49722572337639298</v>
      </c>
      <c r="Q873" s="21">
        <v>-0.71984244101289818</v>
      </c>
      <c r="R873" s="21">
        <v>-0.2741377519825639</v>
      </c>
      <c r="S873" s="21">
        <v>0.33333333333333309</v>
      </c>
      <c r="T873" s="21">
        <v>0.38739294381530431</v>
      </c>
      <c r="U873" s="21">
        <v>0.41882472776996466</v>
      </c>
      <c r="V873" s="21">
        <v>2.065687666427872E-2</v>
      </c>
      <c r="W873" s="21">
        <v>44.343545338146221</v>
      </c>
      <c r="X873" s="21">
        <v>2.5361261081465698</v>
      </c>
      <c r="Y873" s="21">
        <v>-0.99999999999999911</v>
      </c>
      <c r="Z873" s="21">
        <v>-0.99999999999999911</v>
      </c>
      <c r="AA873" s="21">
        <v>73.308567496166631</v>
      </c>
      <c r="AB873" s="21">
        <v>-8.7288122342261756E-2</v>
      </c>
      <c r="AC873" s="21">
        <v>0.44992892725191236</v>
      </c>
      <c r="AD873" s="21">
        <v>0.22214239329040833</v>
      </c>
      <c r="AE873" s="21">
        <v>29.239159910002954</v>
      </c>
      <c r="AF873" s="21">
        <v>-0.99999999999999911</v>
      </c>
      <c r="AG873" s="21">
        <v>-0.99999999999999911</v>
      </c>
      <c r="AH873" s="21">
        <v>-0.99999999999999911</v>
      </c>
      <c r="AI873" s="21">
        <v>0</v>
      </c>
      <c r="AJ873" s="21">
        <v>2.065687666427872E-2</v>
      </c>
      <c r="AK873" s="21">
        <v>3.342845773462555E-2</v>
      </c>
      <c r="AL873" s="21">
        <v>3.3194661371383632E-2</v>
      </c>
      <c r="AM873" s="21">
        <v>1.4926602623351874E-2</v>
      </c>
      <c r="AN873" s="21">
        <v>0.27939888175392424</v>
      </c>
      <c r="AO873" s="21">
        <v>0.54030735425692489</v>
      </c>
      <c r="AP873" s="21">
        <v>7.1509453507050225</v>
      </c>
      <c r="AQ873" s="21">
        <v>47.440700225899683</v>
      </c>
      <c r="AR873" s="21">
        <v>1.1602078815828809</v>
      </c>
      <c r="AS873" s="21">
        <v>2.5877453562757942</v>
      </c>
      <c r="AT873" s="21">
        <v>-0.99999999999999911</v>
      </c>
      <c r="AU873" s="21">
        <v>-0.99999999999999911</v>
      </c>
      <c r="AV873" s="21">
        <v>-0.31290195190167241</v>
      </c>
      <c r="AW873" s="21">
        <v>86.53170039497752</v>
      </c>
      <c r="AX873" s="21">
        <v>88.597388061405397</v>
      </c>
      <c r="AY873" s="21">
        <v>0.1451815175471611</v>
      </c>
      <c r="AZ873" s="21">
        <v>21.752568561651575</v>
      </c>
      <c r="BA873" s="26">
        <v>1524.0580239153358</v>
      </c>
      <c r="CU873" t="e">
        <v>#N/A</v>
      </c>
      <c r="CV873" t="e">
        <v>#N/A</v>
      </c>
    </row>
    <row r="874" spans="1:100" x14ac:dyDescent="0.25">
      <c r="A874">
        <v>2493</v>
      </c>
      <c r="B874" t="s">
        <v>1289</v>
      </c>
      <c r="C874" s="26">
        <v>3</v>
      </c>
      <c r="D874" s="21">
        <v>4.4987198080696622</v>
      </c>
      <c r="E874" s="21">
        <v>-6.3337930374209761E-2</v>
      </c>
      <c r="F874" s="21">
        <v>-0.17451639684514964</v>
      </c>
      <c r="G874" s="21">
        <v>-0.19562904030321948</v>
      </c>
      <c r="H874" s="21">
        <v>0.1639770964887845</v>
      </c>
      <c r="I874" s="21">
        <v>0</v>
      </c>
      <c r="J874" s="21">
        <v>9.8386257893270592</v>
      </c>
      <c r="K874" s="21">
        <v>0.1639770964887845</v>
      </c>
      <c r="L874" s="21">
        <v>-0.99999999999999756</v>
      </c>
      <c r="M874" s="21">
        <v>-0.99999999999999756</v>
      </c>
      <c r="N874" s="21">
        <v>3.2795419297756889</v>
      </c>
      <c r="O874" s="21">
        <v>14.141716557093511</v>
      </c>
      <c r="P874" s="21">
        <v>1.3031208871767546</v>
      </c>
      <c r="Q874" s="21">
        <v>-2.0303986656339155</v>
      </c>
      <c r="R874" s="21">
        <v>-0.5060570490667966</v>
      </c>
      <c r="S874" s="21">
        <v>0.33333333333333248</v>
      </c>
      <c r="T874" s="21">
        <v>0.32850155683104443</v>
      </c>
      <c r="U874" s="21">
        <v>0.21847238065571897</v>
      </c>
      <c r="V874" s="21">
        <v>-3.5806461770438294E-2</v>
      </c>
      <c r="W874" s="21">
        <v>27.220948502434936</v>
      </c>
      <c r="X874" s="21">
        <v>1.1488104429861425</v>
      </c>
      <c r="Y874" s="21">
        <v>-0.99999999999999756</v>
      </c>
      <c r="Z874" s="21">
        <v>-0.99999999999999756</v>
      </c>
      <c r="AA874" s="21">
        <v>78.037037552085948</v>
      </c>
      <c r="AB874" s="21">
        <v>0.22143351736680972</v>
      </c>
      <c r="AC874" s="21">
        <v>0.33318062833161272</v>
      </c>
      <c r="AD874" s="21">
        <v>0.47182877627593323</v>
      </c>
      <c r="AE874" s="21">
        <v>51.322146098717774</v>
      </c>
      <c r="AF874" s="21">
        <v>-0.99999999999999756</v>
      </c>
      <c r="AG874" s="21">
        <v>-0.99999999999999756</v>
      </c>
      <c r="AH874" s="21">
        <v>-0.99999999999999756</v>
      </c>
      <c r="AI874" s="21">
        <v>-1.5086388810003799E-2</v>
      </c>
      <c r="AJ874" s="21">
        <v>-3.5806461770438294E-2</v>
      </c>
      <c r="AK874" s="21">
        <v>-0.1354062839925643</v>
      </c>
      <c r="AL874" s="21">
        <v>-0.21861284501741193</v>
      </c>
      <c r="AM874" s="21">
        <v>8.8960754346681575E-2</v>
      </c>
      <c r="AN874" s="21">
        <v>3.4724935097856201E-2</v>
      </c>
      <c r="AO874" s="21">
        <v>1.5469874387042175</v>
      </c>
      <c r="AP874" s="21">
        <v>-0.22494084764065522</v>
      </c>
      <c r="AQ874" s="21">
        <v>37.059574291762011</v>
      </c>
      <c r="AR874" s="21">
        <v>0.84450080904965774</v>
      </c>
      <c r="AS874" s="21">
        <v>1.3127875394749271</v>
      </c>
      <c r="AT874" s="21">
        <v>-0.99999999999999756</v>
      </c>
      <c r="AU874" s="21">
        <v>-0.99999999999999756</v>
      </c>
      <c r="AV874" s="21">
        <v>-0.70168608937001553</v>
      </c>
      <c r="AW874" s="21">
        <v>91.95381326153877</v>
      </c>
      <c r="AX874" s="21">
        <v>88.071439308294842</v>
      </c>
      <c r="AY874" s="21">
        <v>0.2658814430204271</v>
      </c>
      <c r="AZ874" s="21">
        <v>44.144554823750376</v>
      </c>
      <c r="BA874" s="26">
        <v>1528.2537697780451</v>
      </c>
    </row>
    <row r="875" spans="1:100" x14ac:dyDescent="0.25">
      <c r="A875">
        <v>2495</v>
      </c>
      <c r="B875" t="s">
        <v>1290</v>
      </c>
      <c r="C875" s="26">
        <v>3</v>
      </c>
      <c r="D875" s="21">
        <v>4.2694591723455444</v>
      </c>
      <c r="E875" s="21">
        <v>0</v>
      </c>
      <c r="F875" s="21">
        <v>1.1921645856542069</v>
      </c>
      <c r="G875" s="21">
        <v>1.1921645856542069</v>
      </c>
      <c r="H875" s="21">
        <v>0.33484687921830625</v>
      </c>
      <c r="I875" s="21">
        <v>0</v>
      </c>
      <c r="J875" s="21">
        <v>20.090812753098369</v>
      </c>
      <c r="K875" s="21">
        <v>0.33484687921830625</v>
      </c>
      <c r="L875" s="21">
        <v>-0.99999999999999878</v>
      </c>
      <c r="M875" s="21">
        <v>-0.99999999999999878</v>
      </c>
      <c r="N875" s="21">
        <v>6.6969375843661254</v>
      </c>
      <c r="O875" s="21">
        <v>25.552436511098112</v>
      </c>
      <c r="P875" s="21">
        <v>-0.14608630814333476</v>
      </c>
      <c r="Q875" s="21">
        <v>2.6429156985761493</v>
      </c>
      <c r="R875" s="21">
        <v>0.87723958678847647</v>
      </c>
      <c r="S875" s="21">
        <v>0.33333333333333304</v>
      </c>
      <c r="T875" s="21">
        <v>0.32239246702823304</v>
      </c>
      <c r="U875" s="21">
        <v>3.1106257129882006E-2</v>
      </c>
      <c r="V875" s="21">
        <v>-9.4841365443327809E-3</v>
      </c>
      <c r="W875" s="21">
        <v>13.700041669152363</v>
      </c>
      <c r="X875" s="21">
        <v>0.37601959503538612</v>
      </c>
      <c r="Y875" s="21">
        <v>-0.99999999999999878</v>
      </c>
      <c r="Z875" s="21">
        <v>-0.99999999999999878</v>
      </c>
      <c r="AA875" s="21">
        <v>39.597288712051807</v>
      </c>
      <c r="AB875" s="21">
        <v>0.24503118094641677</v>
      </c>
      <c r="AC875" s="21">
        <v>9.6128642276956569E-2</v>
      </c>
      <c r="AD875" s="21">
        <v>0.15924032589884587</v>
      </c>
      <c r="AE875" s="21">
        <v>25.020007456110967</v>
      </c>
      <c r="AF875" s="21">
        <v>-0.99999999999999878</v>
      </c>
      <c r="AG875" s="21">
        <v>-0.99999999999999878</v>
      </c>
      <c r="AH875" s="21">
        <v>-0.99999999999999878</v>
      </c>
      <c r="AI875" s="21">
        <v>6.8830676850931152E-2</v>
      </c>
      <c r="AJ875" s="21">
        <v>-9.4841365443327809E-3</v>
      </c>
      <c r="AK875" s="21">
        <v>-0.10474113382143374</v>
      </c>
      <c r="AL875" s="21">
        <v>7.1557875276368407E-2</v>
      </c>
      <c r="AM875" s="21">
        <v>-5.2198376672588115E-2</v>
      </c>
      <c r="AN875" s="21">
        <v>5.6130707562905675E-2</v>
      </c>
      <c r="AO875" s="21">
        <v>-1.8286650859218714</v>
      </c>
      <c r="AP875" s="21">
        <v>1.7610570654544866</v>
      </c>
      <c r="AQ875" s="21">
        <v>33.790854422250725</v>
      </c>
      <c r="AR875" s="21">
        <v>0.67734792094711516</v>
      </c>
      <c r="AS875" s="21">
        <v>0.71086647425369209</v>
      </c>
      <c r="AT875" s="21">
        <v>-0.99999999999999878</v>
      </c>
      <c r="AU875" s="21">
        <v>-0.99999999999999878</v>
      </c>
      <c r="AV875" s="21">
        <v>2.0694041724426828</v>
      </c>
      <c r="AW875" s="21">
        <v>66.910782288604409</v>
      </c>
      <c r="AX875" s="21">
        <v>67.338982171189741</v>
      </c>
      <c r="AY875" s="21">
        <v>0.18046649873497905</v>
      </c>
      <c r="AZ875" s="21">
        <v>-2.6903145133761828</v>
      </c>
      <c r="BA875" s="26">
        <v>1443.4441070193616</v>
      </c>
    </row>
    <row r="876" spans="1:100" x14ac:dyDescent="0.25">
      <c r="A876">
        <v>2496</v>
      </c>
      <c r="B876" t="s">
        <v>1291</v>
      </c>
      <c r="C876" s="26">
        <v>2</v>
      </c>
      <c r="D876" s="21">
        <v>3.2902979346722665</v>
      </c>
      <c r="E876" s="21">
        <v>-9.8098149546065522E-2</v>
      </c>
      <c r="F876" s="21">
        <v>-0.16733783043956443</v>
      </c>
      <c r="G876" s="21">
        <v>-0.16043085768573945</v>
      </c>
      <c r="H876" s="21">
        <v>1.903766493482506E-2</v>
      </c>
      <c r="I876" s="21">
        <v>0</v>
      </c>
      <c r="J876" s="21">
        <v>1.1422598960895032</v>
      </c>
      <c r="K876" s="21">
        <v>1.903766493482506E-2</v>
      </c>
      <c r="L876" s="21">
        <v>-1</v>
      </c>
      <c r="M876" s="21">
        <v>-1</v>
      </c>
      <c r="N876" s="21">
        <v>0.38075329869650143</v>
      </c>
      <c r="O876" s="21">
        <v>5.0313781772364976</v>
      </c>
      <c r="P876" s="21">
        <v>-0.32903640913659865</v>
      </c>
      <c r="Q876" s="21">
        <v>-0.48078449185808725</v>
      </c>
      <c r="R876" s="21">
        <v>-0.15642045011838451</v>
      </c>
      <c r="S876" s="21">
        <v>0.31841337599457276</v>
      </c>
      <c r="T876" s="21">
        <v>0.2334229547162977</v>
      </c>
      <c r="U876" s="21">
        <v>1.4770762330621898E-2</v>
      </c>
      <c r="V876" s="21">
        <v>-7.6778612311534222E-3</v>
      </c>
      <c r="W876" s="21">
        <v>20.351064429806389</v>
      </c>
      <c r="X876" s="21">
        <v>0.51172306075769769</v>
      </c>
      <c r="Y876" s="21">
        <v>-1</v>
      </c>
      <c r="Z876" s="21">
        <v>-1</v>
      </c>
      <c r="AA876" s="21">
        <v>34.247484475886559</v>
      </c>
      <c r="AB876" s="21">
        <v>4.6930541648490393E-2</v>
      </c>
      <c r="AC876" s="21">
        <v>4.7117416858907718E-2</v>
      </c>
      <c r="AD876" s="21">
        <v>4.3131648852588869E-2</v>
      </c>
      <c r="AE876" s="21">
        <v>11.1271428062247</v>
      </c>
      <c r="AF876" s="21">
        <v>-1</v>
      </c>
      <c r="AG876" s="21">
        <v>-1</v>
      </c>
      <c r="AH876" s="21">
        <v>-1</v>
      </c>
      <c r="AI876" s="21">
        <v>-4.477133481012344E-3</v>
      </c>
      <c r="AJ876" s="21">
        <v>-7.6778612311534222E-3</v>
      </c>
      <c r="AK876" s="21">
        <v>0.17536879783687825</v>
      </c>
      <c r="AL876" s="21">
        <v>-3.5408408476309411E-3</v>
      </c>
      <c r="AM876" s="21">
        <v>0.19591054895152915</v>
      </c>
      <c r="AN876" s="21">
        <v>-1.2469688736475387E-2</v>
      </c>
      <c r="AO876" s="21">
        <v>5.3756691530576166</v>
      </c>
      <c r="AP876" s="21">
        <v>6.9492137264963727E-2</v>
      </c>
      <c r="AQ876" s="21">
        <v>25.287742239618463</v>
      </c>
      <c r="AR876" s="21">
        <v>0.60209650066715703</v>
      </c>
      <c r="AS876" s="21">
        <v>0.58855365727572706</v>
      </c>
      <c r="AT876" s="21">
        <v>-1</v>
      </c>
      <c r="AU876" s="21">
        <v>-1</v>
      </c>
      <c r="AV876" s="21">
        <v>-0.15585989105906883</v>
      </c>
      <c r="AW876" s="21">
        <v>44.911398739746765</v>
      </c>
      <c r="AX876" s="21">
        <v>44.895511893767903</v>
      </c>
      <c r="AY876" s="21">
        <v>9.0310734977409449E-2</v>
      </c>
      <c r="AZ876" s="21">
        <v>-13.376988129809552</v>
      </c>
      <c r="BA876" s="26">
        <v>1411.9605752223265</v>
      </c>
    </row>
    <row r="877" spans="1:100" x14ac:dyDescent="0.25">
      <c r="A877">
        <v>2498</v>
      </c>
      <c r="B877" t="s">
        <v>1292</v>
      </c>
      <c r="C877" s="26">
        <v>2</v>
      </c>
      <c r="D877" s="21">
        <v>4.425368080788731</v>
      </c>
      <c r="E877" s="21">
        <v>0.15403280245777162</v>
      </c>
      <c r="F877" s="21">
        <v>0.46049578175825023</v>
      </c>
      <c r="G877" s="21">
        <v>0.47025380582349374</v>
      </c>
      <c r="H877" s="21">
        <v>0.1495134332333091</v>
      </c>
      <c r="I877" s="21">
        <v>0</v>
      </c>
      <c r="J877" s="21">
        <v>8.9708059939985443</v>
      </c>
      <c r="K877" s="21">
        <v>0.1495134332333091</v>
      </c>
      <c r="L877" s="21">
        <v>-1</v>
      </c>
      <c r="M877" s="21">
        <v>-1</v>
      </c>
      <c r="N877" s="21">
        <v>2.9902686646661816</v>
      </c>
      <c r="O877" s="21">
        <v>13.163190731411012</v>
      </c>
      <c r="P877" s="21">
        <v>0.94787209325219934</v>
      </c>
      <c r="Q877" s="21">
        <v>2.5036821865467296</v>
      </c>
      <c r="R877" s="21">
        <v>0.82382286435206131</v>
      </c>
      <c r="S877" s="21">
        <v>0.3428030255375985</v>
      </c>
      <c r="T877" s="21">
        <v>0.33639654476533754</v>
      </c>
      <c r="U877" s="21">
        <v>0.14228101344281344</v>
      </c>
      <c r="V877" s="21">
        <v>9.1826332679307565E-3</v>
      </c>
      <c r="W877" s="21">
        <v>28.398768873420067</v>
      </c>
      <c r="X877" s="21">
        <v>1.1024268734233371</v>
      </c>
      <c r="Y877" s="21">
        <v>-1</v>
      </c>
      <c r="Z877" s="21">
        <v>-1</v>
      </c>
      <c r="AA877" s="21">
        <v>50.816411725519671</v>
      </c>
      <c r="AB877" s="21">
        <v>0.18995706062461801</v>
      </c>
      <c r="AC877" s="21">
        <v>0.19019821405729651</v>
      </c>
      <c r="AD877" s="21">
        <v>0.18498373066588569</v>
      </c>
      <c r="AE877" s="21">
        <v>24.303673184743843</v>
      </c>
      <c r="AF877" s="21">
        <v>-1</v>
      </c>
      <c r="AG877" s="21">
        <v>-1</v>
      </c>
      <c r="AH877" s="21">
        <v>-1</v>
      </c>
      <c r="AI877" s="21">
        <v>4.7681939817860132E-3</v>
      </c>
      <c r="AJ877" s="21">
        <v>9.1826332679307565E-3</v>
      </c>
      <c r="AK877" s="21">
        <v>3.0587234858598655E-3</v>
      </c>
      <c r="AL877" s="21">
        <v>0.16876923350338746</v>
      </c>
      <c r="AM877" s="21">
        <v>-4.7830219109100819E-3</v>
      </c>
      <c r="AN877" s="21">
        <v>0.18822388212596386</v>
      </c>
      <c r="AO877" s="21">
        <v>0.26522478106268421</v>
      </c>
      <c r="AP877" s="21">
        <v>5.1799365092598961</v>
      </c>
      <c r="AQ877" s="21">
        <v>33.855091621429843</v>
      </c>
      <c r="AR877" s="21">
        <v>0.79068063032397606</v>
      </c>
      <c r="AS877" s="21">
        <v>1.198411071236587</v>
      </c>
      <c r="AT877" s="21">
        <v>-1</v>
      </c>
      <c r="AU877" s="21">
        <v>-1</v>
      </c>
      <c r="AV877" s="21">
        <v>1.1449624582559188</v>
      </c>
      <c r="AW877" s="21">
        <v>64.005875158429305</v>
      </c>
      <c r="AX877" s="21">
        <v>64.240138127288546</v>
      </c>
      <c r="AY877" s="21">
        <v>0.23738940958943722</v>
      </c>
      <c r="AZ877" s="21">
        <v>12.390095591205762</v>
      </c>
      <c r="BA877" s="26">
        <v>1506.8003262421389</v>
      </c>
    </row>
    <row r="878" spans="1:100" x14ac:dyDescent="0.25">
      <c r="A878">
        <v>2499</v>
      </c>
      <c r="B878" t="s">
        <v>1293</v>
      </c>
      <c r="C878" s="26">
        <v>3</v>
      </c>
      <c r="D878" s="21">
        <v>2.1125543632242789</v>
      </c>
      <c r="E878" s="21">
        <v>0</v>
      </c>
      <c r="F878" s="21">
        <v>-5.9878221760112128E-2</v>
      </c>
      <c r="G878" s="21">
        <v>-5.9878221760112128E-2</v>
      </c>
      <c r="H878" s="21">
        <v>-6.99172807274476E-2</v>
      </c>
      <c r="I878" s="21">
        <v>0</v>
      </c>
      <c r="J878" s="21">
        <v>-4.1950368436468581</v>
      </c>
      <c r="K878" s="21">
        <v>-6.99172807274476E-2</v>
      </c>
      <c r="L878" s="21">
        <v>-0.99999999999999978</v>
      </c>
      <c r="M878" s="21">
        <v>-0.99999999999999978</v>
      </c>
      <c r="N878" s="21">
        <v>-1.3983456145489526</v>
      </c>
      <c r="O878" s="21">
        <v>-2.1423607021826983</v>
      </c>
      <c r="P878" s="21">
        <v>2.6513314833378021</v>
      </c>
      <c r="Q878" s="21">
        <v>-0.46298232108570647</v>
      </c>
      <c r="R878" s="21">
        <v>1.8199930115919236E-2</v>
      </c>
      <c r="S878" s="21">
        <v>0.33333333333333293</v>
      </c>
      <c r="T878" s="21">
        <v>0.29125691702482059</v>
      </c>
      <c r="U878" s="21">
        <v>6.5243386818211915E-2</v>
      </c>
      <c r="V878" s="21">
        <v>2.5461295140563167E-2</v>
      </c>
      <c r="W878" s="21">
        <v>31.408488521775038</v>
      </c>
      <c r="X878" s="21">
        <v>1.051594014859125</v>
      </c>
      <c r="Y878" s="21">
        <v>-0.99999999999999978</v>
      </c>
      <c r="Z878" s="21">
        <v>-0.99999999999999978</v>
      </c>
      <c r="AA878" s="21">
        <v>43.47547885996137</v>
      </c>
      <c r="AB878" s="21">
        <v>0.3418773001091886</v>
      </c>
      <c r="AC878" s="21">
        <v>-0.12184773625300156</v>
      </c>
      <c r="AD878" s="21">
        <v>2.0946244305220952E-2</v>
      </c>
      <c r="AE878" s="21">
        <v>12.048790408070394</v>
      </c>
      <c r="AF878" s="21">
        <v>-0.99999999999999978</v>
      </c>
      <c r="AG878" s="21">
        <v>-0.99999999999999978</v>
      </c>
      <c r="AH878" s="21">
        <v>-0.99999999999999978</v>
      </c>
      <c r="AI878" s="21">
        <v>0</v>
      </c>
      <c r="AJ878" s="21">
        <v>2.5461295140563167E-2</v>
      </c>
      <c r="AK878" s="21">
        <v>-3.3264646154625134E-2</v>
      </c>
      <c r="AL878" s="21">
        <v>-2.8589440172924613E-2</v>
      </c>
      <c r="AM878" s="21">
        <v>-0.1371754236348246</v>
      </c>
      <c r="AN878" s="21">
        <v>-8.7336230500187795E-2</v>
      </c>
      <c r="AO878" s="21">
        <v>-3.5957088216437412</v>
      </c>
      <c r="AP878" s="21">
        <v>-2.3263529633693181</v>
      </c>
      <c r="AQ878" s="21">
        <v>27.213451678128212</v>
      </c>
      <c r="AR878" s="21">
        <v>0.71529493231692853</v>
      </c>
      <c r="AS878" s="21">
        <v>0.98167673413167744</v>
      </c>
      <c r="AT878" s="21">
        <v>-0.99999999999999978</v>
      </c>
      <c r="AU878" s="21">
        <v>-0.99999999999999978</v>
      </c>
      <c r="AV878" s="21">
        <v>-4.1678291644192948E-2</v>
      </c>
      <c r="AW878" s="21">
        <v>39.006765194409354</v>
      </c>
      <c r="AX878" s="21">
        <v>41.552894708465672</v>
      </c>
      <c r="AY878" s="21">
        <v>0.16954714788221481</v>
      </c>
      <c r="AZ878" s="21">
        <v>-26.126276177962104</v>
      </c>
      <c r="BA878" s="26">
        <v>1470.8865710694477</v>
      </c>
      <c r="CU878" t="e">
        <v>#N/A</v>
      </c>
      <c r="CV878" t="e">
        <v>#N/A</v>
      </c>
    </row>
    <row r="879" spans="1:100" x14ac:dyDescent="0.25">
      <c r="A879">
        <v>2500</v>
      </c>
      <c r="B879" t="s">
        <v>1294</v>
      </c>
      <c r="C879" s="26">
        <v>3</v>
      </c>
      <c r="D879" s="21">
        <v>4.7120654103469661</v>
      </c>
      <c r="E879" s="21">
        <v>-2.3034175292244573E-2</v>
      </c>
      <c r="F879" s="21">
        <v>-0.2804823587234585</v>
      </c>
      <c r="G879" s="21">
        <v>-0.2804823587234585</v>
      </c>
      <c r="H879" s="21">
        <v>1.4985547897524223E-2</v>
      </c>
      <c r="I879" s="21">
        <v>0</v>
      </c>
      <c r="J879" s="21">
        <v>0.89913287385145346</v>
      </c>
      <c r="K879" s="21">
        <v>1.4985547897524223E-2</v>
      </c>
      <c r="L879" s="21">
        <v>-0.99999999999999856</v>
      </c>
      <c r="M879" s="21">
        <v>-0.99999999999999856</v>
      </c>
      <c r="N879" s="21">
        <v>0.29971095795048425</v>
      </c>
      <c r="O879" s="21">
        <v>5.3307159254749594</v>
      </c>
      <c r="P879" s="21">
        <v>-0.62640925499755118</v>
      </c>
      <c r="Q879" s="21">
        <v>0.42127335472408822</v>
      </c>
      <c r="R879" s="21">
        <v>2.1506265775465491E-2</v>
      </c>
      <c r="S879" s="21">
        <v>0.33333333333333265</v>
      </c>
      <c r="T879" s="21">
        <v>0.37826759771324275</v>
      </c>
      <c r="U879" s="21">
        <v>0.28616136831180816</v>
      </c>
      <c r="V879" s="21">
        <v>-4.4641884394483692E-3</v>
      </c>
      <c r="W879" s="21">
        <v>39.132502520856434</v>
      </c>
      <c r="X879" s="21">
        <v>1.8285241392697804</v>
      </c>
      <c r="Y879" s="21">
        <v>-0.99999999999999856</v>
      </c>
      <c r="Z879" s="21">
        <v>-0.99999999999999856</v>
      </c>
      <c r="AA879" s="21">
        <v>61.038212582123258</v>
      </c>
      <c r="AB879" s="21">
        <v>0.13135614997501546</v>
      </c>
      <c r="AC879" s="21">
        <v>-4.2088079493074748E-3</v>
      </c>
      <c r="AD879" s="21">
        <v>0.31053673388411873</v>
      </c>
      <c r="AE879" s="21">
        <v>21.884203795491338</v>
      </c>
      <c r="AF879" s="21">
        <v>-0.99999999999999856</v>
      </c>
      <c r="AG879" s="21">
        <v>-0.99999999999999856</v>
      </c>
      <c r="AH879" s="21">
        <v>-0.99999999999999856</v>
      </c>
      <c r="AI879" s="21">
        <v>0</v>
      </c>
      <c r="AJ879" s="21">
        <v>-4.4641884394483692E-3</v>
      </c>
      <c r="AK879" s="21">
        <v>-7.6201372550352628E-2</v>
      </c>
      <c r="AL879" s="21">
        <v>-0.12157627371709354</v>
      </c>
      <c r="AM879" s="21">
        <v>0.13243404623422009</v>
      </c>
      <c r="AN879" s="21">
        <v>0.59648584040405794</v>
      </c>
      <c r="AO879" s="21">
        <v>2.9298442931037383</v>
      </c>
      <c r="AP879" s="21">
        <v>14.304264641515982</v>
      </c>
      <c r="AQ879" s="21">
        <v>40.031635394707891</v>
      </c>
      <c r="AR879" s="21">
        <v>0.9932981109189355</v>
      </c>
      <c r="AS879" s="21">
        <v>1.8435096871673047</v>
      </c>
      <c r="AT879" s="21">
        <v>-0.99999999999999856</v>
      </c>
      <c r="AU879" s="21">
        <v>-0.99999999999999856</v>
      </c>
      <c r="AV879" s="21">
        <v>-0.25897609294799301</v>
      </c>
      <c r="AW879" s="21">
        <v>80.673193149114226</v>
      </c>
      <c r="AX879" s="21">
        <v>80.226774305169386</v>
      </c>
      <c r="AY879" s="21">
        <v>0.23266051910196367</v>
      </c>
      <c r="AZ879" s="21">
        <v>3.6857648961536054</v>
      </c>
      <c r="BA879" s="26">
        <v>1434.5735550283491</v>
      </c>
    </row>
    <row r="880" spans="1:100" x14ac:dyDescent="0.25">
      <c r="A880">
        <v>2501</v>
      </c>
      <c r="B880" t="s">
        <v>1295</v>
      </c>
      <c r="C880" s="26">
        <v>3</v>
      </c>
      <c r="D880" s="21">
        <v>5.2185977486363289</v>
      </c>
      <c r="E880" s="21">
        <v>0</v>
      </c>
      <c r="F880" s="21">
        <v>0.13083203842342966</v>
      </c>
      <c r="G880" s="21">
        <v>0.13083203842342966</v>
      </c>
      <c r="H880" s="21">
        <v>0.14574919992528212</v>
      </c>
      <c r="I880" s="21">
        <v>0</v>
      </c>
      <c r="J880" s="21">
        <v>8.7449519955169279</v>
      </c>
      <c r="K880" s="21">
        <v>0.14574919992528212</v>
      </c>
      <c r="L880" s="21">
        <v>-1.0000000000000007</v>
      </c>
      <c r="M880" s="21">
        <v>-1.0000000000000007</v>
      </c>
      <c r="N880" s="21">
        <v>2.9149839985056429</v>
      </c>
      <c r="O880" s="21">
        <v>14.094381782576685</v>
      </c>
      <c r="P880" s="21">
        <v>-0.11521963703796548</v>
      </c>
      <c r="Q880" s="21">
        <v>-1.2107037873352173</v>
      </c>
      <c r="R880" s="21">
        <v>-0.35596571978281299</v>
      </c>
      <c r="S880" s="21">
        <v>0.33333333333333359</v>
      </c>
      <c r="T880" s="21">
        <v>0.12864676689979021</v>
      </c>
      <c r="U880" s="21">
        <v>6.2981871336998618E-2</v>
      </c>
      <c r="V880" s="21">
        <v>1.2333353937952211E-2</v>
      </c>
      <c r="W880" s="21">
        <v>15.661845023311688</v>
      </c>
      <c r="X880" s="21">
        <v>0.4272960093624335</v>
      </c>
      <c r="Y880" s="21">
        <v>-1.0000000000000007</v>
      </c>
      <c r="Z880" s="21">
        <v>-1.0000000000000007</v>
      </c>
      <c r="AA880" s="21">
        <v>31.94690475692828</v>
      </c>
      <c r="AB880" s="21">
        <v>0.17107023439526936</v>
      </c>
      <c r="AC880" s="21">
        <v>-0.10978058769688477</v>
      </c>
      <c r="AD880" s="21">
        <v>0.27153086236960366</v>
      </c>
      <c r="AE880" s="21">
        <v>16.641025453399408</v>
      </c>
      <c r="AF880" s="21">
        <v>-1.0000000000000007</v>
      </c>
      <c r="AG880" s="21">
        <v>-1.0000000000000007</v>
      </c>
      <c r="AH880" s="21">
        <v>-1.0000000000000007</v>
      </c>
      <c r="AI880" s="21">
        <v>0</v>
      </c>
      <c r="AJ880" s="21">
        <v>1.2333353937952211E-2</v>
      </c>
      <c r="AK880" s="21">
        <v>4.5631378721442226E-2</v>
      </c>
      <c r="AL880" s="21">
        <v>0.14572328299318688</v>
      </c>
      <c r="AM880" s="21">
        <v>-0.27546296535397236</v>
      </c>
      <c r="AN880" s="21">
        <v>3.6265841193827475E-2</v>
      </c>
      <c r="AO880" s="21">
        <v>-6.6584172402420956</v>
      </c>
      <c r="AP880" s="21">
        <v>1.6352624448116211</v>
      </c>
      <c r="AQ880" s="21">
        <v>24.406797018828623</v>
      </c>
      <c r="AR880" s="21">
        <v>0.53729532550807479</v>
      </c>
      <c r="AS880" s="21">
        <v>0.57304520928771574</v>
      </c>
      <c r="AT880" s="21">
        <v>-1.0000000000000007</v>
      </c>
      <c r="AU880" s="21">
        <v>-1.0000000000000007</v>
      </c>
      <c r="AV880" s="21">
        <v>-0.22513368135938319</v>
      </c>
      <c r="AW880" s="21">
        <v>47.676548984316582</v>
      </c>
      <c r="AX880" s="21">
        <v>48.909884378111798</v>
      </c>
      <c r="AY880" s="21">
        <v>0.26969991152079542</v>
      </c>
      <c r="AZ880" s="21">
        <v>-29.419855516599704</v>
      </c>
      <c r="BA880" s="26">
        <v>1450.8696173645569</v>
      </c>
      <c r="CU880" t="e">
        <v>#N/A</v>
      </c>
      <c r="CV880" t="e">
        <v>#N/A</v>
      </c>
    </row>
    <row r="881" spans="1:100" x14ac:dyDescent="0.25">
      <c r="A881">
        <v>2502</v>
      </c>
      <c r="B881" t="s">
        <v>1296</v>
      </c>
      <c r="C881" s="26">
        <v>3</v>
      </c>
      <c r="D881" s="21">
        <v>3.1818948557017683</v>
      </c>
      <c r="E881" s="21">
        <v>0</v>
      </c>
      <c r="F881" s="21">
        <v>-0.48213273346127206</v>
      </c>
      <c r="G881" s="21">
        <v>-0.48213273346127206</v>
      </c>
      <c r="H881" s="21">
        <v>1.0933129012359509E-2</v>
      </c>
      <c r="I881" s="21">
        <v>0</v>
      </c>
      <c r="J881" s="21">
        <v>0.65598774074157262</v>
      </c>
      <c r="K881" s="21">
        <v>1.0933129012359509E-2</v>
      </c>
      <c r="L881" s="21">
        <v>-0.99999999999999944</v>
      </c>
      <c r="M881" s="21">
        <v>-0.99999999999999944</v>
      </c>
      <c r="N881" s="21">
        <v>0.21866258024719087</v>
      </c>
      <c r="O881" s="21">
        <v>3.3557498629820746</v>
      </c>
      <c r="P881" s="21">
        <v>1.2557638934269071</v>
      </c>
      <c r="Q881" s="21">
        <v>9.170703640131217</v>
      </c>
      <c r="R881" s="21">
        <v>3.1571678546365796</v>
      </c>
      <c r="S881" s="21">
        <v>0.33333333333333304</v>
      </c>
      <c r="T881" s="21">
        <v>0.1639230616107463</v>
      </c>
      <c r="U881" s="21">
        <v>-3.9339629616424877E-2</v>
      </c>
      <c r="V881" s="21">
        <v>1.0335573807360525E-2</v>
      </c>
      <c r="W881" s="21">
        <v>18.292768404906226</v>
      </c>
      <c r="X881" s="21">
        <v>0.24263706111614489</v>
      </c>
      <c r="Y881" s="21">
        <v>-0.99999999999999944</v>
      </c>
      <c r="Z881" s="21">
        <v>-0.99999999999999944</v>
      </c>
      <c r="AA881" s="21">
        <v>21.577629283566402</v>
      </c>
      <c r="AB881" s="21">
        <v>1.9568958882009525E-2</v>
      </c>
      <c r="AC881" s="21">
        <v>4.8112298741182086E-2</v>
      </c>
      <c r="AD881" s="21">
        <v>-6.5127397142719937E-2</v>
      </c>
      <c r="AE881" s="21">
        <v>0.12769302402359145</v>
      </c>
      <c r="AF881" s="21">
        <v>-0.99999999999999944</v>
      </c>
      <c r="AG881" s="21">
        <v>-0.99999999999999944</v>
      </c>
      <c r="AH881" s="21">
        <v>-0.99999999999999944</v>
      </c>
      <c r="AI881" s="21">
        <v>0</v>
      </c>
      <c r="AJ881" s="21">
        <v>1.0335573807360525E-2</v>
      </c>
      <c r="AK881" s="21">
        <v>-7.7902908356888255E-3</v>
      </c>
      <c r="AL881" s="21">
        <v>-2.9288335221885654E-3</v>
      </c>
      <c r="AM881" s="21">
        <v>-0.26144805520238645</v>
      </c>
      <c r="AN881" s="21">
        <v>-7.3516390211116903E-2</v>
      </c>
      <c r="AO881" s="21">
        <v>-6.5751528342381063</v>
      </c>
      <c r="AP881" s="21">
        <v>-1.8525539228888666</v>
      </c>
      <c r="AQ881" s="21">
        <v>18.948756145647799</v>
      </c>
      <c r="AR881" s="21">
        <v>0.46825233913501541</v>
      </c>
      <c r="AS881" s="21">
        <v>0.25357019012850451</v>
      </c>
      <c r="AT881" s="21">
        <v>-0.99999999999999944</v>
      </c>
      <c r="AU881" s="21">
        <v>-0.99999999999999944</v>
      </c>
      <c r="AV881" s="21">
        <v>2.6750351211753074</v>
      </c>
      <c r="AW881" s="21">
        <v>23.080825223659588</v>
      </c>
      <c r="AX881" s="21">
        <v>24.114382604395637</v>
      </c>
      <c r="AY881" s="21">
        <v>0.21476331057858611</v>
      </c>
      <c r="AZ881" s="21">
        <v>-8.3390671177369473</v>
      </c>
      <c r="BA881" s="26">
        <v>1488.2420874605741</v>
      </c>
      <c r="CU881" t="e">
        <v>#N/A</v>
      </c>
      <c r="CV881" t="e">
        <v>#N/A</v>
      </c>
    </row>
    <row r="882" spans="1:100" x14ac:dyDescent="0.25">
      <c r="A882">
        <v>2503</v>
      </c>
      <c r="B882" t="s">
        <v>1297</v>
      </c>
      <c r="C882" s="26">
        <v>3</v>
      </c>
      <c r="D882" s="21">
        <v>5.0718613799260188</v>
      </c>
      <c r="E882" s="21">
        <v>0.21747040154876512</v>
      </c>
      <c r="F882" s="21">
        <v>0.12569232572359487</v>
      </c>
      <c r="G882" s="21">
        <v>0.1900004146179545</v>
      </c>
      <c r="H882" s="21">
        <v>-0.1502734644461719</v>
      </c>
      <c r="I882" s="21">
        <v>0</v>
      </c>
      <c r="J882" s="21">
        <v>-9.0164078667703134</v>
      </c>
      <c r="K882" s="21">
        <v>-0.1502734644461719</v>
      </c>
      <c r="L882" s="21">
        <v>-1.0000000000000013</v>
      </c>
      <c r="M882" s="21">
        <v>-1.0000000000000013</v>
      </c>
      <c r="N882" s="21">
        <v>-3.0054692889234382</v>
      </c>
      <c r="O882" s="21">
        <v>-3.7545460722263386</v>
      </c>
      <c r="P882" s="21">
        <v>0.94217560835455783</v>
      </c>
      <c r="Q882" s="21">
        <v>1.053119168493033E-2</v>
      </c>
      <c r="R882" s="21">
        <v>-7.5068567371464251E-2</v>
      </c>
      <c r="S882" s="21">
        <v>0.33333333333333343</v>
      </c>
      <c r="T882" s="21">
        <v>0.41917436386457829</v>
      </c>
      <c r="U882" s="21">
        <v>0.33766551221011776</v>
      </c>
      <c r="V882" s="21">
        <v>6.5048715881543297E-3</v>
      </c>
      <c r="W882" s="21">
        <v>49.878061817694245</v>
      </c>
      <c r="X882" s="21">
        <v>2.3568372335463832</v>
      </c>
      <c r="Y882" s="21">
        <v>-1.0000000000000013</v>
      </c>
      <c r="Z882" s="21">
        <v>-1.0000000000000013</v>
      </c>
      <c r="AA882" s="21">
        <v>70.202255110650384</v>
      </c>
      <c r="AB882" s="21">
        <v>0.1222218927478903</v>
      </c>
      <c r="AC882" s="21">
        <v>0.26909476385124731</v>
      </c>
      <c r="AD882" s="21">
        <v>1.6668580607413958E-2</v>
      </c>
      <c r="AE882" s="21">
        <v>20.399261860327581</v>
      </c>
      <c r="AF882" s="21">
        <v>-1.0000000000000013</v>
      </c>
      <c r="AG882" s="21">
        <v>-1.0000000000000013</v>
      </c>
      <c r="AH882" s="21">
        <v>-1.0000000000000013</v>
      </c>
      <c r="AI882" s="21">
        <v>0</v>
      </c>
      <c r="AJ882" s="21">
        <v>6.5048715881543297E-3</v>
      </c>
      <c r="AK882" s="21">
        <v>0.14491682190157013</v>
      </c>
      <c r="AL882" s="21">
        <v>-0.18751793299059086</v>
      </c>
      <c r="AM882" s="21">
        <v>-0.1288219230415612</v>
      </c>
      <c r="AN882" s="21">
        <v>2.6538948579810477E-2</v>
      </c>
      <c r="AO882" s="21">
        <v>-2.4959639665311797</v>
      </c>
      <c r="AP882" s="21">
        <v>-0.27411595045769271</v>
      </c>
      <c r="AQ882" s="21">
        <v>40.861653950923952</v>
      </c>
      <c r="AR882" s="21">
        <v>1.0966780809961838</v>
      </c>
      <c r="AS882" s="21">
        <v>2.2065637691002102</v>
      </c>
      <c r="AT882" s="21">
        <v>-1.0000000000000013</v>
      </c>
      <c r="AU882" s="21">
        <v>-1.0000000000000013</v>
      </c>
      <c r="AV882" s="21">
        <v>0.11493184724649028</v>
      </c>
      <c r="AW882" s="21">
        <v>66.17359308796631</v>
      </c>
      <c r="AX882" s="21">
        <v>66.824080246781747</v>
      </c>
      <c r="AY882" s="21">
        <v>0.32155978412925518</v>
      </c>
      <c r="AZ882" s="21">
        <v>19.962513362611077</v>
      </c>
      <c r="BA882" s="26">
        <v>1481.8203750642347</v>
      </c>
      <c r="CU882" t="e">
        <v>#N/A</v>
      </c>
      <c r="CV882" t="e">
        <v>#N/A</v>
      </c>
    </row>
    <row r="883" spans="1:100" x14ac:dyDescent="0.25">
      <c r="A883">
        <v>2504</v>
      </c>
      <c r="B883" t="s">
        <v>1298</v>
      </c>
      <c r="C883" s="26">
        <v>2</v>
      </c>
      <c r="D883" s="21">
        <v>4.1499748709359441</v>
      </c>
      <c r="E883" s="21">
        <v>9.2860237561107201E-2</v>
      </c>
      <c r="F883" s="21">
        <v>0.30816941293585537</v>
      </c>
      <c r="G883" s="21">
        <v>0.3172357086750629</v>
      </c>
      <c r="H883" s="21">
        <v>0.11785711598924581</v>
      </c>
      <c r="I883" s="21">
        <v>0</v>
      </c>
      <c r="J883" s="21">
        <v>7.0714269593547474</v>
      </c>
      <c r="K883" s="21">
        <v>0.11785711598924581</v>
      </c>
      <c r="L883" s="21">
        <v>-1</v>
      </c>
      <c r="M883" s="21">
        <v>-1</v>
      </c>
      <c r="N883" s="21">
        <v>2.357142319784916</v>
      </c>
      <c r="O883" s="21">
        <v>11.190232523605648</v>
      </c>
      <c r="P883" s="21">
        <v>0.63806575012502731</v>
      </c>
      <c r="Q883" s="21">
        <v>1.779584331381876</v>
      </c>
      <c r="R883" s="21">
        <v>0.58599408017306776</v>
      </c>
      <c r="S883" s="21">
        <v>0.33688555524043745</v>
      </c>
      <c r="T883" s="21">
        <v>0.31141286636387916</v>
      </c>
      <c r="U883" s="21">
        <v>0.11134419648655254</v>
      </c>
      <c r="V883" s="21">
        <v>5.0919030908623594E-3</v>
      </c>
      <c r="W883" s="21">
        <v>26.446217159980932</v>
      </c>
      <c r="X883" s="21">
        <v>0.9591090180477464</v>
      </c>
      <c r="Y883" s="21">
        <v>-1</v>
      </c>
      <c r="Z883" s="21">
        <v>-1</v>
      </c>
      <c r="AA883" s="21">
        <v>46.796422234380685</v>
      </c>
      <c r="AB883" s="21">
        <v>0.15525565270752095</v>
      </c>
      <c r="AC883" s="21">
        <v>0.15548363703879656</v>
      </c>
      <c r="AD883" s="21">
        <v>0.15056726727063074</v>
      </c>
      <c r="AE883" s="21">
        <v>21.106754467360169</v>
      </c>
      <c r="AF883" s="21">
        <v>-1</v>
      </c>
      <c r="AG883" s="21">
        <v>-1</v>
      </c>
      <c r="AH883" s="21">
        <v>-1</v>
      </c>
      <c r="AI883" s="21">
        <v>2.5250723431530109E-3</v>
      </c>
      <c r="AJ883" s="21">
        <v>5.0919030908623594E-3</v>
      </c>
      <c r="AK883" s="21">
        <v>4.486497187311192E-2</v>
      </c>
      <c r="AL883" s="21">
        <v>0.12696298511613541</v>
      </c>
      <c r="AM883" s="21">
        <v>4.3909692689790905E-2</v>
      </c>
      <c r="AN883" s="21">
        <v>0.13953116752526284</v>
      </c>
      <c r="AO883" s="21">
        <v>1.5051320098740666</v>
      </c>
      <c r="AP883" s="21">
        <v>3.9400292804485142</v>
      </c>
      <c r="AQ883" s="21">
        <v>31.776462512682901</v>
      </c>
      <c r="AR883" s="21">
        <v>0.74492593492371761</v>
      </c>
      <c r="AS883" s="21">
        <v>1.0504461270806433</v>
      </c>
      <c r="AT883" s="21">
        <v>-1</v>
      </c>
      <c r="AU883" s="21">
        <v>-1</v>
      </c>
      <c r="AV883" s="21">
        <v>0.82935408510666941</v>
      </c>
      <c r="AW883" s="21">
        <v>59.373131385376375</v>
      </c>
      <c r="AX883" s="21">
        <v>59.546702457185859</v>
      </c>
      <c r="AY883" s="21">
        <v>0.20170485877917918</v>
      </c>
      <c r="AZ883" s="21">
        <v>6.1384291908916682</v>
      </c>
      <c r="BA883" s="26">
        <v>1477.7870874757105</v>
      </c>
    </row>
    <row r="884" spans="1:100" x14ac:dyDescent="0.25">
      <c r="A884">
        <v>2506</v>
      </c>
      <c r="B884" t="s">
        <v>1299</v>
      </c>
      <c r="C884" s="26">
        <v>3</v>
      </c>
      <c r="D884" s="21">
        <v>3.1028719830498863</v>
      </c>
      <c r="E884" s="21">
        <v>-0.33742647226099259</v>
      </c>
      <c r="F884" s="21">
        <v>-5.6803052263299812E-2</v>
      </c>
      <c r="G884" s="21">
        <v>-0.15737191205117024</v>
      </c>
      <c r="H884" s="21">
        <v>-4.4445548791244266E-2</v>
      </c>
      <c r="I884" s="21">
        <v>0</v>
      </c>
      <c r="J884" s="21">
        <v>-2.6667329274746527</v>
      </c>
      <c r="K884" s="21">
        <v>-4.4445548791244266E-2</v>
      </c>
      <c r="L884" s="21">
        <v>-1.0000000000000002</v>
      </c>
      <c r="M884" s="21">
        <v>-1.0000000000000002</v>
      </c>
      <c r="N884" s="21">
        <v>-0.88891097582488565</v>
      </c>
      <c r="O884" s="21">
        <v>0.27876714352407062</v>
      </c>
      <c r="P884" s="21">
        <v>0.94672927342021396</v>
      </c>
      <c r="Q884" s="21">
        <v>1.6234863257037813</v>
      </c>
      <c r="R884" s="21">
        <v>0.42587060526532333</v>
      </c>
      <c r="S884" s="21">
        <v>0.33333333333333376</v>
      </c>
      <c r="T884" s="21">
        <v>0.32736755541239326</v>
      </c>
      <c r="U884" s="21">
        <v>6.5398645780019568E-2</v>
      </c>
      <c r="V884" s="21">
        <v>2.1283673965148697E-2</v>
      </c>
      <c r="W884" s="21">
        <v>31.673150291285559</v>
      </c>
      <c r="X884" s="21">
        <v>1.0884772865270007</v>
      </c>
      <c r="Y884" s="21">
        <v>-1.0000000000000002</v>
      </c>
      <c r="Z884" s="21">
        <v>-1.0000000000000002</v>
      </c>
      <c r="AA884" s="21">
        <v>42.224661927575454</v>
      </c>
      <c r="AB884" s="21">
        <v>0.37429859025734702</v>
      </c>
      <c r="AC884" s="21">
        <v>-0.12758870111735765</v>
      </c>
      <c r="AD884" s="21">
        <v>-4.4197068519497645E-2</v>
      </c>
      <c r="AE884" s="21">
        <v>10.125641031024571</v>
      </c>
      <c r="AF884" s="21">
        <v>-1.0000000000000002</v>
      </c>
      <c r="AG884" s="21">
        <v>-1.0000000000000002</v>
      </c>
      <c r="AH884" s="21">
        <v>-1.0000000000000002</v>
      </c>
      <c r="AI884" s="21">
        <v>0</v>
      </c>
      <c r="AJ884" s="21">
        <v>2.1283673965148697E-2</v>
      </c>
      <c r="AK884" s="21">
        <v>-0.13023360213013932</v>
      </c>
      <c r="AL884" s="21">
        <v>-1.0654754651050927E-2</v>
      </c>
      <c r="AM884" s="21">
        <v>-9.994830739511526E-2</v>
      </c>
      <c r="AN884" s="21">
        <v>1.7851952293363234E-2</v>
      </c>
      <c r="AO884" s="21">
        <v>-3.149875695528578</v>
      </c>
      <c r="AP884" s="21">
        <v>0.39302503407882644</v>
      </c>
      <c r="AQ884" s="21">
        <v>29.006417363810904</v>
      </c>
      <c r="AR884" s="21">
        <v>0.74738320849089512</v>
      </c>
      <c r="AS884" s="21">
        <v>1.0440317377357566</v>
      </c>
      <c r="AT884" s="21">
        <v>-1.0000000000000002</v>
      </c>
      <c r="AU884" s="21">
        <v>-1.0000000000000002</v>
      </c>
      <c r="AV884" s="21">
        <v>0.26849869321415293</v>
      </c>
      <c r="AW884" s="21">
        <v>42.896454105178321</v>
      </c>
      <c r="AX884" s="21">
        <v>45.024821501693175</v>
      </c>
      <c r="AY884" s="21">
        <v>-8.2528856930731226E-2</v>
      </c>
      <c r="AZ884" s="21">
        <v>-50.100381023022287</v>
      </c>
      <c r="BA884" s="26">
        <v>1369.4822302961438</v>
      </c>
    </row>
    <row r="885" spans="1:100" x14ac:dyDescent="0.25">
      <c r="A885">
        <v>2508</v>
      </c>
      <c r="B885" t="s">
        <v>1300</v>
      </c>
      <c r="C885" s="26">
        <v>2</v>
      </c>
      <c r="D885" s="21">
        <v>4.075518805229037</v>
      </c>
      <c r="E885" s="21">
        <v>7.6321454655599766E-2</v>
      </c>
      <c r="F885" s="21">
        <v>0.26698603687514</v>
      </c>
      <c r="G885" s="21">
        <v>0.27586531504146616</v>
      </c>
      <c r="H885" s="21">
        <v>0.10929842698590173</v>
      </c>
      <c r="I885" s="21">
        <v>0</v>
      </c>
      <c r="J885" s="21">
        <v>6.5579056191541021</v>
      </c>
      <c r="K885" s="21">
        <v>0.10929842698590173</v>
      </c>
      <c r="L885" s="21">
        <v>-1</v>
      </c>
      <c r="M885" s="21">
        <v>-1</v>
      </c>
      <c r="N885" s="21">
        <v>2.1859685397180342</v>
      </c>
      <c r="O885" s="21">
        <v>10.656818115763624</v>
      </c>
      <c r="P885" s="21">
        <v>0.55430565504997453</v>
      </c>
      <c r="Q885" s="21">
        <v>1.5838152435702892</v>
      </c>
      <c r="R885" s="21">
        <v>0.5216940359152924</v>
      </c>
      <c r="S885" s="21">
        <v>0.33528569169442041</v>
      </c>
      <c r="T885" s="21">
        <v>0.30465821035164992</v>
      </c>
      <c r="U885" s="21">
        <v>0.10298003356006194</v>
      </c>
      <c r="V885" s="21">
        <v>3.985922028308754E-3</v>
      </c>
      <c r="W885" s="21">
        <v>25.918319908085461</v>
      </c>
      <c r="X885" s="21">
        <v>0.92036120846114766</v>
      </c>
      <c r="Y885" s="21">
        <v>-1</v>
      </c>
      <c r="Z885" s="21">
        <v>-1</v>
      </c>
      <c r="AA885" s="21">
        <v>45.709566818252888</v>
      </c>
      <c r="AB885" s="21">
        <v>0.14587368461404937</v>
      </c>
      <c r="AC885" s="21">
        <v>0.14609810851084701</v>
      </c>
      <c r="AD885" s="21">
        <v>0.14126233756184714</v>
      </c>
      <c r="AE885" s="21">
        <v>20.24242672954702</v>
      </c>
      <c r="AF885" s="21">
        <v>-1</v>
      </c>
      <c r="AG885" s="21">
        <v>-1</v>
      </c>
      <c r="AH885" s="21">
        <v>-1</v>
      </c>
      <c r="AI885" s="21">
        <v>1.9186158070462463E-3</v>
      </c>
      <c r="AJ885" s="21">
        <v>3.985922028308754E-3</v>
      </c>
      <c r="AK885" s="21">
        <v>5.6167824178528072E-2</v>
      </c>
      <c r="AL885" s="21">
        <v>0.11566013281071925</v>
      </c>
      <c r="AM885" s="21">
        <v>5.7074388942452661E-2</v>
      </c>
      <c r="AN885" s="21">
        <v>0.12636647127260109</v>
      </c>
      <c r="AO885" s="21">
        <v>1.8403567387197746</v>
      </c>
      <c r="AP885" s="21">
        <v>3.6048045516028062</v>
      </c>
      <c r="AQ885" s="21">
        <v>31.214478629406027</v>
      </c>
      <c r="AR885" s="21">
        <v>0.732555569623345</v>
      </c>
      <c r="AS885" s="21">
        <v>1.0104419177891981</v>
      </c>
      <c r="AT885" s="21">
        <v>-1</v>
      </c>
      <c r="AU885" s="21">
        <v>-1</v>
      </c>
      <c r="AV885" s="21">
        <v>0.74402533723589892</v>
      </c>
      <c r="AW885" s="21">
        <v>58.120610036160528</v>
      </c>
      <c r="AX885" s="21">
        <v>58.277772279745712</v>
      </c>
      <c r="AY885" s="21">
        <v>0.19205708546889921</v>
      </c>
      <c r="AZ885" s="21">
        <v>4.4482114671929862</v>
      </c>
      <c r="BA885" s="26">
        <v>1459.1342095545126</v>
      </c>
    </row>
    <row r="886" spans="1:100" x14ac:dyDescent="0.25">
      <c r="A886">
        <v>2509</v>
      </c>
      <c r="B886" t="s">
        <v>1188</v>
      </c>
      <c r="C886" s="26">
        <v>3</v>
      </c>
      <c r="D886" s="21">
        <v>6.3801785554092953</v>
      </c>
      <c r="E886" s="21">
        <v>0</v>
      </c>
      <c r="F886" s="21">
        <v>-3.1160461297865601E-2</v>
      </c>
      <c r="G886" s="21">
        <v>-3.1160461297865601E-2</v>
      </c>
      <c r="H886" s="21">
        <v>0.35555769422402278</v>
      </c>
      <c r="I886" s="21">
        <v>0</v>
      </c>
      <c r="J886" s="21">
        <v>21.333461653441368</v>
      </c>
      <c r="K886" s="21">
        <v>0.35555769422402278</v>
      </c>
      <c r="L886" s="21">
        <v>-1.0000000000000004</v>
      </c>
      <c r="M886" s="21">
        <v>-1.0000000000000004</v>
      </c>
      <c r="N886" s="21">
        <v>7.1111538844804532</v>
      </c>
      <c r="O886" s="21">
        <v>27.682479747552776</v>
      </c>
      <c r="P886" s="21">
        <v>-0.18129778027378401</v>
      </c>
      <c r="Q886" s="21">
        <v>3.8253162825533575</v>
      </c>
      <c r="R886" s="21">
        <v>1.2437955839564034</v>
      </c>
      <c r="S886" s="21">
        <v>0.33333333333333343</v>
      </c>
      <c r="T886" s="21">
        <v>0.40702728584681697</v>
      </c>
      <c r="U886" s="21">
        <v>0.15114589743184564</v>
      </c>
      <c r="V886" s="21">
        <v>-3.3650373683584957E-2</v>
      </c>
      <c r="W886" s="21">
        <v>20.091937948175527</v>
      </c>
      <c r="X886" s="21">
        <v>0.85638063207285908</v>
      </c>
      <c r="Y886" s="21">
        <v>-1.0000000000000004</v>
      </c>
      <c r="Z886" s="21">
        <v>-1.0000000000000004</v>
      </c>
      <c r="AA886" s="21">
        <v>54.930254775794452</v>
      </c>
      <c r="AB886" s="21">
        <v>0.34447995603102044</v>
      </c>
      <c r="AC886" s="21">
        <v>0.32356218203120113</v>
      </c>
      <c r="AD886" s="21">
        <v>3.8482868110294895E-3</v>
      </c>
      <c r="AE886" s="21">
        <v>33.594521243662562</v>
      </c>
      <c r="AF886" s="21">
        <v>-1.0000000000000004</v>
      </c>
      <c r="AG886" s="21">
        <v>-1.0000000000000004</v>
      </c>
      <c r="AH886" s="21">
        <v>-1.0000000000000004</v>
      </c>
      <c r="AI886" s="21">
        <v>0</v>
      </c>
      <c r="AJ886" s="21">
        <v>-3.3650373683584957E-2</v>
      </c>
      <c r="AK886" s="21">
        <v>0.17512549055774462</v>
      </c>
      <c r="AL886" s="21">
        <v>0.10896349711525802</v>
      </c>
      <c r="AM886" s="21">
        <v>7.8572058063557909E-2</v>
      </c>
      <c r="AN886" s="21">
        <v>5.028576583188251E-3</v>
      </c>
      <c r="AO886" s="21">
        <v>2.839928904377671</v>
      </c>
      <c r="AP886" s="21">
        <v>0.67053190015599595</v>
      </c>
      <c r="AQ886" s="21">
        <v>41.425399601616903</v>
      </c>
      <c r="AR886" s="21">
        <v>0.85785614292841106</v>
      </c>
      <c r="AS886" s="21">
        <v>1.2119383262968817</v>
      </c>
      <c r="AT886" s="21">
        <v>-1.0000000000000004</v>
      </c>
      <c r="AU886" s="21">
        <v>-1.0000000000000004</v>
      </c>
      <c r="AV886" s="21">
        <v>1.2126351226585381</v>
      </c>
      <c r="AW886" s="21">
        <v>83.283266423503235</v>
      </c>
      <c r="AX886" s="21">
        <v>79.918229055144749</v>
      </c>
      <c r="AY886" s="21">
        <v>0.51407205286002078</v>
      </c>
      <c r="AZ886" s="21">
        <v>61.618549281575</v>
      </c>
      <c r="BA886" s="26">
        <v>1566.9450015206921</v>
      </c>
      <c r="CU886" t="e">
        <v>#N/A</v>
      </c>
      <c r="CV886" t="e">
        <v>#N/A</v>
      </c>
    </row>
    <row r="887" spans="1:100" x14ac:dyDescent="0.25">
      <c r="A887">
        <v>2511</v>
      </c>
      <c r="B887" t="s">
        <v>1301</v>
      </c>
      <c r="C887" s="26">
        <v>2</v>
      </c>
      <c r="D887" s="21">
        <v>4.2709464515126037</v>
      </c>
      <c r="E887" s="21">
        <v>0.11973142246589674</v>
      </c>
      <c r="F887" s="21">
        <v>0.37508159864224433</v>
      </c>
      <c r="G887" s="21">
        <v>0.38445174889178979</v>
      </c>
      <c r="H887" s="21">
        <v>0.1317627410927027</v>
      </c>
      <c r="I887" s="21">
        <v>0</v>
      </c>
      <c r="J887" s="21">
        <v>7.9057644655621608</v>
      </c>
      <c r="K887" s="21">
        <v>0.1317627410927027</v>
      </c>
      <c r="L887" s="21">
        <v>-1</v>
      </c>
      <c r="M887" s="21">
        <v>-1</v>
      </c>
      <c r="N887" s="21">
        <v>2.6352548218540535</v>
      </c>
      <c r="O887" s="21">
        <v>12.056891047748239</v>
      </c>
      <c r="P887" s="21">
        <v>0.77415393843149549</v>
      </c>
      <c r="Q887" s="21">
        <v>2.097657758385707</v>
      </c>
      <c r="R887" s="21">
        <v>0.69046478932431166</v>
      </c>
      <c r="S887" s="21">
        <v>0.339484913936484</v>
      </c>
      <c r="T887" s="21">
        <v>0.32238741096669982</v>
      </c>
      <c r="U887" s="21">
        <v>0.12493376772983131</v>
      </c>
      <c r="V887" s="21">
        <v>6.8888322725844924E-3</v>
      </c>
      <c r="W887" s="21">
        <v>27.303911752591475</v>
      </c>
      <c r="X887" s="21">
        <v>1.0220640469640732</v>
      </c>
      <c r="Y887" s="21">
        <v>-1</v>
      </c>
      <c r="Z887" s="21">
        <v>-1</v>
      </c>
      <c r="AA887" s="21">
        <v>48.562277256385762</v>
      </c>
      <c r="AB887" s="21">
        <v>0.17049889042645611</v>
      </c>
      <c r="AC887" s="21">
        <v>0.17073265953002995</v>
      </c>
      <c r="AD887" s="21">
        <v>0.16568533781786138</v>
      </c>
      <c r="AE887" s="21">
        <v>22.511060370268019</v>
      </c>
      <c r="AF887" s="21">
        <v>-1</v>
      </c>
      <c r="AG887" s="21">
        <v>-1</v>
      </c>
      <c r="AH887" s="21">
        <v>-1</v>
      </c>
      <c r="AI887" s="21">
        <v>3.5104051703356192E-3</v>
      </c>
      <c r="AJ887" s="21">
        <v>6.8888322725844924E-3</v>
      </c>
      <c r="AK887" s="21">
        <v>2.6500801064072245E-2</v>
      </c>
      <c r="AL887" s="21">
        <v>0.14532715592517509</v>
      </c>
      <c r="AM887" s="21">
        <v>2.252051373739869E-2</v>
      </c>
      <c r="AN887" s="21">
        <v>0.16092034647765507</v>
      </c>
      <c r="AO887" s="21">
        <v>0.96047973860739999</v>
      </c>
      <c r="AP887" s="21">
        <v>4.4846815517151803</v>
      </c>
      <c r="AQ887" s="21">
        <v>32.689538942026189</v>
      </c>
      <c r="AR887" s="21">
        <v>0.76502453439293339</v>
      </c>
      <c r="AS887" s="21">
        <v>1.1154424760249397</v>
      </c>
      <c r="AT887" s="21">
        <v>-1</v>
      </c>
      <c r="AU887" s="21">
        <v>-1</v>
      </c>
      <c r="AV887" s="21">
        <v>0.96799092282500632</v>
      </c>
      <c r="AW887" s="21">
        <v>61.408150102549797</v>
      </c>
      <c r="AX887" s="21">
        <v>61.608381216987887</v>
      </c>
      <c r="AY887" s="21">
        <v>0.21737996026767481</v>
      </c>
      <c r="AZ887" s="21">
        <v>8.8845897301738805</v>
      </c>
      <c r="BA887" s="26">
        <v>1383.8758219364775</v>
      </c>
    </row>
    <row r="888" spans="1:100" x14ac:dyDescent="0.25">
      <c r="A888">
        <v>2512</v>
      </c>
      <c r="B888" t="s">
        <v>1302</v>
      </c>
      <c r="C888" s="26">
        <v>3</v>
      </c>
      <c r="D888" s="21">
        <v>6.0211062380546059</v>
      </c>
      <c r="E888" s="21">
        <v>-1.3617346256646921E-2</v>
      </c>
      <c r="F888" s="21">
        <v>1.0697159997112349</v>
      </c>
      <c r="G888" s="21">
        <v>1.0697159997112349</v>
      </c>
      <c r="H888" s="21">
        <v>0.29513836755570239</v>
      </c>
      <c r="I888" s="21">
        <v>0</v>
      </c>
      <c r="J888" s="21">
        <v>17.708302053342148</v>
      </c>
      <c r="K888" s="21">
        <v>0.29513836755570239</v>
      </c>
      <c r="L888" s="21">
        <v>-1.0000000000000018</v>
      </c>
      <c r="M888" s="21">
        <v>-1.0000000000000018</v>
      </c>
      <c r="N888" s="21">
        <v>5.9027673511140497</v>
      </c>
      <c r="O888" s="21">
        <v>24.79912429110799</v>
      </c>
      <c r="P888" s="21">
        <v>-0.53492081929547153</v>
      </c>
      <c r="Q888" s="21">
        <v>0.49727770223531076</v>
      </c>
      <c r="R888" s="21">
        <v>0.16328041005797367</v>
      </c>
      <c r="S888" s="21">
        <v>0.33333333333333359</v>
      </c>
      <c r="T888" s="21">
        <v>0.33885540830659888</v>
      </c>
      <c r="U888" s="21">
        <v>0.47113465282732719</v>
      </c>
      <c r="V888" s="21">
        <v>0.1786440133003328</v>
      </c>
      <c r="W888" s="21">
        <v>41.073161608475623</v>
      </c>
      <c r="X888" s="21">
        <v>3.3196943183504106</v>
      </c>
      <c r="Y888" s="21">
        <v>-1.0000000000000018</v>
      </c>
      <c r="Z888" s="21">
        <v>-1.0000000000000018</v>
      </c>
      <c r="AA888" s="21">
        <v>103.91234019514735</v>
      </c>
      <c r="AB888" s="21">
        <v>0.431747484276989</v>
      </c>
      <c r="AC888" s="21">
        <v>0.4434726343819998</v>
      </c>
      <c r="AD888" s="21">
        <v>0.37829784487328538</v>
      </c>
      <c r="AE888" s="21">
        <v>62.675898176613707</v>
      </c>
      <c r="AF888" s="21">
        <v>-1.0000000000000018</v>
      </c>
      <c r="AG888" s="21">
        <v>-1.0000000000000018</v>
      </c>
      <c r="AH888" s="21">
        <v>-1.0000000000000018</v>
      </c>
      <c r="AI888" s="21">
        <v>0</v>
      </c>
      <c r="AJ888" s="21">
        <v>0.1786440133003328</v>
      </c>
      <c r="AK888" s="21">
        <v>0.25648055838154127</v>
      </c>
      <c r="AL888" s="21">
        <v>9.38571334777E-2</v>
      </c>
      <c r="AM888" s="21">
        <v>-0.14316567166206975</v>
      </c>
      <c r="AN888" s="21">
        <v>-0.14682324123764648</v>
      </c>
      <c r="AO888" s="21">
        <v>-2.2967389996440368</v>
      </c>
      <c r="AP888" s="21">
        <v>-3.2012953635526618</v>
      </c>
      <c r="AQ888" s="21">
        <v>58.781463661817753</v>
      </c>
      <c r="AR888" s="21">
        <v>1.3219674077675936</v>
      </c>
      <c r="AS888" s="21">
        <v>3.6148326859061117</v>
      </c>
      <c r="AT888" s="21">
        <v>-1.0000000000000018</v>
      </c>
      <c r="AU888" s="21">
        <v>-1.0000000000000018</v>
      </c>
      <c r="AV888" s="21">
        <v>1.2329964097692085</v>
      </c>
      <c r="AW888" s="21">
        <v>125.51016912270266</v>
      </c>
      <c r="AX888" s="21">
        <v>143.37457045273598</v>
      </c>
      <c r="AY888" s="21">
        <v>0.36062474180891152</v>
      </c>
      <c r="AZ888" s="21">
        <v>66.071710032524905</v>
      </c>
      <c r="BA888" s="26">
        <v>1631.5899847351179</v>
      </c>
      <c r="CU888" t="e">
        <v>#N/A</v>
      </c>
      <c r="CV888" t="e">
        <v>#N/A</v>
      </c>
    </row>
    <row r="889" spans="1:100" x14ac:dyDescent="0.25">
      <c r="A889">
        <v>2513</v>
      </c>
      <c r="B889" t="s">
        <v>1303</v>
      </c>
      <c r="C889" s="26">
        <v>2</v>
      </c>
      <c r="D889" s="21">
        <v>3.6308165035653928</v>
      </c>
      <c r="E889" s="21">
        <v>-2.2459413698987019E-2</v>
      </c>
      <c r="F889" s="21">
        <v>2.1010884272086361E-2</v>
      </c>
      <c r="G889" s="21">
        <v>2.877316620281703E-2</v>
      </c>
      <c r="H889" s="21">
        <v>5.8180110930997161E-2</v>
      </c>
      <c r="I889" s="21">
        <v>0</v>
      </c>
      <c r="J889" s="21">
        <v>3.4908066558598296</v>
      </c>
      <c r="K889" s="21">
        <v>5.8180110930997161E-2</v>
      </c>
      <c r="L889" s="21">
        <v>-1</v>
      </c>
      <c r="M889" s="21">
        <v>-1</v>
      </c>
      <c r="N889" s="21">
        <v>1.1636022186199431</v>
      </c>
      <c r="O889" s="21">
        <v>7.4709042126349683</v>
      </c>
      <c r="P889" s="21">
        <v>5.4033357369518475E-2</v>
      </c>
      <c r="Q889" s="21">
        <v>0.41454900424053631</v>
      </c>
      <c r="R889" s="21">
        <v>0.13765040687011551</v>
      </c>
      <c r="S889" s="21">
        <v>0.32573021767753946</v>
      </c>
      <c r="T889" s="21">
        <v>0.26431480720423078</v>
      </c>
      <c r="U889" s="21">
        <v>5.3023559637011025E-2</v>
      </c>
      <c r="V889" s="21">
        <v>-2.6197496445682904E-3</v>
      </c>
      <c r="W889" s="21">
        <v>22.765358215428517</v>
      </c>
      <c r="X889" s="21">
        <v>0.6889329165686513</v>
      </c>
      <c r="Y889" s="21">
        <v>-1</v>
      </c>
      <c r="Z889" s="21">
        <v>-1</v>
      </c>
      <c r="AA889" s="21">
        <v>39.218126523378558</v>
      </c>
      <c r="AB889" s="21">
        <v>8.983818548191326E-2</v>
      </c>
      <c r="AC889" s="21">
        <v>9.0041344040659027E-2</v>
      </c>
      <c r="AD889" s="21">
        <v>8.5686964097941368E-2</v>
      </c>
      <c r="AE889" s="21">
        <v>15.080073189268852</v>
      </c>
      <c r="AF889" s="21">
        <v>-1</v>
      </c>
      <c r="AG889" s="21">
        <v>-1</v>
      </c>
      <c r="AH889" s="21">
        <v>-1</v>
      </c>
      <c r="AI889" s="21">
        <v>-1.7035554009688315E-3</v>
      </c>
      <c r="AJ889" s="21">
        <v>-2.6197496445682904E-3</v>
      </c>
      <c r="AK889" s="21">
        <v>0.12367615124175182</v>
      </c>
      <c r="AL889" s="21">
        <v>4.8151805747495495E-2</v>
      </c>
      <c r="AM889" s="21">
        <v>0.13570291529122414</v>
      </c>
      <c r="AN889" s="21">
        <v>4.7737944923829635E-2</v>
      </c>
      <c r="AO889" s="21">
        <v>3.8425469844290268</v>
      </c>
      <c r="AP889" s="21">
        <v>1.6026143058935538</v>
      </c>
      <c r="AQ889" s="21">
        <v>27.857928373650118</v>
      </c>
      <c r="AR889" s="21">
        <v>0.65867132836957354</v>
      </c>
      <c r="AS889" s="21">
        <v>0.77150955171214619</v>
      </c>
      <c r="AT889" s="21">
        <v>-1</v>
      </c>
      <c r="AU889" s="21">
        <v>-1</v>
      </c>
      <c r="AV889" s="21">
        <v>0.23438397738241878</v>
      </c>
      <c r="AW889" s="21">
        <v>50.639700031168609</v>
      </c>
      <c r="AX889" s="21">
        <v>50.698857584206834</v>
      </c>
      <c r="AY889" s="21">
        <v>0.13443401666615773</v>
      </c>
      <c r="AZ889" s="21">
        <v>-5.6469191968458077</v>
      </c>
      <c r="BA889" s="26">
        <v>1462.2033221825241</v>
      </c>
    </row>
    <row r="890" spans="1:100" x14ac:dyDescent="0.25">
      <c r="A890">
        <v>2515</v>
      </c>
      <c r="B890" t="s">
        <v>1304</v>
      </c>
      <c r="C890" s="26">
        <v>2</v>
      </c>
      <c r="D890" s="21">
        <v>3.8683183678610384</v>
      </c>
      <c r="E890" s="21">
        <v>3.0296419367741471E-2</v>
      </c>
      <c r="F890" s="21">
        <v>0.15237867143010647</v>
      </c>
      <c r="G890" s="21">
        <v>0.16073750680203297</v>
      </c>
      <c r="H890" s="21">
        <v>8.5480836196585391E-2</v>
      </c>
      <c r="I890" s="21">
        <v>0</v>
      </c>
      <c r="J890" s="21">
        <v>5.1288501717951229</v>
      </c>
      <c r="K890" s="21">
        <v>8.5480836196585391E-2</v>
      </c>
      <c r="L890" s="21">
        <v>-1</v>
      </c>
      <c r="M890" s="21">
        <v>-1</v>
      </c>
      <c r="N890" s="21">
        <v>1.7096167239317075</v>
      </c>
      <c r="O890" s="21">
        <v>9.1724031449494294</v>
      </c>
      <c r="P890" s="21">
        <v>0.3212134527053917</v>
      </c>
      <c r="Q890" s="21">
        <v>1.039018251779577</v>
      </c>
      <c r="R890" s="21">
        <v>0.34275633397656791</v>
      </c>
      <c r="S890" s="21">
        <v>0.33083350336944567</v>
      </c>
      <c r="T890" s="21">
        <v>0.28586098185567221</v>
      </c>
      <c r="U890" s="21">
        <v>7.9703780643232552E-2</v>
      </c>
      <c r="V890" s="21">
        <v>9.0813705933247366E-4</v>
      </c>
      <c r="W890" s="21">
        <v>24.449258382478181</v>
      </c>
      <c r="X890" s="21">
        <v>0.81253167144264338</v>
      </c>
      <c r="Y890" s="21">
        <v>-1</v>
      </c>
      <c r="Z890" s="21">
        <v>-1</v>
      </c>
      <c r="AA890" s="21">
        <v>42.685005750737801</v>
      </c>
      <c r="AB890" s="21">
        <v>0.11976502746323822</v>
      </c>
      <c r="AC890" s="21">
        <v>0.1199795431870207</v>
      </c>
      <c r="AD890" s="21">
        <v>0.11536806706778344</v>
      </c>
      <c r="AE890" s="21">
        <v>17.83712793214411</v>
      </c>
      <c r="AF890" s="21">
        <v>-1</v>
      </c>
      <c r="AG890" s="21">
        <v>-1</v>
      </c>
      <c r="AH890" s="21">
        <v>-1</v>
      </c>
      <c r="AI890" s="21">
        <v>2.3093518179471457E-4</v>
      </c>
      <c r="AJ890" s="21">
        <v>9.0813705933247366E-4</v>
      </c>
      <c r="AK890" s="21">
        <v>8.7622023630955531E-2</v>
      </c>
      <c r="AL890" s="21">
        <v>8.4205933358291796E-2</v>
      </c>
      <c r="AM890" s="21">
        <v>9.3709830198588001E-2</v>
      </c>
      <c r="AN890" s="21">
        <v>8.9731030016465763E-2</v>
      </c>
      <c r="AO890" s="21">
        <v>2.7732385633762093</v>
      </c>
      <c r="AP890" s="21">
        <v>2.6719227269463715</v>
      </c>
      <c r="AQ890" s="21">
        <v>29.650558950019423</v>
      </c>
      <c r="AR890" s="21">
        <v>0.69813063625755556</v>
      </c>
      <c r="AS890" s="21">
        <v>0.89911600252559565</v>
      </c>
      <c r="AT890" s="21">
        <v>-1</v>
      </c>
      <c r="AU890" s="21">
        <v>-1</v>
      </c>
      <c r="AV890" s="21">
        <v>0.50656780155997017</v>
      </c>
      <c r="AW890" s="21">
        <v>54.635024692558332</v>
      </c>
      <c r="AX890" s="21">
        <v>54.74652354589464</v>
      </c>
      <c r="AY890" s="21">
        <v>0.16520873093205923</v>
      </c>
      <c r="AZ890" s="21">
        <v>-0.25541943611189788</v>
      </c>
      <c r="BA890" s="26">
        <v>1366.6972047841402</v>
      </c>
    </row>
    <row r="891" spans="1:100" x14ac:dyDescent="0.25">
      <c r="A891">
        <v>2518</v>
      </c>
      <c r="B891" t="s">
        <v>1305</v>
      </c>
      <c r="C891" s="26">
        <v>3</v>
      </c>
      <c r="D891" s="21">
        <v>3.3423697059059125</v>
      </c>
      <c r="E891" s="21">
        <v>0</v>
      </c>
      <c r="F891" s="21">
        <v>0.12917598406089498</v>
      </c>
      <c r="G891" s="21">
        <v>0.12917598406089498</v>
      </c>
      <c r="H891" s="21">
        <v>-9.8300189975700572E-2</v>
      </c>
      <c r="I891" s="21">
        <v>0</v>
      </c>
      <c r="J891" s="21">
        <v>-5.8980113985420326</v>
      </c>
      <c r="K891" s="21">
        <v>-9.8300189975700572E-2</v>
      </c>
      <c r="L891" s="21">
        <v>-1.0000000000000031</v>
      </c>
      <c r="M891" s="21">
        <v>-1.0000000000000031</v>
      </c>
      <c r="N891" s="21">
        <v>-1.9660037995140116</v>
      </c>
      <c r="O891" s="21">
        <v>-2.426465708575225</v>
      </c>
      <c r="P891" s="21">
        <v>-1.2380507039528623</v>
      </c>
      <c r="Q891" s="21">
        <v>-1.8587058335387647</v>
      </c>
      <c r="R891" s="21">
        <v>-0.83182910424629686</v>
      </c>
      <c r="S891" s="21">
        <v>0.33333333333333431</v>
      </c>
      <c r="T891" s="21">
        <v>0.41355081525816906</v>
      </c>
      <c r="U891" s="21">
        <v>-6.0008102098455279E-2</v>
      </c>
      <c r="V891" s="21">
        <v>-3.9764290262357628E-3</v>
      </c>
      <c r="W891" s="21">
        <v>31.247992297700502</v>
      </c>
      <c r="X891" s="21">
        <v>0.65261980692863442</v>
      </c>
      <c r="Y891" s="21">
        <v>-1.0000000000000031</v>
      </c>
      <c r="Z891" s="21">
        <v>-1.0000000000000031</v>
      </c>
      <c r="AA891" s="21">
        <v>48.686498578006635</v>
      </c>
      <c r="AB891" s="21">
        <v>9.5853340509344756E-2</v>
      </c>
      <c r="AC891" s="21">
        <v>0.10098152946137563</v>
      </c>
      <c r="AD891" s="21">
        <v>0.16857183772032761</v>
      </c>
      <c r="AE891" s="21">
        <v>18.270335384552389</v>
      </c>
      <c r="AF891" s="21">
        <v>-1.0000000000000031</v>
      </c>
      <c r="AG891" s="21">
        <v>-1.0000000000000031</v>
      </c>
      <c r="AH891" s="21">
        <v>-1.0000000000000031</v>
      </c>
      <c r="AI891" s="21">
        <v>0</v>
      </c>
      <c r="AJ891" s="21">
        <v>-3.9764290262357628E-3</v>
      </c>
      <c r="AK891" s="21">
        <v>-1.1449451290567542E-2</v>
      </c>
      <c r="AL891" s="21">
        <v>0.11630080194958375</v>
      </c>
      <c r="AM891" s="21">
        <v>8.4952271149061426E-2</v>
      </c>
      <c r="AN891" s="21">
        <v>0.31789067911461399</v>
      </c>
      <c r="AO891" s="21">
        <v>2.0665595222736983</v>
      </c>
      <c r="AP891" s="21">
        <v>8.5287709876132656</v>
      </c>
      <c r="AQ891" s="21">
        <v>25.349980899158481</v>
      </c>
      <c r="AR891" s="21">
        <v>0.68289961746681249</v>
      </c>
      <c r="AS891" s="21">
        <v>0.5543196169529343</v>
      </c>
      <c r="AT891" s="21">
        <v>-1.0000000000000031</v>
      </c>
      <c r="AU891" s="21">
        <v>-1.0000000000000031</v>
      </c>
      <c r="AV891" s="21">
        <v>-0.70265312018540171</v>
      </c>
      <c r="AW891" s="21">
        <v>54.78880385704467</v>
      </c>
      <c r="AX891" s="21">
        <v>54.391160954421082</v>
      </c>
      <c r="AY891" s="21">
        <v>6.5133378802401443E-2</v>
      </c>
      <c r="AZ891" s="21">
        <v>-33.875040470616042</v>
      </c>
      <c r="BA891" s="26">
        <v>1454.1694203710044</v>
      </c>
      <c r="CU891" t="e">
        <v>#N/A</v>
      </c>
      <c r="CV891" t="e">
        <v>#N/A</v>
      </c>
    </row>
    <row r="892" spans="1:100" x14ac:dyDescent="0.25">
      <c r="A892">
        <v>2521</v>
      </c>
      <c r="B892" t="s">
        <v>1306</v>
      </c>
      <c r="C892" s="26">
        <v>3</v>
      </c>
      <c r="D892" s="21">
        <v>5.5431270334449261</v>
      </c>
      <c r="E892" s="21">
        <v>0</v>
      </c>
      <c r="F892" s="21">
        <v>-0.11099384384244046</v>
      </c>
      <c r="G892" s="21">
        <v>-0.11099384384244046</v>
      </c>
      <c r="H892" s="21">
        <v>0.44352075237110467</v>
      </c>
      <c r="I892" s="21">
        <v>0</v>
      </c>
      <c r="J892" s="21">
        <v>26.611245142266277</v>
      </c>
      <c r="K892" s="21">
        <v>0.44352075237110467</v>
      </c>
      <c r="L892" s="21">
        <v>-0.99999999999999922</v>
      </c>
      <c r="M892" s="21">
        <v>-0.99999999999999922</v>
      </c>
      <c r="N892" s="21">
        <v>8.8704150474220924</v>
      </c>
      <c r="O892" s="21">
        <v>32.043378331868759</v>
      </c>
      <c r="P892" s="21">
        <v>-6.2896349534320994E-2</v>
      </c>
      <c r="Q892" s="21">
        <v>-3.5510323291388466</v>
      </c>
      <c r="R892" s="21">
        <v>-1.1212719884578912</v>
      </c>
      <c r="S892" s="21">
        <v>0.33237737610880519</v>
      </c>
      <c r="T892" s="21">
        <v>0.37970468773309157</v>
      </c>
      <c r="U892" s="21">
        <v>7.7220058380559758E-2</v>
      </c>
      <c r="V892" s="21">
        <v>8.0090972471385594E-2</v>
      </c>
      <c r="W892" s="21">
        <v>17.034893692909503</v>
      </c>
      <c r="X892" s="21">
        <v>1.104358734221103</v>
      </c>
      <c r="Y892" s="21">
        <v>-0.99999999999999922</v>
      </c>
      <c r="Z892" s="21">
        <v>-0.99999999999999922</v>
      </c>
      <c r="AA892" s="21">
        <v>7.9408789358622389</v>
      </c>
      <c r="AB892" s="21">
        <v>-0.12692531919934363</v>
      </c>
      <c r="AC892" s="21">
        <v>-9.2959671833691859E-2</v>
      </c>
      <c r="AD892" s="21">
        <v>6.0430135661248066E-2</v>
      </c>
      <c r="AE892" s="21">
        <v>-7.9727427685893737</v>
      </c>
      <c r="AF892" s="21">
        <v>-0.99999999999999922</v>
      </c>
      <c r="AG892" s="21">
        <v>-0.99999999999999922</v>
      </c>
      <c r="AH892" s="21">
        <v>-0.99999999999999922</v>
      </c>
      <c r="AI892" s="21">
        <v>0</v>
      </c>
      <c r="AJ892" s="21">
        <v>8.0090972471385594E-2</v>
      </c>
      <c r="AK892" s="21">
        <v>0.11361562791404588</v>
      </c>
      <c r="AL892" s="21">
        <v>0.22934593822657026</v>
      </c>
      <c r="AM892" s="21">
        <v>3.531685560648655E-2</v>
      </c>
      <c r="AN892" s="21">
        <v>0.10604329027248538</v>
      </c>
      <c r="AO892" s="21">
        <v>1.4509995297323934</v>
      </c>
      <c r="AP892" s="21">
        <v>3.7978119479449859</v>
      </c>
      <c r="AQ892" s="21">
        <v>43.646138835175769</v>
      </c>
      <c r="AR892" s="21">
        <v>0.86939309469384207</v>
      </c>
      <c r="AS892" s="21">
        <v>1.5478794865922079</v>
      </c>
      <c r="AT892" s="21">
        <v>-0.99999999999999922</v>
      </c>
      <c r="AU892" s="21">
        <v>-0.99999999999999922</v>
      </c>
      <c r="AV892" s="21">
        <v>-1.2322658323003319</v>
      </c>
      <c r="AW892" s="21">
        <v>43.782069215675946</v>
      </c>
      <c r="AX892" s="21">
        <v>51.791166462814537</v>
      </c>
      <c r="AY892" s="21">
        <v>-0.25990890517983678</v>
      </c>
      <c r="AZ892" s="21">
        <v>-76.401598387806587</v>
      </c>
      <c r="BA892" s="26">
        <v>1349.59493226718</v>
      </c>
    </row>
    <row r="893" spans="1:100" x14ac:dyDescent="0.25">
      <c r="A893">
        <v>2522</v>
      </c>
      <c r="B893" t="s">
        <v>1307</v>
      </c>
      <c r="C893" s="26">
        <v>3</v>
      </c>
      <c r="D893" s="21">
        <v>4.758301936678996</v>
      </c>
      <c r="E893" s="21">
        <v>0.17892886543350212</v>
      </c>
      <c r="F893" s="21">
        <v>-5.7081760539448592E-2</v>
      </c>
      <c r="G893" s="21">
        <v>-5.7081760539448592E-2</v>
      </c>
      <c r="H893" s="21">
        <v>0.13820227360034315</v>
      </c>
      <c r="I893" s="21">
        <v>0</v>
      </c>
      <c r="J893" s="21">
        <v>8.2921364160205773</v>
      </c>
      <c r="K893" s="21">
        <v>0.13820227360034315</v>
      </c>
      <c r="L893" s="21">
        <v>-1.0000000000000002</v>
      </c>
      <c r="M893" s="21">
        <v>-1.0000000000000002</v>
      </c>
      <c r="N893" s="21">
        <v>2.7640454720068606</v>
      </c>
      <c r="O893" s="21">
        <v>12.993356592160124</v>
      </c>
      <c r="P893" s="21">
        <v>0.58486631425409308</v>
      </c>
      <c r="Q893" s="21">
        <v>5.7608562623556194</v>
      </c>
      <c r="R893" s="21">
        <v>1.7076769889023502</v>
      </c>
      <c r="S893" s="21">
        <v>0.33163212652595297</v>
      </c>
      <c r="T893" s="21">
        <v>0.33907273298535046</v>
      </c>
      <c r="U893" s="21">
        <v>-5.986053939480173E-2</v>
      </c>
      <c r="V893" s="21">
        <v>-2.570475141984092E-3</v>
      </c>
      <c r="W893" s="21">
        <v>18.802862854966982</v>
      </c>
      <c r="X893" s="21">
        <v>0.28337697713186588</v>
      </c>
      <c r="Y893" s="21">
        <v>-1.0000000000000002</v>
      </c>
      <c r="Z893" s="21">
        <v>-1.0000000000000002</v>
      </c>
      <c r="AA893" s="21">
        <v>55.806444474595736</v>
      </c>
      <c r="AB893" s="21">
        <v>0.10910246242372024</v>
      </c>
      <c r="AC893" s="21">
        <v>0.28540071973073283</v>
      </c>
      <c r="AD893" s="21">
        <v>0.31141491046007441</v>
      </c>
      <c r="AE893" s="21">
        <v>35.295904630726383</v>
      </c>
      <c r="AF893" s="21">
        <v>-1.0000000000000002</v>
      </c>
      <c r="AG893" s="21">
        <v>-1.0000000000000002</v>
      </c>
      <c r="AH893" s="21">
        <v>-1.0000000000000002</v>
      </c>
      <c r="AI893" s="21">
        <v>0</v>
      </c>
      <c r="AJ893" s="21">
        <v>-2.570475141984092E-3</v>
      </c>
      <c r="AK893" s="21">
        <v>4.6337110629399096E-2</v>
      </c>
      <c r="AL893" s="21">
        <v>-0.12393803466246739</v>
      </c>
      <c r="AM893" s="21">
        <v>0.1340117723901863</v>
      </c>
      <c r="AN893" s="21">
        <v>0.52537901957051036</v>
      </c>
      <c r="AO893" s="21">
        <v>3.5819798629016542</v>
      </c>
      <c r="AP893" s="21">
        <v>12.514785315950419</v>
      </c>
      <c r="AQ893" s="21">
        <v>27.09499927098755</v>
      </c>
      <c r="AR893" s="21">
        <v>0.60827384497451809</v>
      </c>
      <c r="AS893" s="21">
        <v>0.42157925073220875</v>
      </c>
      <c r="AT893" s="21">
        <v>-1.0000000000000002</v>
      </c>
      <c r="AU893" s="21">
        <v>-1.0000000000000002</v>
      </c>
      <c r="AV893" s="21">
        <v>1.6505952283629026</v>
      </c>
      <c r="AW893" s="21">
        <v>81.314586382706324</v>
      </c>
      <c r="AX893" s="21">
        <v>81.057538868507891</v>
      </c>
      <c r="AY893" s="21">
        <v>0.22057157461770746</v>
      </c>
      <c r="AZ893" s="21">
        <v>-8.5448706502599912</v>
      </c>
      <c r="BA893" s="26">
        <v>1453.9222013645413</v>
      </c>
    </row>
    <row r="894" spans="1:100" x14ac:dyDescent="0.25">
      <c r="A894">
        <v>2523</v>
      </c>
      <c r="B894" t="s">
        <v>1308</v>
      </c>
      <c r="C894" s="26">
        <v>3</v>
      </c>
      <c r="D894" s="21">
        <v>4.9677928269455176</v>
      </c>
      <c r="E894" s="21">
        <v>0</v>
      </c>
      <c r="F894" s="21">
        <v>0.22234694989580228</v>
      </c>
      <c r="G894" s="21">
        <v>0.22234694989580228</v>
      </c>
      <c r="H894" s="21">
        <v>0.25246495751566739</v>
      </c>
      <c r="I894" s="21">
        <v>0</v>
      </c>
      <c r="J894" s="21">
        <v>15.147897450940045</v>
      </c>
      <c r="K894" s="21">
        <v>0.25246495751566739</v>
      </c>
      <c r="L894" s="21">
        <v>-1.0000000000000011</v>
      </c>
      <c r="M894" s="21">
        <v>-1.0000000000000011</v>
      </c>
      <c r="N894" s="21">
        <v>5.0492991503133462</v>
      </c>
      <c r="O894" s="21">
        <v>20.338037227781363</v>
      </c>
      <c r="P894" s="21">
        <v>12.318942892402125</v>
      </c>
      <c r="Q894" s="21">
        <v>-0.64800001588257361</v>
      </c>
      <c r="R894" s="21">
        <v>0.89797506625103374</v>
      </c>
      <c r="S894" s="21">
        <v>0.34447978859506495</v>
      </c>
      <c r="T894" s="21">
        <v>0.33923528475853421</v>
      </c>
      <c r="U894" s="21">
        <v>0.62918802283550779</v>
      </c>
      <c r="V894" s="21">
        <v>-8.6891348724643727E-3</v>
      </c>
      <c r="W894" s="21">
        <v>42.06996015203903</v>
      </c>
      <c r="X894" s="21">
        <v>2.9017693493703778</v>
      </c>
      <c r="Y894" s="21">
        <v>-1.0000000000000011</v>
      </c>
      <c r="Z894" s="21">
        <v>-1.0000000000000011</v>
      </c>
      <c r="AA894" s="21">
        <v>92.282598383200536</v>
      </c>
      <c r="AB894" s="21">
        <v>0.63909636102184053</v>
      </c>
      <c r="AC894" s="21">
        <v>7.5462583281781598E-2</v>
      </c>
      <c r="AD894" s="21">
        <v>0.27173431899458722</v>
      </c>
      <c r="AE894" s="21">
        <v>49.314663164910499</v>
      </c>
      <c r="AF894" s="21">
        <v>-1.0000000000000011</v>
      </c>
      <c r="AG894" s="21">
        <v>-1.0000000000000011</v>
      </c>
      <c r="AH894" s="21">
        <v>-1.0000000000000011</v>
      </c>
      <c r="AI894" s="21">
        <v>0</v>
      </c>
      <c r="AJ894" s="21">
        <v>-8.6891348724643727E-3</v>
      </c>
      <c r="AK894" s="21">
        <v>-2.9420558837549252E-2</v>
      </c>
      <c r="AL894" s="21">
        <v>2.139987249466492E-3</v>
      </c>
      <c r="AM894" s="21">
        <v>9.0786517913232639E-2</v>
      </c>
      <c r="AN894" s="21">
        <v>-7.1173120466996281E-2</v>
      </c>
      <c r="AO894" s="21">
        <v>2.1225601536430694</v>
      </c>
      <c r="AP894" s="21">
        <v>-1.7686280754275745</v>
      </c>
      <c r="AQ894" s="21">
        <v>57.217857602979095</v>
      </c>
      <c r="AR894" s="21">
        <v>1.3042139613166435</v>
      </c>
      <c r="AS894" s="21">
        <v>3.1542343068860461</v>
      </c>
      <c r="AT894" s="21">
        <v>-1.0000000000000011</v>
      </c>
      <c r="AU894" s="21">
        <v>-1.0000000000000011</v>
      </c>
      <c r="AV894" s="21">
        <v>1.1203220161468368</v>
      </c>
      <c r="AW894" s="21">
        <v>110.85200753555429</v>
      </c>
      <c r="AX894" s="21">
        <v>109.98309404830785</v>
      </c>
      <c r="AY894" s="21">
        <v>7.7853970661337674E-2</v>
      </c>
      <c r="AZ894" s="21">
        <v>43.651348253983592</v>
      </c>
      <c r="BA894" s="26">
        <v>1476.3005145968098</v>
      </c>
    </row>
    <row r="895" spans="1:100" x14ac:dyDescent="0.25">
      <c r="A895">
        <v>2525</v>
      </c>
      <c r="B895" t="s">
        <v>1309</v>
      </c>
      <c r="C895" s="26">
        <v>2</v>
      </c>
      <c r="D895" s="21">
        <v>2.5869208081641948</v>
      </c>
      <c r="E895" s="21">
        <v>-0.25433796003792486</v>
      </c>
      <c r="F895" s="21">
        <v>-0.55639202553383904</v>
      </c>
      <c r="G895" s="21">
        <v>-0.55125178436555855</v>
      </c>
      <c r="H895" s="21">
        <v>-6.1815198034671212E-2</v>
      </c>
      <c r="I895" s="21">
        <v>0</v>
      </c>
      <c r="J895" s="21">
        <v>-3.7089118820802716</v>
      </c>
      <c r="K895" s="21">
        <v>-6.1815198034671212E-2</v>
      </c>
      <c r="L895" s="21">
        <v>-1</v>
      </c>
      <c r="M895" s="21">
        <v>-1</v>
      </c>
      <c r="N895" s="21">
        <v>-1.2363039606934243</v>
      </c>
      <c r="O895" s="21">
        <v>-7.7209191735807536E-3</v>
      </c>
      <c r="P895" s="21">
        <v>-1.1203075356805281</v>
      </c>
      <c r="Q895" s="21">
        <v>-2.3301905427508034</v>
      </c>
      <c r="R895" s="21">
        <v>-0.76385491412042295</v>
      </c>
      <c r="S895" s="21">
        <v>0.30329966547121262</v>
      </c>
      <c r="T895" s="21">
        <v>0.16961256544412479</v>
      </c>
      <c r="U895" s="21">
        <v>-6.4244437156805556E-2</v>
      </c>
      <c r="V895" s="21">
        <v>-1.8125925796014374E-2</v>
      </c>
      <c r="W895" s="21">
        <v>15.364085214554946</v>
      </c>
      <c r="X895" s="21">
        <v>0.14567735706998197</v>
      </c>
      <c r="Y895" s="21">
        <v>-1</v>
      </c>
      <c r="Z895" s="21">
        <v>-1</v>
      </c>
      <c r="AA895" s="21">
        <v>23.980097497168124</v>
      </c>
      <c r="AB895" s="21">
        <v>-4.1699735763068388E-2</v>
      </c>
      <c r="AC895" s="21">
        <v>-4.1546495531191052E-2</v>
      </c>
      <c r="AD895" s="21">
        <v>-4.4770856588504007E-2</v>
      </c>
      <c r="AE895" s="21">
        <v>2.9619469311513082</v>
      </c>
      <c r="AF895" s="21">
        <v>-1</v>
      </c>
      <c r="AG895" s="21">
        <v>-1</v>
      </c>
      <c r="AH895" s="21">
        <v>-1</v>
      </c>
      <c r="AI895" s="21">
        <v>-1.0206252414021467E-2</v>
      </c>
      <c r="AJ895" s="21">
        <v>-1.8125925796014374E-2</v>
      </c>
      <c r="AK895" s="21">
        <v>0.28214542779237689</v>
      </c>
      <c r="AL895" s="21">
        <v>-0.11031747080312955</v>
      </c>
      <c r="AM895" s="21">
        <v>0.32027578546562768</v>
      </c>
      <c r="AN895" s="21">
        <v>-0.13683492525057395</v>
      </c>
      <c r="AO895" s="21">
        <v>8.5424951768514958</v>
      </c>
      <c r="AP895" s="21">
        <v>-3.0973338865289159</v>
      </c>
      <c r="AQ895" s="21">
        <v>19.978750887333455</v>
      </c>
      <c r="AR895" s="21">
        <v>0.48523520916295004</v>
      </c>
      <c r="AS895" s="21">
        <v>0.21063890295056187</v>
      </c>
      <c r="AT895" s="21">
        <v>-1</v>
      </c>
      <c r="AU895" s="21">
        <v>-1</v>
      </c>
      <c r="AV895" s="21">
        <v>-0.96194988407767978</v>
      </c>
      <c r="AW895" s="21">
        <v>33.078986442145023</v>
      </c>
      <c r="AX895" s="21">
        <v>32.908087451269793</v>
      </c>
      <c r="AY895" s="21">
        <v>-8.3057102308242703E-4</v>
      </c>
      <c r="AZ895" s="21">
        <v>-29.344263252135811</v>
      </c>
      <c r="BA895" s="26">
        <v>1347.6339128278723</v>
      </c>
    </row>
    <row r="896" spans="1:100" x14ac:dyDescent="0.25">
      <c r="A896">
        <v>2526</v>
      </c>
      <c r="B896" t="s">
        <v>1310</v>
      </c>
      <c r="C896" s="26">
        <v>3</v>
      </c>
      <c r="D896" s="21">
        <v>1.0761231701753671</v>
      </c>
      <c r="E896" s="21">
        <v>0.1839330280107131</v>
      </c>
      <c r="F896" s="21">
        <v>0.14937146245378047</v>
      </c>
      <c r="G896" s="21">
        <v>0.20865565687015503</v>
      </c>
      <c r="H896" s="21">
        <v>9.691451884527845E-2</v>
      </c>
      <c r="I896" s="21">
        <v>0</v>
      </c>
      <c r="J896" s="21">
        <v>5.814871130716706</v>
      </c>
      <c r="K896" s="21">
        <v>9.691451884527845E-2</v>
      </c>
      <c r="L896" s="21">
        <v>-1.0000000000000031</v>
      </c>
      <c r="M896" s="21">
        <v>-1.0000000000000031</v>
      </c>
      <c r="N896" s="21">
        <v>1.9382903769055686</v>
      </c>
      <c r="O896" s="21">
        <v>7.0996499577622236</v>
      </c>
      <c r="P896" s="21">
        <v>0.45185391417661019</v>
      </c>
      <c r="Q896" s="21">
        <v>-1.2123731887810545</v>
      </c>
      <c r="R896" s="21">
        <v>-0.50092141102858156</v>
      </c>
      <c r="S896" s="21">
        <v>0.3333333333333347</v>
      </c>
      <c r="T896" s="21">
        <v>0.42057072220767122</v>
      </c>
      <c r="U896" s="21">
        <v>0.11993609499261963</v>
      </c>
      <c r="V896" s="21">
        <v>1.3965223008096224E-2</v>
      </c>
      <c r="W896" s="21">
        <v>31.635634187857718</v>
      </c>
      <c r="X896" s="21">
        <v>1.2823625490599941</v>
      </c>
      <c r="Y896" s="21">
        <v>-1.0000000000000031</v>
      </c>
      <c r="Z896" s="21">
        <v>-1.0000000000000031</v>
      </c>
      <c r="AA896" s="21">
        <v>64.920103929925858</v>
      </c>
      <c r="AB896" s="21">
        <v>0.57779284877412751</v>
      </c>
      <c r="AC896" s="21">
        <v>-7.9644686249685542E-2</v>
      </c>
      <c r="AD896" s="21">
        <v>0.17755966053749261</v>
      </c>
      <c r="AE896" s="21">
        <v>33.785391153096718</v>
      </c>
      <c r="AF896" s="21">
        <v>-1.0000000000000031</v>
      </c>
      <c r="AG896" s="21">
        <v>-1.0000000000000031</v>
      </c>
      <c r="AH896" s="21">
        <v>-1.0000000000000031</v>
      </c>
      <c r="AI896" s="21">
        <v>0</v>
      </c>
      <c r="AJ896" s="21">
        <v>1.3965223008096224E-2</v>
      </c>
      <c r="AK896" s="21">
        <v>3.0459043178570407E-2</v>
      </c>
      <c r="AL896" s="21">
        <v>-8.7806630328194982E-2</v>
      </c>
      <c r="AM896" s="21">
        <v>-0.10060439793400336</v>
      </c>
      <c r="AN896" s="21">
        <v>0.39722521680114764</v>
      </c>
      <c r="AO896" s="21">
        <v>-2.3628147324572311</v>
      </c>
      <c r="AP896" s="21">
        <v>9.4915972683877214</v>
      </c>
      <c r="AQ896" s="21">
        <v>37.450505318574429</v>
      </c>
      <c r="AR896" s="21">
        <v>0.88780537354172118</v>
      </c>
      <c r="AS896" s="21">
        <v>1.3792770679052726</v>
      </c>
      <c r="AT896" s="21">
        <v>-1.0000000000000031</v>
      </c>
      <c r="AU896" s="21">
        <v>-1.0000000000000031</v>
      </c>
      <c r="AV896" s="21">
        <v>-0.29226575415842737</v>
      </c>
      <c r="AW896" s="21">
        <v>81.511351156075847</v>
      </c>
      <c r="AX896" s="21">
        <v>82.907873456885468</v>
      </c>
      <c r="AY896" s="21">
        <v>0.36036345253516289</v>
      </c>
      <c r="AZ896" s="21">
        <v>60.794842496613946</v>
      </c>
      <c r="BA896" s="26">
        <v>1516.9715878641136</v>
      </c>
      <c r="CU896" t="e">
        <v>#N/A</v>
      </c>
      <c r="CV896" t="e">
        <v>#N/A</v>
      </c>
    </row>
    <row r="897" spans="1:100" x14ac:dyDescent="0.25">
      <c r="A897">
        <v>2529</v>
      </c>
      <c r="B897" t="s">
        <v>1117</v>
      </c>
      <c r="C897" s="26">
        <v>2</v>
      </c>
      <c r="D897" s="21">
        <v>3.4186747783257529</v>
      </c>
      <c r="E897" s="21">
        <v>-6.9582047773549899E-2</v>
      </c>
      <c r="F897" s="21">
        <v>-9.6329622048844848E-2</v>
      </c>
      <c r="G897" s="21">
        <v>-8.9100194361546037E-2</v>
      </c>
      <c r="H897" s="21">
        <v>3.3794521473367443E-2</v>
      </c>
      <c r="I897" s="21">
        <v>0</v>
      </c>
      <c r="J897" s="21">
        <v>2.0276712884020465</v>
      </c>
      <c r="K897" s="21">
        <v>3.3794521473367443E-2</v>
      </c>
      <c r="L897" s="21">
        <v>-1</v>
      </c>
      <c r="M897" s="21">
        <v>-1</v>
      </c>
      <c r="N897" s="21">
        <v>0.67589042946734867</v>
      </c>
      <c r="O897" s="21">
        <v>5.9510891153300154</v>
      </c>
      <c r="P897" s="21">
        <v>-0.18461759613915546</v>
      </c>
      <c r="Q897" s="21">
        <v>-0.14324023217204052</v>
      </c>
      <c r="R897" s="21">
        <v>-4.5554577066662327E-2</v>
      </c>
      <c r="S897" s="21">
        <v>0.32117185417044675</v>
      </c>
      <c r="T897" s="21">
        <v>0.24506930495763987</v>
      </c>
      <c r="U897" s="21">
        <v>2.9192217803883043E-2</v>
      </c>
      <c r="V897" s="21">
        <v>-5.770933211211202E-3</v>
      </c>
      <c r="W897" s="21">
        <v>21.261262710205223</v>
      </c>
      <c r="X897" s="21">
        <v>0.5785318754054527</v>
      </c>
      <c r="Y897" s="21">
        <v>-1</v>
      </c>
      <c r="Z897" s="21">
        <v>-1</v>
      </c>
      <c r="AA897" s="21">
        <v>36.121436134565712</v>
      </c>
      <c r="AB897" s="21">
        <v>6.3106892623557606E-2</v>
      </c>
      <c r="AC897" s="21">
        <v>6.3299906720524657E-2</v>
      </c>
      <c r="AD897" s="21">
        <v>5.9175170560187958E-2</v>
      </c>
      <c r="AE897" s="21">
        <v>12.617413153027568</v>
      </c>
      <c r="AF897" s="21">
        <v>-1</v>
      </c>
      <c r="AG897" s="21">
        <v>-1</v>
      </c>
      <c r="AH897" s="21">
        <v>-1</v>
      </c>
      <c r="AI897" s="21">
        <v>-3.4314836044141732E-3</v>
      </c>
      <c r="AJ897" s="21">
        <v>-5.770933211211202E-3</v>
      </c>
      <c r="AK897" s="21">
        <v>0.15588046616806914</v>
      </c>
      <c r="AL897" s="21">
        <v>1.594749082117819E-2</v>
      </c>
      <c r="AM897" s="21">
        <v>0.1732120335716491</v>
      </c>
      <c r="AN897" s="21">
        <v>1.0228826643404659E-2</v>
      </c>
      <c r="AO897" s="21">
        <v>4.7976760480604597</v>
      </c>
      <c r="AP897" s="21">
        <v>0.64748524226212156</v>
      </c>
      <c r="AQ897" s="21">
        <v>26.256712550287478</v>
      </c>
      <c r="AR897" s="21">
        <v>0.6234254338712536</v>
      </c>
      <c r="AS897" s="21">
        <v>0.65752875115062104</v>
      </c>
      <c r="AT897" s="21">
        <v>-1</v>
      </c>
      <c r="AU897" s="21">
        <v>-1</v>
      </c>
      <c r="AV897" s="21">
        <v>-8.7364133336346184E-3</v>
      </c>
      <c r="AW897" s="21">
        <v>47.070990921986116</v>
      </c>
      <c r="AX897" s="21">
        <v>47.083396110450494</v>
      </c>
      <c r="AY897" s="21">
        <v>0.10694538621903671</v>
      </c>
      <c r="AZ897" s="21">
        <v>-10.462721650705388</v>
      </c>
      <c r="BA897" s="26">
        <v>1394.8194333584047</v>
      </c>
    </row>
    <row r="898" spans="1:100" x14ac:dyDescent="0.25">
      <c r="A898">
        <v>2530</v>
      </c>
      <c r="B898" t="s">
        <v>1311</v>
      </c>
      <c r="C898" s="26">
        <v>3</v>
      </c>
      <c r="D898" s="21">
        <v>4.39726002490079</v>
      </c>
      <c r="E898" s="21">
        <v>-1.9466787174665413E-3</v>
      </c>
      <c r="F898" s="21">
        <v>-0.37415409793786836</v>
      </c>
      <c r="G898" s="21">
        <v>-0.37415409793786836</v>
      </c>
      <c r="H898" s="21">
        <v>0.23167621421245674</v>
      </c>
      <c r="I898" s="21">
        <v>0</v>
      </c>
      <c r="J898" s="21">
        <v>13.900572852747406</v>
      </c>
      <c r="K898" s="21">
        <v>0.23167621421245674</v>
      </c>
      <c r="L898" s="21">
        <v>-1.0000000000000018</v>
      </c>
      <c r="M898" s="21">
        <v>-1.0000000000000018</v>
      </c>
      <c r="N898" s="21">
        <v>4.6335242842491331</v>
      </c>
      <c r="O898" s="21">
        <v>17.923678779710329</v>
      </c>
      <c r="P898" s="21">
        <v>0.48627690163526527</v>
      </c>
      <c r="Q898" s="21">
        <v>-0.3744275936083587</v>
      </c>
      <c r="R898" s="21">
        <v>-1.4465609432165488E-2</v>
      </c>
      <c r="S898" s="21">
        <v>0.33333333333333381</v>
      </c>
      <c r="T898" s="21">
        <v>0.33297911708372863</v>
      </c>
      <c r="U898" s="21">
        <v>0.21997427185677026</v>
      </c>
      <c r="V898" s="21">
        <v>-2.379938024490854E-2</v>
      </c>
      <c r="W898" s="21">
        <v>25.232445112658688</v>
      </c>
      <c r="X898" s="21">
        <v>1.1647267604420444</v>
      </c>
      <c r="Y898" s="21">
        <v>-1.0000000000000018</v>
      </c>
      <c r="Z898" s="21">
        <v>-1.0000000000000018</v>
      </c>
      <c r="AA898" s="21">
        <v>53.796222134620173</v>
      </c>
      <c r="AB898" s="21">
        <v>-0.21560393122825641</v>
      </c>
      <c r="AC898" s="21">
        <v>0.31633908840119596</v>
      </c>
      <c r="AD898" s="21">
        <v>0.47082969545493314</v>
      </c>
      <c r="AE898" s="21">
        <v>28.578242631393646</v>
      </c>
      <c r="AF898" s="21">
        <v>-1.0000000000000018</v>
      </c>
      <c r="AG898" s="21">
        <v>-1.0000000000000018</v>
      </c>
      <c r="AH898" s="21">
        <v>-1.0000000000000018</v>
      </c>
      <c r="AI898" s="21">
        <v>0</v>
      </c>
      <c r="AJ898" s="21">
        <v>-2.379938024490854E-2</v>
      </c>
      <c r="AK898" s="21">
        <v>0.10153439870584136</v>
      </c>
      <c r="AL898" s="21">
        <v>-0.12600235279110633</v>
      </c>
      <c r="AM898" s="21">
        <v>-0.13099078199236164</v>
      </c>
      <c r="AN898" s="21">
        <v>0.59895197768654063</v>
      </c>
      <c r="AO898" s="21">
        <v>-2.7670975562798317</v>
      </c>
      <c r="AP898" s="21">
        <v>14.34378767820799</v>
      </c>
      <c r="AQ898" s="21">
        <v>39.133017965406097</v>
      </c>
      <c r="AR898" s="21">
        <v>0.86248734202892474</v>
      </c>
      <c r="AS898" s="21">
        <v>1.3964029746545013</v>
      </c>
      <c r="AT898" s="21">
        <v>-1.0000000000000018</v>
      </c>
      <c r="AU898" s="21">
        <v>-1.0000000000000018</v>
      </c>
      <c r="AV898" s="21">
        <v>-0.38861970737003371</v>
      </c>
      <c r="AW898" s="21">
        <v>86.063688592538512</v>
      </c>
      <c r="AX898" s="21">
        <v>83.683750568047671</v>
      </c>
      <c r="AY898" s="21">
        <v>0.2619889057945517</v>
      </c>
      <c r="AZ898" s="21">
        <v>33.377247868874768</v>
      </c>
      <c r="BA898" s="26">
        <v>1532.329204818662</v>
      </c>
    </row>
    <row r="899" spans="1:100" x14ac:dyDescent="0.25">
      <c r="A899">
        <v>2531</v>
      </c>
      <c r="B899" t="s">
        <v>610</v>
      </c>
      <c r="C899" s="26">
        <v>3</v>
      </c>
      <c r="D899" s="21">
        <v>5.2072447042362864</v>
      </c>
      <c r="E899" s="21">
        <v>0.23922624540546475</v>
      </c>
      <c r="F899" s="21">
        <v>0.78501511873062524</v>
      </c>
      <c r="G899" s="21">
        <v>0.78455067567483427</v>
      </c>
      <c r="H899" s="21">
        <v>0.18932960321441317</v>
      </c>
      <c r="I899" s="21">
        <v>0</v>
      </c>
      <c r="J899" s="21">
        <v>11.359776192864793</v>
      </c>
      <c r="K899" s="21">
        <v>0.18932960321441317</v>
      </c>
      <c r="L899" s="21">
        <v>-1.0000000000000004</v>
      </c>
      <c r="M899" s="21">
        <v>-1.0000000000000004</v>
      </c>
      <c r="N899" s="21">
        <v>3.7865920642882642</v>
      </c>
      <c r="O899" s="21">
        <v>17.351571572775917</v>
      </c>
      <c r="P899" s="21">
        <v>-1.2020938495602949</v>
      </c>
      <c r="Q899" s="21">
        <v>-0.79420201185061756</v>
      </c>
      <c r="R899" s="21">
        <v>-0.39362654050443413</v>
      </c>
      <c r="S899" s="21">
        <v>0.33333333333333326</v>
      </c>
      <c r="T899" s="21">
        <v>0.34874113916500887</v>
      </c>
      <c r="U899" s="21">
        <v>0.1176259958367997</v>
      </c>
      <c r="V899" s="21">
        <v>-5.5301692403158444E-2</v>
      </c>
      <c r="W899" s="21">
        <v>22.20276690870282</v>
      </c>
      <c r="X899" s="21">
        <v>0.64684650404385247</v>
      </c>
      <c r="Y899" s="21">
        <v>-1.0000000000000004</v>
      </c>
      <c r="Z899" s="21">
        <v>-1.0000000000000004</v>
      </c>
      <c r="AA899" s="21">
        <v>54.190569074972693</v>
      </c>
      <c r="AB899" s="21">
        <v>0.38958666079538939</v>
      </c>
      <c r="AC899" s="21">
        <v>7.6892522266198728E-3</v>
      </c>
      <c r="AD899" s="21">
        <v>0.25035266111347698</v>
      </c>
      <c r="AE899" s="21">
        <v>32.381428706774308</v>
      </c>
      <c r="AF899" s="21">
        <v>-1.0000000000000004</v>
      </c>
      <c r="AG899" s="21">
        <v>-1.0000000000000004</v>
      </c>
      <c r="AH899" s="21">
        <v>-1.0000000000000004</v>
      </c>
      <c r="AI899" s="21">
        <v>0</v>
      </c>
      <c r="AJ899" s="21">
        <v>-5.5301692403158444E-2</v>
      </c>
      <c r="AK899" s="21">
        <v>-9.6922624036176897E-3</v>
      </c>
      <c r="AL899" s="21">
        <v>-0.17290145445440469</v>
      </c>
      <c r="AM899" s="21">
        <v>-3.3959969337982308E-2</v>
      </c>
      <c r="AN899" s="21">
        <v>9.9751445561432062E-3</v>
      </c>
      <c r="AO899" s="21">
        <v>-0.89746054546764631</v>
      </c>
      <c r="AP899" s="21">
        <v>-0.6151286583684431</v>
      </c>
      <c r="AQ899" s="21">
        <v>33.562543101567613</v>
      </c>
      <c r="AR899" s="21">
        <v>0.74439877593198334</v>
      </c>
      <c r="AS899" s="21">
        <v>0.83617610725826597</v>
      </c>
      <c r="AT899" s="21">
        <v>-1.0000000000000004</v>
      </c>
      <c r="AU899" s="21">
        <v>-1.0000000000000004</v>
      </c>
      <c r="AV899" s="21">
        <v>0.39092413517040064</v>
      </c>
      <c r="AW899" s="21">
        <v>70.92701198938019</v>
      </c>
      <c r="AX899" s="21">
        <v>65.396842749064348</v>
      </c>
      <c r="AY899" s="21">
        <v>9.0136748219444857E-3</v>
      </c>
      <c r="AZ899" s="21">
        <v>-38.010610061376447</v>
      </c>
      <c r="BA899" s="26">
        <v>1345.3593489435348</v>
      </c>
      <c r="CU899" t="e">
        <v>#N/A</v>
      </c>
      <c r="CV899" t="e">
        <v>#N/A</v>
      </c>
    </row>
    <row r="900" spans="1:100" x14ac:dyDescent="0.25">
      <c r="A900">
        <v>2532</v>
      </c>
      <c r="B900" t="s">
        <v>1312</v>
      </c>
      <c r="C900" s="26">
        <v>2</v>
      </c>
      <c r="D900" s="21">
        <v>3.1126414912908689</v>
      </c>
      <c r="E900" s="21">
        <v>-0.13756063417983158</v>
      </c>
      <c r="F900" s="21">
        <v>-0.26560372789090569</v>
      </c>
      <c r="G900" s="21">
        <v>-0.25914298979281314</v>
      </c>
      <c r="H900" s="21">
        <v>-1.3838579311155896E-3</v>
      </c>
      <c r="I900" s="21">
        <v>0</v>
      </c>
      <c r="J900" s="21">
        <v>-8.3031475866935267E-2</v>
      </c>
      <c r="K900" s="21">
        <v>-1.3838579311155896E-3</v>
      </c>
      <c r="L900" s="21">
        <v>-1</v>
      </c>
      <c r="M900" s="21">
        <v>-1</v>
      </c>
      <c r="N900" s="21">
        <v>-2.7677158622311682E-2</v>
      </c>
      <c r="O900" s="21">
        <v>3.7586208048735283</v>
      </c>
      <c r="P900" s="21">
        <v>-0.52889280024512186</v>
      </c>
      <c r="Q900" s="21">
        <v>-0.94790076417813363</v>
      </c>
      <c r="R900" s="21">
        <v>-0.30984404379939029</v>
      </c>
      <c r="S900" s="21">
        <v>0.31459600980979774</v>
      </c>
      <c r="T900" s="21">
        <v>0.21730595804175962</v>
      </c>
      <c r="U900" s="21">
        <v>-5.1866101584405605E-3</v>
      </c>
      <c r="V900" s="21">
        <v>-1.0316795482580356E-2</v>
      </c>
      <c r="W900" s="21">
        <v>19.091471307981497</v>
      </c>
      <c r="X900" s="21">
        <v>0.41926856461130607</v>
      </c>
      <c r="Y900" s="21">
        <v>-1</v>
      </c>
      <c r="Z900" s="21">
        <v>-1</v>
      </c>
      <c r="AA900" s="21">
        <v>31.654185113828532</v>
      </c>
      <c r="AB900" s="21">
        <v>2.4544627652375459E-2</v>
      </c>
      <c r="AC900" s="21">
        <v>2.4723007461911181E-2</v>
      </c>
      <c r="AD900" s="21">
        <v>2.09295528610592E-2</v>
      </c>
      <c r="AE900" s="21">
        <v>9.0648072482296236</v>
      </c>
      <c r="AF900" s="21">
        <v>-1</v>
      </c>
      <c r="AG900" s="21">
        <v>-1</v>
      </c>
      <c r="AH900" s="21">
        <v>-1</v>
      </c>
      <c r="AI900" s="21">
        <v>-5.9241735609199585E-3</v>
      </c>
      <c r="AJ900" s="21">
        <v>-1.0316795482580356E-2</v>
      </c>
      <c r="AK900" s="21">
        <v>0.20233805173957509</v>
      </c>
      <c r="AL900" s="21">
        <v>-3.0510094750327774E-2</v>
      </c>
      <c r="AM900" s="21">
        <v>0.22732226930284133</v>
      </c>
      <c r="AN900" s="21">
        <v>-4.3881409087787579E-2</v>
      </c>
      <c r="AO900" s="21">
        <v>6.1755345836950148</v>
      </c>
      <c r="AP900" s="21">
        <v>-0.73037329337243406</v>
      </c>
      <c r="AQ900" s="21">
        <v>23.946816460197731</v>
      </c>
      <c r="AR900" s="21">
        <v>0.57258009952874733</v>
      </c>
      <c r="AS900" s="21">
        <v>0.49310131936977858</v>
      </c>
      <c r="AT900" s="21">
        <v>-1</v>
      </c>
      <c r="AU900" s="21">
        <v>-1</v>
      </c>
      <c r="AV900" s="21">
        <v>-0.3594591777119861</v>
      </c>
      <c r="AW900" s="21">
        <v>41.922810959177085</v>
      </c>
      <c r="AX900" s="21">
        <v>41.867771707887684</v>
      </c>
      <c r="AY900" s="21">
        <v>6.7290594488099389E-2</v>
      </c>
      <c r="AZ900" s="21">
        <v>-17.409944565011745</v>
      </c>
      <c r="BA900" s="26">
        <v>1431.7352329775581</v>
      </c>
    </row>
    <row r="901" spans="1:100" x14ac:dyDescent="0.25">
      <c r="A901">
        <v>2534</v>
      </c>
      <c r="B901" t="s">
        <v>1313</v>
      </c>
      <c r="C901" s="26">
        <v>3</v>
      </c>
      <c r="D901" s="21">
        <v>4.710988978750331</v>
      </c>
      <c r="E901" s="21">
        <v>-0.31240813875609769</v>
      </c>
      <c r="F901" s="21">
        <v>8.2537771574226537E-2</v>
      </c>
      <c r="G901" s="21">
        <v>4.0480588889021344E-3</v>
      </c>
      <c r="H901" s="21">
        <v>0.32516165151030785</v>
      </c>
      <c r="I901" s="21">
        <v>0</v>
      </c>
      <c r="J901" s="21">
        <v>19.509699090618476</v>
      </c>
      <c r="K901" s="21">
        <v>0.32516165151030785</v>
      </c>
      <c r="L901" s="21">
        <v>-0.99999999999999956</v>
      </c>
      <c r="M901" s="21">
        <v>-0.99999999999999956</v>
      </c>
      <c r="N901" s="21">
        <v>6.5032330302061556</v>
      </c>
      <c r="O901" s="21">
        <v>24.2247361282577</v>
      </c>
      <c r="P901" s="21">
        <v>-0.17383144907501991</v>
      </c>
      <c r="Q901" s="21">
        <v>0.4100929285280977</v>
      </c>
      <c r="R901" s="21">
        <v>6.0045073694562329E-2</v>
      </c>
      <c r="S901" s="21">
        <v>0.33953596031207239</v>
      </c>
      <c r="T901" s="21">
        <v>0.37884352476915367</v>
      </c>
      <c r="U901" s="21">
        <v>0.36606334963022658</v>
      </c>
      <c r="V901" s="21">
        <v>0</v>
      </c>
      <c r="W901" s="21">
        <v>30.371247328045794</v>
      </c>
      <c r="X901" s="21">
        <v>1.8830311039692555</v>
      </c>
      <c r="Y901" s="21">
        <v>-0.99999999999999956</v>
      </c>
      <c r="Z901" s="21">
        <v>-0.99999999999999956</v>
      </c>
      <c r="AA901" s="21">
        <v>67.560921262404065</v>
      </c>
      <c r="AB901" s="21">
        <v>0.37018185133440723</v>
      </c>
      <c r="AC901" s="21">
        <v>0.27278158124572177</v>
      </c>
      <c r="AD901" s="21">
        <v>9.9629144633145178E-2</v>
      </c>
      <c r="AE901" s="21">
        <v>37.129628860663729</v>
      </c>
      <c r="AF901" s="21">
        <v>-0.99999999999999956</v>
      </c>
      <c r="AG901" s="21">
        <v>-0.99999999999999956</v>
      </c>
      <c r="AH901" s="21">
        <v>-0.99999999999999956</v>
      </c>
      <c r="AI901" s="21">
        <v>0</v>
      </c>
      <c r="AJ901" s="21">
        <v>0</v>
      </c>
      <c r="AK901" s="21">
        <v>8.3580473950856313E-2</v>
      </c>
      <c r="AL901" s="21">
        <v>0.19997418183740581</v>
      </c>
      <c r="AM901" s="21">
        <v>-3.8436606850866181E-2</v>
      </c>
      <c r="AN901" s="21">
        <v>0.37891057805208878</v>
      </c>
      <c r="AO901" s="21">
        <v>-0.5430128015173733</v>
      </c>
      <c r="AP901" s="21">
        <v>10.472635360489248</v>
      </c>
      <c r="AQ901" s="21">
        <v>49.880946418664251</v>
      </c>
      <c r="AR901" s="21">
        <v>1.0844428347114525</v>
      </c>
      <c r="AS901" s="21">
        <v>2.2081927554795628</v>
      </c>
      <c r="AT901" s="21">
        <v>-0.99999999999999956</v>
      </c>
      <c r="AU901" s="21">
        <v>-0.99999999999999956</v>
      </c>
      <c r="AV901" s="21">
        <v>6.4093132583464468E-2</v>
      </c>
      <c r="AW901" s="21">
        <v>102.25829275115107</v>
      </c>
      <c r="AX901" s="21">
        <v>102.25829275115107</v>
      </c>
      <c r="AY901" s="21">
        <v>0.16922302009196014</v>
      </c>
      <c r="AZ901" s="21">
        <v>48.53570322346107</v>
      </c>
      <c r="BA901" s="26">
        <v>1508.3327401313377</v>
      </c>
      <c r="CU901" t="e">
        <v>#N/A</v>
      </c>
      <c r="CV901" t="e">
        <v>#N/A</v>
      </c>
    </row>
    <row r="902" spans="1:100" x14ac:dyDescent="0.25">
      <c r="A902">
        <v>2537</v>
      </c>
      <c r="B902" t="s">
        <v>1314</v>
      </c>
      <c r="C902" s="26">
        <v>3</v>
      </c>
      <c r="D902" s="21">
        <v>4.3587385567223613</v>
      </c>
      <c r="E902" s="21">
        <v>-4.7680173398497901E-2</v>
      </c>
      <c r="F902" s="21">
        <v>9.2245992363685584E-4</v>
      </c>
      <c r="G902" s="21">
        <v>-1.2100703896884495E-2</v>
      </c>
      <c r="H902" s="21">
        <v>0.29271883943569332</v>
      </c>
      <c r="I902" s="21">
        <v>0</v>
      </c>
      <c r="J902" s="21">
        <v>17.563130366141596</v>
      </c>
      <c r="K902" s="21">
        <v>0.29271883943569332</v>
      </c>
      <c r="L902" s="21">
        <v>-1.0000000000000002</v>
      </c>
      <c r="M902" s="21">
        <v>-1.0000000000000002</v>
      </c>
      <c r="N902" s="21">
        <v>5.8543767887138625</v>
      </c>
      <c r="O902" s="21">
        <v>21.909768218967077</v>
      </c>
      <c r="P902" s="21">
        <v>-0.66817617655959527</v>
      </c>
      <c r="Q902" s="21">
        <v>-3.9248918168254703E-2</v>
      </c>
      <c r="R902" s="21">
        <v>-4.6348052008493013E-2</v>
      </c>
      <c r="S902" s="21">
        <v>0.34377137748235737</v>
      </c>
      <c r="T902" s="21">
        <v>0.32690765221952039</v>
      </c>
      <c r="U902" s="21">
        <v>0.48932817697788034</v>
      </c>
      <c r="V902" s="21">
        <v>0</v>
      </c>
      <c r="W902" s="21">
        <v>34.691534689762577</v>
      </c>
      <c r="X902" s="21">
        <v>2.4017214593729479</v>
      </c>
      <c r="Y902" s="21">
        <v>-1.0000000000000002</v>
      </c>
      <c r="Z902" s="21">
        <v>-1.0000000000000002</v>
      </c>
      <c r="AA902" s="21">
        <v>74.327225093947234</v>
      </c>
      <c r="AB902" s="21">
        <v>0.1620678925064894</v>
      </c>
      <c r="AC902" s="21">
        <v>0.19601950038812868</v>
      </c>
      <c r="AD902" s="21">
        <v>0.43555337622924511</v>
      </c>
      <c r="AE902" s="21">
        <v>39.682038456193148</v>
      </c>
      <c r="AF902" s="21">
        <v>-1.0000000000000002</v>
      </c>
      <c r="AG902" s="21">
        <v>-1.0000000000000002</v>
      </c>
      <c r="AH902" s="21">
        <v>-1.0000000000000002</v>
      </c>
      <c r="AI902" s="21">
        <v>0</v>
      </c>
      <c r="AJ902" s="21">
        <v>0</v>
      </c>
      <c r="AK902" s="21">
        <v>-2.1037257568372256E-3</v>
      </c>
      <c r="AL902" s="21">
        <v>0.37430735721683328</v>
      </c>
      <c r="AM902" s="21">
        <v>0.13228975823702227</v>
      </c>
      <c r="AN902" s="21">
        <v>-2.2837733647376506E-2</v>
      </c>
      <c r="AO902" s="21">
        <v>3.2967253271413712</v>
      </c>
      <c r="AP902" s="21">
        <v>1.3005934448997536</v>
      </c>
      <c r="AQ902" s="21">
        <v>52.254665055904184</v>
      </c>
      <c r="AR902" s="21">
        <v>1.1600072066797578</v>
      </c>
      <c r="AS902" s="21">
        <v>2.6944402988086416</v>
      </c>
      <c r="AT902" s="21">
        <v>-1.0000000000000002</v>
      </c>
      <c r="AU902" s="21">
        <v>-1.0000000000000002</v>
      </c>
      <c r="AV902" s="21">
        <v>-5.8448755905377514E-2</v>
      </c>
      <c r="AW902" s="21">
        <v>97.537586757814097</v>
      </c>
      <c r="AX902" s="21">
        <v>97.537586757814097</v>
      </c>
      <c r="AY902" s="21">
        <v>0.2134146592669178</v>
      </c>
      <c r="AZ902" s="21">
        <v>49.717492404623179</v>
      </c>
      <c r="BA902" s="26">
        <v>1560.6937098404744</v>
      </c>
    </row>
    <row r="903" spans="1:100" x14ac:dyDescent="0.25">
      <c r="A903">
        <v>2538</v>
      </c>
      <c r="B903" t="s">
        <v>1315</v>
      </c>
      <c r="C903" s="26">
        <v>3</v>
      </c>
      <c r="D903" s="21">
        <v>3.2515660494856018</v>
      </c>
      <c r="E903" s="21">
        <v>-5.9136859090506699E-3</v>
      </c>
      <c r="F903" s="21">
        <v>0.45920781971598568</v>
      </c>
      <c r="G903" s="21">
        <v>0.47443253440449173</v>
      </c>
      <c r="H903" s="21">
        <v>9.2488462341976538E-2</v>
      </c>
      <c r="I903" s="21">
        <v>0</v>
      </c>
      <c r="J903" s="21">
        <v>5.549307740518592</v>
      </c>
      <c r="K903" s="21">
        <v>9.2488462341976538E-2</v>
      </c>
      <c r="L903" s="21">
        <v>-1.0000000000000004</v>
      </c>
      <c r="M903" s="21">
        <v>-1.0000000000000004</v>
      </c>
      <c r="N903" s="21">
        <v>1.8497692468395304</v>
      </c>
      <c r="O903" s="21">
        <v>9.2753063244086835</v>
      </c>
      <c r="P903" s="21">
        <v>0.86554349443249823</v>
      </c>
      <c r="Q903" s="21">
        <v>2.6398729036614208</v>
      </c>
      <c r="R903" s="21">
        <v>1.0440166218899554</v>
      </c>
      <c r="S903" s="21">
        <v>0.33333333333333348</v>
      </c>
      <c r="T903" s="21">
        <v>0.3588111168426158</v>
      </c>
      <c r="U903" s="21">
        <v>-0.29798640480686828</v>
      </c>
      <c r="V903" s="21">
        <v>-1.9559406410475513E-2</v>
      </c>
      <c r="W903" s="21">
        <v>11.284407064665153</v>
      </c>
      <c r="X903" s="21">
        <v>-0.70217782462824119</v>
      </c>
      <c r="Y903" s="21">
        <v>-1.0000000000000004</v>
      </c>
      <c r="Z903" s="21">
        <v>-1.0000000000000004</v>
      </c>
      <c r="AA903" s="21">
        <v>0.93769944902106062</v>
      </c>
      <c r="AB903" s="21">
        <v>0.2950605925070221</v>
      </c>
      <c r="AC903" s="21">
        <v>-0.23455862157746374</v>
      </c>
      <c r="AD903" s="21">
        <v>-0.28831645568023923</v>
      </c>
      <c r="AE903" s="21">
        <v>-11.390724237534029</v>
      </c>
      <c r="AF903" s="21">
        <v>-1.0000000000000004</v>
      </c>
      <c r="AG903" s="21">
        <v>-1.0000000000000004</v>
      </c>
      <c r="AH903" s="21">
        <v>-1.0000000000000004</v>
      </c>
      <c r="AI903" s="21">
        <v>0</v>
      </c>
      <c r="AJ903" s="21">
        <v>-1.9559406410475513E-2</v>
      </c>
      <c r="AK903" s="21">
        <v>7.3970472925413616E-2</v>
      </c>
      <c r="AL903" s="21">
        <v>0.17010276259078824</v>
      </c>
      <c r="AM903" s="21">
        <v>-1.9131338908509432E-2</v>
      </c>
      <c r="AN903" s="21">
        <v>4.9603541775185431E-2</v>
      </c>
      <c r="AO903" s="21">
        <v>-0.10843110808566793</v>
      </c>
      <c r="AP903" s="21">
        <v>2.0906023573335784</v>
      </c>
      <c r="AQ903" s="21">
        <v>16.833714805183739</v>
      </c>
      <c r="AR903" s="21">
        <v>0.37459863895860562</v>
      </c>
      <c r="AS903" s="21">
        <v>-0.60968936228626402</v>
      </c>
      <c r="AT903" s="21">
        <v>-1.0000000000000004</v>
      </c>
      <c r="AU903" s="21">
        <v>-1.0000000000000004</v>
      </c>
      <c r="AV903" s="21">
        <v>1.5184491562944478</v>
      </c>
      <c r="AW903" s="21">
        <v>12.30360813076334</v>
      </c>
      <c r="AX903" s="21">
        <v>10.347667489715789</v>
      </c>
      <c r="AY903" s="21">
        <v>-0.12375440222783959</v>
      </c>
      <c r="AZ903" s="21">
        <v>-48.647820602027416</v>
      </c>
      <c r="BA903" s="26">
        <v>1413.6577733757738</v>
      </c>
      <c r="CU903" t="e">
        <v>#N/A</v>
      </c>
      <c r="CV903" t="e">
        <v>#N/A</v>
      </c>
    </row>
    <row r="904" spans="1:100" x14ac:dyDescent="0.25">
      <c r="A904">
        <v>2539</v>
      </c>
      <c r="B904" t="s">
        <v>1316</v>
      </c>
      <c r="C904" s="26">
        <v>3</v>
      </c>
      <c r="D904" s="21">
        <v>3.8122302388747964</v>
      </c>
      <c r="E904" s="21">
        <v>0</v>
      </c>
      <c r="F904" s="21">
        <v>-0.80141222421553726</v>
      </c>
      <c r="G904" s="21">
        <v>-0.80141222421553726</v>
      </c>
      <c r="H904" s="21">
        <v>7.4933352685634461E-2</v>
      </c>
      <c r="I904" s="21">
        <v>0</v>
      </c>
      <c r="J904" s="21">
        <v>4.4960011611380679</v>
      </c>
      <c r="K904" s="21">
        <v>7.4933352685634461E-2</v>
      </c>
      <c r="L904" s="21">
        <v>-0.99999999999999989</v>
      </c>
      <c r="M904" s="21">
        <v>-0.99999999999999989</v>
      </c>
      <c r="N904" s="21">
        <v>1.4986670537126892</v>
      </c>
      <c r="O904" s="21">
        <v>7.5068191757973253</v>
      </c>
      <c r="P904" s="21">
        <v>-6.9054037180519126E-2</v>
      </c>
      <c r="Q904" s="21">
        <v>-2.4099248813183607</v>
      </c>
      <c r="R904" s="21">
        <v>-0.8858516157858356</v>
      </c>
      <c r="S904" s="21">
        <v>0.33333333333333326</v>
      </c>
      <c r="T904" s="21">
        <v>0.38778870097063456</v>
      </c>
      <c r="U904" s="21">
        <v>0.1639982510223931</v>
      </c>
      <c r="V904" s="21">
        <v>-2.9582667303839072E-3</v>
      </c>
      <c r="W904" s="21">
        <v>32.289146636413697</v>
      </c>
      <c r="X904" s="21">
        <v>1.334833976341975</v>
      </c>
      <c r="Y904" s="21">
        <v>-0.99999999999999989</v>
      </c>
      <c r="Z904" s="21">
        <v>-0.99999999999999989</v>
      </c>
      <c r="AA904" s="21">
        <v>86.473483182327712</v>
      </c>
      <c r="AB904" s="21">
        <v>0.4451840250276643</v>
      </c>
      <c r="AC904" s="21">
        <v>0.23236714692031571</v>
      </c>
      <c r="AD904" s="21">
        <v>0.42385259128601693</v>
      </c>
      <c r="AE904" s="21">
        <v>55.070188161699853</v>
      </c>
      <c r="AF904" s="21">
        <v>-0.99999999999999989</v>
      </c>
      <c r="AG904" s="21">
        <v>-0.99999999999999989</v>
      </c>
      <c r="AH904" s="21">
        <v>-0.99999999999999989</v>
      </c>
      <c r="AI904" s="21">
        <v>-2.8252197836374539E-2</v>
      </c>
      <c r="AJ904" s="21">
        <v>-2.9582667303839072E-3</v>
      </c>
      <c r="AK904" s="21">
        <v>-7.3419179038245935E-2</v>
      </c>
      <c r="AL904" s="21">
        <v>-0.11184980953619748</v>
      </c>
      <c r="AM904" s="21">
        <v>6.5767667517462616E-2</v>
      </c>
      <c r="AN904" s="21">
        <v>0.41039685856956337</v>
      </c>
      <c r="AO904" s="21">
        <v>1.2770957927453339</v>
      </c>
      <c r="AP904" s="21">
        <v>9.7006724165580973</v>
      </c>
      <c r="AQ904" s="21">
        <v>36.785147797551772</v>
      </c>
      <c r="AR904" s="21">
        <v>0.88216201859597698</v>
      </c>
      <c r="AS904" s="21">
        <v>1.4097673290276098</v>
      </c>
      <c r="AT904" s="21">
        <v>-0.99999999999999989</v>
      </c>
      <c r="AU904" s="21">
        <v>-0.99999999999999989</v>
      </c>
      <c r="AV904" s="21">
        <v>-1.6872638400013731</v>
      </c>
      <c r="AW904" s="21">
        <v>103.68097477468322</v>
      </c>
      <c r="AX904" s="21">
        <v>102.82010414491734</v>
      </c>
      <c r="AY904" s="21">
        <v>0.20918902544700019</v>
      </c>
      <c r="AZ904" s="21">
        <v>4.9696119807916954</v>
      </c>
      <c r="BA904" s="26">
        <v>1448.1211175684789</v>
      </c>
      <c r="CU904" t="e">
        <v>#N/A</v>
      </c>
      <c r="CV904" t="e">
        <v>#N/A</v>
      </c>
    </row>
    <row r="905" spans="1:100" x14ac:dyDescent="0.25">
      <c r="A905">
        <v>2543</v>
      </c>
      <c r="B905" t="s">
        <v>1317</v>
      </c>
      <c r="C905" s="26">
        <v>3</v>
      </c>
      <c r="D905" s="21">
        <v>5.1034077424526521</v>
      </c>
      <c r="E905" s="21">
        <v>-7.0205621104693222E-2</v>
      </c>
      <c r="F905" s="21">
        <v>0.63941622558325528</v>
      </c>
      <c r="G905" s="21">
        <v>0.62978222884758794</v>
      </c>
      <c r="H905" s="21">
        <v>0.33328574982835113</v>
      </c>
      <c r="I905" s="21">
        <v>0</v>
      </c>
      <c r="J905" s="21">
        <v>19.997144989701059</v>
      </c>
      <c r="K905" s="21">
        <v>0.33328574982835113</v>
      </c>
      <c r="L905" s="21">
        <v>-0.99999999999999822</v>
      </c>
      <c r="M905" s="21">
        <v>-0.99999999999999822</v>
      </c>
      <c r="N905" s="21">
        <v>6.6657149965670177</v>
      </c>
      <c r="O905" s="21">
        <v>25.730334961001297</v>
      </c>
      <c r="P905" s="21">
        <v>0.24570796841139508</v>
      </c>
      <c r="Q905" s="21">
        <v>-3.0764905799295366</v>
      </c>
      <c r="R905" s="21">
        <v>-1.157970309023771</v>
      </c>
      <c r="S905" s="21">
        <v>0.33333333333333276</v>
      </c>
      <c r="T905" s="21">
        <v>0.16346860473898717</v>
      </c>
      <c r="U905" s="21">
        <v>8.6583017058072739E-2</v>
      </c>
      <c r="V905" s="21">
        <v>0</v>
      </c>
      <c r="W905" s="21">
        <v>10.003968212081656</v>
      </c>
      <c r="X905" s="21">
        <v>0.33417680233767666</v>
      </c>
      <c r="Y905" s="21">
        <v>-0.99999999999999822</v>
      </c>
      <c r="Z905" s="21">
        <v>-0.99999999999999822</v>
      </c>
      <c r="AA905" s="21">
        <v>31.759281189863817</v>
      </c>
      <c r="AB905" s="21">
        <v>0.30011949778011265</v>
      </c>
      <c r="AC905" s="21">
        <v>-6.1437696698035005E-2</v>
      </c>
      <c r="AD905" s="21">
        <v>0.21958386465404039</v>
      </c>
      <c r="AE905" s="21">
        <v>22.9132832868059</v>
      </c>
      <c r="AF905" s="21">
        <v>-0.99999999999999822</v>
      </c>
      <c r="AG905" s="21">
        <v>-0.99999999999999822</v>
      </c>
      <c r="AH905" s="21">
        <v>-0.99999999999999822</v>
      </c>
      <c r="AI905" s="21">
        <v>-3.1469600749716733E-2</v>
      </c>
      <c r="AJ905" s="21">
        <v>0</v>
      </c>
      <c r="AK905" s="21">
        <v>0.19450422617427257</v>
      </c>
      <c r="AL905" s="21">
        <v>0.16538813764055338</v>
      </c>
      <c r="AM905" s="21">
        <v>0.11055165950353876</v>
      </c>
      <c r="AN905" s="21">
        <v>0.14191757694250856</v>
      </c>
      <c r="AO905" s="21">
        <v>3.7363126184598312</v>
      </c>
      <c r="AP905" s="21">
        <v>4.3748801117654823</v>
      </c>
      <c r="AQ905" s="21">
        <v>30.001113201782726</v>
      </c>
      <c r="AR905" s="21">
        <v>0.58338495513039235</v>
      </c>
      <c r="AS905" s="21">
        <v>0.66746255216602812</v>
      </c>
      <c r="AT905" s="21">
        <v>-0.99999999999999822</v>
      </c>
      <c r="AU905" s="21">
        <v>-0.99999999999999822</v>
      </c>
      <c r="AV905" s="21">
        <v>-0.5281880801761818</v>
      </c>
      <c r="AW905" s="21">
        <v>61.864496262630624</v>
      </c>
      <c r="AX905" s="21">
        <v>61.235104247636258</v>
      </c>
      <c r="AY905" s="21">
        <v>0.26674674023573186</v>
      </c>
      <c r="AZ905" s="21">
        <v>3.0891892415067441</v>
      </c>
      <c r="BA905" s="26">
        <v>1424.908330414436</v>
      </c>
    </row>
    <row r="906" spans="1:100" x14ac:dyDescent="0.25">
      <c r="A906">
        <v>2544</v>
      </c>
      <c r="B906" t="s">
        <v>1318</v>
      </c>
      <c r="C906" s="26">
        <v>3</v>
      </c>
      <c r="D906" s="21">
        <v>4.7794664894495789</v>
      </c>
      <c r="E906" s="21">
        <v>-0.25004342840907173</v>
      </c>
      <c r="F906" s="21">
        <v>-0.45007094966017358</v>
      </c>
      <c r="G906" s="21">
        <v>-0.52644330430922892</v>
      </c>
      <c r="H906" s="21">
        <v>0.2408957556121151</v>
      </c>
      <c r="I906" s="21">
        <v>0</v>
      </c>
      <c r="J906" s="21">
        <v>14.4537453367269</v>
      </c>
      <c r="K906" s="21">
        <v>0.2408957556121151</v>
      </c>
      <c r="L906" s="21">
        <v>-0.99999999999999867</v>
      </c>
      <c r="M906" s="21">
        <v>-0.99999999999999867</v>
      </c>
      <c r="N906" s="21">
        <v>4.8179151122423027</v>
      </c>
      <c r="O906" s="21">
        <v>18.706768521867254</v>
      </c>
      <c r="P906" s="21">
        <v>-0.11469620599711608</v>
      </c>
      <c r="Q906" s="21">
        <v>0.7933684284792456</v>
      </c>
      <c r="R906" s="21">
        <v>0.21012051051675171</v>
      </c>
      <c r="S906" s="21">
        <v>0.33333333333333304</v>
      </c>
      <c r="T906" s="21">
        <v>0.34912699147798471</v>
      </c>
      <c r="U906" s="21">
        <v>0.10927338958212586</v>
      </c>
      <c r="V906" s="21">
        <v>-8.8452292293079195E-3</v>
      </c>
      <c r="W906" s="21">
        <v>21.679709182080831</v>
      </c>
      <c r="X906" s="21">
        <v>0.84138041029651045</v>
      </c>
      <c r="Y906" s="21">
        <v>-0.99999999999999867</v>
      </c>
      <c r="Z906" s="21">
        <v>-0.99999999999999867</v>
      </c>
      <c r="AA906" s="21">
        <v>25.411763576570682</v>
      </c>
      <c r="AB906" s="21">
        <v>-1.5534376823576834E-2</v>
      </c>
      <c r="AC906" s="21">
        <v>0.22278354711532308</v>
      </c>
      <c r="AD906" s="21">
        <v>-0.1368104926122842</v>
      </c>
      <c r="AE906" s="21">
        <v>3.521933883973106</v>
      </c>
      <c r="AF906" s="21">
        <v>-0.99999999999999867</v>
      </c>
      <c r="AG906" s="21">
        <v>-0.99999999999999867</v>
      </c>
      <c r="AH906" s="21">
        <v>-0.99999999999999867</v>
      </c>
      <c r="AI906" s="21">
        <v>0</v>
      </c>
      <c r="AJ906" s="21">
        <v>-8.8452292293079195E-3</v>
      </c>
      <c r="AK906" s="21">
        <v>0.34797998147260317</v>
      </c>
      <c r="AL906" s="21">
        <v>0.24556086951728373</v>
      </c>
      <c r="AM906" s="21">
        <v>0.17453803705254031</v>
      </c>
      <c r="AN906" s="21">
        <v>0.55142579096200905</v>
      </c>
      <c r="AO906" s="21">
        <v>6.1033508336765223</v>
      </c>
      <c r="AP906" s="21">
        <v>15.013449121636645</v>
      </c>
      <c r="AQ906" s="21">
        <v>36.133454518807746</v>
      </c>
      <c r="AR906" s="21">
        <v>0.78288848516413545</v>
      </c>
      <c r="AS906" s="21">
        <v>1.0822761659086244</v>
      </c>
      <c r="AT906" s="21">
        <v>-0.99999999999999867</v>
      </c>
      <c r="AU906" s="21">
        <v>-0.99999999999999867</v>
      </c>
      <c r="AV906" s="21">
        <v>-0.3163227937924773</v>
      </c>
      <c r="AW906" s="21">
        <v>59.131981220074579</v>
      </c>
      <c r="AX906" s="21">
        <v>58.247458297143794</v>
      </c>
      <c r="AY906" s="21">
        <v>0.169260858805173</v>
      </c>
      <c r="AZ906" s="21">
        <v>-35.781650457241852</v>
      </c>
      <c r="BA906" s="26">
        <v>1390.4147367620858</v>
      </c>
    </row>
    <row r="907" spans="1:100" x14ac:dyDescent="0.25">
      <c r="A907">
        <v>2545</v>
      </c>
      <c r="B907" t="s">
        <v>1319</v>
      </c>
      <c r="C907" s="26">
        <v>2</v>
      </c>
      <c r="D907" s="21">
        <v>4.0216185031761222</v>
      </c>
      <c r="E907" s="21">
        <v>6.4348684059533687E-2</v>
      </c>
      <c r="F907" s="21">
        <v>0.23717253023661528</v>
      </c>
      <c r="G907" s="21">
        <v>0.24591642247337614</v>
      </c>
      <c r="H907" s="21">
        <v>0.10310261314484881</v>
      </c>
      <c r="I907" s="21">
        <v>0</v>
      </c>
      <c r="J907" s="21">
        <v>6.1861567886909281</v>
      </c>
      <c r="K907" s="21">
        <v>0.10310261314484881</v>
      </c>
      <c r="L907" s="21">
        <v>-1</v>
      </c>
      <c r="M907" s="21">
        <v>-1</v>
      </c>
      <c r="N907" s="21">
        <v>2.0620522628969762</v>
      </c>
      <c r="O907" s="21">
        <v>10.270668277881523</v>
      </c>
      <c r="P907" s="21">
        <v>0.49366997168875559</v>
      </c>
      <c r="Q907" s="21">
        <v>1.4420939094454714</v>
      </c>
      <c r="R907" s="21">
        <v>0.47514589004423924</v>
      </c>
      <c r="S907" s="21">
        <v>0.33412751703725796</v>
      </c>
      <c r="T907" s="21">
        <v>0.29976837369608633</v>
      </c>
      <c r="U907" s="21">
        <v>9.6925041211523094E-2</v>
      </c>
      <c r="V907" s="21">
        <v>3.185279222776902E-3</v>
      </c>
      <c r="W907" s="21">
        <v>25.536164054698364</v>
      </c>
      <c r="X907" s="21">
        <v>0.8923108592951331</v>
      </c>
      <c r="Y907" s="21">
        <v>-1</v>
      </c>
      <c r="Z907" s="21">
        <v>-1</v>
      </c>
      <c r="AA907" s="21">
        <v>44.922769467883363</v>
      </c>
      <c r="AB907" s="21">
        <v>0.1390818818336077</v>
      </c>
      <c r="AC907" s="21">
        <v>0.13930372825747578</v>
      </c>
      <c r="AD907" s="21">
        <v>0.13452630447813771</v>
      </c>
      <c r="AE907" s="21">
        <v>19.616721816206176</v>
      </c>
      <c r="AF907" s="21">
        <v>-1</v>
      </c>
      <c r="AG907" s="21">
        <v>-1</v>
      </c>
      <c r="AH907" s="21">
        <v>-1</v>
      </c>
      <c r="AI907" s="21">
        <v>1.4795892459760695E-3</v>
      </c>
      <c r="AJ907" s="21">
        <v>3.185279222776902E-3</v>
      </c>
      <c r="AK907" s="21">
        <v>6.4350195185338993E-2</v>
      </c>
      <c r="AL907" s="21">
        <v>0.10747776180390833</v>
      </c>
      <c r="AM907" s="21">
        <v>6.6604587694110678E-2</v>
      </c>
      <c r="AN907" s="21">
        <v>0.11683627252094309</v>
      </c>
      <c r="AO907" s="21">
        <v>2.0830329259295111</v>
      </c>
      <c r="AP907" s="21">
        <v>3.3621283643930697</v>
      </c>
      <c r="AQ907" s="21">
        <v>30.807646751171518</v>
      </c>
      <c r="AR907" s="21">
        <v>0.72360040364909561</v>
      </c>
      <c r="AS907" s="21">
        <v>0.98148203461883532</v>
      </c>
      <c r="AT907" s="21">
        <v>-1</v>
      </c>
      <c r="AU907" s="21">
        <v>-1</v>
      </c>
      <c r="AV907" s="21">
        <v>0.68225407333194532</v>
      </c>
      <c r="AW907" s="21">
        <v>57.213883654508663</v>
      </c>
      <c r="AX907" s="21">
        <v>57.359167204407484</v>
      </c>
      <c r="AY907" s="21">
        <v>0.18507286073683832</v>
      </c>
      <c r="AZ907" s="21">
        <v>3.2246275324579523</v>
      </c>
      <c r="BA907" s="26">
        <v>1441.4871513712401</v>
      </c>
    </row>
    <row r="908" spans="1:100" x14ac:dyDescent="0.25">
      <c r="A908">
        <v>2549</v>
      </c>
      <c r="B908" t="s">
        <v>1320</v>
      </c>
      <c r="C908" s="26">
        <v>2</v>
      </c>
      <c r="D908" s="21">
        <v>3.6000066859812647</v>
      </c>
      <c r="E908" s="21">
        <v>-2.930313931817332E-2</v>
      </c>
      <c r="F908" s="21">
        <v>3.9692599009576723E-3</v>
      </c>
      <c r="G908" s="21">
        <v>1.1654154217250301E-2</v>
      </c>
      <c r="H908" s="21">
        <v>5.4638537192863809E-2</v>
      </c>
      <c r="I908" s="21">
        <v>0</v>
      </c>
      <c r="J908" s="21">
        <v>3.2783122315718281</v>
      </c>
      <c r="K908" s="21">
        <v>5.4638537192863809E-2</v>
      </c>
      <c r="L908" s="21">
        <v>-1</v>
      </c>
      <c r="M908" s="21">
        <v>-1</v>
      </c>
      <c r="N908" s="21">
        <v>1.092770743857276</v>
      </c>
      <c r="O908" s="21">
        <v>7.2501780643174936</v>
      </c>
      <c r="P908" s="21">
        <v>1.9373545229428468E-2</v>
      </c>
      <c r="Q908" s="21">
        <v>0.33354002496100665</v>
      </c>
      <c r="R908" s="21">
        <v>0.11104313699324853</v>
      </c>
      <c r="S908" s="21">
        <v>0.32506819634261808</v>
      </c>
      <c r="T908" s="21">
        <v>0.26151973983658972</v>
      </c>
      <c r="U908" s="21">
        <v>4.9562480521932351E-2</v>
      </c>
      <c r="V908" s="21">
        <v>-3.0774030871086422E-3</v>
      </c>
      <c r="W908" s="21">
        <v>22.546915058653539</v>
      </c>
      <c r="X908" s="21">
        <v>0.67289912625468251</v>
      </c>
      <c r="Y908" s="21">
        <v>-1</v>
      </c>
      <c r="Z908" s="21">
        <v>-1</v>
      </c>
      <c r="AA908" s="21">
        <v>38.768387247024172</v>
      </c>
      <c r="AB908" s="21">
        <v>8.5955939988606817E-2</v>
      </c>
      <c r="AC908" s="21">
        <v>8.6157625244462549E-2</v>
      </c>
      <c r="AD908" s="21">
        <v>8.1836596982261742E-2</v>
      </c>
      <c r="AE908" s="21">
        <v>14.722415560140931</v>
      </c>
      <c r="AF908" s="21">
        <v>-1</v>
      </c>
      <c r="AG908" s="21">
        <v>-1</v>
      </c>
      <c r="AH908" s="21">
        <v>-1</v>
      </c>
      <c r="AI908" s="21">
        <v>-1.9545062815015668E-3</v>
      </c>
      <c r="AJ908" s="21">
        <v>-3.0774030871086422E-3</v>
      </c>
      <c r="AK908" s="21">
        <v>0.12835325598001504</v>
      </c>
      <c r="AL908" s="21">
        <v>4.3474701009232279E-2</v>
      </c>
      <c r="AM908" s="21">
        <v>0.14115044849411448</v>
      </c>
      <c r="AN908" s="21">
        <v>4.2290411720939274E-2</v>
      </c>
      <c r="AO908" s="21">
        <v>3.9812625161639641</v>
      </c>
      <c r="AP908" s="21">
        <v>1.4638987741586167</v>
      </c>
      <c r="AQ908" s="21">
        <v>27.625380215691589</v>
      </c>
      <c r="AR908" s="21">
        <v>0.65355248822223344</v>
      </c>
      <c r="AS908" s="21">
        <v>0.75495586492833899</v>
      </c>
      <c r="AT908" s="21">
        <v>-1</v>
      </c>
      <c r="AU908" s="21">
        <v>-1</v>
      </c>
      <c r="AV908" s="21">
        <v>0.19907505887295462</v>
      </c>
      <c r="AW908" s="21">
        <v>50.121408419556012</v>
      </c>
      <c r="AX908" s="21">
        <v>50.173776022043405</v>
      </c>
      <c r="AY908" s="21">
        <v>0.13044178133971918</v>
      </c>
      <c r="AZ908" s="21">
        <v>-6.3463289662205229</v>
      </c>
      <c r="BA908" s="26">
        <v>1479.9503518800618</v>
      </c>
    </row>
    <row r="909" spans="1:100" x14ac:dyDescent="0.25">
      <c r="A909">
        <v>2550</v>
      </c>
      <c r="B909" t="s">
        <v>1321</v>
      </c>
      <c r="C909" s="26">
        <v>3</v>
      </c>
      <c r="D909" s="21">
        <v>5.4030460533832407</v>
      </c>
      <c r="E909" s="21">
        <v>0</v>
      </c>
      <c r="F909" s="21">
        <v>-0.47501326007753036</v>
      </c>
      <c r="G909" s="21">
        <v>-0.47501326007753036</v>
      </c>
      <c r="H909" s="21">
        <v>6.4698328795795235E-2</v>
      </c>
      <c r="I909" s="21">
        <v>0</v>
      </c>
      <c r="J909" s="21">
        <v>3.8818997277477161</v>
      </c>
      <c r="K909" s="21">
        <v>6.4698328795795235E-2</v>
      </c>
      <c r="L909" s="21">
        <v>-0.99999999999999911</v>
      </c>
      <c r="M909" s="21">
        <v>-0.99999999999999911</v>
      </c>
      <c r="N909" s="21">
        <v>1.2939665759159049</v>
      </c>
      <c r="O909" s="21">
        <v>8.8099325210534261</v>
      </c>
      <c r="P909" s="21">
        <v>0.62819602471931768</v>
      </c>
      <c r="Q909" s="21">
        <v>-1.8694905842360148</v>
      </c>
      <c r="R909" s="21">
        <v>-0.678627574249552</v>
      </c>
      <c r="S909" s="21">
        <v>0.33206980466195707</v>
      </c>
      <c r="T909" s="21">
        <v>0.35306226711918581</v>
      </c>
      <c r="U909" s="21">
        <v>0.51546571159347132</v>
      </c>
      <c r="V909" s="21">
        <v>-1.404953845305699E-2</v>
      </c>
      <c r="W909" s="21">
        <v>44.873996645030509</v>
      </c>
      <c r="X909" s="21">
        <v>2.6177282924267438</v>
      </c>
      <c r="Y909" s="21">
        <v>-0.99999999999999911</v>
      </c>
      <c r="Z909" s="21">
        <v>-0.99999999999999911</v>
      </c>
      <c r="AA909" s="21">
        <v>95.183733143011324</v>
      </c>
      <c r="AB909" s="21">
        <v>0.42072749574714147</v>
      </c>
      <c r="AC909" s="21">
        <v>0.20503509943884723</v>
      </c>
      <c r="AD909" s="21">
        <v>0.39400468625861845</v>
      </c>
      <c r="AE909" s="21">
        <v>50.988364072230354</v>
      </c>
      <c r="AF909" s="21">
        <v>-0.99999999999999911</v>
      </c>
      <c r="AG909" s="21">
        <v>-0.99999999999999911</v>
      </c>
      <c r="AH909" s="21">
        <v>-0.99999999999999911</v>
      </c>
      <c r="AI909" s="21">
        <v>0</v>
      </c>
      <c r="AJ909" s="21">
        <v>-1.404953845305699E-2</v>
      </c>
      <c r="AK909" s="21">
        <v>-1.9986824504149354E-2</v>
      </c>
      <c r="AL909" s="21">
        <v>-7.171488412094372E-2</v>
      </c>
      <c r="AM909" s="21">
        <v>0.23451665750572043</v>
      </c>
      <c r="AN909" s="21">
        <v>9.8800776972588114E-2</v>
      </c>
      <c r="AO909" s="21">
        <v>5.7629823151222626</v>
      </c>
      <c r="AP909" s="21">
        <v>2.1114450037099846</v>
      </c>
      <c r="AQ909" s="21">
        <v>48.75589637277821</v>
      </c>
      <c r="AR909" s="21">
        <v>1.1865482449215579</v>
      </c>
      <c r="AS909" s="21">
        <v>2.6824266212225405</v>
      </c>
      <c r="AT909" s="21">
        <v>-0.99999999999999911</v>
      </c>
      <c r="AU909" s="21">
        <v>-0.99999999999999911</v>
      </c>
      <c r="AV909" s="21">
        <v>-1.1536408343270821</v>
      </c>
      <c r="AW909" s="21">
        <v>106.10511066777474</v>
      </c>
      <c r="AX909" s="21">
        <v>104.70015682246905</v>
      </c>
      <c r="AY909" s="21">
        <v>0.18575924411027006</v>
      </c>
      <c r="AZ909" s="21">
        <v>29.383875266517293</v>
      </c>
      <c r="BA909" s="26">
        <v>1581.1498283213739</v>
      </c>
    </row>
    <row r="910" spans="1:100" x14ac:dyDescent="0.25">
      <c r="A910">
        <v>2551</v>
      </c>
      <c r="B910" t="s">
        <v>1322</v>
      </c>
      <c r="C910" s="26">
        <v>3</v>
      </c>
      <c r="D910" s="21">
        <v>3.2976459611959581</v>
      </c>
      <c r="E910" s="21">
        <v>-0.15314862603735771</v>
      </c>
      <c r="F910" s="21">
        <v>-1.010804364335993</v>
      </c>
      <c r="G910" s="21">
        <v>-1.0268562327007948</v>
      </c>
      <c r="H910" s="21">
        <v>-0.20179648102357625</v>
      </c>
      <c r="I910" s="21">
        <v>0</v>
      </c>
      <c r="J910" s="21">
        <v>-12.107788861414582</v>
      </c>
      <c r="K910" s="21">
        <v>-0.20179648102357625</v>
      </c>
      <c r="L910" s="21">
        <v>-0.99999999999999978</v>
      </c>
      <c r="M910" s="21">
        <v>-0.99999999999999978</v>
      </c>
      <c r="N910" s="21">
        <v>-4.035929620471526</v>
      </c>
      <c r="O910" s="21">
        <v>-9.8369991329194058</v>
      </c>
      <c r="P910" s="21">
        <v>-0.3013969023391373</v>
      </c>
      <c r="Q910" s="21">
        <v>-4.6062988555835291</v>
      </c>
      <c r="R910" s="21">
        <v>-1.5561896886672006</v>
      </c>
      <c r="S910" s="21">
        <v>0.33333333333333304</v>
      </c>
      <c r="T910" s="21">
        <v>0.30159531636747028</v>
      </c>
      <c r="U910" s="21">
        <v>0.30672469186615198</v>
      </c>
      <c r="V910" s="21">
        <v>0</v>
      </c>
      <c r="W910" s="21">
        <v>45.73799290362124</v>
      </c>
      <c r="X910" s="21">
        <v>2.050589046311674</v>
      </c>
      <c r="Y910" s="21">
        <v>-0.99999999999999978</v>
      </c>
      <c r="Z910" s="21">
        <v>-0.99999999999999978</v>
      </c>
      <c r="AA910" s="21">
        <v>86.848959726097306</v>
      </c>
      <c r="AB910" s="21">
        <v>9.8901148496876673E-2</v>
      </c>
      <c r="AC910" s="21">
        <v>0.37738469480348746</v>
      </c>
      <c r="AD910" s="21">
        <v>0.37705728692250123</v>
      </c>
      <c r="AE910" s="21">
        <v>42.667156511143304</v>
      </c>
      <c r="AF910" s="21">
        <v>-0.99999999999999978</v>
      </c>
      <c r="AG910" s="21">
        <v>-0.99999999999999978</v>
      </c>
      <c r="AH910" s="21">
        <v>-0.99999999999999978</v>
      </c>
      <c r="AI910" s="21">
        <v>6.6405407941674613E-2</v>
      </c>
      <c r="AJ910" s="21">
        <v>0</v>
      </c>
      <c r="AK910" s="21">
        <v>0.45990518751212306</v>
      </c>
      <c r="AL910" s="21">
        <v>7.1389693738828142E-2</v>
      </c>
      <c r="AM910" s="21">
        <v>7.3517445865740549E-2</v>
      </c>
      <c r="AN910" s="21">
        <v>5.1180713887746011E-3</v>
      </c>
      <c r="AO910" s="21">
        <v>4.1374620842041283</v>
      </c>
      <c r="AP910" s="21">
        <v>0.48490025341350534</v>
      </c>
      <c r="AQ910" s="21">
        <v>33.630204042206699</v>
      </c>
      <c r="AR910" s="21">
        <v>0.94165334156695535</v>
      </c>
      <c r="AS910" s="21">
        <v>1.8487925652880974</v>
      </c>
      <c r="AT910" s="21">
        <v>-0.99999999999999978</v>
      </c>
      <c r="AU910" s="21">
        <v>-0.99999999999999978</v>
      </c>
      <c r="AV910" s="21">
        <v>-2.5830459213679955</v>
      </c>
      <c r="AW910" s="21">
        <v>77.496860846591446</v>
      </c>
      <c r="AX910" s="21">
        <v>78.824969005424919</v>
      </c>
      <c r="AY910" s="21">
        <v>1.7811185671237947E-2</v>
      </c>
      <c r="AZ910" s="21">
        <v>-9.7948132115152458</v>
      </c>
      <c r="BA910" s="26">
        <v>1375.5828719776423</v>
      </c>
    </row>
    <row r="911" spans="1:100" x14ac:dyDescent="0.25">
      <c r="A911">
        <v>2554</v>
      </c>
      <c r="B911" t="s">
        <v>1323</v>
      </c>
      <c r="C911" s="26">
        <v>3</v>
      </c>
      <c r="D911" s="21">
        <v>5.9596874740847054</v>
      </c>
      <c r="E911" s="21">
        <v>0</v>
      </c>
      <c r="F911" s="21">
        <v>0.23340530048856334</v>
      </c>
      <c r="G911" s="21">
        <v>0.23340530048856334</v>
      </c>
      <c r="H911" s="21">
        <v>1.7626517650515167E-2</v>
      </c>
      <c r="I911" s="21">
        <v>0</v>
      </c>
      <c r="J911" s="21">
        <v>1.0575910590309088</v>
      </c>
      <c r="K911" s="21">
        <v>1.7626517650515167E-2</v>
      </c>
      <c r="L911" s="21">
        <v>-1.0000000000000013</v>
      </c>
      <c r="M911" s="21">
        <v>-1.0000000000000013</v>
      </c>
      <c r="N911" s="21">
        <v>0.35253035301030294</v>
      </c>
      <c r="O911" s="21">
        <v>7.2506838336041808</v>
      </c>
      <c r="P911" s="21">
        <v>1.3903606421563901</v>
      </c>
      <c r="Q911" s="21">
        <v>-0.19832761967888801</v>
      </c>
      <c r="R911" s="21">
        <v>5.178980969148167E-2</v>
      </c>
      <c r="S911" s="21">
        <v>0.33333333333333376</v>
      </c>
      <c r="T911" s="21">
        <v>0.15237082752908662</v>
      </c>
      <c r="U911" s="21">
        <v>-0.18069113119653152</v>
      </c>
      <c r="V911" s="21">
        <v>0</v>
      </c>
      <c r="W911" s="21">
        <v>11.495460480614939</v>
      </c>
      <c r="X911" s="21">
        <v>-0.43564938737846831</v>
      </c>
      <c r="Y911" s="21">
        <v>-1.0000000000000013</v>
      </c>
      <c r="Z911" s="21">
        <v>-1.0000000000000013</v>
      </c>
      <c r="AA911" s="21">
        <v>43.879498623756135</v>
      </c>
      <c r="AB911" s="21">
        <v>4.4808272528492239E-2</v>
      </c>
      <c r="AC911" s="21">
        <v>0.25143138145158633</v>
      </c>
      <c r="AD911" s="21">
        <v>0.35040531268891562</v>
      </c>
      <c r="AE911" s="21">
        <v>32.332248333449712</v>
      </c>
      <c r="AF911" s="21">
        <v>-1.0000000000000013</v>
      </c>
      <c r="AG911" s="21">
        <v>-1.0000000000000013</v>
      </c>
      <c r="AH911" s="21">
        <v>-1.0000000000000013</v>
      </c>
      <c r="AI911" s="21">
        <v>0</v>
      </c>
      <c r="AJ911" s="21">
        <v>0</v>
      </c>
      <c r="AK911" s="21">
        <v>-0.13984665162222901</v>
      </c>
      <c r="AL911" s="21">
        <v>0.35556283152284546</v>
      </c>
      <c r="AM911" s="21">
        <v>6.7672159963019521E-2</v>
      </c>
      <c r="AN911" s="21">
        <v>-0.14730795019277912</v>
      </c>
      <c r="AO911" s="21">
        <v>0.9925707409643425</v>
      </c>
      <c r="AP911" s="21">
        <v>-1.9048845972052506</v>
      </c>
      <c r="AQ911" s="21">
        <v>12.553051539645859</v>
      </c>
      <c r="AR911" s="21">
        <v>0.30501302966588867</v>
      </c>
      <c r="AS911" s="21">
        <v>-0.41802286972795305</v>
      </c>
      <c r="AT911" s="21">
        <v>-1.0000000000000013</v>
      </c>
      <c r="AU911" s="21">
        <v>-1.0000000000000013</v>
      </c>
      <c r="AV911" s="21">
        <v>0.28519511018004506</v>
      </c>
      <c r="AW911" s="21">
        <v>49.225297860155067</v>
      </c>
      <c r="AX911" s="21">
        <v>49.225297860155067</v>
      </c>
      <c r="AY911" s="21">
        <v>4.762965807657555E-2</v>
      </c>
      <c r="AZ911" s="21">
        <v>-14.118121571985977</v>
      </c>
      <c r="BA911" s="26">
        <v>1433.1733567788779</v>
      </c>
    </row>
    <row r="912" spans="1:100" x14ac:dyDescent="0.25">
      <c r="A912">
        <v>2555</v>
      </c>
      <c r="B912" t="s">
        <v>1324</v>
      </c>
      <c r="C912" s="26">
        <v>3</v>
      </c>
      <c r="D912" s="21">
        <v>0.27626544674093811</v>
      </c>
      <c r="E912" s="21">
        <v>-2.4195266742595211E-2</v>
      </c>
      <c r="F912" s="21">
        <v>0.14177001791312374</v>
      </c>
      <c r="G912" s="21">
        <v>0.14177001791312374</v>
      </c>
      <c r="H912" s="21">
        <v>0.22525064714207074</v>
      </c>
      <c r="I912" s="21">
        <v>0</v>
      </c>
      <c r="J912" s="21">
        <v>13.515038828524247</v>
      </c>
      <c r="K912" s="21">
        <v>0.22525064714207074</v>
      </c>
      <c r="L912" s="21">
        <v>-0.99999999999999933</v>
      </c>
      <c r="M912" s="21">
        <v>-0.99999999999999933</v>
      </c>
      <c r="N912" s="21">
        <v>4.5050129428414154</v>
      </c>
      <c r="O912" s="21">
        <v>13.93307429317831</v>
      </c>
      <c r="P912" s="21">
        <v>-0.11539018547804164</v>
      </c>
      <c r="Q912" s="21">
        <v>0.33117737004799025</v>
      </c>
      <c r="R912" s="21">
        <v>9.9611699137449133E-2</v>
      </c>
      <c r="S912" s="21">
        <v>0.35049078366182024</v>
      </c>
      <c r="T912" s="21">
        <v>0.2624211341304879</v>
      </c>
      <c r="U912" s="21">
        <v>-2.7159790382582878E-2</v>
      </c>
      <c r="V912" s="21">
        <v>-3.4819439138801783E-2</v>
      </c>
      <c r="W912" s="21">
        <v>13.027281645154121</v>
      </c>
      <c r="X912" s="21">
        <v>-8.0672491574979716E-4</v>
      </c>
      <c r="Y912" s="21">
        <v>-0.99999999999999933</v>
      </c>
      <c r="Z912" s="21">
        <v>-0.99999999999999933</v>
      </c>
      <c r="AA912" s="21">
        <v>41.943200644015427</v>
      </c>
      <c r="AB912" s="21">
        <v>-1.4172185933460337E-2</v>
      </c>
      <c r="AC912" s="21">
        <v>0.21177190689023967</v>
      </c>
      <c r="AD912" s="21">
        <v>0.37872642503769782</v>
      </c>
      <c r="AE912" s="21">
        <v>28.81630729972386</v>
      </c>
      <c r="AF912" s="21">
        <v>-0.99999999999999933</v>
      </c>
      <c r="AG912" s="21">
        <v>-0.99999999999999933</v>
      </c>
      <c r="AH912" s="21">
        <v>-0.99999999999999933</v>
      </c>
      <c r="AI912" s="21">
        <v>0</v>
      </c>
      <c r="AJ912" s="21">
        <v>-3.4819439138801783E-2</v>
      </c>
      <c r="AK912" s="21">
        <v>-0.10312447478476387</v>
      </c>
      <c r="AL912" s="21">
        <v>0.11454500268818169</v>
      </c>
      <c r="AM912" s="21">
        <v>0.43402201602716028</v>
      </c>
      <c r="AN912" s="21">
        <v>-0.10034030098108029</v>
      </c>
      <c r="AO912" s="21">
        <v>10.334928026755188</v>
      </c>
      <c r="AP912" s="21">
        <v>-1.9357825110860984</v>
      </c>
      <c r="AQ912" s="21">
        <v>26.54232047367837</v>
      </c>
      <c r="AR912" s="21">
        <v>0.55093268827092401</v>
      </c>
      <c r="AS912" s="21">
        <v>0.22444392222632129</v>
      </c>
      <c r="AT912" s="21">
        <v>-0.99999999999999933</v>
      </c>
      <c r="AU912" s="21">
        <v>-0.99999999999999933</v>
      </c>
      <c r="AV912" s="21">
        <v>0.24138171705057287</v>
      </c>
      <c r="AW912" s="21">
        <v>53.940492426107639</v>
      </c>
      <c r="AX912" s="21">
        <v>50.458548512227466</v>
      </c>
      <c r="AY912" s="21">
        <v>2.747146281180398E-2</v>
      </c>
      <c r="AZ912" s="21">
        <v>-23.591058401084595</v>
      </c>
      <c r="BA912" s="26">
        <v>1426.1164734023387</v>
      </c>
    </row>
    <row r="913" spans="1:100" x14ac:dyDescent="0.25">
      <c r="A913">
        <v>2556</v>
      </c>
      <c r="B913" t="s">
        <v>1325</v>
      </c>
      <c r="C913" s="26">
        <v>3</v>
      </c>
      <c r="D913" s="21">
        <v>4.3363345165204956</v>
      </c>
      <c r="E913" s="21">
        <v>6.1716180187481822</v>
      </c>
      <c r="F913" s="21">
        <v>0.25979126967975708</v>
      </c>
      <c r="G913" s="21">
        <v>2.0887700168151904</v>
      </c>
      <c r="H913" s="21">
        <v>-9.4206831962612106E-2</v>
      </c>
      <c r="I913" s="21">
        <v>0</v>
      </c>
      <c r="J913" s="21">
        <v>-5.6524099177567271</v>
      </c>
      <c r="K913" s="21">
        <v>-9.4206831962612106E-2</v>
      </c>
      <c r="L913" s="21">
        <v>-0.99999999999999889</v>
      </c>
      <c r="M913" s="21">
        <v>-0.99999999999999889</v>
      </c>
      <c r="N913" s="21">
        <v>-1.8841366392522416</v>
      </c>
      <c r="O913" s="21">
        <v>0.77269461557896302</v>
      </c>
      <c r="P913" s="21">
        <v>-2.5224132659744596</v>
      </c>
      <c r="Q913" s="21">
        <v>-2.0626846241250192</v>
      </c>
      <c r="R913" s="21">
        <v>-0.94504350010927096</v>
      </c>
      <c r="S913" s="21">
        <v>0.33333333333333293</v>
      </c>
      <c r="T913" s="21">
        <v>0.16271987112387723</v>
      </c>
      <c r="U913" s="21">
        <v>0.15752730485819963</v>
      </c>
      <c r="V913" s="21">
        <v>-2.3900188839488558E-2</v>
      </c>
      <c r="W913" s="21">
        <v>28.955486097541339</v>
      </c>
      <c r="X913" s="21">
        <v>0.90635466060623338</v>
      </c>
      <c r="Y913" s="21">
        <v>-0.99999999999999889</v>
      </c>
      <c r="Z913" s="21">
        <v>-0.99999999999999889</v>
      </c>
      <c r="AA913" s="21">
        <v>66.619390843193969</v>
      </c>
      <c r="AB913" s="21">
        <v>0.30738506156334622</v>
      </c>
      <c r="AC913" s="21">
        <v>0.32590040612828963</v>
      </c>
      <c r="AD913" s="21">
        <v>0.13889349722360195</v>
      </c>
      <c r="AE913" s="21">
        <v>38.608948245761887</v>
      </c>
      <c r="AF913" s="21">
        <v>-0.99999999999999889</v>
      </c>
      <c r="AG913" s="21">
        <v>-0.99999999999999889</v>
      </c>
      <c r="AH913" s="21">
        <v>-0.99999999999999889</v>
      </c>
      <c r="AI913" s="21">
        <v>1.4370999676716832E-2</v>
      </c>
      <c r="AJ913" s="21">
        <v>-2.3900188839488558E-2</v>
      </c>
      <c r="AK913" s="21">
        <v>0.15555453567532679</v>
      </c>
      <c r="AL913" s="21">
        <v>0.33038013658325827</v>
      </c>
      <c r="AM913" s="21">
        <v>-5.0211197680094528E-2</v>
      </c>
      <c r="AN913" s="21">
        <v>1.0114780991762599E-2</v>
      </c>
      <c r="AO913" s="21">
        <v>-0.47750726362572971</v>
      </c>
      <c r="AP913" s="21">
        <v>1.9047702077103577</v>
      </c>
      <c r="AQ913" s="21">
        <v>23.3030761797846</v>
      </c>
      <c r="AR913" s="21">
        <v>0.62968032047592137</v>
      </c>
      <c r="AS913" s="21">
        <v>0.81214782864362189</v>
      </c>
      <c r="AT913" s="21">
        <v>-0.99999999999999889</v>
      </c>
      <c r="AU913" s="21">
        <v>-0.99999999999999889</v>
      </c>
      <c r="AV913" s="21">
        <v>1.1437265167059194</v>
      </c>
      <c r="AW913" s="21">
        <v>69.296855666483225</v>
      </c>
      <c r="AX913" s="21">
        <v>67.194256776068713</v>
      </c>
      <c r="AY913" s="21">
        <v>0.253592091461945</v>
      </c>
      <c r="AZ913" s="21">
        <v>-2.909743489823704</v>
      </c>
      <c r="BA913" s="26">
        <v>1488.7307627708369</v>
      </c>
      <c r="CU913" t="e">
        <v>#N/A</v>
      </c>
      <c r="CV913" t="e">
        <v>#N/A</v>
      </c>
    </row>
    <row r="914" spans="1:100" x14ac:dyDescent="0.25">
      <c r="A914">
        <v>2557</v>
      </c>
      <c r="B914" t="s">
        <v>1326</v>
      </c>
      <c r="C914" s="26">
        <v>3</v>
      </c>
      <c r="D914" s="21">
        <v>3.6791792046929208</v>
      </c>
      <c r="E914" s="21">
        <v>-1.2425253662884213E-2</v>
      </c>
      <c r="F914" s="21">
        <v>0.55488587444111725</v>
      </c>
      <c r="G914" s="21">
        <v>0.55488587444111725</v>
      </c>
      <c r="H914" s="21">
        <v>0.1503696890780063</v>
      </c>
      <c r="I914" s="21">
        <v>0</v>
      </c>
      <c r="J914" s="21">
        <v>9.0221813446803818</v>
      </c>
      <c r="K914" s="21">
        <v>0.1503696890780063</v>
      </c>
      <c r="L914" s="21">
        <v>-1.0000000000000027</v>
      </c>
      <c r="M914" s="21">
        <v>-1.0000000000000027</v>
      </c>
      <c r="N914" s="21">
        <v>3.0073937815601233</v>
      </c>
      <c r="O914" s="21">
        <v>13.256246423814403</v>
      </c>
      <c r="P914" s="21">
        <v>-7.7321823221884189E-2</v>
      </c>
      <c r="Q914" s="21">
        <v>0.73371472347820355</v>
      </c>
      <c r="R914" s="21">
        <v>0.28249109642284448</v>
      </c>
      <c r="S914" s="21">
        <v>0.33969246499099809</v>
      </c>
      <c r="T914" s="21">
        <v>0.25697600681049038</v>
      </c>
      <c r="U914" s="21">
        <v>0.32139400337938873</v>
      </c>
      <c r="V914" s="21">
        <v>-5.789753250588886E-2</v>
      </c>
      <c r="W914" s="21">
        <v>28.391810143879304</v>
      </c>
      <c r="X914" s="21">
        <v>1.308132274682861</v>
      </c>
      <c r="Y914" s="21">
        <v>-1.0000000000000027</v>
      </c>
      <c r="Z914" s="21">
        <v>-1.0000000000000027</v>
      </c>
      <c r="AA914" s="21">
        <v>57.155631540338611</v>
      </c>
      <c r="AB914" s="21">
        <v>0.16200258829741074</v>
      </c>
      <c r="AC914" s="21">
        <v>0.17535878081519823</v>
      </c>
      <c r="AD914" s="21">
        <v>0.23226523688812079</v>
      </c>
      <c r="AE914" s="21">
        <v>28.481330300036468</v>
      </c>
      <c r="AF914" s="21">
        <v>-1.0000000000000027</v>
      </c>
      <c r="AG914" s="21">
        <v>-1.0000000000000027</v>
      </c>
      <c r="AH914" s="21">
        <v>-1.0000000000000027</v>
      </c>
      <c r="AI914" s="21">
        <v>0</v>
      </c>
      <c r="AJ914" s="21">
        <v>-5.789753250588886E-2</v>
      </c>
      <c r="AK914" s="21">
        <v>-0.11109909319580324</v>
      </c>
      <c r="AL914" s="21">
        <v>5.2424364342796556E-2</v>
      </c>
      <c r="AM914" s="21">
        <v>0.52263624591833335</v>
      </c>
      <c r="AN914" s="21">
        <v>-0.12760180687501221</v>
      </c>
      <c r="AO914" s="21">
        <v>12.510410681979316</v>
      </c>
      <c r="AP914" s="21">
        <v>-2.9279233501613229</v>
      </c>
      <c r="AQ914" s="21">
        <v>37.413991488559645</v>
      </c>
      <c r="AR914" s="21">
        <v>0.86016494267498866</v>
      </c>
      <c r="AS914" s="21">
        <v>1.4585019637608663</v>
      </c>
      <c r="AT914" s="21">
        <v>-1.0000000000000027</v>
      </c>
      <c r="AU914" s="21">
        <v>-1.0000000000000027</v>
      </c>
      <c r="AV914" s="21">
        <v>0.83737697086396135</v>
      </c>
      <c r="AW914" s="21">
        <v>67.483954613991685</v>
      </c>
      <c r="AX914" s="21">
        <v>61.69420136340279</v>
      </c>
      <c r="AY914" s="21">
        <v>0.12435298555631315</v>
      </c>
      <c r="AZ914" s="21">
        <v>-35.038368700585735</v>
      </c>
      <c r="BA914" s="26">
        <v>1423.812904962321</v>
      </c>
      <c r="CU914" t="e">
        <v>#N/A</v>
      </c>
      <c r="CV914" t="e">
        <v>#N/A</v>
      </c>
    </row>
    <row r="915" spans="1:100" x14ac:dyDescent="0.25">
      <c r="A915">
        <v>2559</v>
      </c>
      <c r="B915" t="s">
        <v>1327</v>
      </c>
      <c r="C915" s="26">
        <v>3</v>
      </c>
      <c r="D915" s="21">
        <v>2.5473370392997068</v>
      </c>
      <c r="E915" s="21">
        <v>-0.44051848679581795</v>
      </c>
      <c r="F915" s="21">
        <v>-0.31870335076487361</v>
      </c>
      <c r="G915" s="21">
        <v>-0.43581338103015455</v>
      </c>
      <c r="H915" s="21">
        <v>8.8556678597140111E-3</v>
      </c>
      <c r="I915" s="21">
        <v>0</v>
      </c>
      <c r="J915" s="21">
        <v>0.53134007158284069</v>
      </c>
      <c r="K915" s="21">
        <v>8.8556678597140111E-3</v>
      </c>
      <c r="L915" s="21">
        <v>-1.0000000000000004</v>
      </c>
      <c r="M915" s="21">
        <v>-1.0000000000000004</v>
      </c>
      <c r="N915" s="21">
        <v>0.17711335719428051</v>
      </c>
      <c r="O915" s="21">
        <v>2.6428637298523916</v>
      </c>
      <c r="P915" s="21">
        <v>-0.97541591090143664</v>
      </c>
      <c r="Q915" s="21">
        <v>0.88561454492554403</v>
      </c>
      <c r="R915" s="21">
        <v>0.14753215388821814</v>
      </c>
      <c r="S915" s="21">
        <v>0.33333333333333348</v>
      </c>
      <c r="T915" s="21">
        <v>0.1920779392942227</v>
      </c>
      <c r="U915" s="21">
        <v>-8.3564878327812855E-2</v>
      </c>
      <c r="V915" s="21">
        <v>-1.0162549733854526E-2</v>
      </c>
      <c r="W915" s="21">
        <v>16.913127068246993</v>
      </c>
      <c r="X915" s="21">
        <v>6.4043073939726747E-2</v>
      </c>
      <c r="Y915" s="21">
        <v>-1.0000000000000004</v>
      </c>
      <c r="Z915" s="21">
        <v>-1.0000000000000004</v>
      </c>
      <c r="AA915" s="21">
        <v>30.896631842664615</v>
      </c>
      <c r="AB915" s="21">
        <v>1.396323370963819E-2</v>
      </c>
      <c r="AC915" s="21">
        <v>5.3764101570894812E-2</v>
      </c>
      <c r="AD915" s="21">
        <v>0.20899211713005561</v>
      </c>
      <c r="AE915" s="21">
        <v>13.835972620529429</v>
      </c>
      <c r="AF915" s="21">
        <v>-1.0000000000000004</v>
      </c>
      <c r="AG915" s="21">
        <v>-1.0000000000000004</v>
      </c>
      <c r="AH915" s="21">
        <v>-1.0000000000000004</v>
      </c>
      <c r="AI915" s="21">
        <v>0</v>
      </c>
      <c r="AJ915" s="21">
        <v>-1.0162549733854526E-2</v>
      </c>
      <c r="AK915" s="21">
        <v>0.26732273387523142</v>
      </c>
      <c r="AL915" s="21">
        <v>0.34647890635193734</v>
      </c>
      <c r="AM915" s="21">
        <v>0.10547006282769823</v>
      </c>
      <c r="AN915" s="21">
        <v>0.48585859013918498</v>
      </c>
      <c r="AO915" s="21">
        <v>3.9733652400686132</v>
      </c>
      <c r="AP915" s="21">
        <v>13.878859285239312</v>
      </c>
      <c r="AQ915" s="21">
        <v>17.444467139829833</v>
      </c>
      <c r="AR915" s="21">
        <v>0.43168384456588865</v>
      </c>
      <c r="AS915" s="21">
        <v>7.2898741799440975E-2</v>
      </c>
      <c r="AT915" s="21">
        <v>-1.0000000000000004</v>
      </c>
      <c r="AU915" s="21">
        <v>-1.0000000000000004</v>
      </c>
      <c r="AV915" s="21">
        <v>-0.28828122714193638</v>
      </c>
      <c r="AW915" s="21">
        <v>47.418354857756334</v>
      </c>
      <c r="AX915" s="21">
        <v>46.402099884370884</v>
      </c>
      <c r="AY915" s="21">
        <v>-0.13129153362845686</v>
      </c>
      <c r="AZ915" s="21">
        <v>-21.428352272142508</v>
      </c>
      <c r="BA915" s="26">
        <v>1425.6212073502475</v>
      </c>
      <c r="CU915" t="e">
        <v>#N/A</v>
      </c>
      <c r="CV915" t="e">
        <v>#N/A</v>
      </c>
    </row>
    <row r="916" spans="1:100" x14ac:dyDescent="0.25">
      <c r="A916">
        <v>2560</v>
      </c>
      <c r="B916" t="s">
        <v>1328</v>
      </c>
      <c r="C916" s="26">
        <v>3</v>
      </c>
      <c r="D916" s="21">
        <v>4.6082214634583254</v>
      </c>
      <c r="E916" s="21">
        <v>0</v>
      </c>
      <c r="F916" s="21">
        <v>-0.45722423452358318</v>
      </c>
      <c r="G916" s="21">
        <v>-0.45722423452358318</v>
      </c>
      <c r="H916" s="21">
        <v>0.41230199512332288</v>
      </c>
      <c r="I916" s="21">
        <v>0</v>
      </c>
      <c r="J916" s="21">
        <v>24.738119707399363</v>
      </c>
      <c r="K916" s="21">
        <v>0.41230199512332288</v>
      </c>
      <c r="L916" s="21">
        <v>-0.99999999999999933</v>
      </c>
      <c r="M916" s="21">
        <v>-0.99999999999999933</v>
      </c>
      <c r="N916" s="21">
        <v>8.2460399024664532</v>
      </c>
      <c r="O916" s="21">
        <v>28.889116936334123</v>
      </c>
      <c r="P916" s="21">
        <v>-0.78823314264252209</v>
      </c>
      <c r="Q916" s="21">
        <v>-4.8989825378652334</v>
      </c>
      <c r="R916" s="21">
        <v>-1.6549709594186173</v>
      </c>
      <c r="S916" s="21">
        <v>0.33333333333333331</v>
      </c>
      <c r="T916" s="21">
        <v>0.3622341819974485</v>
      </c>
      <c r="U916" s="21">
        <v>0.31689950067108652</v>
      </c>
      <c r="V916" s="21">
        <v>-2.5273441480619746E-2</v>
      </c>
      <c r="W916" s="21">
        <v>22.995663175917027</v>
      </c>
      <c r="X916" s="21">
        <v>1.428123722672201</v>
      </c>
      <c r="Y916" s="21">
        <v>-0.99999999999999933</v>
      </c>
      <c r="Z916" s="21">
        <v>-0.99999999999999933</v>
      </c>
      <c r="AA916" s="21">
        <v>29.575699700090368</v>
      </c>
      <c r="AB916" s="21">
        <v>-9.4582714740285387E-2</v>
      </c>
      <c r="AC916" s="21">
        <v>0.15345909882167552</v>
      </c>
      <c r="AD916" s="21">
        <v>0.10582376559044943</v>
      </c>
      <c r="AE916" s="21">
        <v>8.2350074835919695</v>
      </c>
      <c r="AF916" s="21">
        <v>-0.99999999999999933</v>
      </c>
      <c r="AG916" s="21">
        <v>-0.99999999999999933</v>
      </c>
      <c r="AH916" s="21">
        <v>-0.99999999999999933</v>
      </c>
      <c r="AI916" s="21">
        <v>-3.25633085296307E-2</v>
      </c>
      <c r="AJ916" s="21">
        <v>-2.5273441480619746E-2</v>
      </c>
      <c r="AK916" s="21">
        <v>0.17713798301208206</v>
      </c>
      <c r="AL916" s="21">
        <v>-2.8375801269903966E-3</v>
      </c>
      <c r="AM916" s="21">
        <v>0.71183004587408905</v>
      </c>
      <c r="AN916" s="21">
        <v>-8.5381935924213476E-2</v>
      </c>
      <c r="AO916" s="21">
        <v>18.681441061912629</v>
      </c>
      <c r="AP916" s="21">
        <v>-2.1487362987402876</v>
      </c>
      <c r="AQ916" s="21">
        <v>47.733782883316394</v>
      </c>
      <c r="AR916" s="21">
        <v>0.98719357452124856</v>
      </c>
      <c r="AS916" s="21">
        <v>1.8404257177955234</v>
      </c>
      <c r="AT916" s="21">
        <v>-0.99999999999999933</v>
      </c>
      <c r="AU916" s="21">
        <v>-0.99999999999999933</v>
      </c>
      <c r="AV916" s="21">
        <v>-2.1121951939422003</v>
      </c>
      <c r="AW916" s="21">
        <v>56.316080337684163</v>
      </c>
      <c r="AX916" s="21">
        <v>53.137470019029585</v>
      </c>
      <c r="AY916" s="21">
        <v>0.10862074450731804</v>
      </c>
      <c r="AZ916" s="21">
        <v>-31.435506768224506</v>
      </c>
      <c r="BA916" s="26">
        <v>1433.4289966231083</v>
      </c>
    </row>
    <row r="917" spans="1:100" x14ac:dyDescent="0.25">
      <c r="A917">
        <v>2574</v>
      </c>
      <c r="B917" t="s">
        <v>1329</v>
      </c>
      <c r="C917" s="26">
        <v>3</v>
      </c>
      <c r="D917" s="21">
        <v>3.3180095279434765</v>
      </c>
      <c r="E917" s="21">
        <v>3.3425822600354309E-3</v>
      </c>
      <c r="F917" s="21">
        <v>-0.11827855621529937</v>
      </c>
      <c r="G917" s="21">
        <v>-0.11827855621529937</v>
      </c>
      <c r="H917" s="21">
        <v>-0.23962426611144144</v>
      </c>
      <c r="I917" s="21">
        <v>0</v>
      </c>
      <c r="J917" s="21">
        <v>-14.377455966686485</v>
      </c>
      <c r="K917" s="21">
        <v>-0.23962426611144144</v>
      </c>
      <c r="L917" s="21">
        <v>-1.0000000000000013</v>
      </c>
      <c r="M917" s="21">
        <v>-1.0000000000000013</v>
      </c>
      <c r="N917" s="21">
        <v>-4.7924853222288277</v>
      </c>
      <c r="O917" s="21">
        <v>-11.177724994958307</v>
      </c>
      <c r="P917" s="21">
        <v>0.38736990904272051</v>
      </c>
      <c r="Q917" s="21">
        <v>-4.9280580536430099E-2</v>
      </c>
      <c r="R917" s="21">
        <v>4.1646852059203515E-2</v>
      </c>
      <c r="S917" s="21">
        <v>0.33333333333333376</v>
      </c>
      <c r="T917" s="21">
        <v>0.35545927486806667</v>
      </c>
      <c r="U917" s="21">
        <v>0.57897061774670133</v>
      </c>
      <c r="V917" s="21">
        <v>-4.1458473403020071E-2</v>
      </c>
      <c r="W917" s="21">
        <v>58.637160746260903</v>
      </c>
      <c r="X917" s="21">
        <v>3.0015516022327415</v>
      </c>
      <c r="Y917" s="21">
        <v>-1.0000000000000013</v>
      </c>
      <c r="Z917" s="21">
        <v>-1.0000000000000013</v>
      </c>
      <c r="AA917" s="21">
        <v>69.095837731932136</v>
      </c>
      <c r="AB917" s="21">
        <v>-2.2998737774384694E-2</v>
      </c>
      <c r="AC917" s="21">
        <v>-0.12480168176056297</v>
      </c>
      <c r="AD917" s="21">
        <v>0.35614102220718713</v>
      </c>
      <c r="AE917" s="21">
        <v>10.41703013361197</v>
      </c>
      <c r="AF917" s="21">
        <v>-1.0000000000000013</v>
      </c>
      <c r="AG917" s="21">
        <v>-1.0000000000000013</v>
      </c>
      <c r="AH917" s="21">
        <v>-1.0000000000000013</v>
      </c>
      <c r="AI917" s="21">
        <v>0</v>
      </c>
      <c r="AJ917" s="21">
        <v>-4.1458473403020071E-2</v>
      </c>
      <c r="AK917" s="21">
        <v>7.1105232706941524E-2</v>
      </c>
      <c r="AL917" s="21">
        <v>-4.1343821678685604E-2</v>
      </c>
      <c r="AM917" s="21">
        <v>-0.32447848675684504</v>
      </c>
      <c r="AN917" s="21">
        <v>-0.28121848478485051</v>
      </c>
      <c r="AO917" s="21">
        <v>-7.7564360053864192</v>
      </c>
      <c r="AP917" s="21">
        <v>-7.2371812280146921</v>
      </c>
      <c r="AQ917" s="21">
        <v>44.259704779574399</v>
      </c>
      <c r="AR917" s="21">
        <v>1.2263047525450816</v>
      </c>
      <c r="AS917" s="21">
        <v>2.7619273361213006</v>
      </c>
      <c r="AT917" s="21">
        <v>-1.0000000000000013</v>
      </c>
      <c r="AU917" s="21">
        <v>-1.0000000000000013</v>
      </c>
      <c r="AV917" s="21">
        <v>-7.6631704156095798E-2</v>
      </c>
      <c r="AW917" s="21">
        <v>50.680931508959119</v>
      </c>
      <c r="AX917" s="21">
        <v>46.535084168657107</v>
      </c>
      <c r="AY917" s="21">
        <v>0.16925912338556198</v>
      </c>
      <c r="AZ917" s="21">
        <v>-36.112465227327327</v>
      </c>
      <c r="BA917" s="26">
        <v>1389.4690009200074</v>
      </c>
    </row>
    <row r="918" spans="1:100" x14ac:dyDescent="0.25">
      <c r="A918">
        <v>2576</v>
      </c>
      <c r="B918" t="s">
        <v>1330</v>
      </c>
      <c r="C918" s="26">
        <v>3</v>
      </c>
      <c r="D918" s="21">
        <v>4.1230104599445836</v>
      </c>
      <c r="E918" s="21">
        <v>-1.0490766876823971E-2</v>
      </c>
      <c r="F918" s="21">
        <v>-6.5878884965347217E-2</v>
      </c>
      <c r="G918" s="21">
        <v>-6.5878884965347217E-2</v>
      </c>
      <c r="H918" s="21">
        <v>3.3357868344581432E-2</v>
      </c>
      <c r="I918" s="21">
        <v>0</v>
      </c>
      <c r="J918" s="21">
        <v>2.0014721006748855</v>
      </c>
      <c r="K918" s="21">
        <v>3.3357868344581432E-2</v>
      </c>
      <c r="L918" s="21">
        <v>-0.99999999999999978</v>
      </c>
      <c r="M918" s="21">
        <v>-0.99999999999999978</v>
      </c>
      <c r="N918" s="21">
        <v>0.66715736689162886</v>
      </c>
      <c r="O918" s="21">
        <v>6.0586036756541244</v>
      </c>
      <c r="P918" s="21">
        <v>0.92791004657725618</v>
      </c>
      <c r="Q918" s="21">
        <v>7.5431254872909345E-4</v>
      </c>
      <c r="R918" s="21">
        <v>0.10589835279683933</v>
      </c>
      <c r="S918" s="21">
        <v>0.33333333333333326</v>
      </c>
      <c r="T918" s="21">
        <v>0.40949787052979297</v>
      </c>
      <c r="U918" s="21">
        <v>0.31952432456127028</v>
      </c>
      <c r="V918" s="21">
        <v>-5.9880668713743149E-3</v>
      </c>
      <c r="W918" s="21">
        <v>40.920383728337669</v>
      </c>
      <c r="X918" s="21">
        <v>2.0278067697318405</v>
      </c>
      <c r="Y918" s="21">
        <v>-0.99999999999999978</v>
      </c>
      <c r="Z918" s="21">
        <v>-0.99999999999999978</v>
      </c>
      <c r="AA918" s="21">
        <v>84.881918968053256</v>
      </c>
      <c r="AB918" s="21">
        <v>0.13224272910592119</v>
      </c>
      <c r="AC918" s="21">
        <v>0.30023613215165962</v>
      </c>
      <c r="AD918" s="21">
        <v>0.44463387648079511</v>
      </c>
      <c r="AE918" s="21">
        <v>43.855636886918816</v>
      </c>
      <c r="AF918" s="21">
        <v>-0.99999999999999978</v>
      </c>
      <c r="AG918" s="21">
        <v>-0.99999999999999978</v>
      </c>
      <c r="AH918" s="21">
        <v>-0.99999999999999978</v>
      </c>
      <c r="AI918" s="21">
        <v>0</v>
      </c>
      <c r="AJ918" s="21">
        <v>-5.9880668713743149E-3</v>
      </c>
      <c r="AK918" s="21">
        <v>0.33006348646295691</v>
      </c>
      <c r="AL918" s="21">
        <v>-6.9497629307170364E-2</v>
      </c>
      <c r="AM918" s="21">
        <v>0.30980498919199084</v>
      </c>
      <c r="AN918" s="21">
        <v>0.23859818343085876</v>
      </c>
      <c r="AO918" s="21">
        <v>9.3954421621145521</v>
      </c>
      <c r="AP918" s="21">
        <v>5.6174664392356188</v>
      </c>
      <c r="AQ918" s="21">
        <v>42.921855829012564</v>
      </c>
      <c r="AR918" s="21">
        <v>1.0563674615530219</v>
      </c>
      <c r="AS918" s="21">
        <v>2.0611646380764204</v>
      </c>
      <c r="AT918" s="21">
        <v>-0.99999999999999978</v>
      </c>
      <c r="AU918" s="21">
        <v>-0.99999999999999978</v>
      </c>
      <c r="AV918" s="21">
        <v>4.00194678314921E-2</v>
      </c>
      <c r="AW918" s="21">
        <v>96.557989082943052</v>
      </c>
      <c r="AX918" s="21">
        <v>95.959182395805627</v>
      </c>
      <c r="AY918" s="21">
        <v>0.35252053050139148</v>
      </c>
      <c r="AZ918" s="21">
        <v>37.405969491028031</v>
      </c>
      <c r="BA918" s="26">
        <v>1559.1111762746348</v>
      </c>
    </row>
    <row r="919" spans="1:100" x14ac:dyDescent="0.25">
      <c r="A919">
        <v>2577</v>
      </c>
      <c r="B919" t="s">
        <v>1331</v>
      </c>
      <c r="C919" s="26">
        <v>3</v>
      </c>
      <c r="D919" s="21">
        <v>4.8858069921899805</v>
      </c>
      <c r="E919" s="21">
        <v>0</v>
      </c>
      <c r="F919" s="21">
        <v>0.47570842157583104</v>
      </c>
      <c r="G919" s="21">
        <v>0.47570842157583104</v>
      </c>
      <c r="H919" s="21">
        <v>0.10900739086618445</v>
      </c>
      <c r="I919" s="21">
        <v>0</v>
      </c>
      <c r="J919" s="21">
        <v>6.5404434519710666</v>
      </c>
      <c r="K919" s="21">
        <v>0.10900739086618445</v>
      </c>
      <c r="L919" s="21">
        <v>-1.0000000000000002</v>
      </c>
      <c r="M919" s="21">
        <v>-1.0000000000000002</v>
      </c>
      <c r="N919" s="21">
        <v>2.1801478173236895</v>
      </c>
      <c r="O919" s="21">
        <v>11.901958865736878</v>
      </c>
      <c r="P919" s="21">
        <v>-0.54851392402885868</v>
      </c>
      <c r="Q919" s="21">
        <v>2.4215972017801179E-3</v>
      </c>
      <c r="R919" s="21">
        <v>-0.21685257946982492</v>
      </c>
      <c r="S919" s="21">
        <v>0.33333333333333348</v>
      </c>
      <c r="T919" s="21">
        <v>0.20923617313377099</v>
      </c>
      <c r="U919" s="21">
        <v>-1.3521821323445749E-3</v>
      </c>
      <c r="V919" s="21">
        <v>0</v>
      </c>
      <c r="W919" s="21">
        <v>17.288397338743014</v>
      </c>
      <c r="X919" s="21">
        <v>0.3040562268719797</v>
      </c>
      <c r="Y919" s="21">
        <v>-1.0000000000000002</v>
      </c>
      <c r="Z919" s="21">
        <v>-1.0000000000000002</v>
      </c>
      <c r="AA919" s="21">
        <v>43.966350491056119</v>
      </c>
      <c r="AB919" s="21">
        <v>-3.255838726000676E-2</v>
      </c>
      <c r="AC919" s="21">
        <v>0.22334509377532213</v>
      </c>
      <c r="AD919" s="21">
        <v>0.3471094081203438</v>
      </c>
      <c r="AE919" s="21">
        <v>26.894805731782963</v>
      </c>
      <c r="AF919" s="21">
        <v>-1.0000000000000002</v>
      </c>
      <c r="AG919" s="21">
        <v>-1.0000000000000002</v>
      </c>
      <c r="AH919" s="21">
        <v>-1.0000000000000002</v>
      </c>
      <c r="AI919" s="21">
        <v>0</v>
      </c>
      <c r="AJ919" s="21">
        <v>0</v>
      </c>
      <c r="AK919" s="21">
        <v>-4.8005172813587044E-2</v>
      </c>
      <c r="AL919" s="21">
        <v>-2.5590583216529114E-2</v>
      </c>
      <c r="AM919" s="21">
        <v>0.3590805385421354</v>
      </c>
      <c r="AN919" s="21">
        <v>5.6757689100032996E-2</v>
      </c>
      <c r="AO919" s="21">
        <v>8.7369875994854489</v>
      </c>
      <c r="AP919" s="21">
        <v>1.2909893114181794</v>
      </c>
      <c r="AQ919" s="21">
        <v>23.828840790714079</v>
      </c>
      <c r="AR919" s="21">
        <v>0.54121732433476033</v>
      </c>
      <c r="AS919" s="21">
        <v>0.41306361773816375</v>
      </c>
      <c r="AT919" s="21">
        <v>-1.0000000000000002</v>
      </c>
      <c r="AU919" s="21">
        <v>-1.0000000000000002</v>
      </c>
      <c r="AV919" s="21">
        <v>0.25885584210600621</v>
      </c>
      <c r="AW919" s="21">
        <v>57.159298668211264</v>
      </c>
      <c r="AX919" s="21">
        <v>57.159298668211264</v>
      </c>
      <c r="AY919" s="21">
        <v>0.14432231852558849</v>
      </c>
      <c r="AZ919" s="21">
        <v>12.419310382264925</v>
      </c>
      <c r="BA919" s="26">
        <v>1392.6370266437168</v>
      </c>
    </row>
    <row r="920" spans="1:100" x14ac:dyDescent="0.25">
      <c r="A920">
        <v>2579</v>
      </c>
      <c r="B920" t="s">
        <v>1332</v>
      </c>
      <c r="C920" s="26">
        <v>2</v>
      </c>
      <c r="D920" s="21">
        <v>4.0934497714117688</v>
      </c>
      <c r="E920" s="21">
        <v>8.0304425742866017E-2</v>
      </c>
      <c r="F920" s="21">
        <v>0.27690406996518191</v>
      </c>
      <c r="G920" s="21">
        <v>0.28582838684988615</v>
      </c>
      <c r="H920" s="21">
        <v>0.11135958293915335</v>
      </c>
      <c r="I920" s="21">
        <v>0</v>
      </c>
      <c r="J920" s="21">
        <v>6.6815749763492009</v>
      </c>
      <c r="K920" s="21">
        <v>0.11135958293915335</v>
      </c>
      <c r="L920" s="21">
        <v>-1</v>
      </c>
      <c r="M920" s="21">
        <v>-1</v>
      </c>
      <c r="N920" s="21">
        <v>2.2271916587830671</v>
      </c>
      <c r="O920" s="21">
        <v>10.785278243458906</v>
      </c>
      <c r="P920" s="21">
        <v>0.57447727462178189</v>
      </c>
      <c r="Q920" s="21">
        <v>1.6309615554234052</v>
      </c>
      <c r="R920" s="21">
        <v>0.53717916675302624</v>
      </c>
      <c r="S920" s="21">
        <v>0.33567098064124101</v>
      </c>
      <c r="T920" s="21">
        <v>0.30628490802068936</v>
      </c>
      <c r="U920" s="21">
        <v>0.10499434255097945</v>
      </c>
      <c r="V920" s="21">
        <v>4.2522711678060817E-3</v>
      </c>
      <c r="W920" s="21">
        <v>26.045451360463787</v>
      </c>
      <c r="X920" s="21">
        <v>0.92969269350210126</v>
      </c>
      <c r="Y920" s="21">
        <v>-1</v>
      </c>
      <c r="Z920" s="21">
        <v>-1</v>
      </c>
      <c r="AA920" s="21">
        <v>45.971310002331698</v>
      </c>
      <c r="AB920" s="21">
        <v>0.14813310768474633</v>
      </c>
      <c r="AC920" s="21">
        <v>0.14835838902720153</v>
      </c>
      <c r="AD920" s="21">
        <v>0.14350320777647391</v>
      </c>
      <c r="AE920" s="21">
        <v>20.450579433969157</v>
      </c>
      <c r="AF920" s="21">
        <v>-1</v>
      </c>
      <c r="AG920" s="21">
        <v>-1</v>
      </c>
      <c r="AH920" s="21">
        <v>-1</v>
      </c>
      <c r="AI920" s="21">
        <v>2.0646663878415546E-3</v>
      </c>
      <c r="AJ920" s="21">
        <v>4.2522711678060817E-3</v>
      </c>
      <c r="AK920" s="21">
        <v>5.3445801996283827E-2</v>
      </c>
      <c r="AL920" s="21">
        <v>0.11838215499296351</v>
      </c>
      <c r="AM920" s="21">
        <v>5.3903986087141392E-2</v>
      </c>
      <c r="AN920" s="21">
        <v>0.12953687412791237</v>
      </c>
      <c r="AO920" s="21">
        <v>1.7596258644857037</v>
      </c>
      <c r="AP920" s="21">
        <v>3.6855354258368771</v>
      </c>
      <c r="AQ920" s="21">
        <v>31.349819033315434</v>
      </c>
      <c r="AR920" s="21">
        <v>0.73553467682922646</v>
      </c>
      <c r="AS920" s="21">
        <v>1.0200759767091998</v>
      </c>
      <c r="AT920" s="21">
        <v>-1</v>
      </c>
      <c r="AU920" s="21">
        <v>-1</v>
      </c>
      <c r="AV920" s="21">
        <v>0.76457472939030802</v>
      </c>
      <c r="AW920" s="21">
        <v>58.422249905830085</v>
      </c>
      <c r="AX920" s="21">
        <v>58.58336382401955</v>
      </c>
      <c r="AY920" s="21">
        <v>0.19438052138137787</v>
      </c>
      <c r="AZ920" s="21">
        <v>4.8552600609824976</v>
      </c>
      <c r="BA920" s="26">
        <v>1467.5855348224115</v>
      </c>
    </row>
    <row r="921" spans="1:100" x14ac:dyDescent="0.25">
      <c r="A921">
        <v>2582</v>
      </c>
      <c r="B921" t="s">
        <v>1333</v>
      </c>
      <c r="C921" s="26">
        <v>3</v>
      </c>
      <c r="D921" s="21">
        <v>5.1046527876761205</v>
      </c>
      <c r="E921" s="21">
        <v>0</v>
      </c>
      <c r="F921" s="21">
        <v>-2.2340709033538548</v>
      </c>
      <c r="G921" s="21">
        <v>-2.2340709033538548</v>
      </c>
      <c r="H921" s="21">
        <v>0.63544038561475658</v>
      </c>
      <c r="I921" s="21">
        <v>0</v>
      </c>
      <c r="J921" s="21">
        <v>38.126423136885407</v>
      </c>
      <c r="K921" s="21">
        <v>0.63544038561475658</v>
      </c>
      <c r="L921" s="21">
        <v>-1.0000000000000004</v>
      </c>
      <c r="M921" s="21">
        <v>-1.0000000000000004</v>
      </c>
      <c r="N921" s="21">
        <v>12.708807712295137</v>
      </c>
      <c r="O921" s="21">
        <v>40.997005021207663</v>
      </c>
      <c r="P921" s="21">
        <v>0.1154218540574522</v>
      </c>
      <c r="Q921" s="21">
        <v>-10.63303739192491</v>
      </c>
      <c r="R921" s="21">
        <v>-3.5647422289888659</v>
      </c>
      <c r="S921" s="21">
        <v>0.33333333333333337</v>
      </c>
      <c r="T921" s="21">
        <v>0.36151389483802632</v>
      </c>
      <c r="U921" s="21">
        <v>7.2671076150373465E-2</v>
      </c>
      <c r="V921" s="21">
        <v>8.3402002376887531E-4</v>
      </c>
      <c r="W921" s="21">
        <v>5.3164775492298206</v>
      </c>
      <c r="X921" s="21">
        <v>0.38327582880540317</v>
      </c>
      <c r="Y921" s="21">
        <v>-1.0000000000000004</v>
      </c>
      <c r="Z921" s="21">
        <v>-1.0000000000000004</v>
      </c>
      <c r="AA921" s="21">
        <v>48.186572651948374</v>
      </c>
      <c r="AB921" s="21">
        <v>0.49342915486673411</v>
      </c>
      <c r="AC921" s="21">
        <v>0.23802253426375833</v>
      </c>
      <c r="AD921" s="21">
        <v>0.19724505750365581</v>
      </c>
      <c r="AE921" s="21">
        <v>46.434837331707421</v>
      </c>
      <c r="AF921" s="21">
        <v>-1.0000000000000004</v>
      </c>
      <c r="AG921" s="21">
        <v>-1.0000000000000004</v>
      </c>
      <c r="AH921" s="21">
        <v>-1.0000000000000004</v>
      </c>
      <c r="AI921" s="21">
        <v>-0.10757950002423933</v>
      </c>
      <c r="AJ921" s="21">
        <v>8.3402002376887531E-4</v>
      </c>
      <c r="AK921" s="21">
        <v>0.11764932709891845</v>
      </c>
      <c r="AL921" s="21">
        <v>6.9475690918313862E-2</v>
      </c>
      <c r="AM921" s="21">
        <v>-3.5229945312243702E-2</v>
      </c>
      <c r="AN921" s="21">
        <v>0.26721320120633946</v>
      </c>
      <c r="AO921" s="21">
        <v>-0.29250199731150101</v>
      </c>
      <c r="AP921" s="21">
        <v>7.0277084847500575</v>
      </c>
      <c r="AQ921" s="21">
        <v>43.442900686115252</v>
      </c>
      <c r="AR921" s="21">
        <v>0.76835232434550216</v>
      </c>
      <c r="AS921" s="21">
        <v>1.01871621442016</v>
      </c>
      <c r="AT921" s="21">
        <v>-1.0000000000000004</v>
      </c>
      <c r="AU921" s="21">
        <v>-1.0000000000000004</v>
      </c>
      <c r="AV921" s="21">
        <v>-5.798813132342719</v>
      </c>
      <c r="AW921" s="21">
        <v>96.211286157906116</v>
      </c>
      <c r="AX921" s="21">
        <v>94.143098159798186</v>
      </c>
      <c r="AY921" s="21">
        <v>0.27451146713688052</v>
      </c>
      <c r="AZ921" s="21">
        <v>47.943942629381318</v>
      </c>
      <c r="BA921" s="26">
        <v>1500.5025799189089</v>
      </c>
    </row>
    <row r="922" spans="1:100" x14ac:dyDescent="0.25">
      <c r="A922">
        <v>2583</v>
      </c>
      <c r="B922" t="s">
        <v>460</v>
      </c>
      <c r="C922" s="26">
        <v>3</v>
      </c>
      <c r="D922" s="21">
        <v>2.606565159361224</v>
      </c>
      <c r="E922" s="21">
        <v>0</v>
      </c>
      <c r="F922" s="21">
        <v>0.30134789451647526</v>
      </c>
      <c r="G922" s="21">
        <v>0.30134789451647526</v>
      </c>
      <c r="H922" s="21">
        <v>0.1725635939329134</v>
      </c>
      <c r="I922" s="21">
        <v>0</v>
      </c>
      <c r="J922" s="21">
        <v>10.353815635974803</v>
      </c>
      <c r="K922" s="21">
        <v>0.1725635939329134</v>
      </c>
      <c r="L922" s="21">
        <v>-0.99999999999999989</v>
      </c>
      <c r="M922" s="21">
        <v>-0.99999999999999989</v>
      </c>
      <c r="N922" s="21">
        <v>3.4512718786582681</v>
      </c>
      <c r="O922" s="21">
        <v>13.261728689852511</v>
      </c>
      <c r="P922" s="21">
        <v>2.1022686756620543</v>
      </c>
      <c r="Q922" s="21">
        <v>-0.94931681899399056</v>
      </c>
      <c r="R922" s="21">
        <v>-0.13800899891458263</v>
      </c>
      <c r="S922" s="21">
        <v>0.33333333333333331</v>
      </c>
      <c r="T922" s="21">
        <v>0.2738447984691022</v>
      </c>
      <c r="U922" s="21">
        <v>-7.9065669547499468E-2</v>
      </c>
      <c r="V922" s="21">
        <v>1.4657210394838145E-2</v>
      </c>
      <c r="W922" s="21">
        <v>14.808243148674432</v>
      </c>
      <c r="X922" s="21">
        <v>0.14680658718432193</v>
      </c>
      <c r="Y922" s="21">
        <v>-0.99999999999999989</v>
      </c>
      <c r="Z922" s="21">
        <v>-0.99999999999999989</v>
      </c>
      <c r="AA922" s="21">
        <v>20.619617719476238</v>
      </c>
      <c r="AB922" s="21">
        <v>8.4054488373098021E-2</v>
      </c>
      <c r="AC922" s="21">
        <v>0.17817230102417486</v>
      </c>
      <c r="AD922" s="21">
        <v>-0.14323911800294484</v>
      </c>
      <c r="AE922" s="21">
        <v>5.9493835697164039</v>
      </c>
      <c r="AF922" s="21">
        <v>-0.99999999999999989</v>
      </c>
      <c r="AG922" s="21">
        <v>-0.99999999999999989</v>
      </c>
      <c r="AH922" s="21">
        <v>-0.99999999999999989</v>
      </c>
      <c r="AI922" s="21">
        <v>7.4360456116470096E-3</v>
      </c>
      <c r="AJ922" s="21">
        <v>1.4657210394838145E-2</v>
      </c>
      <c r="AK922" s="21">
        <v>-4.1097602157643118E-2</v>
      </c>
      <c r="AL922" s="21">
        <v>0.15324063407951727</v>
      </c>
      <c r="AM922" s="21">
        <v>-1.5974602544097626E-2</v>
      </c>
      <c r="AN922" s="21">
        <v>-8.9115284721098753E-2</v>
      </c>
      <c r="AO922" s="21">
        <v>-0.60485307439065594</v>
      </c>
      <c r="AP922" s="21">
        <v>-1.4616789476298824</v>
      </c>
      <c r="AQ922" s="21">
        <v>25.162058784649219</v>
      </c>
      <c r="AR922" s="21">
        <v>0.54276967264977405</v>
      </c>
      <c r="AS922" s="21">
        <v>0.31937018111723536</v>
      </c>
      <c r="AT922" s="21">
        <v>-0.99999999999999989</v>
      </c>
      <c r="AU922" s="21">
        <v>-0.99999999999999989</v>
      </c>
      <c r="AV922" s="21">
        <v>0.16333889560189241</v>
      </c>
      <c r="AW922" s="21">
        <v>32.41966746169885</v>
      </c>
      <c r="AX922" s="21">
        <v>34.034109413415599</v>
      </c>
      <c r="AY922" s="21">
        <v>0.18662542484525932</v>
      </c>
      <c r="AZ922" s="21">
        <v>-42.383961035666879</v>
      </c>
      <c r="BA922" s="26">
        <v>1358.2807576974049</v>
      </c>
    </row>
    <row r="923" spans="1:100" x14ac:dyDescent="0.25">
      <c r="A923">
        <v>2585</v>
      </c>
      <c r="B923" t="s">
        <v>1334</v>
      </c>
      <c r="C923" s="26">
        <v>2</v>
      </c>
      <c r="D923" s="21">
        <v>3.753119167080452</v>
      </c>
      <c r="E923" s="21">
        <v>4.7074421029739966E-3</v>
      </c>
      <c r="F923" s="21">
        <v>8.8659322810258262E-2</v>
      </c>
      <c r="G923" s="21">
        <v>9.6728802644482026E-2</v>
      </c>
      <c r="H923" s="21">
        <v>7.2238743379111056E-2</v>
      </c>
      <c r="I923" s="21">
        <v>0</v>
      </c>
      <c r="J923" s="21">
        <v>4.3343246027466629</v>
      </c>
      <c r="K923" s="21">
        <v>7.2238743379111056E-2</v>
      </c>
      <c r="L923" s="21">
        <v>-1</v>
      </c>
      <c r="M923" s="21">
        <v>-1</v>
      </c>
      <c r="N923" s="21">
        <v>1.444774867582221</v>
      </c>
      <c r="O923" s="21">
        <v>8.3470988143373148</v>
      </c>
      <c r="P923" s="21">
        <v>0.19161896072759615</v>
      </c>
      <c r="Q923" s="21">
        <v>0.73612227897575122</v>
      </c>
      <c r="R923" s="21">
        <v>0.24327063541964181</v>
      </c>
      <c r="S923" s="21">
        <v>0.32835817781860799</v>
      </c>
      <c r="T923" s="21">
        <v>0.27541010768217422</v>
      </c>
      <c r="U923" s="21">
        <v>6.6762660599054058E-2</v>
      </c>
      <c r="V923" s="21">
        <v>-8.0304836626031917E-4</v>
      </c>
      <c r="W923" s="21">
        <v>23.632490253041759</v>
      </c>
      <c r="X923" s="21">
        <v>0.75258065665298568</v>
      </c>
      <c r="Y923" s="21">
        <v>-1</v>
      </c>
      <c r="Z923" s="21">
        <v>-1</v>
      </c>
      <c r="AA923" s="21">
        <v>41.003411724606508</v>
      </c>
      <c r="AB923" s="21">
        <v>0.10524914865799236</v>
      </c>
      <c r="AC923" s="21">
        <v>0.10545815564044667</v>
      </c>
      <c r="AD923" s="21">
        <v>0.10097138285415644</v>
      </c>
      <c r="AE923" s="21">
        <v>16.499831048898638</v>
      </c>
      <c r="AF923" s="21">
        <v>-1</v>
      </c>
      <c r="AG923" s="21">
        <v>-1</v>
      </c>
      <c r="AH923" s="21">
        <v>-1</v>
      </c>
      <c r="AI923" s="21">
        <v>-7.0738069085259569E-4</v>
      </c>
      <c r="AJ923" s="21">
        <v>-8.0304836626031917E-4</v>
      </c>
      <c r="AK923" s="21">
        <v>0.10510991450677112</v>
      </c>
      <c r="AL923" s="21">
        <v>6.6718042482476203E-2</v>
      </c>
      <c r="AM923" s="21">
        <v>0.11407838543216281</v>
      </c>
      <c r="AN923" s="21">
        <v>6.9362474782890954E-2</v>
      </c>
      <c r="AO923" s="21">
        <v>3.2919017572781111</v>
      </c>
      <c r="AP923" s="21">
        <v>2.1532595330444697</v>
      </c>
      <c r="AQ923" s="21">
        <v>28.781051629287322</v>
      </c>
      <c r="AR923" s="21">
        <v>0.6789910781512154</v>
      </c>
      <c r="AS923" s="21">
        <v>0.83722107301945226</v>
      </c>
      <c r="AT923" s="21">
        <v>-1</v>
      </c>
      <c r="AU923" s="21">
        <v>-1</v>
      </c>
      <c r="AV923" s="21">
        <v>0.37454627362945236</v>
      </c>
      <c r="AW923" s="21">
        <v>52.697110608321388</v>
      </c>
      <c r="AX923" s="21">
        <v>52.783221551629964</v>
      </c>
      <c r="AY923" s="21">
        <v>0.15028159552536774</v>
      </c>
      <c r="AZ923" s="21">
        <v>-2.8705419122543208</v>
      </c>
      <c r="BA923" s="26">
        <v>1381.2879619573055</v>
      </c>
    </row>
    <row r="924" spans="1:100" x14ac:dyDescent="0.25">
      <c r="A924">
        <v>2586</v>
      </c>
      <c r="B924" t="s">
        <v>1335</v>
      </c>
      <c r="C924" s="26">
        <v>3</v>
      </c>
      <c r="D924" s="21">
        <v>5.3991138413140076</v>
      </c>
      <c r="E924" s="21">
        <v>0.21193394433998924</v>
      </c>
      <c r="F924" s="21">
        <v>0.13177530153251296</v>
      </c>
      <c r="G924" s="21">
        <v>0.21890107927920643</v>
      </c>
      <c r="H924" s="21">
        <v>2.6921761952117592E-2</v>
      </c>
      <c r="I924" s="21">
        <v>0</v>
      </c>
      <c r="J924" s="21">
        <v>1.6153057171270593</v>
      </c>
      <c r="K924" s="21">
        <v>2.6921761952117592E-2</v>
      </c>
      <c r="L924" s="21">
        <v>-1.0000000000000031</v>
      </c>
      <c r="M924" s="21">
        <v>-1.0000000000000031</v>
      </c>
      <c r="N924" s="21">
        <v>0.53843523904235235</v>
      </c>
      <c r="O924" s="21">
        <v>7.2333206377202721</v>
      </c>
      <c r="P924" s="21">
        <v>2.9629261963278841</v>
      </c>
      <c r="Q924" s="21">
        <v>-4.2551249016731539E-2</v>
      </c>
      <c r="R924" s="21">
        <v>0.26714496486875966</v>
      </c>
      <c r="S924" s="21">
        <v>0.33333333333333409</v>
      </c>
      <c r="T924" s="21">
        <v>0.39886269835745469</v>
      </c>
      <c r="U924" s="21">
        <v>-1.6368681686337237E-2</v>
      </c>
      <c r="V924" s="21">
        <v>0</v>
      </c>
      <c r="W924" s="21">
        <v>27.556223522093401</v>
      </c>
      <c r="X924" s="21">
        <v>0.6899159565223264</v>
      </c>
      <c r="Y924" s="21">
        <v>-1.0000000000000031</v>
      </c>
      <c r="Z924" s="21">
        <v>-1.0000000000000031</v>
      </c>
      <c r="AA924" s="21">
        <v>54.799531645386331</v>
      </c>
      <c r="AB924" s="21">
        <v>0.26538966398079944</v>
      </c>
      <c r="AC924" s="21">
        <v>0.17996108077908715</v>
      </c>
      <c r="AD924" s="21">
        <v>9.4172518408597708E-2</v>
      </c>
      <c r="AE924" s="21">
        <v>26.976163158424228</v>
      </c>
      <c r="AF924" s="21">
        <v>-1.0000000000000031</v>
      </c>
      <c r="AG924" s="21">
        <v>-1.0000000000000031</v>
      </c>
      <c r="AH924" s="21">
        <v>-1.0000000000000031</v>
      </c>
      <c r="AI924" s="21">
        <v>0</v>
      </c>
      <c r="AJ924" s="21">
        <v>0</v>
      </c>
      <c r="AK924" s="21">
        <v>-4.4585310639947716E-2</v>
      </c>
      <c r="AL924" s="21">
        <v>-2.3332476153602344E-2</v>
      </c>
      <c r="AM924" s="21">
        <v>-1.0718091120740306E-4</v>
      </c>
      <c r="AN924" s="21">
        <v>-0.19973092102321682</v>
      </c>
      <c r="AO924" s="21">
        <v>-0.22560607597992366</v>
      </c>
      <c r="AP924" s="21">
        <v>-5.1099354063484315</v>
      </c>
      <c r="AQ924" s="21">
        <v>29.171529239220447</v>
      </c>
      <c r="AR924" s="21">
        <v>0.71582735000445186</v>
      </c>
      <c r="AS924" s="21">
        <v>0.71683771847444455</v>
      </c>
      <c r="AT924" s="21">
        <v>-1.0000000000000031</v>
      </c>
      <c r="AU924" s="21">
        <v>-1.0000000000000031</v>
      </c>
      <c r="AV924" s="21">
        <v>0.48604604414796598</v>
      </c>
      <c r="AW924" s="21">
        <v>56.922916876758187</v>
      </c>
      <c r="AX924" s="21">
        <v>56.922916876758187</v>
      </c>
      <c r="AY924" s="21">
        <v>0.25699531285012661</v>
      </c>
      <c r="AZ924" s="21">
        <v>22.22234132019144</v>
      </c>
      <c r="BA924" s="26">
        <v>1488.5867777671508</v>
      </c>
    </row>
    <row r="925" spans="1:100" x14ac:dyDescent="0.25">
      <c r="A925">
        <v>2587</v>
      </c>
      <c r="B925" t="s">
        <v>1336</v>
      </c>
      <c r="C925" s="26">
        <v>3</v>
      </c>
      <c r="D925" s="21">
        <v>6.5515220555919669</v>
      </c>
      <c r="E925" s="21">
        <v>0</v>
      </c>
      <c r="F925" s="21">
        <v>2.2098925000409433</v>
      </c>
      <c r="G925" s="21">
        <v>2.2098925000409433</v>
      </c>
      <c r="H925" s="21">
        <v>-5.696467147304092E-2</v>
      </c>
      <c r="I925" s="21">
        <v>0</v>
      </c>
      <c r="J925" s="21">
        <v>-3.4178802883824559</v>
      </c>
      <c r="K925" s="21">
        <v>-5.696467147304092E-2</v>
      </c>
      <c r="L925" s="21">
        <v>-0.99999999999999922</v>
      </c>
      <c r="M925" s="21">
        <v>-0.99999999999999922</v>
      </c>
      <c r="N925" s="21">
        <v>-1.1392934294608184</v>
      </c>
      <c r="O925" s="21">
        <v>5.3435342672504538</v>
      </c>
      <c r="P925" s="21">
        <v>-3.2226816129157423</v>
      </c>
      <c r="Q925" s="21">
        <v>5.5226151161189545</v>
      </c>
      <c r="R925" s="21">
        <v>1.5296537119876874</v>
      </c>
      <c r="S925" s="21">
        <v>0.33333333333333293</v>
      </c>
      <c r="T925" s="21">
        <v>0.31741406724395715</v>
      </c>
      <c r="U925" s="21">
        <v>0.4582287299066643</v>
      </c>
      <c r="V925" s="21">
        <v>8.5095685379298937E-3</v>
      </c>
      <c r="W925" s="21">
        <v>46.978014819797032</v>
      </c>
      <c r="X925" s="21">
        <v>2.5757651368151913</v>
      </c>
      <c r="Y925" s="21">
        <v>-0.99999999999999922</v>
      </c>
      <c r="Z925" s="21">
        <v>-0.99999999999999922</v>
      </c>
      <c r="AA925" s="21">
        <v>51.622942882601073</v>
      </c>
      <c r="AB925" s="21">
        <v>-0.19130159904023256</v>
      </c>
      <c r="AC925" s="21">
        <v>0.16448318021868127</v>
      </c>
      <c r="AD925" s="21">
        <v>8.9123905837878103E-2</v>
      </c>
      <c r="AE925" s="21">
        <v>3.1152743508163501</v>
      </c>
      <c r="AF925" s="21">
        <v>-0.99999999999999922</v>
      </c>
      <c r="AG925" s="21">
        <v>-0.99999999999999922</v>
      </c>
      <c r="AH925" s="21">
        <v>-0.99999999999999922</v>
      </c>
      <c r="AI925" s="21">
        <v>2.2984650564040893E-3</v>
      </c>
      <c r="AJ925" s="21">
        <v>8.5095685379298937E-3</v>
      </c>
      <c r="AK925" s="21">
        <v>0.24448585264266445</v>
      </c>
      <c r="AL925" s="21">
        <v>-7.4456745577413427E-2</v>
      </c>
      <c r="AM925" s="21">
        <v>-7.5521354314792039E-2</v>
      </c>
      <c r="AN925" s="21">
        <v>0.40147634193601089</v>
      </c>
      <c r="AO925" s="21">
        <v>-0.66560459465647925</v>
      </c>
      <c r="AP925" s="21">
        <v>9.6646248205132057</v>
      </c>
      <c r="AQ925" s="21">
        <v>43.560134531414569</v>
      </c>
      <c r="AR925" s="21">
        <v>1.1174856990218847</v>
      </c>
      <c r="AS925" s="21">
        <v>2.5188004653421503</v>
      </c>
      <c r="AT925" s="21">
        <v>-0.99999999999999922</v>
      </c>
      <c r="AU925" s="21">
        <v>-0.99999999999999922</v>
      </c>
      <c r="AV925" s="21">
        <v>3.73954621202863</v>
      </c>
      <c r="AW925" s="21">
        <v>66.631101970364725</v>
      </c>
      <c r="AX925" s="21">
        <v>67.528028125285786</v>
      </c>
      <c r="AY925" s="21">
        <v>9.825583481909473E-3</v>
      </c>
      <c r="AZ925" s="21">
        <v>15.963267749961034</v>
      </c>
      <c r="BA925" s="26">
        <v>1518.0310083761026</v>
      </c>
    </row>
    <row r="926" spans="1:100" x14ac:dyDescent="0.25">
      <c r="A926">
        <v>2590</v>
      </c>
      <c r="B926" t="s">
        <v>1337</v>
      </c>
      <c r="C926" s="26">
        <v>3</v>
      </c>
      <c r="D926" s="21">
        <v>4.7858992269972358</v>
      </c>
      <c r="E926" s="21">
        <v>4.3775911452260056E-2</v>
      </c>
      <c r="F926" s="21">
        <v>8.8591334747000552E-2</v>
      </c>
      <c r="G926" s="21">
        <v>0.1074977977776171</v>
      </c>
      <c r="H926" s="21">
        <v>0.3247060604966846</v>
      </c>
      <c r="I926" s="21">
        <v>0</v>
      </c>
      <c r="J926" s="21">
        <v>19.482363629801085</v>
      </c>
      <c r="K926" s="21">
        <v>0.3247060604966846</v>
      </c>
      <c r="L926" s="21">
        <v>-0.99999999999999822</v>
      </c>
      <c r="M926" s="21">
        <v>-0.99999999999999822</v>
      </c>
      <c r="N926" s="21">
        <v>6.4941212099336925</v>
      </c>
      <c r="O926" s="21">
        <v>24.375760654575938</v>
      </c>
      <c r="P926" s="21">
        <v>1.6186854929612116</v>
      </c>
      <c r="Q926" s="21">
        <v>9.8297752135524039</v>
      </c>
      <c r="R926" s="21">
        <v>3.2036621360967841</v>
      </c>
      <c r="S926" s="21">
        <v>0.33333333333333282</v>
      </c>
      <c r="T926" s="21">
        <v>0.39950395154114265</v>
      </c>
      <c r="U926" s="21">
        <v>0.70552030052193282</v>
      </c>
      <c r="V926" s="21">
        <v>0</v>
      </c>
      <c r="W926" s="21">
        <v>44.546060995988952</v>
      </c>
      <c r="X926" s="21">
        <v>3.2540269240152657</v>
      </c>
      <c r="Y926" s="21">
        <v>-0.99999999999999822</v>
      </c>
      <c r="Z926" s="21">
        <v>-0.99999999999999822</v>
      </c>
      <c r="AA926" s="21">
        <v>60.84120265733236</v>
      </c>
      <c r="AB926" s="21">
        <v>-0.28983665548501797</v>
      </c>
      <c r="AC926" s="21">
        <v>0.35880927033908061</v>
      </c>
      <c r="AD926" s="21">
        <v>0.19285697565087001</v>
      </c>
      <c r="AE926" s="21">
        <v>13.091479525246644</v>
      </c>
      <c r="AF926" s="21">
        <v>-0.99999999999999822</v>
      </c>
      <c r="AG926" s="21">
        <v>-0.99999999999999822</v>
      </c>
      <c r="AH926" s="21">
        <v>-0.99999999999999822</v>
      </c>
      <c r="AI926" s="21">
        <v>4.6072738512524108E-3</v>
      </c>
      <c r="AJ926" s="21">
        <v>0</v>
      </c>
      <c r="AK926" s="21">
        <v>8.6373673585624089E-3</v>
      </c>
      <c r="AL926" s="21">
        <v>0.22796038244742167</v>
      </c>
      <c r="AM926" s="21">
        <v>-0.19577034355036202</v>
      </c>
      <c r="AN926" s="21">
        <v>-0.16321503509346608</v>
      </c>
      <c r="AO926" s="21">
        <v>-4.8510717519662387</v>
      </c>
      <c r="AP926" s="21">
        <v>-2.9405739650995408</v>
      </c>
      <c r="AQ926" s="21">
        <v>64.028424625790052</v>
      </c>
      <c r="AR926" s="21">
        <v>1.4383575853964081</v>
      </c>
      <c r="AS926" s="21">
        <v>3.5787329845119498</v>
      </c>
      <c r="AT926" s="21">
        <v>-0.99999999999999822</v>
      </c>
      <c r="AU926" s="21">
        <v>-0.99999999999999822</v>
      </c>
      <c r="AV926" s="21">
        <v>3.3111599338744018</v>
      </c>
      <c r="AW926" s="21">
        <v>82.276389346808784</v>
      </c>
      <c r="AX926" s="21">
        <v>82.368534823833841</v>
      </c>
      <c r="AY926" s="21">
        <v>0.16235740918163799</v>
      </c>
      <c r="AZ926" s="21">
        <v>32.811504155939986</v>
      </c>
      <c r="BA926" s="26">
        <v>1583.0616100837615</v>
      </c>
      <c r="CU926" t="e">
        <v>#N/A</v>
      </c>
      <c r="CV926" t="e">
        <v>#N/A</v>
      </c>
    </row>
    <row r="927" spans="1:100" x14ac:dyDescent="0.25">
      <c r="A927">
        <v>2591</v>
      </c>
      <c r="B927" t="s">
        <v>1338</v>
      </c>
      <c r="C927" s="26">
        <v>2</v>
      </c>
      <c r="D927" s="21">
        <v>2.6699330119544888</v>
      </c>
      <c r="E927" s="21">
        <v>-0.23589861860938569</v>
      </c>
      <c r="F927" s="21">
        <v>-0.51047605114187955</v>
      </c>
      <c r="G927" s="21">
        <v>-0.50512730122787108</v>
      </c>
      <c r="H927" s="21">
        <v>-5.227298506682386E-2</v>
      </c>
      <c r="I927" s="21">
        <v>0</v>
      </c>
      <c r="J927" s="21">
        <v>-3.1363791040094311</v>
      </c>
      <c r="K927" s="21">
        <v>-5.227298506682386E-2</v>
      </c>
      <c r="L927" s="21">
        <v>-1</v>
      </c>
      <c r="M927" s="21">
        <v>-1</v>
      </c>
      <c r="N927" s="21">
        <v>-1.045459701336477</v>
      </c>
      <c r="O927" s="21">
        <v>0.58699094356123815</v>
      </c>
      <c r="P927" s="21">
        <v>-1.0269221275764358</v>
      </c>
      <c r="Q927" s="21">
        <v>-2.1119245994866578</v>
      </c>
      <c r="R927" s="21">
        <v>-0.69216581361566476</v>
      </c>
      <c r="S927" s="21">
        <v>0.30508337775116873</v>
      </c>
      <c r="T927" s="21">
        <v>0.17714343450223141</v>
      </c>
      <c r="U927" s="21">
        <v>-5.4919104280337944E-2</v>
      </c>
      <c r="V927" s="21">
        <v>-1.6892850633081234E-2</v>
      </c>
      <c r="W927" s="21">
        <v>15.952645915938035</v>
      </c>
      <c r="X927" s="21">
        <v>0.18887788123536009</v>
      </c>
      <c r="Y927" s="21">
        <v>-1</v>
      </c>
      <c r="Z927" s="21">
        <v>-1</v>
      </c>
      <c r="AA927" s="21">
        <v>25.191849185060697</v>
      </c>
      <c r="AB927" s="21">
        <v>-3.1239636375127652E-2</v>
      </c>
      <c r="AC927" s="21">
        <v>-3.1082426560521764E-2</v>
      </c>
      <c r="AD927" s="21">
        <v>-3.4396648471189464E-2</v>
      </c>
      <c r="AE927" s="21">
        <v>3.9255991149154639</v>
      </c>
      <c r="AF927" s="21">
        <v>-1</v>
      </c>
      <c r="AG927" s="21">
        <v>-1</v>
      </c>
      <c r="AH927" s="21">
        <v>-1</v>
      </c>
      <c r="AI927" s="21">
        <v>-9.5301047679260606E-3</v>
      </c>
      <c r="AJ927" s="21">
        <v>-1.6892850633081234E-2</v>
      </c>
      <c r="AK927" s="21">
        <v>0.26954370528554622</v>
      </c>
      <c r="AL927" s="21">
        <v>-9.7715748296298879E-2</v>
      </c>
      <c r="AM927" s="21">
        <v>0.3055982647319222</v>
      </c>
      <c r="AN927" s="21">
        <v>-0.12215740451686842</v>
      </c>
      <c r="AO927" s="21">
        <v>8.1687480114287574</v>
      </c>
      <c r="AP927" s="21">
        <v>-2.7235867211061775</v>
      </c>
      <c r="AQ927" s="21">
        <v>20.605315294175501</v>
      </c>
      <c r="AR927" s="21">
        <v>0.49902711819716117</v>
      </c>
      <c r="AS927" s="21">
        <v>0.25524020631842081</v>
      </c>
      <c r="AT927" s="21">
        <v>-1</v>
      </c>
      <c r="AU927" s="21">
        <v>-1</v>
      </c>
      <c r="AV927" s="21">
        <v>-0.86681556103538859</v>
      </c>
      <c r="AW927" s="21">
        <v>34.47544160675298</v>
      </c>
      <c r="AX927" s="21">
        <v>34.322837068849211</v>
      </c>
      <c r="AY927" s="21">
        <v>9.9258786570302904E-3</v>
      </c>
      <c r="AZ927" s="21">
        <v>-27.459813720757676</v>
      </c>
      <c r="BA927" s="26">
        <v>1313.0908272658903</v>
      </c>
    </row>
    <row r="928" spans="1:100" x14ac:dyDescent="0.25">
      <c r="A928">
        <v>2594</v>
      </c>
      <c r="B928" t="s">
        <v>1339</v>
      </c>
      <c r="C928" s="26">
        <v>3</v>
      </c>
      <c r="D928" s="21">
        <v>4.2056234186138663</v>
      </c>
      <c r="E928" s="21">
        <v>0</v>
      </c>
      <c r="F928" s="21">
        <v>0.26974442641820973</v>
      </c>
      <c r="G928" s="21">
        <v>0.26974442641820973</v>
      </c>
      <c r="H928" s="21">
        <v>8.1163857579216334E-2</v>
      </c>
      <c r="I928" s="21">
        <v>0</v>
      </c>
      <c r="J928" s="21">
        <v>4.8698314547529797</v>
      </c>
      <c r="K928" s="21">
        <v>8.1163857579216334E-2</v>
      </c>
      <c r="L928" s="21">
        <v>-0.99999999999999922</v>
      </c>
      <c r="M928" s="21">
        <v>-0.99999999999999922</v>
      </c>
      <c r="N928" s="21">
        <v>1.6232771515843263</v>
      </c>
      <c r="O928" s="21">
        <v>9.345199299785051</v>
      </c>
      <c r="P928" s="21">
        <v>-0.35780132335814463</v>
      </c>
      <c r="Q928" s="21">
        <v>-0.1515956676385434</v>
      </c>
      <c r="R928" s="21">
        <v>-0.11636808954774265</v>
      </c>
      <c r="S928" s="21">
        <v>0.35288944021127999</v>
      </c>
      <c r="T928" s="21">
        <v>0.43335685455847162</v>
      </c>
      <c r="U928" s="21">
        <v>2.0440052243743075E-2</v>
      </c>
      <c r="V928" s="21">
        <v>0</v>
      </c>
      <c r="W928" s="21">
        <v>29.020899577371164</v>
      </c>
      <c r="X928" s="21">
        <v>0.9614639491372392</v>
      </c>
      <c r="Y928" s="21">
        <v>-0.99999999999999922</v>
      </c>
      <c r="Z928" s="21">
        <v>-0.99999999999999922</v>
      </c>
      <c r="AA928" s="21">
        <v>33.073938766025755</v>
      </c>
      <c r="AB928" s="21">
        <v>0.25708065872695451</v>
      </c>
      <c r="AC928" s="21">
        <v>-0.23851703397714236</v>
      </c>
      <c r="AD928" s="21">
        <v>6.4824520814235065E-2</v>
      </c>
      <c r="AE928" s="21">
        <v>4.1694072782023532</v>
      </c>
      <c r="AF928" s="21">
        <v>-0.99999999999999922</v>
      </c>
      <c r="AG928" s="21">
        <v>-0.99999999999999922</v>
      </c>
      <c r="AH928" s="21">
        <v>-0.99999999999999922</v>
      </c>
      <c r="AI928" s="21">
        <v>-7.3889737134950947E-3</v>
      </c>
      <c r="AJ928" s="21">
        <v>0</v>
      </c>
      <c r="AK928" s="21">
        <v>-1.4902740212016234E-2</v>
      </c>
      <c r="AL928" s="21">
        <v>6.0595884704889205E-2</v>
      </c>
      <c r="AM928" s="21">
        <v>0.56385690865464133</v>
      </c>
      <c r="AN928" s="21">
        <v>-0.13284233370087301</v>
      </c>
      <c r="AO928" s="21">
        <v>14.02190901530596</v>
      </c>
      <c r="AP928" s="21">
        <v>-3.0180789189973782</v>
      </c>
      <c r="AQ928" s="21">
        <v>33.890731032124116</v>
      </c>
      <c r="AR928" s="21">
        <v>0.8066863470134954</v>
      </c>
      <c r="AS928" s="21">
        <v>1.0426278067164549</v>
      </c>
      <c r="AT928" s="21">
        <v>-0.99999999999999922</v>
      </c>
      <c r="AU928" s="21">
        <v>-0.99999999999999922</v>
      </c>
      <c r="AV928" s="21">
        <v>0.15337633687046701</v>
      </c>
      <c r="AW928" s="21">
        <v>39.401059146813459</v>
      </c>
      <c r="AX928" s="21">
        <v>39.253279672543556</v>
      </c>
      <c r="AY928" s="21">
        <v>-7.7612190785430926E-2</v>
      </c>
      <c r="AZ928" s="21">
        <v>-21.958539375631648</v>
      </c>
      <c r="BA928" s="26">
        <v>1451.1701701959321</v>
      </c>
    </row>
    <row r="929" spans="1:100" x14ac:dyDescent="0.25">
      <c r="A929">
        <v>2600</v>
      </c>
      <c r="B929" t="s">
        <v>1340</v>
      </c>
      <c r="C929" s="26">
        <v>3</v>
      </c>
      <c r="D929" s="21">
        <v>4.6739363203919533</v>
      </c>
      <c r="E929" s="21">
        <v>2.4229941416606213E-2</v>
      </c>
      <c r="F929" s="21">
        <v>-0.4755013424936313</v>
      </c>
      <c r="G929" s="21">
        <v>-0.49534821067753776</v>
      </c>
      <c r="H929" s="21">
        <v>9.8489255695264427E-2</v>
      </c>
      <c r="I929" s="21">
        <v>0</v>
      </c>
      <c r="J929" s="21">
        <v>5.9093553417158544</v>
      </c>
      <c r="K929" s="21">
        <v>9.8489255695264427E-2</v>
      </c>
      <c r="L929" s="21">
        <v>-0.99999999999999967</v>
      </c>
      <c r="M929" s="21">
        <v>-0.99999999999999967</v>
      </c>
      <c r="N929" s="21">
        <v>1.9697851139052855</v>
      </c>
      <c r="O929" s="21">
        <v>10.087943451430277</v>
      </c>
      <c r="P929" s="21">
        <v>2.211588568982684</v>
      </c>
      <c r="Q929" s="21">
        <v>-2.1412719791733204</v>
      </c>
      <c r="R929" s="21">
        <v>-0.35176752941779998</v>
      </c>
      <c r="S929" s="21">
        <v>0.33333333333333331</v>
      </c>
      <c r="T929" s="21">
        <v>0.34653951824600854</v>
      </c>
      <c r="U929" s="21">
        <v>0.28452786512849898</v>
      </c>
      <c r="V929" s="21">
        <v>-1.5130864366501018E-2</v>
      </c>
      <c r="W929" s="21">
        <v>34.031223865843018</v>
      </c>
      <c r="X929" s="21">
        <v>1.6419160551117427</v>
      </c>
      <c r="Y929" s="21">
        <v>-0.99999999999999967</v>
      </c>
      <c r="Z929" s="21">
        <v>-0.99999999999999967</v>
      </c>
      <c r="AA929" s="21">
        <v>85.615696305819156</v>
      </c>
      <c r="AB929" s="21">
        <v>0.53428236608886825</v>
      </c>
      <c r="AC929" s="21">
        <v>0.37584981010621982</v>
      </c>
      <c r="AD929" s="21">
        <v>0.12859262319279038</v>
      </c>
      <c r="AE929" s="21">
        <v>51.936239969393938</v>
      </c>
      <c r="AF929" s="21">
        <v>-0.99999999999999967</v>
      </c>
      <c r="AG929" s="21">
        <v>-0.99999999999999967</v>
      </c>
      <c r="AH929" s="21">
        <v>-0.99999999999999967</v>
      </c>
      <c r="AI929" s="21">
        <v>0</v>
      </c>
      <c r="AJ929" s="21">
        <v>-1.5130864366501018E-2</v>
      </c>
      <c r="AK929" s="21">
        <v>-5.3628741194583343E-2</v>
      </c>
      <c r="AL929" s="21">
        <v>0.28919700498243928</v>
      </c>
      <c r="AM929" s="21">
        <v>0.22952560707680825</v>
      </c>
      <c r="AN929" s="21">
        <v>0.40281413056146481</v>
      </c>
      <c r="AO929" s="21">
        <v>5.4699964709472901</v>
      </c>
      <c r="AP929" s="21">
        <v>11.516338288948816</v>
      </c>
      <c r="AQ929" s="21">
        <v>39.940579207558862</v>
      </c>
      <c r="AR929" s="21">
        <v>0.94926985234133987</v>
      </c>
      <c r="AS929" s="21">
        <v>1.7404053108070066</v>
      </c>
      <c r="AT929" s="21">
        <v>-0.99999999999999967</v>
      </c>
      <c r="AU929" s="21">
        <v>-0.99999999999999967</v>
      </c>
      <c r="AV929" s="21">
        <v>-0.84711574009533741</v>
      </c>
      <c r="AW929" s="21">
        <v>107.21997804619822</v>
      </c>
      <c r="AX929" s="21">
        <v>105.70689160954809</v>
      </c>
      <c r="AY929" s="21">
        <v>0.17587753799183767</v>
      </c>
      <c r="AZ929" s="21">
        <v>21.091052938780006</v>
      </c>
      <c r="BA929" s="26">
        <v>1475.7450557470447</v>
      </c>
    </row>
    <row r="930" spans="1:100" x14ac:dyDescent="0.25">
      <c r="A930">
        <v>2601</v>
      </c>
      <c r="B930" t="s">
        <v>1341</v>
      </c>
      <c r="C930" s="26">
        <v>3</v>
      </c>
      <c r="D930" s="21">
        <v>4.7559153747855305</v>
      </c>
      <c r="E930" s="21">
        <v>-9.7935803158260809E-2</v>
      </c>
      <c r="F930" s="21">
        <v>-7.3465321681971785E-2</v>
      </c>
      <c r="G930" s="21">
        <v>-0.10649502843491475</v>
      </c>
      <c r="H930" s="21">
        <v>7.8004353829186024E-2</v>
      </c>
      <c r="I930" s="21">
        <v>0</v>
      </c>
      <c r="J930" s="21">
        <v>4.6802612297511637</v>
      </c>
      <c r="K930" s="21">
        <v>7.8004353829186024E-2</v>
      </c>
      <c r="L930" s="21">
        <v>-1.0000000000000016</v>
      </c>
      <c r="M930" s="21">
        <v>-1.0000000000000016</v>
      </c>
      <c r="N930" s="21">
        <v>1.5600870765837198</v>
      </c>
      <c r="O930" s="21">
        <v>9.3296815761017768</v>
      </c>
      <c r="P930" s="21">
        <v>1.0051172167000161E-2</v>
      </c>
      <c r="Q930" s="21">
        <v>-0.36326396163081803</v>
      </c>
      <c r="R930" s="21">
        <v>-4.741814472054838E-2</v>
      </c>
      <c r="S930" s="21">
        <v>0.35547000364208164</v>
      </c>
      <c r="T930" s="21">
        <v>0.33601029842581903</v>
      </c>
      <c r="U930" s="21">
        <v>0.16681714972837208</v>
      </c>
      <c r="V930" s="21">
        <v>4.6598175615033807E-2</v>
      </c>
      <c r="W930" s="21">
        <v>33.075650943284828</v>
      </c>
      <c r="X930" s="21">
        <v>1.5713391620253472</v>
      </c>
      <c r="Y930" s="21">
        <v>-1.0000000000000016</v>
      </c>
      <c r="Z930" s="21">
        <v>-1.0000000000000016</v>
      </c>
      <c r="AA930" s="21">
        <v>64.693277090210813</v>
      </c>
      <c r="AB930" s="21">
        <v>0.19467683678016609</v>
      </c>
      <c r="AC930" s="21">
        <v>0.19200746448995287</v>
      </c>
      <c r="AD930" s="21">
        <v>0.24661658456281221</v>
      </c>
      <c r="AE930" s="21">
        <v>31.665044291646545</v>
      </c>
      <c r="AF930" s="21">
        <v>-1.0000000000000016</v>
      </c>
      <c r="AG930" s="21">
        <v>-1.0000000000000016</v>
      </c>
      <c r="AH930" s="21">
        <v>-1.0000000000000016</v>
      </c>
      <c r="AI930" s="21">
        <v>0</v>
      </c>
      <c r="AJ930" s="21">
        <v>4.6598175615033807E-2</v>
      </c>
      <c r="AK930" s="21">
        <v>0.14893234102927236</v>
      </c>
      <c r="AL930" s="21">
        <v>0.10596458634901826</v>
      </c>
      <c r="AM930" s="21">
        <v>-0.1415367660839717</v>
      </c>
      <c r="AN930" s="21">
        <v>1.5171998644919729</v>
      </c>
      <c r="AO930" s="21">
        <v>-2.7937574469529327</v>
      </c>
      <c r="AP930" s="21">
        <v>38.4598195440444</v>
      </c>
      <c r="AQ930" s="21">
        <v>37.755912173035988</v>
      </c>
      <c r="AR930" s="21">
        <v>0.90489562741130691</v>
      </c>
      <c r="AS930" s="21">
        <v>1.6493435158545333</v>
      </c>
      <c r="AT930" s="21">
        <v>-1.0000000000000016</v>
      </c>
      <c r="AU930" s="21">
        <v>-1.0000000000000016</v>
      </c>
      <c r="AV930" s="21">
        <v>-0.1539131731554631</v>
      </c>
      <c r="AW930" s="21">
        <v>112.4827782103571</v>
      </c>
      <c r="AX930" s="21">
        <v>117.14259577186044</v>
      </c>
      <c r="AY930" s="21">
        <v>0.33641417784085931</v>
      </c>
      <c r="AZ930" s="21">
        <v>13.603291917572825</v>
      </c>
      <c r="BA930" s="26">
        <v>1527.6152223776942</v>
      </c>
    </row>
    <row r="931" spans="1:100" x14ac:dyDescent="0.25">
      <c r="A931">
        <v>2603</v>
      </c>
      <c r="B931" t="s">
        <v>1342</v>
      </c>
      <c r="C931" s="26">
        <v>3</v>
      </c>
      <c r="D931" s="21">
        <v>0.1092818441496789</v>
      </c>
      <c r="E931" s="21">
        <v>0.64682710628035189</v>
      </c>
      <c r="F931" s="21">
        <v>-8.4716130255027708E-2</v>
      </c>
      <c r="G931" s="21">
        <v>0.14861663750234111</v>
      </c>
      <c r="H931" s="21">
        <v>0.14963333585504326</v>
      </c>
      <c r="I931" s="21">
        <v>0</v>
      </c>
      <c r="J931" s="21">
        <v>8.9780001513025951</v>
      </c>
      <c r="K931" s="21">
        <v>0.14963333585504326</v>
      </c>
      <c r="L931" s="21">
        <v>-0.99999999999999967</v>
      </c>
      <c r="M931" s="21">
        <v>-0.99999999999999967</v>
      </c>
      <c r="N931" s="21">
        <v>2.9926667171008652</v>
      </c>
      <c r="O931" s="21">
        <v>9.2358986329546173</v>
      </c>
      <c r="P931" s="21">
        <v>-0.70265756004891833</v>
      </c>
      <c r="Q931" s="21">
        <v>-0.61866606500283428</v>
      </c>
      <c r="R931" s="21">
        <v>-0.25705340279466876</v>
      </c>
      <c r="S931" s="21">
        <v>0.33333333333333309</v>
      </c>
      <c r="T931" s="21">
        <v>0.3034064090256739</v>
      </c>
      <c r="U931" s="21">
        <v>-6.0494224419955542E-2</v>
      </c>
      <c r="V931" s="21">
        <v>-1.4825416715503128E-2</v>
      </c>
      <c r="W931" s="21">
        <v>16.471470614740191</v>
      </c>
      <c r="X931" s="21">
        <v>0.12625008422346357</v>
      </c>
      <c r="Y931" s="21">
        <v>-0.99999999999999967</v>
      </c>
      <c r="Z931" s="21">
        <v>-0.99999999999999967</v>
      </c>
      <c r="AA931" s="21">
        <v>25.913742990360511</v>
      </c>
      <c r="AB931" s="21">
        <v>0.22310568827584062</v>
      </c>
      <c r="AC931" s="21">
        <v>8.2275962338904898E-2</v>
      </c>
      <c r="AD931" s="21">
        <v>-0.11139513504644592</v>
      </c>
      <c r="AE931" s="21">
        <v>9.6993257784149804</v>
      </c>
      <c r="AF931" s="21">
        <v>-0.99999999999999967</v>
      </c>
      <c r="AG931" s="21">
        <v>-0.99999999999999967</v>
      </c>
      <c r="AH931" s="21">
        <v>-0.99999999999999967</v>
      </c>
      <c r="AI931" s="21">
        <v>0</v>
      </c>
      <c r="AJ931" s="21">
        <v>-1.4825416715503128E-2</v>
      </c>
      <c r="AK931" s="21">
        <v>-0.22686465959749011</v>
      </c>
      <c r="AL931" s="21">
        <v>-0.15589508752450998</v>
      </c>
      <c r="AM931" s="21">
        <v>-0.18547789477099702</v>
      </c>
      <c r="AN931" s="21">
        <v>-4.6901196885438985E-3</v>
      </c>
      <c r="AO931" s="21">
        <v>-5.7712706672623773</v>
      </c>
      <c r="AP931" s="21">
        <v>-0.89672842983614842</v>
      </c>
      <c r="AQ931" s="21">
        <v>25.449470766042793</v>
      </c>
      <c r="AR931" s="21">
        <v>0.56142010122354846</v>
      </c>
      <c r="AS931" s="21">
        <v>0.27588342007850669</v>
      </c>
      <c r="AT931" s="21">
        <v>-0.99999999999999967</v>
      </c>
      <c r="AU931" s="21">
        <v>-0.99999999999999967</v>
      </c>
      <c r="AV931" s="21">
        <v>-0.10843676529232762</v>
      </c>
      <c r="AW931" s="21">
        <v>34.252913193478989</v>
      </c>
      <c r="AX931" s="21">
        <v>32.770371521928681</v>
      </c>
      <c r="AY931" s="21">
        <v>7.1499740668771655E-2</v>
      </c>
      <c r="AZ931" s="21">
        <v>-18.357521396578175</v>
      </c>
      <c r="BA931" s="26">
        <v>1445.224345961233</v>
      </c>
    </row>
    <row r="932" spans="1:100" x14ac:dyDescent="0.25">
      <c r="A932">
        <v>2604</v>
      </c>
      <c r="B932" t="s">
        <v>1343</v>
      </c>
      <c r="C932" s="26">
        <v>3</v>
      </c>
      <c r="D932" s="21">
        <v>1.7207661379700587</v>
      </c>
      <c r="E932" s="21">
        <v>-7.73696885070638E-2</v>
      </c>
      <c r="F932" s="21">
        <v>8.2438415624649389E-2</v>
      </c>
      <c r="G932" s="21">
        <v>7.1582052019433032E-2</v>
      </c>
      <c r="H932" s="21">
        <v>0.11093204109611739</v>
      </c>
      <c r="I932" s="21">
        <v>0</v>
      </c>
      <c r="J932" s="21">
        <v>6.6559224657670439</v>
      </c>
      <c r="K932" s="21">
        <v>0.11093204109611739</v>
      </c>
      <c r="L932" s="21">
        <v>-0.99999999999999944</v>
      </c>
      <c r="M932" s="21">
        <v>-0.99999999999999944</v>
      </c>
      <c r="N932" s="21">
        <v>2.2186408219223477</v>
      </c>
      <c r="O932" s="21">
        <v>8.4482706557565326</v>
      </c>
      <c r="P932" s="21">
        <v>3.8910770542558328</v>
      </c>
      <c r="Q932" s="21">
        <v>-1.0110042199959648</v>
      </c>
      <c r="R932" s="21">
        <v>-2.0169262070097727E-3</v>
      </c>
      <c r="S932" s="21">
        <v>0.33333333333333337</v>
      </c>
      <c r="T932" s="21">
        <v>0.26385511908468634</v>
      </c>
      <c r="U932" s="21">
        <v>-5.2074954373141039E-2</v>
      </c>
      <c r="V932" s="21">
        <v>0</v>
      </c>
      <c r="W932" s="21">
        <v>17.367258277950427</v>
      </c>
      <c r="X932" s="21">
        <v>0.29159774331572458</v>
      </c>
      <c r="Y932" s="21">
        <v>-0.99999999999999944</v>
      </c>
      <c r="Z932" s="21">
        <v>-0.99999999999999944</v>
      </c>
      <c r="AA932" s="21">
        <v>15.747053205820995</v>
      </c>
      <c r="AB932" s="21">
        <v>-2.0568203208165561E-2</v>
      </c>
      <c r="AC932" s="21">
        <v>-9.4492574854576877E-2</v>
      </c>
      <c r="AD932" s="21">
        <v>8.2697015144293562E-2</v>
      </c>
      <c r="AE932" s="21">
        <v>-1.6181881459224492</v>
      </c>
      <c r="AF932" s="21">
        <v>-0.99999999999999944</v>
      </c>
      <c r="AG932" s="21">
        <v>-0.99999999999999944</v>
      </c>
      <c r="AH932" s="21">
        <v>-0.99999999999999944</v>
      </c>
      <c r="AI932" s="21">
        <v>-1.2813834255321521E-2</v>
      </c>
      <c r="AJ932" s="21">
        <v>0</v>
      </c>
      <c r="AK932" s="21">
        <v>0.21858347499110228</v>
      </c>
      <c r="AL932" s="21">
        <v>0.44412353691334738</v>
      </c>
      <c r="AM932" s="21">
        <v>-9.6112874698397313E-2</v>
      </c>
      <c r="AN932" s="21">
        <v>0.16291298244871874</v>
      </c>
      <c r="AO932" s="21">
        <v>-1.3099044925044219</v>
      </c>
      <c r="AP932" s="21">
        <v>6.2934422457847043</v>
      </c>
      <c r="AQ932" s="21">
        <v>24.023180743717475</v>
      </c>
      <c r="AR932" s="21">
        <v>0.54511349804487874</v>
      </c>
      <c r="AS932" s="21">
        <v>0.40252978441184151</v>
      </c>
      <c r="AT932" s="21">
        <v>-0.99999999999999944</v>
      </c>
      <c r="AU932" s="21">
        <v>-0.99999999999999944</v>
      </c>
      <c r="AV932" s="21">
        <v>6.9565125812423079E-2</v>
      </c>
      <c r="AW932" s="21">
        <v>30.488766107362245</v>
      </c>
      <c r="AX932" s="21">
        <v>30.232489422255803</v>
      </c>
      <c r="AY932" s="21">
        <v>-0.13684868570900277</v>
      </c>
      <c r="AZ932" s="21">
        <v>-44.856118100058254</v>
      </c>
      <c r="BA932" s="26">
        <v>1320.8936833074642</v>
      </c>
    </row>
    <row r="933" spans="1:100" x14ac:dyDescent="0.25">
      <c r="A933">
        <v>2605</v>
      </c>
      <c r="B933" t="s">
        <v>1344</v>
      </c>
      <c r="C933" s="26">
        <v>3</v>
      </c>
      <c r="D933" s="21">
        <v>5.1423124087531029</v>
      </c>
      <c r="E933" s="21">
        <v>-3.4344650534298291E-2</v>
      </c>
      <c r="F933" s="21">
        <v>-6.6407438715844022E-2</v>
      </c>
      <c r="G933" s="21">
        <v>-6.6407438715844022E-2</v>
      </c>
      <c r="H933" s="21">
        <v>0.32658899728117208</v>
      </c>
      <c r="I933" s="21">
        <v>0</v>
      </c>
      <c r="J933" s="21">
        <v>19.595339836870327</v>
      </c>
      <c r="K933" s="21">
        <v>0.32658899728117208</v>
      </c>
      <c r="L933" s="21">
        <v>-1.0000000000000007</v>
      </c>
      <c r="M933" s="21">
        <v>-1.0000000000000007</v>
      </c>
      <c r="N933" s="21">
        <v>6.5317799456234411</v>
      </c>
      <c r="O933" s="21">
        <v>24.671244806907577</v>
      </c>
      <c r="P933" s="21">
        <v>0.37499251279131862</v>
      </c>
      <c r="Q933" s="21">
        <v>1.078042391328442</v>
      </c>
      <c r="R933" s="21">
        <v>0.18339174375306838</v>
      </c>
      <c r="S933" s="21">
        <v>0.33639158852502549</v>
      </c>
      <c r="T933" s="21">
        <v>0.34284915174976305</v>
      </c>
      <c r="U933" s="21">
        <v>-2.2215518948954051E-2</v>
      </c>
      <c r="V933" s="21">
        <v>-2.5894820846173686E-2</v>
      </c>
      <c r="W933" s="21">
        <v>12.181656127939554</v>
      </c>
      <c r="X933" s="21">
        <v>0.11793656053718674</v>
      </c>
      <c r="Y933" s="21">
        <v>-1.0000000000000007</v>
      </c>
      <c r="Z933" s="21">
        <v>-1.0000000000000007</v>
      </c>
      <c r="AA933" s="21">
        <v>61.770315106274118</v>
      </c>
      <c r="AB933" s="21">
        <v>0.45015748421369994</v>
      </c>
      <c r="AC933" s="21">
        <v>0.34980967176111771</v>
      </c>
      <c r="AD933" s="21">
        <v>0.18813818871681218</v>
      </c>
      <c r="AE933" s="21">
        <v>49.40526723458148</v>
      </c>
      <c r="AF933" s="21">
        <v>-1.0000000000000007</v>
      </c>
      <c r="AG933" s="21">
        <v>-1.0000000000000007</v>
      </c>
      <c r="AH933" s="21">
        <v>-1.0000000000000007</v>
      </c>
      <c r="AI933" s="21">
        <v>0</v>
      </c>
      <c r="AJ933" s="21">
        <v>-2.5894820846173686E-2</v>
      </c>
      <c r="AK933" s="21">
        <v>-5.7372728682540813E-2</v>
      </c>
      <c r="AL933" s="21">
        <v>0.38064880439191645</v>
      </c>
      <c r="AM933" s="21">
        <v>1.3934720940447639E-3</v>
      </c>
      <c r="AN933" s="21">
        <v>-1.0839493474792062E-2</v>
      </c>
      <c r="AO933" s="21">
        <v>-0.25202684106158491</v>
      </c>
      <c r="AP933" s="21">
        <v>1.6322566850897808</v>
      </c>
      <c r="AQ933" s="21">
        <v>31.776995964809878</v>
      </c>
      <c r="AR933" s="21">
        <v>0.63113040047966029</v>
      </c>
      <c r="AS933" s="21">
        <v>0.44452555781835901</v>
      </c>
      <c r="AT933" s="21">
        <v>-1.0000000000000007</v>
      </c>
      <c r="AU933" s="21">
        <v>-1.0000000000000007</v>
      </c>
      <c r="AV933" s="21">
        <v>0.11698430503722429</v>
      </c>
      <c r="AW933" s="21">
        <v>88.073816598271492</v>
      </c>
      <c r="AX933" s="21">
        <v>85.484334513654119</v>
      </c>
      <c r="AY933" s="21">
        <v>0.18084839212753753</v>
      </c>
      <c r="AZ933" s="21">
        <v>34.480117398189009</v>
      </c>
      <c r="BA933" s="26">
        <v>1523.7883925538581</v>
      </c>
    </row>
    <row r="934" spans="1:100" x14ac:dyDescent="0.25">
      <c r="A934">
        <v>2606</v>
      </c>
      <c r="B934" t="s">
        <v>1345</v>
      </c>
      <c r="C934" s="26">
        <v>2</v>
      </c>
      <c r="D934" s="21">
        <v>2.749337275207409</v>
      </c>
      <c r="E934" s="21">
        <v>-0.21826070208447348</v>
      </c>
      <c r="F934" s="21">
        <v>-0.46655571230418469</v>
      </c>
      <c r="G934" s="21">
        <v>-0.46100751601265133</v>
      </c>
      <c r="H934" s="21">
        <v>-4.3145503131415061E-2</v>
      </c>
      <c r="I934" s="21">
        <v>0</v>
      </c>
      <c r="J934" s="21">
        <v>-2.5887301878849032</v>
      </c>
      <c r="K934" s="21">
        <v>-4.3145503131415061E-2</v>
      </c>
      <c r="L934" s="21">
        <v>-1</v>
      </c>
      <c r="M934" s="21">
        <v>-1</v>
      </c>
      <c r="N934" s="21">
        <v>-0.8629100626283015</v>
      </c>
      <c r="O934" s="21">
        <v>1.1558549798362456</v>
      </c>
      <c r="P934" s="21">
        <v>-0.93759550823006732</v>
      </c>
      <c r="Q934" s="21">
        <v>-1.9031450992835846</v>
      </c>
      <c r="R934" s="21">
        <v>-0.62359252018491684</v>
      </c>
      <c r="S934" s="21">
        <v>0.30678956494989557</v>
      </c>
      <c r="T934" s="21">
        <v>0.18434699111089348</v>
      </c>
      <c r="U934" s="21">
        <v>-4.5999076226213131E-2</v>
      </c>
      <c r="V934" s="21">
        <v>-1.5713368335568384E-2</v>
      </c>
      <c r="W934" s="21">
        <v>16.515626137388445</v>
      </c>
      <c r="X934" s="21">
        <v>0.23020079084221134</v>
      </c>
      <c r="Y934" s="21">
        <v>-1</v>
      </c>
      <c r="Z934" s="21">
        <v>-1</v>
      </c>
      <c r="AA934" s="21">
        <v>26.350934784879971</v>
      </c>
      <c r="AB934" s="21">
        <v>-2.1234161908385771E-2</v>
      </c>
      <c r="AC934" s="21">
        <v>-2.107315504012286E-2</v>
      </c>
      <c r="AD934" s="21">
        <v>-2.4473332202309225E-2</v>
      </c>
      <c r="AE934" s="21">
        <v>4.8473683029394437</v>
      </c>
      <c r="AF934" s="21">
        <v>-1</v>
      </c>
      <c r="AG934" s="21">
        <v>-1</v>
      </c>
      <c r="AH934" s="21">
        <v>-1</v>
      </c>
      <c r="AI934" s="21">
        <v>-8.8833443732251587E-3</v>
      </c>
      <c r="AJ934" s="21">
        <v>-1.5713368335568384E-2</v>
      </c>
      <c r="AK934" s="21">
        <v>0.25748968857855176</v>
      </c>
      <c r="AL934" s="21">
        <v>-8.5661731589304416E-2</v>
      </c>
      <c r="AM934" s="21">
        <v>0.29155866974437628</v>
      </c>
      <c r="AN934" s="21">
        <v>-0.1081178095293225</v>
      </c>
      <c r="AO934" s="21">
        <v>7.811244934071234</v>
      </c>
      <c r="AP934" s="21">
        <v>-2.3660836437486532</v>
      </c>
      <c r="AQ934" s="21">
        <v>21.204647474676079</v>
      </c>
      <c r="AR934" s="21">
        <v>0.5122195926251305</v>
      </c>
      <c r="AS934" s="21">
        <v>0.29790301337979563</v>
      </c>
      <c r="AT934" s="21">
        <v>-1</v>
      </c>
      <c r="AU934" s="21">
        <v>-1</v>
      </c>
      <c r="AV934" s="21">
        <v>-0.77581603944309829</v>
      </c>
      <c r="AW934" s="21">
        <v>35.811202958078461</v>
      </c>
      <c r="AX934" s="21">
        <v>35.676097745496605</v>
      </c>
      <c r="AY934" s="21">
        <v>2.0214823210581934E-2</v>
      </c>
      <c r="AZ934" s="21">
        <v>-25.657267590860958</v>
      </c>
      <c r="BA934" s="26">
        <v>1453.8981351842283</v>
      </c>
    </row>
    <row r="935" spans="1:100" x14ac:dyDescent="0.25">
      <c r="A935">
        <v>2607</v>
      </c>
      <c r="B935" t="s">
        <v>1346</v>
      </c>
      <c r="C935" s="26">
        <v>3</v>
      </c>
      <c r="D935" s="21">
        <v>4.7029916938545755</v>
      </c>
      <c r="E935" s="21">
        <v>-8.4667254553138671E-2</v>
      </c>
      <c r="F935" s="21">
        <v>0.30633466531982145</v>
      </c>
      <c r="G935" s="21">
        <v>0.28291018030784204</v>
      </c>
      <c r="H935" s="21">
        <v>0.21326669196455816</v>
      </c>
      <c r="I935" s="21">
        <v>0</v>
      </c>
      <c r="J935" s="21">
        <v>12.796001517873497</v>
      </c>
      <c r="K935" s="21">
        <v>0.21326669196455816</v>
      </c>
      <c r="L935" s="21">
        <v>-1.0000000000000013</v>
      </c>
      <c r="M935" s="21">
        <v>-1.0000000000000013</v>
      </c>
      <c r="N935" s="21">
        <v>4.2653338392911673</v>
      </c>
      <c r="O935" s="21">
        <v>17.781903392035915</v>
      </c>
      <c r="P935" s="21">
        <v>-0.16510691741244229</v>
      </c>
      <c r="Q935" s="21">
        <v>-2.8624843649214387</v>
      </c>
      <c r="R935" s="21">
        <v>-0.89683537813513192</v>
      </c>
      <c r="S935" s="21">
        <v>0.33333333333333376</v>
      </c>
      <c r="T935" s="21">
        <v>0.32919001382283258</v>
      </c>
      <c r="U935" s="21">
        <v>0.23110780277169027</v>
      </c>
      <c r="V935" s="21">
        <v>7.224030187637466E-2</v>
      </c>
      <c r="W935" s="21">
        <v>30.104190393586887</v>
      </c>
      <c r="X935" s="21">
        <v>1.8029863580261145</v>
      </c>
      <c r="Y935" s="21">
        <v>-1.0000000000000013</v>
      </c>
      <c r="Z935" s="21">
        <v>-1.0000000000000013</v>
      </c>
      <c r="AA935" s="21">
        <v>49.242298294672104</v>
      </c>
      <c r="AB935" s="21">
        <v>0.24027794390053805</v>
      </c>
      <c r="AC935" s="21">
        <v>3.7847214073410837E-2</v>
      </c>
      <c r="AD935" s="21">
        <v>0.12257370761045831</v>
      </c>
      <c r="AE935" s="21">
        <v>20.034943279220379</v>
      </c>
      <c r="AF935" s="21">
        <v>-1.0000000000000013</v>
      </c>
      <c r="AG935" s="21">
        <v>-1.0000000000000013</v>
      </c>
      <c r="AH935" s="21">
        <v>-1.0000000000000013</v>
      </c>
      <c r="AI935" s="21">
        <v>0</v>
      </c>
      <c r="AJ935" s="21">
        <v>7.224030187637466E-2</v>
      </c>
      <c r="AK935" s="21">
        <v>-0.12012659837922246</v>
      </c>
      <c r="AL935" s="21">
        <v>5.8742079512271873E-2</v>
      </c>
      <c r="AM935" s="21">
        <v>-8.7851730336707845E-2</v>
      </c>
      <c r="AN935" s="21">
        <v>-6.2370310155699417E-2</v>
      </c>
      <c r="AO935" s="21">
        <v>-2.7969262503138066</v>
      </c>
      <c r="AP935" s="21">
        <v>-1.2655473563311264</v>
      </c>
      <c r="AQ935" s="21">
        <v>42.900191911460404</v>
      </c>
      <c r="AR935" s="21">
        <v>0.96587145180423029</v>
      </c>
      <c r="AS935" s="21">
        <v>2.0162530499906732</v>
      </c>
      <c r="AT935" s="21">
        <v>-1.0000000000000013</v>
      </c>
      <c r="AU935" s="21">
        <v>-1.0000000000000013</v>
      </c>
      <c r="AV935" s="21">
        <v>-0.61392519782728983</v>
      </c>
      <c r="AW935" s="21">
        <v>65.758654330376942</v>
      </c>
      <c r="AX935" s="21">
        <v>72.982684518014452</v>
      </c>
      <c r="AY935" s="21">
        <v>-1.7483171028995045E-2</v>
      </c>
      <c r="AZ935" s="21">
        <v>-24.124178120014555</v>
      </c>
      <c r="BA935" s="26">
        <v>1485.1472086080964</v>
      </c>
      <c r="CU935" t="e">
        <v>#N/A</v>
      </c>
      <c r="CV935" t="e">
        <v>#N/A</v>
      </c>
    </row>
    <row r="936" spans="1:100" x14ac:dyDescent="0.25">
      <c r="A936">
        <v>2609</v>
      </c>
      <c r="B936" t="s">
        <v>1347</v>
      </c>
      <c r="C936" s="26">
        <v>3</v>
      </c>
      <c r="D936" s="21">
        <v>5.1253975116370158</v>
      </c>
      <c r="E936" s="21">
        <v>4.6091653223351967</v>
      </c>
      <c r="F936" s="21">
        <v>0.17782315193523596</v>
      </c>
      <c r="G936" s="21">
        <v>1.436720376397266</v>
      </c>
      <c r="H936" s="21">
        <v>0.63743949235957098</v>
      </c>
      <c r="I936" s="21">
        <v>0</v>
      </c>
      <c r="J936" s="21">
        <v>38.246369541574261</v>
      </c>
      <c r="K936" s="21">
        <v>0.63743949235957098</v>
      </c>
      <c r="L936" s="21">
        <v>-0.99999999999999856</v>
      </c>
      <c r="M936" s="21">
        <v>-0.99999999999999856</v>
      </c>
      <c r="N936" s="21">
        <v>12.74878984719142</v>
      </c>
      <c r="O936" s="21">
        <v>44.80848742960854</v>
      </c>
      <c r="P936" s="21">
        <v>5.3892510489611158</v>
      </c>
      <c r="Q936" s="21">
        <v>1.4813292447802635</v>
      </c>
      <c r="R936" s="21">
        <v>1.0747394481040147</v>
      </c>
      <c r="S936" s="21">
        <v>0.33079264368984829</v>
      </c>
      <c r="T936" s="21">
        <v>0.36475908033508153</v>
      </c>
      <c r="U936" s="21">
        <v>0.56302707899215132</v>
      </c>
      <c r="V936" s="21">
        <v>0</v>
      </c>
      <c r="W936" s="21">
        <v>24.845572426300375</v>
      </c>
      <c r="X936" s="21">
        <v>2.3416462946357104</v>
      </c>
      <c r="Y936" s="21">
        <v>-0.99999999999999856</v>
      </c>
      <c r="Z936" s="21">
        <v>-0.99999999999999856</v>
      </c>
      <c r="AA936" s="21">
        <v>83.874713019096077</v>
      </c>
      <c r="AB936" s="21">
        <v>0.33231087587577285</v>
      </c>
      <c r="AC936" s="21">
        <v>0.53183179375211231</v>
      </c>
      <c r="AD936" s="21">
        <v>0.29494535326594939</v>
      </c>
      <c r="AE936" s="21">
        <v>57.954401144691701</v>
      </c>
      <c r="AF936" s="21">
        <v>-0.99999999999999856</v>
      </c>
      <c r="AG936" s="21">
        <v>-0.99999999999999856</v>
      </c>
      <c r="AH936" s="21">
        <v>-0.99999999999999856</v>
      </c>
      <c r="AI936" s="21">
        <v>8.3231100620878878E-2</v>
      </c>
      <c r="AJ936" s="21">
        <v>0</v>
      </c>
      <c r="AK936" s="21">
        <v>1.2064786634233662</v>
      </c>
      <c r="AL936" s="21">
        <v>0.35966804791355705</v>
      </c>
      <c r="AM936" s="21">
        <v>-0.11037040460123912</v>
      </c>
      <c r="AN936" s="21">
        <v>0.44821922123823937</v>
      </c>
      <c r="AO936" s="21">
        <v>3.2731332020858535</v>
      </c>
      <c r="AP936" s="21">
        <v>13.003820770523767</v>
      </c>
      <c r="AQ936" s="21">
        <v>63.091941967874625</v>
      </c>
      <c r="AR936" s="21">
        <v>1.2585788030170806</v>
      </c>
      <c r="AS936" s="21">
        <v>2.9790857869952805</v>
      </c>
      <c r="AT936" s="21">
        <v>-0.99999999999999856</v>
      </c>
      <c r="AU936" s="21">
        <v>-0.99999999999999856</v>
      </c>
      <c r="AV936" s="21">
        <v>2.51145982450128</v>
      </c>
      <c r="AW936" s="21">
        <v>141.68702121922843</v>
      </c>
      <c r="AX936" s="21">
        <v>143.35164323164597</v>
      </c>
      <c r="AY936" s="21">
        <v>0.42496791103119896</v>
      </c>
      <c r="AZ936" s="21">
        <v>48.756118966566191</v>
      </c>
      <c r="BA936" s="26">
        <v>1598.7254785822095</v>
      </c>
      <c r="CU936" t="e">
        <v>#N/A</v>
      </c>
      <c r="CV936" t="e">
        <v>#N/A</v>
      </c>
    </row>
    <row r="937" spans="1:100" x14ac:dyDescent="0.25">
      <c r="A937">
        <v>2611</v>
      </c>
      <c r="B937" t="s">
        <v>1348</v>
      </c>
      <c r="C937" s="26">
        <v>3</v>
      </c>
      <c r="D937" s="21">
        <v>5.5775332449789667</v>
      </c>
      <c r="E937" s="21">
        <v>0</v>
      </c>
      <c r="F937" s="21">
        <v>-0.38416316949264429</v>
      </c>
      <c r="G937" s="21">
        <v>-0.38416316949264429</v>
      </c>
      <c r="H937" s="21">
        <v>0.23889257845415973</v>
      </c>
      <c r="I937" s="21">
        <v>0</v>
      </c>
      <c r="J937" s="21">
        <v>14.33355470724959</v>
      </c>
      <c r="K937" s="21">
        <v>0.23889257845415973</v>
      </c>
      <c r="L937" s="21">
        <v>-0.99999999999999978</v>
      </c>
      <c r="M937" s="21">
        <v>-0.99999999999999978</v>
      </c>
      <c r="N937" s="21">
        <v>4.7778515690831949</v>
      </c>
      <c r="O937" s="21">
        <v>19.526924782735914</v>
      </c>
      <c r="P937" s="21">
        <v>0.55129420674939766</v>
      </c>
      <c r="Q937" s="21">
        <v>-2.1201746847097831</v>
      </c>
      <c r="R937" s="21">
        <v>-0.69441461481775046</v>
      </c>
      <c r="S937" s="21">
        <v>0.3333333333333332</v>
      </c>
      <c r="T937" s="21">
        <v>0.33191976491373498</v>
      </c>
      <c r="U937" s="21">
        <v>0.43234918613555134</v>
      </c>
      <c r="V937" s="21">
        <v>0.20745246665528722</v>
      </c>
      <c r="W937" s="21">
        <v>42.646486903349896</v>
      </c>
      <c r="X937" s="21">
        <v>3.3990584958472381</v>
      </c>
      <c r="Y937" s="21">
        <v>-0.99999999999999978</v>
      </c>
      <c r="Z937" s="21">
        <v>-0.99999999999999978</v>
      </c>
      <c r="AA937" s="21">
        <v>86.003603825204337</v>
      </c>
      <c r="AB937" s="21">
        <v>0.29133016495916858</v>
      </c>
      <c r="AC937" s="21">
        <v>0.40993367149937221</v>
      </c>
      <c r="AD937" s="21">
        <v>0.17976679427490239</v>
      </c>
      <c r="AE937" s="21">
        <v>44.051531536672208</v>
      </c>
      <c r="AF937" s="21">
        <v>-0.99999999999999978</v>
      </c>
      <c r="AG937" s="21">
        <v>-0.99999999999999978</v>
      </c>
      <c r="AH937" s="21">
        <v>-0.99999999999999978</v>
      </c>
      <c r="AI937" s="21">
        <v>0</v>
      </c>
      <c r="AJ937" s="21">
        <v>0.20745246665528722</v>
      </c>
      <c r="AK937" s="21">
        <v>-3.1387394844898497E-2</v>
      </c>
      <c r="AL937" s="21">
        <v>5.560391410656354E-2</v>
      </c>
      <c r="AM937" s="21">
        <v>-1.0580806179365257E-2</v>
      </c>
      <c r="AN937" s="21">
        <v>-2.3293109973209658E-2</v>
      </c>
      <c r="AO937" s="21">
        <v>-0.42145712870862428</v>
      </c>
      <c r="AP937" s="21">
        <v>-0.3043081787974235</v>
      </c>
      <c r="AQ937" s="21">
        <v>56.980041610599457</v>
      </c>
      <c r="AR937" s="21">
        <v>1.305054751037906</v>
      </c>
      <c r="AS937" s="21">
        <v>3.6379510743013967</v>
      </c>
      <c r="AT937" s="21">
        <v>-0.99999999999999978</v>
      </c>
      <c r="AU937" s="21">
        <v>-0.99999999999999978</v>
      </c>
      <c r="AV937" s="21">
        <v>-1.0785777843103945</v>
      </c>
      <c r="AW937" s="21">
        <v>105.22622042914278</v>
      </c>
      <c r="AX937" s="21">
        <v>125.97146709467154</v>
      </c>
      <c r="AY937" s="21">
        <v>0.30460644545258758</v>
      </c>
      <c r="AZ937" s="21">
        <v>32.4651853505639</v>
      </c>
      <c r="BA937" s="26">
        <v>1533.8311150332149</v>
      </c>
    </row>
    <row r="938" spans="1:100" x14ac:dyDescent="0.25">
      <c r="A938">
        <v>2612</v>
      </c>
      <c r="B938" t="s">
        <v>1349</v>
      </c>
      <c r="C938" s="26">
        <v>3</v>
      </c>
      <c r="D938" s="21">
        <v>4.480206702945619</v>
      </c>
      <c r="E938" s="21">
        <v>0.49673707954652468</v>
      </c>
      <c r="F938" s="21">
        <v>-0.77023273629448485</v>
      </c>
      <c r="G938" s="21">
        <v>-0.60135230798971151</v>
      </c>
      <c r="H938" s="21">
        <v>0.62741428107744801</v>
      </c>
      <c r="I938" s="21">
        <v>0</v>
      </c>
      <c r="J938" s="21">
        <v>37.644856864646854</v>
      </c>
      <c r="K938" s="21">
        <v>0.62741428107744801</v>
      </c>
      <c r="L938" s="21">
        <v>-1.0000000000000004</v>
      </c>
      <c r="M938" s="21">
        <v>-1.0000000000000004</v>
      </c>
      <c r="N938" s="21">
        <v>12.548285621548954</v>
      </c>
      <c r="O938" s="21">
        <v>41.523711259602756</v>
      </c>
      <c r="P938" s="21">
        <v>1.4697584057666373</v>
      </c>
      <c r="Q938" s="21">
        <v>4.440824839709713E-2</v>
      </c>
      <c r="R938" s="21">
        <v>4.3503505354208868E-2</v>
      </c>
      <c r="S938" s="21">
        <v>0.33333333333333359</v>
      </c>
      <c r="T938" s="21">
        <v>0.34339515232446982</v>
      </c>
      <c r="U938" s="21">
        <v>0.26567009893325977</v>
      </c>
      <c r="V938" s="21">
        <v>0</v>
      </c>
      <c r="W938" s="21">
        <v>12.599372140544608</v>
      </c>
      <c r="X938" s="21">
        <v>1.11663348894982</v>
      </c>
      <c r="Y938" s="21">
        <v>-1.0000000000000004</v>
      </c>
      <c r="Z938" s="21">
        <v>-1.0000000000000004</v>
      </c>
      <c r="AA938" s="21">
        <v>50.585444437386272</v>
      </c>
      <c r="AB938" s="21">
        <v>0.17864268890061277</v>
      </c>
      <c r="AC938" s="21">
        <v>0.23428393409006532</v>
      </c>
      <c r="AD938" s="21">
        <v>0.34592475283907076</v>
      </c>
      <c r="AE938" s="21">
        <v>37.942568791487446</v>
      </c>
      <c r="AF938" s="21">
        <v>-1.0000000000000004</v>
      </c>
      <c r="AG938" s="21">
        <v>-1.0000000000000004</v>
      </c>
      <c r="AH938" s="21">
        <v>-1.0000000000000004</v>
      </c>
      <c r="AI938" s="21">
        <v>-2.0760161775069438E-2</v>
      </c>
      <c r="AJ938" s="21">
        <v>0</v>
      </c>
      <c r="AK938" s="21">
        <v>0.17370915369761461</v>
      </c>
      <c r="AL938" s="21">
        <v>0.15616150985364788</v>
      </c>
      <c r="AM938" s="21">
        <v>-9.101643154593568E-2</v>
      </c>
      <c r="AN938" s="21">
        <v>8.7336795469322576E-2</v>
      </c>
      <c r="AO938" s="21">
        <v>-1.4068650201603199</v>
      </c>
      <c r="AP938" s="21">
        <v>2.9642274360013041</v>
      </c>
      <c r="AQ938" s="21">
        <v>50.244229005191485</v>
      </c>
      <c r="AR938" s="21">
        <v>0.94239858459106285</v>
      </c>
      <c r="AS938" s="21">
        <v>1.7440477700272672</v>
      </c>
      <c r="AT938" s="21">
        <v>-1.0000000000000004</v>
      </c>
      <c r="AU938" s="21">
        <v>-1.0000000000000004</v>
      </c>
      <c r="AV938" s="21">
        <v>-0.55784880263550252</v>
      </c>
      <c r="AW938" s="21">
        <v>95.073383132990344</v>
      </c>
      <c r="AX938" s="21">
        <v>94.658179897488949</v>
      </c>
      <c r="AY938" s="21">
        <v>0.18257145922002416</v>
      </c>
      <c r="AZ938" s="21">
        <v>36.534866740759064</v>
      </c>
      <c r="BA938" s="26">
        <v>1540.6697666722841</v>
      </c>
    </row>
    <row r="939" spans="1:100" x14ac:dyDescent="0.25">
      <c r="A939">
        <v>2613</v>
      </c>
      <c r="B939" t="s">
        <v>1350</v>
      </c>
      <c r="C939" s="26">
        <v>3</v>
      </c>
      <c r="D939" s="21">
        <v>5.5403786914868851</v>
      </c>
      <c r="E939" s="21">
        <v>-2.6476584205902494E-2</v>
      </c>
      <c r="F939" s="21">
        <v>2.5176620059897528E-2</v>
      </c>
      <c r="G939" s="21">
        <v>2.5176620059897528E-2</v>
      </c>
      <c r="H939" s="21">
        <v>0.15389635918071293</v>
      </c>
      <c r="I939" s="21">
        <v>0</v>
      </c>
      <c r="J939" s="21">
        <v>9.2337815508427745</v>
      </c>
      <c r="K939" s="21">
        <v>0.15389635918071293</v>
      </c>
      <c r="L939" s="21">
        <v>-1.0000000000000027</v>
      </c>
      <c r="M939" s="21">
        <v>-1.0000000000000027</v>
      </c>
      <c r="N939" s="21">
        <v>3.0779271836142579</v>
      </c>
      <c r="O939" s="21">
        <v>14.799336862389559</v>
      </c>
      <c r="P939" s="21">
        <v>0.43803287383867084</v>
      </c>
      <c r="Q939" s="21">
        <v>3.6539390581288149</v>
      </c>
      <c r="R939" s="21">
        <v>1.1514733933591825</v>
      </c>
      <c r="S939" s="21">
        <v>0.33333333333333365</v>
      </c>
      <c r="T939" s="21">
        <v>0.17020383644394096</v>
      </c>
      <c r="U939" s="21">
        <v>0.1396779994817792</v>
      </c>
      <c r="V939" s="21">
        <v>-1.842630289678783E-2</v>
      </c>
      <c r="W939" s="21">
        <v>18.835700287262121</v>
      </c>
      <c r="X939" s="21">
        <v>0.63466549425355778</v>
      </c>
      <c r="Y939" s="21">
        <v>-1.0000000000000027</v>
      </c>
      <c r="Z939" s="21">
        <v>-1.0000000000000027</v>
      </c>
      <c r="AA939" s="21">
        <v>49.313864776546055</v>
      </c>
      <c r="AB939" s="21">
        <v>0.1467486669382442</v>
      </c>
      <c r="AC939" s="21">
        <v>0.11473684154845785</v>
      </c>
      <c r="AD939" s="21">
        <v>0.32504831343179336</v>
      </c>
      <c r="AE939" s="21">
        <v>29.326691095924776</v>
      </c>
      <c r="AF939" s="21">
        <v>-1.0000000000000027</v>
      </c>
      <c r="AG939" s="21">
        <v>-1.0000000000000027</v>
      </c>
      <c r="AH939" s="21">
        <v>-1.0000000000000027</v>
      </c>
      <c r="AI939" s="21">
        <v>0</v>
      </c>
      <c r="AJ939" s="21">
        <v>-1.842630289678783E-2</v>
      </c>
      <c r="AK939" s="21">
        <v>0.2559144086783855</v>
      </c>
      <c r="AL939" s="21">
        <v>0.30115269880185536</v>
      </c>
      <c r="AM939" s="21">
        <v>0.15506389626353856</v>
      </c>
      <c r="AN939" s="21">
        <v>-0.13526292268895806</v>
      </c>
      <c r="AO939" s="21">
        <v>5.1561694499803892</v>
      </c>
      <c r="AP939" s="21">
        <v>-1.8758095732146765</v>
      </c>
      <c r="AQ939" s="21">
        <v>28.069481838104878</v>
      </c>
      <c r="AR939" s="21">
        <v>0.6247888663622656</v>
      </c>
      <c r="AS939" s="21">
        <v>0.78856185343427132</v>
      </c>
      <c r="AT939" s="21">
        <v>-1.0000000000000027</v>
      </c>
      <c r="AU939" s="21">
        <v>-1.0000000000000027</v>
      </c>
      <c r="AV939" s="21">
        <v>1.1766500134190803</v>
      </c>
      <c r="AW939" s="21">
        <v>62.237392065720975</v>
      </c>
      <c r="AX939" s="21">
        <v>60.394761776042195</v>
      </c>
      <c r="AY939" s="21">
        <v>0.34754153021631262</v>
      </c>
      <c r="AZ939" s="21">
        <v>3.7091067409154452</v>
      </c>
      <c r="BA939" s="26">
        <v>1444.9981330995554</v>
      </c>
      <c r="CU939" t="e">
        <v>#N/A</v>
      </c>
      <c r="CV939" t="e">
        <v>#N/A</v>
      </c>
    </row>
    <row r="940" spans="1:100" x14ac:dyDescent="0.25">
      <c r="A940">
        <v>2614</v>
      </c>
      <c r="B940" t="s">
        <v>1351</v>
      </c>
      <c r="C940" s="26">
        <v>3</v>
      </c>
      <c r="D940" s="21">
        <v>4.6604211898010606</v>
      </c>
      <c r="E940" s="21">
        <v>0</v>
      </c>
      <c r="F940" s="21">
        <v>-0.65739454192951052</v>
      </c>
      <c r="G940" s="21">
        <v>-0.65739454192951052</v>
      </c>
      <c r="H940" s="21">
        <v>0.39273416278792406</v>
      </c>
      <c r="I940" s="21">
        <v>0</v>
      </c>
      <c r="J940" s="21">
        <v>23.564049767275442</v>
      </c>
      <c r="K940" s="21">
        <v>0.39273416278792406</v>
      </c>
      <c r="L940" s="21">
        <v>-1.0000000000000011</v>
      </c>
      <c r="M940" s="21">
        <v>-1.0000000000000011</v>
      </c>
      <c r="N940" s="21">
        <v>7.8546832557584807</v>
      </c>
      <c r="O940" s="21">
        <v>27.567076415146975</v>
      </c>
      <c r="P940" s="21">
        <v>0.91981671569234302</v>
      </c>
      <c r="Q940" s="21">
        <v>-0.4495393189753375</v>
      </c>
      <c r="R940" s="21">
        <v>3.6426403560658724E-2</v>
      </c>
      <c r="S940" s="21">
        <v>0.33333333333333348</v>
      </c>
      <c r="T940" s="21">
        <v>0.46039360753216074</v>
      </c>
      <c r="U940" s="21">
        <v>0.15145276674169125</v>
      </c>
      <c r="V940" s="21">
        <v>0</v>
      </c>
      <c r="W940" s="21">
        <v>22.097821792770468</v>
      </c>
      <c r="X940" s="21">
        <v>1.1064360883177213</v>
      </c>
      <c r="Y940" s="21">
        <v>-1.0000000000000011</v>
      </c>
      <c r="Z940" s="21">
        <v>-1.0000000000000011</v>
      </c>
      <c r="AA940" s="21">
        <v>41.809705640828447</v>
      </c>
      <c r="AB940" s="21">
        <v>0.14903596913762401</v>
      </c>
      <c r="AC940" s="21">
        <v>7.8759260407369622E-2</v>
      </c>
      <c r="AD940" s="21">
        <v>0.16571391934495261</v>
      </c>
      <c r="AE940" s="21">
        <v>19.675457444497308</v>
      </c>
      <c r="AF940" s="21">
        <v>-1.0000000000000011</v>
      </c>
      <c r="AG940" s="21">
        <v>-1.0000000000000011</v>
      </c>
      <c r="AH940" s="21">
        <v>-1.0000000000000011</v>
      </c>
      <c r="AI940" s="21">
        <v>0</v>
      </c>
      <c r="AJ940" s="21">
        <v>0</v>
      </c>
      <c r="AK940" s="21">
        <v>2.3906668632811309E-2</v>
      </c>
      <c r="AL940" s="21">
        <v>-1.1616814501244681E-2</v>
      </c>
      <c r="AM940" s="21">
        <v>-2.1077040137420684E-3</v>
      </c>
      <c r="AN940" s="21">
        <v>0.94779050707040935</v>
      </c>
      <c r="AO940" s="21">
        <v>6.6840742820504784E-2</v>
      </c>
      <c r="AP940" s="21">
        <v>23.636678604254005</v>
      </c>
      <c r="AQ940" s="21">
        <v>45.661871560045896</v>
      </c>
      <c r="AR940" s="21">
        <v>0.94517970760718617</v>
      </c>
      <c r="AS940" s="21">
        <v>1.4991702511056455</v>
      </c>
      <c r="AT940" s="21">
        <v>-1.0000000000000011</v>
      </c>
      <c r="AU940" s="21">
        <v>-1.0000000000000011</v>
      </c>
      <c r="AV940" s="21">
        <v>-0.62096813836885167</v>
      </c>
      <c r="AW940" s="21">
        <v>93.013460660229441</v>
      </c>
      <c r="AX940" s="21">
        <v>93.013460660229441</v>
      </c>
      <c r="AY940" s="21">
        <v>0.46424693796749178</v>
      </c>
      <c r="AZ940" s="21">
        <v>59.111308698203928</v>
      </c>
      <c r="BA940" s="26">
        <v>1585.2047925568813</v>
      </c>
      <c r="CU940" t="e">
        <v>#N/A</v>
      </c>
      <c r="CV940" t="e">
        <v>#N/A</v>
      </c>
    </row>
    <row r="941" spans="1:100" x14ac:dyDescent="0.25">
      <c r="A941">
        <v>2619</v>
      </c>
      <c r="B941" t="s">
        <v>1352</v>
      </c>
      <c r="C941" s="26">
        <v>3</v>
      </c>
      <c r="D941" s="21">
        <v>3.9100244573179181</v>
      </c>
      <c r="E941" s="21">
        <v>-5.5144576944810876E-3</v>
      </c>
      <c r="F941" s="21">
        <v>-8.9580013643327225E-2</v>
      </c>
      <c r="G941" s="21">
        <v>-8.9580013643327225E-2</v>
      </c>
      <c r="H941" s="21">
        <v>0.80960340477027171</v>
      </c>
      <c r="I941" s="21">
        <v>0</v>
      </c>
      <c r="J941" s="21">
        <v>48.57620428621631</v>
      </c>
      <c r="K941" s="21">
        <v>0.80960340477027171</v>
      </c>
      <c r="L941" s="21">
        <v>-0.99999999999999922</v>
      </c>
      <c r="M941" s="21">
        <v>-0.99999999999999922</v>
      </c>
      <c r="N941" s="21">
        <v>16.192068095405435</v>
      </c>
      <c r="O941" s="21">
        <v>52.396648729890885</v>
      </c>
      <c r="P941" s="21">
        <v>-0.27159758482628488</v>
      </c>
      <c r="Q941" s="21">
        <v>0.69130876743657843</v>
      </c>
      <c r="R941" s="21">
        <v>0.10674888782078815</v>
      </c>
      <c r="S941" s="21">
        <v>0.33333333333333298</v>
      </c>
      <c r="T941" s="21">
        <v>0.35110369510364231</v>
      </c>
      <c r="U941" s="21">
        <v>0.44465780793844695</v>
      </c>
      <c r="V941" s="21">
        <v>-2.6811095481592166E-2</v>
      </c>
      <c r="W941" s="21">
        <v>11.707213444942358</v>
      </c>
      <c r="X941" s="21">
        <v>1.5030022668240155</v>
      </c>
      <c r="Y941" s="21">
        <v>-0.99999999999999922</v>
      </c>
      <c r="Z941" s="21">
        <v>-0.99999999999999922</v>
      </c>
      <c r="AA941" s="21">
        <v>44.91877181672524</v>
      </c>
      <c r="AB941" s="21">
        <v>0.12501214000131999</v>
      </c>
      <c r="AC941" s="21">
        <v>0.21092880456603655</v>
      </c>
      <c r="AD941" s="21">
        <v>0.32615524511188521</v>
      </c>
      <c r="AE941" s="21">
        <v>33.104809483962086</v>
      </c>
      <c r="AF941" s="21">
        <v>-0.99999999999999922</v>
      </c>
      <c r="AG941" s="21">
        <v>-0.99999999999999922</v>
      </c>
      <c r="AH941" s="21">
        <v>-0.99999999999999922</v>
      </c>
      <c r="AI941" s="21">
        <v>0</v>
      </c>
      <c r="AJ941" s="21">
        <v>-2.6811095481592166E-2</v>
      </c>
      <c r="AK941" s="21">
        <v>0.23714413054012418</v>
      </c>
      <c r="AL941" s="21">
        <v>0.31551450190752528</v>
      </c>
      <c r="AM941" s="21">
        <v>8.4131859427365202E-2</v>
      </c>
      <c r="AN941" s="21">
        <v>0.42591167252182194</v>
      </c>
      <c r="AO941" s="21">
        <v>3.2890171383847524</v>
      </c>
      <c r="AP941" s="21">
        <v>12.225364322583175</v>
      </c>
      <c r="AQ941" s="21">
        <v>60.283417731158636</v>
      </c>
      <c r="AR941" s="21">
        <v>1.1022837408938306</v>
      </c>
      <c r="AS941" s="21">
        <v>2.3126056715942878</v>
      </c>
      <c r="AT941" s="21">
        <v>-0.99999999999999922</v>
      </c>
      <c r="AU941" s="21">
        <v>-0.99999999999999922</v>
      </c>
      <c r="AV941" s="21">
        <v>1.7168874177460929E-2</v>
      </c>
      <c r="AW941" s="21">
        <v>109.54078486919931</v>
      </c>
      <c r="AX941" s="21">
        <v>106.8596753210401</v>
      </c>
      <c r="AY941" s="21">
        <v>0.2086733077639035</v>
      </c>
      <c r="AZ941" s="21">
        <v>45.628468097278159</v>
      </c>
      <c r="BA941" s="26">
        <v>1541.2037455846394</v>
      </c>
      <c r="CU941" t="e">
        <v>#N/A</v>
      </c>
      <c r="CV941" t="e">
        <v>#N/A</v>
      </c>
    </row>
    <row r="942" spans="1:100" x14ac:dyDescent="0.25">
      <c r="A942">
        <v>2620</v>
      </c>
      <c r="B942" t="s">
        <v>1353</v>
      </c>
      <c r="C942" s="26">
        <v>3</v>
      </c>
      <c r="D942" s="21">
        <v>4.7506930354537111</v>
      </c>
      <c r="E942" s="21">
        <v>-3.5247724728638435E-2</v>
      </c>
      <c r="F942" s="21">
        <v>-0.21175883594912975</v>
      </c>
      <c r="G942" s="21">
        <v>-0.22000662687392825</v>
      </c>
      <c r="H942" s="21">
        <v>-2.1116283439553706E-2</v>
      </c>
      <c r="I942" s="21">
        <v>0</v>
      </c>
      <c r="J942" s="21">
        <v>-1.2669770063732206</v>
      </c>
      <c r="K942" s="21">
        <v>-2.1116283439553706E-2</v>
      </c>
      <c r="L942" s="21">
        <v>-1.0000000000000009</v>
      </c>
      <c r="M942" s="21">
        <v>-1.0000000000000009</v>
      </c>
      <c r="N942" s="21">
        <v>-0.42232566879107436</v>
      </c>
      <c r="O942" s="21">
        <v>3.2637094022065622</v>
      </c>
      <c r="P942" s="21">
        <v>10.790389261311832</v>
      </c>
      <c r="Q942" s="21">
        <v>-0.28889318171635991</v>
      </c>
      <c r="R942" s="21">
        <v>1.016728085533346</v>
      </c>
      <c r="S942" s="21">
        <v>0.33333333333333343</v>
      </c>
      <c r="T942" s="21">
        <v>0.34937424328597783</v>
      </c>
      <c r="U942" s="21">
        <v>0.27533914046480884</v>
      </c>
      <c r="V942" s="21">
        <v>0</v>
      </c>
      <c r="W942" s="21">
        <v>39.166520020946962</v>
      </c>
      <c r="X942" s="21">
        <v>1.8103026805475504</v>
      </c>
      <c r="Y942" s="21">
        <v>-1.0000000000000009</v>
      </c>
      <c r="Z942" s="21">
        <v>-1.0000000000000009</v>
      </c>
      <c r="AA942" s="21">
        <v>64.042555721846412</v>
      </c>
      <c r="AB942" s="21">
        <v>0.13484470218246225</v>
      </c>
      <c r="AC942" s="21">
        <v>0.47167470189958394</v>
      </c>
      <c r="AD942" s="21">
        <v>-0.12933325177472393</v>
      </c>
      <c r="AE942" s="21">
        <v>23.85930761536612</v>
      </c>
      <c r="AF942" s="21">
        <v>-1.0000000000000009</v>
      </c>
      <c r="AG942" s="21">
        <v>-1.0000000000000009</v>
      </c>
      <c r="AH942" s="21">
        <v>-1.0000000000000009</v>
      </c>
      <c r="AI942" s="21">
        <v>0</v>
      </c>
      <c r="AJ942" s="21">
        <v>0</v>
      </c>
      <c r="AK942" s="21">
        <v>2.8900059035909975E-2</v>
      </c>
      <c r="AL942" s="21">
        <v>-5.5720363678386453E-2</v>
      </c>
      <c r="AM942" s="21">
        <v>-0.15709934429731937</v>
      </c>
      <c r="AN942" s="21">
        <v>0.15203962069108923</v>
      </c>
      <c r="AO942" s="21">
        <v>-3.7829833122534344</v>
      </c>
      <c r="AP942" s="21">
        <v>3.522388698885301</v>
      </c>
      <c r="AQ942" s="21">
        <v>37.899543014573752</v>
      </c>
      <c r="AR942" s="21">
        <v>0.95804671708412048</v>
      </c>
      <c r="AS942" s="21">
        <v>1.7891863971079962</v>
      </c>
      <c r="AT942" s="21">
        <v>-1.0000000000000009</v>
      </c>
      <c r="AU942" s="21">
        <v>-1.0000000000000009</v>
      </c>
      <c r="AV942" s="21">
        <v>0.79672145865941779</v>
      </c>
      <c r="AW942" s="21">
        <v>70.828653822938307</v>
      </c>
      <c r="AX942" s="21">
        <v>70.828653822938307</v>
      </c>
      <c r="AY942" s="21">
        <v>0.28997639668178893</v>
      </c>
      <c r="AZ942" s="21">
        <v>21.284531517835106</v>
      </c>
      <c r="BA942" s="26">
        <v>1494.8263940369638</v>
      </c>
    </row>
    <row r="943" spans="1:100" x14ac:dyDescent="0.25">
      <c r="A943">
        <v>2626</v>
      </c>
      <c r="B943" t="s">
        <v>1354</v>
      </c>
      <c r="C943" s="26">
        <v>3</v>
      </c>
      <c r="D943" s="21">
        <v>3.814983647465509</v>
      </c>
      <c r="E943" s="21">
        <v>-9.8235751358546602E-3</v>
      </c>
      <c r="F943" s="21">
        <v>-7.9805047166634446E-2</v>
      </c>
      <c r="G943" s="21">
        <v>-8.2874454805960729E-2</v>
      </c>
      <c r="H943" s="21">
        <v>0.21328675780282413</v>
      </c>
      <c r="I943" s="21">
        <v>0</v>
      </c>
      <c r="J943" s="21">
        <v>12.79720546816945</v>
      </c>
      <c r="K943" s="21">
        <v>0.21328675780282413</v>
      </c>
      <c r="L943" s="21">
        <v>-1.0000000000000009</v>
      </c>
      <c r="M943" s="21">
        <v>-1.0000000000000009</v>
      </c>
      <c r="N943" s="21">
        <v>4.2657351560564818</v>
      </c>
      <c r="O943" s="21">
        <v>16.529314660828998</v>
      </c>
      <c r="P943" s="21">
        <v>-0.54570824659310613</v>
      </c>
      <c r="Q943" s="21">
        <v>-2.9874045882982543</v>
      </c>
      <c r="R943" s="21">
        <v>-1.0233526708864236</v>
      </c>
      <c r="S943" s="21">
        <v>0.33333333333333381</v>
      </c>
      <c r="T943" s="21">
        <v>0.24524654591807449</v>
      </c>
      <c r="U943" s="21">
        <v>0.23620606186748261</v>
      </c>
      <c r="V943" s="21">
        <v>0</v>
      </c>
      <c r="W943" s="21">
        <v>24.05996733264266</v>
      </c>
      <c r="X943" s="21">
        <v>1.2358200920801525</v>
      </c>
      <c r="Y943" s="21">
        <v>-1.0000000000000009</v>
      </c>
      <c r="Z943" s="21">
        <v>-1.0000000000000009</v>
      </c>
      <c r="AA943" s="21">
        <v>31.750630002914093</v>
      </c>
      <c r="AB943" s="21">
        <v>0.13211098967565713</v>
      </c>
      <c r="AC943" s="21">
        <v>9.5321725443047622E-2</v>
      </c>
      <c r="AD943" s="21">
        <v>-5.3152408295547487E-2</v>
      </c>
      <c r="AE943" s="21">
        <v>8.7140153411578609</v>
      </c>
      <c r="AF943" s="21">
        <v>-1.0000000000000009</v>
      </c>
      <c r="AG943" s="21">
        <v>-1.0000000000000009</v>
      </c>
      <c r="AH943" s="21">
        <v>-1.0000000000000009</v>
      </c>
      <c r="AI943" s="21">
        <v>-1.3735134975962626E-3</v>
      </c>
      <c r="AJ943" s="21">
        <v>0</v>
      </c>
      <c r="AK943" s="21">
        <v>0.14056627471850469</v>
      </c>
      <c r="AL943" s="21">
        <v>0.43146289017029854</v>
      </c>
      <c r="AM943" s="21">
        <v>-1.9304086797240223E-2</v>
      </c>
      <c r="AN943" s="21">
        <v>-0.12712728736388237</v>
      </c>
      <c r="AO943" s="21">
        <v>0.22022920366151838</v>
      </c>
      <c r="AP943" s="21">
        <v>-1.0208677332455682</v>
      </c>
      <c r="AQ943" s="21">
        <v>36.857172800812101</v>
      </c>
      <c r="AR943" s="21">
        <v>0.8147859411188908</v>
      </c>
      <c r="AS943" s="21">
        <v>1.4491068498829758</v>
      </c>
      <c r="AT943" s="21">
        <v>-1.0000000000000009</v>
      </c>
      <c r="AU943" s="21">
        <v>-1.0000000000000009</v>
      </c>
      <c r="AV943" s="21">
        <v>-1.1062271256923843</v>
      </c>
      <c r="AW943" s="21">
        <v>47.259076930497542</v>
      </c>
      <c r="AX943" s="21">
        <v>47.231606660545616</v>
      </c>
      <c r="AY943" s="21">
        <v>0.13517624264931424</v>
      </c>
      <c r="AZ943" s="21">
        <v>-26.446465837082844</v>
      </c>
      <c r="BA943" s="26">
        <v>1425.0855399446586</v>
      </c>
    </row>
    <row r="944" spans="1:100" x14ac:dyDescent="0.25">
      <c r="A944">
        <v>2630</v>
      </c>
      <c r="B944" t="s">
        <v>1355</v>
      </c>
      <c r="C944" s="26">
        <v>3</v>
      </c>
      <c r="D944" s="21">
        <v>4.6256827495605677</v>
      </c>
      <c r="E944" s="21">
        <v>-2.4516179673619298E-2</v>
      </c>
      <c r="F944" s="21">
        <v>-0.47272175065181221</v>
      </c>
      <c r="G944" s="21">
        <v>-0.47272175065181221</v>
      </c>
      <c r="H944" s="21">
        <v>0.12675247781543614</v>
      </c>
      <c r="I944" s="21">
        <v>0</v>
      </c>
      <c r="J944" s="21">
        <v>7.605148668926172</v>
      </c>
      <c r="K944" s="21">
        <v>0.12675247781543614</v>
      </c>
      <c r="L944" s="21">
        <v>-0.99999999999999956</v>
      </c>
      <c r="M944" s="21">
        <v>-0.99999999999999956</v>
      </c>
      <c r="N944" s="21">
        <v>2.535049556308723</v>
      </c>
      <c r="O944" s="21">
        <v>11.75810966783493</v>
      </c>
      <c r="P944" s="21">
        <v>-1.8775506183801433E-2</v>
      </c>
      <c r="Q944" s="21">
        <v>0.6433500225547899</v>
      </c>
      <c r="R944" s="21">
        <v>0.15810371007869303</v>
      </c>
      <c r="S944" s="21">
        <v>0.33333333333333315</v>
      </c>
      <c r="T944" s="21">
        <v>0.35977913267242978</v>
      </c>
      <c r="U944" s="21">
        <v>0.3392705339430061</v>
      </c>
      <c r="V944" s="21">
        <v>0</v>
      </c>
      <c r="W944" s="21">
        <v>36.225220885333343</v>
      </c>
      <c r="X944" s="21">
        <v>1.927405736680859</v>
      </c>
      <c r="Y944" s="21">
        <v>-0.99999999999999956</v>
      </c>
      <c r="Z944" s="21">
        <v>-0.99999999999999956</v>
      </c>
      <c r="AA944" s="21">
        <v>73.715103319441909</v>
      </c>
      <c r="AB944" s="21">
        <v>0.3810480733210917</v>
      </c>
      <c r="AC944" s="21">
        <v>5.5528523775815963E-2</v>
      </c>
      <c r="AD944" s="21">
        <v>0.3100589773836897</v>
      </c>
      <c r="AE944" s="21">
        <v>37.331778724029881</v>
      </c>
      <c r="AF944" s="21">
        <v>-0.99999999999999956</v>
      </c>
      <c r="AG944" s="21">
        <v>-0.99999999999999956</v>
      </c>
      <c r="AH944" s="21">
        <v>-0.99999999999999956</v>
      </c>
      <c r="AI944" s="21">
        <v>1.8619791647181069E-4</v>
      </c>
      <c r="AJ944" s="21">
        <v>0</v>
      </c>
      <c r="AK944" s="21">
        <v>0.154324811951598</v>
      </c>
      <c r="AL944" s="21">
        <v>-0.16323307137215229</v>
      </c>
      <c r="AM944" s="21">
        <v>0.10861421655688401</v>
      </c>
      <c r="AN944" s="21">
        <v>0.33280127149294825</v>
      </c>
      <c r="AO944" s="21">
        <v>3.486979473680091</v>
      </c>
      <c r="AP944" s="21">
        <v>7.5038664304629474</v>
      </c>
      <c r="AQ944" s="21">
        <v>43.830369554259498</v>
      </c>
      <c r="AR944" s="21">
        <v>1.0323829999487688</v>
      </c>
      <c r="AS944" s="21">
        <v>2.0541582144962951</v>
      </c>
      <c r="AT944" s="21">
        <v>-0.99999999999999956</v>
      </c>
      <c r="AU944" s="21">
        <v>-0.99999999999999956</v>
      </c>
      <c r="AV944" s="21">
        <v>-0.31461804057311932</v>
      </c>
      <c r="AW944" s="21">
        <v>92.977079417739773</v>
      </c>
      <c r="AX944" s="21">
        <v>92.980803376069233</v>
      </c>
      <c r="AY944" s="21">
        <v>6.5035975508796723E-2</v>
      </c>
      <c r="AZ944" s="21">
        <v>-4.6463676198071857</v>
      </c>
      <c r="BA944" s="26">
        <v>1442.2847372262672</v>
      </c>
      <c r="CU944" t="e">
        <v>#N/A</v>
      </c>
      <c r="CV944" t="e">
        <v>#N/A</v>
      </c>
    </row>
    <row r="945" spans="1:100" x14ac:dyDescent="0.25">
      <c r="A945">
        <v>2632</v>
      </c>
      <c r="B945" t="s">
        <v>1356</v>
      </c>
      <c r="C945" s="26">
        <v>2</v>
      </c>
      <c r="D945" s="21">
        <v>3.0880901116270385</v>
      </c>
      <c r="E945" s="21">
        <v>-0.14301418500118682</v>
      </c>
      <c r="F945" s="21">
        <v>-0.27918366515867787</v>
      </c>
      <c r="G945" s="21">
        <v>-0.27278459482924899</v>
      </c>
      <c r="H945" s="21">
        <v>-4.2060272352648087E-3</v>
      </c>
      <c r="I945" s="21">
        <v>0</v>
      </c>
      <c r="J945" s="21">
        <v>-0.25236163411588919</v>
      </c>
      <c r="K945" s="21">
        <v>-4.2060272352648087E-3</v>
      </c>
      <c r="L945" s="21">
        <v>-1</v>
      </c>
      <c r="M945" s="21">
        <v>-1</v>
      </c>
      <c r="N945" s="21">
        <v>-8.4120544705296396E-2</v>
      </c>
      <c r="O945" s="21">
        <v>3.5827310432973682</v>
      </c>
      <c r="P945" s="21">
        <v>-0.55651212011304474</v>
      </c>
      <c r="Q945" s="21">
        <v>-1.0124542851796889</v>
      </c>
      <c r="R945" s="21">
        <v>-0.33104654468344247</v>
      </c>
      <c r="S945" s="21">
        <v>0.31406846572113734</v>
      </c>
      <c r="T945" s="21">
        <v>0.21507865630777304</v>
      </c>
      <c r="U945" s="21">
        <v>-7.9446358159707686E-3</v>
      </c>
      <c r="V945" s="21">
        <v>-1.0681485192007767E-2</v>
      </c>
      <c r="W945" s="21">
        <v>18.91740079093595</v>
      </c>
      <c r="X945" s="21">
        <v>0.40649173877085415</v>
      </c>
      <c r="Y945" s="21">
        <v>-1</v>
      </c>
      <c r="Z945" s="21">
        <v>-1</v>
      </c>
      <c r="AA945" s="21">
        <v>31.295801955818497</v>
      </c>
      <c r="AB945" s="21">
        <v>2.1450987685371445E-2</v>
      </c>
      <c r="AC945" s="21">
        <v>2.1628193465930395E-2</v>
      </c>
      <c r="AD945" s="21">
        <v>1.7861315775784245E-2</v>
      </c>
      <c r="AE945" s="21">
        <v>8.7798010738695176</v>
      </c>
      <c r="AF945" s="21">
        <v>-1</v>
      </c>
      <c r="AG945" s="21">
        <v>-1</v>
      </c>
      <c r="AH945" s="21">
        <v>-1</v>
      </c>
      <c r="AI945" s="21">
        <v>-6.1241484659354866E-3</v>
      </c>
      <c r="AJ945" s="21">
        <v>-1.0681485192007767E-2</v>
      </c>
      <c r="AK945" s="21">
        <v>0.20606509016955127</v>
      </c>
      <c r="AL945" s="21">
        <v>-3.4237133180303927E-2</v>
      </c>
      <c r="AM945" s="21">
        <v>0.23166323807132838</v>
      </c>
      <c r="AN945" s="21">
        <v>-4.8222377856274631E-2</v>
      </c>
      <c r="AO945" s="21">
        <v>6.2860726508418008</v>
      </c>
      <c r="AP945" s="21">
        <v>-0.84091136051921955</v>
      </c>
      <c r="AQ945" s="21">
        <v>23.761506109022349</v>
      </c>
      <c r="AR945" s="21">
        <v>0.56850105597217182</v>
      </c>
      <c r="AS945" s="21">
        <v>0.47991020429888792</v>
      </c>
      <c r="AT945" s="21">
        <v>-1</v>
      </c>
      <c r="AU945" s="21">
        <v>-1</v>
      </c>
      <c r="AV945" s="21">
        <v>-0.38759575013660463</v>
      </c>
      <c r="AW945" s="21">
        <v>41.50980059004609</v>
      </c>
      <c r="AX945" s="21">
        <v>41.449350639604795</v>
      </c>
      <c r="AY945" s="21">
        <v>6.410930706440357E-2</v>
      </c>
      <c r="AZ945" s="21">
        <v>-17.967282327289077</v>
      </c>
      <c r="BA945" s="26">
        <v>1464.041837919877</v>
      </c>
    </row>
    <row r="946" spans="1:100" x14ac:dyDescent="0.25">
      <c r="A946">
        <v>2634</v>
      </c>
      <c r="B946" t="s">
        <v>1357</v>
      </c>
      <c r="C946" s="26">
        <v>3</v>
      </c>
      <c r="D946" s="21">
        <v>4.4423732471651478</v>
      </c>
      <c r="E946" s="21">
        <v>-4.632880470079595E-2</v>
      </c>
      <c r="F946" s="21">
        <v>1.3333782841873294</v>
      </c>
      <c r="G946" s="21">
        <v>1.3225526351058083</v>
      </c>
      <c r="H946" s="21">
        <v>8.0043227146787382E-2</v>
      </c>
      <c r="I946" s="21">
        <v>0</v>
      </c>
      <c r="J946" s="21">
        <v>4.8025936288072417</v>
      </c>
      <c r="K946" s="21">
        <v>8.0043227146787382E-2</v>
      </c>
      <c r="L946" s="21">
        <v>-1.0000000000000002</v>
      </c>
      <c r="M946" s="21">
        <v>-1.0000000000000002</v>
      </c>
      <c r="N946" s="21">
        <v>1.600864542935748</v>
      </c>
      <c r="O946" s="21">
        <v>10.567519511078199</v>
      </c>
      <c r="P946" s="21">
        <v>-0.83953935674112179</v>
      </c>
      <c r="Q946" s="21">
        <v>3.6880752721264982</v>
      </c>
      <c r="R946" s="21">
        <v>1.1267602768459746</v>
      </c>
      <c r="S946" s="21">
        <v>0.33044129632452668</v>
      </c>
      <c r="T946" s="21">
        <v>0.25300319530861054</v>
      </c>
      <c r="U946" s="21">
        <v>-0.23547388794231522</v>
      </c>
      <c r="V946" s="21">
        <v>-3.9745463838017858E-2</v>
      </c>
      <c r="W946" s="21">
        <v>9.127276508240671</v>
      </c>
      <c r="X946" s="21">
        <v>-0.76941907298758483</v>
      </c>
      <c r="Y946" s="21">
        <v>-1.0000000000000002</v>
      </c>
      <c r="Z946" s="21">
        <v>-1.0000000000000002</v>
      </c>
      <c r="AA946" s="21">
        <v>34.93059734872309</v>
      </c>
      <c r="AB946" s="21">
        <v>0.17737136491197619</v>
      </c>
      <c r="AC946" s="21">
        <v>7.4583689543277279E-2</v>
      </c>
      <c r="AD946" s="21">
        <v>0.24157615681747516</v>
      </c>
      <c r="AE946" s="21">
        <v>24.676560563636428</v>
      </c>
      <c r="AF946" s="21">
        <v>-1.0000000000000002</v>
      </c>
      <c r="AG946" s="21">
        <v>-1.0000000000000002</v>
      </c>
      <c r="AH946" s="21">
        <v>-1.0000000000000002</v>
      </c>
      <c r="AI946" s="21">
        <v>4.0067504678453492E-2</v>
      </c>
      <c r="AJ946" s="21">
        <v>-3.9745463838017858E-2</v>
      </c>
      <c r="AK946" s="21">
        <v>0.14567306570196509</v>
      </c>
      <c r="AL946" s="21">
        <v>-0.21366590779528236</v>
      </c>
      <c r="AM946" s="21">
        <v>0.29195228644997884</v>
      </c>
      <c r="AN946" s="21">
        <v>-0.20102753653891126</v>
      </c>
      <c r="AO946" s="21">
        <v>8.0271724897592964</v>
      </c>
      <c r="AP946" s="21">
        <v>-6.0940179524491933</v>
      </c>
      <c r="AQ946" s="21">
        <v>13.929870137047917</v>
      </c>
      <c r="AR946" s="21">
        <v>0.3082251398528042</v>
      </c>
      <c r="AS946" s="21">
        <v>-0.68937584584079747</v>
      </c>
      <c r="AT946" s="21">
        <v>-1.0000000000000002</v>
      </c>
      <c r="AU946" s="21">
        <v>-1.0000000000000002</v>
      </c>
      <c r="AV946" s="21">
        <v>2.4493129119517842</v>
      </c>
      <c r="AW946" s="21">
        <v>39.404098907352079</v>
      </c>
      <c r="AX946" s="21">
        <v>36.230902617119369</v>
      </c>
      <c r="AY946" s="21">
        <v>0.26950140294923791</v>
      </c>
      <c r="AZ946" s="21">
        <v>-7.2963600809903371</v>
      </c>
      <c r="BA946" s="26">
        <v>1380.0477801116376</v>
      </c>
    </row>
    <row r="947" spans="1:100" x14ac:dyDescent="0.25">
      <c r="A947">
        <v>2635</v>
      </c>
      <c r="B947" t="s">
        <v>1358</v>
      </c>
      <c r="C947" s="26">
        <v>3</v>
      </c>
      <c r="D947" s="21">
        <v>3.9641897513886155</v>
      </c>
      <c r="E947" s="21">
        <v>0</v>
      </c>
      <c r="F947" s="21">
        <v>0.16795487159591374</v>
      </c>
      <c r="G947" s="21">
        <v>0.16795487159591374</v>
      </c>
      <c r="H947" s="21">
        <v>0.18405183030650013</v>
      </c>
      <c r="I947" s="21">
        <v>0</v>
      </c>
      <c r="J947" s="21">
        <v>11.043109818390009</v>
      </c>
      <c r="K947" s="21">
        <v>0.18405183030650013</v>
      </c>
      <c r="L947" s="21">
        <v>-1.0000000000000007</v>
      </c>
      <c r="M947" s="21">
        <v>-1.0000000000000007</v>
      </c>
      <c r="N947" s="21">
        <v>3.6810366061300037</v>
      </c>
      <c r="O947" s="21">
        <v>15.175254441374532</v>
      </c>
      <c r="P947" s="21">
        <v>7.8657672194321016E-2</v>
      </c>
      <c r="Q947" s="21">
        <v>-3.6622365597005775E-2</v>
      </c>
      <c r="R947" s="21">
        <v>-3.0338156652204046E-2</v>
      </c>
      <c r="S947" s="21">
        <v>0.33333333333333376</v>
      </c>
      <c r="T947" s="21">
        <v>0.2223797666541637</v>
      </c>
      <c r="U947" s="21">
        <v>5.7054168047497175E-2</v>
      </c>
      <c r="V947" s="21">
        <v>-1.4447104323364799E-2</v>
      </c>
      <c r="W947" s="21">
        <v>16.570733336205191</v>
      </c>
      <c r="X947" s="21">
        <v>0.40224174925162753</v>
      </c>
      <c r="Y947" s="21">
        <v>-1.0000000000000007</v>
      </c>
      <c r="Z947" s="21">
        <v>-1.0000000000000007</v>
      </c>
      <c r="AA947" s="21">
        <v>40.091629548878664</v>
      </c>
      <c r="AB947" s="21">
        <v>2.0952961757931668E-2</v>
      </c>
      <c r="AC947" s="21">
        <v>0.21168651115506462</v>
      </c>
      <c r="AD947" s="21">
        <v>0.23838521447351724</v>
      </c>
      <c r="AE947" s="21">
        <v>23.55123436932567</v>
      </c>
      <c r="AF947" s="21">
        <v>-1.0000000000000007</v>
      </c>
      <c r="AG947" s="21">
        <v>-1.0000000000000007</v>
      </c>
      <c r="AH947" s="21">
        <v>-1.0000000000000007</v>
      </c>
      <c r="AI947" s="21">
        <v>0</v>
      </c>
      <c r="AJ947" s="21">
        <v>-1.4447104323364799E-2</v>
      </c>
      <c r="AK947" s="21">
        <v>-4.8676376937578952E-2</v>
      </c>
      <c r="AL947" s="21">
        <v>0.16085608105692978</v>
      </c>
      <c r="AM947" s="21">
        <v>-4.6318070989558327E-2</v>
      </c>
      <c r="AN947" s="21">
        <v>0.3570758331378755</v>
      </c>
      <c r="AO947" s="21">
        <v>-1.4013336594268533</v>
      </c>
      <c r="AP947" s="21">
        <v>9.7311762337315404</v>
      </c>
      <c r="AQ947" s="21">
        <v>27.613843154595198</v>
      </c>
      <c r="AR947" s="21">
        <v>0.59832016371162988</v>
      </c>
      <c r="AS947" s="21">
        <v>0.58629357955812766</v>
      </c>
      <c r="AT947" s="21">
        <v>-1.0000000000000007</v>
      </c>
      <c r="AU947" s="21">
        <v>-1.0000000000000007</v>
      </c>
      <c r="AV947" s="21">
        <v>0.13761671494370972</v>
      </c>
      <c r="AW947" s="21">
        <v>64.998060223984709</v>
      </c>
      <c r="AX947" s="21">
        <v>63.553349791648237</v>
      </c>
      <c r="AY947" s="21">
        <v>0.18572107806811561</v>
      </c>
      <c r="AZ947" s="21">
        <v>2.140367832819305</v>
      </c>
      <c r="BA947" s="26">
        <v>1432.721842185131</v>
      </c>
    </row>
    <row r="948" spans="1:100" x14ac:dyDescent="0.25">
      <c r="A948">
        <v>2637</v>
      </c>
      <c r="B948" t="s">
        <v>1359</v>
      </c>
      <c r="C948" s="26">
        <v>3</v>
      </c>
      <c r="D948" s="21">
        <v>5.1063896621630818</v>
      </c>
      <c r="E948" s="21">
        <v>-5.2386459708274893E-2</v>
      </c>
      <c r="F948" s="21">
        <v>1.1201710731499026</v>
      </c>
      <c r="G948" s="21">
        <v>1.1027089199138109</v>
      </c>
      <c r="H948" s="21">
        <v>-6.647597508857378E-2</v>
      </c>
      <c r="I948" s="21">
        <v>0</v>
      </c>
      <c r="J948" s="21">
        <v>-3.9885585053144275</v>
      </c>
      <c r="K948" s="21">
        <v>-6.647597508857378E-2</v>
      </c>
      <c r="L948" s="21">
        <v>-1</v>
      </c>
      <c r="M948" s="21">
        <v>-1</v>
      </c>
      <c r="N948" s="21">
        <v>-1.329519501771474</v>
      </c>
      <c r="O948" s="21">
        <v>2.2205400767624681</v>
      </c>
      <c r="P948" s="21">
        <v>0.43840981360995501</v>
      </c>
      <c r="Q948" s="21">
        <v>-0.77837790740769064</v>
      </c>
      <c r="R948" s="21">
        <v>-0.26149679271302406</v>
      </c>
      <c r="S948" s="21">
        <v>0.33333333333333348</v>
      </c>
      <c r="T948" s="21">
        <v>0.33051937956178457</v>
      </c>
      <c r="U948" s="21">
        <v>0.33959077309395785</v>
      </c>
      <c r="V948" s="21">
        <v>9.7051071566605904E-2</v>
      </c>
      <c r="W948" s="21">
        <v>46.678821305770242</v>
      </c>
      <c r="X948" s="21">
        <v>2.6659843233547815</v>
      </c>
      <c r="Y948" s="21">
        <v>-1</v>
      </c>
      <c r="Z948" s="21">
        <v>-1</v>
      </c>
      <c r="AA948" s="21">
        <v>86.058765513840754</v>
      </c>
      <c r="AB948" s="21">
        <v>0.12252411326541081</v>
      </c>
      <c r="AC948" s="21">
        <v>0.35057294419450752</v>
      </c>
      <c r="AD948" s="21">
        <v>0.31973176255575186</v>
      </c>
      <c r="AE948" s="21">
        <v>39.641441000783495</v>
      </c>
      <c r="AF948" s="21">
        <v>-1</v>
      </c>
      <c r="AG948" s="21">
        <v>-1</v>
      </c>
      <c r="AH948" s="21">
        <v>-1</v>
      </c>
      <c r="AI948" s="21">
        <v>-1.3354544856205639E-2</v>
      </c>
      <c r="AJ948" s="21">
        <v>9.7051071566605904E-2</v>
      </c>
      <c r="AK948" s="21">
        <v>5.9722763290436867E-2</v>
      </c>
      <c r="AL948" s="21">
        <v>0.11130680158075464</v>
      </c>
      <c r="AM948" s="21">
        <v>0.31108112721751063</v>
      </c>
      <c r="AN948" s="21">
        <v>0.40607478406444464</v>
      </c>
      <c r="AO948" s="21">
        <v>8.075641996889944</v>
      </c>
      <c r="AP948" s="21">
        <v>10.708403609514889</v>
      </c>
      <c r="AQ948" s="21">
        <v>42.690262800455805</v>
      </c>
      <c r="AR948" s="21">
        <v>1.1004945575556813</v>
      </c>
      <c r="AS948" s="21">
        <v>2.599508348266208</v>
      </c>
      <c r="AT948" s="21">
        <v>-1</v>
      </c>
      <c r="AU948" s="21">
        <v>-1</v>
      </c>
      <c r="AV948" s="21">
        <v>0.84121212720078664</v>
      </c>
      <c r="AW948" s="21">
        <v>98.987709200118104</v>
      </c>
      <c r="AX948" s="21">
        <v>108.42572545965459</v>
      </c>
      <c r="AY948" s="21">
        <v>0.17347971768290005</v>
      </c>
      <c r="AZ948" s="21">
        <v>40.030575813981542</v>
      </c>
      <c r="BA948" s="26">
        <v>1598.5533498351131</v>
      </c>
    </row>
    <row r="949" spans="1:100" x14ac:dyDescent="0.25">
      <c r="A949">
        <v>2638</v>
      </c>
      <c r="B949" t="s">
        <v>1360</v>
      </c>
      <c r="C949" s="26">
        <v>3</v>
      </c>
      <c r="D949" s="21">
        <v>5.0884368407465903</v>
      </c>
      <c r="E949" s="21">
        <v>-3.4905938887344005E-3</v>
      </c>
      <c r="F949" s="21">
        <v>-7.3743678713897642E-2</v>
      </c>
      <c r="G949" s="21">
        <v>-7.3743678713897642E-2</v>
      </c>
      <c r="H949" s="21">
        <v>0.17331995059931254</v>
      </c>
      <c r="I949" s="21">
        <v>0</v>
      </c>
      <c r="J949" s="21">
        <v>10.399197035958753</v>
      </c>
      <c r="K949" s="21">
        <v>0.17331995059931254</v>
      </c>
      <c r="L949" s="21">
        <v>-1.0000000000000018</v>
      </c>
      <c r="M949" s="21">
        <v>-1.0000000000000018</v>
      </c>
      <c r="N949" s="21">
        <v>3.4663990119862507</v>
      </c>
      <c r="O949" s="21">
        <v>15.413890197991444</v>
      </c>
      <c r="P949" s="21">
        <v>-0.82428330666589478</v>
      </c>
      <c r="Q949" s="21">
        <v>6.3612775041185667</v>
      </c>
      <c r="R949" s="21">
        <v>2.0239959020546863</v>
      </c>
      <c r="S949" s="21">
        <v>0.33333333333333404</v>
      </c>
      <c r="T949" s="21">
        <v>0.3868693788550992</v>
      </c>
      <c r="U949" s="21">
        <v>0.11792357072546229</v>
      </c>
      <c r="V949" s="21">
        <v>-2.2599815346450829E-2</v>
      </c>
      <c r="W949" s="21">
        <v>25.688260678725303</v>
      </c>
      <c r="X949" s="21">
        <v>0.92156507889376482</v>
      </c>
      <c r="Y949" s="21">
        <v>-1.0000000000000018</v>
      </c>
      <c r="Z949" s="21">
        <v>-1.0000000000000018</v>
      </c>
      <c r="AA949" s="21">
        <v>17.640024934812445</v>
      </c>
      <c r="AB949" s="21">
        <v>-0.30673290471808196</v>
      </c>
      <c r="AC949" s="21">
        <v>0.10874943935682528</v>
      </c>
      <c r="AD949" s="21">
        <v>-3.461167558094197E-3</v>
      </c>
      <c r="AE949" s="21">
        <v>-10.072231645967534</v>
      </c>
      <c r="AF949" s="21">
        <v>-1.0000000000000018</v>
      </c>
      <c r="AG949" s="21">
        <v>-1.0000000000000018</v>
      </c>
      <c r="AH949" s="21">
        <v>-1.0000000000000018</v>
      </c>
      <c r="AI949" s="21">
        <v>-3.1939447418272179E-3</v>
      </c>
      <c r="AJ949" s="21">
        <v>-2.2599815346450829E-2</v>
      </c>
      <c r="AK949" s="21">
        <v>-5.1662645214909673E-2</v>
      </c>
      <c r="AL949" s="21">
        <v>-4.7238835079362468E-2</v>
      </c>
      <c r="AM949" s="21">
        <v>-5.2071919248221687E-2</v>
      </c>
      <c r="AN949" s="21">
        <v>0.46634571344785031</v>
      </c>
      <c r="AO949" s="21">
        <v>-1.5601112072800911</v>
      </c>
      <c r="AP949" s="21">
        <v>11.422448660799448</v>
      </c>
      <c r="AQ949" s="21">
        <v>36.087457714684035</v>
      </c>
      <c r="AR949" s="21">
        <v>0.81552646756744473</v>
      </c>
      <c r="AS949" s="21">
        <v>1.0948850294930774</v>
      </c>
      <c r="AT949" s="21">
        <v>-1.0000000000000018</v>
      </c>
      <c r="AU949" s="21">
        <v>-1.0000000000000018</v>
      </c>
      <c r="AV949" s="21">
        <v>1.9502522233407888</v>
      </c>
      <c r="AW949" s="21">
        <v>44.476363793603298</v>
      </c>
      <c r="AX949" s="21">
        <v>42.152503364121685</v>
      </c>
      <c r="AY949" s="21">
        <v>2.2517708463789698E-2</v>
      </c>
      <c r="AZ949" s="21">
        <v>-27.885365041905651</v>
      </c>
      <c r="BA949" s="26">
        <v>1453.3931255804102</v>
      </c>
    </row>
    <row r="950" spans="1:100" x14ac:dyDescent="0.25">
      <c r="A950">
        <v>2640</v>
      </c>
      <c r="B950" t="s">
        <v>1361</v>
      </c>
      <c r="C950" s="26">
        <v>3</v>
      </c>
      <c r="D950" s="21">
        <v>4.5435258934549534</v>
      </c>
      <c r="E950" s="21">
        <v>-9.9081706645999627E-3</v>
      </c>
      <c r="F950" s="21">
        <v>-8.3196866421672523E-4</v>
      </c>
      <c r="G950" s="21">
        <v>-8.3196866421672523E-4</v>
      </c>
      <c r="H950" s="21">
        <v>0.28495901702031007</v>
      </c>
      <c r="I950" s="21">
        <v>0</v>
      </c>
      <c r="J950" s="21">
        <v>17.097541021218603</v>
      </c>
      <c r="K950" s="21">
        <v>0.28495901702031007</v>
      </c>
      <c r="L950" s="21">
        <v>-1.0000000000000011</v>
      </c>
      <c r="M950" s="21">
        <v>-1.0000000000000011</v>
      </c>
      <c r="N950" s="21">
        <v>5.6991803404062029</v>
      </c>
      <c r="O950" s="21">
        <v>21.640234946009336</v>
      </c>
      <c r="P950" s="21">
        <v>1.2771838488968956</v>
      </c>
      <c r="Q950" s="21">
        <v>-0.57669257860423095</v>
      </c>
      <c r="R950" s="21">
        <v>-0.27477677985328802</v>
      </c>
      <c r="S950" s="21">
        <v>0.33333333333333365</v>
      </c>
      <c r="T950" s="21">
        <v>0.33333333333333365</v>
      </c>
      <c r="U950" s="21">
        <v>0.5269800395563049</v>
      </c>
      <c r="V950" s="21">
        <v>-2.2841998554656941E-2</v>
      </c>
      <c r="W950" s="21">
        <v>35.433827625920209</v>
      </c>
      <c r="X950" s="21">
        <v>2.3525758165436361</v>
      </c>
      <c r="Y950" s="21">
        <v>-1.0000000000000011</v>
      </c>
      <c r="Z950" s="21">
        <v>-1.0000000000000011</v>
      </c>
      <c r="AA950" s="21">
        <v>72.19773579408016</v>
      </c>
      <c r="AB950" s="21">
        <v>6.2866667478418584E-2</v>
      </c>
      <c r="AC950" s="21">
        <v>0.28853404678446581</v>
      </c>
      <c r="AD950" s="21">
        <v>0.38937298469738019</v>
      </c>
      <c r="AE950" s="21">
        <v>37.038684948013241</v>
      </c>
      <c r="AF950" s="21">
        <v>-1.0000000000000011</v>
      </c>
      <c r="AG950" s="21">
        <v>-1.0000000000000011</v>
      </c>
      <c r="AH950" s="21">
        <v>-1.0000000000000011</v>
      </c>
      <c r="AI950" s="21">
        <v>0</v>
      </c>
      <c r="AJ950" s="21">
        <v>-2.2841998554656941E-2</v>
      </c>
      <c r="AK950" s="21">
        <v>-1.7772742803563533E-3</v>
      </c>
      <c r="AL950" s="21">
        <v>-6.4027893946108347E-2</v>
      </c>
      <c r="AM950" s="21">
        <v>-1.0213484715275526E-2</v>
      </c>
      <c r="AN950" s="21">
        <v>1.0963263513707979</v>
      </c>
      <c r="AO950" s="21">
        <v>-0.26422348928366995</v>
      </c>
      <c r="AP950" s="21">
        <v>27.088019314539416</v>
      </c>
      <c r="AQ950" s="21">
        <v>52.531368647138812</v>
      </c>
      <c r="AR950" s="21">
        <v>1.1708047076683148</v>
      </c>
      <c r="AS950" s="21">
        <v>2.637534833563945</v>
      </c>
      <c r="AT950" s="21">
        <v>-1.0000000000000011</v>
      </c>
      <c r="AU950" s="21">
        <v>-1.0000000000000011</v>
      </c>
      <c r="AV950" s="21">
        <v>-0.27560874851750472</v>
      </c>
      <c r="AW950" s="21">
        <v>120.92599005462893</v>
      </c>
      <c r="AX950" s="21">
        <v>118.64179019916321</v>
      </c>
      <c r="AY950" s="21">
        <v>0.18193616135130422</v>
      </c>
      <c r="AZ950" s="21">
        <v>54.596016093140335</v>
      </c>
      <c r="BA950" s="26">
        <v>1573.3975497007725</v>
      </c>
      <c r="CU950" t="e">
        <v>#N/A</v>
      </c>
      <c r="CV950" t="e">
        <v>#N/A</v>
      </c>
    </row>
    <row r="951" spans="1:100" x14ac:dyDescent="0.25">
      <c r="A951">
        <v>2641</v>
      </c>
      <c r="B951" t="s">
        <v>1362</v>
      </c>
      <c r="C951" s="26">
        <v>3</v>
      </c>
      <c r="D951" s="21">
        <v>5.2986791320424436</v>
      </c>
      <c r="E951" s="21">
        <v>3.9555471205332533</v>
      </c>
      <c r="F951" s="21">
        <v>4.8667751166639989E-2</v>
      </c>
      <c r="G951" s="21">
        <v>1.2701752495002399</v>
      </c>
      <c r="H951" s="21">
        <v>0.64712397725232862</v>
      </c>
      <c r="I951" s="21">
        <v>-1.2184035990854382E-2</v>
      </c>
      <c r="J951" s="21">
        <v>38.096396475688429</v>
      </c>
      <c r="K951" s="21">
        <v>0.63493994126147435</v>
      </c>
      <c r="L951" s="21">
        <v>-1.0000000000000007</v>
      </c>
      <c r="M951" s="21">
        <v>-1.0000000000000007</v>
      </c>
      <c r="N951" s="21">
        <v>12.698798825229483</v>
      </c>
      <c r="O951" s="21">
        <v>44.665250857231129</v>
      </c>
      <c r="P951" s="21">
        <v>-0.37821934947366448</v>
      </c>
      <c r="Q951" s="21">
        <v>-0.33333399976416833</v>
      </c>
      <c r="R951" s="21">
        <v>-1.0514570604865988E-2</v>
      </c>
      <c r="S951" s="21">
        <v>0.34877900967686287</v>
      </c>
      <c r="T951" s="21">
        <v>0.40738025649646298</v>
      </c>
      <c r="U951" s="21">
        <v>0.46573535080448919</v>
      </c>
      <c r="V951" s="21">
        <v>-3.0876074553515187E-3</v>
      </c>
      <c r="W951" s="21">
        <v>23.354682730439567</v>
      </c>
      <c r="X951" s="21">
        <v>2.0396820065608279</v>
      </c>
      <c r="Y951" s="21">
        <v>-1.0000000000000007</v>
      </c>
      <c r="Z951" s="21">
        <v>-1.0000000000000007</v>
      </c>
      <c r="AA951" s="21">
        <v>75.960552211158074</v>
      </c>
      <c r="AB951" s="21">
        <v>0.35311904117354659</v>
      </c>
      <c r="AC951" s="21">
        <v>0.29516829236875752</v>
      </c>
      <c r="AD951" s="21">
        <v>0.40404034748416401</v>
      </c>
      <c r="AE951" s="21">
        <v>52.616384051323379</v>
      </c>
      <c r="AF951" s="21">
        <v>-1.0000000000000007</v>
      </c>
      <c r="AG951" s="21">
        <v>-1.0000000000000007</v>
      </c>
      <c r="AH951" s="21">
        <v>-1.0000000000000007</v>
      </c>
      <c r="AI951" s="21">
        <v>0</v>
      </c>
      <c r="AJ951" s="21">
        <v>-3.0876074553515187E-3</v>
      </c>
      <c r="AK951" s="21">
        <v>-0.15420596223848537</v>
      </c>
      <c r="AL951" s="21">
        <v>1.8859121573092105E-2</v>
      </c>
      <c r="AM951" s="21">
        <v>-0.19837083885062767</v>
      </c>
      <c r="AN951" s="21">
        <v>-3.3091741165931526E-2</v>
      </c>
      <c r="AO951" s="21">
        <v>-5.7303007824581167</v>
      </c>
      <c r="AP951" s="21">
        <v>-0.73299792128282748</v>
      </c>
      <c r="AQ951" s="21">
        <v>61.451079206127986</v>
      </c>
      <c r="AR951" s="21">
        <v>1.2188070095224628</v>
      </c>
      <c r="AS951" s="21">
        <v>2.6746219478223021</v>
      </c>
      <c r="AT951" s="21">
        <v>-1.0000000000000007</v>
      </c>
      <c r="AU951" s="21">
        <v>-1.0000000000000007</v>
      </c>
      <c r="AV951" s="21">
        <v>1.2596606788953737</v>
      </c>
      <c r="AW951" s="21">
        <v>119.89280514710642</v>
      </c>
      <c r="AX951" s="21">
        <v>119.58404440157126</v>
      </c>
      <c r="AY951" s="21">
        <v>0.26760614177160669</v>
      </c>
      <c r="AZ951" s="21">
        <v>57.021615345859985</v>
      </c>
      <c r="BA951" s="26">
        <v>1534.8361401370153</v>
      </c>
      <c r="CU951" t="e">
        <v>#N/A</v>
      </c>
      <c r="CV951" t="e">
        <v>#N/A</v>
      </c>
    </row>
    <row r="952" spans="1:100" x14ac:dyDescent="0.25">
      <c r="A952">
        <v>2642</v>
      </c>
      <c r="B952" t="s">
        <v>1363</v>
      </c>
      <c r="C952" s="26">
        <v>3</v>
      </c>
      <c r="D952" s="21">
        <v>4.9947099920280049</v>
      </c>
      <c r="E952" s="21">
        <v>0</v>
      </c>
      <c r="F952" s="21">
        <v>0.21567552387024705</v>
      </c>
      <c r="G952" s="21">
        <v>0.21567552387024705</v>
      </c>
      <c r="H952" s="21">
        <v>0.56987699598890618</v>
      </c>
      <c r="I952" s="21">
        <v>0</v>
      </c>
      <c r="J952" s="21">
        <v>34.192619759334363</v>
      </c>
      <c r="K952" s="21">
        <v>0.56987699598890618</v>
      </c>
      <c r="L952" s="21">
        <v>-1.0000000000000009</v>
      </c>
      <c r="M952" s="21">
        <v>-1.0000000000000009</v>
      </c>
      <c r="N952" s="21">
        <v>11.397539919778124</v>
      </c>
      <c r="O952" s="21">
        <v>39.403005275232601</v>
      </c>
      <c r="P952" s="21">
        <v>-8.0665978098363858E-2</v>
      </c>
      <c r="Q952" s="21">
        <v>-0.41361372641463146</v>
      </c>
      <c r="R952" s="21">
        <v>-0.24444642424013785</v>
      </c>
      <c r="S952" s="21">
        <v>0.33333333333333348</v>
      </c>
      <c r="T952" s="21">
        <v>0.36913723635721096</v>
      </c>
      <c r="U952" s="21">
        <v>0.64150826581145104</v>
      </c>
      <c r="V952" s="21">
        <v>7.4651936380078804E-2</v>
      </c>
      <c r="W952" s="21">
        <v>33.950151035726719</v>
      </c>
      <c r="X952" s="21">
        <v>3.1823421582517915</v>
      </c>
      <c r="Y952" s="21">
        <v>-1.0000000000000009</v>
      </c>
      <c r="Z952" s="21">
        <v>-1.0000000000000009</v>
      </c>
      <c r="AA952" s="21">
        <v>61.400597320178733</v>
      </c>
      <c r="AB952" s="21">
        <v>0.25482039173204085</v>
      </c>
      <c r="AC952" s="21">
        <v>9.4793904944806939E-2</v>
      </c>
      <c r="AD952" s="21">
        <v>0.20428355749699562</v>
      </c>
      <c r="AE952" s="21">
        <v>27.694892708692159</v>
      </c>
      <c r="AF952" s="21">
        <v>-1.0000000000000009</v>
      </c>
      <c r="AG952" s="21">
        <v>-1.0000000000000009</v>
      </c>
      <c r="AH952" s="21">
        <v>-1.0000000000000009</v>
      </c>
      <c r="AI952" s="21">
        <v>-5.1519100237760159E-3</v>
      </c>
      <c r="AJ952" s="21">
        <v>7.4651936380078804E-2</v>
      </c>
      <c r="AK952" s="21">
        <v>-3.3552470718303418E-2</v>
      </c>
      <c r="AL952" s="21">
        <v>0.30686384989771609</v>
      </c>
      <c r="AM952" s="21">
        <v>-0.32973430194670988</v>
      </c>
      <c r="AN952" s="21">
        <v>0.18510048618427183</v>
      </c>
      <c r="AO952" s="21">
        <v>-8.4111199022592675</v>
      </c>
      <c r="AP952" s="21">
        <v>6.161831404095377</v>
      </c>
      <c r="AQ952" s="21">
        <v>68.142770795061097</v>
      </c>
      <c r="AR952" s="21">
        <v>1.418630771882075</v>
      </c>
      <c r="AS952" s="21">
        <v>3.7522191542406991</v>
      </c>
      <c r="AT952" s="21">
        <v>-1.0000000000000009</v>
      </c>
      <c r="AU952" s="21">
        <v>-1.0000000000000009</v>
      </c>
      <c r="AV952" s="21">
        <v>-2.8770900369890579E-2</v>
      </c>
      <c r="AW952" s="21">
        <v>106.96543399950679</v>
      </c>
      <c r="AX952" s="21">
        <v>114.32758943703914</v>
      </c>
      <c r="AY952" s="21">
        <v>0.48885339588657983</v>
      </c>
      <c r="AZ952" s="21">
        <v>48.785379943274812</v>
      </c>
      <c r="BA952" s="26">
        <v>1607.9936336677627</v>
      </c>
      <c r="CU952" t="e">
        <v>#N/A</v>
      </c>
      <c r="CV952" t="e">
        <v>#N/A</v>
      </c>
    </row>
    <row r="953" spans="1:100" x14ac:dyDescent="0.25">
      <c r="A953">
        <v>2643</v>
      </c>
      <c r="B953" t="s">
        <v>1364</v>
      </c>
      <c r="C953" s="26">
        <v>3</v>
      </c>
      <c r="D953" s="21">
        <v>4.2959373829310854</v>
      </c>
      <c r="E953" s="21">
        <v>0</v>
      </c>
      <c r="F953" s="21">
        <v>-0.6310515222737576</v>
      </c>
      <c r="G953" s="21">
        <v>-0.6310515222737576</v>
      </c>
      <c r="H953" s="21">
        <v>-3.3809003206736965E-2</v>
      </c>
      <c r="I953" s="21">
        <v>0</v>
      </c>
      <c r="J953" s="21">
        <v>-2.0285401924042179</v>
      </c>
      <c r="K953" s="21">
        <v>-3.3809003206736965E-2</v>
      </c>
      <c r="L953" s="21">
        <v>-1.0000000000000004</v>
      </c>
      <c r="M953" s="21">
        <v>-1.0000000000000004</v>
      </c>
      <c r="N953" s="21">
        <v>-0.67618006413473963</v>
      </c>
      <c r="O953" s="21">
        <v>1.6363456682531048</v>
      </c>
      <c r="P953" s="21">
        <v>8.9879103107177336</v>
      </c>
      <c r="Q953" s="21">
        <v>-4.9162144659596168</v>
      </c>
      <c r="R953" s="21">
        <v>-0.67615073529722214</v>
      </c>
      <c r="S953" s="21">
        <v>0.35491602006508532</v>
      </c>
      <c r="T953" s="21">
        <v>0.25102851355416506</v>
      </c>
      <c r="U953" s="21">
        <v>-0.11880486809980668</v>
      </c>
      <c r="V953" s="21">
        <v>0</v>
      </c>
      <c r="W953" s="21">
        <v>20.837946749047237</v>
      </c>
      <c r="X953" s="21">
        <v>8.2229244647592126E-2</v>
      </c>
      <c r="Y953" s="21">
        <v>-1.0000000000000004</v>
      </c>
      <c r="Z953" s="21">
        <v>-1.0000000000000004</v>
      </c>
      <c r="AA953" s="21">
        <v>18.053681294891049</v>
      </c>
      <c r="AB953" s="21">
        <v>0.19656703536875197</v>
      </c>
      <c r="AC953" s="21">
        <v>-0.10266038889905392</v>
      </c>
      <c r="AD953" s="21">
        <v>-0.13606894084687723</v>
      </c>
      <c r="AE953" s="21">
        <v>-2.1081147188589568</v>
      </c>
      <c r="AF953" s="21">
        <v>-1.0000000000000004</v>
      </c>
      <c r="AG953" s="21">
        <v>-1.0000000000000004</v>
      </c>
      <c r="AH953" s="21">
        <v>-1.0000000000000004</v>
      </c>
      <c r="AI953" s="21">
        <v>-2.6266204770065582E-2</v>
      </c>
      <c r="AJ953" s="21">
        <v>0</v>
      </c>
      <c r="AK953" s="21">
        <v>0.32136538222840749</v>
      </c>
      <c r="AL953" s="21">
        <v>-0.22344750065832336</v>
      </c>
      <c r="AM953" s="21">
        <v>0.21160084030354973</v>
      </c>
      <c r="AN953" s="21">
        <v>0.57349144678615771</v>
      </c>
      <c r="AO953" s="21">
        <v>6.8968479187307841</v>
      </c>
      <c r="AP953" s="21">
        <v>13.220048666362326</v>
      </c>
      <c r="AQ953" s="21">
        <v>18.809406556643015</v>
      </c>
      <c r="AR953" s="21">
        <v>0.48713966551944382</v>
      </c>
      <c r="AS953" s="21">
        <v>4.8420241440855195E-2</v>
      </c>
      <c r="AT953" s="21">
        <v>-1.0000000000000004</v>
      </c>
      <c r="AU953" s="21">
        <v>-1.0000000000000004</v>
      </c>
      <c r="AV953" s="21">
        <v>-1.3072022575709801</v>
      </c>
      <c r="AW953" s="21">
        <v>32.910075629506494</v>
      </c>
      <c r="AX953" s="21">
        <v>32.384751534105185</v>
      </c>
      <c r="AY953" s="21">
        <v>7.6600852002088521E-2</v>
      </c>
      <c r="AZ953" s="21">
        <v>-59.840533553239112</v>
      </c>
      <c r="BA953" s="26">
        <v>1371.3502400876646</v>
      </c>
    </row>
    <row r="954" spans="1:100" x14ac:dyDescent="0.25">
      <c r="A954">
        <v>2647</v>
      </c>
      <c r="B954" t="s">
        <v>1365</v>
      </c>
      <c r="C954" s="26">
        <v>3</v>
      </c>
      <c r="D954" s="21">
        <v>1.4104020055367859</v>
      </c>
      <c r="E954" s="21">
        <v>9.1057148120850848E-2</v>
      </c>
      <c r="F954" s="21">
        <v>0.3552564017070442</v>
      </c>
      <c r="G954" s="21">
        <v>0.3552564017070442</v>
      </c>
      <c r="H954" s="21">
        <v>-0.24861800950367863</v>
      </c>
      <c r="I954" s="21">
        <v>0</v>
      </c>
      <c r="J954" s="21">
        <v>-14.917080570220723</v>
      </c>
      <c r="K954" s="21">
        <v>-0.24861800950367863</v>
      </c>
      <c r="L954" s="21">
        <v>-1.0000000000000022</v>
      </c>
      <c r="M954" s="21">
        <v>-1.0000000000000022</v>
      </c>
      <c r="N954" s="21">
        <v>-4.9723601900735748</v>
      </c>
      <c r="O954" s="21">
        <v>-13.151422162976893</v>
      </c>
      <c r="P954" s="21">
        <v>0.36648848548660184</v>
      </c>
      <c r="Q954" s="21">
        <v>-1.3522868410550419</v>
      </c>
      <c r="R954" s="21">
        <v>-0.43384334603832053</v>
      </c>
      <c r="S954" s="21">
        <v>0.33333333333333409</v>
      </c>
      <c r="T954" s="21">
        <v>5.9778339908292413E-2</v>
      </c>
      <c r="U954" s="21">
        <v>-5.0885378477164553E-2</v>
      </c>
      <c r="V954" s="21">
        <v>0</v>
      </c>
      <c r="W954" s="21">
        <v>23.633772170725646</v>
      </c>
      <c r="X954" s="21">
        <v>0.16463317541160516</v>
      </c>
      <c r="Y954" s="21">
        <v>-1.0000000000000022</v>
      </c>
      <c r="Z954" s="21">
        <v>-1.0000000000000022</v>
      </c>
      <c r="AA954" s="21">
        <v>23.908694363096011</v>
      </c>
      <c r="AB954" s="21">
        <v>-4.4233830998600968E-2</v>
      </c>
      <c r="AC954" s="21">
        <v>-4.4778554694421553E-2</v>
      </c>
      <c r="AD954" s="21">
        <v>0.10318769646119703</v>
      </c>
      <c r="AE954" s="21">
        <v>0.70876553840872369</v>
      </c>
      <c r="AF954" s="21">
        <v>-1.0000000000000022</v>
      </c>
      <c r="AG954" s="21">
        <v>-1.0000000000000022</v>
      </c>
      <c r="AH954" s="21">
        <v>-1.0000000000000022</v>
      </c>
      <c r="AI954" s="21">
        <v>0</v>
      </c>
      <c r="AJ954" s="21">
        <v>0</v>
      </c>
      <c r="AK954" s="21">
        <v>0.32253523730901001</v>
      </c>
      <c r="AL954" s="21">
        <v>-3.1291965337810618E-2</v>
      </c>
      <c r="AM954" s="21">
        <v>0.22512431308022607</v>
      </c>
      <c r="AN954" s="21">
        <v>9.0882039763582716E-3</v>
      </c>
      <c r="AO954" s="21">
        <v>7.2407840135506971</v>
      </c>
      <c r="AP954" s="21">
        <v>7.074527271990258E-2</v>
      </c>
      <c r="AQ954" s="21">
        <v>8.7166916005049089</v>
      </c>
      <c r="AR954" s="21">
        <v>0.34222629476446209</v>
      </c>
      <c r="AS954" s="21">
        <v>-8.3984834092073524E-2</v>
      </c>
      <c r="AT954" s="21">
        <v>-1.0000000000000022</v>
      </c>
      <c r="AU954" s="21">
        <v>-1.0000000000000022</v>
      </c>
      <c r="AV954" s="21">
        <v>-7.8586944331276332E-2</v>
      </c>
      <c r="AW954" s="21">
        <v>10.82801747283904</v>
      </c>
      <c r="AX954" s="21">
        <v>10.82801747283904</v>
      </c>
      <c r="AY954" s="21">
        <v>-0.32669740938510838</v>
      </c>
      <c r="AZ954" s="21">
        <v>-91.440003811674103</v>
      </c>
      <c r="BA954" s="26">
        <v>1323.068134495287</v>
      </c>
    </row>
    <row r="955" spans="1:100" x14ac:dyDescent="0.25">
      <c r="A955">
        <v>2648</v>
      </c>
      <c r="B955" t="s">
        <v>1366</v>
      </c>
      <c r="C955" s="26">
        <v>3</v>
      </c>
      <c r="D955" s="21">
        <v>5.2129612306995661</v>
      </c>
      <c r="E955" s="21">
        <v>-0.16095395695172987</v>
      </c>
      <c r="F955" s="21">
        <v>0.91319383187983028</v>
      </c>
      <c r="G955" s="21">
        <v>0.87118024173557207</v>
      </c>
      <c r="H955" s="21">
        <v>-8.5345585376638999E-2</v>
      </c>
      <c r="I955" s="21">
        <v>0</v>
      </c>
      <c r="J955" s="21">
        <v>-5.120735122598342</v>
      </c>
      <c r="K955" s="21">
        <v>-8.5345585376638999E-2</v>
      </c>
      <c r="L955" s="21">
        <v>-0.999999999999998</v>
      </c>
      <c r="M955" s="21">
        <v>-0.999999999999998</v>
      </c>
      <c r="N955" s="21">
        <v>-1.7069117075327802</v>
      </c>
      <c r="O955" s="21">
        <v>0.96340634983679641</v>
      </c>
      <c r="P955" s="21">
        <v>1.2426973040630607</v>
      </c>
      <c r="Q955" s="21">
        <v>90.423306027039999</v>
      </c>
      <c r="R955" s="21">
        <v>29.939665886208314</v>
      </c>
      <c r="S955" s="21">
        <v>0.3333333333333327</v>
      </c>
      <c r="T955" s="21">
        <v>0.26366871687733429</v>
      </c>
      <c r="U955" s="21">
        <v>-0.10694053031221003</v>
      </c>
      <c r="V955" s="21">
        <v>-1.2727820995904566E-2</v>
      </c>
      <c r="W955" s="21">
        <v>22.507171371167637</v>
      </c>
      <c r="X955" s="21">
        <v>0.1020733538724686</v>
      </c>
      <c r="Y955" s="21">
        <v>-0.999999999999998</v>
      </c>
      <c r="Z955" s="21">
        <v>-0.999999999999998</v>
      </c>
      <c r="AA955" s="21">
        <v>100.95331829930126</v>
      </c>
      <c r="AB955" s="21">
        <v>0.26638430083483189</v>
      </c>
      <c r="AC955" s="21">
        <v>0.38318531372272668</v>
      </c>
      <c r="AD955" s="21">
        <v>0.32056000628094838</v>
      </c>
      <c r="AE955" s="21">
        <v>48.506481041925326</v>
      </c>
      <c r="AF955" s="21">
        <v>-0.999999999999998</v>
      </c>
      <c r="AG955" s="21">
        <v>-0.999999999999998</v>
      </c>
      <c r="AH955" s="21">
        <v>-0.999999999999998</v>
      </c>
      <c r="AI955" s="21">
        <v>8.2195216282819741E-2</v>
      </c>
      <c r="AJ955" s="21">
        <v>-1.2727820995904566E-2</v>
      </c>
      <c r="AK955" s="21">
        <v>0.14026572380302046</v>
      </c>
      <c r="AL955" s="21">
        <v>-5.2054909901550185E-2</v>
      </c>
      <c r="AM955" s="21">
        <v>0.32677715042190725</v>
      </c>
      <c r="AN955" s="21">
        <v>4.9567243401633834E-2</v>
      </c>
      <c r="AO955" s="21">
        <v>8.8707573795627859</v>
      </c>
      <c r="AP955" s="21">
        <v>0.97890653553309503</v>
      </c>
      <c r="AQ955" s="21">
        <v>17.386436248569307</v>
      </c>
      <c r="AR955" s="21">
        <v>0.47733369890255239</v>
      </c>
      <c r="AS955" s="21">
        <v>1.6727768495829742E-2</v>
      </c>
      <c r="AT955" s="21">
        <v>-0.999999999999998</v>
      </c>
      <c r="AU955" s="21">
        <v>-0.999999999999998</v>
      </c>
      <c r="AV955" s="21">
        <v>30.81084612794389</v>
      </c>
      <c r="AW955" s="21">
        <v>102.8956311846712</v>
      </c>
      <c r="AX955" s="21">
        <v>103.26675341073712</v>
      </c>
      <c r="AY955" s="21">
        <v>0.23487597197906851</v>
      </c>
      <c r="AZ955" s="21">
        <v>16.524377990782408</v>
      </c>
      <c r="BA955" s="26">
        <v>1560.4716198721067</v>
      </c>
    </row>
    <row r="956" spans="1:100" x14ac:dyDescent="0.25">
      <c r="A956">
        <v>2654</v>
      </c>
      <c r="B956" t="s">
        <v>1367</v>
      </c>
      <c r="C956" s="26">
        <v>2</v>
      </c>
      <c r="D956" s="21">
        <v>3.632495962906944</v>
      </c>
      <c r="E956" s="21">
        <v>-2.2086358620333243E-2</v>
      </c>
      <c r="F956" s="21">
        <v>2.1939832168877599E-2</v>
      </c>
      <c r="G956" s="21">
        <v>2.9706332539124636E-2</v>
      </c>
      <c r="H956" s="21">
        <v>5.8373163975925429E-2</v>
      </c>
      <c r="I956" s="21">
        <v>0</v>
      </c>
      <c r="J956" s="21">
        <v>3.5023898385555254</v>
      </c>
      <c r="K956" s="21">
        <v>5.8373163975925429E-2</v>
      </c>
      <c r="L956" s="21">
        <v>-1</v>
      </c>
      <c r="M956" s="21">
        <v>-1</v>
      </c>
      <c r="N956" s="21">
        <v>1.1674632795185085</v>
      </c>
      <c r="O956" s="21">
        <v>7.4829361109318073</v>
      </c>
      <c r="P956" s="21">
        <v>5.5922681936797614E-2</v>
      </c>
      <c r="Q956" s="21">
        <v>0.41896484625677133</v>
      </c>
      <c r="R956" s="21">
        <v>0.13910078312845781</v>
      </c>
      <c r="S956" s="21">
        <v>0.32576630480827962</v>
      </c>
      <c r="T956" s="21">
        <v>0.2644671677947481</v>
      </c>
      <c r="U956" s="21">
        <v>5.3212224877751069E-2</v>
      </c>
      <c r="V956" s="21">
        <v>-2.5948027150005091E-3</v>
      </c>
      <c r="W956" s="21">
        <v>22.777265666657069</v>
      </c>
      <c r="X956" s="21">
        <v>0.68980692690155054</v>
      </c>
      <c r="Y956" s="21">
        <v>-1</v>
      </c>
      <c r="Z956" s="21">
        <v>-1</v>
      </c>
      <c r="AA956" s="21">
        <v>39.242642047590067</v>
      </c>
      <c r="AB956" s="21">
        <v>9.0049808723177999E-2</v>
      </c>
      <c r="AC956" s="21">
        <v>9.0253047592438254E-2</v>
      </c>
      <c r="AD956" s="21">
        <v>8.589684963209529E-2</v>
      </c>
      <c r="AE956" s="21">
        <v>15.099569294517634</v>
      </c>
      <c r="AF956" s="21">
        <v>-1</v>
      </c>
      <c r="AG956" s="21">
        <v>-1</v>
      </c>
      <c r="AH956" s="21">
        <v>-1</v>
      </c>
      <c r="AI956" s="21">
        <v>-1.6898759366412561E-3</v>
      </c>
      <c r="AJ956" s="21">
        <v>-2.5948027150005091E-3</v>
      </c>
      <c r="AK956" s="21">
        <v>0.12342119980548835</v>
      </c>
      <c r="AL956" s="21">
        <v>4.8406757183758975E-2</v>
      </c>
      <c r="AM956" s="21">
        <v>0.13540596739463168</v>
      </c>
      <c r="AN956" s="21">
        <v>4.8034892820422101E-2</v>
      </c>
      <c r="AO956" s="21">
        <v>3.8349855279239913</v>
      </c>
      <c r="AP956" s="21">
        <v>1.6101757623985897</v>
      </c>
      <c r="AQ956" s="21">
        <v>27.870604695902838</v>
      </c>
      <c r="AR956" s="21">
        <v>0.65895035903503862</v>
      </c>
      <c r="AS956" s="21">
        <v>0.77241190187472875</v>
      </c>
      <c r="AT956" s="21">
        <v>-1</v>
      </c>
      <c r="AU956" s="21">
        <v>-1</v>
      </c>
      <c r="AV956" s="21">
        <v>0.23630868507888164</v>
      </c>
      <c r="AW956" s="21">
        <v>50.667952379187014</v>
      </c>
      <c r="AX956" s="21">
        <v>50.727480055996672</v>
      </c>
      <c r="AY956" s="21">
        <v>0.13465163551100645</v>
      </c>
      <c r="AZ956" s="21">
        <v>-5.6087940029026404</v>
      </c>
      <c r="BA956" s="26">
        <v>1437.4056838599215</v>
      </c>
    </row>
    <row r="957" spans="1:100" x14ac:dyDescent="0.25">
      <c r="A957">
        <v>2655</v>
      </c>
      <c r="B957" t="s">
        <v>1368</v>
      </c>
      <c r="C957" s="26">
        <v>3</v>
      </c>
      <c r="D957" s="21">
        <v>4.5090535822903774</v>
      </c>
      <c r="E957" s="21">
        <v>-7.9926595157313787E-3</v>
      </c>
      <c r="F957" s="21">
        <v>-7.8113097168441715E-3</v>
      </c>
      <c r="G957" s="21">
        <v>-7.8113097168441715E-3</v>
      </c>
      <c r="H957" s="21">
        <v>0.21992782357088198</v>
      </c>
      <c r="I957" s="21">
        <v>0</v>
      </c>
      <c r="J957" s="21">
        <v>13.195669414252915</v>
      </c>
      <c r="K957" s="21">
        <v>0.21992782357088198</v>
      </c>
      <c r="L957" s="21">
        <v>-1.0000000000000007</v>
      </c>
      <c r="M957" s="21">
        <v>-1.0000000000000007</v>
      </c>
      <c r="N957" s="21">
        <v>4.3985564714176393</v>
      </c>
      <c r="O957" s="21">
        <v>17.696911686826454</v>
      </c>
      <c r="P957" s="21">
        <v>-0.45989693990070674</v>
      </c>
      <c r="Q957" s="21">
        <v>-0.50238663318894661</v>
      </c>
      <c r="R957" s="21">
        <v>-0.25313085179438277</v>
      </c>
      <c r="S957" s="21">
        <v>0.33333333333333365</v>
      </c>
      <c r="T957" s="21">
        <v>0.33333333333333365</v>
      </c>
      <c r="U957" s="21">
        <v>0.12162147969875324</v>
      </c>
      <c r="V957" s="21">
        <v>-6.8905865862067317E-2</v>
      </c>
      <c r="W957" s="21">
        <v>19.978178277298838</v>
      </c>
      <c r="X957" s="21">
        <v>0.51978956671839438</v>
      </c>
      <c r="Y957" s="21">
        <v>-1.0000000000000007</v>
      </c>
      <c r="Z957" s="21">
        <v>-1.0000000000000007</v>
      </c>
      <c r="AA957" s="21">
        <v>39.853969497065592</v>
      </c>
      <c r="AB957" s="21">
        <v>1.967269800409268E-2</v>
      </c>
      <c r="AC957" s="21">
        <v>0.25261555630065646</v>
      </c>
      <c r="AD957" s="21">
        <v>0.13029018712647406</v>
      </c>
      <c r="AE957" s="21">
        <v>20.128922071561163</v>
      </c>
      <c r="AF957" s="21">
        <v>-1.0000000000000007</v>
      </c>
      <c r="AG957" s="21">
        <v>-1.0000000000000007</v>
      </c>
      <c r="AH957" s="21">
        <v>-1.0000000000000007</v>
      </c>
      <c r="AI957" s="21">
        <v>0</v>
      </c>
      <c r="AJ957" s="21">
        <v>-6.8905865862067317E-2</v>
      </c>
      <c r="AK957" s="21">
        <v>-1.5735859355235651E-2</v>
      </c>
      <c r="AL957" s="21">
        <v>0.31304162881712955</v>
      </c>
      <c r="AM957" s="21">
        <v>0.52339081864522485</v>
      </c>
      <c r="AN957" s="21">
        <v>0.62659503741643408</v>
      </c>
      <c r="AO957" s="21">
        <v>13.006091169354441</v>
      </c>
      <c r="AP957" s="21">
        <v>17.230084079496507</v>
      </c>
      <c r="AQ957" s="21">
        <v>33.173847691551764</v>
      </c>
      <c r="AR957" s="21">
        <v>0.71938228050335307</v>
      </c>
      <c r="AS957" s="21">
        <v>0.73971739028927586</v>
      </c>
      <c r="AT957" s="21">
        <v>-1.0000000000000007</v>
      </c>
      <c r="AU957" s="21">
        <v>-1.0000000000000007</v>
      </c>
      <c r="AV957" s="21">
        <v>-0.26094216151122696</v>
      </c>
      <c r="AW957" s="21">
        <v>74.78096526338858</v>
      </c>
      <c r="AX957" s="21">
        <v>67.890378677181843</v>
      </c>
      <c r="AY957" s="21">
        <v>0.10315277057000467</v>
      </c>
      <c r="AZ957" s="21">
        <v>-3.4285584710811658</v>
      </c>
      <c r="BA957" s="26">
        <v>1452.5109384147595</v>
      </c>
    </row>
    <row r="958" spans="1:100" x14ac:dyDescent="0.25">
      <c r="A958">
        <v>2656</v>
      </c>
      <c r="B958" t="s">
        <v>1369</v>
      </c>
      <c r="C958" s="26">
        <v>3</v>
      </c>
      <c r="D958" s="21">
        <v>4.8551146133956173</v>
      </c>
      <c r="E958" s="21">
        <v>-0.25566952444997132</v>
      </c>
      <c r="F958" s="21">
        <v>-0.13974189217711847</v>
      </c>
      <c r="G958" s="21">
        <v>-0.21275752975946682</v>
      </c>
      <c r="H958" s="21">
        <v>0.14000057648229353</v>
      </c>
      <c r="I958" s="21">
        <v>0</v>
      </c>
      <c r="J958" s="21">
        <v>8.4000345889376167</v>
      </c>
      <c r="K958" s="21">
        <v>0.14000057648229353</v>
      </c>
      <c r="L958" s="21">
        <v>-0.99999999999999978</v>
      </c>
      <c r="M958" s="21">
        <v>-0.99999999999999978</v>
      </c>
      <c r="N958" s="21">
        <v>2.8000115296458703</v>
      </c>
      <c r="O958" s="21">
        <v>13.042391672573764</v>
      </c>
      <c r="P958" s="21">
        <v>0.66702355730000606</v>
      </c>
      <c r="Q958" s="21">
        <v>0.41546708728381171</v>
      </c>
      <c r="R958" s="21">
        <v>6.8319606527865728E-2</v>
      </c>
      <c r="S958" s="21">
        <v>0.33333333333333343</v>
      </c>
      <c r="T958" s="21">
        <v>0.35280143930138341</v>
      </c>
      <c r="U958" s="21">
        <v>0.134739790830705</v>
      </c>
      <c r="V958" s="21">
        <v>-2.4744990074143006E-2</v>
      </c>
      <c r="W958" s="21">
        <v>26.245159876359406</v>
      </c>
      <c r="X958" s="21">
        <v>0.95609152499843508</v>
      </c>
      <c r="Y958" s="21">
        <v>-0.99999999999999978</v>
      </c>
      <c r="Z958" s="21">
        <v>-0.99999999999999978</v>
      </c>
      <c r="AA958" s="21">
        <v>42.202372781264572</v>
      </c>
      <c r="AB958" s="21">
        <v>4.0301809051026739E-2</v>
      </c>
      <c r="AC958" s="21">
        <v>0.12833172557015796</v>
      </c>
      <c r="AD958" s="21">
        <v>0.14914433134636157</v>
      </c>
      <c r="AE958" s="21">
        <v>15.888893298377322</v>
      </c>
      <c r="AF958" s="21">
        <v>-0.99999999999999978</v>
      </c>
      <c r="AG958" s="21">
        <v>-0.99999999999999978</v>
      </c>
      <c r="AH958" s="21">
        <v>-0.99999999999999978</v>
      </c>
      <c r="AI958" s="21">
        <v>0</v>
      </c>
      <c r="AJ958" s="21">
        <v>-2.4744990074143006E-2</v>
      </c>
      <c r="AK958" s="21">
        <v>8.4417600584689445E-2</v>
      </c>
      <c r="AL958" s="21">
        <v>0.32397525548787381</v>
      </c>
      <c r="AM958" s="21">
        <v>-0.10389356309436938</v>
      </c>
      <c r="AN958" s="21">
        <v>-0.21054778831192267</v>
      </c>
      <c r="AO958" s="21">
        <v>-2.175251074435788</v>
      </c>
      <c r="AP958" s="21">
        <v>-3.6438184303586958</v>
      </c>
      <c r="AQ958" s="21">
        <v>34.645194465297045</v>
      </c>
      <c r="AR958" s="21">
        <v>0.79612957339127821</v>
      </c>
      <c r="AS958" s="21">
        <v>1.0960921014807283</v>
      </c>
      <c r="AT958" s="21">
        <v>-0.99999999999999978</v>
      </c>
      <c r="AU958" s="21">
        <v>-0.99999999999999978</v>
      </c>
      <c r="AV958" s="21">
        <v>-0.14443792323160098</v>
      </c>
      <c r="AW958" s="21">
        <v>51.600946023479679</v>
      </c>
      <c r="AX958" s="21">
        <v>49.126447016065399</v>
      </c>
      <c r="AY958" s="21">
        <v>0.21412915982344366</v>
      </c>
      <c r="AZ958" s="21">
        <v>-27.250716274262945</v>
      </c>
      <c r="BA958" s="26">
        <v>1442.8075274104901</v>
      </c>
    </row>
    <row r="959" spans="1:100" x14ac:dyDescent="0.25">
      <c r="A959">
        <v>2657</v>
      </c>
      <c r="B959" t="s">
        <v>1370</v>
      </c>
      <c r="C959" s="26">
        <v>3</v>
      </c>
      <c r="D959" s="21">
        <v>4.0198793602164935</v>
      </c>
      <c r="E959" s="21">
        <v>0</v>
      </c>
      <c r="F959" s="21">
        <v>-1.1293484218755876</v>
      </c>
      <c r="G959" s="21">
        <v>-1.1293484218755876</v>
      </c>
      <c r="H959" s="21">
        <v>0.18986478292979025</v>
      </c>
      <c r="I959" s="21">
        <v>0</v>
      </c>
      <c r="J959" s="21">
        <v>11.391886975787411</v>
      </c>
      <c r="K959" s="21">
        <v>0.18986478292979025</v>
      </c>
      <c r="L959" s="21">
        <v>-0.99999999999999734</v>
      </c>
      <c r="M959" s="21">
        <v>-0.99999999999999734</v>
      </c>
      <c r="N959" s="21">
        <v>3.7972956585958055</v>
      </c>
      <c r="O959" s="21">
        <v>14.282417914128326</v>
      </c>
      <c r="P959" s="21">
        <v>-0.21162316087456623</v>
      </c>
      <c r="Q959" s="21">
        <v>5.1479291787223689</v>
      </c>
      <c r="R959" s="21">
        <v>1.6351007264908903</v>
      </c>
      <c r="S959" s="21">
        <v>0.36145958211388018</v>
      </c>
      <c r="T959" s="21">
        <v>0.21575712392825588</v>
      </c>
      <c r="U959" s="21">
        <v>0.11897758192405415</v>
      </c>
      <c r="V959" s="21">
        <v>0</v>
      </c>
      <c r="W959" s="21">
        <v>20.253180201456008</v>
      </c>
      <c r="X959" s="21">
        <v>0.73287811026212457</v>
      </c>
      <c r="Y959" s="21">
        <v>-0.99999999999999734</v>
      </c>
      <c r="Z959" s="21">
        <v>-0.99999999999999734</v>
      </c>
      <c r="AA959" s="21">
        <v>30.439965564507414</v>
      </c>
      <c r="AB959" s="21">
        <v>8.1496444402781032E-2</v>
      </c>
      <c r="AC959" s="21">
        <v>8.6527997272615426E-2</v>
      </c>
      <c r="AD959" s="21">
        <v>3.0092510558141087E-3</v>
      </c>
      <c r="AE959" s="21">
        <v>8.5516846365605375</v>
      </c>
      <c r="AF959" s="21">
        <v>-0.99999999999999734</v>
      </c>
      <c r="AG959" s="21">
        <v>-0.99999999999999734</v>
      </c>
      <c r="AH959" s="21">
        <v>-0.99999999999999734</v>
      </c>
      <c r="AI959" s="21">
        <v>-1.2195020760464597E-2</v>
      </c>
      <c r="AJ959" s="21">
        <v>0</v>
      </c>
      <c r="AK959" s="21">
        <v>0.25193775022447118</v>
      </c>
      <c r="AL959" s="21">
        <v>0.14779951692025287</v>
      </c>
      <c r="AM959" s="21">
        <v>-7.9622605345867764E-3</v>
      </c>
      <c r="AN959" s="21">
        <v>6.7858954847432013E-2</v>
      </c>
      <c r="AO959" s="21">
        <v>1.0606322377576882</v>
      </c>
      <c r="AP959" s="21">
        <v>2.4354714557870629</v>
      </c>
      <c r="AQ959" s="21">
        <v>31.645067177243412</v>
      </c>
      <c r="AR959" s="21">
        <v>0.6961942879661901</v>
      </c>
      <c r="AS959" s="21">
        <v>0.92274289319191483</v>
      </c>
      <c r="AT959" s="21">
        <v>-0.99999999999999734</v>
      </c>
      <c r="AU959" s="21">
        <v>-0.99999999999999734</v>
      </c>
      <c r="AV959" s="21">
        <v>0.50575230461530318</v>
      </c>
      <c r="AW959" s="21">
        <v>47.157854934422772</v>
      </c>
      <c r="AX959" s="21">
        <v>46.91395451921349</v>
      </c>
      <c r="AY959" s="21">
        <v>0.22520074993542838</v>
      </c>
      <c r="AZ959" s="21">
        <v>-15.4569095838797</v>
      </c>
      <c r="BA959" s="26">
        <v>1442.9137513738503</v>
      </c>
      <c r="CU959" t="e">
        <v>#N/A</v>
      </c>
      <c r="CV959" t="e">
        <v>#N/A</v>
      </c>
    </row>
    <row r="960" spans="1:100" x14ac:dyDescent="0.25">
      <c r="A960">
        <v>2658</v>
      </c>
      <c r="B960" t="s">
        <v>1371</v>
      </c>
      <c r="C960" s="26">
        <v>3</v>
      </c>
      <c r="D960" s="21">
        <v>2.3595451967182783</v>
      </c>
      <c r="E960" s="21">
        <v>-0.24215773470452565</v>
      </c>
      <c r="F960" s="21">
        <v>6.8815107079025217E-2</v>
      </c>
      <c r="G960" s="21">
        <v>-1.0203765792470832E-2</v>
      </c>
      <c r="H960" s="21">
        <v>0.38793728032022862</v>
      </c>
      <c r="I960" s="21">
        <v>0</v>
      </c>
      <c r="J960" s="21">
        <v>23.276236819213718</v>
      </c>
      <c r="K960" s="21">
        <v>0.38793728032022862</v>
      </c>
      <c r="L960" s="21">
        <v>-0.99999999999999967</v>
      </c>
      <c r="M960" s="21">
        <v>-0.99999999999999967</v>
      </c>
      <c r="N960" s="21">
        <v>7.7587456064045695</v>
      </c>
      <c r="O960" s="21">
        <v>25.625578250139508</v>
      </c>
      <c r="P960" s="21">
        <v>-3.5506096148482542</v>
      </c>
      <c r="Q960" s="21">
        <v>0.82115637841335465</v>
      </c>
      <c r="R960" s="21">
        <v>-0.10141240528792839</v>
      </c>
      <c r="S960" s="21">
        <v>0.33333333333333365</v>
      </c>
      <c r="T960" s="21">
        <v>0.39932541580178793</v>
      </c>
      <c r="U960" s="21">
        <v>0.16705873455649456</v>
      </c>
      <c r="V960" s="21">
        <v>0</v>
      </c>
      <c r="W960" s="21">
        <v>20.471208134855484</v>
      </c>
      <c r="X960" s="21">
        <v>1.0883862713510761</v>
      </c>
      <c r="Y960" s="21">
        <v>-0.99999999999999967</v>
      </c>
      <c r="Z960" s="21">
        <v>-0.99999999999999967</v>
      </c>
      <c r="AA960" s="21">
        <v>31.513535740745837</v>
      </c>
      <c r="AB960" s="21">
        <v>0.18334821923140482</v>
      </c>
      <c r="AC960" s="21">
        <v>-0.19332330866485536</v>
      </c>
      <c r="AD960" s="21">
        <v>0.23284988965701561</v>
      </c>
      <c r="AE960" s="21">
        <v>11.143740011178251</v>
      </c>
      <c r="AF960" s="21">
        <v>-0.99999999999999967</v>
      </c>
      <c r="AG960" s="21">
        <v>-0.99999999999999967</v>
      </c>
      <c r="AH960" s="21">
        <v>-0.99999999999999967</v>
      </c>
      <c r="AI960" s="21">
        <v>0</v>
      </c>
      <c r="AJ960" s="21">
        <v>0</v>
      </c>
      <c r="AK960" s="21">
        <v>3.035517366609658E-2</v>
      </c>
      <c r="AL960" s="21">
        <v>-8.4630175398186097E-2</v>
      </c>
      <c r="AM960" s="21">
        <v>-0.36971608022676261</v>
      </c>
      <c r="AN960" s="21">
        <v>-0.130196348175631</v>
      </c>
      <c r="AO960" s="21">
        <v>-9.0911261373385859</v>
      </c>
      <c r="AP960" s="21">
        <v>-3.6780595813817052</v>
      </c>
      <c r="AQ960" s="21">
        <v>43.747444954069216</v>
      </c>
      <c r="AR960" s="21">
        <v>0.89971748369161597</v>
      </c>
      <c r="AS960" s="21">
        <v>1.4763235516713045</v>
      </c>
      <c r="AT960" s="21">
        <v>-0.99999999999999967</v>
      </c>
      <c r="AU960" s="21">
        <v>-0.99999999999999967</v>
      </c>
      <c r="AV960" s="21">
        <v>-0.11161617108039928</v>
      </c>
      <c r="AW960" s="21">
        <v>53.461054409503618</v>
      </c>
      <c r="AX960" s="21">
        <v>53.461054409503618</v>
      </c>
      <c r="AY960" s="21">
        <v>4.0277260724425626E-2</v>
      </c>
      <c r="AZ960" s="21">
        <v>-25.6840472516513</v>
      </c>
      <c r="BA960" s="26">
        <v>1406.5524334133077</v>
      </c>
    </row>
    <row r="961" spans="1:100" x14ac:dyDescent="0.25">
      <c r="A961">
        <v>2659</v>
      </c>
      <c r="B961" t="s">
        <v>460</v>
      </c>
      <c r="C961" s="26">
        <v>3</v>
      </c>
      <c r="D961" s="21">
        <v>5.3407587175469731</v>
      </c>
      <c r="E961" s="21">
        <v>-7.2803558962421716E-2</v>
      </c>
      <c r="F961" s="21">
        <v>-0.93928230638853893</v>
      </c>
      <c r="G961" s="21">
        <v>-0.96355015937601296</v>
      </c>
      <c r="H961" s="21">
        <v>0.11743846443344662</v>
      </c>
      <c r="I961" s="21">
        <v>0</v>
      </c>
      <c r="J961" s="21">
        <v>7.0463078660067975</v>
      </c>
      <c r="K961" s="21">
        <v>0.11743846443344662</v>
      </c>
      <c r="L961" s="21">
        <v>-0.99999999999999878</v>
      </c>
      <c r="M961" s="21">
        <v>-0.99999999999999878</v>
      </c>
      <c r="N961" s="21">
        <v>2.3487692886689331</v>
      </c>
      <c r="O961" s="21">
        <v>11.423516424177761</v>
      </c>
      <c r="P961" s="21">
        <v>-0.60704441839392365</v>
      </c>
      <c r="Q961" s="21">
        <v>-5.0147491582668628</v>
      </c>
      <c r="R961" s="21">
        <v>-1.6316635044454775</v>
      </c>
      <c r="S961" s="21">
        <v>0.33333333333333326</v>
      </c>
      <c r="T961" s="21">
        <v>0.30244874281760925</v>
      </c>
      <c r="U961" s="21">
        <v>0.10970459300291156</v>
      </c>
      <c r="V961" s="21">
        <v>-1.5217617307099198E-2</v>
      </c>
      <c r="W961" s="21">
        <v>24.513223496532319</v>
      </c>
      <c r="X961" s="21">
        <v>0.82031963353665249</v>
      </c>
      <c r="Y961" s="21">
        <v>-0.99999999999999878</v>
      </c>
      <c r="Z961" s="21">
        <v>-0.99999999999999878</v>
      </c>
      <c r="AA961" s="21">
        <v>58.986780425960262</v>
      </c>
      <c r="AB961" s="21">
        <v>0.25849047362047861</v>
      </c>
      <c r="AC961" s="21">
        <v>0.11759831089785862</v>
      </c>
      <c r="AD961" s="21">
        <v>0.34601562415913134</v>
      </c>
      <c r="AE961" s="21">
        <v>36.105220433873413</v>
      </c>
      <c r="AF961" s="21">
        <v>-0.99999999999999878</v>
      </c>
      <c r="AG961" s="21">
        <v>-0.99999999999999878</v>
      </c>
      <c r="AH961" s="21">
        <v>-0.99999999999999878</v>
      </c>
      <c r="AI961" s="21">
        <v>-5.5039932448930518E-2</v>
      </c>
      <c r="AJ961" s="21">
        <v>-1.5217617307099198E-2</v>
      </c>
      <c r="AK961" s="21">
        <v>-0.12400233842424149</v>
      </c>
      <c r="AL961" s="21">
        <v>-8.5954239777703098E-2</v>
      </c>
      <c r="AM961" s="21">
        <v>-8.4796756102171689E-2</v>
      </c>
      <c r="AN961" s="21">
        <v>0.26420468218521681</v>
      </c>
      <c r="AO961" s="21">
        <v>-2.7399305946755002</v>
      </c>
      <c r="AP961" s="21">
        <v>6.1753458557419103</v>
      </c>
      <c r="AQ961" s="21">
        <v>31.559531362539133</v>
      </c>
      <c r="AR961" s="21">
        <v>0.73026905184675395</v>
      </c>
      <c r="AS961" s="21">
        <v>0.93775809797009935</v>
      </c>
      <c r="AT961" s="21">
        <v>-0.99999999999999878</v>
      </c>
      <c r="AU961" s="21">
        <v>-0.99999999999999878</v>
      </c>
      <c r="AV961" s="21">
        <v>-2.5952136638214904</v>
      </c>
      <c r="AW961" s="21">
        <v>76.58564270587992</v>
      </c>
      <c r="AX961" s="21">
        <v>73.963082326191369</v>
      </c>
      <c r="AY961" s="21">
        <v>5.4241959269532979E-2</v>
      </c>
      <c r="AZ961" s="21">
        <v>0.53127991346332437</v>
      </c>
      <c r="BA961" s="26">
        <v>1405.3679639158522</v>
      </c>
    </row>
    <row r="962" spans="1:100" x14ac:dyDescent="0.25">
      <c r="A962">
        <v>2662</v>
      </c>
      <c r="B962" t="s">
        <v>1372</v>
      </c>
      <c r="C962" s="26">
        <v>2</v>
      </c>
      <c r="D962" s="21">
        <v>3.8380127572639724</v>
      </c>
      <c r="E962" s="21">
        <v>2.3564692278416854E-2</v>
      </c>
      <c r="F962" s="21">
        <v>0.13561593563257443</v>
      </c>
      <c r="G962" s="21">
        <v>0.14389864984922984</v>
      </c>
      <c r="H962" s="21">
        <v>8.1997220809522639E-2</v>
      </c>
      <c r="I962" s="21">
        <v>0</v>
      </c>
      <c r="J962" s="21">
        <v>4.9198332485713578</v>
      </c>
      <c r="K962" s="21">
        <v>8.1997220809522639E-2</v>
      </c>
      <c r="L962" s="21">
        <v>-1</v>
      </c>
      <c r="M962" s="21">
        <v>-1</v>
      </c>
      <c r="N962" s="21">
        <v>1.6399444161904526</v>
      </c>
      <c r="O962" s="21">
        <v>8.9552892110147599</v>
      </c>
      <c r="P962" s="21">
        <v>0.28712085325338643</v>
      </c>
      <c r="Q962" s="21">
        <v>0.95933499581067627</v>
      </c>
      <c r="R962" s="21">
        <v>0.31658449580395981</v>
      </c>
      <c r="S962" s="21">
        <v>0.33018231610654497</v>
      </c>
      <c r="T962" s="21">
        <v>0.28311165615762157</v>
      </c>
      <c r="U962" s="21">
        <v>7.6299342573425633E-2</v>
      </c>
      <c r="V962" s="21">
        <v>4.5797317958332551E-4</v>
      </c>
      <c r="W962" s="21">
        <v>24.234390078609135</v>
      </c>
      <c r="X962" s="21">
        <v>0.79676027635653712</v>
      </c>
      <c r="Y962" s="21">
        <v>-1</v>
      </c>
      <c r="Z962" s="21">
        <v>-1</v>
      </c>
      <c r="AA962" s="21">
        <v>42.24262652073471</v>
      </c>
      <c r="AB962" s="21">
        <v>0.1159463154620685</v>
      </c>
      <c r="AC962" s="21">
        <v>0.11615938199376943</v>
      </c>
      <c r="AD962" s="21">
        <v>0.11158071175011848</v>
      </c>
      <c r="AE962" s="21">
        <v>17.48532342029252</v>
      </c>
      <c r="AF962" s="21">
        <v>-1</v>
      </c>
      <c r="AG962" s="21">
        <v>-1</v>
      </c>
      <c r="AH962" s="21">
        <v>-1</v>
      </c>
      <c r="AI962" s="21">
        <v>-1.5908852372297714E-5</v>
      </c>
      <c r="AJ962" s="21">
        <v>4.5797317958332551E-4</v>
      </c>
      <c r="AK962" s="21">
        <v>9.2222586894027792E-2</v>
      </c>
      <c r="AL962" s="21">
        <v>7.9605370095219535E-2</v>
      </c>
      <c r="AM962" s="21">
        <v>9.9068213756380669E-2</v>
      </c>
      <c r="AN962" s="21">
        <v>8.4372646458673095E-2</v>
      </c>
      <c r="AO962" s="21">
        <v>2.9096839959739542</v>
      </c>
      <c r="AP962" s="21">
        <v>2.5354772943486266</v>
      </c>
      <c r="AQ962" s="21">
        <v>29.42181647528998</v>
      </c>
      <c r="AR962" s="21">
        <v>0.69309556664734684</v>
      </c>
      <c r="AS962" s="21">
        <v>0.88283321914831603</v>
      </c>
      <c r="AT962" s="21">
        <v>-1</v>
      </c>
      <c r="AU962" s="21">
        <v>-1</v>
      </c>
      <c r="AV962" s="21">
        <v>0.47183671845538838</v>
      </c>
      <c r="AW962" s="21">
        <v>54.125214995880718</v>
      </c>
      <c r="AX962" s="21">
        <v>54.230035017159501</v>
      </c>
      <c r="AY962" s="21">
        <v>0.16128182909680705</v>
      </c>
      <c r="AZ962" s="21">
        <v>-0.94338326649086002</v>
      </c>
      <c r="BA962" s="26">
        <v>1460.4461485678792</v>
      </c>
    </row>
    <row r="963" spans="1:100" x14ac:dyDescent="0.25">
      <c r="A963">
        <v>2667</v>
      </c>
      <c r="B963" t="s">
        <v>1373</v>
      </c>
      <c r="C963" s="26">
        <v>2</v>
      </c>
      <c r="D963" s="21">
        <v>3.5530402125610379</v>
      </c>
      <c r="E963" s="21">
        <v>-3.9735711874345249E-2</v>
      </c>
      <c r="F963" s="21">
        <v>-2.2008985373575374E-2</v>
      </c>
      <c r="G963" s="21">
        <v>-1.4442060705322196E-2</v>
      </c>
      <c r="H963" s="21">
        <v>4.9239763623899153E-2</v>
      </c>
      <c r="I963" s="21">
        <v>0</v>
      </c>
      <c r="J963" s="21">
        <v>2.9543858174339488</v>
      </c>
      <c r="K963" s="21">
        <v>4.9239763623899153E-2</v>
      </c>
      <c r="L963" s="21">
        <v>-1</v>
      </c>
      <c r="M963" s="21">
        <v>-1</v>
      </c>
      <c r="N963" s="21">
        <v>0.98479527247798304</v>
      </c>
      <c r="O963" s="21">
        <v>6.9137032134101597</v>
      </c>
      <c r="P963" s="21">
        <v>-3.3461858329279448E-2</v>
      </c>
      <c r="Q963" s="21">
        <v>0.21004996982703084</v>
      </c>
      <c r="R963" s="21">
        <v>7.0483025592250281E-2</v>
      </c>
      <c r="S963" s="21">
        <v>0.32405901128836362</v>
      </c>
      <c r="T963" s="21">
        <v>0.2572589402758132</v>
      </c>
      <c r="U963" s="21">
        <v>4.4286412923681288E-2</v>
      </c>
      <c r="V963" s="21">
        <v>-3.7750498091658224E-3</v>
      </c>
      <c r="W963" s="21">
        <v>22.213920399126973</v>
      </c>
      <c r="X963" s="21">
        <v>0.64845722280782647</v>
      </c>
      <c r="Y963" s="21">
        <v>-1</v>
      </c>
      <c r="Z963" s="21">
        <v>-1</v>
      </c>
      <c r="AA963" s="21">
        <v>38.082804876688698</v>
      </c>
      <c r="AB963" s="21">
        <v>8.0037846534327384E-2</v>
      </c>
      <c r="AC963" s="21">
        <v>8.0237285887855544E-2</v>
      </c>
      <c r="AD963" s="21">
        <v>7.5967098913897912E-2</v>
      </c>
      <c r="AE963" s="21">
        <v>14.177202415463588</v>
      </c>
      <c r="AF963" s="21">
        <v>-1</v>
      </c>
      <c r="AG963" s="21">
        <v>-1</v>
      </c>
      <c r="AH963" s="21">
        <v>-1</v>
      </c>
      <c r="AI963" s="21">
        <v>-2.3370557019303006E-3</v>
      </c>
      <c r="AJ963" s="21">
        <v>-3.7750498091658224E-3</v>
      </c>
      <c r="AK963" s="21">
        <v>0.13548303254469093</v>
      </c>
      <c r="AL963" s="21">
        <v>3.6344924444556399E-2</v>
      </c>
      <c r="AM963" s="21">
        <v>0.14945466589756823</v>
      </c>
      <c r="AN963" s="21">
        <v>3.3986194317485521E-2</v>
      </c>
      <c r="AO963" s="21">
        <v>4.19272041643916</v>
      </c>
      <c r="AP963" s="21">
        <v>1.252440873883421</v>
      </c>
      <c r="AQ963" s="21">
        <v>27.270883898085721</v>
      </c>
      <c r="AR963" s="21">
        <v>0.64574933037925131</v>
      </c>
      <c r="AS963" s="21">
        <v>0.72972143151387581</v>
      </c>
      <c r="AT963" s="21">
        <v>-1</v>
      </c>
      <c r="AU963" s="21">
        <v>-1</v>
      </c>
      <c r="AV963" s="21">
        <v>0.14525015782823053</v>
      </c>
      <c r="AW963" s="21">
        <v>49.331324897176785</v>
      </c>
      <c r="AX963" s="21">
        <v>49.373341901800366</v>
      </c>
      <c r="AY963" s="21">
        <v>0.12435601942845559</v>
      </c>
      <c r="AZ963" s="21">
        <v>-7.4125089347805009</v>
      </c>
      <c r="BA963" s="26">
        <v>1430.0081136883523</v>
      </c>
    </row>
    <row r="964" spans="1:100" x14ac:dyDescent="0.25">
      <c r="A964">
        <v>2673</v>
      </c>
      <c r="B964" t="s">
        <v>1374</v>
      </c>
      <c r="C964" s="26">
        <v>3</v>
      </c>
      <c r="D964" s="21">
        <v>2.7748592873504956</v>
      </c>
      <c r="E964" s="21">
        <v>0</v>
      </c>
      <c r="F964" s="21">
        <v>0.30493497824600874</v>
      </c>
      <c r="G964" s="21">
        <v>0.30493497824600874</v>
      </c>
      <c r="H964" s="21">
        <v>0.2396446928465</v>
      </c>
      <c r="I964" s="21">
        <v>-1.3784882847225059E-2</v>
      </c>
      <c r="J964" s="21">
        <v>13.551588599956494</v>
      </c>
      <c r="K964" s="21">
        <v>0.22585980999927499</v>
      </c>
      <c r="L964" s="21">
        <v>-0.99999999999999967</v>
      </c>
      <c r="M964" s="21">
        <v>-0.99999999999999967</v>
      </c>
      <c r="N964" s="21">
        <v>4.5171961999854986</v>
      </c>
      <c r="O964" s="21">
        <v>16.631382865553</v>
      </c>
      <c r="P964" s="21">
        <v>-0.10659549476077246</v>
      </c>
      <c r="Q964" s="21">
        <v>-0.8351332348855135</v>
      </c>
      <c r="R964" s="21">
        <v>-0.23539409061473052</v>
      </c>
      <c r="S964" s="21">
        <v>0.33333333333333315</v>
      </c>
      <c r="T964" s="21">
        <v>0.3329560882427457</v>
      </c>
      <c r="U964" s="21">
        <v>0.12349082653509405</v>
      </c>
      <c r="V964" s="21">
        <v>8.769980689471861E-2</v>
      </c>
      <c r="W964" s="21">
        <v>26.064809800264662</v>
      </c>
      <c r="X964" s="21">
        <v>1.4634646159945965</v>
      </c>
      <c r="Y964" s="21">
        <v>-0.99999999999999967</v>
      </c>
      <c r="Z964" s="21">
        <v>-0.99999999999999967</v>
      </c>
      <c r="AA964" s="21">
        <v>22.775490496770296</v>
      </c>
      <c r="AB964" s="21">
        <v>4.396322193430225E-2</v>
      </c>
      <c r="AC964" s="21">
        <v>1.0756943629500679E-2</v>
      </c>
      <c r="AD964" s="21">
        <v>-0.11579866982139587</v>
      </c>
      <c r="AE964" s="21">
        <v>-3.0539252128796379</v>
      </c>
      <c r="AF964" s="21">
        <v>-0.99999999999999967</v>
      </c>
      <c r="AG964" s="21">
        <v>-0.99999999999999967</v>
      </c>
      <c r="AH964" s="21">
        <v>-0.99999999999999967</v>
      </c>
      <c r="AI964" s="21">
        <v>0</v>
      </c>
      <c r="AJ964" s="21">
        <v>8.769980689471861E-2</v>
      </c>
      <c r="AK964" s="21">
        <v>6.0352869153821605E-2</v>
      </c>
      <c r="AL964" s="21">
        <v>6.5032685293873821E-2</v>
      </c>
      <c r="AM964" s="21">
        <v>0.155314198514548</v>
      </c>
      <c r="AN964" s="21">
        <v>-0.11217495652895994</v>
      </c>
      <c r="AO964" s="21">
        <v>4.1846193086328087</v>
      </c>
      <c r="AP964" s="21">
        <v>-2.4792104867546301</v>
      </c>
      <c r="AQ964" s="21">
        <v>39.616398400221151</v>
      </c>
      <c r="AR964" s="21">
        <v>0.87748005500589166</v>
      </c>
      <c r="AS964" s="21">
        <v>1.6893244259938713</v>
      </c>
      <c r="AT964" s="21">
        <v>-0.99999999999999967</v>
      </c>
      <c r="AU964" s="21">
        <v>-0.99999999999999967</v>
      </c>
      <c r="AV964" s="21">
        <v>6.9540887631278525E-2</v>
      </c>
      <c r="AW964" s="21">
        <v>36.927662875568657</v>
      </c>
      <c r="AX964" s="21">
        <v>45.697643565040515</v>
      </c>
      <c r="AY964" s="21">
        <v>-9.8718871708006764E-2</v>
      </c>
      <c r="AZ964" s="21">
        <v>-41.805278349418444</v>
      </c>
      <c r="BA964" s="26">
        <v>1317.5310839198855</v>
      </c>
    </row>
    <row r="965" spans="1:100" x14ac:dyDescent="0.25">
      <c r="A965">
        <v>2676</v>
      </c>
      <c r="B965" t="s">
        <v>1375</v>
      </c>
      <c r="C965" s="26">
        <v>3</v>
      </c>
      <c r="D965" s="21">
        <v>5.411203357717989</v>
      </c>
      <c r="E965" s="21">
        <v>-4.3373830041658401E-2</v>
      </c>
      <c r="F965" s="21">
        <v>0.44212566231648193</v>
      </c>
      <c r="G965" s="21">
        <v>0.43114207324454462</v>
      </c>
      <c r="H965" s="21">
        <v>0.20139025524570481</v>
      </c>
      <c r="I965" s="21">
        <v>0</v>
      </c>
      <c r="J965" s="21">
        <v>12.083415314742284</v>
      </c>
      <c r="K965" s="21">
        <v>0.20139025524570481</v>
      </c>
      <c r="L965" s="21">
        <v>-0.99999999999999911</v>
      </c>
      <c r="M965" s="21">
        <v>-0.99999999999999911</v>
      </c>
      <c r="N965" s="21">
        <v>4.027805104914095</v>
      </c>
      <c r="O965" s="21">
        <v>17.925760745704828</v>
      </c>
      <c r="P965" s="21">
        <v>-1.7894150071818795</v>
      </c>
      <c r="Q965" s="21">
        <v>0.39718742049326955</v>
      </c>
      <c r="R965" s="21">
        <v>-3.4719402322277243E-2</v>
      </c>
      <c r="S965" s="21">
        <v>0.33333333333333287</v>
      </c>
      <c r="T965" s="21">
        <v>0.25001678317196546</v>
      </c>
      <c r="U965" s="21">
        <v>-2.1468545298350614E-2</v>
      </c>
      <c r="V965" s="21">
        <v>0</v>
      </c>
      <c r="W965" s="21">
        <v>14.419652638449715</v>
      </c>
      <c r="X965" s="21">
        <v>0.2933944912256099</v>
      </c>
      <c r="Y965" s="21">
        <v>-0.99999999999999911</v>
      </c>
      <c r="Z965" s="21">
        <v>-0.99999999999999911</v>
      </c>
      <c r="AA965" s="21">
        <v>27.386101941838252</v>
      </c>
      <c r="AB965" s="21">
        <v>0.23344595740345539</v>
      </c>
      <c r="AC965" s="21">
        <v>4.9115012904141039E-2</v>
      </c>
      <c r="AD965" s="21">
        <v>-2.2537596193380326E-2</v>
      </c>
      <c r="AE965" s="21">
        <v>13.001168705710803</v>
      </c>
      <c r="AF965" s="21">
        <v>-0.99999999999999911</v>
      </c>
      <c r="AG965" s="21">
        <v>-0.99999999999999911</v>
      </c>
      <c r="AH965" s="21">
        <v>-0.99999999999999911</v>
      </c>
      <c r="AI965" s="21">
        <v>0</v>
      </c>
      <c r="AJ965" s="21">
        <v>0</v>
      </c>
      <c r="AK965" s="21">
        <v>0.18133480158215634</v>
      </c>
      <c r="AL965" s="21">
        <v>5.9029892422669795E-2</v>
      </c>
      <c r="AM965" s="21">
        <v>9.0071407158328787E-2</v>
      </c>
      <c r="AN965" s="21">
        <v>0.22674639667186811</v>
      </c>
      <c r="AO965" s="21">
        <v>3.1584591868690004</v>
      </c>
      <c r="AP965" s="21">
        <v>5.963809378910053</v>
      </c>
      <c r="AQ965" s="21">
        <v>26.503067953192005</v>
      </c>
      <c r="AR965" s="21">
        <v>0.56188157120694826</v>
      </c>
      <c r="AS965" s="21">
        <v>0.49478474647131421</v>
      </c>
      <c r="AT965" s="21">
        <v>-0.99999999999999911</v>
      </c>
      <c r="AU965" s="21">
        <v>-0.99999999999999911</v>
      </c>
      <c r="AV965" s="21">
        <v>0.39642267092226724</v>
      </c>
      <c r="AW965" s="21">
        <v>51.275672066453119</v>
      </c>
      <c r="AX965" s="21">
        <v>51.275672066453119</v>
      </c>
      <c r="AY965" s="21">
        <v>2.2273723461229512E-2</v>
      </c>
      <c r="AZ965" s="21">
        <v>11.243555683146237</v>
      </c>
      <c r="BA965" s="26">
        <v>1401.4937489200315</v>
      </c>
    </row>
    <row r="966" spans="1:100" x14ac:dyDescent="0.25">
      <c r="A966">
        <v>2679</v>
      </c>
      <c r="B966" t="s">
        <v>1376</v>
      </c>
      <c r="C966" s="26">
        <v>3</v>
      </c>
      <c r="D966" s="21">
        <v>4.3324845782801384</v>
      </c>
      <c r="E966" s="21">
        <v>2.9790532334596255E-3</v>
      </c>
      <c r="F966" s="21">
        <v>-1.2465329284061368</v>
      </c>
      <c r="G966" s="21">
        <v>-1.2465329284061368</v>
      </c>
      <c r="H966" s="21">
        <v>0.25425932300158038</v>
      </c>
      <c r="I966" s="21">
        <v>0</v>
      </c>
      <c r="J966" s="21">
        <v>15.255559380094827</v>
      </c>
      <c r="K966" s="21">
        <v>0.25425932300158038</v>
      </c>
      <c r="L966" s="21">
        <v>-1.0000000000000011</v>
      </c>
      <c r="M966" s="21">
        <v>-1.0000000000000011</v>
      </c>
      <c r="N966" s="21">
        <v>5.0851864600316086</v>
      </c>
      <c r="O966" s="21">
        <v>18.341511029968824</v>
      </c>
      <c r="P966" s="21">
        <v>1.8801512005564246E-2</v>
      </c>
      <c r="Q966" s="21">
        <v>1.4473488646562687</v>
      </c>
      <c r="R966" s="21">
        <v>0.5181484730289635</v>
      </c>
      <c r="S966" s="21">
        <v>0.33333333333333365</v>
      </c>
      <c r="T966" s="21">
        <v>0.35028859916853061</v>
      </c>
      <c r="U966" s="21">
        <v>0.21612382537793429</v>
      </c>
      <c r="V966" s="21">
        <v>0</v>
      </c>
      <c r="W966" s="21">
        <v>25.819457395128726</v>
      </c>
      <c r="X966" s="21">
        <v>1.3100068916357053</v>
      </c>
      <c r="Y966" s="21">
        <v>-1.0000000000000011</v>
      </c>
      <c r="Z966" s="21">
        <v>-1.0000000000000011</v>
      </c>
      <c r="AA966" s="21">
        <v>69.574176225855453</v>
      </c>
      <c r="AB966" s="21">
        <v>0.33699474375913624</v>
      </c>
      <c r="AC966" s="21">
        <v>0.40346707111897406</v>
      </c>
      <c r="AD966" s="21">
        <v>0.12426959227584489</v>
      </c>
      <c r="AE966" s="21">
        <v>43.236570357697772</v>
      </c>
      <c r="AF966" s="21">
        <v>-1.0000000000000011</v>
      </c>
      <c r="AG966" s="21">
        <v>-1.0000000000000011</v>
      </c>
      <c r="AH966" s="21">
        <v>-1.0000000000000011</v>
      </c>
      <c r="AI966" s="21">
        <v>-8.225747424226422E-2</v>
      </c>
      <c r="AJ966" s="21">
        <v>0</v>
      </c>
      <c r="AK966" s="21">
        <v>-0.3546040658988116</v>
      </c>
      <c r="AL966" s="21">
        <v>2.1727712675059484E-2</v>
      </c>
      <c r="AM966" s="21">
        <v>4.9750372641237939E-2</v>
      </c>
      <c r="AN966" s="21">
        <v>-1.6129307590709605E-2</v>
      </c>
      <c r="AO966" s="21">
        <v>-0.52926101346310883</v>
      </c>
      <c r="AP966" s="21">
        <v>-0.29459412639244226</v>
      </c>
      <c r="AQ966" s="21">
        <v>41.075016775223553</v>
      </c>
      <c r="AR966" s="21">
        <v>0.8997457578797986</v>
      </c>
      <c r="AS966" s="21">
        <v>1.5642662146372861</v>
      </c>
      <c r="AT966" s="21">
        <v>-1.0000000000000011</v>
      </c>
      <c r="AU966" s="21">
        <v>-1.0000000000000011</v>
      </c>
      <c r="AV966" s="21">
        <v>-0.72838445537717289</v>
      </c>
      <c r="AW966" s="21">
        <v>87.621093129431856</v>
      </c>
      <c r="AX966" s="21">
        <v>85.97594364458655</v>
      </c>
      <c r="AY966" s="21">
        <v>0.19836812469093787</v>
      </c>
      <c r="AZ966" s="21">
        <v>40.324841446297917</v>
      </c>
      <c r="BA966" s="26">
        <v>1519.6366038362232</v>
      </c>
    </row>
    <row r="967" spans="1:100" x14ac:dyDescent="0.25">
      <c r="A967">
        <v>2682</v>
      </c>
      <c r="B967" t="s">
        <v>1377</v>
      </c>
      <c r="C967" s="26">
        <v>3</v>
      </c>
      <c r="D967" s="21">
        <v>4.5410988057418082</v>
      </c>
      <c r="E967" s="21">
        <v>0</v>
      </c>
      <c r="F967" s="21">
        <v>-0.5353772097964169</v>
      </c>
      <c r="G967" s="21">
        <v>-0.5353772097964169</v>
      </c>
      <c r="H967" s="21">
        <v>0.12410375189838832</v>
      </c>
      <c r="I967" s="21">
        <v>0</v>
      </c>
      <c r="J967" s="21">
        <v>7.4462251139033002</v>
      </c>
      <c r="K967" s="21">
        <v>0.12410375189838832</v>
      </c>
      <c r="L967" s="21">
        <v>-1.0000000000000009</v>
      </c>
      <c r="M967" s="21">
        <v>-1.0000000000000009</v>
      </c>
      <c r="N967" s="21">
        <v>2.4820750379677672</v>
      </c>
      <c r="O967" s="21">
        <v>11.45194670984869</v>
      </c>
      <c r="P967" s="21">
        <v>-7.6580922048074235E-2</v>
      </c>
      <c r="Q967" s="21">
        <v>-4.0971235333551217</v>
      </c>
      <c r="R967" s="21">
        <v>-1.4301784520473511</v>
      </c>
      <c r="S967" s="21">
        <v>0.33333333333333393</v>
      </c>
      <c r="T967" s="21">
        <v>0.27569122852651057</v>
      </c>
      <c r="U967" s="21">
        <v>0.13170595590723655</v>
      </c>
      <c r="V967" s="21">
        <v>0.16786184828752343</v>
      </c>
      <c r="W967" s="21">
        <v>31.379544566248647</v>
      </c>
      <c r="X967" s="21">
        <v>1.9612736185087201</v>
      </c>
      <c r="Y967" s="21">
        <v>-1.0000000000000009</v>
      </c>
      <c r="Z967" s="21">
        <v>-1.0000000000000009</v>
      </c>
      <c r="AA967" s="21">
        <v>65.668585573716655</v>
      </c>
      <c r="AB967" s="21">
        <v>0.16665538299304417</v>
      </c>
      <c r="AC967" s="21">
        <v>0.35485246396890152</v>
      </c>
      <c r="AD967" s="21">
        <v>0.19287654222836198</v>
      </c>
      <c r="AE967" s="21">
        <v>35.719219459515386</v>
      </c>
      <c r="AF967" s="21">
        <v>-1.0000000000000009</v>
      </c>
      <c r="AG967" s="21">
        <v>-1.0000000000000009</v>
      </c>
      <c r="AH967" s="21">
        <v>-1.0000000000000009</v>
      </c>
      <c r="AI967" s="21">
        <v>-5.2466692370414817E-3</v>
      </c>
      <c r="AJ967" s="21">
        <v>0.16786184828752343</v>
      </c>
      <c r="AK967" s="21">
        <v>-4.6275397330580739E-2</v>
      </c>
      <c r="AL967" s="21">
        <v>-5.2524781847335861E-2</v>
      </c>
      <c r="AM967" s="21">
        <v>0.33367838367939873</v>
      </c>
      <c r="AN967" s="21">
        <v>0.49779764562984335</v>
      </c>
      <c r="AO967" s="21">
        <v>8.1105826053320644</v>
      </c>
      <c r="AP967" s="21">
        <v>12.182317231509403</v>
      </c>
      <c r="AQ967" s="21">
        <v>38.825769680151957</v>
      </c>
      <c r="AR967" s="21">
        <v>0.90859236605460425</v>
      </c>
      <c r="AS967" s="21">
        <v>2.0853773704071079</v>
      </c>
      <c r="AT967" s="21">
        <v>-1.0000000000000009</v>
      </c>
      <c r="AU967" s="21">
        <v>-1.0000000000000009</v>
      </c>
      <c r="AV967" s="21">
        <v>-1.9655556618437682</v>
      </c>
      <c r="AW967" s="21">
        <v>89.302849515074698</v>
      </c>
      <c r="AX967" s="21">
        <v>105.98410095908626</v>
      </c>
      <c r="AY967" s="21">
        <v>0.31236718941520064</v>
      </c>
      <c r="AZ967" s="21">
        <v>28.256126820824676</v>
      </c>
      <c r="BA967" s="26">
        <v>1481.3141984768386</v>
      </c>
      <c r="CU967" t="e">
        <v>#N/A</v>
      </c>
      <c r="CV967" t="e">
        <v>#N/A</v>
      </c>
    </row>
    <row r="968" spans="1:100" x14ac:dyDescent="0.25">
      <c r="A968">
        <v>2702</v>
      </c>
      <c r="B968" t="s">
        <v>1360</v>
      </c>
      <c r="C968" s="26">
        <v>3</v>
      </c>
      <c r="D968" s="21">
        <v>4.7872045213382215</v>
      </c>
      <c r="E968" s="21">
        <v>5.6217477272404351E-2</v>
      </c>
      <c r="F968" s="21">
        <v>0.42342240567303385</v>
      </c>
      <c r="G968" s="21">
        <v>0.44067837319618841</v>
      </c>
      <c r="H968" s="21">
        <v>0.24883436338237638</v>
      </c>
      <c r="I968" s="21">
        <v>0</v>
      </c>
      <c r="J968" s="21">
        <v>14.930061802942582</v>
      </c>
      <c r="K968" s="21">
        <v>0.24883436338237638</v>
      </c>
      <c r="L968" s="21">
        <v>-1.0000000000000009</v>
      </c>
      <c r="M968" s="21">
        <v>-1.0000000000000009</v>
      </c>
      <c r="N968" s="21">
        <v>4.9766872676475273</v>
      </c>
      <c r="O968" s="21">
        <v>20.157944697476989</v>
      </c>
      <c r="P968" s="21">
        <v>-0.34785696075580941</v>
      </c>
      <c r="Q968" s="21">
        <v>0.28514560313349402</v>
      </c>
      <c r="R968" s="21">
        <v>2.395100453356494E-2</v>
      </c>
      <c r="S968" s="21">
        <v>0.345835010334757</v>
      </c>
      <c r="T968" s="21">
        <v>0.23535271551310089</v>
      </c>
      <c r="U968" s="21">
        <v>0.41720310422416784</v>
      </c>
      <c r="V968" s="21">
        <v>-1.652557727551008E-2</v>
      </c>
      <c r="W968" s="21">
        <v>29.321235576565588</v>
      </c>
      <c r="X968" s="21">
        <v>1.8110075338243976</v>
      </c>
      <c r="Y968" s="21">
        <v>-1.0000000000000009</v>
      </c>
      <c r="Z968" s="21">
        <v>-1.0000000000000009</v>
      </c>
      <c r="AA968" s="21">
        <v>68.466022336345461</v>
      </c>
      <c r="AB968" s="21">
        <v>0.35396342288792421</v>
      </c>
      <c r="AC968" s="21">
        <v>0.27974867757918237</v>
      </c>
      <c r="AD968" s="21">
        <v>0.14870461463782014</v>
      </c>
      <c r="AE968" s="21">
        <v>39.120835755246347</v>
      </c>
      <c r="AF968" s="21">
        <v>-1.0000000000000009</v>
      </c>
      <c r="AG968" s="21">
        <v>-1.0000000000000009</v>
      </c>
      <c r="AH968" s="21">
        <v>-1.0000000000000009</v>
      </c>
      <c r="AI968" s="21">
        <v>-4.8243405641010262E-4</v>
      </c>
      <c r="AJ968" s="21">
        <v>-1.652557727551008E-2</v>
      </c>
      <c r="AK968" s="21">
        <v>0.12665220367855032</v>
      </c>
      <c r="AL968" s="21">
        <v>0.14144435730164914</v>
      </c>
      <c r="AM968" s="21">
        <v>-0.13986302854819022</v>
      </c>
      <c r="AN968" s="21">
        <v>0.51012670254281067</v>
      </c>
      <c r="AO968" s="21">
        <v>-2.8633146953120026</v>
      </c>
      <c r="AP968" s="21">
        <v>13.460389350078518</v>
      </c>
      <c r="AQ968" s="21">
        <v>44.251297379508159</v>
      </c>
      <c r="AR968" s="21">
        <v>0.98186525279651626</v>
      </c>
      <c r="AS968" s="21">
        <v>2.0598418972067738</v>
      </c>
      <c r="AT968" s="21">
        <v>-1.0000000000000009</v>
      </c>
      <c r="AU968" s="21">
        <v>-1.0000000000000009</v>
      </c>
      <c r="AV968" s="21">
        <v>0.46462937772975405</v>
      </c>
      <c r="AW968" s="21">
        <v>102.08435638390101</v>
      </c>
      <c r="AX968" s="21">
        <v>100.4221499752218</v>
      </c>
      <c r="AY968" s="21">
        <v>0.40595825622644266</v>
      </c>
      <c r="AZ968" s="21">
        <v>63.209092372831755</v>
      </c>
      <c r="BA968" s="26">
        <v>1549.0370067015533</v>
      </c>
    </row>
    <row r="969" spans="1:100" x14ac:dyDescent="0.25">
      <c r="A969">
        <v>2704</v>
      </c>
      <c r="B969" t="s">
        <v>1378</v>
      </c>
      <c r="C969" s="26">
        <v>3</v>
      </c>
      <c r="D969" s="21">
        <v>4.8453252459480529</v>
      </c>
      <c r="E969" s="21">
        <v>4.5002788652518028E-2</v>
      </c>
      <c r="F969" s="21">
        <v>-0.58065428475991032</v>
      </c>
      <c r="G969" s="21">
        <v>-0.56205520981649171</v>
      </c>
      <c r="H969" s="21">
        <v>0.15853305674815366</v>
      </c>
      <c r="I969" s="21">
        <v>0</v>
      </c>
      <c r="J969" s="21">
        <v>9.5119834048892216</v>
      </c>
      <c r="K969" s="21">
        <v>0.15853305674815366</v>
      </c>
      <c r="L969" s="21">
        <v>-0.99999999999999956</v>
      </c>
      <c r="M969" s="21">
        <v>-0.99999999999999956</v>
      </c>
      <c r="N969" s="21">
        <v>3.1706611349630727</v>
      </c>
      <c r="O969" s="21">
        <v>13.795253441020781</v>
      </c>
      <c r="P969" s="21">
        <v>-1.2689586126537424</v>
      </c>
      <c r="Q969" s="21">
        <v>-1.5512450118147352</v>
      </c>
      <c r="R969" s="21">
        <v>-0.72415197680855714</v>
      </c>
      <c r="S969" s="21">
        <v>0.33333333333333293</v>
      </c>
      <c r="T969" s="21">
        <v>0.38244776280764003</v>
      </c>
      <c r="U969" s="21">
        <v>0.18304554140734103</v>
      </c>
      <c r="V969" s="21">
        <v>0</v>
      </c>
      <c r="W969" s="21">
        <v>29.611743232006429</v>
      </c>
      <c r="X969" s="21">
        <v>1.3385446344964909</v>
      </c>
      <c r="Y969" s="21">
        <v>-0.99999999999999956</v>
      </c>
      <c r="Z969" s="21">
        <v>-0.99999999999999956</v>
      </c>
      <c r="AA969" s="21">
        <v>59.31076610333276</v>
      </c>
      <c r="AB969" s="21">
        <v>0.35141177972107845</v>
      </c>
      <c r="AC969" s="21">
        <v>0.10466795882229094</v>
      </c>
      <c r="AD969" s="21">
        <v>0.1523837584193285</v>
      </c>
      <c r="AE969" s="21">
        <v>30.423174848134892</v>
      </c>
      <c r="AF969" s="21">
        <v>-0.99999999999999956</v>
      </c>
      <c r="AG969" s="21">
        <v>-0.99999999999999956</v>
      </c>
      <c r="AH969" s="21">
        <v>-0.99999999999999956</v>
      </c>
      <c r="AI969" s="21">
        <v>-4.7843758233968296E-2</v>
      </c>
      <c r="AJ969" s="21">
        <v>0</v>
      </c>
      <c r="AK969" s="21">
        <v>-0.2498906020602697</v>
      </c>
      <c r="AL969" s="21">
        <v>-0.19217792233502173</v>
      </c>
      <c r="AM969" s="21">
        <v>4.8361666758477764E-2</v>
      </c>
      <c r="AN969" s="21">
        <v>0.16112471067987408</v>
      </c>
      <c r="AO969" s="21">
        <v>-4.0411341339404799E-2</v>
      </c>
      <c r="AP969" s="21">
        <v>3.0672281553217404</v>
      </c>
      <c r="AQ969" s="21">
        <v>39.123726636895633</v>
      </c>
      <c r="AR969" s="21">
        <v>0.89882663754831382</v>
      </c>
      <c r="AS969" s="21">
        <v>1.4970776912446442</v>
      </c>
      <c r="AT969" s="21">
        <v>-0.99999999999999956</v>
      </c>
      <c r="AU969" s="21">
        <v>-0.99999999999999956</v>
      </c>
      <c r="AV969" s="21">
        <v>-1.2862071866250484</v>
      </c>
      <c r="AW969" s="21">
        <v>76.173247699675301</v>
      </c>
      <c r="AX969" s="21">
        <v>75.216372534995926</v>
      </c>
      <c r="AY969" s="21">
        <v>7.1547772729323916E-2</v>
      </c>
      <c r="AZ969" s="21">
        <v>-4.4955675681073739</v>
      </c>
      <c r="BA969" s="26">
        <v>1447.3917990158725</v>
      </c>
    </row>
    <row r="970" spans="1:100" x14ac:dyDescent="0.25">
      <c r="A970">
        <v>2706</v>
      </c>
      <c r="B970" t="s">
        <v>1379</v>
      </c>
      <c r="C970" s="26">
        <v>3</v>
      </c>
      <c r="D970" s="21">
        <v>2.0144770837627504</v>
      </c>
      <c r="E970" s="21">
        <v>0</v>
      </c>
      <c r="F970" s="21">
        <v>0.19810617960658558</v>
      </c>
      <c r="G970" s="21">
        <v>0.19810617960658558</v>
      </c>
      <c r="H970" s="21">
        <v>-5.4872306983354671E-2</v>
      </c>
      <c r="I970" s="21">
        <v>0</v>
      </c>
      <c r="J970" s="21">
        <v>-3.2923384190012817</v>
      </c>
      <c r="K970" s="21">
        <v>-5.4872306983354671E-2</v>
      </c>
      <c r="L970" s="21">
        <v>-1.0000000000000007</v>
      </c>
      <c r="M970" s="21">
        <v>-1.0000000000000007</v>
      </c>
      <c r="N970" s="21">
        <v>-1.0974461396670925</v>
      </c>
      <c r="O970" s="21">
        <v>-1.0797551556319462</v>
      </c>
      <c r="P970" s="21">
        <v>0.24742026286765031</v>
      </c>
      <c r="Q970" s="21">
        <v>0.37536758302506162</v>
      </c>
      <c r="R970" s="21">
        <v>0.13558364886035909</v>
      </c>
      <c r="S970" s="21">
        <v>0.33333333333333354</v>
      </c>
      <c r="T970" s="21">
        <v>0.38620743948398023</v>
      </c>
      <c r="U970" s="21">
        <v>0.37140034988012471</v>
      </c>
      <c r="V970" s="21">
        <v>7.6074678214142571E-2</v>
      </c>
      <c r="W970" s="21">
        <v>48.875524315797456</v>
      </c>
      <c r="X970" s="21">
        <v>2.7585458970763233</v>
      </c>
      <c r="Y970" s="21">
        <v>-1.0000000000000007</v>
      </c>
      <c r="Z970" s="21">
        <v>-1.0000000000000007</v>
      </c>
      <c r="AA970" s="21">
        <v>98.621072567558144</v>
      </c>
      <c r="AB970" s="21">
        <v>0.2053637295275661</v>
      </c>
      <c r="AC970" s="21">
        <v>0.4283247970793172</v>
      </c>
      <c r="AD970" s="21">
        <v>0.3585107654511247</v>
      </c>
      <c r="AE970" s="21">
        <v>49.609964602900384</v>
      </c>
      <c r="AF970" s="21">
        <v>-1.0000000000000007</v>
      </c>
      <c r="AG970" s="21">
        <v>-1.0000000000000007</v>
      </c>
      <c r="AH970" s="21">
        <v>-1.0000000000000007</v>
      </c>
      <c r="AI970" s="21">
        <v>0</v>
      </c>
      <c r="AJ970" s="21">
        <v>7.6074678214142571E-2</v>
      </c>
      <c r="AK970" s="21">
        <v>-1.3705240420597261E-2</v>
      </c>
      <c r="AL970" s="21">
        <v>-0.11577452036170841</v>
      </c>
      <c r="AM970" s="21">
        <v>-0.15267535397417226</v>
      </c>
      <c r="AN970" s="21">
        <v>0.18764993028853216</v>
      </c>
      <c r="AO970" s="21">
        <v>-3.885410051457292</v>
      </c>
      <c r="AP970" s="21">
        <v>4.1123756554047644</v>
      </c>
      <c r="AQ970" s="21">
        <v>45.583185896796181</v>
      </c>
      <c r="AR970" s="21">
        <v>1.1670158009115812</v>
      </c>
      <c r="AS970" s="21">
        <v>2.7036735900929663</v>
      </c>
      <c r="AT970" s="21">
        <v>-1.0000000000000007</v>
      </c>
      <c r="AU970" s="21">
        <v>-1.0000000000000007</v>
      </c>
      <c r="AV970" s="21">
        <v>0.33368982846694484</v>
      </c>
      <c r="AW970" s="21">
        <v>101.65369306733098</v>
      </c>
      <c r="AX970" s="21">
        <v>109.26116088874528</v>
      </c>
      <c r="AY970" s="21">
        <v>0.18495453221619901</v>
      </c>
      <c r="AZ970" s="21">
        <v>59.091068849999182</v>
      </c>
      <c r="BA970" s="26">
        <v>1550.0869097469144</v>
      </c>
    </row>
    <row r="971" spans="1:100" x14ac:dyDescent="0.25">
      <c r="A971">
        <v>2707</v>
      </c>
      <c r="B971" t="s">
        <v>1380</v>
      </c>
      <c r="C971" s="26">
        <v>3</v>
      </c>
      <c r="D971" s="21">
        <v>4.4079051308476744</v>
      </c>
      <c r="E971" s="21">
        <v>2.4621862870817489E-3</v>
      </c>
      <c r="F971" s="21">
        <v>0.37302814073026092</v>
      </c>
      <c r="G971" s="21">
        <v>0.37302814073026092</v>
      </c>
      <c r="H971" s="21">
        <v>0.19459105958849088</v>
      </c>
      <c r="I971" s="21">
        <v>0</v>
      </c>
      <c r="J971" s="21">
        <v>11.67546357530945</v>
      </c>
      <c r="K971" s="21">
        <v>0.19459105958849088</v>
      </c>
      <c r="L971" s="21">
        <v>-1.0000000000000002</v>
      </c>
      <c r="M971" s="21">
        <v>-1.0000000000000002</v>
      </c>
      <c r="N971" s="21">
        <v>3.8918211917698171</v>
      </c>
      <c r="O971" s="21">
        <v>16.456396846887387</v>
      </c>
      <c r="P971" s="21">
        <v>1.95517639743895</v>
      </c>
      <c r="Q971" s="21">
        <v>9.102335923264512</v>
      </c>
      <c r="R971" s="21">
        <v>3.3530402943999218</v>
      </c>
      <c r="S971" s="21">
        <v>0.34913378398805983</v>
      </c>
      <c r="T971" s="21">
        <v>0.38024973075341856</v>
      </c>
      <c r="U971" s="21">
        <v>-9.1028373797273882E-2</v>
      </c>
      <c r="V971" s="21">
        <v>-6.8376127791819636E-3</v>
      </c>
      <c r="W971" s="21">
        <v>17.477058743061264</v>
      </c>
      <c r="X971" s="21">
        <v>0.16759122481267658</v>
      </c>
      <c r="Y971" s="21">
        <v>-1.0000000000000002</v>
      </c>
      <c r="Z971" s="21">
        <v>-1.0000000000000002</v>
      </c>
      <c r="AA971" s="21">
        <v>19.967629850027876</v>
      </c>
      <c r="AB971" s="21">
        <v>0.13734901459099808</v>
      </c>
      <c r="AC971" s="21">
        <v>-0.25573691543688326</v>
      </c>
      <c r="AD971" s="21">
        <v>0.10113851709721883</v>
      </c>
      <c r="AE971" s="21">
        <v>-0.8624691874333178</v>
      </c>
      <c r="AF971" s="21">
        <v>-1.0000000000000002</v>
      </c>
      <c r="AG971" s="21">
        <v>-1.0000000000000002</v>
      </c>
      <c r="AH971" s="21">
        <v>-1.0000000000000002</v>
      </c>
      <c r="AI971" s="21">
        <v>8.6291066513972725E-2</v>
      </c>
      <c r="AJ971" s="21">
        <v>-6.8376127791819636E-3</v>
      </c>
      <c r="AK971" s="21">
        <v>4.5333922869007885E-3</v>
      </c>
      <c r="AL971" s="21">
        <v>4.8635079986243175E-2</v>
      </c>
      <c r="AM971" s="21">
        <v>0.31541951645087662</v>
      </c>
      <c r="AN971" s="21">
        <v>0.2348678858150578</v>
      </c>
      <c r="AO971" s="21">
        <v>7.9081548727064188</v>
      </c>
      <c r="AP971" s="21">
        <v>6.1148725453076613</v>
      </c>
      <c r="AQ971" s="21">
        <v>29.152522318370718</v>
      </c>
      <c r="AR971" s="21">
        <v>0.6315175281650226</v>
      </c>
      <c r="AS971" s="21">
        <v>0.36218228440116779</v>
      </c>
      <c r="AT971" s="21">
        <v>-1.0000000000000002</v>
      </c>
      <c r="AU971" s="21">
        <v>-1.0000000000000002</v>
      </c>
      <c r="AV971" s="21">
        <v>3.7260684351301814</v>
      </c>
      <c r="AW971" s="21">
        <v>42.538899242222925</v>
      </c>
      <c r="AX971" s="21">
        <v>43.580959294584176</v>
      </c>
      <c r="AY971" s="21">
        <v>-0.27716042403762553</v>
      </c>
      <c r="AZ971" s="21">
        <v>-62.111528279231905</v>
      </c>
      <c r="BA971" s="26">
        <v>1321.8709344265774</v>
      </c>
    </row>
    <row r="972" spans="1:100" x14ac:dyDescent="0.25">
      <c r="A972">
        <v>2708</v>
      </c>
      <c r="B972" t="s">
        <v>1381</v>
      </c>
      <c r="C972" s="26">
        <v>3</v>
      </c>
      <c r="D972" s="21">
        <v>5.8490592643549668</v>
      </c>
      <c r="E972" s="21">
        <v>0.15478083881818233</v>
      </c>
      <c r="F972" s="21">
        <v>0.87041550783438704</v>
      </c>
      <c r="G972" s="21">
        <v>0.88685653504282491</v>
      </c>
      <c r="H972" s="21">
        <v>3.4119208037581082E-2</v>
      </c>
      <c r="I972" s="21">
        <v>0</v>
      </c>
      <c r="J972" s="21">
        <v>2.0471524822548641</v>
      </c>
      <c r="K972" s="21">
        <v>3.4119208037581082E-2</v>
      </c>
      <c r="L972" s="21">
        <v>-1.0000000000000004</v>
      </c>
      <c r="M972" s="21">
        <v>-1.0000000000000004</v>
      </c>
      <c r="N972" s="21">
        <v>0.68238416075162101</v>
      </c>
      <c r="O972" s="21">
        <v>8.7830682816526515</v>
      </c>
      <c r="P972" s="21">
        <v>-6.8219905073934897E-2</v>
      </c>
      <c r="Q972" s="21">
        <v>0.8090108952209224</v>
      </c>
      <c r="R972" s="21">
        <v>0.34017656471870877</v>
      </c>
      <c r="S972" s="21">
        <v>0.33297213078449095</v>
      </c>
      <c r="T972" s="21">
        <v>0.24829401798249146</v>
      </c>
      <c r="U972" s="21">
        <v>2.0570232480692126E-2</v>
      </c>
      <c r="V972" s="21">
        <v>0</v>
      </c>
      <c r="W972" s="21">
        <v>22.708686928403736</v>
      </c>
      <c r="X972" s="21">
        <v>0.54438855530132757</v>
      </c>
      <c r="Y972" s="21">
        <v>-1.0000000000000004</v>
      </c>
      <c r="Z972" s="21">
        <v>-1.0000000000000004</v>
      </c>
      <c r="AA972" s="21">
        <v>70.599341142134989</v>
      </c>
      <c r="AB972" s="21">
        <v>0.45140223493420645</v>
      </c>
      <c r="AC972" s="21">
        <v>0.2454728496473757</v>
      </c>
      <c r="AD972" s="21">
        <v>0.2541344683986691</v>
      </c>
      <c r="AE972" s="21">
        <v>47.550477649012564</v>
      </c>
      <c r="AF972" s="21">
        <v>-1.0000000000000004</v>
      </c>
      <c r="AG972" s="21">
        <v>-1.0000000000000004</v>
      </c>
      <c r="AH972" s="21">
        <v>-1.0000000000000004</v>
      </c>
      <c r="AI972" s="21">
        <v>-9.1064286530701047E-3</v>
      </c>
      <c r="AJ972" s="21">
        <v>0</v>
      </c>
      <c r="AK972" s="21">
        <v>-3.1864297866581209E-2</v>
      </c>
      <c r="AL972" s="21">
        <v>4.5982483017833309E-2</v>
      </c>
      <c r="AM972" s="21">
        <v>0.11410638131114134</v>
      </c>
      <c r="AN972" s="21">
        <v>0.18463740614505295</v>
      </c>
      <c r="AO972" s="21">
        <v>2.6933380434456256</v>
      </c>
      <c r="AP972" s="21">
        <v>4.8458475687154889</v>
      </c>
      <c r="AQ972" s="21">
        <v>24.755839410658602</v>
      </c>
      <c r="AR972" s="21">
        <v>0.60183638124767436</v>
      </c>
      <c r="AS972" s="21">
        <v>0.57850776333890885</v>
      </c>
      <c r="AT972" s="21">
        <v>-1.0000000000000004</v>
      </c>
      <c r="AU972" s="21">
        <v>-1.0000000000000004</v>
      </c>
      <c r="AV972" s="21">
        <v>1.2270330997615329</v>
      </c>
      <c r="AW972" s="21">
        <v>84.22825699250312</v>
      </c>
      <c r="AX972" s="21">
        <v>84.0461284194417</v>
      </c>
      <c r="AY972" s="21">
        <v>0.18042093575021839</v>
      </c>
      <c r="AZ972" s="21">
        <v>20.037636909498637</v>
      </c>
      <c r="BA972" s="26">
        <v>1469.9866748222016</v>
      </c>
    </row>
    <row r="973" spans="1:100" x14ac:dyDescent="0.25">
      <c r="A973">
        <v>2709</v>
      </c>
      <c r="B973" t="s">
        <v>1382</v>
      </c>
      <c r="C973" s="26">
        <v>3</v>
      </c>
      <c r="D973" s="21">
        <v>1.0056120012449881</v>
      </c>
      <c r="E973" s="21">
        <v>-0.84733882833614427</v>
      </c>
      <c r="F973" s="21">
        <v>1.1156290202191177</v>
      </c>
      <c r="G973" s="21">
        <v>0.85766932790762995</v>
      </c>
      <c r="H973" s="21">
        <v>6.8376824014881182E-2</v>
      </c>
      <c r="I973" s="21">
        <v>0</v>
      </c>
      <c r="J973" s="21">
        <v>4.1026094408928735</v>
      </c>
      <c r="K973" s="21">
        <v>6.8376824014881182E-2</v>
      </c>
      <c r="L973" s="21">
        <v>-1.0000000000000002</v>
      </c>
      <c r="M973" s="21">
        <v>-1.0000000000000002</v>
      </c>
      <c r="N973" s="21">
        <v>1.3675364802976242</v>
      </c>
      <c r="O973" s="21">
        <v>5.9658907700454868</v>
      </c>
      <c r="P973" s="21">
        <v>-0.45315544772097777</v>
      </c>
      <c r="Q973" s="21">
        <v>0.90946404219165566</v>
      </c>
      <c r="R973" s="21">
        <v>0.19926997863832496</v>
      </c>
      <c r="S973" s="21">
        <v>0.33333333333333337</v>
      </c>
      <c r="T973" s="21">
        <v>0.27221905397064061</v>
      </c>
      <c r="U973" s="21">
        <v>1.1939475974827346E-3</v>
      </c>
      <c r="V973" s="21">
        <v>0</v>
      </c>
      <c r="W973" s="21">
        <v>21.534780435463027</v>
      </c>
      <c r="X973" s="21">
        <v>0.48083707431633083</v>
      </c>
      <c r="Y973" s="21">
        <v>-1.0000000000000002</v>
      </c>
      <c r="Z973" s="21">
        <v>-1.0000000000000002</v>
      </c>
      <c r="AA973" s="21">
        <v>21.543766299977218</v>
      </c>
      <c r="AB973" s="21">
        <v>-0.14323279987995433</v>
      </c>
      <c r="AC973" s="21">
        <v>0.15825836442479627</v>
      </c>
      <c r="AD973" s="21">
        <v>-1.8831246827324486E-2</v>
      </c>
      <c r="AE973" s="21">
        <v>-0.19028411412412494</v>
      </c>
      <c r="AF973" s="21">
        <v>-1.0000000000000002</v>
      </c>
      <c r="AG973" s="21">
        <v>-1.0000000000000002</v>
      </c>
      <c r="AH973" s="21">
        <v>-1.0000000000000002</v>
      </c>
      <c r="AI973" s="21">
        <v>6.1150609085456623E-2</v>
      </c>
      <c r="AJ973" s="21">
        <v>0</v>
      </c>
      <c r="AK973" s="21">
        <v>-7.7866383476282178E-2</v>
      </c>
      <c r="AL973" s="21">
        <v>0.28552440975292892</v>
      </c>
      <c r="AM973" s="21">
        <v>0.26414311012602537</v>
      </c>
      <c r="AN973" s="21">
        <v>5.8606553003715575E-2</v>
      </c>
      <c r="AO973" s="21">
        <v>6.214245835769221</v>
      </c>
      <c r="AP973" s="21">
        <v>2.8927858738575329</v>
      </c>
      <c r="AQ973" s="21">
        <v>25.637389876355904</v>
      </c>
      <c r="AR973" s="21">
        <v>0.60674633490145657</v>
      </c>
      <c r="AS973" s="21">
        <v>0.54921389833121204</v>
      </c>
      <c r="AT973" s="21">
        <v>-1.0000000000000002</v>
      </c>
      <c r="AU973" s="21">
        <v>-1.0000000000000002</v>
      </c>
      <c r="AV973" s="21">
        <v>1.0569393065459547</v>
      </c>
      <c r="AW973" s="21">
        <v>30.402442943880267</v>
      </c>
      <c r="AX973" s="21">
        <v>31.625455125589397</v>
      </c>
      <c r="AY973" s="21">
        <v>-6.5728093562735901E-2</v>
      </c>
      <c r="AZ973" s="21">
        <v>-50.270779841385121</v>
      </c>
      <c r="BA973" s="26">
        <v>1350.1407149252423</v>
      </c>
    </row>
    <row r="974" spans="1:100" x14ac:dyDescent="0.25">
      <c r="A974">
        <v>2713</v>
      </c>
      <c r="B974" t="s">
        <v>1383</v>
      </c>
      <c r="C974" s="26">
        <v>3</v>
      </c>
      <c r="D974" s="21">
        <v>5.663655844515378</v>
      </c>
      <c r="E974" s="21">
        <v>-0.10784159390726572</v>
      </c>
      <c r="F974" s="21">
        <v>-9.6301428239492587E-2</v>
      </c>
      <c r="G974" s="21">
        <v>-0.14932296467933942</v>
      </c>
      <c r="H974" s="21">
        <v>0.32930952734839919</v>
      </c>
      <c r="I974" s="21">
        <v>0</v>
      </c>
      <c r="J974" s="21">
        <v>19.758571640903952</v>
      </c>
      <c r="K974" s="21">
        <v>0.32930952734839919</v>
      </c>
      <c r="L974" s="21">
        <v>-1.0000000000000011</v>
      </c>
      <c r="M974" s="21">
        <v>-1.0000000000000011</v>
      </c>
      <c r="N974" s="21">
        <v>6.586190546967984</v>
      </c>
      <c r="O974" s="21">
        <v>25.272904520739996</v>
      </c>
      <c r="P974" s="21">
        <v>-0.88411295448041261</v>
      </c>
      <c r="Q974" s="21">
        <v>-0.42790139762405299</v>
      </c>
      <c r="R974" s="21">
        <v>-0.30960986325973516</v>
      </c>
      <c r="S974" s="21">
        <v>0.33333333333333348</v>
      </c>
      <c r="T974" s="21">
        <v>0.33312764619379553</v>
      </c>
      <c r="U974" s="21">
        <v>0.35868281344158548</v>
      </c>
      <c r="V974" s="21">
        <v>6.4050238132591586E-2</v>
      </c>
      <c r="W974" s="21">
        <v>30.395380150116278</v>
      </c>
      <c r="X974" s="21">
        <v>2.155978447601083</v>
      </c>
      <c r="Y974" s="21">
        <v>-1.0000000000000011</v>
      </c>
      <c r="Z974" s="21">
        <v>-1.0000000000000011</v>
      </c>
      <c r="AA974" s="21">
        <v>52.082798452067607</v>
      </c>
      <c r="AB974" s="21">
        <v>-3.3070710998249042E-2</v>
      </c>
      <c r="AC974" s="21">
        <v>0.17021753933983749</v>
      </c>
      <c r="AD974" s="21">
        <v>0.30279373496263273</v>
      </c>
      <c r="AE974" s="21">
        <v>21.997028165211056</v>
      </c>
      <c r="AF974" s="21">
        <v>-1.0000000000000011</v>
      </c>
      <c r="AG974" s="21">
        <v>-1.0000000000000011</v>
      </c>
      <c r="AH974" s="21">
        <v>-1.0000000000000011</v>
      </c>
      <c r="AI974" s="21">
        <v>0</v>
      </c>
      <c r="AJ974" s="21">
        <v>6.4050238132591586E-2</v>
      </c>
      <c r="AK974" s="21">
        <v>0.39184277908382426</v>
      </c>
      <c r="AL974" s="21">
        <v>-0.14270114647633619</v>
      </c>
      <c r="AM974" s="21">
        <v>0.34237450273761261</v>
      </c>
      <c r="AN974" s="21">
        <v>0.12722142057171457</v>
      </c>
      <c r="AO974" s="21">
        <v>10.518576463859432</v>
      </c>
      <c r="AP974" s="21">
        <v>2.4670297819111853</v>
      </c>
      <c r="AQ974" s="21">
        <v>50.153951791020212</v>
      </c>
      <c r="AR974" s="21">
        <v>1.0891940311013064</v>
      </c>
      <c r="AS974" s="21">
        <v>2.4852879749494816</v>
      </c>
      <c r="AT974" s="21">
        <v>-1.0000000000000011</v>
      </c>
      <c r="AU974" s="21">
        <v>-1.0000000000000011</v>
      </c>
      <c r="AV974" s="21">
        <v>-0.45893282793907453</v>
      </c>
      <c r="AW974" s="21">
        <v>79.822732754718743</v>
      </c>
      <c r="AX974" s="21">
        <v>86.22775656797792</v>
      </c>
      <c r="AY974" s="21">
        <v>3.9434910260715356E-2</v>
      </c>
      <c r="AZ974" s="21">
        <v>-16.966811187763042</v>
      </c>
      <c r="BA974" s="26">
        <v>1387.3195776305797</v>
      </c>
    </row>
    <row r="975" spans="1:100" x14ac:dyDescent="0.25">
      <c r="A975">
        <v>2721</v>
      </c>
      <c r="B975" t="s">
        <v>1384</v>
      </c>
      <c r="C975" s="26">
        <v>2</v>
      </c>
      <c r="D975" s="21">
        <v>3.4854235951216679</v>
      </c>
      <c r="E975" s="21">
        <v>-5.4755261269240803E-2</v>
      </c>
      <c r="F975" s="21">
        <v>-5.9409304038287647E-2</v>
      </c>
      <c r="G975" s="21">
        <v>-5.2012217724504262E-2</v>
      </c>
      <c r="H975" s="21">
        <v>4.1467265914985556E-2</v>
      </c>
      <c r="I975" s="21">
        <v>0</v>
      </c>
      <c r="J975" s="21">
        <v>2.4880359548991331</v>
      </c>
      <c r="K975" s="21">
        <v>4.1467265914985556E-2</v>
      </c>
      <c r="L975" s="21">
        <v>-1</v>
      </c>
      <c r="M975" s="21">
        <v>-1</v>
      </c>
      <c r="N975" s="21">
        <v>0.82934531829971103</v>
      </c>
      <c r="O975" s="21">
        <v>6.4292876374693</v>
      </c>
      <c r="P975" s="21">
        <v>-0.10952784773663632</v>
      </c>
      <c r="Q975" s="21">
        <v>3.226400448851563E-2</v>
      </c>
      <c r="R975" s="21">
        <v>1.2089509192562298E-2</v>
      </c>
      <c r="S975" s="21">
        <v>0.32260610936131223</v>
      </c>
      <c r="T975" s="21">
        <v>0.2511247591694501</v>
      </c>
      <c r="U975" s="21">
        <v>3.6690572350700182E-2</v>
      </c>
      <c r="V975" s="21">
        <v>-4.7794367277045093E-3</v>
      </c>
      <c r="W975" s="21">
        <v>21.734515179554659</v>
      </c>
      <c r="X975" s="21">
        <v>0.61326874229175843</v>
      </c>
      <c r="Y975" s="21">
        <v>-1</v>
      </c>
      <c r="Z975" s="21">
        <v>-1</v>
      </c>
      <c r="AA975" s="21">
        <v>37.095786744767672</v>
      </c>
      <c r="AB975" s="21">
        <v>7.1517695202374998E-2</v>
      </c>
      <c r="AC975" s="21">
        <v>7.1713901178827311E-2</v>
      </c>
      <c r="AD975" s="21">
        <v>6.7516909309524573E-2</v>
      </c>
      <c r="AE975" s="21">
        <v>13.392270826142106</v>
      </c>
      <c r="AF975" s="21">
        <v>-1</v>
      </c>
      <c r="AG975" s="21">
        <v>-1</v>
      </c>
      <c r="AH975" s="21">
        <v>-1</v>
      </c>
      <c r="AI975" s="21">
        <v>-2.8878038405300037E-3</v>
      </c>
      <c r="AJ975" s="21">
        <v>-4.7794367277045093E-3</v>
      </c>
      <c r="AK975" s="21">
        <v>0.14574761788173379</v>
      </c>
      <c r="AL975" s="21">
        <v>2.6080339107513527E-2</v>
      </c>
      <c r="AM975" s="21">
        <v>0.16141006834558069</v>
      </c>
      <c r="AN975" s="21">
        <v>2.2030791869473085E-2</v>
      </c>
      <c r="AO975" s="21">
        <v>4.4971517885694476</v>
      </c>
      <c r="AP975" s="21">
        <v>0.94800950175313292</v>
      </c>
      <c r="AQ975" s="21">
        <v>26.76052320575198</v>
      </c>
      <c r="AR975" s="21">
        <v>0.63451529255897254</v>
      </c>
      <c r="AS975" s="21">
        <v>0.69339196271986192</v>
      </c>
      <c r="AT975" s="21">
        <v>-1</v>
      </c>
      <c r="AU975" s="21">
        <v>-1</v>
      </c>
      <c r="AV975" s="21">
        <v>6.7759610260618885E-2</v>
      </c>
      <c r="AW975" s="21">
        <v>48.193858713589357</v>
      </c>
      <c r="AX975" s="21">
        <v>48.220974186012207</v>
      </c>
      <c r="AY975" s="21">
        <v>0.11559447944015022</v>
      </c>
      <c r="AZ975" s="21">
        <v>-8.9474652090276603</v>
      </c>
      <c r="BA975" s="26">
        <v>1418.7495555579933</v>
      </c>
    </row>
    <row r="976" spans="1:100" x14ac:dyDescent="0.25">
      <c r="A976">
        <v>2723</v>
      </c>
      <c r="B976" t="s">
        <v>1385</v>
      </c>
      <c r="C976" s="26">
        <v>3</v>
      </c>
      <c r="D976" s="21">
        <v>5.9034645638537446</v>
      </c>
      <c r="E976" s="21">
        <v>0</v>
      </c>
      <c r="F976" s="21">
        <v>0.12571451902890537</v>
      </c>
      <c r="G976" s="21">
        <v>0.12571451902890537</v>
      </c>
      <c r="H976" s="21">
        <v>0.22155610897696151</v>
      </c>
      <c r="I976" s="21">
        <v>0</v>
      </c>
      <c r="J976" s="21">
        <v>13.293366538617695</v>
      </c>
      <c r="K976" s="21">
        <v>0.22155610897696151</v>
      </c>
      <c r="L976" s="21">
        <v>-0.99999999999999867</v>
      </c>
      <c r="M976" s="21">
        <v>-0.99999999999999867</v>
      </c>
      <c r="N976" s="21">
        <v>4.4311221795392282</v>
      </c>
      <c r="O976" s="21">
        <v>19.322545621500357</v>
      </c>
      <c r="P976" s="21">
        <v>-0.1599529716963782</v>
      </c>
      <c r="Q976" s="21">
        <v>0.10983569947739454</v>
      </c>
      <c r="R976" s="21">
        <v>5.4137290353937079E-2</v>
      </c>
      <c r="S976" s="21">
        <v>0.33333333333333309</v>
      </c>
      <c r="T976" s="21">
        <v>0.41304998376377849</v>
      </c>
      <c r="U976" s="21">
        <v>3.7571271886868082E-2</v>
      </c>
      <c r="V976" s="21">
        <v>0</v>
      </c>
      <c r="W976" s="21">
        <v>22.49593920028072</v>
      </c>
      <c r="X976" s="21">
        <v>0.75482894609806728</v>
      </c>
      <c r="Y976" s="21">
        <v>-0.99999999999999867</v>
      </c>
      <c r="Z976" s="21">
        <v>-0.99999999999999867</v>
      </c>
      <c r="AA976" s="21">
        <v>48.649307223783453</v>
      </c>
      <c r="AB976" s="21">
        <v>0.39724002520171731</v>
      </c>
      <c r="AC976" s="21">
        <v>2.5347477093403358E-2</v>
      </c>
      <c r="AD976" s="21">
        <v>9.9397112367856005E-2</v>
      </c>
      <c r="AE976" s="21">
        <v>26.099230733148843</v>
      </c>
      <c r="AF976" s="21">
        <v>-0.99999999999999867</v>
      </c>
      <c r="AG976" s="21">
        <v>-0.99999999999999867</v>
      </c>
      <c r="AH976" s="21">
        <v>-0.99999999999999867</v>
      </c>
      <c r="AI976" s="21">
        <v>0</v>
      </c>
      <c r="AJ976" s="21">
        <v>0</v>
      </c>
      <c r="AK976" s="21">
        <v>0.29268429508269961</v>
      </c>
      <c r="AL976" s="21">
        <v>8.7689470725001828E-2</v>
      </c>
      <c r="AM976" s="21">
        <v>2.8038494037398356E-2</v>
      </c>
      <c r="AN976" s="21">
        <v>0.20576860631553529</v>
      </c>
      <c r="AO976" s="21">
        <v>2.1643838263484558</v>
      </c>
      <c r="AP976" s="21">
        <v>5.5826625115133917</v>
      </c>
      <c r="AQ976" s="21">
        <v>35.789305738898378</v>
      </c>
      <c r="AR976" s="21">
        <v>0.78395458898397918</v>
      </c>
      <c r="AS976" s="21">
        <v>0.97638505507502793</v>
      </c>
      <c r="AT976" s="21">
        <v>-0.99999999999999867</v>
      </c>
      <c r="AU976" s="21">
        <v>-0.99999999999999867</v>
      </c>
      <c r="AV976" s="21">
        <v>0.17985180938284248</v>
      </c>
      <c r="AW976" s="21">
        <v>73.554515356797211</v>
      </c>
      <c r="AX976" s="21">
        <v>73.554515356797211</v>
      </c>
      <c r="AY976" s="21">
        <v>0.28063135066427958</v>
      </c>
      <c r="AZ976" s="21">
        <v>52.685176125268661</v>
      </c>
      <c r="BA976" s="26">
        <v>1491.4199459441197</v>
      </c>
    </row>
    <row r="977" spans="1:100" x14ac:dyDescent="0.25">
      <c r="A977">
        <v>2725</v>
      </c>
      <c r="B977" t="s">
        <v>1386</v>
      </c>
      <c r="C977" s="26">
        <v>2</v>
      </c>
      <c r="D977" s="21">
        <v>2.4942035526209758</v>
      </c>
      <c r="E977" s="21">
        <v>-0.27493306597677519</v>
      </c>
      <c r="F977" s="21">
        <v>-0.60767608904298043</v>
      </c>
      <c r="G977" s="21">
        <v>-0.60276873361653005</v>
      </c>
      <c r="H977" s="21">
        <v>-7.2473002041690812E-2</v>
      </c>
      <c r="I977" s="21">
        <v>0</v>
      </c>
      <c r="J977" s="21">
        <v>-4.3483801225014487</v>
      </c>
      <c r="K977" s="21">
        <v>-7.2473002041690812E-2</v>
      </c>
      <c r="L977" s="21">
        <v>-1</v>
      </c>
      <c r="M977" s="21">
        <v>-1</v>
      </c>
      <c r="N977" s="21">
        <v>-1.4494600408338161</v>
      </c>
      <c r="O977" s="21">
        <v>-0.67196122643085054</v>
      </c>
      <c r="P977" s="21">
        <v>-1.2246107387260461</v>
      </c>
      <c r="Q977" s="21">
        <v>-2.573974207248213</v>
      </c>
      <c r="R977" s="21">
        <v>-0.84392526941365698</v>
      </c>
      <c r="S977" s="21">
        <v>0.30130741734714095</v>
      </c>
      <c r="T977" s="21">
        <v>0.16120125386532488</v>
      </c>
      <c r="U977" s="21">
        <v>-7.4660005372742116E-2</v>
      </c>
      <c r="V977" s="21">
        <v>-1.9503161187505526E-2</v>
      </c>
      <c r="W977" s="21">
        <v>14.706715207963063</v>
      </c>
      <c r="X977" s="21">
        <v>9.7426210181255302E-2</v>
      </c>
      <c r="Y977" s="21">
        <v>-1</v>
      </c>
      <c r="Z977" s="21">
        <v>-1</v>
      </c>
      <c r="AA977" s="21">
        <v>22.626678532589338</v>
      </c>
      <c r="AB977" s="21">
        <v>-5.3382737342079198E-2</v>
      </c>
      <c r="AC977" s="21">
        <v>-5.3233930781390437E-2</v>
      </c>
      <c r="AD977" s="21">
        <v>-5.6357925250136817E-2</v>
      </c>
      <c r="AE977" s="21">
        <v>1.8856330676794784</v>
      </c>
      <c r="AF977" s="21">
        <v>-1</v>
      </c>
      <c r="AG977" s="21">
        <v>-1</v>
      </c>
      <c r="AH977" s="21">
        <v>-1</v>
      </c>
      <c r="AI977" s="21">
        <v>-1.0961449255275596E-2</v>
      </c>
      <c r="AJ977" s="21">
        <v>-1.9503161187505526E-2</v>
      </c>
      <c r="AK977" s="21">
        <v>0.29622043210020332</v>
      </c>
      <c r="AL977" s="21">
        <v>-0.12439247511095601</v>
      </c>
      <c r="AM977" s="21">
        <v>0.33666927194679241</v>
      </c>
      <c r="AN977" s="21">
        <v>-0.15322841173173868</v>
      </c>
      <c r="AO977" s="21">
        <v>8.9599375511389461</v>
      </c>
      <c r="AP977" s="21">
        <v>-3.5147762608163662</v>
      </c>
      <c r="AQ977" s="21">
        <v>19.278934118582022</v>
      </c>
      <c r="AR977" s="21">
        <v>0.46983087225865372</v>
      </c>
      <c r="AS977" s="21">
        <v>0.16082321015959489</v>
      </c>
      <c r="AT977" s="21">
        <v>-1</v>
      </c>
      <c r="AU977" s="21">
        <v>-1</v>
      </c>
      <c r="AV977" s="21">
        <v>-1.0682064697084619</v>
      </c>
      <c r="AW977" s="21">
        <v>31.519270105994199</v>
      </c>
      <c r="AX977" s="21">
        <v>31.327937836712529</v>
      </c>
      <c r="AY977" s="21">
        <v>-1.2844569546097195E-2</v>
      </c>
      <c r="AZ977" s="21">
        <v>-31.449025934987461</v>
      </c>
      <c r="BA977" s="26">
        <v>1363.4580936938339</v>
      </c>
    </row>
    <row r="978" spans="1:100" x14ac:dyDescent="0.25">
      <c r="A978">
        <v>2729</v>
      </c>
      <c r="B978" t="s">
        <v>1387</v>
      </c>
      <c r="C978" s="26">
        <v>3</v>
      </c>
      <c r="D978" s="21">
        <v>4.3723787157135625</v>
      </c>
      <c r="E978" s="21">
        <v>-5.0392064770723909E-2</v>
      </c>
      <c r="F978" s="21">
        <v>-4.622147062091439E-2</v>
      </c>
      <c r="G978" s="21">
        <v>-6.0589373916307226E-2</v>
      </c>
      <c r="H978" s="21">
        <v>-3.5613076104021917E-2</v>
      </c>
      <c r="I978" s="21">
        <v>0</v>
      </c>
      <c r="J978" s="21">
        <v>-2.1367845662413183</v>
      </c>
      <c r="K978" s="21">
        <v>-3.5613076104021917E-2</v>
      </c>
      <c r="L978" s="21">
        <v>-1</v>
      </c>
      <c r="M978" s="21">
        <v>-1</v>
      </c>
      <c r="N978" s="21">
        <v>-0.71226152208043836</v>
      </c>
      <c r="O978" s="21">
        <v>2.175004775555943</v>
      </c>
      <c r="P978" s="21">
        <v>-2.4129466090462142</v>
      </c>
      <c r="Q978" s="21">
        <v>-0.99846637791682258</v>
      </c>
      <c r="R978" s="21">
        <v>-0.64699656429801089</v>
      </c>
      <c r="S978" s="21">
        <v>0.33333333333333381</v>
      </c>
      <c r="T978" s="21">
        <v>0.33216563300666102</v>
      </c>
      <c r="U978" s="21">
        <v>0.2644096665147756</v>
      </c>
      <c r="V978" s="21">
        <v>-3.1030294555765774E-2</v>
      </c>
      <c r="W978" s="21">
        <v>37.379656576121057</v>
      </c>
      <c r="X978" s="21">
        <v>1.5714012408418512</v>
      </c>
      <c r="Y978" s="21">
        <v>-1</v>
      </c>
      <c r="Z978" s="21">
        <v>-1</v>
      </c>
      <c r="AA978" s="21">
        <v>79.64937558046168</v>
      </c>
      <c r="AB978" s="21">
        <v>0.41095982011905768</v>
      </c>
      <c r="AC978" s="21">
        <v>0.17560024511881042</v>
      </c>
      <c r="AD978" s="21">
        <v>0.27177424613490569</v>
      </c>
      <c r="AE978" s="21">
        <v>42.916715568638679</v>
      </c>
      <c r="AF978" s="21">
        <v>-1</v>
      </c>
      <c r="AG978" s="21">
        <v>-1</v>
      </c>
      <c r="AH978" s="21">
        <v>-1</v>
      </c>
      <c r="AI978" s="21">
        <v>0</v>
      </c>
      <c r="AJ978" s="21">
        <v>-3.1030294555765774E-2</v>
      </c>
      <c r="AK978" s="21">
        <v>5.4079860524189054E-2</v>
      </c>
      <c r="AL978" s="21">
        <v>-6.0920186815715288E-2</v>
      </c>
      <c r="AM978" s="21">
        <v>-9.905429650440814E-2</v>
      </c>
      <c r="AN978" s="21">
        <v>-0.10487855891659213</v>
      </c>
      <c r="AO978" s="21">
        <v>-2.2059581099892576</v>
      </c>
      <c r="AP978" s="21">
        <v>-2.9265649069933808</v>
      </c>
      <c r="AQ978" s="21">
        <v>35.242872009879733</v>
      </c>
      <c r="AR978" s="21">
        <v>0.89887833829900443</v>
      </c>
      <c r="AS978" s="21">
        <v>1.5357881647378298</v>
      </c>
      <c r="AT978" s="21">
        <v>-1</v>
      </c>
      <c r="AU978" s="21">
        <v>-1</v>
      </c>
      <c r="AV978" s="21">
        <v>-0.70758593821431803</v>
      </c>
      <c r="AW978" s="21">
        <v>78.897815449024307</v>
      </c>
      <c r="AX978" s="21">
        <v>75.794785993447718</v>
      </c>
      <c r="AY978" s="21">
        <v>0.27681273880467466</v>
      </c>
      <c r="AZ978" s="21">
        <v>11.470884438108035</v>
      </c>
      <c r="BA978" s="26">
        <v>1409.4215938193292</v>
      </c>
    </row>
    <row r="979" spans="1:100" x14ac:dyDescent="0.25">
      <c r="A979">
        <v>2733</v>
      </c>
      <c r="B979" t="s">
        <v>1388</v>
      </c>
      <c r="C979" s="26">
        <v>3</v>
      </c>
      <c r="D979" s="21">
        <v>-0.34245288952350472</v>
      </c>
      <c r="E979" s="21">
        <v>0</v>
      </c>
      <c r="F979" s="21">
        <v>-0.11893740991272438</v>
      </c>
      <c r="G979" s="21">
        <v>-0.11893740991272438</v>
      </c>
      <c r="H979" s="21">
        <v>-3.6564294032073334E-2</v>
      </c>
      <c r="I979" s="21">
        <v>0</v>
      </c>
      <c r="J979" s="21">
        <v>-2.1938576419244007</v>
      </c>
      <c r="K979" s="21">
        <v>-3.6564294032073334E-2</v>
      </c>
      <c r="L979" s="21">
        <v>-1.0000000000000002</v>
      </c>
      <c r="M979" s="21">
        <v>-1.0000000000000002</v>
      </c>
      <c r="N979" s="21">
        <v>-0.73128588064146671</v>
      </c>
      <c r="O979" s="21">
        <v>-2.6552479413606256</v>
      </c>
      <c r="P979" s="21">
        <v>9.0788220867546177E-2</v>
      </c>
      <c r="Q979" s="21">
        <v>-2.3797101254440096</v>
      </c>
      <c r="R979" s="21">
        <v>-0.77402551602740421</v>
      </c>
      <c r="S979" s="21">
        <v>0.33333333333333337</v>
      </c>
      <c r="T979" s="21">
        <v>8.7180068579445408E-2</v>
      </c>
      <c r="U979" s="21">
        <v>2.5608791503921854E-2</v>
      </c>
      <c r="V979" s="21">
        <v>-4.2494459680296253E-3</v>
      </c>
      <c r="W979" s="21">
        <v>19.13748165922976</v>
      </c>
      <c r="X979" s="21">
        <v>0.28786292139847353</v>
      </c>
      <c r="Y979" s="21">
        <v>-1.0000000000000002</v>
      </c>
      <c r="Z979" s="21">
        <v>-1.0000000000000002</v>
      </c>
      <c r="AA979" s="21">
        <v>24.491853323090023</v>
      </c>
      <c r="AB979" s="21">
        <v>4.9148396439323151E-2</v>
      </c>
      <c r="AC979" s="21">
        <v>0.23943246934353563</v>
      </c>
      <c r="AD979" s="21">
        <v>-0.16601292218510569</v>
      </c>
      <c r="AE979" s="21">
        <v>6.1283971798876529</v>
      </c>
      <c r="AF979" s="21">
        <v>-1.0000000000000002</v>
      </c>
      <c r="AG979" s="21">
        <v>-1.0000000000000002</v>
      </c>
      <c r="AH979" s="21">
        <v>-1.0000000000000002</v>
      </c>
      <c r="AI979" s="21">
        <v>0</v>
      </c>
      <c r="AJ979" s="21">
        <v>-4.2494459680296253E-3</v>
      </c>
      <c r="AK979" s="21">
        <v>-0.18162717298285536</v>
      </c>
      <c r="AL979" s="21">
        <v>3.7342037378544975E-2</v>
      </c>
      <c r="AM979" s="21">
        <v>0.25134285419184521</v>
      </c>
      <c r="AN979" s="21">
        <v>-1.5485267562876054E-2</v>
      </c>
      <c r="AO979" s="21">
        <v>5.3754354898818573</v>
      </c>
      <c r="AP979" s="21">
        <v>-0.20042150217917659</v>
      </c>
      <c r="AQ979" s="21">
        <v>16.943624017305364</v>
      </c>
      <c r="AR979" s="21">
        <v>0.44187274744867105</v>
      </c>
      <c r="AS979" s="21">
        <v>0.25129862736640013</v>
      </c>
      <c r="AT979" s="21">
        <v>-1.0000000000000002</v>
      </c>
      <c r="AU979" s="21">
        <v>-1.0000000000000002</v>
      </c>
      <c r="AV979" s="21">
        <v>-0.89296292594012883</v>
      </c>
      <c r="AW979" s="21">
        <v>21.636183879550224</v>
      </c>
      <c r="AX979" s="21">
        <v>21.211239282747258</v>
      </c>
      <c r="AY979" s="21">
        <v>4.9129972509803943E-2</v>
      </c>
      <c r="AZ979" s="21">
        <v>-43.451252101108622</v>
      </c>
      <c r="BA979" s="26">
        <v>1343.0101403299743</v>
      </c>
    </row>
    <row r="980" spans="1:100" x14ac:dyDescent="0.25">
      <c r="A980">
        <v>2761</v>
      </c>
      <c r="B980" t="s">
        <v>1389</v>
      </c>
      <c r="C980" s="26">
        <v>3</v>
      </c>
      <c r="D980" s="21">
        <v>5.3069370090457575</v>
      </c>
      <c r="E980" s="21">
        <v>-8.800185251650848E-2</v>
      </c>
      <c r="F980" s="21">
        <v>0.52098018406530822</v>
      </c>
      <c r="G980" s="21">
        <v>0.49164623322647194</v>
      </c>
      <c r="H980" s="21">
        <v>-2.8870101877652689E-2</v>
      </c>
      <c r="I980" s="21">
        <v>0</v>
      </c>
      <c r="J980" s="21">
        <v>-1.7322061126591606</v>
      </c>
      <c r="K980" s="21">
        <v>-2.8870101877652689E-2</v>
      </c>
      <c r="L980" s="21">
        <v>-1.0000000000000002</v>
      </c>
      <c r="M980" s="21">
        <v>-1.0000000000000002</v>
      </c>
      <c r="N980" s="21">
        <v>-0.57740203755305308</v>
      </c>
      <c r="O980" s="21">
        <v>4.0663771296130689</v>
      </c>
      <c r="P980" s="21">
        <v>-0.80242773530148792</v>
      </c>
      <c r="Q980" s="21">
        <v>0.34281228941333897</v>
      </c>
      <c r="R980" s="21">
        <v>3.198632310730487E-2</v>
      </c>
      <c r="S980" s="21">
        <v>0.33333333333333354</v>
      </c>
      <c r="T980" s="21">
        <v>0.36575160430097448</v>
      </c>
      <c r="U980" s="21">
        <v>0.30235729095211966</v>
      </c>
      <c r="V980" s="21">
        <v>0.22872859765358411</v>
      </c>
      <c r="W980" s="21">
        <v>50.361637124706569</v>
      </c>
      <c r="X980" s="21">
        <v>3.3344804435520565</v>
      </c>
      <c r="Y980" s="21">
        <v>-1.0000000000000002</v>
      </c>
      <c r="Z980" s="21">
        <v>-1.0000000000000002</v>
      </c>
      <c r="AA980" s="21">
        <v>77.703683896880776</v>
      </c>
      <c r="AB980" s="21">
        <v>0.33267484277496079</v>
      </c>
      <c r="AC980" s="21">
        <v>0.2330985662996323</v>
      </c>
      <c r="AD980" s="21">
        <v>-1.95722000932552E-2</v>
      </c>
      <c r="AE980" s="21">
        <v>27.310060449066889</v>
      </c>
      <c r="AF980" s="21">
        <v>-1.0000000000000002</v>
      </c>
      <c r="AG980" s="21">
        <v>-1.0000000000000002</v>
      </c>
      <c r="AH980" s="21">
        <v>-1.0000000000000002</v>
      </c>
      <c r="AI980" s="21">
        <v>-4.2259181001076396E-3</v>
      </c>
      <c r="AJ980" s="21">
        <v>0.22872859765358411</v>
      </c>
      <c r="AK980" s="21">
        <v>0.2637226505037803</v>
      </c>
      <c r="AL980" s="21">
        <v>7.9819067524524168E-2</v>
      </c>
      <c r="AM980" s="21">
        <v>-2.6938372046801884E-2</v>
      </c>
      <c r="AN980" s="21">
        <v>0.17362965999878285</v>
      </c>
      <c r="AO980" s="21">
        <v>0.64515395134885412</v>
      </c>
      <c r="AP980" s="21">
        <v>4.7398368375921907</v>
      </c>
      <c r="AQ980" s="21">
        <v>48.629431012047398</v>
      </c>
      <c r="AR980" s="21">
        <v>1.2301708262400113</v>
      </c>
      <c r="AS980" s="21">
        <v>3.3056103416744018</v>
      </c>
      <c r="AT980" s="21">
        <v>-1.0000000000000002</v>
      </c>
      <c r="AU980" s="21">
        <v>-1.0000000000000002</v>
      </c>
      <c r="AV980" s="21">
        <v>0.52363255633377725</v>
      </c>
      <c r="AW980" s="21">
        <v>86.509897864086028</v>
      </c>
      <c r="AX980" s="21">
        <v>109.29823926744228</v>
      </c>
      <c r="AY980" s="21">
        <v>0.27116629717467133</v>
      </c>
      <c r="AZ980" s="21">
        <v>53.738612259178083</v>
      </c>
      <c r="BA980" s="26">
        <v>1524.099071346948</v>
      </c>
    </row>
    <row r="981" spans="1:100" x14ac:dyDescent="0.25">
      <c r="A981">
        <v>2765</v>
      </c>
      <c r="B981" t="s">
        <v>1390</v>
      </c>
      <c r="C981" s="26">
        <v>3</v>
      </c>
      <c r="D981" s="21">
        <v>4.7853688388380204</v>
      </c>
      <c r="E981" s="21">
        <v>0</v>
      </c>
      <c r="F981" s="21">
        <v>1.7347111258360919</v>
      </c>
      <c r="G981" s="21">
        <v>1.7347111258360919</v>
      </c>
      <c r="H981" s="21">
        <v>0.27663303463669436</v>
      </c>
      <c r="I981" s="21">
        <v>0</v>
      </c>
      <c r="J981" s="21">
        <v>16.597982078201664</v>
      </c>
      <c r="K981" s="21">
        <v>0.27663303463669436</v>
      </c>
      <c r="L981" s="21">
        <v>-1.0000000000000029</v>
      </c>
      <c r="M981" s="21">
        <v>-1.0000000000000029</v>
      </c>
      <c r="N981" s="21">
        <v>5.5326606927338871</v>
      </c>
      <c r="O981" s="21">
        <v>23.118062042875771</v>
      </c>
      <c r="P981" s="21">
        <v>-1.2250342476498863</v>
      </c>
      <c r="Q981" s="21">
        <v>0.14391113522765081</v>
      </c>
      <c r="R981" s="21">
        <v>-0.19997268533361695</v>
      </c>
      <c r="S981" s="21">
        <v>0.3333333333333342</v>
      </c>
      <c r="T981" s="21">
        <v>0.32879609430298479</v>
      </c>
      <c r="U981" s="21">
        <v>0.48273584656676199</v>
      </c>
      <c r="V981" s="21">
        <v>0</v>
      </c>
      <c r="W981" s="21">
        <v>34.729289582655475</v>
      </c>
      <c r="X981" s="21">
        <v>2.3244771183501021</v>
      </c>
      <c r="Y981" s="21">
        <v>-1.0000000000000029</v>
      </c>
      <c r="Z981" s="21">
        <v>-1.0000000000000029</v>
      </c>
      <c r="AA981" s="21">
        <v>78.636423701565903</v>
      </c>
      <c r="AB981" s="21">
        <v>0.45183039214039988</v>
      </c>
      <c r="AC981" s="21">
        <v>0.17975705271218054</v>
      </c>
      <c r="AD981" s="21">
        <v>0.25055469123230117</v>
      </c>
      <c r="AE981" s="21">
        <v>44.107106804244111</v>
      </c>
      <c r="AF981" s="21">
        <v>-1.0000000000000029</v>
      </c>
      <c r="AG981" s="21">
        <v>-1.0000000000000029</v>
      </c>
      <c r="AH981" s="21">
        <v>-1.0000000000000029</v>
      </c>
      <c r="AI981" s="21">
        <v>0</v>
      </c>
      <c r="AJ981" s="21">
        <v>0</v>
      </c>
      <c r="AK981" s="21">
        <v>5.2395686364444027E-2</v>
      </c>
      <c r="AL981" s="21">
        <v>-0.13843151164987216</v>
      </c>
      <c r="AM981" s="21">
        <v>5.4620922572758843E-2</v>
      </c>
      <c r="AN981" s="21">
        <v>0.16232354826923279</v>
      </c>
      <c r="AO981" s="21">
        <v>1.6275014961411909</v>
      </c>
      <c r="AP981" s="21">
        <v>3.3659311484814589</v>
      </c>
      <c r="AQ981" s="21">
        <v>51.327271660857107</v>
      </c>
      <c r="AR981" s="21">
        <v>1.1448652742030816</v>
      </c>
      <c r="AS981" s="21">
        <v>2.6011101529867977</v>
      </c>
      <c r="AT981" s="21">
        <v>-1.0000000000000029</v>
      </c>
      <c r="AU981" s="21">
        <v>-1.0000000000000029</v>
      </c>
      <c r="AV981" s="21">
        <v>1.5347384405024749</v>
      </c>
      <c r="AW981" s="21">
        <v>105.12041689292313</v>
      </c>
      <c r="AX981" s="21">
        <v>105.12041689292313</v>
      </c>
      <c r="AY981" s="21">
        <v>0.25140734945140297</v>
      </c>
      <c r="AZ981" s="21">
        <v>35.502441839560163</v>
      </c>
      <c r="BA981" s="26">
        <v>1468.623779217852</v>
      </c>
    </row>
    <row r="982" spans="1:100" x14ac:dyDescent="0.25">
      <c r="A982">
        <v>2767</v>
      </c>
      <c r="B982" t="s">
        <v>1391</v>
      </c>
      <c r="C982" s="26">
        <v>3</v>
      </c>
      <c r="D982" s="21">
        <v>4.898945826483299</v>
      </c>
      <c r="E982" s="21">
        <v>0</v>
      </c>
      <c r="F982" s="21">
        <v>1.8819251598105642</v>
      </c>
      <c r="G982" s="21">
        <v>1.8819251598105642</v>
      </c>
      <c r="H982" s="21">
        <v>-2.2036906789316663E-2</v>
      </c>
      <c r="I982" s="21">
        <v>0</v>
      </c>
      <c r="J982" s="21">
        <v>-1.3222144073590003</v>
      </c>
      <c r="K982" s="21">
        <v>-2.2036906789316663E-2</v>
      </c>
      <c r="L982" s="21">
        <v>-1.0000000000000009</v>
      </c>
      <c r="M982" s="21">
        <v>-1.0000000000000009</v>
      </c>
      <c r="N982" s="21">
        <v>-0.44073813578633347</v>
      </c>
      <c r="O982" s="21">
        <v>5.4586565789348631</v>
      </c>
      <c r="P982" s="21">
        <v>-0.65326612223320779</v>
      </c>
      <c r="Q982" s="21">
        <v>1.3824816282957204</v>
      </c>
      <c r="R982" s="21">
        <v>0.20931298703838153</v>
      </c>
      <c r="S982" s="21">
        <v>0.33333333333333354</v>
      </c>
      <c r="T982" s="21">
        <v>0.36871938058443104</v>
      </c>
      <c r="U982" s="21">
        <v>0.23341424016859005</v>
      </c>
      <c r="V982" s="21">
        <v>0</v>
      </c>
      <c r="W982" s="21">
        <v>38.300154435026862</v>
      </c>
      <c r="X982" s="21">
        <v>1.693132628632539</v>
      </c>
      <c r="Y982" s="21">
        <v>-1.0000000000000009</v>
      </c>
      <c r="Z982" s="21">
        <v>-1.0000000000000009</v>
      </c>
      <c r="AA982" s="21">
        <v>78.921632183698605</v>
      </c>
      <c r="AB982" s="21">
        <v>0.20850392770132176</v>
      </c>
      <c r="AC982" s="21">
        <v>0.34544407001900057</v>
      </c>
      <c r="AD982" s="21">
        <v>0.25429529751234586</v>
      </c>
      <c r="AE982" s="21">
        <v>40.412164761633399</v>
      </c>
      <c r="AF982" s="21">
        <v>-1.0000000000000009</v>
      </c>
      <c r="AG982" s="21">
        <v>-1.0000000000000009</v>
      </c>
      <c r="AH982" s="21">
        <v>-1.0000000000000009</v>
      </c>
      <c r="AI982" s="21">
        <v>0</v>
      </c>
      <c r="AJ982" s="21">
        <v>0</v>
      </c>
      <c r="AK982" s="21">
        <v>0.1090449081796588</v>
      </c>
      <c r="AL982" s="21">
        <v>9.6733946733819881E-2</v>
      </c>
      <c r="AM982" s="21">
        <v>-3.8387410745425749E-3</v>
      </c>
      <c r="AN982" s="21">
        <v>-0.10335761260652027</v>
      </c>
      <c r="AO982" s="21">
        <v>0.44925601403472915</v>
      </c>
      <c r="AP982" s="21">
        <v>-2.1002705814939069</v>
      </c>
      <c r="AQ982" s="21">
        <v>36.977940027667863</v>
      </c>
      <c r="AR982" s="21">
        <v>0.93546695408635483</v>
      </c>
      <c r="AS982" s="21">
        <v>1.6710957218432221</v>
      </c>
      <c r="AT982" s="21">
        <v>-1.0000000000000009</v>
      </c>
      <c r="AU982" s="21">
        <v>-1.0000000000000009</v>
      </c>
      <c r="AV982" s="21">
        <v>2.0912381468489456</v>
      </c>
      <c r="AW982" s="21">
        <v>82.280018181139582</v>
      </c>
      <c r="AX982" s="21">
        <v>82.280018181139582</v>
      </c>
      <c r="AY982" s="21">
        <v>0.47503260744508446</v>
      </c>
      <c r="AZ982" s="21">
        <v>43.602185088429941</v>
      </c>
      <c r="BA982" s="26">
        <v>1651.2099418565551</v>
      </c>
    </row>
    <row r="983" spans="1:100" x14ac:dyDescent="0.25">
      <c r="A983">
        <v>2771</v>
      </c>
      <c r="B983" t="s">
        <v>1392</v>
      </c>
      <c r="C983" s="26">
        <v>3</v>
      </c>
      <c r="D983" s="21">
        <v>5.0660842807568169</v>
      </c>
      <c r="E983" s="21">
        <v>0</v>
      </c>
      <c r="F983" s="21">
        <v>0.11570878743870812</v>
      </c>
      <c r="G983" s="21">
        <v>0.11570878743870812</v>
      </c>
      <c r="H983" s="21">
        <v>0.330697569835324</v>
      </c>
      <c r="I983" s="21">
        <v>0</v>
      </c>
      <c r="J983" s="21">
        <v>19.841854190119435</v>
      </c>
      <c r="K983" s="21">
        <v>0.330697569835324</v>
      </c>
      <c r="L983" s="21">
        <v>-1.0000000000000009</v>
      </c>
      <c r="M983" s="21">
        <v>-1.0000000000000009</v>
      </c>
      <c r="N983" s="21">
        <v>6.6139513967064811</v>
      </c>
      <c r="O983" s="21">
        <v>25.023647258314959</v>
      </c>
      <c r="P983" s="21">
        <v>0.72563201373524933</v>
      </c>
      <c r="Q983" s="21">
        <v>-0.43847254522985535</v>
      </c>
      <c r="R983" s="21">
        <v>-0.16134200878666627</v>
      </c>
      <c r="S983" s="21">
        <v>0.3333333333333337</v>
      </c>
      <c r="T983" s="21">
        <v>0.34150162209973939</v>
      </c>
      <c r="U983" s="21">
        <v>0.31881096647006746</v>
      </c>
      <c r="V983" s="21">
        <v>4.8210655980668697E-2</v>
      </c>
      <c r="W983" s="21">
        <v>28.446360321939419</v>
      </c>
      <c r="X983" s="21">
        <v>1.9168134761284368</v>
      </c>
      <c r="Y983" s="21">
        <v>-1.0000000000000009</v>
      </c>
      <c r="Z983" s="21">
        <v>-1.0000000000000009</v>
      </c>
      <c r="AA983" s="21">
        <v>88.097679188684694</v>
      </c>
      <c r="AB983" s="21">
        <v>0.33338687418268592</v>
      </c>
      <c r="AC983" s="21">
        <v>0.50755565374354961</v>
      </c>
      <c r="AD983" s="21">
        <v>0.35531068958440304</v>
      </c>
      <c r="AE983" s="21">
        <v>59.812660875531932</v>
      </c>
      <c r="AF983" s="21">
        <v>-1.0000000000000009</v>
      </c>
      <c r="AG983" s="21">
        <v>-1.0000000000000009</v>
      </c>
      <c r="AH983" s="21">
        <v>-1.0000000000000009</v>
      </c>
      <c r="AI983" s="21">
        <v>0</v>
      </c>
      <c r="AJ983" s="21">
        <v>4.8210655980668697E-2</v>
      </c>
      <c r="AK983" s="21">
        <v>0.126823037712508</v>
      </c>
      <c r="AL983" s="21">
        <v>2.3872262080432905E-2</v>
      </c>
      <c r="AM983" s="21">
        <v>1.1639703769724005E-2</v>
      </c>
      <c r="AN983" s="21">
        <v>2.7712941777791683E-2</v>
      </c>
      <c r="AO983" s="21">
        <v>0.92510778280564088</v>
      </c>
      <c r="AP983" s="21">
        <v>0.81218485484695613</v>
      </c>
      <c r="AQ983" s="21">
        <v>48.288214512058865</v>
      </c>
      <c r="AR983" s="21">
        <v>1.0418565778838094</v>
      </c>
      <c r="AS983" s="21">
        <v>2.2475110459637602</v>
      </c>
      <c r="AT983" s="21">
        <v>-1.0000000000000009</v>
      </c>
      <c r="AU983" s="21">
        <v>-1.0000000000000009</v>
      </c>
      <c r="AV983" s="21">
        <v>-4.5633221347958275E-2</v>
      </c>
      <c r="AW983" s="21">
        <v>113.93351130184656</v>
      </c>
      <c r="AX983" s="21">
        <v>118.75457689991343</v>
      </c>
      <c r="AY983" s="21">
        <v>0.55225289074871975</v>
      </c>
      <c r="AZ983" s="21">
        <v>66.655511306776631</v>
      </c>
      <c r="BA983" s="26">
        <v>1566.1186557948749</v>
      </c>
    </row>
    <row r="984" spans="1:100" x14ac:dyDescent="0.25">
      <c r="A984">
        <v>2773</v>
      </c>
      <c r="B984" t="s">
        <v>1393</v>
      </c>
      <c r="C984" s="26">
        <v>3</v>
      </c>
      <c r="D984" s="21">
        <v>4.269467987266637</v>
      </c>
      <c r="E984" s="21">
        <v>0</v>
      </c>
      <c r="F984" s="21">
        <v>0.45315599418579983</v>
      </c>
      <c r="G984" s="21">
        <v>0.45315599418579983</v>
      </c>
      <c r="H984" s="21">
        <v>0.17191713326845978</v>
      </c>
      <c r="I984" s="21">
        <v>0</v>
      </c>
      <c r="J984" s="21">
        <v>10.315027996107585</v>
      </c>
      <c r="K984" s="21">
        <v>0.17191713326845978</v>
      </c>
      <c r="L984" s="21">
        <v>-0.99999999999999845</v>
      </c>
      <c r="M984" s="21">
        <v>-0.99999999999999845</v>
      </c>
      <c r="N984" s="21">
        <v>3.4383426653691944</v>
      </c>
      <c r="O984" s="21">
        <v>15.037651977560019</v>
      </c>
      <c r="P984" s="21">
        <v>0.34178259537182365</v>
      </c>
      <c r="Q984" s="21">
        <v>-9.4415691238573574E-2</v>
      </c>
      <c r="R984" s="21">
        <v>2.5013576478264771E-2</v>
      </c>
      <c r="S984" s="21">
        <v>0.33333333333333287</v>
      </c>
      <c r="T984" s="21">
        <v>0.32839065654463107</v>
      </c>
      <c r="U984" s="21">
        <v>-0.15709978803757177</v>
      </c>
      <c r="V984" s="21">
        <v>0</v>
      </c>
      <c r="W984" s="21">
        <v>13.308282742877287</v>
      </c>
      <c r="X984" s="21">
        <v>-0.13084535434348177</v>
      </c>
      <c r="Y984" s="21">
        <v>-0.99999999999999845</v>
      </c>
      <c r="Z984" s="21">
        <v>-0.99999999999999845</v>
      </c>
      <c r="AA984" s="21">
        <v>34.68332834689194</v>
      </c>
      <c r="AB984" s="21">
        <v>1.4508750012568589E-2</v>
      </c>
      <c r="AC984" s="21">
        <v>0.43229264517183119</v>
      </c>
      <c r="AD984" s="21">
        <v>-1.9800754633671723E-2</v>
      </c>
      <c r="AE984" s="21">
        <v>21.350032027536397</v>
      </c>
      <c r="AF984" s="21">
        <v>-0.99999999999999845</v>
      </c>
      <c r="AG984" s="21">
        <v>-0.99999999999999845</v>
      </c>
      <c r="AH984" s="21">
        <v>-0.99999999999999845</v>
      </c>
      <c r="AI984" s="21">
        <v>0</v>
      </c>
      <c r="AJ984" s="21">
        <v>0</v>
      </c>
      <c r="AK984" s="21">
        <v>-0.15224319458388372</v>
      </c>
      <c r="AL984" s="21">
        <v>8.9660020800641477E-2</v>
      </c>
      <c r="AM984" s="21">
        <v>0.17592622228685098</v>
      </c>
      <c r="AN984" s="21">
        <v>0.44259073100937651</v>
      </c>
      <c r="AO984" s="21">
        <v>3.6369395842518562</v>
      </c>
      <c r="AP984" s="21">
        <v>11.513068379237621</v>
      </c>
      <c r="AQ984" s="21">
        <v>23.623310738984866</v>
      </c>
      <c r="AR984" s="21">
        <v>0.50462420184039214</v>
      </c>
      <c r="AS984" s="21">
        <v>4.1071778924977626E-2</v>
      </c>
      <c r="AT984" s="21">
        <v>-0.99999999999999845</v>
      </c>
      <c r="AU984" s="21">
        <v>-0.99999999999999845</v>
      </c>
      <c r="AV984" s="21">
        <v>0.47816957066406512</v>
      </c>
      <c r="AW984" s="21">
        <v>61.234048703689595</v>
      </c>
      <c r="AX984" s="21">
        <v>61.234048703689595</v>
      </c>
      <c r="AY984" s="21">
        <v>0.37370372061270829</v>
      </c>
      <c r="AZ984" s="21">
        <v>29.503971576817769</v>
      </c>
      <c r="BA984" s="26">
        <v>1451.7324136210782</v>
      </c>
    </row>
    <row r="985" spans="1:100" x14ac:dyDescent="0.25">
      <c r="A985">
        <v>2781</v>
      </c>
      <c r="B985" t="s">
        <v>1394</v>
      </c>
      <c r="C985" s="26">
        <v>2</v>
      </c>
      <c r="D985" s="21">
        <v>4.147349024227462</v>
      </c>
      <c r="E985" s="21">
        <v>9.227696327388285E-2</v>
      </c>
      <c r="F985" s="21">
        <v>0.30671699624627491</v>
      </c>
      <c r="G985" s="21">
        <v>0.31577669642508693</v>
      </c>
      <c r="H985" s="21">
        <v>0.11755527617089145</v>
      </c>
      <c r="I985" s="21">
        <v>0</v>
      </c>
      <c r="J985" s="21">
        <v>7.0533165702534859</v>
      </c>
      <c r="K985" s="21">
        <v>0.11755527617089145</v>
      </c>
      <c r="L985" s="21">
        <v>-1</v>
      </c>
      <c r="M985" s="21">
        <v>-1</v>
      </c>
      <c r="N985" s="21">
        <v>2.3511055234178286</v>
      </c>
      <c r="O985" s="21">
        <v>11.171420564448384</v>
      </c>
      <c r="P985" s="21">
        <v>0.63511177763310478</v>
      </c>
      <c r="Q985" s="21">
        <v>1.7726801307640758</v>
      </c>
      <c r="R985" s="21">
        <v>0.58372640650583185</v>
      </c>
      <c r="S985" s="21">
        <v>0.33682913275307602</v>
      </c>
      <c r="T985" s="21">
        <v>0.3111746494894278</v>
      </c>
      <c r="U985" s="21">
        <v>0.11104921703147108</v>
      </c>
      <c r="V985" s="21">
        <v>5.0528983878179896E-3</v>
      </c>
      <c r="W985" s="21">
        <v>26.427599774706199</v>
      </c>
      <c r="X985" s="21">
        <v>0.95774249663276356</v>
      </c>
      <c r="Y985" s="21">
        <v>-1</v>
      </c>
      <c r="Z985" s="21">
        <v>-1</v>
      </c>
      <c r="AA985" s="21">
        <v>46.758092036700496</v>
      </c>
      <c r="AB985" s="21">
        <v>0.15492477825419834</v>
      </c>
      <c r="AC985" s="21">
        <v>0.15515263701940935</v>
      </c>
      <c r="AD985" s="21">
        <v>0.15023910973482099</v>
      </c>
      <c r="AE985" s="21">
        <v>21.076272167176317</v>
      </c>
      <c r="AF985" s="21">
        <v>-1</v>
      </c>
      <c r="AG985" s="21">
        <v>-1</v>
      </c>
      <c r="AH985" s="21">
        <v>-1</v>
      </c>
      <c r="AI985" s="21">
        <v>2.5036844027071367E-3</v>
      </c>
      <c r="AJ985" s="21">
        <v>5.0528983878179896E-3</v>
      </c>
      <c r="AK985" s="21">
        <v>4.5263590269623337E-2</v>
      </c>
      <c r="AL985" s="21">
        <v>0.12656436671962398</v>
      </c>
      <c r="AM985" s="21">
        <v>4.437397285279731E-2</v>
      </c>
      <c r="AN985" s="21">
        <v>0.13906688736225645</v>
      </c>
      <c r="AO985" s="21">
        <v>1.5169544012733969</v>
      </c>
      <c r="AP985" s="21">
        <v>3.9282068890491839</v>
      </c>
      <c r="AQ985" s="21">
        <v>31.756642992055376</v>
      </c>
      <c r="AR985" s="21">
        <v>0.74448966847989873</v>
      </c>
      <c r="AS985" s="21">
        <v>1.0490352961389862</v>
      </c>
      <c r="AT985" s="21">
        <v>-1</v>
      </c>
      <c r="AU985" s="21">
        <v>-1</v>
      </c>
      <c r="AV985" s="21">
        <v>0.82634479083886103</v>
      </c>
      <c r="AW985" s="21">
        <v>59.328958636911679</v>
      </c>
      <c r="AX985" s="21">
        <v>59.501951017553779</v>
      </c>
      <c r="AY985" s="21">
        <v>0.20136461015671361</v>
      </c>
      <c r="AZ985" s="21">
        <v>6.0788201771161718</v>
      </c>
      <c r="BA985" s="26">
        <v>1407.8812188152194</v>
      </c>
    </row>
    <row r="986" spans="1:100" x14ac:dyDescent="0.25">
      <c r="A986">
        <v>2783</v>
      </c>
      <c r="B986" t="s">
        <v>1395</v>
      </c>
      <c r="C986" s="26">
        <v>3</v>
      </c>
      <c r="D986" s="21">
        <v>2.3487321748527883</v>
      </c>
      <c r="E986" s="21">
        <v>0.44923640284362726</v>
      </c>
      <c r="F986" s="21">
        <v>1.189256222988655</v>
      </c>
      <c r="G986" s="21">
        <v>1.362726368176896</v>
      </c>
      <c r="H986" s="21">
        <v>6.6900926840086306E-2</v>
      </c>
      <c r="I986" s="21">
        <v>0</v>
      </c>
      <c r="J986" s="21">
        <v>4.0140556104051797</v>
      </c>
      <c r="K986" s="21">
        <v>6.6900926840086306E-2</v>
      </c>
      <c r="L986" s="21">
        <v>-1.0000000000000007</v>
      </c>
      <c r="M986" s="21">
        <v>-1.0000000000000007</v>
      </c>
      <c r="N986" s="21">
        <v>1.3380185368017241</v>
      </c>
      <c r="O986" s="21">
        <v>7.7255141534348599</v>
      </c>
      <c r="P986" s="21">
        <v>-6.7757174147039985</v>
      </c>
      <c r="Q986" s="21">
        <v>-0.56144820487643599</v>
      </c>
      <c r="R986" s="21">
        <v>-0.87567332718953894</v>
      </c>
      <c r="S986" s="21">
        <v>0.33333333333333343</v>
      </c>
      <c r="T986" s="21">
        <v>0.33770334506711247</v>
      </c>
      <c r="U986" s="21">
        <v>0.11609314195915073</v>
      </c>
      <c r="V986" s="21">
        <v>0.15850134058264342</v>
      </c>
      <c r="W986" s="21">
        <v>35.14920936408614</v>
      </c>
      <c r="X986" s="21">
        <v>2.0238863746266027</v>
      </c>
      <c r="Y986" s="21">
        <v>-1.0000000000000007</v>
      </c>
      <c r="Z986" s="21">
        <v>-1.0000000000000007</v>
      </c>
      <c r="AA986" s="21">
        <v>75.316757845543037</v>
      </c>
      <c r="AB986" s="21">
        <v>0.41189908899772409</v>
      </c>
      <c r="AC986" s="21">
        <v>0.10061279477664192</v>
      </c>
      <c r="AD986" s="21">
        <v>0.30835255239856069</v>
      </c>
      <c r="AE986" s="21">
        <v>41.043221808646358</v>
      </c>
      <c r="AF986" s="21">
        <v>-1.0000000000000007</v>
      </c>
      <c r="AG986" s="21">
        <v>-1.0000000000000007</v>
      </c>
      <c r="AH986" s="21">
        <v>-1.0000000000000007</v>
      </c>
      <c r="AI986" s="21">
        <v>1.5027144935533993E-2</v>
      </c>
      <c r="AJ986" s="21">
        <v>0.15850134058264342</v>
      </c>
      <c r="AK986" s="21">
        <v>-1.7452098187437863E-2</v>
      </c>
      <c r="AL986" s="21">
        <v>0.12385725941891081</v>
      </c>
      <c r="AM986" s="21">
        <v>-6.2110811004377577E-2</v>
      </c>
      <c r="AN986" s="21">
        <v>-0.27323802901422534</v>
      </c>
      <c r="AO986" s="21">
        <v>-1.6400307660466282</v>
      </c>
      <c r="AP986" s="21">
        <v>-6.2116644282610798</v>
      </c>
      <c r="AQ986" s="21">
        <v>39.163264974491341</v>
      </c>
      <c r="AR986" s="21">
        <v>0.94563116094224031</v>
      </c>
      <c r="AS986" s="21">
        <v>2.0907873014666882</v>
      </c>
      <c r="AT986" s="21">
        <v>-1.0000000000000007</v>
      </c>
      <c r="AU986" s="21">
        <v>-1.0000000000000007</v>
      </c>
      <c r="AV986" s="21">
        <v>0.48705304098735691</v>
      </c>
      <c r="AW986" s="21">
        <v>76.830607570716751</v>
      </c>
      <c r="AX986" s="21">
        <v>92.981284527691798</v>
      </c>
      <c r="AY986" s="21">
        <v>0.23533423675176565</v>
      </c>
      <c r="AZ986" s="21">
        <v>19.268520584292808</v>
      </c>
      <c r="BA986" s="26">
        <v>1516.0979156637322</v>
      </c>
    </row>
    <row r="987" spans="1:100" x14ac:dyDescent="0.25">
      <c r="A987">
        <v>2785</v>
      </c>
      <c r="B987" t="s">
        <v>1396</v>
      </c>
      <c r="C987" s="26">
        <v>3</v>
      </c>
      <c r="D987" s="21">
        <v>4.740032609217451</v>
      </c>
      <c r="E987" s="21">
        <v>-0.51743621324196043</v>
      </c>
      <c r="F987" s="21">
        <v>-0.13818653751330745</v>
      </c>
      <c r="G987" s="21">
        <v>-0.27246549842077239</v>
      </c>
      <c r="H987" s="21">
        <v>0.15294868232260697</v>
      </c>
      <c r="I987" s="21">
        <v>0</v>
      </c>
      <c r="J987" s="21">
        <v>9.1769209393564157</v>
      </c>
      <c r="K987" s="21">
        <v>0.15294868232260697</v>
      </c>
      <c r="L987" s="21">
        <v>-0.99999999999999978</v>
      </c>
      <c r="M987" s="21">
        <v>-0.99999999999999978</v>
      </c>
      <c r="N987" s="21">
        <v>3.058973646452138</v>
      </c>
      <c r="O987" s="21">
        <v>13.644488050153093</v>
      </c>
      <c r="P987" s="21">
        <v>10.88430981022282</v>
      </c>
      <c r="Q987" s="21">
        <v>-0.47227028912749208</v>
      </c>
      <c r="R987" s="21">
        <v>0.74041264831225584</v>
      </c>
      <c r="S987" s="21">
        <v>0.33333333333333337</v>
      </c>
      <c r="T987" s="21">
        <v>0.25028510078426847</v>
      </c>
      <c r="U987" s="21">
        <v>1.4553376532845351E-2</v>
      </c>
      <c r="V987" s="21">
        <v>0</v>
      </c>
      <c r="W987" s="21">
        <v>17.808925133113608</v>
      </c>
      <c r="X987" s="21">
        <v>0.49495135200945251</v>
      </c>
      <c r="Y987" s="21">
        <v>-0.99999999999999978</v>
      </c>
      <c r="Z987" s="21">
        <v>-0.99999999999999978</v>
      </c>
      <c r="AA987" s="21">
        <v>26.945243448036067</v>
      </c>
      <c r="AB987" s="21">
        <v>-4.1145908211454946E-2</v>
      </c>
      <c r="AC987" s="21">
        <v>5.5785592919995991E-2</v>
      </c>
      <c r="AD987" s="21">
        <v>0.15327842862366314</v>
      </c>
      <c r="AE987" s="21">
        <v>8.3959056666102061</v>
      </c>
      <c r="AF987" s="21">
        <v>-0.99999999999999978</v>
      </c>
      <c r="AG987" s="21">
        <v>-0.99999999999999978</v>
      </c>
      <c r="AH987" s="21">
        <v>-0.99999999999999978</v>
      </c>
      <c r="AI987" s="21">
        <v>0</v>
      </c>
      <c r="AJ987" s="21">
        <v>0</v>
      </c>
      <c r="AK987" s="21">
        <v>0.46773369274286852</v>
      </c>
      <c r="AL987" s="21">
        <v>0.17765868967684109</v>
      </c>
      <c r="AM987" s="21">
        <v>3.2592446659151467E-2</v>
      </c>
      <c r="AN987" s="21">
        <v>-0.13317097042762696</v>
      </c>
      <c r="AO987" s="21">
        <v>3.1534796301931287</v>
      </c>
      <c r="AP987" s="21">
        <v>-2.4409808123064689</v>
      </c>
      <c r="AQ987" s="21">
        <v>26.985846072470029</v>
      </c>
      <c r="AR987" s="21">
        <v>0.59817181065044722</v>
      </c>
      <c r="AS987" s="21">
        <v>0.64790003433205956</v>
      </c>
      <c r="AT987" s="21">
        <v>-0.99999999999999978</v>
      </c>
      <c r="AU987" s="21">
        <v>-0.99999999999999978</v>
      </c>
      <c r="AV987" s="21">
        <v>0.46794714989148356</v>
      </c>
      <c r="AW987" s="21">
        <v>38.148750685882675</v>
      </c>
      <c r="AX987" s="21">
        <v>38.148750685882675</v>
      </c>
      <c r="AY987" s="21">
        <v>0.10462561629104467</v>
      </c>
      <c r="AZ987" s="21">
        <v>-3.0683754964750274</v>
      </c>
      <c r="BA987" s="26">
        <v>1478.0368270662129</v>
      </c>
      <c r="CU987" t="e">
        <v>#N/A</v>
      </c>
      <c r="CV987" t="e">
        <v>#N/A</v>
      </c>
    </row>
    <row r="988" spans="1:100" x14ac:dyDescent="0.25">
      <c r="A988">
        <v>2789</v>
      </c>
      <c r="B988" t="s">
        <v>1397</v>
      </c>
      <c r="C988" s="26">
        <v>3</v>
      </c>
      <c r="D988" s="21">
        <v>1.4900863086172873</v>
      </c>
      <c r="E988" s="21">
        <v>0</v>
      </c>
      <c r="F988" s="21">
        <v>-3.6948394539621796E-3</v>
      </c>
      <c r="G988" s="21">
        <v>-3.6948394539621796E-3</v>
      </c>
      <c r="H988" s="21">
        <v>0.12580471482247912</v>
      </c>
      <c r="I988" s="21">
        <v>0</v>
      </c>
      <c r="J988" s="21">
        <v>7.5482828893487426</v>
      </c>
      <c r="K988" s="21">
        <v>0.12580471482247912</v>
      </c>
      <c r="L988" s="21">
        <v>-0.99999999999999578</v>
      </c>
      <c r="M988" s="21">
        <v>-0.99999999999999578</v>
      </c>
      <c r="N988" s="21">
        <v>2.5160942964495807</v>
      </c>
      <c r="O988" s="21">
        <v>9.0346743585120706</v>
      </c>
      <c r="P988" s="21">
        <v>-0.16392317114026966</v>
      </c>
      <c r="Q988" s="21">
        <v>-0.15954128761617517</v>
      </c>
      <c r="R988" s="21">
        <v>-6.9887340698864819E-2</v>
      </c>
      <c r="S988" s="21">
        <v>0.33333333333333193</v>
      </c>
      <c r="T988" s="21">
        <v>1.4073062692771046E-3</v>
      </c>
      <c r="U988" s="21">
        <v>-6.0631778508168269E-2</v>
      </c>
      <c r="V988" s="21">
        <v>0</v>
      </c>
      <c r="W988" s="21">
        <v>5.9321658508784694</v>
      </c>
      <c r="X988" s="21">
        <v>-0.36551721631659784</v>
      </c>
      <c r="Y988" s="21">
        <v>-0.99999999999999578</v>
      </c>
      <c r="Z988" s="21">
        <v>-0.99999999999999578</v>
      </c>
      <c r="AA988" s="21">
        <v>8.4136769956574682</v>
      </c>
      <c r="AB988" s="21">
        <v>1.5629299516860852E-2</v>
      </c>
      <c r="AC988" s="21">
        <v>-7.3988983745732456E-2</v>
      </c>
      <c r="AD988" s="21">
        <v>0.10938765393842888</v>
      </c>
      <c r="AE988" s="21">
        <v>2.5513984854778577</v>
      </c>
      <c r="AF988" s="21">
        <v>-0.99999999999999578</v>
      </c>
      <c r="AG988" s="21">
        <v>-0.99999999999999578</v>
      </c>
      <c r="AH988" s="21">
        <v>-0.99999999999999578</v>
      </c>
      <c r="AI988" s="21">
        <v>0</v>
      </c>
      <c r="AJ988" s="21">
        <v>0</v>
      </c>
      <c r="AK988" s="21">
        <v>0.19010442724298091</v>
      </c>
      <c r="AL988" s="21">
        <v>0.17783768690262927</v>
      </c>
      <c r="AM988" s="21">
        <v>0.47110760763572185</v>
      </c>
      <c r="AN988" s="21">
        <v>0.55000259558987497</v>
      </c>
      <c r="AO988" s="21">
        <v>12.728212327107956</v>
      </c>
      <c r="AP988" s="21">
        <v>14.639253324260023</v>
      </c>
      <c r="AQ988" s="21">
        <v>13.480448740227207</v>
      </c>
      <c r="AR988" s="21">
        <v>0.27410886109444077</v>
      </c>
      <c r="AS988" s="21">
        <v>-0.23971250149411905</v>
      </c>
      <c r="AT988" s="21">
        <v>-0.99999999999999578</v>
      </c>
      <c r="AU988" s="21">
        <v>-0.99999999999999578</v>
      </c>
      <c r="AV988" s="21">
        <v>-7.3582180152826998E-2</v>
      </c>
      <c r="AW988" s="21">
        <v>32.08760467842955</v>
      </c>
      <c r="AX988" s="21">
        <v>32.08760467842955</v>
      </c>
      <c r="AY988" s="21">
        <v>-4.3360646945548371E-2</v>
      </c>
      <c r="AZ988" s="21">
        <v>-41.03174544779769</v>
      </c>
      <c r="BA988" s="26">
        <v>1406.6818212630858</v>
      </c>
    </row>
    <row r="989" spans="1:100" x14ac:dyDescent="0.25">
      <c r="A989">
        <v>2791</v>
      </c>
      <c r="B989" t="s">
        <v>1398</v>
      </c>
      <c r="C989" s="26">
        <v>3</v>
      </c>
      <c r="D989" s="21">
        <v>4.6613158940651207</v>
      </c>
      <c r="E989" s="21">
        <v>-1.2587788140327485E-2</v>
      </c>
      <c r="F989" s="21">
        <v>0.1293873632543836</v>
      </c>
      <c r="G989" s="21">
        <v>0.1293873632543836</v>
      </c>
      <c r="H989" s="21">
        <v>0.32705140337139854</v>
      </c>
      <c r="I989" s="21">
        <v>0</v>
      </c>
      <c r="J989" s="21">
        <v>19.623084202283913</v>
      </c>
      <c r="K989" s="21">
        <v>0.32705140337139854</v>
      </c>
      <c r="L989" s="21">
        <v>-0.99999999999999956</v>
      </c>
      <c r="M989" s="21">
        <v>-0.99999999999999956</v>
      </c>
      <c r="N989" s="21">
        <v>6.5410280674279679</v>
      </c>
      <c r="O989" s="21">
        <v>24.413787459603423</v>
      </c>
      <c r="P989" s="21">
        <v>0.4918319506983122</v>
      </c>
      <c r="Q989" s="21">
        <v>1.0737381753955435</v>
      </c>
      <c r="R989" s="21">
        <v>0.39883049597395698</v>
      </c>
      <c r="S989" s="21">
        <v>0.3333333333333332</v>
      </c>
      <c r="T989" s="21">
        <v>0.34841324983312311</v>
      </c>
      <c r="U989" s="21">
        <v>0.46066233898912823</v>
      </c>
      <c r="V989" s="21">
        <v>-1.6293954497027655E-2</v>
      </c>
      <c r="W989" s="21">
        <v>31.962542571486338</v>
      </c>
      <c r="X989" s="21">
        <v>2.1146607252691947</v>
      </c>
      <c r="Y989" s="21">
        <v>-0.99999999999999956</v>
      </c>
      <c r="Z989" s="21">
        <v>-0.99999999999999956</v>
      </c>
      <c r="AA989" s="21">
        <v>65.859395589539304</v>
      </c>
      <c r="AB989" s="21">
        <v>0.22861096531720493</v>
      </c>
      <c r="AC989" s="21">
        <v>0.22080562237402643</v>
      </c>
      <c r="AD989" s="21">
        <v>0.22054386275034843</v>
      </c>
      <c r="AE989" s="21">
        <v>33.49802252207899</v>
      </c>
      <c r="AF989" s="21">
        <v>-0.99999999999999956</v>
      </c>
      <c r="AG989" s="21">
        <v>-0.99999999999999956</v>
      </c>
      <c r="AH989" s="21">
        <v>-0.99999999999999956</v>
      </c>
      <c r="AI989" s="21">
        <v>8.1334960591424033E-4</v>
      </c>
      <c r="AJ989" s="21">
        <v>-1.6293954497027655E-2</v>
      </c>
      <c r="AK989" s="21">
        <v>-7.2750405856027572E-3</v>
      </c>
      <c r="AL989" s="21">
        <v>0.11205038582193647</v>
      </c>
      <c r="AM989" s="21">
        <v>-2.4007144340823534E-2</v>
      </c>
      <c r="AN989" s="21">
        <v>0.95536292528293898</v>
      </c>
      <c r="AO989" s="21">
        <v>-0.63655381144860201</v>
      </c>
      <c r="AP989" s="21">
        <v>24.444325061183171</v>
      </c>
      <c r="AQ989" s="21">
        <v>51.585626773770265</v>
      </c>
      <c r="AR989" s="21">
        <v>1.1261149676585565</v>
      </c>
      <c r="AS989" s="21">
        <v>2.4417121286405932</v>
      </c>
      <c r="AT989" s="21">
        <v>-0.99999999999999956</v>
      </c>
      <c r="AU989" s="21">
        <v>-0.99999999999999956</v>
      </c>
      <c r="AV989" s="21">
        <v>0.52821785922834052</v>
      </c>
      <c r="AW989" s="21">
        <v>114.71750811032597</v>
      </c>
      <c r="AX989" s="21">
        <v>113.10437965274147</v>
      </c>
      <c r="AY989" s="21">
        <v>0.30174867239072589</v>
      </c>
      <c r="AZ989" s="21">
        <v>52.00257956485779</v>
      </c>
      <c r="BA989" s="26">
        <v>1593.5051334047864</v>
      </c>
    </row>
    <row r="990" spans="1:100" x14ac:dyDescent="0.25">
      <c r="A990">
        <v>2795</v>
      </c>
      <c r="B990" t="s">
        <v>1399</v>
      </c>
      <c r="C990" s="26">
        <v>3</v>
      </c>
      <c r="D990" s="21">
        <v>5.7182182325234798</v>
      </c>
      <c r="E990" s="21">
        <v>0</v>
      </c>
      <c r="F990" s="21">
        <v>0.63451125625857507</v>
      </c>
      <c r="G990" s="21">
        <v>0.63451125625857507</v>
      </c>
      <c r="H990" s="21">
        <v>-9.5279023165165552E-2</v>
      </c>
      <c r="I990" s="21">
        <v>0</v>
      </c>
      <c r="J990" s="21">
        <v>-5.7167413899099326</v>
      </c>
      <c r="K990" s="21">
        <v>-9.5279023165165552E-2</v>
      </c>
      <c r="L990" s="21">
        <v>-1.0000000000000018</v>
      </c>
      <c r="M990" s="21">
        <v>-1.0000000000000018</v>
      </c>
      <c r="N990" s="21">
        <v>-1.9055804633033098</v>
      </c>
      <c r="O990" s="21">
        <v>0.63598809887212826</v>
      </c>
      <c r="P990" s="21">
        <v>1.6682654261034227</v>
      </c>
      <c r="Q990" s="21">
        <v>2.73627980722579E-3</v>
      </c>
      <c r="R990" s="21">
        <v>0.15676454101263981</v>
      </c>
      <c r="S990" s="21">
        <v>0.33333333333333393</v>
      </c>
      <c r="T990" s="21">
        <v>0.31641841870928999</v>
      </c>
      <c r="U990" s="21">
        <v>0.12711478763883022</v>
      </c>
      <c r="V990" s="21">
        <v>0</v>
      </c>
      <c r="W990" s="21">
        <v>34.885822513864774</v>
      </c>
      <c r="X990" s="21">
        <v>1.2489472866819409</v>
      </c>
      <c r="Y990" s="21">
        <v>-1.0000000000000018</v>
      </c>
      <c r="Z990" s="21">
        <v>-1.0000000000000018</v>
      </c>
      <c r="AA990" s="21">
        <v>61.752159599291289</v>
      </c>
      <c r="AB990" s="21">
        <v>0.48578262599554933</v>
      </c>
      <c r="AC990" s="21">
        <v>5.2692124497510096E-2</v>
      </c>
      <c r="AD990" s="21">
        <v>-4.2832996047816839E-3</v>
      </c>
      <c r="AE990" s="21">
        <v>26.709572544413877</v>
      </c>
      <c r="AF990" s="21">
        <v>-1.0000000000000018</v>
      </c>
      <c r="AG990" s="21">
        <v>-1.0000000000000018</v>
      </c>
      <c r="AH990" s="21">
        <v>-1.0000000000000018</v>
      </c>
      <c r="AI990" s="21">
        <v>0</v>
      </c>
      <c r="AJ990" s="21">
        <v>0</v>
      </c>
      <c r="AK990" s="21">
        <v>8.8985772213923578E-2</v>
      </c>
      <c r="AL990" s="21">
        <v>-8.8875886892902295E-2</v>
      </c>
      <c r="AM990" s="21">
        <v>-0.171918186319231</v>
      </c>
      <c r="AN990" s="21">
        <v>4.7283756581840336E-2</v>
      </c>
      <c r="AO990" s="21">
        <v>-3.8530257969111554</v>
      </c>
      <c r="AP990" s="21">
        <v>0.73771448008149765</v>
      </c>
      <c r="AQ990" s="21">
        <v>29.169081123954854</v>
      </c>
      <c r="AR990" s="21">
        <v>0.77686653968145425</v>
      </c>
      <c r="AS990" s="21">
        <v>1.1536682635167756</v>
      </c>
      <c r="AT990" s="21">
        <v>-1.0000000000000018</v>
      </c>
      <c r="AU990" s="21">
        <v>-1.0000000000000018</v>
      </c>
      <c r="AV990" s="21">
        <v>0.79127579727121478</v>
      </c>
      <c r="AW990" s="21">
        <v>63.12586217824493</v>
      </c>
      <c r="AX990" s="21">
        <v>63.12586217824493</v>
      </c>
      <c r="AY990" s="21">
        <v>8.4844453449940987E-2</v>
      </c>
      <c r="AZ990" s="21">
        <v>-9.8139000148222824</v>
      </c>
      <c r="BA990" s="26">
        <v>1412.3174313522543</v>
      </c>
    </row>
    <row r="991" spans="1:100" x14ac:dyDescent="0.25">
      <c r="A991">
        <v>2797</v>
      </c>
      <c r="B991" t="s">
        <v>1400</v>
      </c>
      <c r="C991" s="26">
        <v>3</v>
      </c>
      <c r="D991" s="21">
        <v>6.3751855685409788</v>
      </c>
      <c r="E991" s="21">
        <v>2.8525889065613815E-2</v>
      </c>
      <c r="F991" s="21">
        <v>-1.1269039442457537E-2</v>
      </c>
      <c r="G991" s="21">
        <v>-1.1269039442457537E-2</v>
      </c>
      <c r="H991" s="21">
        <v>-0.21686827461975794</v>
      </c>
      <c r="I991" s="21">
        <v>0</v>
      </c>
      <c r="J991" s="21">
        <v>-13.012096477185477</v>
      </c>
      <c r="K991" s="21">
        <v>-0.21686827461975794</v>
      </c>
      <c r="L991" s="21">
        <v>-0.99999999999999734</v>
      </c>
      <c r="M991" s="21">
        <v>-0.99999999999999734</v>
      </c>
      <c r="N991" s="21">
        <v>-4.3373654923951568</v>
      </c>
      <c r="O991" s="21">
        <v>-6.6481799480869519</v>
      </c>
      <c r="P991" s="21">
        <v>0.17562774139459647</v>
      </c>
      <c r="Q991" s="21">
        <v>1.4257201266406821E-2</v>
      </c>
      <c r="R991" s="21">
        <v>1.6276173451450503E-2</v>
      </c>
      <c r="S991" s="21">
        <v>0.33333333333333265</v>
      </c>
      <c r="T991" s="21">
        <v>0.27882992194939815</v>
      </c>
      <c r="U991" s="21">
        <v>0.34177313815079846</v>
      </c>
      <c r="V991" s="21">
        <v>1.6573075815921979E-2</v>
      </c>
      <c r="W991" s="21">
        <v>47.495109754768386</v>
      </c>
      <c r="X991" s="21">
        <v>2.2410591260172805</v>
      </c>
      <c r="Y991" s="21">
        <v>-0.99999999999999734</v>
      </c>
      <c r="Z991" s="21">
        <v>-0.99999999999999734</v>
      </c>
      <c r="AA991" s="21">
        <v>90.390972796154983</v>
      </c>
      <c r="AB991" s="21">
        <v>0.2928764253403941</v>
      </c>
      <c r="AC991" s="21">
        <v>0.56075384570292175</v>
      </c>
      <c r="AD991" s="21">
        <v>3.9614663153881716E-3</v>
      </c>
      <c r="AE991" s="21">
        <v>42.879586867935203</v>
      </c>
      <c r="AF991" s="21">
        <v>-0.99999999999999734</v>
      </c>
      <c r="AG991" s="21">
        <v>-0.99999999999999734</v>
      </c>
      <c r="AH991" s="21">
        <v>-0.99999999999999734</v>
      </c>
      <c r="AI991" s="21">
        <v>0</v>
      </c>
      <c r="AJ991" s="21">
        <v>1.6573075815921979E-2</v>
      </c>
      <c r="AK991" s="21">
        <v>0.51020333808404883</v>
      </c>
      <c r="AL991" s="21">
        <v>0.23545587081263844</v>
      </c>
      <c r="AM991" s="21">
        <v>-5.8741495438238533E-2</v>
      </c>
      <c r="AN991" s="21">
        <v>-1.1628370996912784E-2</v>
      </c>
      <c r="AO991" s="21">
        <v>1.0824793044642802</v>
      </c>
      <c r="AP991" s="21">
        <v>0.88657007914037467</v>
      </c>
      <c r="AQ991" s="21">
        <v>34.483013277582891</v>
      </c>
      <c r="AR991" s="21">
        <v>0.97050946924945136</v>
      </c>
      <c r="AS991" s="21">
        <v>2.0241908513975231</v>
      </c>
      <c r="AT991" s="21">
        <v>-0.99999999999999734</v>
      </c>
      <c r="AU991" s="21">
        <v>-0.99999999999999734</v>
      </c>
      <c r="AV991" s="21">
        <v>5.0071340089929001E-3</v>
      </c>
      <c r="AW991" s="21">
        <v>84.629362927208362</v>
      </c>
      <c r="AX991" s="21">
        <v>86.286670508800583</v>
      </c>
      <c r="AY991" s="21">
        <v>4.9572379574675932E-2</v>
      </c>
      <c r="AZ991" s="21">
        <v>10.704720982121355</v>
      </c>
      <c r="BA991" s="26">
        <v>1451.4555162821036</v>
      </c>
    </row>
    <row r="992" spans="1:100" x14ac:dyDescent="0.25">
      <c r="A992">
        <v>2805</v>
      </c>
      <c r="B992" t="s">
        <v>1401</v>
      </c>
      <c r="C992" s="26">
        <v>2</v>
      </c>
      <c r="D992" s="21">
        <v>4.6497462283832061</v>
      </c>
      <c r="E992" s="21">
        <v>0.2038734895337293</v>
      </c>
      <c r="F992" s="21">
        <v>0.58460453696115466</v>
      </c>
      <c r="G992" s="21">
        <v>0.59492615052273146</v>
      </c>
      <c r="H992" s="21">
        <v>0.17530559356537706</v>
      </c>
      <c r="I992" s="21">
        <v>0</v>
      </c>
      <c r="J992" s="21">
        <v>10.518335613922623</v>
      </c>
      <c r="K992" s="21">
        <v>0.17530559356537706</v>
      </c>
      <c r="L992" s="21">
        <v>-1</v>
      </c>
      <c r="M992" s="21">
        <v>-1</v>
      </c>
      <c r="N992" s="21">
        <v>3.5061118713075405</v>
      </c>
      <c r="O992" s="21">
        <v>14.770669391416183</v>
      </c>
      <c r="P992" s="21">
        <v>1.2002885323541357</v>
      </c>
      <c r="Q992" s="21">
        <v>3.0936449365574212</v>
      </c>
      <c r="R992" s="21">
        <v>1.0175951874505658</v>
      </c>
      <c r="S992" s="21">
        <v>0.34762431733499638</v>
      </c>
      <c r="T992" s="21">
        <v>0.35675213553248791</v>
      </c>
      <c r="U992" s="21">
        <v>0.16748695691841975</v>
      </c>
      <c r="V992" s="21">
        <v>1.2515578404559484E-2</v>
      </c>
      <c r="W992" s="21">
        <v>29.989621228778006</v>
      </c>
      <c r="X992" s="21">
        <v>1.2191958922512802</v>
      </c>
      <c r="Y992" s="21">
        <v>-1</v>
      </c>
      <c r="Z992" s="21">
        <v>-1</v>
      </c>
      <c r="AA992" s="21">
        <v>54.091720495308095</v>
      </c>
      <c r="AB992" s="21">
        <v>0.21823022549865623</v>
      </c>
      <c r="AC992" s="21">
        <v>0.21848210852985983</v>
      </c>
      <c r="AD992" s="21">
        <v>0.21302473540782663</v>
      </c>
      <c r="AE992" s="21">
        <v>26.908380469284729</v>
      </c>
      <c r="AF992" s="21">
        <v>-1</v>
      </c>
      <c r="AG992" s="21">
        <v>-1</v>
      </c>
      <c r="AH992" s="21">
        <v>-1</v>
      </c>
      <c r="AI992" s="21">
        <v>6.5957897978724022E-3</v>
      </c>
      <c r="AJ992" s="21">
        <v>1.2515578404559484E-2</v>
      </c>
      <c r="AK992" s="21">
        <v>-3.1003149630112872E-2</v>
      </c>
      <c r="AL992" s="21">
        <v>0.20283110661936021</v>
      </c>
      <c r="AM992" s="21">
        <v>-4.4455681630051355E-2</v>
      </c>
      <c r="AN992" s="21">
        <v>0.22789654184510511</v>
      </c>
      <c r="AO992" s="21">
        <v>-0.74499652155553697</v>
      </c>
      <c r="AP992" s="21">
        <v>6.1901578118781178</v>
      </c>
      <c r="AQ992" s="21">
        <v>35.548666235001136</v>
      </c>
      <c r="AR992" s="21">
        <v>0.82795952257824523</v>
      </c>
      <c r="AS992" s="21">
        <v>1.3189663314638731</v>
      </c>
      <c r="AT992" s="21">
        <v>-1</v>
      </c>
      <c r="AU992" s="21">
        <v>-1</v>
      </c>
      <c r="AV992" s="21">
        <v>1.4021061335498342</v>
      </c>
      <c r="AW992" s="21">
        <v>67.780428883385412</v>
      </c>
      <c r="AX992" s="21">
        <v>68.06414091252212</v>
      </c>
      <c r="AY992" s="21">
        <v>0.26646359559724286</v>
      </c>
      <c r="AZ992" s="21">
        <v>17.483675520176892</v>
      </c>
      <c r="BA992" s="26">
        <v>1439.3755209008521</v>
      </c>
    </row>
    <row r="993" spans="1:100" x14ac:dyDescent="0.25">
      <c r="A993">
        <v>2811</v>
      </c>
      <c r="B993" t="s">
        <v>1402</v>
      </c>
      <c r="C993" s="26">
        <v>3</v>
      </c>
      <c r="D993" s="21">
        <v>5.7849020935834963</v>
      </c>
      <c r="E993" s="21">
        <v>0</v>
      </c>
      <c r="F993" s="21">
        <v>2.1270091098372053</v>
      </c>
      <c r="G993" s="21">
        <v>2.1270091098372053</v>
      </c>
      <c r="H993" s="21">
        <v>-0.26125037957594616</v>
      </c>
      <c r="I993" s="21">
        <v>0</v>
      </c>
      <c r="J993" s="21">
        <v>-15.675022774556773</v>
      </c>
      <c r="K993" s="21">
        <v>-0.26125037957594616</v>
      </c>
      <c r="L993" s="21">
        <v>-1.0000000000000004</v>
      </c>
      <c r="M993" s="21">
        <v>-1.0000000000000004</v>
      </c>
      <c r="N993" s="21">
        <v>-5.2250075915189234</v>
      </c>
      <c r="O993" s="21">
        <v>-7.7631115711360712</v>
      </c>
      <c r="P993" s="21">
        <v>1.3261811833107807E-3</v>
      </c>
      <c r="Q993" s="21">
        <v>1.4756320559418361</v>
      </c>
      <c r="R993" s="21">
        <v>0.46539859982563725</v>
      </c>
      <c r="S993" s="21">
        <v>0.3443577177474646</v>
      </c>
      <c r="T993" s="21">
        <v>0.37851242697053245</v>
      </c>
      <c r="U993" s="21">
        <v>0.43790570457583511</v>
      </c>
      <c r="V993" s="21">
        <v>-2.3916997914326409E-2</v>
      </c>
      <c r="W993" s="21">
        <v>55.924369238218098</v>
      </c>
      <c r="X993" s="21">
        <v>2.6374204487485242</v>
      </c>
      <c r="Y993" s="21">
        <v>-1.0000000000000004</v>
      </c>
      <c r="Z993" s="21">
        <v>-1.0000000000000004</v>
      </c>
      <c r="AA993" s="21">
        <v>122.08986342541098</v>
      </c>
      <c r="AB993" s="21">
        <v>0.55302824104807602</v>
      </c>
      <c r="AC993" s="21">
        <v>0.33781733853260371</v>
      </c>
      <c r="AD993" s="21">
        <v>0.42315633216666615</v>
      </c>
      <c r="AE993" s="21">
        <v>65.700095587367315</v>
      </c>
      <c r="AF993" s="21">
        <v>-1.0000000000000004</v>
      </c>
      <c r="AG993" s="21">
        <v>-1.0000000000000004</v>
      </c>
      <c r="AH993" s="21">
        <v>-1.0000000000000004</v>
      </c>
      <c r="AI993" s="21">
        <v>0</v>
      </c>
      <c r="AJ993" s="21">
        <v>-2.3916997914326409E-2</v>
      </c>
      <c r="AK993" s="21">
        <v>-0.10364679995886691</v>
      </c>
      <c r="AL993" s="21">
        <v>9.9013232999892287E-2</v>
      </c>
      <c r="AM993" s="21">
        <v>0.40519823325310256</v>
      </c>
      <c r="AN993" s="21">
        <v>0.17368786650211684</v>
      </c>
      <c r="AO993" s="21">
        <v>9.6117218315332309</v>
      </c>
      <c r="AP993" s="21">
        <v>4.837262827552383</v>
      </c>
      <c r="AQ993" s="21">
        <v>40.249346463661297</v>
      </c>
      <c r="AR993" s="21">
        <v>1.1368588513795053</v>
      </c>
      <c r="AS993" s="21">
        <v>2.3761700691725762</v>
      </c>
      <c r="AT993" s="21">
        <v>-1.0000000000000004</v>
      </c>
      <c r="AU993" s="21">
        <v>-1.0000000000000004</v>
      </c>
      <c r="AV993" s="21">
        <v>2.5924077096628415</v>
      </c>
      <c r="AW993" s="21">
        <v>119.16401468182733</v>
      </c>
      <c r="AX993" s="21">
        <v>116.77231489039471</v>
      </c>
      <c r="AY993" s="21">
        <v>0.31075121863946986</v>
      </c>
      <c r="AZ993" s="21">
        <v>42.501322388022416</v>
      </c>
      <c r="BA993" s="26">
        <v>1543.6413104373471</v>
      </c>
    </row>
    <row r="994" spans="1:100" x14ac:dyDescent="0.25">
      <c r="A994">
        <v>2813</v>
      </c>
      <c r="B994" t="s">
        <v>1403</v>
      </c>
      <c r="C994" s="26">
        <v>3</v>
      </c>
      <c r="D994" s="21">
        <v>2.2114107473409135</v>
      </c>
      <c r="E994" s="21">
        <v>0</v>
      </c>
      <c r="F994" s="21">
        <v>0.90160175410580334</v>
      </c>
      <c r="G994" s="21">
        <v>0.90160175410580334</v>
      </c>
      <c r="H994" s="21">
        <v>0.16854856266142862</v>
      </c>
      <c r="I994" s="21">
        <v>0</v>
      </c>
      <c r="J994" s="21">
        <v>10.112913759685714</v>
      </c>
      <c r="K994" s="21">
        <v>0.16854856266142862</v>
      </c>
      <c r="L994" s="21">
        <v>-0.99999999999999889</v>
      </c>
      <c r="M994" s="21">
        <v>-0.99999999999999889</v>
      </c>
      <c r="N994" s="21">
        <v>3.3709712532285727</v>
      </c>
      <c r="O994" s="21">
        <v>13.225926261132432</v>
      </c>
      <c r="P994" s="21">
        <v>5.5656930357854542</v>
      </c>
      <c r="Q994" s="21">
        <v>-2.9754907082030067</v>
      </c>
      <c r="R994" s="21">
        <v>-0.63006254289095998</v>
      </c>
      <c r="S994" s="21">
        <v>0.32692362889307386</v>
      </c>
      <c r="T994" s="21">
        <v>0.15514221533184955</v>
      </c>
      <c r="U994" s="21">
        <v>-9.490535215965519E-2</v>
      </c>
      <c r="V994" s="21">
        <v>0</v>
      </c>
      <c r="W994" s="21">
        <v>8.7444771761535875</v>
      </c>
      <c r="X994" s="21">
        <v>-0.24429524507660935</v>
      </c>
      <c r="Y994" s="21">
        <v>-0.99999999999999889</v>
      </c>
      <c r="Z994" s="21">
        <v>-0.99999999999999889</v>
      </c>
      <c r="AA994" s="21">
        <v>-5.9224715748708849</v>
      </c>
      <c r="AB994" s="21">
        <v>-0.16880523627866892</v>
      </c>
      <c r="AC994" s="21">
        <v>8.7409483447529301E-2</v>
      </c>
      <c r="AD994" s="21">
        <v>-0.19934197133153075</v>
      </c>
      <c r="AE994" s="21">
        <v>-14.03688620813352</v>
      </c>
      <c r="AF994" s="21">
        <v>-0.99999999999999889</v>
      </c>
      <c r="AG994" s="21">
        <v>-0.99999999999999889</v>
      </c>
      <c r="AH994" s="21">
        <v>-0.99999999999999889</v>
      </c>
      <c r="AI994" s="21">
        <v>-3.5795586812775199E-2</v>
      </c>
      <c r="AJ994" s="21">
        <v>0</v>
      </c>
      <c r="AK994" s="21">
        <v>0.40995342563752107</v>
      </c>
      <c r="AL994" s="21">
        <v>-5.3518230962379842E-2</v>
      </c>
      <c r="AM994" s="21">
        <v>-5.6098367434035117E-2</v>
      </c>
      <c r="AN994" s="21">
        <v>6.4563333010549007E-2</v>
      </c>
      <c r="AO994" s="21">
        <v>0.64730794233672806</v>
      </c>
      <c r="AP994" s="21">
        <v>1.3464921704518256</v>
      </c>
      <c r="AQ994" s="21">
        <v>18.857390935839312</v>
      </c>
      <c r="AR994" s="21">
        <v>0.38716049206526837</v>
      </c>
      <c r="AS994" s="21">
        <v>-7.5746682415180816E-2</v>
      </c>
      <c r="AT994" s="21">
        <v>-0.99999999999999889</v>
      </c>
      <c r="AU994" s="21">
        <v>-0.99999999999999889</v>
      </c>
      <c r="AV994" s="21">
        <v>0.27153921121484426</v>
      </c>
      <c r="AW994" s="21">
        <v>8.6499468567133722</v>
      </c>
      <c r="AX994" s="21">
        <v>7.9340351204578727</v>
      </c>
      <c r="AY994" s="21">
        <v>-0.11136159180467198</v>
      </c>
      <c r="AZ994" s="21">
        <v>-55.726047120646683</v>
      </c>
      <c r="BA994" s="26">
        <v>1346.3577448949086</v>
      </c>
    </row>
    <row r="995" spans="1:100" x14ac:dyDescent="0.25">
      <c r="A995">
        <v>2815</v>
      </c>
      <c r="B995" t="s">
        <v>1404</v>
      </c>
      <c r="C995" s="26">
        <v>3</v>
      </c>
      <c r="D995" s="21">
        <v>4.4310052650492677</v>
      </c>
      <c r="E995" s="21">
        <v>-0.26877140186825427</v>
      </c>
      <c r="F995" s="21">
        <v>0.71403817695465133</v>
      </c>
      <c r="G995" s="21">
        <v>0.64659194420846644</v>
      </c>
      <c r="H995" s="21">
        <v>0.16824886101885644</v>
      </c>
      <c r="I995" s="21">
        <v>0</v>
      </c>
      <c r="J995" s="21">
        <v>10.094931661131389</v>
      </c>
      <c r="K995" s="21">
        <v>0.16824886101885644</v>
      </c>
      <c r="L995" s="21">
        <v>-1.0000000000000018</v>
      </c>
      <c r="M995" s="21">
        <v>-1.0000000000000018</v>
      </c>
      <c r="N995" s="21">
        <v>3.3649772203771295</v>
      </c>
      <c r="O995" s="21">
        <v>15.172528870389119</v>
      </c>
      <c r="P995" s="21">
        <v>-2.0975397437995142</v>
      </c>
      <c r="Q995" s="21">
        <v>5.3142324715452496</v>
      </c>
      <c r="R995" s="21">
        <v>1.5238031753727457</v>
      </c>
      <c r="S995" s="21">
        <v>0.33333333333333404</v>
      </c>
      <c r="T995" s="21">
        <v>0.3350251715577155</v>
      </c>
      <c r="U995" s="21">
        <v>0.21381624718232617</v>
      </c>
      <c r="V995" s="21">
        <v>-3.9795570239808918E-2</v>
      </c>
      <c r="W995" s="21">
        <v>26.965212832588403</v>
      </c>
      <c r="X995" s="21">
        <v>1.1182930493870249</v>
      </c>
      <c r="Y995" s="21">
        <v>-1.0000000000000018</v>
      </c>
      <c r="Z995" s="21">
        <v>-1.0000000000000018</v>
      </c>
      <c r="AA995" s="21">
        <v>54.706538349057126</v>
      </c>
      <c r="AB995" s="21">
        <v>0.31935879324138339</v>
      </c>
      <c r="AC995" s="21">
        <v>0.18673928845730911</v>
      </c>
      <c r="AD995" s="21">
        <v>1.8252365123227657E-2</v>
      </c>
      <c r="AE995" s="21">
        <v>26.217522341095989</v>
      </c>
      <c r="AF995" s="21">
        <v>-1.0000000000000018</v>
      </c>
      <c r="AG995" s="21">
        <v>-1.0000000000000018</v>
      </c>
      <c r="AH995" s="21">
        <v>-1.0000000000000018</v>
      </c>
      <c r="AI995" s="21">
        <v>4.3029950877526563E-3</v>
      </c>
      <c r="AJ995" s="21">
        <v>-3.9795570239808918E-2</v>
      </c>
      <c r="AK995" s="21">
        <v>-0.12510438778111424</v>
      </c>
      <c r="AL995" s="21">
        <v>0.10204405003981393</v>
      </c>
      <c r="AM995" s="21">
        <v>0.19972960389412076</v>
      </c>
      <c r="AN995" s="21">
        <v>-0.26558360750670323</v>
      </c>
      <c r="AO995" s="21">
        <v>4.3677181584474472</v>
      </c>
      <c r="AP995" s="21">
        <v>-6.1293699374685167</v>
      </c>
      <c r="AQ995" s="21">
        <v>37.060144493719775</v>
      </c>
      <c r="AR995" s="21">
        <v>0.84237918183356575</v>
      </c>
      <c r="AS995" s="21">
        <v>1.2865419104058806</v>
      </c>
      <c r="AT995" s="21">
        <v>-1.0000000000000018</v>
      </c>
      <c r="AU995" s="21">
        <v>-1.0000000000000018</v>
      </c>
      <c r="AV995" s="21">
        <v>2.1703951195812117</v>
      </c>
      <c r="AW995" s="21">
        <v>63.749697281977767</v>
      </c>
      <c r="AX995" s="21">
        <v>59.856200159751914</v>
      </c>
      <c r="AY995" s="21">
        <v>9.5352810879272831E-2</v>
      </c>
      <c r="AZ995" s="21">
        <v>-9.6004156056255425</v>
      </c>
      <c r="BA995" s="26">
        <v>1473.390184290454</v>
      </c>
      <c r="CU995" t="e">
        <v>#N/A</v>
      </c>
      <c r="CV995" t="e">
        <v>#N/A</v>
      </c>
    </row>
    <row r="996" spans="1:100" x14ac:dyDescent="0.25">
      <c r="A996">
        <v>2819</v>
      </c>
      <c r="B996" t="s">
        <v>1405</v>
      </c>
      <c r="C996" s="26">
        <v>3</v>
      </c>
      <c r="D996" s="21">
        <v>3.4195613655003627</v>
      </c>
      <c r="E996" s="21">
        <v>-1.2795233573424752E-2</v>
      </c>
      <c r="F996" s="21">
        <v>-0.10265347464524377</v>
      </c>
      <c r="G996" s="21">
        <v>-0.10265347464524377</v>
      </c>
      <c r="H996" s="21">
        <v>4.0317497887610181E-2</v>
      </c>
      <c r="I996" s="21">
        <v>0</v>
      </c>
      <c r="J996" s="21">
        <v>2.419049873256609</v>
      </c>
      <c r="K996" s="21">
        <v>4.0317497887610181E-2</v>
      </c>
      <c r="L996" s="21">
        <v>-1.0000000000000007</v>
      </c>
      <c r="M996" s="21">
        <v>-1.0000000000000007</v>
      </c>
      <c r="N996" s="21">
        <v>0.80634995775220275</v>
      </c>
      <c r="O996" s="21">
        <v>5.735957764111733</v>
      </c>
      <c r="P996" s="21">
        <v>0.72787917047642914</v>
      </c>
      <c r="Q996" s="21">
        <v>-1.4537738366111091E-2</v>
      </c>
      <c r="R996" s="21">
        <v>5.4149321914679249E-2</v>
      </c>
      <c r="S996" s="21">
        <v>0.33333333333333348</v>
      </c>
      <c r="T996" s="21">
        <v>0.2710846621367578</v>
      </c>
      <c r="U996" s="21">
        <v>0.11526880658490188</v>
      </c>
      <c r="V996" s="21">
        <v>-2.349115358611304E-3</v>
      </c>
      <c r="W996" s="21">
        <v>27.080807552350873</v>
      </c>
      <c r="X996" s="21">
        <v>0.94883236057384579</v>
      </c>
      <c r="Y996" s="21">
        <v>-1.0000000000000007</v>
      </c>
      <c r="Z996" s="21">
        <v>-1.0000000000000007</v>
      </c>
      <c r="AA996" s="21">
        <v>25.679511969421732</v>
      </c>
      <c r="AB996" s="21">
        <v>-0.20211852441077982</v>
      </c>
      <c r="AC996" s="21">
        <v>0.11827972921022037</v>
      </c>
      <c r="AD996" s="21">
        <v>5.4729897103683318E-2</v>
      </c>
      <c r="AE996" s="21">
        <v>-1.4554449048438047</v>
      </c>
      <c r="AF996" s="21">
        <v>-1.0000000000000007</v>
      </c>
      <c r="AG996" s="21">
        <v>-1.0000000000000007</v>
      </c>
      <c r="AH996" s="21">
        <v>-1.0000000000000007</v>
      </c>
      <c r="AI996" s="21">
        <v>0</v>
      </c>
      <c r="AJ996" s="21">
        <v>-2.349115358611304E-3</v>
      </c>
      <c r="AK996" s="21">
        <v>0.77462550289659882</v>
      </c>
      <c r="AL996" s="21">
        <v>4.7765498819939023E-2</v>
      </c>
      <c r="AM996" s="21">
        <v>0.53111510241655235</v>
      </c>
      <c r="AN996" s="21">
        <v>-0.27714274028681218</v>
      </c>
      <c r="AO996" s="21">
        <v>17.151005074896798</v>
      </c>
      <c r="AP996" s="21">
        <v>-6.6897410130706092</v>
      </c>
      <c r="AQ996" s="21">
        <v>29.499857425607495</v>
      </c>
      <c r="AR996" s="21">
        <v>0.71733768669638232</v>
      </c>
      <c r="AS996" s="21">
        <v>0.98914985846145598</v>
      </c>
      <c r="AT996" s="21">
        <v>-1.0000000000000007</v>
      </c>
      <c r="AU996" s="21">
        <v>-1.0000000000000007</v>
      </c>
      <c r="AV996" s="21">
        <v>-4.8504152730564506E-2</v>
      </c>
      <c r="AW996" s="21">
        <v>24.725728720462875</v>
      </c>
      <c r="AX996" s="21">
        <v>24.490817184601738</v>
      </c>
      <c r="AY996" s="21">
        <v>-0.1275045892801854</v>
      </c>
      <c r="AZ996" s="21">
        <v>-82.634994771563086</v>
      </c>
      <c r="BA996" s="26">
        <v>1306.8585484689488</v>
      </c>
    </row>
    <row r="997" spans="1:100" x14ac:dyDescent="0.25">
      <c r="A997">
        <v>2823</v>
      </c>
      <c r="B997" t="s">
        <v>1406</v>
      </c>
      <c r="C997" s="26">
        <v>3</v>
      </c>
      <c r="D997" s="21">
        <v>3.9562576938265552</v>
      </c>
      <c r="E997" s="21">
        <v>0</v>
      </c>
      <c r="F997" s="21">
        <v>0.79813362822926337</v>
      </c>
      <c r="G997" s="21">
        <v>0.79813362822926337</v>
      </c>
      <c r="H997" s="21">
        <v>7.9128780796953138E-2</v>
      </c>
      <c r="I997" s="21">
        <v>0</v>
      </c>
      <c r="J997" s="21">
        <v>4.7477268478171899</v>
      </c>
      <c r="K997" s="21">
        <v>7.9128780796953138E-2</v>
      </c>
      <c r="L997" s="21">
        <v>-1.0000000000000004</v>
      </c>
      <c r="M997" s="21">
        <v>-1.0000000000000004</v>
      </c>
      <c r="N997" s="21">
        <v>1.5825756159390632</v>
      </c>
      <c r="O997" s="21">
        <v>9.5021181698730057</v>
      </c>
      <c r="P997" s="21">
        <v>-0.88229331275612544</v>
      </c>
      <c r="Q997" s="21">
        <v>3.7056118249082397</v>
      </c>
      <c r="R997" s="21">
        <v>0.90838786181601727</v>
      </c>
      <c r="S997" s="21">
        <v>0.33333333333333359</v>
      </c>
      <c r="T997" s="21">
        <v>0.15414741201257334</v>
      </c>
      <c r="U997" s="21">
        <v>-3.124874207004168E-2</v>
      </c>
      <c r="V997" s="21">
        <v>-1.1451983441578172E-2</v>
      </c>
      <c r="W997" s="21">
        <v>14.626049561493348</v>
      </c>
      <c r="X997" s="21">
        <v>2.8699134289849305E-2</v>
      </c>
      <c r="Y997" s="21">
        <v>-1.0000000000000004</v>
      </c>
      <c r="Z997" s="21">
        <v>-1.0000000000000004</v>
      </c>
      <c r="AA997" s="21">
        <v>51.142772653115088</v>
      </c>
      <c r="AB997" s="21">
        <v>0.57733609129668384</v>
      </c>
      <c r="AC997" s="21">
        <v>8.8551949023950041E-2</v>
      </c>
      <c r="AD997" s="21">
        <v>4.6278664275480198E-2</v>
      </c>
      <c r="AE997" s="21">
        <v>35.608335229805718</v>
      </c>
      <c r="AF997" s="21">
        <v>-1.0000000000000004</v>
      </c>
      <c r="AG997" s="21">
        <v>-1.0000000000000004</v>
      </c>
      <c r="AH997" s="21">
        <v>-1.0000000000000004</v>
      </c>
      <c r="AI997" s="21">
        <v>0</v>
      </c>
      <c r="AJ997" s="21">
        <v>-1.1451983441578172E-2</v>
      </c>
      <c r="AK997" s="21">
        <v>-9.8621583615647782E-2</v>
      </c>
      <c r="AL997" s="21">
        <v>-9.9378777657019898E-2</v>
      </c>
      <c r="AM997" s="21">
        <v>7.2147791460846655E-2</v>
      </c>
      <c r="AN997" s="21">
        <v>7.265456806483081E-2</v>
      </c>
      <c r="AO997" s="21">
        <v>1.3105868684429274</v>
      </c>
      <c r="AP997" s="21">
        <v>1.3194703133356718</v>
      </c>
      <c r="AQ997" s="21">
        <v>19.37377640931054</v>
      </c>
      <c r="AR997" s="21">
        <v>0.444780019834287</v>
      </c>
      <c r="AS997" s="21">
        <v>0.10782791508680203</v>
      </c>
      <c r="AT997" s="21">
        <v>-1.0000000000000004</v>
      </c>
      <c r="AU997" s="21">
        <v>-1.0000000000000004</v>
      </c>
      <c r="AV997" s="21">
        <v>1.7065214900452805</v>
      </c>
      <c r="AW997" s="21">
        <v>61.964361136323767</v>
      </c>
      <c r="AX997" s="21">
        <v>60.819162792165947</v>
      </c>
      <c r="AY997" s="21">
        <v>0.19999220791040442</v>
      </c>
      <c r="AZ997" s="21">
        <v>6.3083505982680084</v>
      </c>
      <c r="BA997" s="26">
        <v>1512.9582814438534</v>
      </c>
      <c r="CU997" t="e">
        <v>#N/A</v>
      </c>
      <c r="CV997" t="e">
        <v>#N/A</v>
      </c>
    </row>
    <row r="998" spans="1:100" x14ac:dyDescent="0.25">
      <c r="A998">
        <v>2825</v>
      </c>
      <c r="B998" t="s">
        <v>1407</v>
      </c>
      <c r="C998" s="26">
        <v>2</v>
      </c>
      <c r="D998" s="21">
        <v>2.8831157794179734</v>
      </c>
      <c r="E998" s="21">
        <v>-0.18854473982464143</v>
      </c>
      <c r="F998" s="21">
        <v>-0.39255972023241248</v>
      </c>
      <c r="G998" s="21">
        <v>-0.38667550120151439</v>
      </c>
      <c r="H998" s="21">
        <v>-2.7767728305413783E-2</v>
      </c>
      <c r="I998" s="21">
        <v>0</v>
      </c>
      <c r="J998" s="21">
        <v>-1.6660636983248276</v>
      </c>
      <c r="K998" s="21">
        <v>-2.7767728305413783E-2</v>
      </c>
      <c r="L998" s="21">
        <v>-1</v>
      </c>
      <c r="M998" s="21">
        <v>-1</v>
      </c>
      <c r="N998" s="21">
        <v>-0.55535456610827572</v>
      </c>
      <c r="O998" s="21">
        <v>2.1142642233003359</v>
      </c>
      <c r="P998" s="21">
        <v>-0.78710004321605065</v>
      </c>
      <c r="Q998" s="21">
        <v>-1.5513981262270826</v>
      </c>
      <c r="R998" s="21">
        <v>-0.50806178860772788</v>
      </c>
      <c r="S998" s="21">
        <v>0.3096641104969256</v>
      </c>
      <c r="T998" s="21">
        <v>0.19648338012357652</v>
      </c>
      <c r="U998" s="21">
        <v>-3.0970815000538915E-2</v>
      </c>
      <c r="V998" s="21">
        <v>-1.3726203276162006E-2</v>
      </c>
      <c r="W998" s="21">
        <v>17.464122462905301</v>
      </c>
      <c r="X998" s="21">
        <v>0.29982069297800262</v>
      </c>
      <c r="Y998" s="21">
        <v>-1</v>
      </c>
      <c r="Z998" s="21">
        <v>-1</v>
      </c>
      <c r="AA998" s="21">
        <v>28.303735950000338</v>
      </c>
      <c r="AB998" s="21">
        <v>-4.3771651522513805E-3</v>
      </c>
      <c r="AC998" s="21">
        <v>-4.2097610939908492E-3</v>
      </c>
      <c r="AD998" s="21">
        <v>-7.7547537170370717E-3</v>
      </c>
      <c r="AE998" s="21">
        <v>6.4003441527178815</v>
      </c>
      <c r="AF998" s="21">
        <v>-1</v>
      </c>
      <c r="AG998" s="21">
        <v>-1</v>
      </c>
      <c r="AH998" s="21">
        <v>-1</v>
      </c>
      <c r="AI998" s="21">
        <v>-7.7936971094488185E-3</v>
      </c>
      <c r="AJ998" s="21">
        <v>-1.3726203276162006E-2</v>
      </c>
      <c r="AK998" s="21">
        <v>0.23718135425581538</v>
      </c>
      <c r="AL998" s="21">
        <v>-6.5353397266568067E-2</v>
      </c>
      <c r="AM998" s="21">
        <v>0.26790507810819975</v>
      </c>
      <c r="AN998" s="21">
        <v>-8.4464217893145996E-2</v>
      </c>
      <c r="AO998" s="21">
        <v>7.2089318468352745</v>
      </c>
      <c r="AP998" s="21">
        <v>-1.7637705565126938</v>
      </c>
      <c r="AQ998" s="21">
        <v>22.214388757423578</v>
      </c>
      <c r="AR998" s="21">
        <v>0.5344459747299346</v>
      </c>
      <c r="AS998" s="21">
        <v>0.3697803443980987</v>
      </c>
      <c r="AT998" s="21">
        <v>-1</v>
      </c>
      <c r="AU998" s="21">
        <v>-1</v>
      </c>
      <c r="AV998" s="21">
        <v>-0.62250210661662819</v>
      </c>
      <c r="AW998" s="21">
        <v>38.061663427605382</v>
      </c>
      <c r="AX998" s="21">
        <v>37.956040681963636</v>
      </c>
      <c r="AY998" s="21">
        <v>3.754940394833528E-2</v>
      </c>
      <c r="AZ998" s="21">
        <v>-22.62037869913944</v>
      </c>
      <c r="BA998" s="26">
        <v>1413.8861218008319</v>
      </c>
    </row>
    <row r="999" spans="1:100" x14ac:dyDescent="0.25">
      <c r="A999">
        <v>2826</v>
      </c>
      <c r="B999" t="s">
        <v>1408</v>
      </c>
      <c r="C999" s="26">
        <v>3</v>
      </c>
      <c r="D999" s="21">
        <v>4.172108163397735</v>
      </c>
      <c r="E999" s="21">
        <v>0.21478326193659386</v>
      </c>
      <c r="F999" s="21">
        <v>1.2966931829125414</v>
      </c>
      <c r="G999" s="21">
        <v>1.3590984523832215</v>
      </c>
      <c r="H999" s="21">
        <v>-0.12077549979052563</v>
      </c>
      <c r="I999" s="21">
        <v>0</v>
      </c>
      <c r="J999" s="21">
        <v>-7.2465299874315363</v>
      </c>
      <c r="K999" s="21">
        <v>-0.12077549979052563</v>
      </c>
      <c r="L999" s="21">
        <v>-0.99999999999999978</v>
      </c>
      <c r="M999" s="21">
        <v>-0.99999999999999978</v>
      </c>
      <c r="N999" s="21">
        <v>-2.4155099958105128</v>
      </c>
      <c r="O999" s="21">
        <v>-1.7153233716505787</v>
      </c>
      <c r="P999" s="21">
        <v>-0.19750507376711113</v>
      </c>
      <c r="Q999" s="21">
        <v>4.1246696040361517</v>
      </c>
      <c r="R999" s="21">
        <v>1.3163947584163196</v>
      </c>
      <c r="S999" s="21">
        <v>0.3333333333333332</v>
      </c>
      <c r="T999" s="21">
        <v>0.37352694531477293</v>
      </c>
      <c r="U999" s="21">
        <v>0.22132075752685781</v>
      </c>
      <c r="V999" s="21">
        <v>0</v>
      </c>
      <c r="W999" s="21">
        <v>41.958261438619573</v>
      </c>
      <c r="X999" s="21">
        <v>1.7531124205275024</v>
      </c>
      <c r="Y999" s="21">
        <v>-0.99999999999999978</v>
      </c>
      <c r="Z999" s="21">
        <v>-0.99999999999999978</v>
      </c>
      <c r="AA999" s="21">
        <v>64.076981560190561</v>
      </c>
      <c r="AB999" s="21">
        <v>-0.15484501334903497</v>
      </c>
      <c r="AC999" s="21">
        <v>0.54505065513551532</v>
      </c>
      <c r="AD999" s="21">
        <v>2.5840865476613364E-2</v>
      </c>
      <c r="AE999" s="21">
        <v>20.802325363154672</v>
      </c>
      <c r="AF999" s="21">
        <v>-0.99999999999999978</v>
      </c>
      <c r="AG999" s="21">
        <v>-0.99999999999999978</v>
      </c>
      <c r="AH999" s="21">
        <v>-0.99999999999999978</v>
      </c>
      <c r="AI999" s="21">
        <v>7.2286025244154423E-2</v>
      </c>
      <c r="AJ999" s="21">
        <v>0</v>
      </c>
      <c r="AK999" s="21">
        <v>8.2269985684862337E-2</v>
      </c>
      <c r="AL999" s="21">
        <v>2.5174418954824904E-2</v>
      </c>
      <c r="AM999" s="21">
        <v>5.8061192366390367E-2</v>
      </c>
      <c r="AN999" s="21">
        <v>-3.8042009477829652E-2</v>
      </c>
      <c r="AO999" s="21">
        <v>1.8628797375840722</v>
      </c>
      <c r="AP999" s="21">
        <v>-0.82517814217161689</v>
      </c>
      <c r="AQ999" s="21">
        <v>34.711731451188037</v>
      </c>
      <c r="AR999" s="21">
        <v>0.92818103617496406</v>
      </c>
      <c r="AS999" s="21">
        <v>1.6323369207369769</v>
      </c>
      <c r="AT999" s="21">
        <v>-0.99999999999999978</v>
      </c>
      <c r="AU999" s="21">
        <v>-0.99999999999999978</v>
      </c>
      <c r="AV999" s="21">
        <v>2.6754932107995404</v>
      </c>
      <c r="AW999" s="21">
        <v>61.536480046368375</v>
      </c>
      <c r="AX999" s="21">
        <v>62.982200551251459</v>
      </c>
      <c r="AY999" s="21">
        <v>0.17118131761635094</v>
      </c>
      <c r="AZ999" s="21">
        <v>28.084296642179545</v>
      </c>
      <c r="BA999" s="26">
        <v>1554.53802494314</v>
      </c>
    </row>
    <row r="1000" spans="1:100" x14ac:dyDescent="0.25">
      <c r="A1000">
        <v>2827</v>
      </c>
      <c r="B1000" t="s">
        <v>1409</v>
      </c>
      <c r="C1000" s="26">
        <v>3</v>
      </c>
      <c r="D1000" s="21">
        <v>5.0205123611819555</v>
      </c>
      <c r="E1000" s="21">
        <v>-1.5191102201878304E-3</v>
      </c>
      <c r="F1000" s="21">
        <v>-0.23567651270105366</v>
      </c>
      <c r="G1000" s="21">
        <v>-0.27481113430265552</v>
      </c>
      <c r="H1000" s="21">
        <v>-0.10202031918535719</v>
      </c>
      <c r="I1000" s="21">
        <v>0</v>
      </c>
      <c r="J1000" s="21">
        <v>-6.1212191511214309</v>
      </c>
      <c r="K1000" s="21">
        <v>-0.10202031918535719</v>
      </c>
      <c r="L1000" s="21">
        <v>-0.99999999999999989</v>
      </c>
      <c r="M1000" s="21">
        <v>-0.99999999999999989</v>
      </c>
      <c r="N1000" s="21">
        <v>-2.0404063837071438</v>
      </c>
      <c r="O1000" s="21">
        <v>-1.3755179242421232</v>
      </c>
      <c r="P1000" s="21">
        <v>-0.41612075518969172</v>
      </c>
      <c r="Q1000" s="21">
        <v>-0.55185984275365729</v>
      </c>
      <c r="R1000" s="21">
        <v>-0.22409110990750369</v>
      </c>
      <c r="S1000" s="21">
        <v>0.33333333333333376</v>
      </c>
      <c r="T1000" s="21">
        <v>0.45362637358590507</v>
      </c>
      <c r="U1000" s="21">
        <v>-0.1886497579858013</v>
      </c>
      <c r="V1000" s="21">
        <v>0</v>
      </c>
      <c r="W1000" s="21">
        <v>28.013210724751797</v>
      </c>
      <c r="X1000" s="21">
        <v>0.24098621162973244</v>
      </c>
      <c r="Y1000" s="21">
        <v>-0.99999999999999989</v>
      </c>
      <c r="Z1000" s="21">
        <v>-0.99999999999999989</v>
      </c>
      <c r="AA1000" s="21">
        <v>35.354383760792466</v>
      </c>
      <c r="AB1000" s="21">
        <v>0.22889469985446023</v>
      </c>
      <c r="AC1000" s="21">
        <v>-6.4984597866771854E-2</v>
      </c>
      <c r="AD1000" s="21">
        <v>-1.260481906872421E-2</v>
      </c>
      <c r="AE1000" s="21">
        <v>7.5652641459482046</v>
      </c>
      <c r="AF1000" s="21">
        <v>-0.99999999999999989</v>
      </c>
      <c r="AG1000" s="21">
        <v>-0.99999999999999989</v>
      </c>
      <c r="AH1000" s="21">
        <v>-0.99999999999999989</v>
      </c>
      <c r="AI1000" s="21">
        <v>0</v>
      </c>
      <c r="AJ1000" s="21">
        <v>0</v>
      </c>
      <c r="AK1000" s="21">
        <v>8.7961702193867439E-2</v>
      </c>
      <c r="AL1000" s="21">
        <v>-0.2281747238074911</v>
      </c>
      <c r="AM1000" s="21">
        <v>-0.10179039326918929</v>
      </c>
      <c r="AN1000" s="21">
        <v>0.21435334841812459</v>
      </c>
      <c r="AO1000" s="21">
        <v>-2.1049513207603967</v>
      </c>
      <c r="AP1000" s="21">
        <v>4.2179600914156632</v>
      </c>
      <c r="AQ1000" s="21">
        <v>21.891991573630364</v>
      </c>
      <c r="AR1000" s="21">
        <v>0.59830994893343736</v>
      </c>
      <c r="AS1000" s="21">
        <v>0.13896589244437518</v>
      </c>
      <c r="AT1000" s="21">
        <v>-0.99999999999999989</v>
      </c>
      <c r="AU1000" s="21">
        <v>-0.99999999999999989</v>
      </c>
      <c r="AV1000" s="21">
        <v>-0.49890224421015911</v>
      </c>
      <c r="AW1000" s="21">
        <v>38.196825927966024</v>
      </c>
      <c r="AX1000" s="21">
        <v>38.196825927966024</v>
      </c>
      <c r="AY1000" s="21">
        <v>0.17036952561219687</v>
      </c>
      <c r="AZ1000" s="21">
        <v>4.4559616632487558</v>
      </c>
      <c r="BA1000" s="26">
        <v>1389.2929579694746</v>
      </c>
    </row>
    <row r="1001" spans="1:100" x14ac:dyDescent="0.25">
      <c r="A1001">
        <v>2830</v>
      </c>
      <c r="B1001" t="s">
        <v>1410</v>
      </c>
      <c r="C1001" s="26">
        <v>3</v>
      </c>
      <c r="D1001" s="21">
        <v>4.7947742321088551</v>
      </c>
      <c r="E1001" s="21">
        <v>0.27007199162733642</v>
      </c>
      <c r="F1001" s="21">
        <v>-0.43207411714904997</v>
      </c>
      <c r="G1001" s="21">
        <v>-0.32096572016148994</v>
      </c>
      <c r="H1001" s="21">
        <v>0.43438720549531662</v>
      </c>
      <c r="I1001" s="21">
        <v>0</v>
      </c>
      <c r="J1001" s="21">
        <v>26.063232329718993</v>
      </c>
      <c r="K1001" s="21">
        <v>0.43438720549531662</v>
      </c>
      <c r="L1001" s="21">
        <v>-0.99999999999999978</v>
      </c>
      <c r="M1001" s="21">
        <v>-0.99999999999999978</v>
      </c>
      <c r="N1001" s="21">
        <v>8.6877441099063279</v>
      </c>
      <c r="O1001" s="21">
        <v>30.537040841666343</v>
      </c>
      <c r="P1001" s="21">
        <v>-0.48124358961706293</v>
      </c>
      <c r="Q1001" s="21">
        <v>-0.66149703558270734</v>
      </c>
      <c r="R1001" s="21">
        <v>-0.25973417005894933</v>
      </c>
      <c r="S1001" s="21">
        <v>0.33333333333333331</v>
      </c>
      <c r="T1001" s="21">
        <v>0.36001186925908474</v>
      </c>
      <c r="U1001" s="21">
        <v>0.40575346631860348</v>
      </c>
      <c r="V1001" s="21">
        <v>0.12156710320594531</v>
      </c>
      <c r="W1001" s="21">
        <v>31.451142664865987</v>
      </c>
      <c r="X1001" s="21">
        <v>2.6380530175329375</v>
      </c>
      <c r="Y1001" s="21">
        <v>-0.99999999999999978</v>
      </c>
      <c r="Z1001" s="21">
        <v>-0.99999999999999978</v>
      </c>
      <c r="AA1001" s="21">
        <v>53.067197487808428</v>
      </c>
      <c r="AB1001" s="21">
        <v>0.18044716797154467</v>
      </c>
      <c r="AC1001" s="21">
        <v>-9.2098706722691978E-2</v>
      </c>
      <c r="AD1001" s="21">
        <v>0.34916731861117412</v>
      </c>
      <c r="AE1001" s="21">
        <v>21.87578899300135</v>
      </c>
      <c r="AF1001" s="21">
        <v>-0.99999999999999978</v>
      </c>
      <c r="AG1001" s="21">
        <v>-0.99999999999999978</v>
      </c>
      <c r="AH1001" s="21">
        <v>-0.99999999999999978</v>
      </c>
      <c r="AI1001" s="21">
        <v>0</v>
      </c>
      <c r="AJ1001" s="21">
        <v>0.12156710320594531</v>
      </c>
      <c r="AK1001" s="21">
        <v>-9.965800977193906E-2</v>
      </c>
      <c r="AL1001" s="21">
        <v>0.30312902162273186</v>
      </c>
      <c r="AM1001" s="21">
        <v>-0.11897859827722343</v>
      </c>
      <c r="AN1001" s="21">
        <v>0.21054859817294982</v>
      </c>
      <c r="AO1001" s="21">
        <v>-3.4727550057902814</v>
      </c>
      <c r="AP1001" s="21">
        <v>6.7793600624374051</v>
      </c>
      <c r="AQ1001" s="21">
        <v>57.514374994584934</v>
      </c>
      <c r="AR1001" s="21">
        <v>1.2206657721169663</v>
      </c>
      <c r="AS1001" s="21">
        <v>3.0724402230282544</v>
      </c>
      <c r="AT1001" s="21">
        <v>-0.99999999999999978</v>
      </c>
      <c r="AU1001" s="21">
        <v>-0.99999999999999978</v>
      </c>
      <c r="AV1001" s="21">
        <v>-0.58069989022043944</v>
      </c>
      <c r="AW1001" s="21">
        <v>90.383598391912116</v>
      </c>
      <c r="AX1001" s="21">
        <v>102.54030871250669</v>
      </c>
      <c r="AY1001" s="21">
        <v>8.6480384998066831E-2</v>
      </c>
      <c r="AZ1001" s="21">
        <v>15.720361349096986</v>
      </c>
      <c r="BA1001" s="26">
        <v>1448.8244729227672</v>
      </c>
    </row>
    <row r="1002" spans="1:100" x14ac:dyDescent="0.25">
      <c r="A1002">
        <v>2832</v>
      </c>
      <c r="B1002" t="s">
        <v>1411</v>
      </c>
      <c r="C1002" s="26">
        <v>3</v>
      </c>
      <c r="D1002" s="21">
        <v>3.9331897121135908</v>
      </c>
      <c r="E1002" s="21">
        <v>0</v>
      </c>
      <c r="F1002" s="21">
        <v>0</v>
      </c>
      <c r="G1002" s="21">
        <v>0</v>
      </c>
      <c r="H1002" s="21">
        <v>1.9624077341785361E-2</v>
      </c>
      <c r="I1002" s="21">
        <v>0</v>
      </c>
      <c r="J1002" s="21">
        <v>1.1774446405071215</v>
      </c>
      <c r="K1002" s="21">
        <v>1.9624077341785361E-2</v>
      </c>
      <c r="L1002" s="21">
        <v>-1.0000000000000018</v>
      </c>
      <c r="M1002" s="21">
        <v>-1.0000000000000018</v>
      </c>
      <c r="N1002" s="21">
        <v>0.3924815468357068</v>
      </c>
      <c r="O1002" s="21">
        <v>5.110634352620707</v>
      </c>
      <c r="P1002" s="21">
        <v>0.56941761543558322</v>
      </c>
      <c r="Q1002" s="21">
        <v>2.2852226499796074E-4</v>
      </c>
      <c r="R1002" s="21">
        <v>0.10887534298291678</v>
      </c>
      <c r="S1002" s="21">
        <v>0.35339423956068938</v>
      </c>
      <c r="T1002" s="21">
        <v>0.47574441785703669</v>
      </c>
      <c r="U1002" s="21">
        <v>0.43618327033440846</v>
      </c>
      <c r="V1002" s="21">
        <v>0</v>
      </c>
      <c r="W1002" s="21">
        <v>49.82791401641397</v>
      </c>
      <c r="X1002" s="21">
        <v>2.6912547152217932</v>
      </c>
      <c r="Y1002" s="21">
        <v>-1.0000000000000018</v>
      </c>
      <c r="Z1002" s="21">
        <v>-1.0000000000000018</v>
      </c>
      <c r="AA1002" s="21">
        <v>95.850697157149554</v>
      </c>
      <c r="AB1002" s="21">
        <v>0.37642157029445439</v>
      </c>
      <c r="AC1002" s="21">
        <v>0.26960134121261303</v>
      </c>
      <c r="AD1002" s="21">
        <v>0.27225524444798493</v>
      </c>
      <c r="AE1002" s="21">
        <v>45.9139077977526</v>
      </c>
      <c r="AF1002" s="21">
        <v>-1.0000000000000018</v>
      </c>
      <c r="AG1002" s="21">
        <v>-1.0000000000000018</v>
      </c>
      <c r="AH1002" s="21">
        <v>-1.0000000000000018</v>
      </c>
      <c r="AI1002" s="21">
        <v>0</v>
      </c>
      <c r="AJ1002" s="21">
        <v>0</v>
      </c>
      <c r="AK1002" s="21">
        <v>-0.14572475244195798</v>
      </c>
      <c r="AL1002" s="21">
        <v>0.46783724441405999</v>
      </c>
      <c r="AM1002" s="21">
        <v>3.2811933702910821E-2</v>
      </c>
      <c r="AN1002" s="21">
        <v>0.29302597234999217</v>
      </c>
      <c r="AO1002" s="21">
        <v>9.1674580362981317E-2</v>
      </c>
      <c r="AP1002" s="21">
        <v>9.6648355308201044</v>
      </c>
      <c r="AQ1002" s="21">
        <v>51.005358656921082</v>
      </c>
      <c r="AR1002" s="21">
        <v>1.2653219277521337</v>
      </c>
      <c r="AS1002" s="21">
        <v>2.7108787925635793</v>
      </c>
      <c r="AT1002" s="21">
        <v>-1.0000000000000018</v>
      </c>
      <c r="AU1002" s="21">
        <v>-1.0000000000000018</v>
      </c>
      <c r="AV1002" s="21">
        <v>0.10887534298291678</v>
      </c>
      <c r="AW1002" s="21">
        <v>110.6261670405903</v>
      </c>
      <c r="AX1002" s="21">
        <v>110.6261670405903</v>
      </c>
      <c r="AY1002" s="21">
        <v>0.46371331712421182</v>
      </c>
      <c r="AZ1002" s="21">
        <v>68.423592698268081</v>
      </c>
      <c r="BA1002" s="26">
        <v>1548.0688704350525</v>
      </c>
    </row>
    <row r="1003" spans="1:100" x14ac:dyDescent="0.25">
      <c r="A1003">
        <v>2834</v>
      </c>
      <c r="B1003" t="s">
        <v>1412</v>
      </c>
      <c r="C1003" s="26">
        <v>3</v>
      </c>
      <c r="D1003" s="21">
        <v>5.0418071464737517</v>
      </c>
      <c r="E1003" s="21">
        <v>0</v>
      </c>
      <c r="F1003" s="21">
        <v>3.7947434868790385E-3</v>
      </c>
      <c r="G1003" s="21">
        <v>3.7947434868790385E-3</v>
      </c>
      <c r="H1003" s="21">
        <v>0.22469417798046068</v>
      </c>
      <c r="I1003" s="21">
        <v>0</v>
      </c>
      <c r="J1003" s="21">
        <v>13.481650678827645</v>
      </c>
      <c r="K1003" s="21">
        <v>0.22469417798046068</v>
      </c>
      <c r="L1003" s="21">
        <v>-0.99999999999999922</v>
      </c>
      <c r="M1003" s="21">
        <v>-0.99999999999999922</v>
      </c>
      <c r="N1003" s="21">
        <v>4.4938835596092135</v>
      </c>
      <c r="O1003" s="21">
        <v>18.527252568788267</v>
      </c>
      <c r="P1003" s="21">
        <v>-0.45472918954012698</v>
      </c>
      <c r="Q1003" s="21">
        <v>0.94956126003792163</v>
      </c>
      <c r="R1003" s="21">
        <v>0.1523936745873338</v>
      </c>
      <c r="S1003" s="21">
        <v>0.33333333333333343</v>
      </c>
      <c r="T1003" s="21">
        <v>0.34050432915174783</v>
      </c>
      <c r="U1003" s="21">
        <v>0.20571441702102261</v>
      </c>
      <c r="V1003" s="21">
        <v>-1.665726018094188E-2</v>
      </c>
      <c r="W1003" s="21">
        <v>25.528025653788053</v>
      </c>
      <c r="X1003" s="21">
        <v>1.1792285873214741</v>
      </c>
      <c r="Y1003" s="21">
        <v>-0.99999999999999922</v>
      </c>
      <c r="Z1003" s="21">
        <v>-0.99999999999999922</v>
      </c>
      <c r="AA1003" s="21">
        <v>69.909634942575721</v>
      </c>
      <c r="AB1003" s="21">
        <v>0.22737046373204048</v>
      </c>
      <c r="AC1003" s="21">
        <v>0.18734285526759892</v>
      </c>
      <c r="AD1003" s="21">
        <v>0.46987099328436793</v>
      </c>
      <c r="AE1003" s="21">
        <v>44.229215614200356</v>
      </c>
      <c r="AF1003" s="21">
        <v>-0.99999999999999922</v>
      </c>
      <c r="AG1003" s="21">
        <v>-0.99999999999999922</v>
      </c>
      <c r="AH1003" s="21">
        <v>-0.99999999999999922</v>
      </c>
      <c r="AI1003" s="21">
        <v>0</v>
      </c>
      <c r="AJ1003" s="21">
        <v>-1.665726018094188E-2</v>
      </c>
      <c r="AK1003" s="21">
        <v>-0.15930769621210336</v>
      </c>
      <c r="AL1003" s="21">
        <v>-0.14476007430344975</v>
      </c>
      <c r="AM1003" s="21">
        <v>0.24510006630602105</v>
      </c>
      <c r="AN1003" s="21">
        <v>-3.7941778712789295E-2</v>
      </c>
      <c r="AO1003" s="21">
        <v>5.3309631765900072</v>
      </c>
      <c r="AP1003" s="21">
        <v>-1.6723448393369815</v>
      </c>
      <c r="AQ1003" s="21">
        <v>39.009676332615683</v>
      </c>
      <c r="AR1003" s="21">
        <v>0.86289481932516154</v>
      </c>
      <c r="AS1003" s="21">
        <v>1.4039227653019342</v>
      </c>
      <c r="AT1003" s="21">
        <v>-0.99999999999999922</v>
      </c>
      <c r="AU1003" s="21">
        <v>-0.99999999999999922</v>
      </c>
      <c r="AV1003" s="21">
        <v>0.15618841807421285</v>
      </c>
      <c r="AW1003" s="21">
        <v>86.764542672027133</v>
      </c>
      <c r="AX1003" s="21">
        <v>85.098816653932943</v>
      </c>
      <c r="AY1003" s="21">
        <v>0.3364080927295825</v>
      </c>
      <c r="AZ1003" s="21">
        <v>24.078193404570879</v>
      </c>
      <c r="BA1003" s="26">
        <v>1541.6955184621727</v>
      </c>
    </row>
    <row r="1004" spans="1:100" x14ac:dyDescent="0.25">
      <c r="A1004">
        <v>2836</v>
      </c>
      <c r="B1004" t="s">
        <v>1413</v>
      </c>
      <c r="C1004" s="26">
        <v>3</v>
      </c>
      <c r="D1004" s="21">
        <v>3.2869857034252306</v>
      </c>
      <c r="E1004" s="21">
        <v>0.4375752520574025</v>
      </c>
      <c r="F1004" s="21">
        <v>4.7943889237355646E-2</v>
      </c>
      <c r="G1004" s="21">
        <v>0.10322580711726678</v>
      </c>
      <c r="H1004" s="21">
        <v>0.35447907123860545</v>
      </c>
      <c r="I1004" s="21">
        <v>0</v>
      </c>
      <c r="J1004" s="21">
        <v>21.268744274316326</v>
      </c>
      <c r="K1004" s="21">
        <v>0.35447907123860545</v>
      </c>
      <c r="L1004" s="21">
        <v>-1.0000000000000004</v>
      </c>
      <c r="M1004" s="21">
        <v>-1.0000000000000004</v>
      </c>
      <c r="N1004" s="21">
        <v>7.0895814247721054</v>
      </c>
      <c r="O1004" s="21">
        <v>24.658955784858833</v>
      </c>
      <c r="P1004" s="21">
        <v>1.3170218996365177</v>
      </c>
      <c r="Q1004" s="21">
        <v>-1.0926434907712144</v>
      </c>
      <c r="R1004" s="21">
        <v>-0.32116930077512584</v>
      </c>
      <c r="S1004" s="21">
        <v>0.33333333333333337</v>
      </c>
      <c r="T1004" s="21">
        <v>0.22872704655357479</v>
      </c>
      <c r="U1004" s="21">
        <v>-0.23260888161999427</v>
      </c>
      <c r="V1004" s="21">
        <v>0</v>
      </c>
      <c r="W1004" s="21">
        <v>-1.0011029188676621</v>
      </c>
      <c r="X1004" s="21">
        <v>-0.86844121714565214</v>
      </c>
      <c r="Y1004" s="21">
        <v>-1.0000000000000004</v>
      </c>
      <c r="Z1004" s="21">
        <v>-1.0000000000000004</v>
      </c>
      <c r="AA1004" s="21">
        <v>-2.6961789717642342</v>
      </c>
      <c r="AB1004" s="21">
        <v>-0.12167446455143452</v>
      </c>
      <c r="AC1004" s="21">
        <v>2.7460766007041337E-2</v>
      </c>
      <c r="AD1004" s="21">
        <v>6.6735563501964232E-2</v>
      </c>
      <c r="AE1004" s="21">
        <v>-1.3739067521214534</v>
      </c>
      <c r="AF1004" s="21">
        <v>-1.0000000000000004</v>
      </c>
      <c r="AG1004" s="21">
        <v>-1.0000000000000004</v>
      </c>
      <c r="AH1004" s="21">
        <v>-1.0000000000000004</v>
      </c>
      <c r="AI1004" s="21">
        <v>0</v>
      </c>
      <c r="AJ1004" s="21">
        <v>0</v>
      </c>
      <c r="AK1004" s="21">
        <v>0.37790643373621252</v>
      </c>
      <c r="AL1004" s="21">
        <v>0.1786428291045547</v>
      </c>
      <c r="AM1004" s="21">
        <v>-0.11450356742662446</v>
      </c>
      <c r="AN1004" s="21">
        <v>0.29600808842462156</v>
      </c>
      <c r="AO1004" s="21">
        <v>-0.97305701698454805</v>
      </c>
      <c r="AP1004" s="21">
        <v>8.2934163561383123</v>
      </c>
      <c r="AQ1004" s="21">
        <v>20.267641355448678</v>
      </c>
      <c r="AR1004" s="21">
        <v>0.32945149826691367</v>
      </c>
      <c r="AS1004" s="21">
        <v>-0.51396214590704703</v>
      </c>
      <c r="AT1004" s="21">
        <v>-1.0000000000000004</v>
      </c>
      <c r="AU1004" s="21">
        <v>-1.0000000000000004</v>
      </c>
      <c r="AV1004" s="21">
        <v>-0.21794349365785892</v>
      </c>
      <c r="AW1004" s="21">
        <v>30.256193169232926</v>
      </c>
      <c r="AX1004" s="21">
        <v>30.256193169232926</v>
      </c>
      <c r="AY1004" s="21">
        <v>7.9603855433360182E-2</v>
      </c>
      <c r="AZ1004" s="21">
        <v>-2.3452756014250262</v>
      </c>
      <c r="BA1004" s="26">
        <v>1507.680592853987</v>
      </c>
      <c r="CU1004" t="e">
        <v>#N/A</v>
      </c>
      <c r="CV1004" t="e">
        <v>#N/A</v>
      </c>
    </row>
    <row r="1005" spans="1:100" x14ac:dyDescent="0.25">
      <c r="A1005">
        <v>2838</v>
      </c>
      <c r="B1005" t="s">
        <v>1414</v>
      </c>
      <c r="C1005" s="26">
        <v>3</v>
      </c>
      <c r="D1005" s="21">
        <v>5.5884973001299318</v>
      </c>
      <c r="E1005" s="21">
        <v>1.8811534828262399E-3</v>
      </c>
      <c r="F1005" s="21">
        <v>-1.7782328462449501</v>
      </c>
      <c r="G1005" s="21">
        <v>-1.7782328462449501</v>
      </c>
      <c r="H1005" s="21">
        <v>0.15794242702227321</v>
      </c>
      <c r="I1005" s="21">
        <v>0</v>
      </c>
      <c r="J1005" s="21">
        <v>9.4765456213363937</v>
      </c>
      <c r="K1005" s="21">
        <v>0.15794242702227321</v>
      </c>
      <c r="L1005" s="21">
        <v>-1</v>
      </c>
      <c r="M1005" s="21">
        <v>-1</v>
      </c>
      <c r="N1005" s="21">
        <v>3.1588485404454651</v>
      </c>
      <c r="O1005" s="21">
        <v>13.286810075221366</v>
      </c>
      <c r="P1005" s="21">
        <v>0.14388807897627831</v>
      </c>
      <c r="Q1005" s="21">
        <v>-0.90905927721329638</v>
      </c>
      <c r="R1005" s="21">
        <v>-0.23358069491323769</v>
      </c>
      <c r="S1005" s="21">
        <v>0.35109555328299469</v>
      </c>
      <c r="T1005" s="21">
        <v>0.36473379548267065</v>
      </c>
      <c r="U1005" s="21">
        <v>0.17569246726963419</v>
      </c>
      <c r="V1005" s="21">
        <v>-1.3785741863093125E-2</v>
      </c>
      <c r="W1005" s="21">
        <v>28.79174588599734</v>
      </c>
      <c r="X1005" s="21">
        <v>1.1917056418865162</v>
      </c>
      <c r="Y1005" s="21">
        <v>-1</v>
      </c>
      <c r="Z1005" s="21">
        <v>-1</v>
      </c>
      <c r="AA1005" s="21">
        <v>56.999899831228547</v>
      </c>
      <c r="AB1005" s="21">
        <v>0.30471177862573184</v>
      </c>
      <c r="AC1005" s="21">
        <v>0.16121374663785601</v>
      </c>
      <c r="AD1005" s="21">
        <v>0.10290916753930113</v>
      </c>
      <c r="AE1005" s="21">
        <v>28.441734640144443</v>
      </c>
      <c r="AF1005" s="21">
        <v>-1</v>
      </c>
      <c r="AG1005" s="21">
        <v>-1</v>
      </c>
      <c r="AH1005" s="21">
        <v>-1</v>
      </c>
      <c r="AI1005" s="21">
        <v>-4.8034733188698435E-2</v>
      </c>
      <c r="AJ1005" s="21">
        <v>-1.3785741863093125E-2</v>
      </c>
      <c r="AK1005" s="21">
        <v>4.0611306170714428E-2</v>
      </c>
      <c r="AL1005" s="21">
        <v>0.25153051994285841</v>
      </c>
      <c r="AM1005" s="21">
        <v>-8.7044951109280067E-2</v>
      </c>
      <c r="AN1005" s="21">
        <v>-0.15214995112924121</v>
      </c>
      <c r="AO1005" s="21">
        <v>-1.9730672468784296</v>
      </c>
      <c r="AP1005" s="21">
        <v>-2.5460961785167373</v>
      </c>
      <c r="AQ1005" s="21">
        <v>38.268291507333714</v>
      </c>
      <c r="AR1005" s="21">
        <v>0.87773607417220645</v>
      </c>
      <c r="AS1005" s="21">
        <v>1.34964806890879</v>
      </c>
      <c r="AT1005" s="21">
        <v>-1</v>
      </c>
      <c r="AU1005" s="21">
        <v>-1</v>
      </c>
      <c r="AV1005" s="21">
        <v>-2.0118135411581872</v>
      </c>
      <c r="AW1005" s="21">
        <v>67.740613727933194</v>
      </c>
      <c r="AX1005" s="21">
        <v>65.401344877849908</v>
      </c>
      <c r="AY1005" s="21">
        <v>0.13239644347194426</v>
      </c>
      <c r="AZ1005" s="21">
        <v>5.0026270925366143</v>
      </c>
      <c r="BA1005" s="26">
        <v>1464.7137461143268</v>
      </c>
    </row>
    <row r="1006" spans="1:100" x14ac:dyDescent="0.25">
      <c r="A1006">
        <v>2839</v>
      </c>
      <c r="B1006" t="s">
        <v>1415</v>
      </c>
      <c r="C1006" s="26">
        <v>3</v>
      </c>
      <c r="D1006" s="21">
        <v>4.1306708257383473</v>
      </c>
      <c r="E1006" s="21">
        <v>0.17570527623999782</v>
      </c>
      <c r="F1006" s="21">
        <v>1.4273968401499733</v>
      </c>
      <c r="G1006" s="21">
        <v>1.4973404113496522</v>
      </c>
      <c r="H1006" s="21">
        <v>-4.0136120769503153E-2</v>
      </c>
      <c r="I1006" s="21">
        <v>0</v>
      </c>
      <c r="J1006" s="21">
        <v>-2.4081672461701857</v>
      </c>
      <c r="K1006" s="21">
        <v>-4.0136120769503153E-2</v>
      </c>
      <c r="L1006" s="21">
        <v>-0.99999999999999944</v>
      </c>
      <c r="M1006" s="21">
        <v>-0.99999999999999944</v>
      </c>
      <c r="N1006" s="21">
        <v>-0.80272241539006184</v>
      </c>
      <c r="O1006" s="21">
        <v>3.2198439909178105</v>
      </c>
      <c r="P1006" s="21">
        <v>4.748882503974138</v>
      </c>
      <c r="Q1006" s="21">
        <v>1.016487375871959</v>
      </c>
      <c r="R1006" s="21">
        <v>0.9154068819193506</v>
      </c>
      <c r="S1006" s="21">
        <v>0.33333333333333315</v>
      </c>
      <c r="T1006" s="21">
        <v>0.19134344408315884</v>
      </c>
      <c r="U1006" s="21">
        <v>0.18820316688079042</v>
      </c>
      <c r="V1006" s="21">
        <v>0</v>
      </c>
      <c r="W1006" s="21">
        <v>30.120642602671417</v>
      </c>
      <c r="X1006" s="21">
        <v>1.1767900420489581</v>
      </c>
      <c r="Y1006" s="21">
        <v>-0.99999999999999944</v>
      </c>
      <c r="Z1006" s="21">
        <v>-0.99999999999999944</v>
      </c>
      <c r="AA1006" s="21">
        <v>66.442291558503783</v>
      </c>
      <c r="AB1006" s="21">
        <v>0.15170862990350023</v>
      </c>
      <c r="AC1006" s="21">
        <v>0.45148765638567245</v>
      </c>
      <c r="AD1006" s="21">
        <v>0.1049285551890884</v>
      </c>
      <c r="AE1006" s="21">
        <v>35.406242073913077</v>
      </c>
      <c r="AF1006" s="21">
        <v>-0.99999999999999944</v>
      </c>
      <c r="AG1006" s="21">
        <v>-0.99999999999999944</v>
      </c>
      <c r="AH1006" s="21">
        <v>-0.99999999999999944</v>
      </c>
      <c r="AI1006" s="21">
        <v>0</v>
      </c>
      <c r="AJ1006" s="21">
        <v>0</v>
      </c>
      <c r="AK1006" s="21">
        <v>-0.28289132386898869</v>
      </c>
      <c r="AL1006" s="21">
        <v>0.11487230833074573</v>
      </c>
      <c r="AM1006" s="21">
        <v>0.11024512977466421</v>
      </c>
      <c r="AN1006" s="21">
        <v>-6.0133169892681665E-2</v>
      </c>
      <c r="AO1006" s="21">
        <v>1.3416716250216583</v>
      </c>
      <c r="AP1006" s="21">
        <v>-0.92896770566331466</v>
      </c>
      <c r="AQ1006" s="21">
        <v>27.71247535650123</v>
      </c>
      <c r="AR1006" s="21">
        <v>0.71287994429728208</v>
      </c>
      <c r="AS1006" s="21">
        <v>1.1366539212794549</v>
      </c>
      <c r="AT1006" s="21">
        <v>-0.99999999999999944</v>
      </c>
      <c r="AU1006" s="21">
        <v>-0.99999999999999944</v>
      </c>
      <c r="AV1006" s="21">
        <v>2.4127472932690028</v>
      </c>
      <c r="AW1006" s="21">
        <v>68.733167843758324</v>
      </c>
      <c r="AX1006" s="21">
        <v>68.733167843758324</v>
      </c>
      <c r="AY1006" s="21">
        <v>0.32926170057070092</v>
      </c>
      <c r="AZ1006" s="21">
        <v>23.752591798351343</v>
      </c>
      <c r="BA1006" s="26">
        <v>1521.0460208769125</v>
      </c>
    </row>
    <row r="1007" spans="1:100" x14ac:dyDescent="0.25">
      <c r="A1007">
        <v>2840</v>
      </c>
      <c r="B1007" t="s">
        <v>1416</v>
      </c>
      <c r="C1007" s="26">
        <v>2</v>
      </c>
      <c r="D1007" s="21">
        <v>2.5477283210966846</v>
      </c>
      <c r="E1007" s="21">
        <v>-0.26304371193311693</v>
      </c>
      <c r="F1007" s="21">
        <v>-0.57807029873201932</v>
      </c>
      <c r="G1007" s="21">
        <v>-0.57302850063532673</v>
      </c>
      <c r="H1007" s="21">
        <v>-6.6320355605027262E-2</v>
      </c>
      <c r="I1007" s="21">
        <v>0</v>
      </c>
      <c r="J1007" s="21">
        <v>-3.9792213363016371</v>
      </c>
      <c r="K1007" s="21">
        <v>-6.6320355605027262E-2</v>
      </c>
      <c r="L1007" s="21">
        <v>-1</v>
      </c>
      <c r="M1007" s="21">
        <v>-1</v>
      </c>
      <c r="N1007" s="21">
        <v>-1.3264071121005458</v>
      </c>
      <c r="O1007" s="21">
        <v>-0.28850176734875532</v>
      </c>
      <c r="P1007" s="21">
        <v>-1.1643975156148005</v>
      </c>
      <c r="Q1007" s="21">
        <v>-2.4332402724058317</v>
      </c>
      <c r="R1007" s="21">
        <v>-0.79770143326009046</v>
      </c>
      <c r="S1007" s="21">
        <v>0.30245752278288046</v>
      </c>
      <c r="T1007" s="21">
        <v>0.16605702210603229</v>
      </c>
      <c r="U1007" s="21">
        <v>-6.8647199298676548E-2</v>
      </c>
      <c r="V1007" s="21">
        <v>-1.8708096611508077E-2</v>
      </c>
      <c r="W1007" s="21">
        <v>15.086208509393934</v>
      </c>
      <c r="X1007" s="21">
        <v>0.1252811272705846</v>
      </c>
      <c r="Y1007" s="21">
        <v>-1</v>
      </c>
      <c r="Z1007" s="21">
        <v>-1</v>
      </c>
      <c r="AA1007" s="21">
        <v>23.407994117323675</v>
      </c>
      <c r="AB1007" s="21">
        <v>-4.6638254333450799E-2</v>
      </c>
      <c r="AC1007" s="21">
        <v>-4.6486888257572828E-2</v>
      </c>
      <c r="AD1007" s="21">
        <v>-4.9668823380237939E-2</v>
      </c>
      <c r="AE1007" s="21">
        <v>2.5069785767974828</v>
      </c>
      <c r="AF1007" s="21">
        <v>-1</v>
      </c>
      <c r="AG1007" s="21">
        <v>-1</v>
      </c>
      <c r="AH1007" s="21">
        <v>-1</v>
      </c>
      <c r="AI1007" s="21">
        <v>-1.0525481475115495E-2</v>
      </c>
      <c r="AJ1007" s="21">
        <v>-1.8708096611508077E-2</v>
      </c>
      <c r="AK1007" s="21">
        <v>0.28809506921648592</v>
      </c>
      <c r="AL1007" s="21">
        <v>-0.11626711222723858</v>
      </c>
      <c r="AM1007" s="21">
        <v>0.32720547188850668</v>
      </c>
      <c r="AN1007" s="21">
        <v>-0.14376461167345295</v>
      </c>
      <c r="AO1007" s="21">
        <v>8.7189521347266705</v>
      </c>
      <c r="AP1007" s="21">
        <v>-3.2737908444040906</v>
      </c>
      <c r="AQ1007" s="21">
        <v>19.682931522337991</v>
      </c>
      <c r="AR1007" s="21">
        <v>0.47872364590141914</v>
      </c>
      <c r="AS1007" s="21">
        <v>0.18958132435820441</v>
      </c>
      <c r="AT1007" s="21">
        <v>-1</v>
      </c>
      <c r="AU1007" s="21">
        <v>-1</v>
      </c>
      <c r="AV1007" s="21">
        <v>-1.0068655778584454</v>
      </c>
      <c r="AW1007" s="21">
        <v>32.419679153815281</v>
      </c>
      <c r="AX1007" s="21">
        <v>32.240142817119164</v>
      </c>
      <c r="AY1007" s="21">
        <v>-5.9090052259030412E-3</v>
      </c>
      <c r="AZ1007" s="21">
        <v>-30.233966940457226</v>
      </c>
      <c r="BA1007" s="26">
        <v>1353.9317910912273</v>
      </c>
    </row>
    <row r="1008" spans="1:100" x14ac:dyDescent="0.25">
      <c r="A1008">
        <v>2844</v>
      </c>
      <c r="B1008" t="s">
        <v>1417</v>
      </c>
      <c r="C1008" s="26">
        <v>2</v>
      </c>
      <c r="D1008" s="21">
        <v>2.714182503523388</v>
      </c>
      <c r="E1008" s="21">
        <v>-0.22606956401472136</v>
      </c>
      <c r="F1008" s="21">
        <v>-0.48600063151722483</v>
      </c>
      <c r="G1008" s="21">
        <v>-0.48054073642738848</v>
      </c>
      <c r="H1008" s="21">
        <v>-4.7186527257125646E-2</v>
      </c>
      <c r="I1008" s="21">
        <v>0</v>
      </c>
      <c r="J1008" s="21">
        <v>-2.8311916354275359</v>
      </c>
      <c r="K1008" s="21">
        <v>-4.7186527257125646E-2</v>
      </c>
      <c r="L1008" s="21">
        <v>-1</v>
      </c>
      <c r="M1008" s="21">
        <v>-1</v>
      </c>
      <c r="N1008" s="21">
        <v>-0.94373054514251242</v>
      </c>
      <c r="O1008" s="21">
        <v>0.90400092949640865</v>
      </c>
      <c r="P1008" s="21">
        <v>-0.97714321989920805</v>
      </c>
      <c r="Q1008" s="21">
        <v>-1.9955783687487874</v>
      </c>
      <c r="R1008" s="21">
        <v>-0.65395207992921911</v>
      </c>
      <c r="S1008" s="21">
        <v>0.30603418206534705</v>
      </c>
      <c r="T1008" s="21">
        <v>0.18115774940627855</v>
      </c>
      <c r="U1008" s="21">
        <v>-4.9948253975762857E-2</v>
      </c>
      <c r="V1008" s="21">
        <v>-1.6235562348531331E-2</v>
      </c>
      <c r="W1008" s="21">
        <v>16.266377037441899</v>
      </c>
      <c r="X1008" s="21">
        <v>0.21190583547034247</v>
      </c>
      <c r="Y1008" s="21">
        <v>-1</v>
      </c>
      <c r="Z1008" s="21">
        <v>-1</v>
      </c>
      <c r="AA1008" s="21">
        <v>25.837771033280216</v>
      </c>
      <c r="AB1008" s="21">
        <v>-2.5663901018844401E-2</v>
      </c>
      <c r="AC1008" s="21">
        <v>-2.5504575225991255E-2</v>
      </c>
      <c r="AD1008" s="21">
        <v>-2.8866697287375828E-2</v>
      </c>
      <c r="AE1008" s="21">
        <v>4.4392720115963371</v>
      </c>
      <c r="AF1008" s="21">
        <v>-1</v>
      </c>
      <c r="AG1008" s="21">
        <v>-1</v>
      </c>
      <c r="AH1008" s="21">
        <v>-1</v>
      </c>
      <c r="AI1008" s="21">
        <v>-9.169685598224073E-3</v>
      </c>
      <c r="AJ1008" s="21">
        <v>-1.6235562348531331E-2</v>
      </c>
      <c r="AK1008" s="21">
        <v>0.26282638194802499</v>
      </c>
      <c r="AL1008" s="21">
        <v>-9.0998424958777677E-2</v>
      </c>
      <c r="AM1008" s="21">
        <v>0.29777444124207542</v>
      </c>
      <c r="AN1008" s="21">
        <v>-0.11433358102702167</v>
      </c>
      <c r="AO1008" s="21">
        <v>7.9695228217560174</v>
      </c>
      <c r="AP1008" s="21">
        <v>-2.5243615314334367</v>
      </c>
      <c r="AQ1008" s="21">
        <v>20.939304215948603</v>
      </c>
      <c r="AR1008" s="21">
        <v>0.50637886811660748</v>
      </c>
      <c r="AS1008" s="21">
        <v>0.27901484314559954</v>
      </c>
      <c r="AT1008" s="21">
        <v>-1</v>
      </c>
      <c r="AU1008" s="21">
        <v>-1</v>
      </c>
      <c r="AV1008" s="21">
        <v>-0.81610439769840226</v>
      </c>
      <c r="AW1008" s="21">
        <v>35.219819279086138</v>
      </c>
      <c r="AX1008" s="21">
        <v>35.076966563270652</v>
      </c>
      <c r="AY1008" s="21">
        <v>1.5659582952290668E-2</v>
      </c>
      <c r="AZ1008" s="21">
        <v>-26.455311613315942</v>
      </c>
      <c r="BA1008" s="26">
        <v>1381.8365893469752</v>
      </c>
    </row>
    <row r="1009" spans="1:100" x14ac:dyDescent="0.25">
      <c r="A1009">
        <v>2846</v>
      </c>
      <c r="B1009" t="s">
        <v>1418</v>
      </c>
      <c r="C1009" s="26">
        <v>3</v>
      </c>
      <c r="D1009" s="21">
        <v>3.65865280303032</v>
      </c>
      <c r="E1009" s="21">
        <v>0</v>
      </c>
      <c r="F1009" s="21">
        <v>2.3935371414252372E-2</v>
      </c>
      <c r="G1009" s="21">
        <v>2.3935371414252372E-2</v>
      </c>
      <c r="H1009" s="21">
        <v>-0.19787201033866517</v>
      </c>
      <c r="I1009" s="21">
        <v>0</v>
      </c>
      <c r="J1009" s="21">
        <v>-11.872320620319911</v>
      </c>
      <c r="K1009" s="21">
        <v>-0.19787201033866517</v>
      </c>
      <c r="L1009" s="21">
        <v>-0.99999999999999833</v>
      </c>
      <c r="M1009" s="21">
        <v>-0.99999999999999833</v>
      </c>
      <c r="N1009" s="21">
        <v>-3.9574402067733025</v>
      </c>
      <c r="O1009" s="21">
        <v>-8.1897324458753431</v>
      </c>
      <c r="P1009" s="21">
        <v>-0.1941281909255787</v>
      </c>
      <c r="Q1009" s="21">
        <v>0.56975330527532275</v>
      </c>
      <c r="R1009" s="21">
        <v>0.12080022666217996</v>
      </c>
      <c r="S1009" s="21">
        <v>0.33333333333333304</v>
      </c>
      <c r="T1009" s="21">
        <v>0.2244718380163358</v>
      </c>
      <c r="U1009" s="21">
        <v>0.19397576160161384</v>
      </c>
      <c r="V1009" s="21">
        <v>-8.1303455501736833E-3</v>
      </c>
      <c r="W1009" s="21">
        <v>37.660903909590949</v>
      </c>
      <c r="X1009" s="21">
        <v>1.3515314910349772</v>
      </c>
      <c r="Y1009" s="21">
        <v>-0.99999999999999833</v>
      </c>
      <c r="Z1009" s="21">
        <v>-0.99999999999999833</v>
      </c>
      <c r="AA1009" s="21">
        <v>61.913101564328166</v>
      </c>
      <c r="AB1009" s="21">
        <v>7.6596712251544824E-2</v>
      </c>
      <c r="AC1009" s="21">
        <v>0.21813649414072367</v>
      </c>
      <c r="AD1009" s="21">
        <v>0.18789474216923102</v>
      </c>
      <c r="AE1009" s="21">
        <v>24.131397428074987</v>
      </c>
      <c r="AF1009" s="21">
        <v>-0.99999999999999833</v>
      </c>
      <c r="AG1009" s="21">
        <v>-0.99999999999999833</v>
      </c>
      <c r="AH1009" s="21">
        <v>-0.99999999999999833</v>
      </c>
      <c r="AI1009" s="21">
        <v>0</v>
      </c>
      <c r="AJ1009" s="21">
        <v>-8.1303455501736833E-3</v>
      </c>
      <c r="AK1009" s="21">
        <v>0.26107138617957254</v>
      </c>
      <c r="AL1009" s="21">
        <v>9.0755565381229392E-2</v>
      </c>
      <c r="AM1009" s="21">
        <v>7.5312282428757676E-2</v>
      </c>
      <c r="AN1009" s="21">
        <v>9.5059034189633171E-2</v>
      </c>
      <c r="AO1009" s="21">
        <v>3.1881639916168036</v>
      </c>
      <c r="AP1009" s="21">
        <v>2.8302536816469743</v>
      </c>
      <c r="AQ1009" s="21">
        <v>25.788583289271045</v>
      </c>
      <c r="AR1009" s="21">
        <v>0.74365058740110879</v>
      </c>
      <c r="AS1009" s="21">
        <v>1.1536594806963119</v>
      </c>
      <c r="AT1009" s="21">
        <v>-0.99999999999999833</v>
      </c>
      <c r="AU1009" s="21">
        <v>-0.99999999999999833</v>
      </c>
      <c r="AV1009" s="21">
        <v>0.14473559807643219</v>
      </c>
      <c r="AW1009" s="21">
        <v>56.553622800099731</v>
      </c>
      <c r="AX1009" s="21">
        <v>55.740588245082364</v>
      </c>
      <c r="AY1009" s="21">
        <v>-0.10883761772300027</v>
      </c>
      <c r="AZ1009" s="21">
        <v>-29.446291676871528</v>
      </c>
      <c r="BA1009" s="26">
        <v>1466.6079146321065</v>
      </c>
      <c r="CU1009" t="e">
        <v>#N/A</v>
      </c>
      <c r="CV1009" t="e">
        <v>#N/A</v>
      </c>
    </row>
    <row r="1010" spans="1:100" x14ac:dyDescent="0.25">
      <c r="A1010">
        <v>2847</v>
      </c>
      <c r="B1010" t="s">
        <v>1419</v>
      </c>
      <c r="C1010" s="26">
        <v>2</v>
      </c>
      <c r="D1010" s="21">
        <v>3.874950156561352</v>
      </c>
      <c r="E1010" s="21">
        <v>3.1769525857432111E-2</v>
      </c>
      <c r="F1010" s="21">
        <v>0.15604686750529698</v>
      </c>
      <c r="G1010" s="21">
        <v>0.16442236049960546</v>
      </c>
      <c r="H1010" s="21">
        <v>8.6243157123470013E-2</v>
      </c>
      <c r="I1010" s="21">
        <v>0</v>
      </c>
      <c r="J1010" s="21">
        <v>5.1745894274082005</v>
      </c>
      <c r="K1010" s="21">
        <v>8.6243157123470013E-2</v>
      </c>
      <c r="L1010" s="21">
        <v>-1</v>
      </c>
      <c r="M1010" s="21">
        <v>-1</v>
      </c>
      <c r="N1010" s="21">
        <v>1.7248631424694001</v>
      </c>
      <c r="O1010" s="21">
        <v>9.2199142726047132</v>
      </c>
      <c r="P1010" s="21">
        <v>0.32867394966802355</v>
      </c>
      <c r="Q1010" s="21">
        <v>1.0564553700599089</v>
      </c>
      <c r="R1010" s="21">
        <v>0.34848352762949281</v>
      </c>
      <c r="S1010" s="21">
        <v>0.33097600293460244</v>
      </c>
      <c r="T1010" s="21">
        <v>0.2864626178807711</v>
      </c>
      <c r="U1010" s="21">
        <v>8.0448775166604647E-2</v>
      </c>
      <c r="V1010" s="21">
        <v>1.0066465983977777E-3</v>
      </c>
      <c r="W1010" s="21">
        <v>24.496278098021946</v>
      </c>
      <c r="X1010" s="21">
        <v>0.81598293203959504</v>
      </c>
      <c r="Y1010" s="21">
        <v>-1</v>
      </c>
      <c r="Z1010" s="21">
        <v>-1</v>
      </c>
      <c r="AA1010" s="21">
        <v>42.781811771833837</v>
      </c>
      <c r="AB1010" s="21">
        <v>0.12060067771413796</v>
      </c>
      <c r="AC1010" s="21">
        <v>0.12081551056519428</v>
      </c>
      <c r="AD1010" s="21">
        <v>0.1161968555232846</v>
      </c>
      <c r="AE1010" s="21">
        <v>17.91411345200169</v>
      </c>
      <c r="AF1010" s="21">
        <v>-1</v>
      </c>
      <c r="AG1010" s="21">
        <v>-1</v>
      </c>
      <c r="AH1010" s="21">
        <v>-1</v>
      </c>
      <c r="AI1010" s="21">
        <v>2.84952158990581E-4</v>
      </c>
      <c r="AJ1010" s="21">
        <v>1.0066465983977777E-3</v>
      </c>
      <c r="AK1010" s="21">
        <v>8.6615280560546237E-2</v>
      </c>
      <c r="AL1010" s="21">
        <v>8.521267642870109E-2</v>
      </c>
      <c r="AM1010" s="21">
        <v>9.2537253014680215E-2</v>
      </c>
      <c r="AN1010" s="21">
        <v>9.0903607200373548E-2</v>
      </c>
      <c r="AO1010" s="21">
        <v>2.7433801556331008</v>
      </c>
      <c r="AP1010" s="21">
        <v>2.70178113468948</v>
      </c>
      <c r="AQ1010" s="21">
        <v>29.700614755835765</v>
      </c>
      <c r="AR1010" s="21">
        <v>0.69923246252300308</v>
      </c>
      <c r="AS1010" s="21">
        <v>0.90267917042367285</v>
      </c>
      <c r="AT1010" s="21">
        <v>-1</v>
      </c>
      <c r="AU1010" s="21">
        <v>-1</v>
      </c>
      <c r="AV1010" s="21">
        <v>0.51416801815170932</v>
      </c>
      <c r="AW1010" s="21">
        <v>54.746586549228667</v>
      </c>
      <c r="AX1010" s="21">
        <v>54.85954693401402</v>
      </c>
      <c r="AY1010" s="21">
        <v>0.16606805640695285</v>
      </c>
      <c r="AZ1010" s="21">
        <v>-0.10487204021243655</v>
      </c>
      <c r="BA1010" s="26">
        <v>1426.5284944263083</v>
      </c>
    </row>
    <row r="1011" spans="1:100" x14ac:dyDescent="0.25">
      <c r="A1011">
        <v>2848</v>
      </c>
      <c r="B1011" t="s">
        <v>1420</v>
      </c>
      <c r="C1011" s="26">
        <v>3</v>
      </c>
      <c r="D1011" s="21">
        <v>5.7544774579990179</v>
      </c>
      <c r="E1011" s="21">
        <v>0</v>
      </c>
      <c r="F1011" s="21">
        <v>1.4227096241654736E-2</v>
      </c>
      <c r="G1011" s="21">
        <v>1.4227096241654736E-2</v>
      </c>
      <c r="H1011" s="21">
        <v>0.34837461317002505</v>
      </c>
      <c r="I1011" s="21">
        <v>0</v>
      </c>
      <c r="J1011" s="21">
        <v>20.902476790201504</v>
      </c>
      <c r="K1011" s="21">
        <v>0.34837461317002505</v>
      </c>
      <c r="L1011" s="21">
        <v>-1.0000000000000013</v>
      </c>
      <c r="M1011" s="21">
        <v>-1.0000000000000013</v>
      </c>
      <c r="N1011" s="21">
        <v>6.9674922634005005</v>
      </c>
      <c r="O1011" s="21">
        <v>26.671181344442186</v>
      </c>
      <c r="P1011" s="21">
        <v>-0.14178897586989411</v>
      </c>
      <c r="Q1011" s="21">
        <v>-3.8020581855704338E-2</v>
      </c>
      <c r="R1011" s="21">
        <v>1.8040141966076152E-2</v>
      </c>
      <c r="S1011" s="21">
        <v>0.33333333333333359</v>
      </c>
      <c r="T1011" s="21">
        <v>0.48900708462278553</v>
      </c>
      <c r="U1011" s="21">
        <v>0.7844007105452907</v>
      </c>
      <c r="V1011" s="21">
        <v>0</v>
      </c>
      <c r="W1011" s="21">
        <v>50.334660613255373</v>
      </c>
      <c r="X1011" s="21">
        <v>3.7672423982567098</v>
      </c>
      <c r="Y1011" s="21">
        <v>-1.0000000000000013</v>
      </c>
      <c r="Z1011" s="21">
        <v>-1.0000000000000013</v>
      </c>
      <c r="AA1011" s="21">
        <v>86.079811330762595</v>
      </c>
      <c r="AB1011" s="21">
        <v>0.2230856786826243</v>
      </c>
      <c r="AC1011" s="21">
        <v>0.28506518259887004</v>
      </c>
      <c r="AD1011" s="21">
        <v>0.20639135022932764</v>
      </c>
      <c r="AE1011" s="21">
        <v>35.727110575541083</v>
      </c>
      <c r="AF1011" s="21">
        <v>-1.0000000000000013</v>
      </c>
      <c r="AG1011" s="21">
        <v>-1.0000000000000013</v>
      </c>
      <c r="AH1011" s="21">
        <v>-1.0000000000000013</v>
      </c>
      <c r="AI1011" s="21">
        <v>0</v>
      </c>
      <c r="AJ1011" s="21">
        <v>0</v>
      </c>
      <c r="AK1011" s="21">
        <v>-8.2021508915865918E-2</v>
      </c>
      <c r="AL1011" s="21">
        <v>8.169814497012591E-2</v>
      </c>
      <c r="AM1011" s="21">
        <v>-0.27998105553782587</v>
      </c>
      <c r="AN1011" s="21">
        <v>0.1731970782711382</v>
      </c>
      <c r="AO1011" s="21">
        <v>-7.4096339330249732</v>
      </c>
      <c r="AP1011" s="21">
        <v>4.7384176816290831</v>
      </c>
      <c r="AQ1011" s="21">
        <v>71.237137403456913</v>
      </c>
      <c r="AR1011" s="21">
        <v>1.6067411285014095</v>
      </c>
      <c r="AS1011" s="21">
        <v>4.1156170114267336</v>
      </c>
      <c r="AT1011" s="21">
        <v>-1.0000000000000013</v>
      </c>
      <c r="AU1011" s="21">
        <v>-1.0000000000000013</v>
      </c>
      <c r="AV1011" s="21">
        <v>3.2267238207730892E-2</v>
      </c>
      <c r="AW1011" s="21">
        <v>117.48941035683387</v>
      </c>
      <c r="AX1011" s="21">
        <v>117.48941035683387</v>
      </c>
      <c r="AY1011" s="21">
        <v>0.47484058268018714</v>
      </c>
      <c r="AZ1011" s="21">
        <v>78.559206937290568</v>
      </c>
      <c r="BA1011" s="26">
        <v>1608.4398228850446</v>
      </c>
    </row>
    <row r="1012" spans="1:100" x14ac:dyDescent="0.25">
      <c r="A1012">
        <v>2849</v>
      </c>
      <c r="B1012" t="s">
        <v>1421</v>
      </c>
      <c r="C1012" s="26">
        <v>3</v>
      </c>
      <c r="D1012" s="21">
        <v>4.2894768781856083</v>
      </c>
      <c r="E1012" s="21">
        <v>-9.5703279552875106E-3</v>
      </c>
      <c r="F1012" s="21">
        <v>-9.424509524221264E-2</v>
      </c>
      <c r="G1012" s="21">
        <v>-9.424509524221264E-2</v>
      </c>
      <c r="H1012" s="21">
        <v>0.11560028065766589</v>
      </c>
      <c r="I1012" s="21">
        <v>0</v>
      </c>
      <c r="J1012" s="21">
        <v>6.9360168394599517</v>
      </c>
      <c r="K1012" s="21">
        <v>0.11560028065766589</v>
      </c>
      <c r="L1012" s="21">
        <v>-1.0000000000000013</v>
      </c>
      <c r="M1012" s="21">
        <v>-1.0000000000000013</v>
      </c>
      <c r="N1012" s="21">
        <v>2.312005613153318</v>
      </c>
      <c r="O1012" s="21">
        <v>11.131248622403351</v>
      </c>
      <c r="P1012" s="21">
        <v>-9.9563929529511583E-2</v>
      </c>
      <c r="Q1012" s="21">
        <v>-1.0501426866287397E-2</v>
      </c>
      <c r="R1012" s="21">
        <v>-4.0790651306413364E-2</v>
      </c>
      <c r="S1012" s="21">
        <v>0.3333333333333337</v>
      </c>
      <c r="T1012" s="21">
        <v>0.37447807039944575</v>
      </c>
      <c r="U1012" s="21">
        <v>0.16079890010722989</v>
      </c>
      <c r="V1012" s="21">
        <v>-2.2767030270416704E-2</v>
      </c>
      <c r="W1012" s="21">
        <v>29.209719716477057</v>
      </c>
      <c r="X1012" s="21">
        <v>1.139949278947644</v>
      </c>
      <c r="Y1012" s="21">
        <v>-1.0000000000000013</v>
      </c>
      <c r="Z1012" s="21">
        <v>-1.0000000000000013</v>
      </c>
      <c r="AA1012" s="21">
        <v>34.920969212645097</v>
      </c>
      <c r="AB1012" s="21">
        <v>3.7763219031634508E-2</v>
      </c>
      <c r="AC1012" s="21">
        <v>4.9250232167232406E-2</v>
      </c>
      <c r="AD1012" s="21">
        <v>2.8027351750621859E-2</v>
      </c>
      <c r="AE1012" s="21">
        <v>5.7520401474744354</v>
      </c>
      <c r="AF1012" s="21">
        <v>-1.0000000000000013</v>
      </c>
      <c r="AG1012" s="21">
        <v>-1.0000000000000013</v>
      </c>
      <c r="AH1012" s="21">
        <v>-1.0000000000000013</v>
      </c>
      <c r="AI1012" s="21">
        <v>0</v>
      </c>
      <c r="AJ1012" s="21">
        <v>-2.2767030270416704E-2</v>
      </c>
      <c r="AK1012" s="21">
        <v>0.15576104213998082</v>
      </c>
      <c r="AL1012" s="21">
        <v>6.9575061854934617E-2</v>
      </c>
      <c r="AM1012" s="21">
        <v>0.25611701362671196</v>
      </c>
      <c r="AN1012" s="21">
        <v>4.5076376197953252E-2</v>
      </c>
      <c r="AO1012" s="21">
        <v>7.1817305513677008</v>
      </c>
      <c r="AP1012" s="21">
        <v>1.4747847142235035</v>
      </c>
      <c r="AQ1012" s="21">
        <v>36.145736555937013</v>
      </c>
      <c r="AR1012" s="21">
        <v>0.84584327356959266</v>
      </c>
      <c r="AS1012" s="21">
        <v>1.2555495596053103</v>
      </c>
      <c r="AT1012" s="21">
        <v>-1.0000000000000013</v>
      </c>
      <c r="AU1012" s="21">
        <v>-1.0000000000000013</v>
      </c>
      <c r="AV1012" s="21">
        <v>-0.13503574654862602</v>
      </c>
      <c r="AW1012" s="21">
        <v>47.527002549271948</v>
      </c>
      <c r="AX1012" s="21">
        <v>45.250299522230293</v>
      </c>
      <c r="AY1012" s="21">
        <v>0.10869484775341814</v>
      </c>
      <c r="AZ1012" s="21">
        <v>-41.740698234683919</v>
      </c>
      <c r="BA1012" s="26">
        <v>1394.323226199552</v>
      </c>
    </row>
    <row r="1013" spans="1:100" x14ac:dyDescent="0.25">
      <c r="A1013">
        <v>2851</v>
      </c>
      <c r="B1013" t="s">
        <v>1422</v>
      </c>
      <c r="C1013" s="26">
        <v>2</v>
      </c>
      <c r="D1013" s="21">
        <v>5.5308151853497254</v>
      </c>
      <c r="E1013" s="21">
        <v>0.39958364512282979</v>
      </c>
      <c r="F1013" s="21">
        <v>1.0719442029194672</v>
      </c>
      <c r="G1013" s="21">
        <v>1.0844788716070237</v>
      </c>
      <c r="H1013" s="21">
        <v>0.27658404712832996</v>
      </c>
      <c r="I1013" s="21">
        <v>0</v>
      </c>
      <c r="J1013" s="21">
        <v>16.5950428276998</v>
      </c>
      <c r="K1013" s="21">
        <v>0.27658404712832996</v>
      </c>
      <c r="L1013" s="21">
        <v>-1</v>
      </c>
      <c r="M1013" s="21">
        <v>-1</v>
      </c>
      <c r="N1013" s="21">
        <v>5.5316809425665996</v>
      </c>
      <c r="O1013" s="21">
        <v>21.082779378510011</v>
      </c>
      <c r="P1013" s="21">
        <v>2.1914558590525006</v>
      </c>
      <c r="Q1013" s="21">
        <v>5.4102603038456198</v>
      </c>
      <c r="R1013" s="21">
        <v>1.7784838053116006</v>
      </c>
      <c r="S1013" s="21">
        <v>0.36655615441764289</v>
      </c>
      <c r="T1013" s="21">
        <v>0.43668273179565165</v>
      </c>
      <c r="U1013" s="21">
        <v>0.26646350416912179</v>
      </c>
      <c r="V1013" s="21">
        <v>2.5603102865557507E-2</v>
      </c>
      <c r="W1013" s="21">
        <v>36.236444462011022</v>
      </c>
      <c r="X1013" s="21">
        <v>1.6777145079351956</v>
      </c>
      <c r="Y1013" s="21">
        <v>-1</v>
      </c>
      <c r="Z1013" s="21">
        <v>-1</v>
      </c>
      <c r="AA1013" s="21">
        <v>66.95292339086069</v>
      </c>
      <c r="AB1013" s="21">
        <v>0.32925087591748842</v>
      </c>
      <c r="AC1013" s="21">
        <v>0.32954489102029771</v>
      </c>
      <c r="AD1013" s="21">
        <v>0.32313375923721999</v>
      </c>
      <c r="AE1013" s="21">
        <v>37.136322695375419</v>
      </c>
      <c r="AF1013" s="21">
        <v>-1</v>
      </c>
      <c r="AG1013" s="21">
        <v>-1</v>
      </c>
      <c r="AH1013" s="21">
        <v>-1</v>
      </c>
      <c r="AI1013" s="21">
        <v>1.3772237044178412E-2</v>
      </c>
      <c r="AJ1013" s="21">
        <v>2.5603102865557507E-2</v>
      </c>
      <c r="AK1013" s="21">
        <v>-0.16475440544694753</v>
      </c>
      <c r="AL1013" s="21">
        <v>0.33658236243619488</v>
      </c>
      <c r="AM1013" s="21">
        <v>-0.20023889534124373</v>
      </c>
      <c r="AN1013" s="21">
        <v>0.38367975555629752</v>
      </c>
      <c r="AO1013" s="21">
        <v>-4.7118472997866441</v>
      </c>
      <c r="AP1013" s="21">
        <v>10.157008590109225</v>
      </c>
      <c r="AQ1013" s="21">
        <v>42.198850463373745</v>
      </c>
      <c r="AR1013" s="21">
        <v>0.97434309454131562</v>
      </c>
      <c r="AS1013" s="21">
        <v>1.7923524366796655</v>
      </c>
      <c r="AT1013" s="21">
        <v>-1</v>
      </c>
      <c r="AU1013" s="21">
        <v>-1</v>
      </c>
      <c r="AV1013" s="21">
        <v>2.4118359678081087</v>
      </c>
      <c r="AW1013" s="21">
        <v>82.602024253143497</v>
      </c>
      <c r="AX1013" s="21">
        <v>83.079908631186441</v>
      </c>
      <c r="AY1013" s="21">
        <v>0.38062962742867212</v>
      </c>
      <c r="AZ1013" s="21">
        <v>37.48471039526251</v>
      </c>
      <c r="BA1013" s="26">
        <v>1503.4356850969821</v>
      </c>
    </row>
    <row r="1014" spans="1:100" x14ac:dyDescent="0.25">
      <c r="A1014">
        <v>2852</v>
      </c>
      <c r="B1014" t="s">
        <v>1423</v>
      </c>
      <c r="C1014" s="26">
        <v>2</v>
      </c>
      <c r="D1014" s="21">
        <v>6.0915592494583777</v>
      </c>
      <c r="E1014" s="21">
        <v>0.52414064734682153</v>
      </c>
      <c r="F1014" s="21">
        <v>1.3821047445321044</v>
      </c>
      <c r="G1014" s="21">
        <v>1.3960478813260742</v>
      </c>
      <c r="H1014" s="21">
        <v>0.3410413080594828</v>
      </c>
      <c r="I1014" s="21">
        <v>0</v>
      </c>
      <c r="J1014" s="21">
        <v>20.462478483568965</v>
      </c>
      <c r="K1014" s="21">
        <v>0.3410413080594828</v>
      </c>
      <c r="L1014" s="21">
        <v>-1</v>
      </c>
      <c r="M1014" s="21">
        <v>-1</v>
      </c>
      <c r="N1014" s="21">
        <v>6.8208261611896557</v>
      </c>
      <c r="O1014" s="21">
        <v>25.100033850225898</v>
      </c>
      <c r="P1014" s="21">
        <v>2.8222704968739407</v>
      </c>
      <c r="Q1014" s="21">
        <v>6.8846378832149329</v>
      </c>
      <c r="R1014" s="21">
        <v>2.2627407667444444</v>
      </c>
      <c r="S1014" s="21">
        <v>0.37860505840277042</v>
      </c>
      <c r="T1014" s="21">
        <v>0.48755344633035691</v>
      </c>
      <c r="U1014" s="21">
        <v>0.32945574889408225</v>
      </c>
      <c r="V1014" s="21">
        <v>3.3932475495650413E-2</v>
      </c>
      <c r="W1014" s="21">
        <v>40.212148088696097</v>
      </c>
      <c r="X1014" s="21">
        <v>1.9695322935864974</v>
      </c>
      <c r="Y1014" s="21">
        <v>-1</v>
      </c>
      <c r="Z1014" s="21">
        <v>-1</v>
      </c>
      <c r="AA1014" s="21">
        <v>75.138256813352584</v>
      </c>
      <c r="AB1014" s="21">
        <v>0.3999084223258651</v>
      </c>
      <c r="AC1014" s="21">
        <v>0.40022925179873559</v>
      </c>
      <c r="AD1014" s="21">
        <v>0.39321111360197791</v>
      </c>
      <c r="AE1014" s="21">
        <v>43.645754046892804</v>
      </c>
      <c r="AF1014" s="21">
        <v>-1</v>
      </c>
      <c r="AG1014" s="21">
        <v>-1</v>
      </c>
      <c r="AH1014" s="21">
        <v>-1</v>
      </c>
      <c r="AI1014" s="21">
        <v>1.8339586924044735E-2</v>
      </c>
      <c r="AJ1014" s="21">
        <v>3.3932475495650413E-2</v>
      </c>
      <c r="AK1014" s="21">
        <v>-0.24987852901678725</v>
      </c>
      <c r="AL1014" s="21">
        <v>0.42170648600603461</v>
      </c>
      <c r="AM1014" s="21">
        <v>-0.29938495160121942</v>
      </c>
      <c r="AN1014" s="21">
        <v>0.48282581181627321</v>
      </c>
      <c r="AO1014" s="21">
        <v>-7.2364942181803489</v>
      </c>
      <c r="AP1014" s="21">
        <v>12.68165550850293</v>
      </c>
      <c r="AQ1014" s="21">
        <v>46.431267576476756</v>
      </c>
      <c r="AR1014" s="21">
        <v>1.0675068797505052</v>
      </c>
      <c r="AS1014" s="21">
        <v>2.0936324289349781</v>
      </c>
      <c r="AT1014" s="21">
        <v>-1</v>
      </c>
      <c r="AU1014" s="21">
        <v>-1</v>
      </c>
      <c r="AV1014" s="21">
        <v>3.0544644549848008</v>
      </c>
      <c r="AW1014" s="21">
        <v>92.03502215699308</v>
      </c>
      <c r="AX1014" s="21">
        <v>92.636484821618808</v>
      </c>
      <c r="AY1014" s="21">
        <v>0.45328900802099736</v>
      </c>
      <c r="AZ1014" s="21">
        <v>50.214090421144618</v>
      </c>
      <c r="BA1014" s="26">
        <v>1549.6412646296531</v>
      </c>
    </row>
    <row r="1015" spans="1:100" x14ac:dyDescent="0.25">
      <c r="A1015">
        <v>2853</v>
      </c>
      <c r="B1015" t="s">
        <v>1424</v>
      </c>
      <c r="C1015" s="26">
        <v>2</v>
      </c>
      <c r="D1015" s="21">
        <v>3.7414206267377366</v>
      </c>
      <c r="E1015" s="21">
        <v>2.1088678000943314E-3</v>
      </c>
      <c r="F1015" s="21">
        <v>8.2188588938930426E-2</v>
      </c>
      <c r="G1015" s="21">
        <v>9.0228684563817094E-2</v>
      </c>
      <c r="H1015" s="21">
        <v>7.0894001783704863E-2</v>
      </c>
      <c r="I1015" s="21">
        <v>0</v>
      </c>
      <c r="J1015" s="21">
        <v>4.2536401070222913</v>
      </c>
      <c r="K1015" s="21">
        <v>7.0894001783704863E-2</v>
      </c>
      <c r="L1015" s="21">
        <v>-1</v>
      </c>
      <c r="M1015" s="21">
        <v>-1</v>
      </c>
      <c r="N1015" s="21">
        <v>1.4178800356740973</v>
      </c>
      <c r="O1015" s="21">
        <v>8.2632887189437483</v>
      </c>
      <c r="P1015" s="21">
        <v>0.17845857087833408</v>
      </c>
      <c r="Q1015" s="21">
        <v>0.70536303122506105</v>
      </c>
      <c r="R1015" s="21">
        <v>0.23316780961698619</v>
      </c>
      <c r="S1015" s="21">
        <v>0.32810680718737428</v>
      </c>
      <c r="T1015" s="21">
        <v>0.27434881583026138</v>
      </c>
      <c r="U1015" s="21">
        <v>6.5448482949461761E-2</v>
      </c>
      <c r="V1015" s="21">
        <v>-9.7682015981027286E-4</v>
      </c>
      <c r="W1015" s="21">
        <v>23.549547013434957</v>
      </c>
      <c r="X1015" s="21">
        <v>0.74649259909398114</v>
      </c>
      <c r="Y1015" s="21">
        <v>-1</v>
      </c>
      <c r="Z1015" s="21">
        <v>-1</v>
      </c>
      <c r="AA1015" s="21">
        <v>40.832644953470357</v>
      </c>
      <c r="AB1015" s="21">
        <v>0.10377505341546918</v>
      </c>
      <c r="AC1015" s="21">
        <v>0.10398350098230057</v>
      </c>
      <c r="AD1015" s="21">
        <v>9.9509391886048695E-2</v>
      </c>
      <c r="AE1015" s="21">
        <v>16.364027836438584</v>
      </c>
      <c r="AF1015" s="21">
        <v>-1</v>
      </c>
      <c r="AG1015" s="21">
        <v>-1</v>
      </c>
      <c r="AH1015" s="21">
        <v>-1</v>
      </c>
      <c r="AI1015" s="21">
        <v>-8.026671686753176E-4</v>
      </c>
      <c r="AJ1015" s="21">
        <v>-9.7682015981027286E-4</v>
      </c>
      <c r="AK1015" s="21">
        <v>0.10688581916178161</v>
      </c>
      <c r="AL1015" s="21">
        <v>6.4942137827465718E-2</v>
      </c>
      <c r="AM1015" s="21">
        <v>0.11614682309065529</v>
      </c>
      <c r="AN1015" s="21">
        <v>6.7294037124398479E-2</v>
      </c>
      <c r="AO1015" s="21">
        <v>3.3445722815267955</v>
      </c>
      <c r="AP1015" s="21">
        <v>2.1005890087957853</v>
      </c>
      <c r="AQ1015" s="21">
        <v>28.692752696647634</v>
      </c>
      <c r="AR1015" s="21">
        <v>0.67704744580714016</v>
      </c>
      <c r="AS1015" s="21">
        <v>0.83093560988315629</v>
      </c>
      <c r="AT1015" s="21">
        <v>-1</v>
      </c>
      <c r="AU1015" s="21">
        <v>-1</v>
      </c>
      <c r="AV1015" s="21">
        <v>0.36113941698342644</v>
      </c>
      <c r="AW1015" s="21">
        <v>52.500314398438455</v>
      </c>
      <c r="AX1015" s="21">
        <v>52.583847185929422</v>
      </c>
      <c r="AY1015" s="21">
        <v>0.14876573695540288</v>
      </c>
      <c r="AZ1015" s="21">
        <v>-3.1361089958885437</v>
      </c>
      <c r="BA1015" s="26">
        <v>1462.9496732277107</v>
      </c>
    </row>
    <row r="1016" spans="1:100" x14ac:dyDescent="0.25">
      <c r="A1016">
        <v>2854</v>
      </c>
      <c r="B1016" t="s">
        <v>1425</v>
      </c>
      <c r="C1016" s="26">
        <v>3</v>
      </c>
      <c r="D1016" s="21">
        <v>5.603266435854831</v>
      </c>
      <c r="E1016" s="21">
        <v>9.0186061376451229E-4</v>
      </c>
      <c r="F1016" s="21">
        <v>-2.3684955707049742</v>
      </c>
      <c r="G1016" s="21">
        <v>-2.3684955707049742</v>
      </c>
      <c r="H1016" s="21">
        <v>0.22506137058434522</v>
      </c>
      <c r="I1016" s="21">
        <v>0</v>
      </c>
      <c r="J1016" s="21">
        <v>13.503682235060715</v>
      </c>
      <c r="K1016" s="21">
        <v>0.22506137058434522</v>
      </c>
      <c r="L1016" s="21">
        <v>-1.0000000000000004</v>
      </c>
      <c r="M1016" s="21">
        <v>-1.0000000000000004</v>
      </c>
      <c r="N1016" s="21">
        <v>4.5012274116869033</v>
      </c>
      <c r="O1016" s="21">
        <v>16.73845310021057</v>
      </c>
      <c r="P1016" s="21">
        <v>0.46487183295130052</v>
      </c>
      <c r="Q1016" s="21">
        <v>-1.6012605312907271</v>
      </c>
      <c r="R1016" s="21">
        <v>-0.4297864821206141</v>
      </c>
      <c r="S1016" s="21">
        <v>0.34361679873272016</v>
      </c>
      <c r="T1016" s="21">
        <v>0.22443754149986</v>
      </c>
      <c r="U1016" s="21">
        <v>0.22142218145606635</v>
      </c>
      <c r="V1016" s="21">
        <v>0</v>
      </c>
      <c r="W1016" s="21">
        <v>22.576606044172067</v>
      </c>
      <c r="X1016" s="21">
        <v>1.1197859036390274</v>
      </c>
      <c r="Y1016" s="21">
        <v>-1.0000000000000004</v>
      </c>
      <c r="Z1016" s="21">
        <v>-1.0000000000000004</v>
      </c>
      <c r="AA1016" s="21">
        <v>16.725571944926962</v>
      </c>
      <c r="AB1016" s="21">
        <v>6.2149757276779141E-2</v>
      </c>
      <c r="AC1016" s="21">
        <v>-3.0279730609371676E-2</v>
      </c>
      <c r="AD1016" s="21">
        <v>-0.14029497900989704</v>
      </c>
      <c r="AE1016" s="21">
        <v>-5.4212476171244681</v>
      </c>
      <c r="AF1016" s="21">
        <v>-1.0000000000000004</v>
      </c>
      <c r="AG1016" s="21">
        <v>-1.0000000000000004</v>
      </c>
      <c r="AH1016" s="21">
        <v>-1.0000000000000004</v>
      </c>
      <c r="AI1016" s="21">
        <v>-6.3950727140400121E-2</v>
      </c>
      <c r="AJ1016" s="21">
        <v>0</v>
      </c>
      <c r="AK1016" s="21">
        <v>-5.3884786563400539E-2</v>
      </c>
      <c r="AL1016" s="21">
        <v>0.24186231201527722</v>
      </c>
      <c r="AM1016" s="21">
        <v>-0.16461766697292735</v>
      </c>
      <c r="AN1016" s="21">
        <v>-0.21936903175678374</v>
      </c>
      <c r="AO1016" s="21">
        <v>-4.3848656071401866</v>
      </c>
      <c r="AP1016" s="21">
        <v>-4.274914233843206</v>
      </c>
      <c r="AQ1016" s="21">
        <v>36.080288279232775</v>
      </c>
      <c r="AR1016" s="21">
        <v>0.78947652168864679</v>
      </c>
      <c r="AS1016" s="21">
        <v>1.3448472742233726</v>
      </c>
      <c r="AT1016" s="21">
        <v>-1.0000000000000004</v>
      </c>
      <c r="AU1016" s="21">
        <v>-1.0000000000000004</v>
      </c>
      <c r="AV1016" s="21">
        <v>-2.7982820528255883</v>
      </c>
      <c r="AW1016" s="21">
        <v>29.189110811294327</v>
      </c>
      <c r="AX1016" s="21">
        <v>27.910096268486328</v>
      </c>
      <c r="AY1016" s="21">
        <v>-0.11329886330630025</v>
      </c>
      <c r="AZ1016" s="21">
        <v>-22.84407025259873</v>
      </c>
      <c r="BA1016" s="26">
        <v>1428.15063168963</v>
      </c>
    </row>
    <row r="1017" spans="1:100" x14ac:dyDescent="0.25">
      <c r="A1017">
        <v>2855</v>
      </c>
      <c r="B1017" t="s">
        <v>1426</v>
      </c>
      <c r="C1017" s="26">
        <v>3</v>
      </c>
      <c r="D1017" s="21">
        <v>0.6747837271811572</v>
      </c>
      <c r="E1017" s="21">
        <v>0.44631029093192653</v>
      </c>
      <c r="F1017" s="21">
        <v>0.31103592404884411</v>
      </c>
      <c r="G1017" s="21">
        <v>0.45958526124944321</v>
      </c>
      <c r="H1017" s="21">
        <v>0.13946201085663043</v>
      </c>
      <c r="I1017" s="21">
        <v>0</v>
      </c>
      <c r="J1017" s="21">
        <v>8.3677206513978248</v>
      </c>
      <c r="K1017" s="21">
        <v>0.13946201085663043</v>
      </c>
      <c r="L1017" s="21">
        <v>-0.99999999999999933</v>
      </c>
      <c r="M1017" s="21">
        <v>-0.99999999999999933</v>
      </c>
      <c r="N1017" s="21">
        <v>2.7892402171326069</v>
      </c>
      <c r="O1017" s="21">
        <v>9.5020896398284247</v>
      </c>
      <c r="P1017" s="21">
        <v>0.45808867903232769</v>
      </c>
      <c r="Q1017" s="21">
        <v>4.115340304740597</v>
      </c>
      <c r="R1017" s="21">
        <v>1.4131122767134605</v>
      </c>
      <c r="S1017" s="21">
        <v>0.33333333333333304</v>
      </c>
      <c r="T1017" s="21">
        <v>0.17679938019731006</v>
      </c>
      <c r="U1017" s="21">
        <v>-0.19772926014516776</v>
      </c>
      <c r="V1017" s="21">
        <v>-5.7686257014545241E-3</v>
      </c>
      <c r="W1017" s="21">
        <v>6.6869126730956214</v>
      </c>
      <c r="X1017" s="21">
        <v>-0.63589426946191163</v>
      </c>
      <c r="Y1017" s="21">
        <v>-0.99999999999999933</v>
      </c>
      <c r="Z1017" s="21">
        <v>-0.99999999999999933</v>
      </c>
      <c r="AA1017" s="21">
        <v>14.660719792911259</v>
      </c>
      <c r="AB1017" s="21">
        <v>0.13381059747891103</v>
      </c>
      <c r="AC1017" s="21">
        <v>1.545353477391522E-2</v>
      </c>
      <c r="AD1017" s="21">
        <v>-1.8050235390782564E-2</v>
      </c>
      <c r="AE1017" s="21">
        <v>6.5606948431021888</v>
      </c>
      <c r="AF1017" s="21">
        <v>-0.99999999999999933</v>
      </c>
      <c r="AG1017" s="21">
        <v>-0.99999999999999933</v>
      </c>
      <c r="AH1017" s="21">
        <v>-0.99999999999999933</v>
      </c>
      <c r="AI1017" s="21">
        <v>0</v>
      </c>
      <c r="AJ1017" s="21">
        <v>-5.7686257014545241E-3</v>
      </c>
      <c r="AK1017" s="21">
        <v>-3.8307898850360192E-2</v>
      </c>
      <c r="AL1017" s="21">
        <v>-0.11668033103778197</v>
      </c>
      <c r="AM1017" s="21">
        <v>-0.27232441448986577</v>
      </c>
      <c r="AN1017" s="21">
        <v>-0.18768113911647011</v>
      </c>
      <c r="AO1017" s="21">
        <v>-6.9996498564984471</v>
      </c>
      <c r="AP1017" s="21">
        <v>-5.2754301331006603</v>
      </c>
      <c r="AQ1017" s="21">
        <v>15.054633324493448</v>
      </c>
      <c r="AR1017" s="21">
        <v>0.30663482768402089</v>
      </c>
      <c r="AS1017" s="21">
        <v>-0.49643225860528084</v>
      </c>
      <c r="AT1017" s="21">
        <v>-0.99999999999999933</v>
      </c>
      <c r="AU1017" s="21">
        <v>-0.99999999999999933</v>
      </c>
      <c r="AV1017" s="21">
        <v>1.8726975379629038</v>
      </c>
      <c r="AW1017" s="21">
        <v>18.887379299639022</v>
      </c>
      <c r="AX1017" s="21">
        <v>18.310516729493571</v>
      </c>
      <c r="AY1017" s="21">
        <v>-3.9823400955822839E-2</v>
      </c>
      <c r="AZ1017" s="21">
        <v>-31.224340817432662</v>
      </c>
      <c r="BA1017" s="26">
        <v>1370.1453090710918</v>
      </c>
      <c r="CU1017" t="e">
        <v>#N/A</v>
      </c>
      <c r="CV1017" t="e">
        <v>#N/A</v>
      </c>
    </row>
    <row r="1018" spans="1:100" x14ac:dyDescent="0.25">
      <c r="A1018">
        <v>2856</v>
      </c>
      <c r="B1018" t="s">
        <v>1427</v>
      </c>
      <c r="C1018" s="26">
        <v>3</v>
      </c>
      <c r="D1018" s="21">
        <v>5.2030165214318487</v>
      </c>
      <c r="E1018" s="21">
        <v>0</v>
      </c>
      <c r="F1018" s="21">
        <v>2.6480377273537095E-2</v>
      </c>
      <c r="G1018" s="21">
        <v>2.6480377273537095E-2</v>
      </c>
      <c r="H1018" s="21">
        <v>0.1947533406405034</v>
      </c>
      <c r="I1018" s="21">
        <v>0</v>
      </c>
      <c r="J1018" s="21">
        <v>11.685200438430204</v>
      </c>
      <c r="K1018" s="21">
        <v>0.1947533406405034</v>
      </c>
      <c r="L1018" s="21">
        <v>-1.0000000000000002</v>
      </c>
      <c r="M1018" s="21">
        <v>-1.0000000000000002</v>
      </c>
      <c r="N1018" s="21">
        <v>3.8950668128100681</v>
      </c>
      <c r="O1018" s="21">
        <v>16.9146973371356</v>
      </c>
      <c r="P1018" s="21">
        <v>1.3392892074418634E-2</v>
      </c>
      <c r="Q1018" s="21">
        <v>-0.38233337986652177</v>
      </c>
      <c r="R1018" s="21">
        <v>-0.11638788183408778</v>
      </c>
      <c r="S1018" s="21">
        <v>0.33333333333333315</v>
      </c>
      <c r="T1018" s="21">
        <v>0.38591391730172803</v>
      </c>
      <c r="U1018" s="21">
        <v>-1.3250138052203639E-2</v>
      </c>
      <c r="V1018" s="21">
        <v>-3.158217252786058E-2</v>
      </c>
      <c r="W1018" s="21">
        <v>19.186463976579756</v>
      </c>
      <c r="X1018" s="21">
        <v>0.33182790856857702</v>
      </c>
      <c r="Y1018" s="21">
        <v>-1.0000000000000002</v>
      </c>
      <c r="Z1018" s="21">
        <v>-1.0000000000000002</v>
      </c>
      <c r="AA1018" s="21">
        <v>46.394965888074047</v>
      </c>
      <c r="AB1018" s="21">
        <v>0.14618775781549151</v>
      </c>
      <c r="AC1018" s="21">
        <v>6.067050895866016E-3</v>
      </c>
      <c r="AD1018" s="21">
        <v>0.39424298715521028</v>
      </c>
      <c r="AE1018" s="21">
        <v>27.324889793328396</v>
      </c>
      <c r="AF1018" s="21">
        <v>-1.0000000000000002</v>
      </c>
      <c r="AG1018" s="21">
        <v>-1.0000000000000002</v>
      </c>
      <c r="AH1018" s="21">
        <v>-1.0000000000000002</v>
      </c>
      <c r="AI1018" s="21">
        <v>0</v>
      </c>
      <c r="AJ1018" s="21">
        <v>-3.158217252786058E-2</v>
      </c>
      <c r="AK1018" s="21">
        <v>0.36854932171282184</v>
      </c>
      <c r="AL1018" s="21">
        <v>0.21639447331346895</v>
      </c>
      <c r="AM1018" s="21">
        <v>-0.11566736092643506</v>
      </c>
      <c r="AN1018" s="21">
        <v>-2.0960758358502217E-2</v>
      </c>
      <c r="AO1018" s="21">
        <v>-1.0489374145967663</v>
      </c>
      <c r="AP1018" s="21">
        <v>0.55795340760478906</v>
      </c>
      <c r="AQ1018" s="21">
        <v>30.871664415009974</v>
      </c>
      <c r="AR1018" s="21">
        <v>0.67441494005499703</v>
      </c>
      <c r="AS1018" s="21">
        <v>0.52658124920908089</v>
      </c>
      <c r="AT1018" s="21">
        <v>-1.0000000000000002</v>
      </c>
      <c r="AU1018" s="21">
        <v>-1.0000000000000002</v>
      </c>
      <c r="AV1018" s="21">
        <v>-8.9907504560550675E-2</v>
      </c>
      <c r="AW1018" s="21">
        <v>63.867616632814439</v>
      </c>
      <c r="AX1018" s="21">
        <v>60.70939938002838</v>
      </c>
      <c r="AY1018" s="21">
        <v>0.25267039724772711</v>
      </c>
      <c r="AZ1018" s="21">
        <v>20.037492373900282</v>
      </c>
      <c r="BA1018" s="26">
        <v>1496.2043086743549</v>
      </c>
    </row>
    <row r="1019" spans="1:100" x14ac:dyDescent="0.25">
      <c r="A1019">
        <v>2861</v>
      </c>
      <c r="B1019" t="s">
        <v>1428</v>
      </c>
      <c r="C1019" s="26">
        <v>3</v>
      </c>
      <c r="D1019" s="21">
        <v>2.8304840754155292</v>
      </c>
      <c r="E1019" s="21">
        <v>0</v>
      </c>
      <c r="F1019" s="21">
        <v>5.0064249023614359E-2</v>
      </c>
      <c r="G1019" s="21">
        <v>5.0064249023614359E-2</v>
      </c>
      <c r="H1019" s="21">
        <v>9.5764355654341701E-2</v>
      </c>
      <c r="I1019" s="21">
        <v>0</v>
      </c>
      <c r="J1019" s="21">
        <v>5.7458613392605038</v>
      </c>
      <c r="K1019" s="21">
        <v>9.5764355654341701E-2</v>
      </c>
      <c r="L1019" s="21">
        <v>-0.99999999999999933</v>
      </c>
      <c r="M1019" s="21">
        <v>-0.99999999999999933</v>
      </c>
      <c r="N1019" s="21">
        <v>1.9152871130868347</v>
      </c>
      <c r="O1019" s="21">
        <v>8.6264096636996506</v>
      </c>
      <c r="P1019" s="21">
        <v>1.5599784706392024</v>
      </c>
      <c r="Q1019" s="21">
        <v>1.7656115409417761</v>
      </c>
      <c r="R1019" s="21">
        <v>0.79463029490386694</v>
      </c>
      <c r="S1019" s="21">
        <v>0.33333333333333304</v>
      </c>
      <c r="T1019" s="21">
        <v>0.20428943149202139</v>
      </c>
      <c r="U1019" s="21">
        <v>-0.10901470878918423</v>
      </c>
      <c r="V1019" s="21">
        <v>-7.7126437785592587E-3</v>
      </c>
      <c r="W1019" s="21">
        <v>13.005242264130764</v>
      </c>
      <c r="X1019" s="21">
        <v>-0.21664084416315887</v>
      </c>
      <c r="Y1019" s="21">
        <v>-0.99999999999999933</v>
      </c>
      <c r="Z1019" s="21">
        <v>-0.99999999999999933</v>
      </c>
      <c r="AA1019" s="21">
        <v>17.252899150562286</v>
      </c>
      <c r="AB1019" s="21">
        <v>-3.5666977115034644E-2</v>
      </c>
      <c r="AC1019" s="21">
        <v>-0.17332734824221335</v>
      </c>
      <c r="AD1019" s="21">
        <v>0.2780548571878011</v>
      </c>
      <c r="AE1019" s="21">
        <v>3.453026591527649</v>
      </c>
      <c r="AF1019" s="21">
        <v>-0.99999999999999933</v>
      </c>
      <c r="AG1019" s="21">
        <v>-0.99999999999999933</v>
      </c>
      <c r="AH1019" s="21">
        <v>-0.99999999999999933</v>
      </c>
      <c r="AI1019" s="21">
        <v>0</v>
      </c>
      <c r="AJ1019" s="21">
        <v>-7.7126437785592587E-3</v>
      </c>
      <c r="AK1019" s="21">
        <v>3.7522601213783487E-2</v>
      </c>
      <c r="AL1019" s="21">
        <v>3.2124839700072273E-2</v>
      </c>
      <c r="AM1019" s="21">
        <v>-0.13361907391639888</v>
      </c>
      <c r="AN1019" s="21">
        <v>0.3461086888440692</v>
      </c>
      <c r="AO1019" s="21">
        <v>-3.1528638418410533</v>
      </c>
      <c r="AP1019" s="21">
        <v>8.8133414196020858</v>
      </c>
      <c r="AQ1019" s="21">
        <v>18.751103603391265</v>
      </c>
      <c r="AR1019" s="21">
        <v>0.42089541225761118</v>
      </c>
      <c r="AS1019" s="21">
        <v>-0.12087648850881731</v>
      </c>
      <c r="AT1019" s="21">
        <v>-0.99999999999999933</v>
      </c>
      <c r="AU1019" s="21">
        <v>-0.99999999999999933</v>
      </c>
      <c r="AV1019" s="21">
        <v>0.84469454392748133</v>
      </c>
      <c r="AW1019" s="21">
        <v>34.692650233864001</v>
      </c>
      <c r="AX1019" s="21">
        <v>33.921385856008079</v>
      </c>
      <c r="AY1019" s="21">
        <v>5.3853326448843226E-2</v>
      </c>
      <c r="AZ1019" s="21">
        <v>-11.691539659547386</v>
      </c>
      <c r="BA1019" s="26">
        <v>1454.2831915587271</v>
      </c>
      <c r="CU1019" t="e">
        <v>#N/A</v>
      </c>
      <c r="CV1019" t="e">
        <v>#N/A</v>
      </c>
    </row>
    <row r="1020" spans="1:100" x14ac:dyDescent="0.25">
      <c r="A1020">
        <v>2867</v>
      </c>
      <c r="B1020" t="s">
        <v>1429</v>
      </c>
      <c r="C1020" s="26">
        <v>3</v>
      </c>
      <c r="D1020" s="21">
        <v>4.8826820337663381</v>
      </c>
      <c r="E1020" s="21">
        <v>0</v>
      </c>
      <c r="F1020" s="21">
        <v>0.25505608127220142</v>
      </c>
      <c r="G1020" s="21">
        <v>0.25505608127220142</v>
      </c>
      <c r="H1020" s="21">
        <v>-0.10060474096501036</v>
      </c>
      <c r="I1020" s="21">
        <v>0</v>
      </c>
      <c r="J1020" s="21">
        <v>-6.0362844579006243</v>
      </c>
      <c r="K1020" s="21">
        <v>-0.10060474096501036</v>
      </c>
      <c r="L1020" s="21">
        <v>-1.0000000000000007</v>
      </c>
      <c r="M1020" s="21">
        <v>-1.0000000000000007</v>
      </c>
      <c r="N1020" s="21">
        <v>-2.0120948193002053</v>
      </c>
      <c r="O1020" s="21">
        <v>-0.89854634286207946</v>
      </c>
      <c r="P1020" s="21">
        <v>-2.2551893403245937E-2</v>
      </c>
      <c r="Q1020" s="21">
        <v>-1.2013254975800325</v>
      </c>
      <c r="R1020" s="21">
        <v>-0.41768693673784474</v>
      </c>
      <c r="S1020" s="21">
        <v>0.3333333333333332</v>
      </c>
      <c r="T1020" s="21">
        <v>0.3341323319774116</v>
      </c>
      <c r="U1020" s="21">
        <v>0.4196605917054988</v>
      </c>
      <c r="V1020" s="21">
        <v>4.2482017373197248E-2</v>
      </c>
      <c r="W1020" s="21">
        <v>49.208520614178063</v>
      </c>
      <c r="X1020" s="21">
        <v>2.6963132753805614</v>
      </c>
      <c r="Y1020" s="21">
        <v>-1.0000000000000007</v>
      </c>
      <c r="Z1020" s="21">
        <v>-1.0000000000000007</v>
      </c>
      <c r="AA1020" s="21">
        <v>88.410660529746096</v>
      </c>
      <c r="AB1020" s="21">
        <v>0.22882968472538875</v>
      </c>
      <c r="AC1020" s="21">
        <v>0.30222675862680359</v>
      </c>
      <c r="AD1020" s="21">
        <v>0.26134009369392486</v>
      </c>
      <c r="AE1020" s="21">
        <v>39.619826852305856</v>
      </c>
      <c r="AF1020" s="21">
        <v>-1.0000000000000007</v>
      </c>
      <c r="AG1020" s="21">
        <v>-1.0000000000000007</v>
      </c>
      <c r="AH1020" s="21">
        <v>-1.0000000000000007</v>
      </c>
      <c r="AI1020" s="21">
        <v>0</v>
      </c>
      <c r="AJ1020" s="21">
        <v>4.2482017373197248E-2</v>
      </c>
      <c r="AK1020" s="21">
        <v>-7.9632803363215418E-2</v>
      </c>
      <c r="AL1020" s="21">
        <v>0.29070228024342315</v>
      </c>
      <c r="AM1020" s="21">
        <v>-5.5701291836443248E-2</v>
      </c>
      <c r="AN1020" s="21">
        <v>0.1043383954662252</v>
      </c>
      <c r="AO1020" s="21">
        <v>-1.7906963127271587</v>
      </c>
      <c r="AP1020" s="21">
        <v>4.0619712878727459</v>
      </c>
      <c r="AQ1020" s="21">
        <v>43.172236156277464</v>
      </c>
      <c r="AR1020" s="21">
        <v>1.1296082743894413</v>
      </c>
      <c r="AS1020" s="21">
        <v>2.5957085344155515</v>
      </c>
      <c r="AT1020" s="21">
        <v>-1.0000000000000007</v>
      </c>
      <c r="AU1020" s="21">
        <v>-1.0000000000000007</v>
      </c>
      <c r="AV1020" s="21">
        <v>-0.16263085546564324</v>
      </c>
      <c r="AW1020" s="21">
        <v>91.574085474756757</v>
      </c>
      <c r="AX1020" s="21">
        <v>95.822287212076461</v>
      </c>
      <c r="AY1020" s="21">
        <v>3.6856008695409254E-2</v>
      </c>
      <c r="AZ1020" s="21">
        <v>-24.487963463197275</v>
      </c>
      <c r="BA1020" s="26">
        <v>1369.5617397302506</v>
      </c>
    </row>
    <row r="1021" spans="1:100" x14ac:dyDescent="0.25">
      <c r="A1021">
        <v>2869</v>
      </c>
      <c r="B1021" t="s">
        <v>1430</v>
      </c>
      <c r="C1021" s="26">
        <v>3</v>
      </c>
      <c r="D1021" s="21">
        <v>3.6588684622235217</v>
      </c>
      <c r="E1021" s="21">
        <v>2.2470401224038695E-2</v>
      </c>
      <c r="F1021" s="21">
        <v>-0.14164324300739889</v>
      </c>
      <c r="G1021" s="21">
        <v>-0.13761718546437288</v>
      </c>
      <c r="H1021" s="21">
        <v>0.20172695589986578</v>
      </c>
      <c r="I1021" s="21">
        <v>0</v>
      </c>
      <c r="J1021" s="21">
        <v>12.103617353991952</v>
      </c>
      <c r="K1021" s="21">
        <v>0.20172695589986578</v>
      </c>
      <c r="L1021" s="21">
        <v>-1.0000000000000002</v>
      </c>
      <c r="M1021" s="21">
        <v>-1.0000000000000002</v>
      </c>
      <c r="N1021" s="21">
        <v>4.0345391179973147</v>
      </c>
      <c r="O1021" s="21">
        <v>15.624868630751084</v>
      </c>
      <c r="P1021" s="21">
        <v>-0.3566356629164032</v>
      </c>
      <c r="Q1021" s="21">
        <v>-0.55567491455957152</v>
      </c>
      <c r="R1021" s="21">
        <v>-0.23183971763926339</v>
      </c>
      <c r="S1021" s="21">
        <v>0.32026889116136203</v>
      </c>
      <c r="T1021" s="21">
        <v>0.25718327043432165</v>
      </c>
      <c r="U1021" s="21">
        <v>-0.14022105533881932</v>
      </c>
      <c r="V1021" s="21">
        <v>2.8996365334353083E-2</v>
      </c>
      <c r="W1021" s="21">
        <v>10.580020627654067</v>
      </c>
      <c r="X1021" s="21">
        <v>-8.542062686161353E-2</v>
      </c>
      <c r="Y1021" s="21">
        <v>-1.0000000000000002</v>
      </c>
      <c r="Z1021" s="21">
        <v>-1.0000000000000002</v>
      </c>
      <c r="AA1021" s="21">
        <v>48.092833978985261</v>
      </c>
      <c r="AB1021" s="21">
        <v>0.39825672971361098</v>
      </c>
      <c r="AC1021" s="21">
        <v>4.5212987050960843E-2</v>
      </c>
      <c r="AD1021" s="21">
        <v>0.31142334461483773</v>
      </c>
      <c r="AE1021" s="21">
        <v>37.744653068970457</v>
      </c>
      <c r="AF1021" s="21">
        <v>-1.0000000000000002</v>
      </c>
      <c r="AG1021" s="21">
        <v>-1.0000000000000002</v>
      </c>
      <c r="AH1021" s="21">
        <v>-1.0000000000000002</v>
      </c>
      <c r="AI1021" s="21">
        <v>0</v>
      </c>
      <c r="AJ1021" s="21">
        <v>2.8996365334353083E-2</v>
      </c>
      <c r="AK1021" s="21">
        <v>0.61603898876173036</v>
      </c>
      <c r="AL1021" s="21">
        <v>-0.15445764025850187</v>
      </c>
      <c r="AM1021" s="21">
        <v>-0.22421092603064252</v>
      </c>
      <c r="AN1021" s="21">
        <v>0.38379258982295533</v>
      </c>
      <c r="AO1021" s="21">
        <v>-2.5250782069574087</v>
      </c>
      <c r="AP1021" s="21">
        <v>8.8225265442813736</v>
      </c>
      <c r="AQ1021" s="21">
        <v>22.683637981646022</v>
      </c>
      <c r="AR1021" s="21">
        <v>0.46622747159121719</v>
      </c>
      <c r="AS1021" s="21">
        <v>0.116306329038252</v>
      </c>
      <c r="AT1021" s="21">
        <v>-1.0000000000000002</v>
      </c>
      <c r="AU1021" s="21">
        <v>-1.0000000000000002</v>
      </c>
      <c r="AV1021" s="21">
        <v>-0.36945690310363638</v>
      </c>
      <c r="AW1021" s="21">
        <v>72.54022915401778</v>
      </c>
      <c r="AX1021" s="21">
        <v>75.439865687453064</v>
      </c>
      <c r="AY1021" s="21">
        <v>9.2862699481851441E-2</v>
      </c>
      <c r="AZ1021" s="21">
        <v>11.431354234471174</v>
      </c>
      <c r="BA1021" s="26">
        <v>1446.8024244100013</v>
      </c>
    </row>
    <row r="1022" spans="1:100" x14ac:dyDescent="0.25">
      <c r="A1022">
        <v>2872</v>
      </c>
      <c r="B1022" t="s">
        <v>1431</v>
      </c>
      <c r="C1022" s="26">
        <v>3</v>
      </c>
      <c r="D1022" s="21">
        <v>3.8570965641230592</v>
      </c>
      <c r="E1022" s="21">
        <v>5.3788388633626498E-2</v>
      </c>
      <c r="F1022" s="21">
        <v>4.4106790987559791E-2</v>
      </c>
      <c r="G1022" s="21">
        <v>5.915908374266908E-2</v>
      </c>
      <c r="H1022" s="21">
        <v>-0.18688838653624298</v>
      </c>
      <c r="I1022" s="21">
        <v>0</v>
      </c>
      <c r="J1022" s="21">
        <v>-11.213303192174576</v>
      </c>
      <c r="K1022" s="21">
        <v>-0.18688838653624298</v>
      </c>
      <c r="L1022" s="21">
        <v>-0.99999999999999978</v>
      </c>
      <c r="M1022" s="21">
        <v>-0.99999999999999978</v>
      </c>
      <c r="N1022" s="21">
        <v>-3.7377677307248605</v>
      </c>
      <c r="O1022" s="21">
        <v>-7.2970475443088496</v>
      </c>
      <c r="P1022" s="21">
        <v>1.281214887430578</v>
      </c>
      <c r="Q1022" s="21">
        <v>-0.50137794697140126</v>
      </c>
      <c r="R1022" s="21">
        <v>-5.9630093563997781E-2</v>
      </c>
      <c r="S1022" s="21">
        <v>0.32773461626501127</v>
      </c>
      <c r="T1022" s="21">
        <v>0.11519942299008663</v>
      </c>
      <c r="U1022" s="21">
        <v>-8.7880802248025539E-2</v>
      </c>
      <c r="V1022" s="21">
        <v>-1.471805682862851E-2</v>
      </c>
      <c r="W1022" s="21">
        <v>21.088942668587471</v>
      </c>
      <c r="X1022" s="21">
        <v>-2.4096531339114519E-2</v>
      </c>
      <c r="Y1022" s="21">
        <v>-0.99999999999999978</v>
      </c>
      <c r="Z1022" s="21">
        <v>-0.99999999999999978</v>
      </c>
      <c r="AA1022" s="21">
        <v>18.185097918701032</v>
      </c>
      <c r="AB1022" s="21">
        <v>-6.9999635660836376E-2</v>
      </c>
      <c r="AC1022" s="21">
        <v>0.18820916805841686</v>
      </c>
      <c r="AD1022" s="21">
        <v>-0.17509382552402925</v>
      </c>
      <c r="AE1022" s="21">
        <v>-2.8442146563224315</v>
      </c>
      <c r="AF1022" s="21">
        <v>-0.99999999999999978</v>
      </c>
      <c r="AG1022" s="21">
        <v>-0.99999999999999978</v>
      </c>
      <c r="AH1022" s="21">
        <v>-0.99999999999999978</v>
      </c>
      <c r="AI1022" s="21">
        <v>0</v>
      </c>
      <c r="AJ1022" s="21">
        <v>-1.471805682862851E-2</v>
      </c>
      <c r="AK1022" s="21">
        <v>-8.2910869326891068E-2</v>
      </c>
      <c r="AL1022" s="21">
        <v>0.52259481153211362</v>
      </c>
      <c r="AM1022" s="21">
        <v>-0.2724402283045953</v>
      </c>
      <c r="AN1022" s="21">
        <v>0.26837903834278798</v>
      </c>
      <c r="AO1022" s="21">
        <v>-7.2255600542493363</v>
      </c>
      <c r="AP1022" s="21">
        <v>9.3224500162302668</v>
      </c>
      <c r="AQ1022" s="21">
        <v>9.8756394764129034</v>
      </c>
      <c r="AR1022" s="21">
        <v>0.34033518017844405</v>
      </c>
      <c r="AS1022" s="21">
        <v>-0.21098491787535725</v>
      </c>
      <c r="AT1022" s="21">
        <v>-0.99999999999999978</v>
      </c>
      <c r="AU1022" s="21">
        <v>-0.99999999999999978</v>
      </c>
      <c r="AV1022" s="21">
        <v>-4.7100982132878763E-4</v>
      </c>
      <c r="AW1022" s="21">
        <v>20.210500390622467</v>
      </c>
      <c r="AX1022" s="21">
        <v>18.738694707759603</v>
      </c>
      <c r="AY1022" s="21">
        <v>-2.5582109137960919E-2</v>
      </c>
      <c r="AZ1022" s="21">
        <v>-29.197382624150205</v>
      </c>
      <c r="BA1022" s="26">
        <v>1365.8612805354689</v>
      </c>
    </row>
    <row r="1023" spans="1:100" x14ac:dyDescent="0.25">
      <c r="A1023">
        <v>2874</v>
      </c>
      <c r="B1023" t="s">
        <v>1432</v>
      </c>
      <c r="C1023" s="26">
        <v>3</v>
      </c>
      <c r="D1023" s="21">
        <v>4.4021518245859586</v>
      </c>
      <c r="E1023" s="21">
        <v>0</v>
      </c>
      <c r="F1023" s="21">
        <v>0.25338002097422302</v>
      </c>
      <c r="G1023" s="21">
        <v>0.25338002097422302</v>
      </c>
      <c r="H1023" s="21">
        <v>-0.13394474460856823</v>
      </c>
      <c r="I1023" s="21">
        <v>0</v>
      </c>
      <c r="J1023" s="21">
        <v>-8.036684676514092</v>
      </c>
      <c r="K1023" s="21">
        <v>-0.13394474460856823</v>
      </c>
      <c r="L1023" s="21">
        <v>-1.000000000000002</v>
      </c>
      <c r="M1023" s="21">
        <v>-1.000000000000002</v>
      </c>
      <c r="N1023" s="21">
        <v>-2.6788948921713645</v>
      </c>
      <c r="O1023" s="21">
        <v>-3.3811528309539094</v>
      </c>
      <c r="P1023" s="21">
        <v>-0.52149423946799534</v>
      </c>
      <c r="Q1023" s="21">
        <v>0.22221705978745904</v>
      </c>
      <c r="R1023" s="21">
        <v>-6.3410188881482255E-2</v>
      </c>
      <c r="S1023" s="21">
        <v>0.33333333333333387</v>
      </c>
      <c r="T1023" s="21">
        <v>0.36691087677560824</v>
      </c>
      <c r="U1023" s="21">
        <v>0.2897396354114164</v>
      </c>
      <c r="V1023" s="21">
        <v>0</v>
      </c>
      <c r="W1023" s="21">
        <v>44.957143605157036</v>
      </c>
      <c r="X1023" s="21">
        <v>2.0239721391653132</v>
      </c>
      <c r="Y1023" s="21">
        <v>-1.000000000000002</v>
      </c>
      <c r="Z1023" s="21">
        <v>-1.000000000000002</v>
      </c>
      <c r="AA1023" s="21">
        <v>62.85313274188556</v>
      </c>
      <c r="AB1023" s="21">
        <v>0.10200522519651287</v>
      </c>
      <c r="AC1023" s="21">
        <v>0.15249447883360931</v>
      </c>
      <c r="AD1023" s="21">
        <v>0.10468828248207758</v>
      </c>
      <c r="AE1023" s="21">
        <v>17.95939932560999</v>
      </c>
      <c r="AF1023" s="21">
        <v>-1.000000000000002</v>
      </c>
      <c r="AG1023" s="21">
        <v>-1.000000000000002</v>
      </c>
      <c r="AH1023" s="21">
        <v>-1.000000000000002</v>
      </c>
      <c r="AI1023" s="21">
        <v>0</v>
      </c>
      <c r="AJ1023" s="21">
        <v>0</v>
      </c>
      <c r="AK1023" s="21">
        <v>0.32560495396017602</v>
      </c>
      <c r="AL1023" s="21">
        <v>0.3454479574087343</v>
      </c>
      <c r="AM1023" s="21">
        <v>0.13010031594245255</v>
      </c>
      <c r="AN1023" s="21">
        <v>5.1270875419931278E-2</v>
      </c>
      <c r="AO1023" s="21">
        <v>4.8805326683621946</v>
      </c>
      <c r="AP1023" s="21">
        <v>3.0090116725419529</v>
      </c>
      <c r="AQ1023" s="21">
        <v>36.920458928642979</v>
      </c>
      <c r="AR1023" s="21">
        <v>0.98998384552035912</v>
      </c>
      <c r="AS1023" s="21">
        <v>1.890027394556745</v>
      </c>
      <c r="AT1023" s="21">
        <v>-1.000000000000002</v>
      </c>
      <c r="AU1023" s="21">
        <v>-1.000000000000002</v>
      </c>
      <c r="AV1023" s="21">
        <v>0.18996983209274082</v>
      </c>
      <c r="AW1023" s="21">
        <v>62.480991583473617</v>
      </c>
      <c r="AX1023" s="21">
        <v>62.480991583473617</v>
      </c>
      <c r="AY1023" s="21">
        <v>0.22578232525915373</v>
      </c>
      <c r="AZ1023" s="21">
        <v>-0.13127169595617336</v>
      </c>
      <c r="BA1023" s="26">
        <v>1417.3836054385772</v>
      </c>
    </row>
    <row r="1024" spans="1:100" x14ac:dyDescent="0.25">
      <c r="A1024">
        <v>2875</v>
      </c>
      <c r="B1024" t="s">
        <v>1433</v>
      </c>
      <c r="C1024" s="26">
        <v>3</v>
      </c>
      <c r="D1024" s="21">
        <v>5.7290494698207395</v>
      </c>
      <c r="E1024" s="21">
        <v>5.4673149077792811E-2</v>
      </c>
      <c r="F1024" s="21">
        <v>0.30243700342838242</v>
      </c>
      <c r="G1024" s="21">
        <v>0.32030854005407311</v>
      </c>
      <c r="H1024" s="21">
        <v>-1.1531263725096896E-2</v>
      </c>
      <c r="I1024" s="21">
        <v>0</v>
      </c>
      <c r="J1024" s="21">
        <v>-0.69187582350581278</v>
      </c>
      <c r="K1024" s="21">
        <v>-1.1531263725096896E-2</v>
      </c>
      <c r="L1024" s="21">
        <v>-0.99999999999999822</v>
      </c>
      <c r="M1024" s="21">
        <v>-0.99999999999999822</v>
      </c>
      <c r="N1024" s="21">
        <v>-0.23062527450193782</v>
      </c>
      <c r="O1024" s="21">
        <v>5.3574821863690003</v>
      </c>
      <c r="P1024" s="21">
        <v>-1.3026827024341914</v>
      </c>
      <c r="Q1024" s="21">
        <v>0.41634670336629953</v>
      </c>
      <c r="R1024" s="21">
        <v>-1.2713829478008309E-2</v>
      </c>
      <c r="S1024" s="21">
        <v>0.33085586690229024</v>
      </c>
      <c r="T1024" s="21">
        <v>0.34669466851858838</v>
      </c>
      <c r="U1024" s="21">
        <v>0.11569745215058654</v>
      </c>
      <c r="V1024" s="21">
        <v>5.0440147105610358E-2</v>
      </c>
      <c r="W1024" s="21">
        <v>34.208775936086901</v>
      </c>
      <c r="X1024" s="21">
        <v>1.4548462421503274</v>
      </c>
      <c r="Y1024" s="21">
        <v>-0.99999999999999822</v>
      </c>
      <c r="Z1024" s="21">
        <v>-0.99999999999999822</v>
      </c>
      <c r="AA1024" s="21">
        <v>80.986144782774531</v>
      </c>
      <c r="AB1024" s="21">
        <v>5.2493883602798871E-2</v>
      </c>
      <c r="AC1024" s="21">
        <v>0.34668684236668801</v>
      </c>
      <c r="AD1024" s="21">
        <v>0.53662092755382618</v>
      </c>
      <c r="AE1024" s="21">
        <v>46.790082676165639</v>
      </c>
      <c r="AF1024" s="21">
        <v>-0.99999999999999822</v>
      </c>
      <c r="AG1024" s="21">
        <v>-0.99999999999999822</v>
      </c>
      <c r="AH1024" s="21">
        <v>-0.99999999999999822</v>
      </c>
      <c r="AI1024" s="21">
        <v>0</v>
      </c>
      <c r="AJ1024" s="21">
        <v>5.0440147105610358E-2</v>
      </c>
      <c r="AK1024" s="21">
        <v>0.4302666971645035</v>
      </c>
      <c r="AL1024" s="21">
        <v>2.3448378111601532E-2</v>
      </c>
      <c r="AM1024" s="21">
        <v>-0.28789999988909964</v>
      </c>
      <c r="AN1024" s="21">
        <v>0.30050784620563142</v>
      </c>
      <c r="AO1024" s="21">
        <v>-5.0461665114049747</v>
      </c>
      <c r="AP1024" s="21">
        <v>7.629938045698796</v>
      </c>
      <c r="AQ1024" s="21">
        <v>33.516900112581077</v>
      </c>
      <c r="AR1024" s="21">
        <v>0.84368813467707549</v>
      </c>
      <c r="AS1024" s="21">
        <v>1.4433149784252302</v>
      </c>
      <c r="AT1024" s="21">
        <v>-0.99999999999999822</v>
      </c>
      <c r="AU1024" s="21">
        <v>-0.99999999999999822</v>
      </c>
      <c r="AV1024" s="21">
        <v>0.3075947105760648</v>
      </c>
      <c r="AW1024" s="21">
        <v>93.973565014842322</v>
      </c>
      <c r="AX1024" s="21">
        <v>99.017579725403365</v>
      </c>
      <c r="AY1024" s="21">
        <v>0.23043267791222644</v>
      </c>
      <c r="AZ1024" s="21">
        <v>43.492186007192615</v>
      </c>
      <c r="BA1024" s="26">
        <v>1552.9551201290578</v>
      </c>
    </row>
    <row r="1025" spans="1:100" x14ac:dyDescent="0.25">
      <c r="A1025">
        <v>2876</v>
      </c>
      <c r="B1025" t="s">
        <v>1434</v>
      </c>
      <c r="C1025" s="26">
        <v>3</v>
      </c>
      <c r="D1025" s="21">
        <v>5.7061693355683643</v>
      </c>
      <c r="E1025" s="21">
        <v>-0.20820792663771592</v>
      </c>
      <c r="F1025" s="21">
        <v>3.0415122520863494E-2</v>
      </c>
      <c r="G1025" s="21">
        <v>-2.076401106372959E-2</v>
      </c>
      <c r="H1025" s="21">
        <v>0.42645367796418454</v>
      </c>
      <c r="I1025" s="21">
        <v>0</v>
      </c>
      <c r="J1025" s="21">
        <v>25.587220677851093</v>
      </c>
      <c r="K1025" s="21">
        <v>0.42645367796418454</v>
      </c>
      <c r="L1025" s="21">
        <v>-1.0000000000000013</v>
      </c>
      <c r="M1025" s="21">
        <v>-1.0000000000000013</v>
      </c>
      <c r="N1025" s="21">
        <v>8.5290735592836917</v>
      </c>
      <c r="O1025" s="21">
        <v>31.272626002355711</v>
      </c>
      <c r="P1025" s="21">
        <v>1.2131759758715253</v>
      </c>
      <c r="Q1025" s="21">
        <v>0.89593689174298896</v>
      </c>
      <c r="R1025" s="21">
        <v>0.35362982436780194</v>
      </c>
      <c r="S1025" s="21">
        <v>0.33333333333333376</v>
      </c>
      <c r="T1025" s="21">
        <v>0.37405907362726554</v>
      </c>
      <c r="U1025" s="21">
        <v>0.34516659481075784</v>
      </c>
      <c r="V1025" s="21">
        <v>8.8044589183593133E-2</v>
      </c>
      <c r="W1025" s="21">
        <v>28.565996519630623</v>
      </c>
      <c r="X1025" s="21">
        <v>2.2305983836349377</v>
      </c>
      <c r="Y1025" s="21">
        <v>-1.0000000000000013</v>
      </c>
      <c r="Z1025" s="21">
        <v>-1.0000000000000013</v>
      </c>
      <c r="AA1025" s="21">
        <v>58.183153618711415</v>
      </c>
      <c r="AB1025" s="21">
        <v>0.19052607931504748</v>
      </c>
      <c r="AC1025" s="21">
        <v>0.16331757088364465</v>
      </c>
      <c r="AD1025" s="21">
        <v>0.23142689529556706</v>
      </c>
      <c r="AE1025" s="21">
        <v>29.26352727471296</v>
      </c>
      <c r="AF1025" s="21">
        <v>-1.0000000000000013</v>
      </c>
      <c r="AG1025" s="21">
        <v>-1.0000000000000013</v>
      </c>
      <c r="AH1025" s="21">
        <v>-1.0000000000000013</v>
      </c>
      <c r="AI1025" s="21">
        <v>-1.9744598259982364E-2</v>
      </c>
      <c r="AJ1025" s="21">
        <v>8.8044589183593133E-2</v>
      </c>
      <c r="AK1025" s="21">
        <v>-1.0985837892302341E-2</v>
      </c>
      <c r="AL1025" s="21">
        <v>0.35278325809167926</v>
      </c>
      <c r="AM1025" s="21">
        <v>0.56819241258906339</v>
      </c>
      <c r="AN1025" s="21">
        <v>3.3773206829945904E-2</v>
      </c>
      <c r="AO1025" s="21">
        <v>14.149881125265081</v>
      </c>
      <c r="AP1025" s="21">
        <v>2.6082464612070431</v>
      </c>
      <c r="AQ1025" s="21">
        <v>54.153217197481716</v>
      </c>
      <c r="AR1025" s="21">
        <v>1.1406035909549512</v>
      </c>
      <c r="AS1025" s="21">
        <v>2.6570520615991224</v>
      </c>
      <c r="AT1025" s="21">
        <v>-1.0000000000000013</v>
      </c>
      <c r="AU1025" s="21">
        <v>-1.0000000000000013</v>
      </c>
      <c r="AV1025" s="21">
        <v>0.33286581330407222</v>
      </c>
      <c r="AW1025" s="21">
        <v>92.064026082274182</v>
      </c>
      <c r="AX1025" s="21">
        <v>100.47359303543388</v>
      </c>
      <c r="AY1025" s="21">
        <v>0.19900223761454255</v>
      </c>
      <c r="AZ1025" s="21">
        <v>27.976310578547643</v>
      </c>
      <c r="BA1025" s="26">
        <v>1414.2052545902995</v>
      </c>
      <c r="CU1025" t="e">
        <v>#N/A</v>
      </c>
      <c r="CV1025" t="e">
        <v>#N/A</v>
      </c>
    </row>
    <row r="1026" spans="1:100" x14ac:dyDescent="0.25">
      <c r="A1026">
        <v>2877</v>
      </c>
      <c r="B1026" t="s">
        <v>1435</v>
      </c>
      <c r="C1026" s="26">
        <v>3</v>
      </c>
      <c r="D1026" s="21">
        <v>5.0294702929825963</v>
      </c>
      <c r="E1026" s="21">
        <v>-0.38559253168090091</v>
      </c>
      <c r="F1026" s="21">
        <v>0.64115039889953218</v>
      </c>
      <c r="G1026" s="21">
        <v>0.53422921128243428</v>
      </c>
      <c r="H1026" s="21">
        <v>7.964174196423951E-2</v>
      </c>
      <c r="I1026" s="21">
        <v>0</v>
      </c>
      <c r="J1026" s="21">
        <v>4.7785045178543699</v>
      </c>
      <c r="K1026" s="21">
        <v>7.964174196423951E-2</v>
      </c>
      <c r="L1026" s="21">
        <v>-0.99999999999999811</v>
      </c>
      <c r="M1026" s="21">
        <v>-0.99999999999999811</v>
      </c>
      <c r="N1026" s="21">
        <v>1.5928348392847913</v>
      </c>
      <c r="O1026" s="21">
        <v>10.342204022119397</v>
      </c>
      <c r="P1026" s="21">
        <v>-0.25403116987173324</v>
      </c>
      <c r="Q1026" s="21">
        <v>2.6132163423252388</v>
      </c>
      <c r="R1026" s="21">
        <v>0.81269138323578505</v>
      </c>
      <c r="S1026" s="21">
        <v>0.33333333333333259</v>
      </c>
      <c r="T1026" s="21">
        <v>0.34032813251219385</v>
      </c>
      <c r="U1026" s="21">
        <v>0.366354742680842</v>
      </c>
      <c r="V1026" s="21">
        <v>-3.9636009300465139E-2</v>
      </c>
      <c r="W1026" s="21">
        <v>36.829538290466594</v>
      </c>
      <c r="X1026" s="21">
        <v>1.8216226388018644</v>
      </c>
      <c r="Y1026" s="21">
        <v>-0.99999999999999811</v>
      </c>
      <c r="Z1026" s="21">
        <v>-0.99999999999999811</v>
      </c>
      <c r="AA1026" s="21">
        <v>87.086635792044603</v>
      </c>
      <c r="AB1026" s="21">
        <v>0.25308259929336319</v>
      </c>
      <c r="AC1026" s="21">
        <v>0.39597600794402321</v>
      </c>
      <c r="AD1026" s="21">
        <v>0.33982951512945814</v>
      </c>
      <c r="AE1026" s="21">
        <v>49.444406118342243</v>
      </c>
      <c r="AF1026" s="21">
        <v>-0.99999999999999811</v>
      </c>
      <c r="AG1026" s="21">
        <v>-0.99999999999999811</v>
      </c>
      <c r="AH1026" s="21">
        <v>-0.99999999999999811</v>
      </c>
      <c r="AI1026" s="21">
        <v>1.2352322085398722E-2</v>
      </c>
      <c r="AJ1026" s="21">
        <v>-3.9636009300465139E-2</v>
      </c>
      <c r="AK1026" s="21">
        <v>-3.8381209287021101E-2</v>
      </c>
      <c r="AL1026" s="21">
        <v>-6.2134372642659766E-2</v>
      </c>
      <c r="AM1026" s="21">
        <v>3.3317866783341074E-2</v>
      </c>
      <c r="AN1026" s="21">
        <v>-4.2276978878978182E-2</v>
      </c>
      <c r="AO1026" s="21">
        <v>0.64104062314842092</v>
      </c>
      <c r="AP1026" s="21">
        <v>-1.3675963351877534</v>
      </c>
      <c r="AQ1026" s="21">
        <v>41.608042808320945</v>
      </c>
      <c r="AR1026" s="21">
        <v>1.0003801992259036</v>
      </c>
      <c r="AS1026" s="21">
        <v>1.901264380766104</v>
      </c>
      <c r="AT1026" s="21">
        <v>-0.99999999999999811</v>
      </c>
      <c r="AU1026" s="21">
        <v>-0.99999999999999811</v>
      </c>
      <c r="AV1026" s="21">
        <v>1.3469205945182194</v>
      </c>
      <c r="AW1026" s="21">
        <v>96.061243478976237</v>
      </c>
      <c r="AX1026" s="21">
        <v>92.344688990637707</v>
      </c>
      <c r="AY1026" s="21">
        <v>0.22243701549362224</v>
      </c>
      <c r="AZ1026" s="21">
        <v>25.255586324756955</v>
      </c>
      <c r="BA1026" s="26">
        <v>1444.0801945751437</v>
      </c>
    </row>
    <row r="1027" spans="1:100" x14ac:dyDescent="0.25">
      <c r="A1027">
        <v>2879</v>
      </c>
      <c r="B1027" t="s">
        <v>1436</v>
      </c>
      <c r="C1027" s="26">
        <v>2</v>
      </c>
      <c r="D1027" s="21">
        <v>3.1396322483727563</v>
      </c>
      <c r="E1027" s="21">
        <v>-0.13156522913667723</v>
      </c>
      <c r="F1027" s="21">
        <v>-0.25067451442101285</v>
      </c>
      <c r="G1027" s="21">
        <v>-0.24414598136448734</v>
      </c>
      <c r="H1027" s="21">
        <v>1.7187166359858147E-3</v>
      </c>
      <c r="I1027" s="21">
        <v>0</v>
      </c>
      <c r="J1027" s="21">
        <v>0.10312299815914905</v>
      </c>
      <c r="K1027" s="21">
        <v>1.7187166359858147E-3</v>
      </c>
      <c r="L1027" s="21">
        <v>-1</v>
      </c>
      <c r="M1027" s="21">
        <v>-1</v>
      </c>
      <c r="N1027" s="21">
        <v>3.4374332719716127E-2</v>
      </c>
      <c r="O1027" s="21">
        <v>3.9519866316782508</v>
      </c>
      <c r="P1027" s="21">
        <v>-0.49852927837672406</v>
      </c>
      <c r="Q1027" s="21">
        <v>-0.87693333065746848</v>
      </c>
      <c r="R1027" s="21">
        <v>-0.28653490359115047</v>
      </c>
      <c r="S1027" s="21">
        <v>0.31517596965490552</v>
      </c>
      <c r="T1027" s="21">
        <v>0.21975456015183426</v>
      </c>
      <c r="U1027" s="21">
        <v>-2.1545524261543797E-3</v>
      </c>
      <c r="V1027" s="21">
        <v>-9.915870911652044E-3</v>
      </c>
      <c r="W1027" s="21">
        <v>19.282837133651018</v>
      </c>
      <c r="X1027" s="21">
        <v>0.43331487106166278</v>
      </c>
      <c r="Y1027" s="21">
        <v>-1</v>
      </c>
      <c r="Z1027" s="21">
        <v>-1</v>
      </c>
      <c r="AA1027" s="21">
        <v>32.048176526634506</v>
      </c>
      <c r="AB1027" s="21">
        <v>2.7945645680345438E-2</v>
      </c>
      <c r="AC1027" s="21">
        <v>2.8125316168097755E-2</v>
      </c>
      <c r="AD1027" s="21">
        <v>2.4302644026290024E-2</v>
      </c>
      <c r="AE1027" s="21">
        <v>9.3781310827481548</v>
      </c>
      <c r="AF1027" s="21">
        <v>-1</v>
      </c>
      <c r="AG1027" s="21">
        <v>-1</v>
      </c>
      <c r="AH1027" s="21">
        <v>-1</v>
      </c>
      <c r="AI1027" s="21">
        <v>-5.7043295375838986E-3</v>
      </c>
      <c r="AJ1027" s="21">
        <v>-9.915870911652044E-3</v>
      </c>
      <c r="AK1027" s="21">
        <v>0.19824070200706517</v>
      </c>
      <c r="AL1027" s="21">
        <v>-2.6412745017817832E-2</v>
      </c>
      <c r="AM1027" s="21">
        <v>0.22254999030530276</v>
      </c>
      <c r="AN1027" s="21">
        <v>-3.9109130090248981E-2</v>
      </c>
      <c r="AO1027" s="21">
        <v>6.0540136688009483</v>
      </c>
      <c r="AP1027" s="21">
        <v>-0.60885237847836793</v>
      </c>
      <c r="AQ1027" s="21">
        <v>24.150538888094626</v>
      </c>
      <c r="AR1027" s="21">
        <v>0.57706442893383425</v>
      </c>
      <c r="AS1027" s="21">
        <v>0.50760307802418747</v>
      </c>
      <c r="AT1027" s="21">
        <v>-1</v>
      </c>
      <c r="AU1027" s="21">
        <v>-1</v>
      </c>
      <c r="AV1027" s="21">
        <v>-0.32852701007708074</v>
      </c>
      <c r="AW1027" s="21">
        <v>42.376857236744861</v>
      </c>
      <c r="AX1027" s="21">
        <v>42.327766281170454</v>
      </c>
      <c r="AY1027" s="21">
        <v>7.0787968453894706E-2</v>
      </c>
      <c r="AZ1027" s="21">
        <v>-16.797230804719419</v>
      </c>
      <c r="BA1027" s="26">
        <v>1378.5448020861136</v>
      </c>
    </row>
    <row r="1028" spans="1:100" x14ac:dyDescent="0.25">
      <c r="A1028">
        <v>2881</v>
      </c>
      <c r="B1028" t="s">
        <v>1437</v>
      </c>
      <c r="C1028" s="26">
        <v>3</v>
      </c>
      <c r="D1028" s="21">
        <v>4.0359911173273764</v>
      </c>
      <c r="E1028" s="21">
        <v>0</v>
      </c>
      <c r="F1028" s="21">
        <v>-0.30216904860469823</v>
      </c>
      <c r="G1028" s="21">
        <v>-0.30216904860469823</v>
      </c>
      <c r="H1028" s="21">
        <v>7.9951877128597929E-2</v>
      </c>
      <c r="I1028" s="21">
        <v>0</v>
      </c>
      <c r="J1028" s="21">
        <v>4.7971126277158778</v>
      </c>
      <c r="K1028" s="21">
        <v>7.9951877128597929E-2</v>
      </c>
      <c r="L1028" s="21">
        <v>-1.0000000000000016</v>
      </c>
      <c r="M1028" s="21">
        <v>-1.0000000000000016</v>
      </c>
      <c r="N1028" s="21">
        <v>1.599037542571959</v>
      </c>
      <c r="O1028" s="21">
        <v>8.5309346964385586</v>
      </c>
      <c r="P1028" s="21">
        <v>-0.32594487902806335</v>
      </c>
      <c r="Q1028" s="21">
        <v>3.3609179157188938</v>
      </c>
      <c r="R1028" s="21">
        <v>0.94141296916498018</v>
      </c>
      <c r="S1028" s="21">
        <v>0.33333333333333398</v>
      </c>
      <c r="T1028" s="21">
        <v>0.28976777951664762</v>
      </c>
      <c r="U1028" s="21">
        <v>-0.12299101955914001</v>
      </c>
      <c r="V1028" s="21">
        <v>-3.7590277739470174E-3</v>
      </c>
      <c r="W1028" s="21">
        <v>16.655967535531872</v>
      </c>
      <c r="X1028" s="21">
        <v>-1.4934562975544553E-2</v>
      </c>
      <c r="Y1028" s="21">
        <v>-1.0000000000000016</v>
      </c>
      <c r="Z1028" s="21">
        <v>-1.0000000000000016</v>
      </c>
      <c r="AA1028" s="21">
        <v>57.911833549577857</v>
      </c>
      <c r="AB1028" s="21">
        <v>0.13568031744546583</v>
      </c>
      <c r="AC1028" s="21">
        <v>0.57337354150174702</v>
      </c>
      <c r="AD1028" s="21">
        <v>9.7235201950407454E-2</v>
      </c>
      <c r="AE1028" s="21">
        <v>40.314453044881013</v>
      </c>
      <c r="AF1028" s="21">
        <v>-1.0000000000000016</v>
      </c>
      <c r="AG1028" s="21">
        <v>-1.0000000000000016</v>
      </c>
      <c r="AH1028" s="21">
        <v>-1.0000000000000016</v>
      </c>
      <c r="AI1028" s="21">
        <v>9.8552448856946834E-3</v>
      </c>
      <c r="AJ1028" s="21">
        <v>-3.7590277739470174E-3</v>
      </c>
      <c r="AK1028" s="21">
        <v>8.358170302532561E-2</v>
      </c>
      <c r="AL1028" s="21">
        <v>-5.6753910845836184E-2</v>
      </c>
      <c r="AM1028" s="21">
        <v>-8.4534588397069788E-2</v>
      </c>
      <c r="AN1028" s="21">
        <v>-0.12420892073396493</v>
      </c>
      <c r="AO1028" s="21">
        <v>-1.6954561948001163</v>
      </c>
      <c r="AP1028" s="21">
        <v>-3.3889925725783052</v>
      </c>
      <c r="AQ1028" s="21">
        <v>21.453080163247748</v>
      </c>
      <c r="AR1028" s="21">
        <v>0.49635106551689484</v>
      </c>
      <c r="AS1028" s="21">
        <v>6.5017314153053257E-2</v>
      </c>
      <c r="AT1028" s="21">
        <v>-1.0000000000000016</v>
      </c>
      <c r="AU1028" s="21">
        <v>-1.0000000000000016</v>
      </c>
      <c r="AV1028" s="21">
        <v>0.63924392056028179</v>
      </c>
      <c r="AW1028" s="21">
        <v>63.053775673438111</v>
      </c>
      <c r="AX1028" s="21">
        <v>62.87497779375731</v>
      </c>
      <c r="AY1028" s="21">
        <v>-2.1809481421169619E-2</v>
      </c>
      <c r="AZ1028" s="21">
        <v>-23.528459659027448</v>
      </c>
      <c r="BA1028" s="26">
        <v>1472.7849750300761</v>
      </c>
    </row>
    <row r="1029" spans="1:100" x14ac:dyDescent="0.25">
      <c r="A1029">
        <v>2882</v>
      </c>
      <c r="B1029" t="s">
        <v>1438</v>
      </c>
      <c r="C1029" s="26">
        <v>2</v>
      </c>
      <c r="D1029" s="21">
        <v>5.70760706215877</v>
      </c>
      <c r="E1029" s="21">
        <v>0.43885408524401315</v>
      </c>
      <c r="F1029" s="21">
        <v>1.1697318885563552</v>
      </c>
      <c r="G1029" s="21">
        <v>1.182710620294948</v>
      </c>
      <c r="H1029" s="21">
        <v>0.29690618848189548</v>
      </c>
      <c r="I1029" s="21">
        <v>0</v>
      </c>
      <c r="J1029" s="21">
        <v>17.814371308913728</v>
      </c>
      <c r="K1029" s="21">
        <v>0.29690618848189548</v>
      </c>
      <c r="L1029" s="21">
        <v>-1</v>
      </c>
      <c r="M1029" s="21">
        <v>-1</v>
      </c>
      <c r="N1029" s="21">
        <v>5.938123769637909</v>
      </c>
      <c r="O1029" s="21">
        <v>22.349342866441226</v>
      </c>
      <c r="P1029" s="21">
        <v>2.3903396473567864</v>
      </c>
      <c r="Q1029" s="21">
        <v>5.8751033509070529</v>
      </c>
      <c r="R1029" s="21">
        <v>1.9311607617866473</v>
      </c>
      <c r="S1029" s="21">
        <v>0.37035494335784991</v>
      </c>
      <c r="T1029" s="21">
        <v>0.4527212949706424</v>
      </c>
      <c r="U1029" s="21">
        <v>0.28632375393751264</v>
      </c>
      <c r="V1029" s="21">
        <v>2.8229194721307731E-2</v>
      </c>
      <c r="W1029" s="21">
        <v>37.489907763339858</v>
      </c>
      <c r="X1029" s="21">
        <v>1.7697190735003456</v>
      </c>
      <c r="Y1029" s="21">
        <v>-1</v>
      </c>
      <c r="Z1029" s="21">
        <v>-1</v>
      </c>
      <c r="AA1029" s="21">
        <v>69.533602439814018</v>
      </c>
      <c r="AB1029" s="21">
        <v>0.35152784867531084</v>
      </c>
      <c r="AC1029" s="21">
        <v>0.35183031783606211</v>
      </c>
      <c r="AD1029" s="21">
        <v>0.34522780854231877</v>
      </c>
      <c r="AE1029" s="21">
        <v>39.188621880073356</v>
      </c>
      <c r="AF1029" s="21">
        <v>-1</v>
      </c>
      <c r="AG1029" s="21">
        <v>-1</v>
      </c>
      <c r="AH1029" s="21">
        <v>-1</v>
      </c>
      <c r="AI1029" s="21">
        <v>1.5212235091395677E-2</v>
      </c>
      <c r="AJ1029" s="21">
        <v>2.8229194721307731E-2</v>
      </c>
      <c r="AK1029" s="21">
        <v>-0.19159241324923965</v>
      </c>
      <c r="AL1029" s="21">
        <v>0.363420370238487</v>
      </c>
      <c r="AM1029" s="21">
        <v>-0.23149775029190423</v>
      </c>
      <c r="AN1029" s="21">
        <v>0.41493861050695802</v>
      </c>
      <c r="AO1029" s="21">
        <v>-5.5078201785945229</v>
      </c>
      <c r="AP1029" s="21">
        <v>10.952981468917104</v>
      </c>
      <c r="AQ1029" s="21">
        <v>43.533250616237808</v>
      </c>
      <c r="AR1029" s="21">
        <v>1.0037158538659261</v>
      </c>
      <c r="AS1029" s="21">
        <v>1.8873402549822957</v>
      </c>
      <c r="AT1029" s="21">
        <v>-1</v>
      </c>
      <c r="AU1029" s="21">
        <v>-1</v>
      </c>
      <c r="AV1029" s="21">
        <v>2.614444436824217</v>
      </c>
      <c r="AW1029" s="21">
        <v>85.57606804620309</v>
      </c>
      <c r="AX1029" s="21">
        <v>86.092914294047631</v>
      </c>
      <c r="AY1029" s="21">
        <v>0.40353774021113897</v>
      </c>
      <c r="AZ1029" s="21">
        <v>41.498040414134017</v>
      </c>
      <c r="BA1029" s="26">
        <v>1502.1680002984176</v>
      </c>
    </row>
    <row r="1030" spans="1:100" x14ac:dyDescent="0.25">
      <c r="A1030">
        <v>2883</v>
      </c>
      <c r="B1030" t="s">
        <v>1439</v>
      </c>
      <c r="C1030" s="26">
        <v>3</v>
      </c>
      <c r="D1030" s="21">
        <v>4.4365309482764879</v>
      </c>
      <c r="E1030" s="21">
        <v>0</v>
      </c>
      <c r="F1030" s="21">
        <v>-0.16442874242673647</v>
      </c>
      <c r="G1030" s="21">
        <v>-0.16442874242673647</v>
      </c>
      <c r="H1030" s="21">
        <v>0.15514113675514879</v>
      </c>
      <c r="I1030" s="21">
        <v>0</v>
      </c>
      <c r="J1030" s="21">
        <v>9.3084682053089285</v>
      </c>
      <c r="K1030" s="21">
        <v>0.15514113675514879</v>
      </c>
      <c r="L1030" s="21">
        <v>-0.99999999999999933</v>
      </c>
      <c r="M1030" s="21">
        <v>-0.99999999999999933</v>
      </c>
      <c r="N1030" s="21">
        <v>3.102822735102976</v>
      </c>
      <c r="O1030" s="21">
        <v>13.580570411158675</v>
      </c>
      <c r="P1030" s="21">
        <v>0.20650683325907729</v>
      </c>
      <c r="Q1030" s="21">
        <v>3.8689452574885208</v>
      </c>
      <c r="R1030" s="21">
        <v>1.2187438815761809</v>
      </c>
      <c r="S1030" s="21">
        <v>0.33333333333333309</v>
      </c>
      <c r="T1030" s="21">
        <v>0.44257405838715663</v>
      </c>
      <c r="U1030" s="21">
        <v>0.28497937469399431</v>
      </c>
      <c r="V1030" s="21">
        <v>-8.1661994316008131E-3</v>
      </c>
      <c r="W1030" s="21">
        <v>35.903177209109387</v>
      </c>
      <c r="X1030" s="21">
        <v>1.8177931052614766</v>
      </c>
      <c r="Y1030" s="21">
        <v>-0.99999999999999933</v>
      </c>
      <c r="Z1030" s="21">
        <v>-0.99999999999999933</v>
      </c>
      <c r="AA1030" s="21">
        <v>80.195496882006012</v>
      </c>
      <c r="AB1030" s="21">
        <v>0.30744043244521907</v>
      </c>
      <c r="AC1030" s="21">
        <v>0.3513619099876279</v>
      </c>
      <c r="AD1030" s="21">
        <v>0.20266917339356136</v>
      </c>
      <c r="AE1030" s="21">
        <v>43.073575791320422</v>
      </c>
      <c r="AF1030" s="21">
        <v>-0.99999999999999933</v>
      </c>
      <c r="AG1030" s="21">
        <v>-0.99999999999999933</v>
      </c>
      <c r="AH1030" s="21">
        <v>-0.99999999999999933</v>
      </c>
      <c r="AI1030" s="21">
        <v>0</v>
      </c>
      <c r="AJ1030" s="21">
        <v>-8.1661994316008131E-3</v>
      </c>
      <c r="AK1030" s="21">
        <v>9.4992072976607694E-2</v>
      </c>
      <c r="AL1030" s="21">
        <v>-5.2674362198816917E-2</v>
      </c>
      <c r="AM1030" s="21">
        <v>0.42071409956659434</v>
      </c>
      <c r="AN1030" s="21">
        <v>0.48725664224013787</v>
      </c>
      <c r="AO1030" s="21">
        <v>10.9928128540479</v>
      </c>
      <c r="AP1030" s="21">
        <v>11.918044245009362</v>
      </c>
      <c r="AQ1030" s="21">
        <v>45.211645414418314</v>
      </c>
      <c r="AR1030" s="21">
        <v>1.0527205669828836</v>
      </c>
      <c r="AS1030" s="21">
        <v>1.9729342420166263</v>
      </c>
      <c r="AT1030" s="21">
        <v>-0.99999999999999933</v>
      </c>
      <c r="AU1030" s="21">
        <v>-0.99999999999999933</v>
      </c>
      <c r="AV1030" s="21">
        <v>1.0543151391494439</v>
      </c>
      <c r="AW1030" s="21">
        <v>105.694111538174</v>
      </c>
      <c r="AX1030" s="21">
        <v>104.87749159501392</v>
      </c>
      <c r="AY1030" s="21">
        <v>0.49414016070065775</v>
      </c>
      <c r="AZ1030" s="21">
        <v>32.940591180433827</v>
      </c>
      <c r="BA1030" s="26">
        <v>1547.3677887621468</v>
      </c>
      <c r="CU1030" t="e">
        <v>#N/A</v>
      </c>
      <c r="CV1030" t="e">
        <v>#N/A</v>
      </c>
    </row>
    <row r="1031" spans="1:100" x14ac:dyDescent="0.25">
      <c r="A1031">
        <v>2890</v>
      </c>
      <c r="B1031" t="s">
        <v>1440</v>
      </c>
      <c r="C1031" s="26">
        <v>3</v>
      </c>
      <c r="D1031" s="21">
        <v>5.6296088721677533</v>
      </c>
      <c r="E1031" s="21">
        <v>-2.4707268095232444E-2</v>
      </c>
      <c r="F1031" s="21">
        <v>5.409614126256723E-3</v>
      </c>
      <c r="G1031" s="21">
        <v>-9.5258709821583777E-4</v>
      </c>
      <c r="H1031" s="21">
        <v>0.1796544494415781</v>
      </c>
      <c r="I1031" s="21">
        <v>0</v>
      </c>
      <c r="J1031" s="21">
        <v>10.779266966494687</v>
      </c>
      <c r="K1031" s="21">
        <v>0.1796544494415781</v>
      </c>
      <c r="L1031" s="21">
        <v>-0.99999999999999944</v>
      </c>
      <c r="M1031" s="21">
        <v>-0.99999999999999944</v>
      </c>
      <c r="N1031" s="21">
        <v>3.5930889888315622</v>
      </c>
      <c r="O1031" s="21">
        <v>16.407923251564224</v>
      </c>
      <c r="P1031" s="21">
        <v>-5.8876691125798158E-2</v>
      </c>
      <c r="Q1031" s="21">
        <v>-0.10269895239250595</v>
      </c>
      <c r="R1031" s="21">
        <v>-1.0343368420746107E-2</v>
      </c>
      <c r="S1031" s="21">
        <v>0.33333333333333326</v>
      </c>
      <c r="T1031" s="21">
        <v>0.37949190483279199</v>
      </c>
      <c r="U1031" s="21">
        <v>0.14023856627040898</v>
      </c>
      <c r="V1031" s="21">
        <v>0</v>
      </c>
      <c r="W1031" s="21">
        <v>26.936374199798248</v>
      </c>
      <c r="X1031" s="21">
        <v>1.1328026637442579</v>
      </c>
      <c r="Y1031" s="21">
        <v>-0.99999999999999944</v>
      </c>
      <c r="Z1031" s="21">
        <v>-0.99999999999999944</v>
      </c>
      <c r="AA1031" s="21">
        <v>67.122175227143842</v>
      </c>
      <c r="AB1031" s="21">
        <v>0.14253219212030671</v>
      </c>
      <c r="AC1031" s="21">
        <v>0.15547282650840386</v>
      </c>
      <c r="AD1031" s="21">
        <v>0.50591786928661642</v>
      </c>
      <c r="AE1031" s="21">
        <v>40.196144395766375</v>
      </c>
      <c r="AF1031" s="21">
        <v>-0.99999999999999944</v>
      </c>
      <c r="AG1031" s="21">
        <v>-0.99999999999999944</v>
      </c>
      <c r="AH1031" s="21">
        <v>-0.99999999999999944</v>
      </c>
      <c r="AI1031" s="21">
        <v>0</v>
      </c>
      <c r="AJ1031" s="21">
        <v>0</v>
      </c>
      <c r="AK1031" s="21">
        <v>0.17602350780977818</v>
      </c>
      <c r="AL1031" s="21">
        <v>0.14383084554808498</v>
      </c>
      <c r="AM1031" s="21">
        <v>-6.0273879264746089E-2</v>
      </c>
      <c r="AN1031" s="21">
        <v>0.22024389502446648</v>
      </c>
      <c r="AO1031" s="21">
        <v>-0.62672944256976115</v>
      </c>
      <c r="AP1031" s="21">
        <v>6.2252516033520857</v>
      </c>
      <c r="AQ1031" s="21">
        <v>37.715641166292961</v>
      </c>
      <c r="AR1031" s="21">
        <v>0.85306380443653407</v>
      </c>
      <c r="AS1031" s="21">
        <v>1.3124571131858351</v>
      </c>
      <c r="AT1031" s="21">
        <v>-0.99999999999999944</v>
      </c>
      <c r="AU1031" s="21">
        <v>-0.99999999999999944</v>
      </c>
      <c r="AV1031" s="21">
        <v>-1.1295955518961943E-2</v>
      </c>
      <c r="AW1031" s="21">
        <v>89.755350082060161</v>
      </c>
      <c r="AX1031" s="21">
        <v>89.755350082060161</v>
      </c>
      <c r="AY1031" s="21">
        <v>0.28161783367752419</v>
      </c>
      <c r="AZ1031" s="21">
        <v>22.526151473609236</v>
      </c>
      <c r="BA1031" s="26">
        <v>1491.6836173019362</v>
      </c>
      <c r="CU1031" t="e">
        <v>#N/A</v>
      </c>
      <c r="CV1031" t="e">
        <v>#N/A</v>
      </c>
    </row>
    <row r="1032" spans="1:100" x14ac:dyDescent="0.25">
      <c r="A1032">
        <v>2895</v>
      </c>
      <c r="B1032" t="s">
        <v>1441</v>
      </c>
      <c r="C1032" s="26">
        <v>2</v>
      </c>
      <c r="D1032" s="21">
        <v>3.3336368634292946</v>
      </c>
      <c r="E1032" s="21">
        <v>-8.8471356520346461E-2</v>
      </c>
      <c r="F1032" s="21">
        <v>-0.14336606421577311</v>
      </c>
      <c r="G1032" s="21">
        <v>-0.13635023342344627</v>
      </c>
      <c r="H1032" s="21">
        <v>2.4019453986500364E-2</v>
      </c>
      <c r="I1032" s="21">
        <v>0</v>
      </c>
      <c r="J1032" s="21">
        <v>1.4411672391900212</v>
      </c>
      <c r="K1032" s="21">
        <v>2.4019453986500364E-2</v>
      </c>
      <c r="L1032" s="21">
        <v>-1</v>
      </c>
      <c r="M1032" s="21">
        <v>-1</v>
      </c>
      <c r="N1032" s="21">
        <v>0.480389079730007</v>
      </c>
      <c r="O1032" s="21">
        <v>5.3418647547900164</v>
      </c>
      <c r="P1032" s="21">
        <v>-0.28028184819284424</v>
      </c>
      <c r="Q1032" s="21">
        <v>-0.36683242537510652</v>
      </c>
      <c r="R1032" s="21">
        <v>-0.11899307585809049</v>
      </c>
      <c r="S1032" s="21">
        <v>0.31934461472688425</v>
      </c>
      <c r="T1032" s="21">
        <v>0.23735466334087887</v>
      </c>
      <c r="U1032" s="21">
        <v>1.9639322839987101E-2</v>
      </c>
      <c r="V1032" s="21">
        <v>-7.0340985770089674E-3</v>
      </c>
      <c r="W1032" s="21">
        <v>20.658339615161854</v>
      </c>
      <c r="X1032" s="21">
        <v>0.53427714742909016</v>
      </c>
      <c r="Y1032" s="21">
        <v>-1</v>
      </c>
      <c r="Z1032" s="21">
        <v>-1</v>
      </c>
      <c r="AA1032" s="21">
        <v>34.880114591398865</v>
      </c>
      <c r="AB1032" s="21">
        <v>5.2391539929063688E-2</v>
      </c>
      <c r="AC1032" s="21">
        <v>5.2580487575282164E-2</v>
      </c>
      <c r="AD1032" s="21">
        <v>4.8547805104056138E-2</v>
      </c>
      <c r="AE1032" s="21">
        <v>11.630245379482636</v>
      </c>
      <c r="AF1032" s="21">
        <v>-1</v>
      </c>
      <c r="AG1032" s="21">
        <v>-1</v>
      </c>
      <c r="AH1032" s="21">
        <v>-1</v>
      </c>
      <c r="AI1032" s="21">
        <v>-4.1241309907111851E-3</v>
      </c>
      <c r="AJ1032" s="21">
        <v>-7.0340985770089674E-3</v>
      </c>
      <c r="AK1032" s="21">
        <v>0.16878970308932711</v>
      </c>
      <c r="AL1032" s="21">
        <v>3.0382538999202263E-3</v>
      </c>
      <c r="AM1032" s="21">
        <v>0.18824772353112704</v>
      </c>
      <c r="AN1032" s="21">
        <v>-4.8068633160732732E-3</v>
      </c>
      <c r="AO1032" s="21">
        <v>5.1805436048151412</v>
      </c>
      <c r="AP1032" s="21">
        <v>0.26461768550743958</v>
      </c>
      <c r="AQ1032" s="21">
        <v>25.614858361705949</v>
      </c>
      <c r="AR1032" s="21">
        <v>0.60929696681267786</v>
      </c>
      <c r="AS1032" s="21">
        <v>0.61183906135936417</v>
      </c>
      <c r="AT1032" s="21">
        <v>-1</v>
      </c>
      <c r="AU1032" s="21">
        <v>-1</v>
      </c>
      <c r="AV1032" s="21">
        <v>-0.10619225834456403</v>
      </c>
      <c r="AW1032" s="21">
        <v>45.640458662601198</v>
      </c>
      <c r="AX1032" s="21">
        <v>45.634122966426546</v>
      </c>
      <c r="AY1032" s="21">
        <v>9.5926451523648995E-2</v>
      </c>
      <c r="AZ1032" s="21">
        <v>-12.393156593510055</v>
      </c>
      <c r="BA1032" s="26">
        <v>1422.6084629009263</v>
      </c>
    </row>
    <row r="1033" spans="1:100" x14ac:dyDescent="0.25">
      <c r="A1033">
        <v>2896</v>
      </c>
      <c r="B1033" t="s">
        <v>1442</v>
      </c>
      <c r="C1033" s="26">
        <v>2</v>
      </c>
      <c r="D1033" s="21">
        <v>3.6608034201025834</v>
      </c>
      <c r="E1033" s="21">
        <v>-1.5798477509228623E-2</v>
      </c>
      <c r="F1033" s="21">
        <v>3.7597342996803021E-2</v>
      </c>
      <c r="G1033" s="21">
        <v>4.5434945592085801E-2</v>
      </c>
      <c r="H1033" s="21">
        <v>6.1627092588896412E-2</v>
      </c>
      <c r="I1033" s="21">
        <v>0</v>
      </c>
      <c r="J1033" s="21">
        <v>3.6976255553337847</v>
      </c>
      <c r="K1033" s="21">
        <v>6.1627092588896412E-2</v>
      </c>
      <c r="L1033" s="21">
        <v>-1</v>
      </c>
      <c r="M1033" s="21">
        <v>-1</v>
      </c>
      <c r="N1033" s="21">
        <v>1.2325418517779281</v>
      </c>
      <c r="O1033" s="21">
        <v>7.6857349745860368</v>
      </c>
      <c r="P1033" s="21">
        <v>8.7767438754505656E-2</v>
      </c>
      <c r="Q1033" s="21">
        <v>0.49339431040910275</v>
      </c>
      <c r="R1033" s="21">
        <v>0.1635470217689699</v>
      </c>
      <c r="S1033" s="21">
        <v>0.32637455704962176</v>
      </c>
      <c r="T1033" s="21">
        <v>0.26703522096975907</v>
      </c>
      <c r="U1033" s="21">
        <v>5.639219660699895E-2</v>
      </c>
      <c r="V1033" s="21">
        <v>-2.1743196920233805E-3</v>
      </c>
      <c r="W1033" s="21">
        <v>22.977966962378911</v>
      </c>
      <c r="X1033" s="21">
        <v>0.70453845952933047</v>
      </c>
      <c r="Y1033" s="21">
        <v>-1</v>
      </c>
      <c r="Z1033" s="21">
        <v>-1</v>
      </c>
      <c r="AA1033" s="21">
        <v>39.655853689620628</v>
      </c>
      <c r="AB1033" s="21">
        <v>9.3616739875063512E-2</v>
      </c>
      <c r="AC1033" s="21">
        <v>9.3821332386174516E-2</v>
      </c>
      <c r="AD1033" s="21">
        <v>8.9434491554738413E-2</v>
      </c>
      <c r="AE1033" s="21">
        <v>15.428178121869088</v>
      </c>
      <c r="AF1033" s="21">
        <v>-1</v>
      </c>
      <c r="AG1033" s="21">
        <v>-1</v>
      </c>
      <c r="AH1033" s="21">
        <v>-1</v>
      </c>
      <c r="AI1033" s="21">
        <v>-1.4593071807733849E-3</v>
      </c>
      <c r="AJ1033" s="21">
        <v>-2.1743196920233805E-3</v>
      </c>
      <c r="AK1033" s="21">
        <v>0.11912396754124691</v>
      </c>
      <c r="AL1033" s="21">
        <v>5.2703989448000428E-2</v>
      </c>
      <c r="AM1033" s="21">
        <v>0.13040088054069054</v>
      </c>
      <c r="AN1033" s="21">
        <v>5.3039979674363226E-2</v>
      </c>
      <c r="AO1033" s="21">
        <v>3.7075364131658439</v>
      </c>
      <c r="AP1033" s="21">
        <v>1.7376248771567366</v>
      </c>
      <c r="AQ1033" s="21">
        <v>28.084265390561644</v>
      </c>
      <c r="AR1033" s="21">
        <v>0.66365344914475743</v>
      </c>
      <c r="AS1033" s="21">
        <v>0.78762110520036099</v>
      </c>
      <c r="AT1033" s="21">
        <v>-1</v>
      </c>
      <c r="AU1033" s="21">
        <v>-1</v>
      </c>
      <c r="AV1033" s="21">
        <v>0.26874982812043874</v>
      </c>
      <c r="AW1033" s="21">
        <v>51.144148564721739</v>
      </c>
      <c r="AX1033" s="21">
        <v>51.209914715162526</v>
      </c>
      <c r="AY1033" s="21">
        <v>0.1383196231681712</v>
      </c>
      <c r="AZ1033" s="21">
        <v>-4.9661899999829284</v>
      </c>
      <c r="BA1033" s="26">
        <v>1428.5219542470923</v>
      </c>
    </row>
    <row r="1034" spans="1:100" x14ac:dyDescent="0.25">
      <c r="A1034">
        <v>2897</v>
      </c>
      <c r="B1034" t="s">
        <v>1443</v>
      </c>
      <c r="C1034" s="26">
        <v>2</v>
      </c>
      <c r="D1034" s="21">
        <v>2.4871858825021533</v>
      </c>
      <c r="E1034" s="21">
        <v>-0.27649188756499271</v>
      </c>
      <c r="F1034" s="21">
        <v>-0.61155772507665418</v>
      </c>
      <c r="G1034" s="21">
        <v>-0.60666799652345371</v>
      </c>
      <c r="H1034" s="21">
        <v>-7.3279679852354271E-2</v>
      </c>
      <c r="I1034" s="21">
        <v>0</v>
      </c>
      <c r="J1034" s="21">
        <v>-4.3967807911412562</v>
      </c>
      <c r="K1034" s="21">
        <v>-7.3279679852354271E-2</v>
      </c>
      <c r="L1034" s="21">
        <v>-1</v>
      </c>
      <c r="M1034" s="21">
        <v>-1</v>
      </c>
      <c r="N1034" s="21">
        <v>-1.4655935970470853</v>
      </c>
      <c r="O1034" s="21">
        <v>-0.72223686637129347</v>
      </c>
      <c r="P1034" s="21">
        <v>-1.2325053368461212</v>
      </c>
      <c r="Q1034" s="21">
        <v>-2.592425932633927</v>
      </c>
      <c r="R1034" s="21">
        <v>-0.84998570915006511</v>
      </c>
      <c r="S1034" s="21">
        <v>0.30115662621287298</v>
      </c>
      <c r="T1034" s="21">
        <v>0.1605646106689661</v>
      </c>
      <c r="U1034" s="21">
        <v>-7.5448348614906596E-2</v>
      </c>
      <c r="V1034" s="21">
        <v>-1.9607402664421836E-2</v>
      </c>
      <c r="W1034" s="21">
        <v>14.656959573747601</v>
      </c>
      <c r="X1034" s="21">
        <v>9.3774132369675911E-2</v>
      </c>
      <c r="Y1034" s="21">
        <v>-1</v>
      </c>
      <c r="Z1034" s="21">
        <v>-1</v>
      </c>
      <c r="AA1034" s="21">
        <v>22.524239695607747</v>
      </c>
      <c r="AB1034" s="21">
        <v>-5.4267011262816231E-2</v>
      </c>
      <c r="AC1034" s="21">
        <v>-5.4118540281967858E-2</v>
      </c>
      <c r="AD1034" s="21">
        <v>-5.723493811074272E-2</v>
      </c>
      <c r="AE1034" s="21">
        <v>1.8041680200580039</v>
      </c>
      <c r="AF1034" s="21">
        <v>-1</v>
      </c>
      <c r="AG1034" s="21">
        <v>-1</v>
      </c>
      <c r="AH1034" s="21">
        <v>-1</v>
      </c>
      <c r="AI1034" s="21">
        <v>-1.1018609298200159E-2</v>
      </c>
      <c r="AJ1034" s="21">
        <v>-1.9607402664421836E-2</v>
      </c>
      <c r="AK1034" s="21">
        <v>0.29728575415460012</v>
      </c>
      <c r="AL1034" s="21">
        <v>-0.12545779716535277</v>
      </c>
      <c r="AM1034" s="21">
        <v>0.33791007744247026</v>
      </c>
      <c r="AN1034" s="21">
        <v>-0.15446921722741652</v>
      </c>
      <c r="AO1034" s="21">
        <v>8.9915333189300011</v>
      </c>
      <c r="AP1034" s="21">
        <v>-3.5463720286074203</v>
      </c>
      <c r="AQ1034" s="21">
        <v>19.225965734240351</v>
      </c>
      <c r="AR1034" s="21">
        <v>0.46866493443877122</v>
      </c>
      <c r="AS1034" s="21">
        <v>0.15705271353844918</v>
      </c>
      <c r="AT1034" s="21">
        <v>-1</v>
      </c>
      <c r="AU1034" s="21">
        <v>-1</v>
      </c>
      <c r="AV1034" s="21">
        <v>-1.0762489172716521</v>
      </c>
      <c r="AW1034" s="21">
        <v>31.401216841130864</v>
      </c>
      <c r="AX1034" s="21">
        <v>31.208337998814194</v>
      </c>
      <c r="AY1034" s="21">
        <v>-1.3753896272266697E-2</v>
      </c>
      <c r="AZ1034" s="21">
        <v>-31.608333176127434</v>
      </c>
      <c r="BA1034" s="26">
        <v>1383.0591411758305</v>
      </c>
    </row>
    <row r="1035" spans="1:100" x14ac:dyDescent="0.25">
      <c r="A1035">
        <v>2898</v>
      </c>
      <c r="B1035" t="s">
        <v>1444</v>
      </c>
      <c r="C1035" s="26">
        <v>3</v>
      </c>
      <c r="D1035" s="21">
        <v>3.4676899067470432</v>
      </c>
      <c r="E1035" s="21">
        <v>0</v>
      </c>
      <c r="F1035" s="21">
        <v>-0.10273329397848073</v>
      </c>
      <c r="G1035" s="21">
        <v>-0.10273329397848073</v>
      </c>
      <c r="H1035" s="21">
        <v>0.12169281564802584</v>
      </c>
      <c r="I1035" s="21">
        <v>0</v>
      </c>
      <c r="J1035" s="21">
        <v>7.3015689388815481</v>
      </c>
      <c r="K1035" s="21">
        <v>0.12169281564802584</v>
      </c>
      <c r="L1035" s="21">
        <v>-0.99999999999999845</v>
      </c>
      <c r="M1035" s="21">
        <v>-0.99999999999999845</v>
      </c>
      <c r="N1035" s="21">
        <v>2.4338563129605175</v>
      </c>
      <c r="O1035" s="21">
        <v>10.666525551650111</v>
      </c>
      <c r="P1035" s="21">
        <v>6.4850637413562062E-2</v>
      </c>
      <c r="Q1035" s="21">
        <v>0.8493582651018291</v>
      </c>
      <c r="R1035" s="21">
        <v>0.24729640225648955</v>
      </c>
      <c r="S1035" s="21">
        <v>0.34437747631327598</v>
      </c>
      <c r="T1035" s="21">
        <v>0.28821434225404829</v>
      </c>
      <c r="U1035" s="21">
        <v>1.9587214709457031E-3</v>
      </c>
      <c r="V1035" s="21">
        <v>-1.6282957111632503E-2</v>
      </c>
      <c r="W1035" s="21">
        <v>19.862990691144464</v>
      </c>
      <c r="X1035" s="21">
        <v>0.3759171550540012</v>
      </c>
      <c r="Y1035" s="21">
        <v>-0.99999999999999845</v>
      </c>
      <c r="Z1035" s="21">
        <v>-0.99999999999999845</v>
      </c>
      <c r="AA1035" s="21">
        <v>18.734618294233076</v>
      </c>
      <c r="AB1035" s="21">
        <v>0.20368243423439847</v>
      </c>
      <c r="AC1035" s="21">
        <v>6.5345172407749327E-2</v>
      </c>
      <c r="AD1035" s="21">
        <v>-0.29654098262550493</v>
      </c>
      <c r="AE1035" s="21">
        <v>-1.3756687991678649</v>
      </c>
      <c r="AF1035" s="21">
        <v>-0.99999999999999845</v>
      </c>
      <c r="AG1035" s="21">
        <v>-0.99999999999999845</v>
      </c>
      <c r="AH1035" s="21">
        <v>-0.99999999999999845</v>
      </c>
      <c r="AI1035" s="21">
        <v>0</v>
      </c>
      <c r="AJ1035" s="21">
        <v>-1.6282957111632503E-2</v>
      </c>
      <c r="AK1035" s="21">
        <v>0.11888245685295928</v>
      </c>
      <c r="AL1035" s="21">
        <v>-1.5474797519271334E-2</v>
      </c>
      <c r="AM1035" s="21">
        <v>-2.6598109181209022E-2</v>
      </c>
      <c r="AN1035" s="21">
        <v>0.15127308874477302</v>
      </c>
      <c r="AO1035" s="21">
        <v>-7.0540445265429186E-2</v>
      </c>
      <c r="AP1035" s="21">
        <v>3.7044532310229701</v>
      </c>
      <c r="AQ1035" s="21">
        <v>27.164559630026027</v>
      </c>
      <c r="AR1035" s="21">
        <v>0.61826758292663708</v>
      </c>
      <c r="AS1035" s="21">
        <v>0.49760997070202678</v>
      </c>
      <c r="AT1035" s="21">
        <v>-0.99999999999999845</v>
      </c>
      <c r="AU1035" s="21">
        <v>-0.99999999999999845</v>
      </c>
      <c r="AV1035" s="21">
        <v>0.14456310827800883</v>
      </c>
      <c r="AW1035" s="21">
        <v>33.105597076906157</v>
      </c>
      <c r="AX1035" s="21">
        <v>31.4773013657429</v>
      </c>
      <c r="AY1035" s="21">
        <v>0.12704389258416954</v>
      </c>
      <c r="AZ1035" s="21">
        <v>-31.115907409929537</v>
      </c>
      <c r="BA1035" s="26">
        <v>1355.5614622882629</v>
      </c>
    </row>
    <row r="1036" spans="1:100" x14ac:dyDescent="0.25">
      <c r="A1036">
        <v>2900</v>
      </c>
      <c r="B1036" t="s">
        <v>1445</v>
      </c>
      <c r="C1036" s="26">
        <v>3</v>
      </c>
      <c r="D1036" s="21">
        <v>4.6451318091660356</v>
      </c>
      <c r="E1036" s="21">
        <v>-2.7482018244228999E-2</v>
      </c>
      <c r="F1036" s="21">
        <v>2.4341737914616791E-2</v>
      </c>
      <c r="G1036" s="21">
        <v>2.4341737914616791E-2</v>
      </c>
      <c r="H1036" s="21">
        <v>8.6865475363625502E-2</v>
      </c>
      <c r="I1036" s="21">
        <v>0</v>
      </c>
      <c r="J1036" s="21">
        <v>5.2119285218175291</v>
      </c>
      <c r="K1036" s="21">
        <v>8.6865475363625502E-2</v>
      </c>
      <c r="L1036" s="21">
        <v>-1.0000000000000009</v>
      </c>
      <c r="M1036" s="21">
        <v>-1.0000000000000009</v>
      </c>
      <c r="N1036" s="21">
        <v>1.7373095072725102</v>
      </c>
      <c r="O1036" s="21">
        <v>9.8814020688981827</v>
      </c>
      <c r="P1036" s="21">
        <v>-1.0393442703106293</v>
      </c>
      <c r="Q1036" s="21">
        <v>-2.3861369808308087E-2</v>
      </c>
      <c r="R1036" s="21">
        <v>-8.0220744644736483E-2</v>
      </c>
      <c r="S1036" s="21">
        <v>0.33333333333333381</v>
      </c>
      <c r="T1036" s="21">
        <v>0.2102995831699174</v>
      </c>
      <c r="U1036" s="21">
        <v>-0.16636646390330223</v>
      </c>
      <c r="V1036" s="21">
        <v>-3.9399965151419771E-3</v>
      </c>
      <c r="W1036" s="21">
        <v>11.458439228847256</v>
      </c>
      <c r="X1036" s="21">
        <v>-0.35537214372785098</v>
      </c>
      <c r="Y1036" s="21">
        <v>-1.0000000000000009</v>
      </c>
      <c r="Z1036" s="21">
        <v>-1.0000000000000009</v>
      </c>
      <c r="AA1036" s="21">
        <v>10.93898504287977</v>
      </c>
      <c r="AB1036" s="21">
        <v>0.24868204773331076</v>
      </c>
      <c r="AC1036" s="21">
        <v>-0.11313160540657413</v>
      </c>
      <c r="AD1036" s="21">
        <v>-0.14433511115319186</v>
      </c>
      <c r="AE1036" s="21">
        <v>-0.4392334413227541</v>
      </c>
      <c r="AF1036" s="21">
        <v>-1.0000000000000009</v>
      </c>
      <c r="AG1036" s="21">
        <v>-1.0000000000000009</v>
      </c>
      <c r="AH1036" s="21">
        <v>-1.0000000000000009</v>
      </c>
      <c r="AI1036" s="21">
        <v>0</v>
      </c>
      <c r="AJ1036" s="21">
        <v>-3.9399965151419771E-3</v>
      </c>
      <c r="AK1036" s="21">
        <v>3.6534064502102399E-2</v>
      </c>
      <c r="AL1036" s="21">
        <v>0.1256548847623945</v>
      </c>
      <c r="AM1036" s="21">
        <v>-6.4576085198575786E-2</v>
      </c>
      <c r="AN1036" s="21">
        <v>0.30571549936814907</v>
      </c>
      <c r="AO1036" s="21">
        <v>-1.4317318074538823</v>
      </c>
      <c r="AP1036" s="21">
        <v>8.2711619080156975</v>
      </c>
      <c r="AQ1036" s="21">
        <v>16.670367750664784</v>
      </c>
      <c r="AR1036" s="21">
        <v>0.37332645608480725</v>
      </c>
      <c r="AS1036" s="21">
        <v>-0.26850666836422549</v>
      </c>
      <c r="AT1036" s="21">
        <v>-1.0000000000000009</v>
      </c>
      <c r="AU1036" s="21">
        <v>-1.0000000000000009</v>
      </c>
      <c r="AV1036" s="21">
        <v>-5.5879006730119703E-2</v>
      </c>
      <c r="AW1036" s="21">
        <v>29.091549019793664</v>
      </c>
      <c r="AX1036" s="21">
        <v>28.697549368279464</v>
      </c>
      <c r="AY1036" s="21">
        <v>5.9421832586434818E-2</v>
      </c>
      <c r="AZ1036" s="21">
        <v>-29.820406940216607</v>
      </c>
      <c r="BA1036" s="26">
        <v>1348.2273593861516</v>
      </c>
      <c r="CU1036" t="e">
        <v>#N/A</v>
      </c>
      <c r="CV1036" t="e">
        <v>#N/A</v>
      </c>
    </row>
    <row r="1037" spans="1:100" x14ac:dyDescent="0.25">
      <c r="A1037">
        <v>2903</v>
      </c>
      <c r="B1037" t="s">
        <v>1446</v>
      </c>
      <c r="C1037" s="26">
        <v>3</v>
      </c>
      <c r="D1037" s="21">
        <v>4.0218374882869812</v>
      </c>
      <c r="E1037" s="21">
        <v>-3.8920732301950062E-2</v>
      </c>
      <c r="F1037" s="21">
        <v>-0.54878499139039494</v>
      </c>
      <c r="G1037" s="21">
        <v>-0.54878499139039494</v>
      </c>
      <c r="H1037" s="21">
        <v>-0.20123676317232081</v>
      </c>
      <c r="I1037" s="21">
        <v>0</v>
      </c>
      <c r="J1037" s="21">
        <v>-12.074205790339255</v>
      </c>
      <c r="K1037" s="21">
        <v>-0.20123676317232081</v>
      </c>
      <c r="L1037" s="21">
        <v>-0.99999999999999889</v>
      </c>
      <c r="M1037" s="21">
        <v>-0.99999999999999889</v>
      </c>
      <c r="N1037" s="21">
        <v>-4.0247352634464155</v>
      </c>
      <c r="O1037" s="21">
        <v>-8.601153293442664</v>
      </c>
      <c r="P1037" s="21">
        <v>-4.6481439472694432E-2</v>
      </c>
      <c r="Q1037" s="21">
        <v>-2.2476635372152636</v>
      </c>
      <c r="R1037" s="21">
        <v>-0.7304407807497254</v>
      </c>
      <c r="S1037" s="21">
        <v>0.3465643055421625</v>
      </c>
      <c r="T1037" s="21">
        <v>0.26925449125404505</v>
      </c>
      <c r="U1037" s="21">
        <v>0.16322093637116442</v>
      </c>
      <c r="V1037" s="21">
        <v>0.13816445151474979</v>
      </c>
      <c r="W1037" s="21">
        <v>44.737637914177682</v>
      </c>
      <c r="X1037" s="21">
        <v>2.2348471724623948</v>
      </c>
      <c r="Y1037" s="21">
        <v>-0.99999999999999889</v>
      </c>
      <c r="Z1037" s="21">
        <v>-0.99999999999999889</v>
      </c>
      <c r="AA1037" s="21">
        <v>80.060631892646583</v>
      </c>
      <c r="AB1037" s="21">
        <v>0.28246150054317454</v>
      </c>
      <c r="AC1037" s="21">
        <v>0.14749321255544409</v>
      </c>
      <c r="AD1037" s="21">
        <v>0.29111398208575323</v>
      </c>
      <c r="AE1037" s="21">
        <v>36.053434759218625</v>
      </c>
      <c r="AF1037" s="21">
        <v>-0.99999999999999889</v>
      </c>
      <c r="AG1037" s="21">
        <v>-0.99999999999999889</v>
      </c>
      <c r="AH1037" s="21">
        <v>-0.99999999999999889</v>
      </c>
      <c r="AI1037" s="21">
        <v>0</v>
      </c>
      <c r="AJ1037" s="21">
        <v>0.13816445151474979</v>
      </c>
      <c r="AK1037" s="21">
        <v>-1.2646653315509033E-2</v>
      </c>
      <c r="AL1037" s="21">
        <v>2.5314010568819986E-2</v>
      </c>
      <c r="AM1037" s="21">
        <v>0.64628297886487684</v>
      </c>
      <c r="AN1037" s="21">
        <v>-0.16279533652556386</v>
      </c>
      <c r="AO1037" s="21">
        <v>16.093841205044377</v>
      </c>
      <c r="AP1037" s="21">
        <v>-3.9433133602949955</v>
      </c>
      <c r="AQ1037" s="21">
        <v>32.663432123838469</v>
      </c>
      <c r="AR1037" s="21">
        <v>0.91720418468212206</v>
      </c>
      <c r="AS1037" s="21">
        <v>2.033610409290076</v>
      </c>
      <c r="AT1037" s="21">
        <v>-0.99999999999999889</v>
      </c>
      <c r="AU1037" s="21">
        <v>-0.99999999999999889</v>
      </c>
      <c r="AV1037" s="21">
        <v>-1.2792257721401203</v>
      </c>
      <c r="AW1037" s="21">
        <v>67.516165238908926</v>
      </c>
      <c r="AX1037" s="21">
        <v>81.332610390383891</v>
      </c>
      <c r="AY1037" s="21">
        <v>3.5885664007962823E-2</v>
      </c>
      <c r="AZ1037" s="21">
        <v>-36.321947052283043</v>
      </c>
      <c r="BA1037" s="26">
        <v>1355.3137696543752</v>
      </c>
    </row>
    <row r="1038" spans="1:100" x14ac:dyDescent="0.25">
      <c r="A1038">
        <v>2905</v>
      </c>
      <c r="B1038" t="s">
        <v>1447</v>
      </c>
      <c r="C1038" s="26">
        <v>3</v>
      </c>
      <c r="D1038" s="21">
        <v>4.8774195106235156</v>
      </c>
      <c r="E1038" s="21">
        <v>2.845824603262586E-3</v>
      </c>
      <c r="F1038" s="21">
        <v>2.9464037586849599</v>
      </c>
      <c r="G1038" s="21">
        <v>2.9464037586849599</v>
      </c>
      <c r="H1038" s="21">
        <v>0.31617312621552018</v>
      </c>
      <c r="I1038" s="21">
        <v>0</v>
      </c>
      <c r="J1038" s="21">
        <v>18.970387572931212</v>
      </c>
      <c r="K1038" s="21">
        <v>0.31617312621552018</v>
      </c>
      <c r="L1038" s="21">
        <v>-1.0000000000000009</v>
      </c>
      <c r="M1038" s="21">
        <v>-1.0000000000000009</v>
      </c>
      <c r="N1038" s="21">
        <v>6.3234625243104059</v>
      </c>
      <c r="O1038" s="21">
        <v>26.794210842239675</v>
      </c>
      <c r="P1038" s="21">
        <v>-0.33700000893174586</v>
      </c>
      <c r="Q1038" s="21">
        <v>-1.142132769745692</v>
      </c>
      <c r="R1038" s="21">
        <v>-0.47101205625453435</v>
      </c>
      <c r="S1038" s="21">
        <v>0.33215905390771278</v>
      </c>
      <c r="T1038" s="21">
        <v>0.32993452404497725</v>
      </c>
      <c r="U1038" s="21">
        <v>-1.3511129822705165E-3</v>
      </c>
      <c r="V1038" s="21">
        <v>0</v>
      </c>
      <c r="W1038" s="21">
        <v>13.782773550195978</v>
      </c>
      <c r="X1038" s="21">
        <v>0.3371171905197316</v>
      </c>
      <c r="Y1038" s="21">
        <v>-1.0000000000000009</v>
      </c>
      <c r="Z1038" s="21">
        <v>-1.0000000000000009</v>
      </c>
      <c r="AA1038" s="21">
        <v>69.623542322253911</v>
      </c>
      <c r="AB1038" s="21">
        <v>0.3702270290409243</v>
      </c>
      <c r="AC1038" s="21">
        <v>0.33572733891230522</v>
      </c>
      <c r="AD1038" s="21">
        <v>0.42028124861301897</v>
      </c>
      <c r="AE1038" s="21">
        <v>56.31178082831245</v>
      </c>
      <c r="AF1038" s="21">
        <v>-1.0000000000000009</v>
      </c>
      <c r="AG1038" s="21">
        <v>-1.0000000000000009</v>
      </c>
      <c r="AH1038" s="21">
        <v>-1.0000000000000009</v>
      </c>
      <c r="AI1038" s="21">
        <v>7.2287379204160618E-2</v>
      </c>
      <c r="AJ1038" s="21">
        <v>0</v>
      </c>
      <c r="AK1038" s="21">
        <v>0.17093405204173048</v>
      </c>
      <c r="AL1038" s="21">
        <v>2.8234882874518093E-2</v>
      </c>
      <c r="AM1038" s="21">
        <v>0.34545016094795955</v>
      </c>
      <c r="AN1038" s="21">
        <v>0.13599917428033803</v>
      </c>
      <c r="AO1038" s="21">
        <v>9.490924283907642</v>
      </c>
      <c r="AP1038" s="21">
        <v>3.5411537713810421</v>
      </c>
      <c r="AQ1038" s="21">
        <v>32.753161123127185</v>
      </c>
      <c r="AR1038" s="21">
        <v>0.66074246497041944</v>
      </c>
      <c r="AS1038" s="21">
        <v>0.6532903167352524</v>
      </c>
      <c r="AT1038" s="21">
        <v>-1.0000000000000009</v>
      </c>
      <c r="AU1038" s="21">
        <v>-1.0000000000000009</v>
      </c>
      <c r="AV1038" s="21">
        <v>2.4753917024304237</v>
      </c>
      <c r="AW1038" s="21">
        <v>99.958906935874609</v>
      </c>
      <c r="AX1038" s="21">
        <v>101.40465451995783</v>
      </c>
      <c r="AY1038" s="21">
        <v>0.13035053379830711</v>
      </c>
      <c r="AZ1038" s="21">
        <v>0.3263348648590938</v>
      </c>
      <c r="BA1038" s="26">
        <v>1418.4554449473051</v>
      </c>
    </row>
    <row r="1039" spans="1:100" x14ac:dyDescent="0.25">
      <c r="A1039">
        <v>2906</v>
      </c>
      <c r="B1039" t="s">
        <v>1448</v>
      </c>
      <c r="C1039" s="26">
        <v>3</v>
      </c>
      <c r="D1039" s="21">
        <v>1.9346533282243268</v>
      </c>
      <c r="E1039" s="21">
        <v>-3.8480888525255413E-2</v>
      </c>
      <c r="F1039" s="21">
        <v>4.3032498215007778E-2</v>
      </c>
      <c r="G1039" s="21">
        <v>3.0205535373255973E-2</v>
      </c>
      <c r="H1039" s="21">
        <v>-6.115237958835891E-2</v>
      </c>
      <c r="I1039" s="21">
        <v>0</v>
      </c>
      <c r="J1039" s="21">
        <v>-3.6691427753015335</v>
      </c>
      <c r="K1039" s="21">
        <v>-6.115237958835891E-2</v>
      </c>
      <c r="L1039" s="21">
        <v>-0.99999999999999944</v>
      </c>
      <c r="M1039" s="21">
        <v>-0.99999999999999944</v>
      </c>
      <c r="N1039" s="21">
        <v>-1.2230475917671793</v>
      </c>
      <c r="O1039" s="21">
        <v>-1.7042839117039543</v>
      </c>
      <c r="P1039" s="21">
        <v>0.13422289218864891</v>
      </c>
      <c r="Q1039" s="21">
        <v>1.093676497013411</v>
      </c>
      <c r="R1039" s="21">
        <v>0.36396101367311673</v>
      </c>
      <c r="S1039" s="21">
        <v>0.34234058941430412</v>
      </c>
      <c r="T1039" s="21">
        <v>0.39027783961553542</v>
      </c>
      <c r="U1039" s="21">
        <v>-0.11093093469870853</v>
      </c>
      <c r="V1039" s="21">
        <v>0</v>
      </c>
      <c r="W1039" s="21">
        <v>27.313594956779614</v>
      </c>
      <c r="X1039" s="21">
        <v>0.39326417300766497</v>
      </c>
      <c r="Y1039" s="21">
        <v>-0.99999999999999944</v>
      </c>
      <c r="Z1039" s="21">
        <v>-0.99999999999999944</v>
      </c>
      <c r="AA1039" s="21">
        <v>44.336929192210341</v>
      </c>
      <c r="AB1039" s="21">
        <v>0.23583912097106269</v>
      </c>
      <c r="AC1039" s="21">
        <v>0.22265792346199076</v>
      </c>
      <c r="AD1039" s="21">
        <v>-0.12530957999790093</v>
      </c>
      <c r="AE1039" s="21">
        <v>16.659373221757622</v>
      </c>
      <c r="AF1039" s="21">
        <v>-0.99999999999999944</v>
      </c>
      <c r="AG1039" s="21">
        <v>-0.99999999999999944</v>
      </c>
      <c r="AH1039" s="21">
        <v>-0.99999999999999944</v>
      </c>
      <c r="AI1039" s="21">
        <v>0</v>
      </c>
      <c r="AJ1039" s="21">
        <v>0</v>
      </c>
      <c r="AK1039" s="21">
        <v>0.19311507673423056</v>
      </c>
      <c r="AL1039" s="21">
        <v>6.8607602984873561E-2</v>
      </c>
      <c r="AM1039" s="21">
        <v>2.9072018386644839E-2</v>
      </c>
      <c r="AN1039" s="21">
        <v>0.16179115972442135</v>
      </c>
      <c r="AO1039" s="21">
        <v>1.6923758433372735</v>
      </c>
      <c r="AP1039" s="21">
        <v>4.3878170080348999</v>
      </c>
      <c r="AQ1039" s="21">
        <v>23.644452181478094</v>
      </c>
      <c r="AR1039" s="21">
        <v>0.6216874943311308</v>
      </c>
      <c r="AS1039" s="21">
        <v>0.33211179341930619</v>
      </c>
      <c r="AT1039" s="21">
        <v>-0.99999999999999944</v>
      </c>
      <c r="AU1039" s="21">
        <v>-0.99999999999999944</v>
      </c>
      <c r="AV1039" s="21">
        <v>0.39416654904637244</v>
      </c>
      <c r="AW1039" s="21">
        <v>47.020462288541289</v>
      </c>
      <c r="AX1039" s="21">
        <v>47.020462288541289</v>
      </c>
      <c r="AY1039" s="21">
        <v>0.11451616669877097</v>
      </c>
      <c r="AZ1039" s="21">
        <v>-3.5317067282374186</v>
      </c>
      <c r="BA1039" s="26">
        <v>1449.702910845222</v>
      </c>
      <c r="CU1039" t="e">
        <v>#N/A</v>
      </c>
      <c r="CV1039" t="e">
        <v>#N/A</v>
      </c>
    </row>
    <row r="1040" spans="1:100" x14ac:dyDescent="0.25">
      <c r="A1040">
        <v>2907</v>
      </c>
      <c r="B1040" t="s">
        <v>1449</v>
      </c>
      <c r="C1040" s="26">
        <v>3</v>
      </c>
      <c r="D1040" s="21">
        <v>6.2901291274254438</v>
      </c>
      <c r="E1040" s="21">
        <v>0</v>
      </c>
      <c r="F1040" s="21">
        <v>-0.56617422223359803</v>
      </c>
      <c r="G1040" s="21">
        <v>-0.56617422223359803</v>
      </c>
      <c r="H1040" s="21">
        <v>0.5683724987550145</v>
      </c>
      <c r="I1040" s="21">
        <v>0</v>
      </c>
      <c r="J1040" s="21">
        <v>34.102349925300885</v>
      </c>
      <c r="K1040" s="21">
        <v>0.5683724987550145</v>
      </c>
      <c r="L1040" s="21">
        <v>-1.0000000000000018</v>
      </c>
      <c r="M1040" s="21">
        <v>-1.0000000000000018</v>
      </c>
      <c r="N1040" s="21">
        <v>11.367449975100294</v>
      </c>
      <c r="O1040" s="21">
        <v>39.826304830492738</v>
      </c>
      <c r="P1040" s="21">
        <v>2.8605397726567235E-2</v>
      </c>
      <c r="Q1040" s="21">
        <v>-2.0606410009485692</v>
      </c>
      <c r="R1040" s="21">
        <v>-0.7167134623517315</v>
      </c>
      <c r="S1040" s="21">
        <v>0.34087586508263878</v>
      </c>
      <c r="T1040" s="21">
        <v>0.34543597631528977</v>
      </c>
      <c r="U1040" s="21">
        <v>0.26514446639190781</v>
      </c>
      <c r="V1040" s="21">
        <v>4.3468409652429596E-2</v>
      </c>
      <c r="W1040" s="21">
        <v>17.062088747490066</v>
      </c>
      <c r="X1040" s="21">
        <v>1.4514303091070786</v>
      </c>
      <c r="Y1040" s="21">
        <v>-1.0000000000000018</v>
      </c>
      <c r="Z1040" s="21">
        <v>-1.0000000000000018</v>
      </c>
      <c r="AA1040" s="21">
        <v>75.863296827013656</v>
      </c>
      <c r="AB1040" s="21">
        <v>0.41165843824218024</v>
      </c>
      <c r="AC1040" s="21">
        <v>0.32470439394783501</v>
      </c>
      <c r="AD1040" s="21">
        <v>0.45399559864749212</v>
      </c>
      <c r="AE1040" s="21">
        <v>59.517921541875403</v>
      </c>
      <c r="AF1040" s="21">
        <v>-1.0000000000000018</v>
      </c>
      <c r="AG1040" s="21">
        <v>-1.0000000000000018</v>
      </c>
      <c r="AH1040" s="21">
        <v>-1.0000000000000018</v>
      </c>
      <c r="AI1040" s="21">
        <v>0</v>
      </c>
      <c r="AJ1040" s="21">
        <v>4.3468409652429596E-2</v>
      </c>
      <c r="AK1040" s="21">
        <v>4.9129026865504383E-2</v>
      </c>
      <c r="AL1040" s="21">
        <v>0.26791080420490587</v>
      </c>
      <c r="AM1040" s="21">
        <v>-1.8344171659297019E-4</v>
      </c>
      <c r="AN1040" s="21">
        <v>-7.9149211523154989E-2</v>
      </c>
      <c r="AO1040" s="21">
        <v>0.24105909141269816</v>
      </c>
      <c r="AP1040" s="21">
        <v>-0.63917626705434472</v>
      </c>
      <c r="AQ1040" s="21">
        <v>51.164438672790943</v>
      </c>
      <c r="AR1040" s="21">
        <v>0.99492471744226629</v>
      </c>
      <c r="AS1040" s="21">
        <v>2.0198028078620922</v>
      </c>
      <c r="AT1040" s="21">
        <v>-1.0000000000000018</v>
      </c>
      <c r="AU1040" s="21">
        <v>-1.0000000000000018</v>
      </c>
      <c r="AV1040" s="21">
        <v>-1.2828876845853292</v>
      </c>
      <c r="AW1040" s="21">
        <v>115.05042539045208</v>
      </c>
      <c r="AX1040" s="21">
        <v>119.39726635569501</v>
      </c>
      <c r="AY1040" s="21">
        <v>0.31484492381559198</v>
      </c>
      <c r="AZ1040" s="21">
        <v>53.226713343616062</v>
      </c>
      <c r="BA1040" s="26">
        <v>1621.2845566162991</v>
      </c>
      <c r="CU1040" t="e">
        <v>#N/A</v>
      </c>
      <c r="CV1040" t="e">
        <v>#N/A</v>
      </c>
    </row>
    <row r="1041" spans="1:100" x14ac:dyDescent="0.25">
      <c r="A1041">
        <v>2909</v>
      </c>
      <c r="B1041" t="s">
        <v>1450</v>
      </c>
      <c r="C1041" s="26">
        <v>3</v>
      </c>
      <c r="D1041" s="21">
        <v>5.3505955465863426</v>
      </c>
      <c r="E1041" s="21">
        <v>0</v>
      </c>
      <c r="F1041" s="21">
        <v>8.0637043664928576E-2</v>
      </c>
      <c r="G1041" s="21">
        <v>8.0637043664928576E-2</v>
      </c>
      <c r="H1041" s="21">
        <v>0.32056922916845143</v>
      </c>
      <c r="I1041" s="21">
        <v>0</v>
      </c>
      <c r="J1041" s="21">
        <v>19.234153750107087</v>
      </c>
      <c r="K1041" s="21">
        <v>0.32056922916845143</v>
      </c>
      <c r="L1041" s="21">
        <v>-0.99999999999999989</v>
      </c>
      <c r="M1041" s="21">
        <v>-0.99999999999999989</v>
      </c>
      <c r="N1041" s="21">
        <v>6.4113845833690304</v>
      </c>
      <c r="O1041" s="21">
        <v>24.665386340358364</v>
      </c>
      <c r="P1041" s="21">
        <v>-2.5239911314016619E-3</v>
      </c>
      <c r="Q1041" s="21">
        <v>3.5259567967266339</v>
      </c>
      <c r="R1041" s="21">
        <v>1.1481307395831459</v>
      </c>
      <c r="S1041" s="21">
        <v>0.33333333333333343</v>
      </c>
      <c r="T1041" s="21">
        <v>0.34215730504927427</v>
      </c>
      <c r="U1041" s="21">
        <v>0.19659498029987488</v>
      </c>
      <c r="V1041" s="21">
        <v>0</v>
      </c>
      <c r="W1041" s="21">
        <v>22.060655580561228</v>
      </c>
      <c r="X1041" s="21">
        <v>1.1501253021295965</v>
      </c>
      <c r="Y1041" s="21">
        <v>-0.99999999999999989</v>
      </c>
      <c r="Z1041" s="21">
        <v>-0.99999999999999989</v>
      </c>
      <c r="AA1041" s="21">
        <v>34.200671163046906</v>
      </c>
      <c r="AB1041" s="21">
        <v>4.6648769754642008E-3</v>
      </c>
      <c r="AC1041" s="21">
        <v>0.13222082478457498</v>
      </c>
      <c r="AD1041" s="21">
        <v>8.2951995098010919E-2</v>
      </c>
      <c r="AE1041" s="21">
        <v>10.991884842902506</v>
      </c>
      <c r="AF1041" s="21">
        <v>-0.99999999999999989</v>
      </c>
      <c r="AG1041" s="21">
        <v>-0.99999999999999989</v>
      </c>
      <c r="AH1041" s="21">
        <v>-0.99999999999999989</v>
      </c>
      <c r="AI1041" s="21">
        <v>0</v>
      </c>
      <c r="AJ1041" s="21">
        <v>0</v>
      </c>
      <c r="AK1041" s="21">
        <v>2.021645322918101E-2</v>
      </c>
      <c r="AL1041" s="21">
        <v>0.12391136777693273</v>
      </c>
      <c r="AM1041" s="21">
        <v>0.30640830516072964</v>
      </c>
      <c r="AN1041" s="21">
        <v>0.20289098830289556</v>
      </c>
      <c r="AO1041" s="21">
        <v>7.7612898951641496</v>
      </c>
      <c r="AP1041" s="21">
        <v>5.6918315464570535</v>
      </c>
      <c r="AQ1041" s="21">
        <v>41.294809330668329</v>
      </c>
      <c r="AR1041" s="21">
        <v>0.87208561868248269</v>
      </c>
      <c r="AS1041" s="21">
        <v>1.4706945312980486</v>
      </c>
      <c r="AT1041" s="21">
        <v>-0.99999999999999989</v>
      </c>
      <c r="AU1041" s="21">
        <v>-0.99999999999999989</v>
      </c>
      <c r="AV1041" s="21">
        <v>1.2287677832480755</v>
      </c>
      <c r="AW1041" s="21">
        <v>64.557889049862325</v>
      </c>
      <c r="AX1041" s="21">
        <v>64.557889049862325</v>
      </c>
      <c r="AY1041" s="21">
        <v>-8.3128767503274827E-3</v>
      </c>
      <c r="AZ1041" s="21">
        <v>-19.117564999431618</v>
      </c>
      <c r="BA1041" s="26">
        <v>1414.7887290766482</v>
      </c>
      <c r="CU1041" t="e">
        <v>#N/A</v>
      </c>
      <c r="CV1041" t="e">
        <v>#N/A</v>
      </c>
    </row>
    <row r="1042" spans="1:100" x14ac:dyDescent="0.25">
      <c r="A1042">
        <v>2910</v>
      </c>
      <c r="B1042" t="s">
        <v>1451</v>
      </c>
      <c r="C1042" s="26">
        <v>3</v>
      </c>
      <c r="D1042" s="21">
        <v>4.5530030424344057</v>
      </c>
      <c r="E1042" s="21">
        <v>7.0237075433351198E-2</v>
      </c>
      <c r="F1042" s="21">
        <v>3.2126683319776532</v>
      </c>
      <c r="G1042" s="21">
        <v>3.2126683319776532</v>
      </c>
      <c r="H1042" s="21">
        <v>-2.8159119541482206E-2</v>
      </c>
      <c r="I1042" s="21">
        <v>0</v>
      </c>
      <c r="J1042" s="21">
        <v>-1.6895471724889322</v>
      </c>
      <c r="K1042" s="21">
        <v>-2.8159119541482206E-2</v>
      </c>
      <c r="L1042" s="21">
        <v>-0.99999999999999978</v>
      </c>
      <c r="M1042" s="21">
        <v>-0.99999999999999978</v>
      </c>
      <c r="N1042" s="21">
        <v>-0.56318239082964439</v>
      </c>
      <c r="O1042" s="21">
        <v>6.0761242019231201</v>
      </c>
      <c r="P1042" s="21">
        <v>-0.10112047492827346</v>
      </c>
      <c r="Q1042" s="21">
        <v>2.247447164972078</v>
      </c>
      <c r="R1042" s="21">
        <v>0.74249240634345215</v>
      </c>
      <c r="S1042" s="21">
        <v>0.34050831912826285</v>
      </c>
      <c r="T1042" s="21">
        <v>0.35665145981559743</v>
      </c>
      <c r="U1042" s="21">
        <v>0.58823692134351457</v>
      </c>
      <c r="V1042" s="21">
        <v>-5.0882687851287238E-2</v>
      </c>
      <c r="W1042" s="21">
        <v>50.506925279102774</v>
      </c>
      <c r="X1042" s="21">
        <v>2.796288583233939</v>
      </c>
      <c r="Y1042" s="21">
        <v>-0.99999999999999978</v>
      </c>
      <c r="Z1042" s="21">
        <v>-0.99999999999999978</v>
      </c>
      <c r="AA1042" s="21">
        <v>87.996660812571946</v>
      </c>
      <c r="AB1042" s="21">
        <v>8.6432984371898725E-2</v>
      </c>
      <c r="AC1042" s="21">
        <v>0.16178876318452054</v>
      </c>
      <c r="AD1042" s="21">
        <v>0.48672311498609455</v>
      </c>
      <c r="AE1042" s="21">
        <v>36.747243127125678</v>
      </c>
      <c r="AF1042" s="21">
        <v>-0.99999999999999978</v>
      </c>
      <c r="AG1042" s="21">
        <v>-0.99999999999999978</v>
      </c>
      <c r="AH1042" s="21">
        <v>-0.99999999999999978</v>
      </c>
      <c r="AI1042" s="21">
        <v>0</v>
      </c>
      <c r="AJ1042" s="21">
        <v>-5.0882687851287238E-2</v>
      </c>
      <c r="AK1042" s="21">
        <v>0.55186722458163529</v>
      </c>
      <c r="AL1042" s="21">
        <v>-1.1746566662676938E-2</v>
      </c>
      <c r="AM1042" s="21">
        <v>-0.11213477158208771</v>
      </c>
      <c r="AN1042" s="21">
        <v>0.11049541273165689</v>
      </c>
      <c r="AO1042" s="21">
        <v>-4.4033166644017289E-2</v>
      </c>
      <c r="AP1042" s="21">
        <v>2.7036524849780372</v>
      </c>
      <c r="AQ1042" s="21">
        <v>48.817378106613901</v>
      </c>
      <c r="AR1042" s="21">
        <v>1.2345140124360878</v>
      </c>
      <c r="AS1042" s="21">
        <v>2.7681294636924596</v>
      </c>
      <c r="AT1042" s="21">
        <v>-0.99999999999999978</v>
      </c>
      <c r="AU1042" s="21">
        <v>-0.99999999999999978</v>
      </c>
      <c r="AV1042" s="21">
        <v>3.9551607383211045</v>
      </c>
      <c r="AW1042" s="21">
        <v>96.776437499473133</v>
      </c>
      <c r="AX1042" s="21">
        <v>91.688168714344428</v>
      </c>
      <c r="AY1042" s="21">
        <v>0.2824956515740058</v>
      </c>
      <c r="AZ1042" s="21">
        <v>21.965099639015257</v>
      </c>
      <c r="BA1042" s="26">
        <v>1485.5898965901724</v>
      </c>
    </row>
    <row r="1043" spans="1:100" x14ac:dyDescent="0.25">
      <c r="A1043">
        <v>2911</v>
      </c>
      <c r="B1043" t="s">
        <v>1452</v>
      </c>
      <c r="C1043" s="26">
        <v>3</v>
      </c>
      <c r="D1043" s="21">
        <v>0.73213451381058703</v>
      </c>
      <c r="E1043" s="21">
        <v>-7.3117824072237341E-3</v>
      </c>
      <c r="F1043" s="21">
        <v>-9.6249648717058031E-2</v>
      </c>
      <c r="G1043" s="21">
        <v>-9.6249648717058031E-2</v>
      </c>
      <c r="H1043" s="21">
        <v>-0.14023517492613352</v>
      </c>
      <c r="I1043" s="21">
        <v>0</v>
      </c>
      <c r="J1043" s="21">
        <v>-8.4141104955680142</v>
      </c>
      <c r="K1043" s="21">
        <v>-0.14023517492613352</v>
      </c>
      <c r="L1043" s="21">
        <v>-0.999999999999999</v>
      </c>
      <c r="M1043" s="21">
        <v>-0.999999999999999</v>
      </c>
      <c r="N1043" s="21">
        <v>-2.8047034985226711</v>
      </c>
      <c r="O1043" s="21">
        <v>-7.7782256304744868</v>
      </c>
      <c r="P1043" s="21">
        <v>4.9704692594305246</v>
      </c>
      <c r="Q1043" s="21">
        <v>5.839262058266053E-2</v>
      </c>
      <c r="R1043" s="21">
        <v>0.31248753511133714</v>
      </c>
      <c r="S1043" s="21">
        <v>0.33333333333333304</v>
      </c>
      <c r="T1043" s="21">
        <v>0.28250031166998169</v>
      </c>
      <c r="U1043" s="21">
        <v>-0.16585242011345772</v>
      </c>
      <c r="V1043" s="21">
        <v>-5.6401438986964031E-3</v>
      </c>
      <c r="W1043" s="21">
        <v>23.383050236691773</v>
      </c>
      <c r="X1043" s="21">
        <v>7.9852544200877933E-3</v>
      </c>
      <c r="Y1043" s="21">
        <v>-0.999999999999999</v>
      </c>
      <c r="Z1043" s="21">
        <v>-0.999999999999999</v>
      </c>
      <c r="AA1043" s="21">
        <v>22.051130242404195</v>
      </c>
      <c r="AB1043" s="21">
        <v>4.9761331449183141E-3</v>
      </c>
      <c r="AC1043" s="21">
        <v>0.12741296425367635</v>
      </c>
      <c r="AD1043" s="21">
        <v>-0.16527724798657267</v>
      </c>
      <c r="AE1043" s="21">
        <v>-1.6444075293989027</v>
      </c>
      <c r="AF1043" s="21">
        <v>-0.999999999999999</v>
      </c>
      <c r="AG1043" s="21">
        <v>-0.999999999999999</v>
      </c>
      <c r="AH1043" s="21">
        <v>-0.999999999999999</v>
      </c>
      <c r="AI1043" s="21">
        <v>0</v>
      </c>
      <c r="AJ1043" s="21">
        <v>-5.6401438986964031E-3</v>
      </c>
      <c r="AK1043" s="21">
        <v>0.1503721876147936</v>
      </c>
      <c r="AL1043" s="21">
        <v>-3.2405628233952308E-2</v>
      </c>
      <c r="AM1043" s="21">
        <v>-9.438957491030503E-2</v>
      </c>
      <c r="AN1043" s="21">
        <v>-0.39106244998904455</v>
      </c>
      <c r="AO1043" s="21">
        <v>-1.6078784346836597</v>
      </c>
      <c r="AP1043" s="21">
        <v>-9.9385893908958778</v>
      </c>
      <c r="AQ1043" s="21">
        <v>14.968939741123751</v>
      </c>
      <c r="AR1043" s="21">
        <v>0.44434108099116082</v>
      </c>
      <c r="AS1043" s="21">
        <v>-0.13224992050604564</v>
      </c>
      <c r="AT1043" s="21">
        <v>-0.999999999999999</v>
      </c>
      <c r="AU1043" s="21">
        <v>-0.999999999999999</v>
      </c>
      <c r="AV1043" s="21">
        <v>0.2162378863942791</v>
      </c>
      <c r="AW1043" s="21">
        <v>4.3343152210338527</v>
      </c>
      <c r="AX1043" s="21">
        <v>3.7703008311642154</v>
      </c>
      <c r="AY1043" s="21">
        <v>-0.16230028241063674</v>
      </c>
      <c r="AZ1043" s="21">
        <v>-66.167161533469795</v>
      </c>
      <c r="BA1043" s="26">
        <v>1285.7468222731895</v>
      </c>
      <c r="CU1043" t="e">
        <v>#N/A</v>
      </c>
      <c r="CV1043" t="e">
        <v>#N/A</v>
      </c>
    </row>
    <row r="1044" spans="1:100" x14ac:dyDescent="0.25">
      <c r="A1044">
        <v>2912</v>
      </c>
      <c r="B1044" t="s">
        <v>1453</v>
      </c>
      <c r="C1044" s="26">
        <v>3</v>
      </c>
      <c r="D1044" s="21">
        <v>4.0417499001987736</v>
      </c>
      <c r="E1044" s="21">
        <v>0.16666233065104125</v>
      </c>
      <c r="F1044" s="21">
        <v>-4.4281961232198179E-2</v>
      </c>
      <c r="G1044" s="21">
        <v>-4.4281961232198179E-2</v>
      </c>
      <c r="H1044" s="21">
        <v>7.5088700653028039E-3</v>
      </c>
      <c r="I1044" s="21">
        <v>0</v>
      </c>
      <c r="J1044" s="21">
        <v>0.45053220391816506</v>
      </c>
      <c r="K1044" s="21">
        <v>7.5088700653028039E-3</v>
      </c>
      <c r="L1044" s="21">
        <v>-1.0000000000000002</v>
      </c>
      <c r="M1044" s="21">
        <v>-1.0000000000000002</v>
      </c>
      <c r="N1044" s="21">
        <v>0.15017740130605606</v>
      </c>
      <c r="O1044" s="21">
        <v>4.4480001428847373</v>
      </c>
      <c r="P1044" s="21">
        <v>0.60309376609604692</v>
      </c>
      <c r="Q1044" s="21">
        <v>-8.0437543936192762E-2</v>
      </c>
      <c r="R1044" s="21">
        <v>3.1131715455132741E-2</v>
      </c>
      <c r="S1044" s="21">
        <v>0.33333333333333337</v>
      </c>
      <c r="T1044" s="21">
        <v>0.32384566638234275</v>
      </c>
      <c r="U1044" s="21">
        <v>0.13494469219573263</v>
      </c>
      <c r="V1044" s="21">
        <v>-3.9539440508915454E-3</v>
      </c>
      <c r="W1044" s="21">
        <v>31.226435111808556</v>
      </c>
      <c r="X1044" s="21">
        <v>1.1562375671769642</v>
      </c>
      <c r="Y1044" s="21">
        <v>-1.0000000000000002</v>
      </c>
      <c r="Z1044" s="21">
        <v>-1.0000000000000002</v>
      </c>
      <c r="AA1044" s="21">
        <v>60.743568515964036</v>
      </c>
      <c r="AB1044" s="21">
        <v>0.1921329466609277</v>
      </c>
      <c r="AC1044" s="21">
        <v>0.16918096692670367</v>
      </c>
      <c r="AD1044" s="21">
        <v>0.22840612018637585</v>
      </c>
      <c r="AE1044" s="21">
        <v>29.486001688700366</v>
      </c>
      <c r="AF1044" s="21">
        <v>-1.0000000000000002</v>
      </c>
      <c r="AG1044" s="21">
        <v>-1.0000000000000002</v>
      </c>
      <c r="AH1044" s="21">
        <v>-1.0000000000000002</v>
      </c>
      <c r="AI1044" s="21">
        <v>0</v>
      </c>
      <c r="AJ1044" s="21">
        <v>-3.9539440508915454E-3</v>
      </c>
      <c r="AK1044" s="21">
        <v>-0.14643593612042002</v>
      </c>
      <c r="AL1044" s="21">
        <v>2.3526749479211566E-2</v>
      </c>
      <c r="AM1044" s="21">
        <v>-0.23031227386257777</v>
      </c>
      <c r="AN1044" s="21">
        <v>3.543672696210054E-2</v>
      </c>
      <c r="AO1044" s="21">
        <v>-6.489986527166546</v>
      </c>
      <c r="AP1044" s="21">
        <v>1.0035519214485706</v>
      </c>
      <c r="AQ1044" s="21">
        <v>31.676967315726742</v>
      </c>
      <c r="AR1044" s="21">
        <v>0.78816974786051697</v>
      </c>
      <c r="AS1044" s="21">
        <v>1.1637464372422666</v>
      </c>
      <c r="AT1044" s="21">
        <v>-1.0000000000000002</v>
      </c>
      <c r="AU1044" s="21">
        <v>-1.0000000000000002</v>
      </c>
      <c r="AV1044" s="21">
        <v>-1.3150245777065445E-2</v>
      </c>
      <c r="AW1044" s="21">
        <v>66.195120580297356</v>
      </c>
      <c r="AX1044" s="21">
        <v>65.799726175208207</v>
      </c>
      <c r="AY1044" s="21">
        <v>0.21616184100431923</v>
      </c>
      <c r="AZ1044" s="21">
        <v>11.47730125164607</v>
      </c>
      <c r="BA1044" s="26">
        <v>1446.5362127955102</v>
      </c>
    </row>
    <row r="1045" spans="1:100" x14ac:dyDescent="0.25">
      <c r="A1045">
        <v>2914</v>
      </c>
      <c r="B1045" t="s">
        <v>1454</v>
      </c>
      <c r="C1045" s="26">
        <v>3</v>
      </c>
      <c r="D1045" s="21">
        <v>5.811780664706121</v>
      </c>
      <c r="E1045" s="21">
        <v>-3.0777790752950247E-4</v>
      </c>
      <c r="F1045" s="21">
        <v>-3.1567194997999426E-2</v>
      </c>
      <c r="G1045" s="21">
        <v>-3.1567194997999426E-2</v>
      </c>
      <c r="H1045" s="21">
        <v>0.13402341571704635</v>
      </c>
      <c r="I1045" s="21">
        <v>0</v>
      </c>
      <c r="J1045" s="21">
        <v>8.0414049430227816</v>
      </c>
      <c r="K1045" s="21">
        <v>0.13402341571704635</v>
      </c>
      <c r="L1045" s="21">
        <v>-1.0000000000000002</v>
      </c>
      <c r="M1045" s="21">
        <v>-1.0000000000000002</v>
      </c>
      <c r="N1045" s="21">
        <v>2.6804683143409265</v>
      </c>
      <c r="O1045" s="21">
        <v>13.821618412730903</v>
      </c>
      <c r="P1045" s="21">
        <v>0.33137831127130385</v>
      </c>
      <c r="Q1045" s="21">
        <v>-1.5704446027361048E-2</v>
      </c>
      <c r="R1045" s="21">
        <v>-3.5077418367792337E-2</v>
      </c>
      <c r="S1045" s="21">
        <v>0.33333333333333337</v>
      </c>
      <c r="T1045" s="21">
        <v>0.28481431628772691</v>
      </c>
      <c r="U1045" s="21">
        <v>1.5771196666292314E-2</v>
      </c>
      <c r="V1045" s="21">
        <v>-2.0427939613554054E-2</v>
      </c>
      <c r="W1045" s="21">
        <v>19.178699638270089</v>
      </c>
      <c r="X1045" s="21">
        <v>0.3761223658422525</v>
      </c>
      <c r="Y1045" s="21">
        <v>-1.0000000000000002</v>
      </c>
      <c r="Z1045" s="21">
        <v>-1.0000000000000002</v>
      </c>
      <c r="AA1045" s="21">
        <v>25.903070468734054</v>
      </c>
      <c r="AB1045" s="21">
        <v>-1.8905546937457551E-2</v>
      </c>
      <c r="AC1045" s="21">
        <v>0.21943566225625008</v>
      </c>
      <c r="AD1045" s="21">
        <v>-6.5341150342157372E-2</v>
      </c>
      <c r="AE1045" s="21">
        <v>6.7594482488317658</v>
      </c>
      <c r="AF1045" s="21">
        <v>-1.0000000000000002</v>
      </c>
      <c r="AG1045" s="21">
        <v>-1.0000000000000002</v>
      </c>
      <c r="AH1045" s="21">
        <v>-1.0000000000000002</v>
      </c>
      <c r="AI1045" s="21">
        <v>0</v>
      </c>
      <c r="AJ1045" s="21">
        <v>-2.0427939613554054E-2</v>
      </c>
      <c r="AK1045" s="21">
        <v>0.22329421507986774</v>
      </c>
      <c r="AL1045" s="21">
        <v>6.0573827453354878E-2</v>
      </c>
      <c r="AM1045" s="21">
        <v>7.8227967642861218E-2</v>
      </c>
      <c r="AN1045" s="21">
        <v>0.86724416593321429</v>
      </c>
      <c r="AO1045" s="21">
        <v>3.0721702664708701</v>
      </c>
      <c r="AP1045" s="21">
        <v>21.98397328559712</v>
      </c>
      <c r="AQ1045" s="21">
        <v>27.220104581292865</v>
      </c>
      <c r="AR1045" s="21">
        <v>0.61349090667379857</v>
      </c>
      <c r="AS1045" s="21">
        <v>0.51014578155929891</v>
      </c>
      <c r="AT1045" s="21">
        <v>-1.0000000000000002</v>
      </c>
      <c r="AU1045" s="21">
        <v>-1.0000000000000002</v>
      </c>
      <c r="AV1045" s="21">
        <v>-6.6644613365791763E-2</v>
      </c>
      <c r="AW1045" s="21">
        <v>61.708662167062087</v>
      </c>
      <c r="AX1045" s="21">
        <v>59.66586820570668</v>
      </c>
      <c r="AY1045" s="21">
        <v>0.12508663906351242</v>
      </c>
      <c r="AZ1045" s="21">
        <v>1.664959954136723</v>
      </c>
      <c r="BA1045" s="26">
        <v>1429.9306554132015</v>
      </c>
      <c r="CU1045" t="e">
        <v>#N/A</v>
      </c>
      <c r="CV1045" t="e">
        <v>#N/A</v>
      </c>
    </row>
    <row r="1046" spans="1:100" x14ac:dyDescent="0.25">
      <c r="A1046">
        <v>2915</v>
      </c>
      <c r="B1046" t="s">
        <v>1455</v>
      </c>
      <c r="C1046" s="26">
        <v>3</v>
      </c>
      <c r="D1046" s="21">
        <v>4.6812793982775887</v>
      </c>
      <c r="E1046" s="21">
        <v>0</v>
      </c>
      <c r="F1046" s="21">
        <v>0.31716872604354773</v>
      </c>
      <c r="G1046" s="21">
        <v>0.31716872604354773</v>
      </c>
      <c r="H1046" s="21">
        <v>-2.9915335002997909E-2</v>
      </c>
      <c r="I1046" s="21">
        <v>0</v>
      </c>
      <c r="J1046" s="21">
        <v>-1.7949201001798749</v>
      </c>
      <c r="K1046" s="21">
        <v>-2.9915335002997909E-2</v>
      </c>
      <c r="L1046" s="21">
        <v>-0.99999999999999944</v>
      </c>
      <c r="M1046" s="21">
        <v>-0.99999999999999944</v>
      </c>
      <c r="N1046" s="21">
        <v>-0.59830670005995867</v>
      </c>
      <c r="O1046" s="21">
        <v>3.2035280241412658</v>
      </c>
      <c r="P1046" s="21">
        <v>0.57779876084759851</v>
      </c>
      <c r="Q1046" s="21">
        <v>0.32566259365742722</v>
      </c>
      <c r="R1046" s="21">
        <v>-1.8012111197865222E-2</v>
      </c>
      <c r="S1046" s="21">
        <v>0.33333333333333337</v>
      </c>
      <c r="T1046" s="21">
        <v>0.39931819525006218</v>
      </c>
      <c r="U1046" s="21">
        <v>7.0693145279377353E-2</v>
      </c>
      <c r="V1046" s="21">
        <v>1.5347216507686761E-3</v>
      </c>
      <c r="W1046" s="21">
        <v>33.391789220661586</v>
      </c>
      <c r="X1046" s="21">
        <v>1.1205326365252437</v>
      </c>
      <c r="Y1046" s="21">
        <v>-0.99999999999999944</v>
      </c>
      <c r="Z1046" s="21">
        <v>-0.99999999999999944</v>
      </c>
      <c r="AA1046" s="21">
        <v>80.996420447755511</v>
      </c>
      <c r="AB1046" s="21">
        <v>5.3225040421510217E-2</v>
      </c>
      <c r="AC1046" s="21">
        <v>0.52888099548205558</v>
      </c>
      <c r="AD1046" s="21">
        <v>0.37034683086226988</v>
      </c>
      <c r="AE1046" s="21">
        <v>47.622643338291788</v>
      </c>
      <c r="AF1046" s="21">
        <v>-0.99999999999999944</v>
      </c>
      <c r="AG1046" s="21">
        <v>-0.99999999999999944</v>
      </c>
      <c r="AH1046" s="21">
        <v>-0.99999999999999944</v>
      </c>
      <c r="AI1046" s="21">
        <v>0</v>
      </c>
      <c r="AJ1046" s="21">
        <v>1.5347216507686761E-3</v>
      </c>
      <c r="AK1046" s="21">
        <v>0.17486249836541951</v>
      </c>
      <c r="AL1046" s="21">
        <v>0.10790546686863758</v>
      </c>
      <c r="AM1046" s="21">
        <v>-5.0956676846874577E-2</v>
      </c>
      <c r="AN1046" s="21">
        <v>-9.6029106509318923E-2</v>
      </c>
      <c r="AO1046" s="21">
        <v>-0.39960442934476686</v>
      </c>
      <c r="AP1046" s="21">
        <v>-1.8612003283897873</v>
      </c>
      <c r="AQ1046" s="21">
        <v>31.596869120481696</v>
      </c>
      <c r="AR1046" s="21">
        <v>0.80487939551354148</v>
      </c>
      <c r="AS1046" s="21">
        <v>1.0906173015222458</v>
      </c>
      <c r="AT1046" s="21">
        <v>-0.99999999999999944</v>
      </c>
      <c r="AU1046" s="21">
        <v>-0.99999999999999944</v>
      </c>
      <c r="AV1046" s="21">
        <v>0.29915661484568257</v>
      </c>
      <c r="AW1046" s="21">
        <v>82.33874814350699</v>
      </c>
      <c r="AX1046" s="21">
        <v>82.492220308583853</v>
      </c>
      <c r="AY1046" s="21">
        <v>0.34135706902954593</v>
      </c>
      <c r="AZ1046" s="21">
        <v>59.524950770036213</v>
      </c>
      <c r="BA1046" s="26">
        <v>1480.0389575121876</v>
      </c>
    </row>
    <row r="1047" spans="1:100" x14ac:dyDescent="0.25">
      <c r="A1047">
        <v>2916</v>
      </c>
      <c r="B1047" t="s">
        <v>1456</v>
      </c>
      <c r="C1047" s="26">
        <v>3</v>
      </c>
      <c r="D1047" s="21">
        <v>3.6946175118013374</v>
      </c>
      <c r="E1047" s="21">
        <v>-2.9042147310520294E-2</v>
      </c>
      <c r="F1047" s="21">
        <v>0.72035894160266978</v>
      </c>
      <c r="G1047" s="21">
        <v>0.70816922013498851</v>
      </c>
      <c r="H1047" s="21">
        <v>0.17928485071923334</v>
      </c>
      <c r="I1047" s="21">
        <v>0</v>
      </c>
      <c r="J1047" s="21">
        <v>10.757091043153991</v>
      </c>
      <c r="K1047" s="21">
        <v>0.17928485071923334</v>
      </c>
      <c r="L1047" s="21">
        <v>-1.0000000000000011</v>
      </c>
      <c r="M1047" s="21">
        <v>-1.0000000000000011</v>
      </c>
      <c r="N1047" s="21">
        <v>3.5856970143846638</v>
      </c>
      <c r="O1047" s="21">
        <v>15.159877775090314</v>
      </c>
      <c r="P1047" s="21">
        <v>-1.2626551119565368</v>
      </c>
      <c r="Q1047" s="21">
        <v>-0.25572207031173322</v>
      </c>
      <c r="R1047" s="21">
        <v>-0.17033005276509947</v>
      </c>
      <c r="S1047" s="21">
        <v>0.33333333333333354</v>
      </c>
      <c r="T1047" s="21">
        <v>0.32666857195747379</v>
      </c>
      <c r="U1047" s="21">
        <v>-7.7914259697219684E-2</v>
      </c>
      <c r="V1047" s="21">
        <v>-3.0354568025508108E-2</v>
      </c>
      <c r="W1047" s="21">
        <v>14.897929073953861</v>
      </c>
      <c r="X1047" s="21">
        <v>1.4257457758689446E-3</v>
      </c>
      <c r="Y1047" s="21">
        <v>-1.0000000000000011</v>
      </c>
      <c r="Z1047" s="21">
        <v>-1.0000000000000011</v>
      </c>
      <c r="AA1047" s="21">
        <v>27.571418011437263</v>
      </c>
      <c r="AB1047" s="21">
        <v>0.11729386329093593</v>
      </c>
      <c r="AC1047" s="21">
        <v>6.6762535332180004E-2</v>
      </c>
      <c r="AD1047" s="21">
        <v>7.2819981181854496E-2</v>
      </c>
      <c r="AE1047" s="21">
        <v>12.843818990248513</v>
      </c>
      <c r="AF1047" s="21">
        <v>-1.0000000000000011</v>
      </c>
      <c r="AG1047" s="21">
        <v>-1.0000000000000011</v>
      </c>
      <c r="AH1047" s="21">
        <v>-1.0000000000000011</v>
      </c>
      <c r="AI1047" s="21">
        <v>0</v>
      </c>
      <c r="AJ1047" s="21">
        <v>-3.0354568025508108E-2</v>
      </c>
      <c r="AK1047" s="21">
        <v>0.12255807640665471</v>
      </c>
      <c r="AL1047" s="21">
        <v>2.5696273627989062E-2</v>
      </c>
      <c r="AM1047" s="21">
        <v>-0.35951084863806826</v>
      </c>
      <c r="AN1047" s="21">
        <v>-0.33307190578248042</v>
      </c>
      <c r="AO1047" s="21">
        <v>-8.374980833918432</v>
      </c>
      <c r="AP1047" s="21">
        <v>-8.1983162764220641</v>
      </c>
      <c r="AQ1047" s="21">
        <v>25.65502011710786</v>
      </c>
      <c r="AR1047" s="21">
        <v>0.55173307756807954</v>
      </c>
      <c r="AS1047" s="21">
        <v>0.18071059649510177</v>
      </c>
      <c r="AT1047" s="21">
        <v>-1.0000000000000011</v>
      </c>
      <c r="AU1047" s="21">
        <v>-1.0000000000000011</v>
      </c>
      <c r="AV1047" s="21">
        <v>0.53783916736988902</v>
      </c>
      <c r="AW1047" s="21">
        <v>34.532979510105513</v>
      </c>
      <c r="AX1047" s="21">
        <v>31.497522707554701</v>
      </c>
      <c r="AY1047" s="21">
        <v>9.1536720353703374E-2</v>
      </c>
      <c r="AZ1047" s="21">
        <v>-31.193633570234446</v>
      </c>
      <c r="BA1047" s="26">
        <v>1434.2612230172017</v>
      </c>
    </row>
    <row r="1048" spans="1:100" x14ac:dyDescent="0.25">
      <c r="A1048">
        <v>2923</v>
      </c>
      <c r="B1048" t="s">
        <v>1457</v>
      </c>
      <c r="C1048" s="26">
        <v>3</v>
      </c>
      <c r="D1048" s="21">
        <v>3.6768244889359658</v>
      </c>
      <c r="E1048" s="21">
        <v>0</v>
      </c>
      <c r="F1048" s="21">
        <v>-8.1064388142207344E-2</v>
      </c>
      <c r="G1048" s="21">
        <v>-8.1064388142207344E-2</v>
      </c>
      <c r="H1048" s="21">
        <v>1.6842611842860858E-2</v>
      </c>
      <c r="I1048" s="21">
        <v>0</v>
      </c>
      <c r="J1048" s="21">
        <v>1.0105567105716529</v>
      </c>
      <c r="K1048" s="21">
        <v>1.6842611842860858E-2</v>
      </c>
      <c r="L1048" s="21">
        <v>-1.0000000000000013</v>
      </c>
      <c r="M1048" s="21">
        <v>-1.0000000000000013</v>
      </c>
      <c r="N1048" s="21">
        <v>0.33685223685721744</v>
      </c>
      <c r="O1048" s="21">
        <v>4.6063168113654109</v>
      </c>
      <c r="P1048" s="21">
        <v>-0.3017110347552846</v>
      </c>
      <c r="Q1048" s="21">
        <v>-0.33223694300954565</v>
      </c>
      <c r="R1048" s="21">
        <v>-0.1811277035499784</v>
      </c>
      <c r="S1048" s="21">
        <v>0.33333333333333359</v>
      </c>
      <c r="T1048" s="21">
        <v>0.35994915169393804</v>
      </c>
      <c r="U1048" s="21">
        <v>0.1206868346171473</v>
      </c>
      <c r="V1048" s="21">
        <v>0</v>
      </c>
      <c r="W1048" s="21">
        <v>31.885068312062323</v>
      </c>
      <c r="X1048" s="21">
        <v>1.1858030300136044</v>
      </c>
      <c r="Y1048" s="21">
        <v>-1.0000000000000013</v>
      </c>
      <c r="Z1048" s="21">
        <v>-1.0000000000000013</v>
      </c>
      <c r="AA1048" s="21">
        <v>55.872046179030654</v>
      </c>
      <c r="AB1048" s="21">
        <v>0.35837691407937106</v>
      </c>
      <c r="AC1048" s="21">
        <v>0.12490722450416471</v>
      </c>
      <c r="AD1048" s="21">
        <v>7.7972826830280829E-5</v>
      </c>
      <c r="AE1048" s="21">
        <v>24.168105570518311</v>
      </c>
      <c r="AF1048" s="21">
        <v>-1.0000000000000013</v>
      </c>
      <c r="AG1048" s="21">
        <v>-1.0000000000000013</v>
      </c>
      <c r="AH1048" s="21">
        <v>-1.0000000000000013</v>
      </c>
      <c r="AI1048" s="21">
        <v>0</v>
      </c>
      <c r="AJ1048" s="21">
        <v>0</v>
      </c>
      <c r="AK1048" s="21">
        <v>-7.5747575034287321E-2</v>
      </c>
      <c r="AL1048" s="21">
        <v>-1.9269536517862808E-2</v>
      </c>
      <c r="AM1048" s="21">
        <v>0.13207366912606447</v>
      </c>
      <c r="AN1048" s="21">
        <v>0.19586693205646538</v>
      </c>
      <c r="AO1048" s="21">
        <v>2.9231038529801783</v>
      </c>
      <c r="AP1048" s="21">
        <v>4.8003256188223213</v>
      </c>
      <c r="AQ1048" s="21">
        <v>32.895625022633986</v>
      </c>
      <c r="AR1048" s="21">
        <v>0.81396931964441932</v>
      </c>
      <c r="AS1048" s="21">
        <v>1.2026456418564648</v>
      </c>
      <c r="AT1048" s="21">
        <v>-1.0000000000000013</v>
      </c>
      <c r="AU1048" s="21">
        <v>-1.0000000000000013</v>
      </c>
      <c r="AV1048" s="21">
        <v>-0.26219209169218571</v>
      </c>
      <c r="AW1048" s="21">
        <v>65.278688609218392</v>
      </c>
      <c r="AX1048" s="21">
        <v>65.278688609218392</v>
      </c>
      <c r="AY1048" s="21">
        <v>0.13777545872655295</v>
      </c>
      <c r="AZ1048" s="21">
        <v>-4.6246364148998689</v>
      </c>
      <c r="BA1048" s="26">
        <v>1379.2224111750493</v>
      </c>
      <c r="CU1048" t="e">
        <v>#N/A</v>
      </c>
      <c r="CV1048" t="e">
        <v>#N/A</v>
      </c>
    </row>
    <row r="1049" spans="1:100" x14ac:dyDescent="0.25">
      <c r="A1049">
        <v>2926</v>
      </c>
      <c r="B1049" t="s">
        <v>1458</v>
      </c>
      <c r="C1049" s="26">
        <v>3</v>
      </c>
      <c r="D1049" s="21">
        <v>5.5069842059978846</v>
      </c>
      <c r="E1049" s="21">
        <v>0</v>
      </c>
      <c r="F1049" s="21">
        <v>0.25790115575770384</v>
      </c>
      <c r="G1049" s="21">
        <v>0.25790115575770384</v>
      </c>
      <c r="H1049" s="21">
        <v>0.23423105352108439</v>
      </c>
      <c r="I1049" s="21">
        <v>0</v>
      </c>
      <c r="J1049" s="21">
        <v>14.053863211265075</v>
      </c>
      <c r="K1049" s="21">
        <v>0.23423105352108439</v>
      </c>
      <c r="L1049" s="21">
        <v>-1.0000000000000016</v>
      </c>
      <c r="M1049" s="21">
        <v>-1.0000000000000016</v>
      </c>
      <c r="N1049" s="21">
        <v>4.684621070421688</v>
      </c>
      <c r="O1049" s="21">
        <v>19.81874857302066</v>
      </c>
      <c r="P1049" s="21">
        <v>0.40922066629827786</v>
      </c>
      <c r="Q1049" s="21">
        <v>0.17558188068023081</v>
      </c>
      <c r="R1049" s="21">
        <v>9.0915215211435252E-2</v>
      </c>
      <c r="S1049" s="21">
        <v>0.33333333333333348</v>
      </c>
      <c r="T1049" s="21">
        <v>0.26010815029438228</v>
      </c>
      <c r="U1049" s="21">
        <v>0.18657741890466858</v>
      </c>
      <c r="V1049" s="21">
        <v>0</v>
      </c>
      <c r="W1049" s="21">
        <v>21.831513960451993</v>
      </c>
      <c r="X1049" s="21">
        <v>1.0322949226863538</v>
      </c>
      <c r="Y1049" s="21">
        <v>-1.0000000000000016</v>
      </c>
      <c r="Z1049" s="21">
        <v>-1.0000000000000016</v>
      </c>
      <c r="AA1049" s="21">
        <v>37.892882798036716</v>
      </c>
      <c r="AB1049" s="21">
        <v>0.10798117574368371</v>
      </c>
      <c r="AC1049" s="21">
        <v>0.23558064075659349</v>
      </c>
      <c r="AD1049" s="21">
        <v>-2.4152744052811495E-2</v>
      </c>
      <c r="AE1049" s="21">
        <v>15.970453622373288</v>
      </c>
      <c r="AF1049" s="21">
        <v>-1.0000000000000016</v>
      </c>
      <c r="AG1049" s="21">
        <v>-1.0000000000000016</v>
      </c>
      <c r="AH1049" s="21">
        <v>-1.0000000000000016</v>
      </c>
      <c r="AI1049" s="21">
        <v>0</v>
      </c>
      <c r="AJ1049" s="21">
        <v>0</v>
      </c>
      <c r="AK1049" s="21">
        <v>0.42095436180984397</v>
      </c>
      <c r="AL1049" s="21">
        <v>5.8960206898777977E-2</v>
      </c>
      <c r="AM1049" s="21">
        <v>1.0472947463103734</v>
      </c>
      <c r="AN1049" s="21">
        <v>-4.8314634951028029E-2</v>
      </c>
      <c r="AO1049" s="21">
        <v>28.287140466808555</v>
      </c>
      <c r="AP1049" s="21">
        <v>-0.91306483928181092</v>
      </c>
      <c r="AQ1049" s="21">
        <v>35.88537717171706</v>
      </c>
      <c r="AR1049" s="21">
        <v>0.78001890253238459</v>
      </c>
      <c r="AS1049" s="21">
        <v>1.2665259762074388</v>
      </c>
      <c r="AT1049" s="21">
        <v>-1.0000000000000016</v>
      </c>
      <c r="AU1049" s="21">
        <v>-1.0000000000000016</v>
      </c>
      <c r="AV1049" s="21">
        <v>0.3488163709691392</v>
      </c>
      <c r="AW1049" s="21">
        <v>56.798566531775563</v>
      </c>
      <c r="AX1049" s="21">
        <v>56.798566531775563</v>
      </c>
      <c r="AY1049" s="21">
        <v>0.27054360253487164</v>
      </c>
      <c r="AZ1049" s="21">
        <v>-18.969843200250779</v>
      </c>
      <c r="BA1049" s="26">
        <v>1370.107652811784</v>
      </c>
      <c r="CU1049" t="e">
        <v>#N/A</v>
      </c>
      <c r="CV1049" t="e">
        <v>#N/A</v>
      </c>
    </row>
    <row r="1050" spans="1:100" x14ac:dyDescent="0.25">
      <c r="A1050">
        <v>2928</v>
      </c>
      <c r="B1050" t="s">
        <v>678</v>
      </c>
      <c r="C1050" s="26">
        <v>3</v>
      </c>
      <c r="D1050" s="21">
        <v>4.6202818456017907</v>
      </c>
      <c r="E1050" s="21">
        <v>-7.2465628077071631E-3</v>
      </c>
      <c r="F1050" s="21">
        <v>-4.1832261074396603E-2</v>
      </c>
      <c r="G1050" s="21">
        <v>-4.1832261074396603E-2</v>
      </c>
      <c r="H1050" s="21">
        <v>0.13881901985758385</v>
      </c>
      <c r="I1050" s="21">
        <v>0</v>
      </c>
      <c r="J1050" s="21">
        <v>8.3291411914550331</v>
      </c>
      <c r="K1050" s="21">
        <v>0.13881901985758385</v>
      </c>
      <c r="L1050" s="21">
        <v>-1.0000000000000022</v>
      </c>
      <c r="M1050" s="21">
        <v>-1.0000000000000022</v>
      </c>
      <c r="N1050" s="21">
        <v>2.7763803971516778</v>
      </c>
      <c r="O1050" s="21">
        <v>12.907590775982422</v>
      </c>
      <c r="P1050" s="21">
        <v>-0.10718876835286581</v>
      </c>
      <c r="Q1050" s="21">
        <v>1.9362900237704481</v>
      </c>
      <c r="R1050" s="21">
        <v>0.60544093217726602</v>
      </c>
      <c r="S1050" s="21">
        <v>0.34029883088845464</v>
      </c>
      <c r="T1050" s="21">
        <v>0.36094163714349464</v>
      </c>
      <c r="U1050" s="21">
        <v>0.48727730232907324</v>
      </c>
      <c r="V1050" s="21">
        <v>-4.2603685025976348E-2</v>
      </c>
      <c r="W1050" s="21">
        <v>40.283802619098509</v>
      </c>
      <c r="X1050" s="21">
        <v>2.2835168511449617</v>
      </c>
      <c r="Y1050" s="21">
        <v>-1.0000000000000022</v>
      </c>
      <c r="Z1050" s="21">
        <v>-1.0000000000000022</v>
      </c>
      <c r="AA1050" s="21">
        <v>64.053739642466937</v>
      </c>
      <c r="AB1050" s="21">
        <v>0.22923261066972531</v>
      </c>
      <c r="AC1050" s="21">
        <v>0.36512819528609491</v>
      </c>
      <c r="AD1050" s="21">
        <v>-0.13107088413199702</v>
      </c>
      <c r="AE1050" s="21">
        <v>23.164496091191161</v>
      </c>
      <c r="AF1050" s="21">
        <v>-1.0000000000000022</v>
      </c>
      <c r="AG1050" s="21">
        <v>-1.0000000000000022</v>
      </c>
      <c r="AH1050" s="21">
        <v>-1.0000000000000022</v>
      </c>
      <c r="AI1050" s="21">
        <v>0</v>
      </c>
      <c r="AJ1050" s="21">
        <v>-4.2603685025976348E-2</v>
      </c>
      <c r="AK1050" s="21">
        <v>-8.9393256760048237E-2</v>
      </c>
      <c r="AL1050" s="21">
        <v>4.7742950956390258E-2</v>
      </c>
      <c r="AM1050" s="21">
        <v>4.9750492783876069E-2</v>
      </c>
      <c r="AN1050" s="21">
        <v>6.8968259437076657E-2</v>
      </c>
      <c r="AO1050" s="21">
        <v>0.79679603579665981</v>
      </c>
      <c r="AP1050" s="21">
        <v>1.9629212407088676</v>
      </c>
      <c r="AQ1050" s="21">
        <v>48.612943810553546</v>
      </c>
      <c r="AR1050" s="21">
        <v>1.1459140853350467</v>
      </c>
      <c r="AS1050" s="21">
        <v>2.4223358710025464</v>
      </c>
      <c r="AT1050" s="21">
        <v>-1.0000000000000022</v>
      </c>
      <c r="AU1050" s="21">
        <v>-1.0000000000000022</v>
      </c>
      <c r="AV1050" s="21">
        <v>0.56360867110286861</v>
      </c>
      <c r="AW1050" s="21">
        <v>78.924251659158244</v>
      </c>
      <c r="AX1050" s="21">
        <v>74.663883156560601</v>
      </c>
      <c r="AY1050" s="21">
        <v>0.20375779850972187</v>
      </c>
      <c r="AZ1050" s="21">
        <v>-15.121248733844386</v>
      </c>
      <c r="BA1050" s="26">
        <v>1522.3289300641957</v>
      </c>
    </row>
    <row r="1051" spans="1:100" x14ac:dyDescent="0.25">
      <c r="A1051">
        <v>2929</v>
      </c>
      <c r="B1051" t="s">
        <v>1459</v>
      </c>
      <c r="C1051" s="26">
        <v>3</v>
      </c>
      <c r="D1051" s="21">
        <v>4.6216301901197312</v>
      </c>
      <c r="E1051" s="21">
        <v>-1.5857864888088345E-2</v>
      </c>
      <c r="F1051" s="21">
        <v>3.8856385031966645E-2</v>
      </c>
      <c r="G1051" s="21">
        <v>3.3570430069270518E-2</v>
      </c>
      <c r="H1051" s="21">
        <v>1.4688014297056342E-2</v>
      </c>
      <c r="I1051" s="21">
        <v>0</v>
      </c>
      <c r="J1051" s="21">
        <v>0.88128085782337984</v>
      </c>
      <c r="K1051" s="21">
        <v>1.4688014297056342E-2</v>
      </c>
      <c r="L1051" s="21">
        <v>-0.99999999999999867</v>
      </c>
      <c r="M1051" s="21">
        <v>-0.99999999999999867</v>
      </c>
      <c r="N1051" s="21">
        <v>0.29376028594112702</v>
      </c>
      <c r="O1051" s="21">
        <v>5.5364814780123845</v>
      </c>
      <c r="P1051" s="21">
        <v>-0.25765938109169573</v>
      </c>
      <c r="Q1051" s="21">
        <v>-0.62217589194208933</v>
      </c>
      <c r="R1051" s="21">
        <v>-0.25485064091359377</v>
      </c>
      <c r="S1051" s="21">
        <v>0.3399653315866909</v>
      </c>
      <c r="T1051" s="21">
        <v>0.39661394180330933</v>
      </c>
      <c r="U1051" s="21">
        <v>0.17836845964669071</v>
      </c>
      <c r="V1051" s="21">
        <v>0</v>
      </c>
      <c r="W1051" s="21">
        <v>36.010388749585395</v>
      </c>
      <c r="X1051" s="21">
        <v>1.4936829455124223</v>
      </c>
      <c r="Y1051" s="21">
        <v>-0.99999999999999867</v>
      </c>
      <c r="Z1051" s="21">
        <v>-0.99999999999999867</v>
      </c>
      <c r="AA1051" s="21">
        <v>19.465336394344988</v>
      </c>
      <c r="AB1051" s="21">
        <v>-8.9392290979779729E-2</v>
      </c>
      <c r="AC1051" s="21">
        <v>-0.27829594122983864</v>
      </c>
      <c r="AD1051" s="21">
        <v>4.188419792308197E-2</v>
      </c>
      <c r="AE1051" s="21">
        <v>-16.290201714326813</v>
      </c>
      <c r="AF1051" s="21">
        <v>-0.99999999999999867</v>
      </c>
      <c r="AG1051" s="21">
        <v>-0.99999999999999867</v>
      </c>
      <c r="AH1051" s="21">
        <v>-0.99999999999999867</v>
      </c>
      <c r="AI1051" s="21">
        <v>0</v>
      </c>
      <c r="AJ1051" s="21">
        <v>0</v>
      </c>
      <c r="AK1051" s="21">
        <v>8.1483184970440645E-2</v>
      </c>
      <c r="AL1051" s="21">
        <v>1.8398334938962587E-2</v>
      </c>
      <c r="AM1051" s="21">
        <v>-4.8556306819601561E-2</v>
      </c>
      <c r="AN1051" s="21">
        <v>6.7409313199653695E-2</v>
      </c>
      <c r="AO1051" s="21">
        <v>-0.80649174563783499</v>
      </c>
      <c r="AP1051" s="21">
        <v>1.7772245046861537</v>
      </c>
      <c r="AQ1051" s="21">
        <v>36.891669607408787</v>
      </c>
      <c r="AR1051" s="21">
        <v>0.91494773303669108</v>
      </c>
      <c r="AS1051" s="21">
        <v>1.5083709598094788</v>
      </c>
      <c r="AT1051" s="21">
        <v>-0.99999999999999867</v>
      </c>
      <c r="AU1051" s="21">
        <v>-0.99999999999999867</v>
      </c>
      <c r="AV1051" s="21">
        <v>-0.22128021084432342</v>
      </c>
      <c r="AW1051" s="21">
        <v>26.77904237704352</v>
      </c>
      <c r="AX1051" s="21">
        <v>26.77904237704352</v>
      </c>
      <c r="AY1051" s="21">
        <v>-3.6905144089914209E-2</v>
      </c>
      <c r="AZ1051" s="21">
        <v>-23.642966170050681</v>
      </c>
      <c r="BA1051" s="26">
        <v>1442.7630539780996</v>
      </c>
      <c r="CU1051" t="e">
        <v>#N/A</v>
      </c>
      <c r="CV1051" t="e">
        <v>#N/A</v>
      </c>
    </row>
    <row r="1052" spans="1:100" x14ac:dyDescent="0.25">
      <c r="A1052">
        <v>2930</v>
      </c>
      <c r="B1052" t="s">
        <v>1460</v>
      </c>
      <c r="C1052" s="26">
        <v>3</v>
      </c>
      <c r="D1052" s="21">
        <v>3.7637062318904007</v>
      </c>
      <c r="E1052" s="21">
        <v>-1.8925533944728262E-2</v>
      </c>
      <c r="F1052" s="21">
        <v>4.9260101613467985E-3</v>
      </c>
      <c r="G1052" s="21">
        <v>4.9260101613467985E-3</v>
      </c>
      <c r="H1052" s="21">
        <v>0.41860092945101446</v>
      </c>
      <c r="I1052" s="21">
        <v>0</v>
      </c>
      <c r="J1052" s="21">
        <v>25.116055767060882</v>
      </c>
      <c r="K1052" s="21">
        <v>0.41860092945101446</v>
      </c>
      <c r="L1052" s="21">
        <v>-0.99999999999999989</v>
      </c>
      <c r="M1052" s="21">
        <v>-0.99999999999999989</v>
      </c>
      <c r="N1052" s="21">
        <v>8.3720185890202945</v>
      </c>
      <c r="O1052" s="21">
        <v>28.884688009112612</v>
      </c>
      <c r="P1052" s="21">
        <v>-8.6044564794348299E-2</v>
      </c>
      <c r="Q1052" s="21">
        <v>1.2489029902397224</v>
      </c>
      <c r="R1052" s="21">
        <v>0.43197227248310377</v>
      </c>
      <c r="S1052" s="21">
        <v>0.34634675041027996</v>
      </c>
      <c r="T1052" s="21">
        <v>0.37213970459239432</v>
      </c>
      <c r="U1052" s="21">
        <v>0.41573383823184251</v>
      </c>
      <c r="V1052" s="21">
        <v>0.15790328195729003</v>
      </c>
      <c r="W1052" s="21">
        <v>34.940905829631703</v>
      </c>
      <c r="X1052" s="21">
        <v>2.9490469414818303</v>
      </c>
      <c r="Y1052" s="21">
        <v>-0.99999999999999989</v>
      </c>
      <c r="Z1052" s="21">
        <v>-0.99999999999999989</v>
      </c>
      <c r="AA1052" s="21">
        <v>53.434508725498176</v>
      </c>
      <c r="AB1052" s="21">
        <v>0.25860539509573388</v>
      </c>
      <c r="AC1052" s="21">
        <v>-4.4145909988051762E-2</v>
      </c>
      <c r="AD1052" s="21">
        <v>0.14677312735998604</v>
      </c>
      <c r="AE1052" s="21">
        <v>18.061630623383401</v>
      </c>
      <c r="AF1052" s="21">
        <v>-0.99999999999999989</v>
      </c>
      <c r="AG1052" s="21">
        <v>-0.99999999999999989</v>
      </c>
      <c r="AH1052" s="21">
        <v>-0.99999999999999989</v>
      </c>
      <c r="AI1052" s="21">
        <v>0</v>
      </c>
      <c r="AJ1052" s="21">
        <v>0.15790328195729003</v>
      </c>
      <c r="AK1052" s="21">
        <v>-2.9560965083708521E-2</v>
      </c>
      <c r="AL1052" s="21">
        <v>1.9266693671255247E-2</v>
      </c>
      <c r="AM1052" s="21">
        <v>5.6839302754799412E-2</v>
      </c>
      <c r="AN1052" s="21">
        <v>9.885212901864672E-2</v>
      </c>
      <c r="AO1052" s="21">
        <v>1.2731777434514417</v>
      </c>
      <c r="AP1052" s="21">
        <v>2.5676366938224455</v>
      </c>
      <c r="AQ1052" s="21">
        <v>60.05696159669256</v>
      </c>
      <c r="AR1052" s="21">
        <v>1.2921235751918076</v>
      </c>
      <c r="AS1052" s="21">
        <v>3.3676478709328448</v>
      </c>
      <c r="AT1052" s="21">
        <v>-0.99999999999999989</v>
      </c>
      <c r="AU1052" s="21">
        <v>-0.99999999999999989</v>
      </c>
      <c r="AV1052" s="21">
        <v>0.43689828264445052</v>
      </c>
      <c r="AW1052" s="21">
        <v>84.886833428433278</v>
      </c>
      <c r="AX1052" s="21">
        <v>100.67716162416227</v>
      </c>
      <c r="AY1052" s="21">
        <v>0.17079450678433078</v>
      </c>
      <c r="AZ1052" s="21">
        <v>10.663661012786484</v>
      </c>
      <c r="BA1052" s="26">
        <v>1587.7213412511048</v>
      </c>
      <c r="CU1052" t="e">
        <v>#N/A</v>
      </c>
      <c r="CV1052" t="e">
        <v>#N/A</v>
      </c>
    </row>
    <row r="1053" spans="1:100" x14ac:dyDescent="0.25">
      <c r="A1053">
        <v>2935</v>
      </c>
      <c r="B1053" t="s">
        <v>1461</v>
      </c>
      <c r="C1053" s="26">
        <v>3</v>
      </c>
      <c r="D1053" s="21">
        <v>4.063747922721884</v>
      </c>
      <c r="E1053" s="21">
        <v>-0.37194295012004586</v>
      </c>
      <c r="F1053" s="21">
        <v>1.375563537006909</v>
      </c>
      <c r="G1053" s="21">
        <v>1.2486733108653847</v>
      </c>
      <c r="H1053" s="21">
        <v>-6.3099877673455873E-2</v>
      </c>
      <c r="I1053" s="21">
        <v>0</v>
      </c>
      <c r="J1053" s="21">
        <v>-3.7859926604073517</v>
      </c>
      <c r="K1053" s="21">
        <v>-6.3099877673455873E-2</v>
      </c>
      <c r="L1053" s="21">
        <v>-1.0000000000000011</v>
      </c>
      <c r="M1053" s="21">
        <v>-1.0000000000000011</v>
      </c>
      <c r="N1053" s="21">
        <v>-1.2619975534691159</v>
      </c>
      <c r="O1053" s="21">
        <v>1.5264285731799161</v>
      </c>
      <c r="P1053" s="21">
        <v>-0.77852846183723756</v>
      </c>
      <c r="Q1053" s="21">
        <v>1.5249957491809101</v>
      </c>
      <c r="R1053" s="21">
        <v>0.36415611235310708</v>
      </c>
      <c r="S1053" s="21">
        <v>0.33988013710592413</v>
      </c>
      <c r="T1053" s="21">
        <v>0.38060966317777656</v>
      </c>
      <c r="U1053" s="21">
        <v>0.16521986291387805</v>
      </c>
      <c r="V1053" s="21">
        <v>0</v>
      </c>
      <c r="W1053" s="21">
        <v>37.952381634841366</v>
      </c>
      <c r="X1053" s="21">
        <v>1.4917454594571116</v>
      </c>
      <c r="Y1053" s="21">
        <v>-1.0000000000000011</v>
      </c>
      <c r="Z1053" s="21">
        <v>-1.0000000000000011</v>
      </c>
      <c r="AA1053" s="21">
        <v>76.220587527319566</v>
      </c>
      <c r="AB1053" s="21">
        <v>0.14643707345350915</v>
      </c>
      <c r="AC1053" s="21">
        <v>0.38943769286907498</v>
      </c>
      <c r="AD1053" s="21">
        <v>0.22220622927991759</v>
      </c>
      <c r="AE1053" s="21">
        <v>37.904049780125071</v>
      </c>
      <c r="AF1053" s="21">
        <v>-1.0000000000000011</v>
      </c>
      <c r="AG1053" s="21">
        <v>-1.0000000000000011</v>
      </c>
      <c r="AH1053" s="21">
        <v>-1.0000000000000011</v>
      </c>
      <c r="AI1053" s="21">
        <v>-1.4678047673524885E-2</v>
      </c>
      <c r="AJ1053" s="21">
        <v>0</v>
      </c>
      <c r="AK1053" s="21">
        <v>-0.14187947176786797</v>
      </c>
      <c r="AL1053" s="21">
        <v>-1.651687185178382E-2</v>
      </c>
      <c r="AM1053" s="21">
        <v>-0.18950661460512538</v>
      </c>
      <c r="AN1053" s="21">
        <v>1.9172442405781635E-3</v>
      </c>
      <c r="AO1053" s="21">
        <v>-5.4470627239674716</v>
      </c>
      <c r="AP1053" s="21">
        <v>-3.4653253244465027E-2</v>
      </c>
      <c r="AQ1053" s="21">
        <v>34.166388974434042</v>
      </c>
      <c r="AR1053" s="21">
        <v>0.88570966319757893</v>
      </c>
      <c r="AS1053" s="21">
        <v>1.428645581783655</v>
      </c>
      <c r="AT1053" s="21">
        <v>-1.0000000000000011</v>
      </c>
      <c r="AU1053" s="21">
        <v>-1.0000000000000011</v>
      </c>
      <c r="AV1053" s="21">
        <v>1.6128294232184923</v>
      </c>
      <c r="AW1053" s="21">
        <v>77.712362847255008</v>
      </c>
      <c r="AX1053" s="21">
        <v>77.418801893784519</v>
      </c>
      <c r="AY1053" s="21">
        <v>0.36061489470159197</v>
      </c>
      <c r="AZ1053" s="21">
        <v>22.820243287144422</v>
      </c>
      <c r="BA1053" s="26">
        <v>1493.0509147132043</v>
      </c>
    </row>
    <row r="1054" spans="1:100" x14ac:dyDescent="0.25">
      <c r="A1054">
        <v>2942</v>
      </c>
      <c r="B1054" t="s">
        <v>1462</v>
      </c>
      <c r="C1054" s="26">
        <v>3</v>
      </c>
      <c r="D1054" s="21">
        <v>5.4146656074199866</v>
      </c>
      <c r="E1054" s="21">
        <v>-4.3323720678237754E-2</v>
      </c>
      <c r="F1054" s="21">
        <v>-5.4895340291120392E-2</v>
      </c>
      <c r="G1054" s="21">
        <v>-6.9336580517199653E-2</v>
      </c>
      <c r="H1054" s="21">
        <v>-0.15174363617857747</v>
      </c>
      <c r="I1054" s="21">
        <v>0</v>
      </c>
      <c r="J1054" s="21">
        <v>-9.1046181707146498</v>
      </c>
      <c r="K1054" s="21">
        <v>-0.15174363617857747</v>
      </c>
      <c r="L1054" s="21">
        <v>-0.99999999999999911</v>
      </c>
      <c r="M1054" s="21">
        <v>-0.99999999999999911</v>
      </c>
      <c r="N1054" s="21">
        <v>-3.0348727235715502</v>
      </c>
      <c r="O1054" s="21">
        <v>-3.7592891438118623</v>
      </c>
      <c r="P1054" s="21">
        <v>2.7797002855909967</v>
      </c>
      <c r="Q1054" s="21">
        <v>0.54705526155000872</v>
      </c>
      <c r="R1054" s="21">
        <v>0.46479237979743304</v>
      </c>
      <c r="S1054" s="21">
        <v>0.35027604137433416</v>
      </c>
      <c r="T1054" s="21">
        <v>0.41657503261299561</v>
      </c>
      <c r="U1054" s="21">
        <v>0.10012464457840753</v>
      </c>
      <c r="V1054" s="21">
        <v>0</v>
      </c>
      <c r="W1054" s="21">
        <v>40.748774189772575</v>
      </c>
      <c r="X1054" s="21">
        <v>1.3952935697140567</v>
      </c>
      <c r="Y1054" s="21">
        <v>-0.99999999999999911</v>
      </c>
      <c r="Z1054" s="21">
        <v>-0.99999999999999911</v>
      </c>
      <c r="AA1054" s="21">
        <v>32.327557873813774</v>
      </c>
      <c r="AB1054" s="21">
        <v>3.3847783941572257E-2</v>
      </c>
      <c r="AC1054" s="21">
        <v>-4.7659559907748679E-2</v>
      </c>
      <c r="AD1054" s="21">
        <v>-0.16390839794894854</v>
      </c>
      <c r="AE1054" s="21">
        <v>-8.8860086957562583</v>
      </c>
      <c r="AF1054" s="21">
        <v>-0.99999999999999911</v>
      </c>
      <c r="AG1054" s="21">
        <v>-0.99999999999999911</v>
      </c>
      <c r="AH1054" s="21">
        <v>-0.99999999999999911</v>
      </c>
      <c r="AI1054" s="21">
        <v>0</v>
      </c>
      <c r="AJ1054" s="21">
        <v>0</v>
      </c>
      <c r="AK1054" s="21">
        <v>0.22655930067010727</v>
      </c>
      <c r="AL1054" s="21">
        <v>-3.8434544610652092E-2</v>
      </c>
      <c r="AM1054" s="21">
        <v>0.16289076020967364</v>
      </c>
      <c r="AN1054" s="21">
        <v>-9.859994253571519E-2</v>
      </c>
      <c r="AO1054" s="21">
        <v>5.2050655085923747</v>
      </c>
      <c r="AP1054" s="21">
        <v>-2.6571712864461396</v>
      </c>
      <c r="AQ1054" s="21">
        <v>31.644156019057949</v>
      </c>
      <c r="AR1054" s="21">
        <v>0.86697571856573719</v>
      </c>
      <c r="AS1054" s="21">
        <v>1.2435499335354792</v>
      </c>
      <c r="AT1054" s="21">
        <v>-0.99999999999999911</v>
      </c>
      <c r="AU1054" s="21">
        <v>-0.99999999999999911</v>
      </c>
      <c r="AV1054" s="21">
        <v>0.39545579928023344</v>
      </c>
      <c r="AW1054" s="21">
        <v>25.911097443555779</v>
      </c>
      <c r="AX1054" s="21">
        <v>25.911097443555779</v>
      </c>
      <c r="AY1054" s="21">
        <v>-0.10042698680609805</v>
      </c>
      <c r="AZ1054" s="21">
        <v>-51.201333628727369</v>
      </c>
      <c r="BA1054" s="26">
        <v>1342.817291586153</v>
      </c>
      <c r="CU1054" t="e">
        <v>#N/A</v>
      </c>
      <c r="CV1054" t="e">
        <v>#N/A</v>
      </c>
    </row>
    <row r="1055" spans="1:100" x14ac:dyDescent="0.25">
      <c r="A1055">
        <v>2944</v>
      </c>
      <c r="B1055" t="s">
        <v>1463</v>
      </c>
      <c r="C1055" s="26">
        <v>3</v>
      </c>
      <c r="D1055" s="21">
        <v>5.0147405414920705</v>
      </c>
      <c r="E1055" s="21">
        <v>0</v>
      </c>
      <c r="F1055" s="21">
        <v>-0.25788280487832155</v>
      </c>
      <c r="G1055" s="21">
        <v>-0.25788280487832155</v>
      </c>
      <c r="H1055" s="21">
        <v>5.5957896633979362E-2</v>
      </c>
      <c r="I1055" s="21">
        <v>0</v>
      </c>
      <c r="J1055" s="21">
        <v>3.3574737980387637</v>
      </c>
      <c r="K1055" s="21">
        <v>5.5957896633979362E-2</v>
      </c>
      <c r="L1055" s="21">
        <v>-1</v>
      </c>
      <c r="M1055" s="21">
        <v>-1</v>
      </c>
      <c r="N1055" s="21">
        <v>1.1191579326795866</v>
      </c>
      <c r="O1055" s="21">
        <v>8.1143315346525107</v>
      </c>
      <c r="P1055" s="21">
        <v>-0.28060279640501262</v>
      </c>
      <c r="Q1055" s="21">
        <v>5.7037395694628783</v>
      </c>
      <c r="R1055" s="21">
        <v>1.8910088893189256</v>
      </c>
      <c r="S1055" s="21">
        <v>0.33333333333333337</v>
      </c>
      <c r="T1055" s="21">
        <v>0.258207424858034</v>
      </c>
      <c r="U1055" s="21">
        <v>-2.5193946070075295E-2</v>
      </c>
      <c r="V1055" s="21">
        <v>0</v>
      </c>
      <c r="W1055" s="21">
        <v>20.415556619492495</v>
      </c>
      <c r="X1055" s="21">
        <v>0.35968116880178719</v>
      </c>
      <c r="Y1055" s="21">
        <v>-1</v>
      </c>
      <c r="Z1055" s="21">
        <v>-1</v>
      </c>
      <c r="AA1055" s="21">
        <v>44.368495995566192</v>
      </c>
      <c r="AB1055" s="21">
        <v>0.15712615783636036</v>
      </c>
      <c r="AC1055" s="21">
        <v>-2.7974560587189893E-2</v>
      </c>
      <c r="AD1055" s="21">
        <v>0.31208701248592496</v>
      </c>
      <c r="AE1055" s="21">
        <v>22.061930486754768</v>
      </c>
      <c r="AF1055" s="21">
        <v>-1</v>
      </c>
      <c r="AG1055" s="21">
        <v>-1</v>
      </c>
      <c r="AH1055" s="21">
        <v>-1</v>
      </c>
      <c r="AI1055" s="21">
        <v>0</v>
      </c>
      <c r="AJ1055" s="21">
        <v>0</v>
      </c>
      <c r="AK1055" s="21">
        <v>2.3837018891877379E-2</v>
      </c>
      <c r="AL1055" s="21">
        <v>-5.3979344044323571E-2</v>
      </c>
      <c r="AM1055" s="21">
        <v>-7.3392330952505816E-2</v>
      </c>
      <c r="AN1055" s="21">
        <v>6.1247402598125375E-2</v>
      </c>
      <c r="AO1055" s="21">
        <v>-1.7156231793532593</v>
      </c>
      <c r="AP1055" s="21">
        <v>1.2612883447315162</v>
      </c>
      <c r="AQ1055" s="21">
        <v>23.77303041753126</v>
      </c>
      <c r="AR1055" s="21">
        <v>0.56634681212129201</v>
      </c>
      <c r="AS1055" s="21">
        <v>0.4156390654357669</v>
      </c>
      <c r="AT1055" s="21">
        <v>-1</v>
      </c>
      <c r="AU1055" s="21">
        <v>-1</v>
      </c>
      <c r="AV1055" s="21">
        <v>1.6331260844406039</v>
      </c>
      <c r="AW1055" s="21">
        <v>53.744115874950225</v>
      </c>
      <c r="AX1055" s="21">
        <v>53.744115874950225</v>
      </c>
      <c r="AY1055" s="21">
        <v>0.26966027402697484</v>
      </c>
      <c r="AZ1055" s="21">
        <v>0.35621183324406314</v>
      </c>
      <c r="BA1055" s="26">
        <v>1377.8936682761605</v>
      </c>
      <c r="CU1055" t="e">
        <v>#N/A</v>
      </c>
      <c r="CV1055" t="e">
        <v>#N/A</v>
      </c>
    </row>
    <row r="1056" spans="1:100" x14ac:dyDescent="0.25">
      <c r="A1056">
        <v>2945</v>
      </c>
      <c r="B1056" t="s">
        <v>1464</v>
      </c>
      <c r="C1056" s="26">
        <v>3</v>
      </c>
      <c r="D1056" s="21">
        <v>5.0768052781090036</v>
      </c>
      <c r="E1056" s="21">
        <v>-0.42570933962091673</v>
      </c>
      <c r="F1056" s="21">
        <v>-0.14460644038508724</v>
      </c>
      <c r="G1056" s="21">
        <v>-0.28128944815069068</v>
      </c>
      <c r="H1056" s="21">
        <v>-4.3236659927127455E-2</v>
      </c>
      <c r="I1056" s="21">
        <v>0</v>
      </c>
      <c r="J1056" s="21">
        <v>-2.5941995956276478</v>
      </c>
      <c r="K1056" s="21">
        <v>-4.3236659927127455E-2</v>
      </c>
      <c r="L1056" s="21">
        <v>-1.000000000000002</v>
      </c>
      <c r="M1056" s="21">
        <v>-1.000000000000002</v>
      </c>
      <c r="N1056" s="21">
        <v>-0.86473319854255004</v>
      </c>
      <c r="O1056" s="21">
        <v>2.2013162343306596</v>
      </c>
      <c r="P1056" s="21">
        <v>-1.8080128218691434</v>
      </c>
      <c r="Q1056" s="21">
        <v>0.54114956564844841</v>
      </c>
      <c r="R1056" s="21">
        <v>9.7925352292515186E-3</v>
      </c>
      <c r="S1056" s="21">
        <v>0.33333333333333426</v>
      </c>
      <c r="T1056" s="21">
        <v>0.28738050992728847</v>
      </c>
      <c r="U1056" s="21">
        <v>1.2746543494380574E-2</v>
      </c>
      <c r="V1056" s="21">
        <v>-1.162061207155168E-2</v>
      </c>
      <c r="W1056" s="21">
        <v>26.603057384423167</v>
      </c>
      <c r="X1056" s="21">
        <v>0.55538357833359309</v>
      </c>
      <c r="Y1056" s="21">
        <v>-1.000000000000002</v>
      </c>
      <c r="Z1056" s="21">
        <v>-1.000000000000002</v>
      </c>
      <c r="AA1056" s="21">
        <v>46.041103972158716</v>
      </c>
      <c r="AB1056" s="21">
        <v>0.13198748401591942</v>
      </c>
      <c r="AC1056" s="21">
        <v>-1.4386012725270299E-2</v>
      </c>
      <c r="AD1056" s="21">
        <v>0.27096360975947631</v>
      </c>
      <c r="AE1056" s="21">
        <v>19.428254052506276</v>
      </c>
      <c r="AF1056" s="21">
        <v>-1.000000000000002</v>
      </c>
      <c r="AG1056" s="21">
        <v>-1.000000000000002</v>
      </c>
      <c r="AH1056" s="21">
        <v>-1.000000000000002</v>
      </c>
      <c r="AI1056" s="21">
        <v>-5.5583035997097061E-3</v>
      </c>
      <c r="AJ1056" s="21">
        <v>-1.162061207155168E-2</v>
      </c>
      <c r="AK1056" s="21">
        <v>2.6220030352793508E-2</v>
      </c>
      <c r="AL1056" s="21">
        <v>0.2373104616280558</v>
      </c>
      <c r="AM1056" s="21">
        <v>3.5724828596869707E-2</v>
      </c>
      <c r="AN1056" s="21">
        <v>-6.0849224118057627E-2</v>
      </c>
      <c r="AO1056" s="21">
        <v>1.0242208666857091</v>
      </c>
      <c r="AP1056" s="21">
        <v>-0.33467829481116124</v>
      </c>
      <c r="AQ1056" s="21">
        <v>24.008857788795524</v>
      </c>
      <c r="AR1056" s="21">
        <v>0.62183977468345175</v>
      </c>
      <c r="AS1056" s="21">
        <v>0.51214691840646587</v>
      </c>
      <c r="AT1056" s="21">
        <v>-1.000000000000002</v>
      </c>
      <c r="AU1056" s="21">
        <v>-1.000000000000002</v>
      </c>
      <c r="AV1056" s="21">
        <v>-0.27149691292143913</v>
      </c>
      <c r="AW1056" s="21">
        <v>47.907741911678194</v>
      </c>
      <c r="AX1056" s="21">
        <v>46.634514632528855</v>
      </c>
      <c r="AY1056" s="21">
        <v>0.3351811950195745</v>
      </c>
      <c r="AZ1056" s="21">
        <v>-7.8326418560643063</v>
      </c>
      <c r="BA1056" s="26">
        <v>1402.3260387650121</v>
      </c>
    </row>
    <row r="1057" spans="1:100" x14ac:dyDescent="0.25">
      <c r="A1057">
        <v>2950</v>
      </c>
      <c r="B1057" t="s">
        <v>1465</v>
      </c>
      <c r="C1057" s="26">
        <v>3</v>
      </c>
      <c r="D1057" s="21">
        <v>5.0005404389707548</v>
      </c>
      <c r="E1057" s="21">
        <v>0</v>
      </c>
      <c r="F1057" s="21">
        <v>0.6361804371660329</v>
      </c>
      <c r="G1057" s="21">
        <v>0.6361804371660329</v>
      </c>
      <c r="H1057" s="21">
        <v>0.27579530579042727</v>
      </c>
      <c r="I1057" s="21">
        <v>0</v>
      </c>
      <c r="J1057" s="21">
        <v>16.547718347425647</v>
      </c>
      <c r="K1057" s="21">
        <v>0.27579530579042727</v>
      </c>
      <c r="L1057" s="21">
        <v>-0.99999999999999933</v>
      </c>
      <c r="M1057" s="21">
        <v>-0.99999999999999933</v>
      </c>
      <c r="N1057" s="21">
        <v>5.5159061158085496</v>
      </c>
      <c r="O1057" s="21">
        <v>22.184439223562443</v>
      </c>
      <c r="P1057" s="21">
        <v>0.29725529250862376</v>
      </c>
      <c r="Q1057" s="21">
        <v>-8.4750771227640437E-2</v>
      </c>
      <c r="R1057" s="21">
        <v>2.2846808740335824E-2</v>
      </c>
      <c r="S1057" s="21">
        <v>0.33333333333333298</v>
      </c>
      <c r="T1057" s="21">
        <v>0.35698512678708877</v>
      </c>
      <c r="U1057" s="21">
        <v>-9.4694606270139939E-2</v>
      </c>
      <c r="V1057" s="21">
        <v>0</v>
      </c>
      <c r="W1057" s="21">
        <v>12.793141922394206</v>
      </c>
      <c r="X1057" s="21">
        <v>4.0773561992048707E-2</v>
      </c>
      <c r="Y1057" s="21">
        <v>-0.99999999999999933</v>
      </c>
      <c r="Z1057" s="21">
        <v>-0.99999999999999933</v>
      </c>
      <c r="AA1057" s="21">
        <v>38.492473176935952</v>
      </c>
      <c r="AB1057" s="21">
        <v>-5.6452526787960977E-2</v>
      </c>
      <c r="AC1057" s="21">
        <v>0.33463618820239321</v>
      </c>
      <c r="AD1057" s="21">
        <v>0.23534602750159611</v>
      </c>
      <c r="AE1057" s="21">
        <v>25.676484445801421</v>
      </c>
      <c r="AF1057" s="21">
        <v>-0.99999999999999933</v>
      </c>
      <c r="AG1057" s="21">
        <v>-0.99999999999999933</v>
      </c>
      <c r="AH1057" s="21">
        <v>-0.99999999999999933</v>
      </c>
      <c r="AI1057" s="21">
        <v>0</v>
      </c>
      <c r="AJ1057" s="21">
        <v>0</v>
      </c>
      <c r="AK1057" s="21">
        <v>0.6195709974175625</v>
      </c>
      <c r="AL1057" s="21">
        <v>0.26391580517494312</v>
      </c>
      <c r="AM1057" s="21">
        <v>0.10462711537715826</v>
      </c>
      <c r="AN1057" s="21">
        <v>0.46420355475059905</v>
      </c>
      <c r="AO1057" s="21">
        <v>5.7135328715167688</v>
      </c>
      <c r="AP1057" s="21">
        <v>12.92466789463969</v>
      </c>
      <c r="AQ1057" s="21">
        <v>29.340860269819849</v>
      </c>
      <c r="AR1057" s="21">
        <v>0.59562385385028227</v>
      </c>
      <c r="AS1057" s="21">
        <v>0.31656886778247595</v>
      </c>
      <c r="AT1057" s="21">
        <v>-0.99999999999999933</v>
      </c>
      <c r="AU1057" s="21">
        <v>-0.99999999999999933</v>
      </c>
      <c r="AV1057" s="21">
        <v>0.65902724590636841</v>
      </c>
      <c r="AW1057" s="21">
        <v>73.601580295138064</v>
      </c>
      <c r="AX1057" s="21">
        <v>73.601580295138064</v>
      </c>
      <c r="AY1057" s="21">
        <v>5.5828904374589358E-2</v>
      </c>
      <c r="AZ1057" s="21">
        <v>15.4977568834178</v>
      </c>
      <c r="BA1057" s="26">
        <v>1451.0447691279865</v>
      </c>
    </row>
    <row r="1058" spans="1:100" x14ac:dyDescent="0.25">
      <c r="A1058">
        <v>2957</v>
      </c>
      <c r="B1058" t="s">
        <v>693</v>
      </c>
      <c r="C1058" s="26">
        <v>2</v>
      </c>
      <c r="D1058" s="21">
        <v>1.9761381151698454</v>
      </c>
      <c r="E1058" s="21">
        <v>-0.39000994681250412</v>
      </c>
      <c r="F1058" s="21">
        <v>-0.89423009283087584</v>
      </c>
      <c r="G1058" s="21">
        <v>-0.89062400600874847</v>
      </c>
      <c r="H1058" s="21">
        <v>-0.13202437533046624</v>
      </c>
      <c r="I1058" s="21">
        <v>0</v>
      </c>
      <c r="J1058" s="21">
        <v>-7.9214625198279753</v>
      </c>
      <c r="K1058" s="21">
        <v>-0.13202437533046624</v>
      </c>
      <c r="L1058" s="21">
        <v>-1</v>
      </c>
      <c r="M1058" s="21">
        <v>-1</v>
      </c>
      <c r="N1058" s="21">
        <v>-2.6404875066093245</v>
      </c>
      <c r="O1058" s="21">
        <v>-4.383459623743784</v>
      </c>
      <c r="P1058" s="21">
        <v>-1.8074136290482485</v>
      </c>
      <c r="Q1058" s="21">
        <v>-3.9361358680020588</v>
      </c>
      <c r="R1058" s="21">
        <v>-1.2913250915807457</v>
      </c>
      <c r="S1058" s="21">
        <v>0.29017556395198446</v>
      </c>
      <c r="T1058" s="21">
        <v>0.11420234533337986</v>
      </c>
      <c r="U1058" s="21">
        <v>-0.13285786587321818</v>
      </c>
      <c r="V1058" s="21">
        <v>-2.7198579385399154E-2</v>
      </c>
      <c r="W1058" s="21">
        <v>11.03360519152683</v>
      </c>
      <c r="X1058" s="21">
        <v>-0.17218111775323808</v>
      </c>
      <c r="Y1058" s="21">
        <v>-1</v>
      </c>
      <c r="Z1058" s="21">
        <v>-1</v>
      </c>
      <c r="AA1058" s="21">
        <v>15.064336616500931</v>
      </c>
      <c r="AB1058" s="21">
        <v>-0.11866248800242048</v>
      </c>
      <c r="AC1058" s="21">
        <v>-0.11853845495115403</v>
      </c>
      <c r="AD1058" s="21">
        <v>-0.12110164269296948</v>
      </c>
      <c r="AE1058" s="21">
        <v>-4.1283608674012662</v>
      </c>
      <c r="AF1058" s="21">
        <v>-1</v>
      </c>
      <c r="AG1058" s="21">
        <v>-1</v>
      </c>
      <c r="AH1058" s="21">
        <v>-1</v>
      </c>
      <c r="AI1058" s="21">
        <v>-1.5181174910805374E-2</v>
      </c>
      <c r="AJ1058" s="21">
        <v>-2.7198579385399154E-2</v>
      </c>
      <c r="AK1058" s="21">
        <v>0.37486569851948048</v>
      </c>
      <c r="AL1058" s="21">
        <v>-0.20303774153023313</v>
      </c>
      <c r="AM1058" s="21">
        <v>0.42826925185835191</v>
      </c>
      <c r="AN1058" s="21">
        <v>-0.24482839164329812</v>
      </c>
      <c r="AO1058" s="21">
        <v>11.292431809934801</v>
      </c>
      <c r="AP1058" s="21">
        <v>-5.8472705196122199</v>
      </c>
      <c r="AQ1058" s="21">
        <v>15.368649260443062</v>
      </c>
      <c r="AR1058" s="21">
        <v>0.3837578485241574</v>
      </c>
      <c r="AS1058" s="21">
        <v>-0.11752614915306736</v>
      </c>
      <c r="AT1058" s="21">
        <v>-1</v>
      </c>
      <c r="AU1058" s="21">
        <v>-1</v>
      </c>
      <c r="AV1058" s="21">
        <v>-1.6619240489697962</v>
      </c>
      <c r="AW1058" s="21">
        <v>22.804224333193062</v>
      </c>
      <c r="AX1058" s="21">
        <v>22.498719407978349</v>
      </c>
      <c r="AY1058" s="21">
        <v>-7.9973793377162899E-2</v>
      </c>
      <c r="AZ1058" s="21">
        <v>-43.209563858956443</v>
      </c>
      <c r="BA1058" s="26">
        <v>1375.5911140561066</v>
      </c>
    </row>
    <row r="1059" spans="1:100" x14ac:dyDescent="0.25">
      <c r="A1059">
        <v>2959</v>
      </c>
      <c r="B1059" t="s">
        <v>1466</v>
      </c>
      <c r="C1059" s="26">
        <v>3</v>
      </c>
      <c r="D1059" s="21">
        <v>5.1612439417571547</v>
      </c>
      <c r="E1059" s="21">
        <v>0</v>
      </c>
      <c r="F1059" s="21">
        <v>-1.1067318296302642E-2</v>
      </c>
      <c r="G1059" s="21">
        <v>-1.1067318296302642E-2</v>
      </c>
      <c r="H1059" s="21">
        <v>0.3878051071836518</v>
      </c>
      <c r="I1059" s="21">
        <v>0</v>
      </c>
      <c r="J1059" s="21">
        <v>23.268306431019109</v>
      </c>
      <c r="K1059" s="21">
        <v>0.3878051071836518</v>
      </c>
      <c r="L1059" s="21">
        <v>-0.99999999999999889</v>
      </c>
      <c r="M1059" s="21">
        <v>-0.99999999999999889</v>
      </c>
      <c r="N1059" s="21">
        <v>7.7561021436730364</v>
      </c>
      <c r="O1059" s="21">
        <v>28.41848305447996</v>
      </c>
      <c r="P1059" s="21">
        <v>-0.20782975461152023</v>
      </c>
      <c r="Q1059" s="21">
        <v>0.82121279914500056</v>
      </c>
      <c r="R1059" s="21">
        <v>0.1271622194875652</v>
      </c>
      <c r="S1059" s="21">
        <v>0.33333333333333315</v>
      </c>
      <c r="T1059" s="21">
        <v>0.33769237129457552</v>
      </c>
      <c r="U1059" s="21">
        <v>-7.0414275348556099E-2</v>
      </c>
      <c r="V1059" s="21">
        <v>8.0135326153692149E-2</v>
      </c>
      <c r="W1059" s="21">
        <v>11.717665929975698</v>
      </c>
      <c r="X1059" s="21">
        <v>0.48673449093342747</v>
      </c>
      <c r="Y1059" s="21">
        <v>-0.99999999999999889</v>
      </c>
      <c r="Z1059" s="21">
        <v>-0.99999999999999889</v>
      </c>
      <c r="AA1059" s="21">
        <v>55.875734289692105</v>
      </c>
      <c r="AB1059" s="21">
        <v>0.50803111658206546</v>
      </c>
      <c r="AC1059" s="21">
        <v>9.5444392248876131E-2</v>
      </c>
      <c r="AD1059" s="21">
        <v>0.27714261397363449</v>
      </c>
      <c r="AE1059" s="21">
        <v>44.030906140228772</v>
      </c>
      <c r="AF1059" s="21">
        <v>-0.99999999999999889</v>
      </c>
      <c r="AG1059" s="21">
        <v>-0.99999999999999889</v>
      </c>
      <c r="AH1059" s="21">
        <v>-0.99999999999999889</v>
      </c>
      <c r="AI1059" s="21">
        <v>0</v>
      </c>
      <c r="AJ1059" s="21">
        <v>8.0135326153692149E-2</v>
      </c>
      <c r="AK1059" s="21">
        <v>0.11109539156671805</v>
      </c>
      <c r="AL1059" s="21">
        <v>3.8008724379148207E-2</v>
      </c>
      <c r="AM1059" s="21">
        <v>0.1172006162199703</v>
      </c>
      <c r="AN1059" s="21">
        <v>-0.11496726870092584</v>
      </c>
      <c r="AO1059" s="21">
        <v>3.4854923633328481</v>
      </c>
      <c r="AP1059" s="21">
        <v>-2.6841380956274046</v>
      </c>
      <c r="AQ1059" s="21">
        <v>34.985972360994815</v>
      </c>
      <c r="AR1059" s="21">
        <v>0.68074675543304464</v>
      </c>
      <c r="AS1059" s="21">
        <v>0.87453959811707926</v>
      </c>
      <c r="AT1059" s="21">
        <v>-0.99999999999999889</v>
      </c>
      <c r="AU1059" s="21">
        <v>-0.99999999999999889</v>
      </c>
      <c r="AV1059" s="21">
        <v>0.11609490119126256</v>
      </c>
      <c r="AW1059" s="21">
        <v>81.610079248544679</v>
      </c>
      <c r="AX1059" s="21">
        <v>89.623611863913908</v>
      </c>
      <c r="AY1059" s="21">
        <v>0.35441938678153839</v>
      </c>
      <c r="AZ1059" s="21">
        <v>21.672560419971269</v>
      </c>
      <c r="BA1059" s="26">
        <v>1450.7375479570255</v>
      </c>
    </row>
    <row r="1060" spans="1:100" x14ac:dyDescent="0.25">
      <c r="A1060">
        <v>2960</v>
      </c>
      <c r="B1060" t="s">
        <v>1467</v>
      </c>
      <c r="C1060" s="26">
        <v>3</v>
      </c>
      <c r="D1060" s="21">
        <v>4.8210997320701541</v>
      </c>
      <c r="E1060" s="21">
        <v>0</v>
      </c>
      <c r="F1060" s="21">
        <v>-0.34322384733755218</v>
      </c>
      <c r="G1060" s="21">
        <v>-0.34322384733755218</v>
      </c>
      <c r="H1060" s="21">
        <v>0.13737825283457028</v>
      </c>
      <c r="I1060" s="21">
        <v>0</v>
      </c>
      <c r="J1060" s="21">
        <v>8.2426951700742119</v>
      </c>
      <c r="K1060" s="21">
        <v>0.13737825283457028</v>
      </c>
      <c r="L1060" s="21">
        <v>-0.99999999999999956</v>
      </c>
      <c r="M1060" s="21">
        <v>-0.99999999999999956</v>
      </c>
      <c r="N1060" s="21">
        <v>2.7475650566914065</v>
      </c>
      <c r="O1060" s="21">
        <v>12.720571054806811</v>
      </c>
      <c r="P1060" s="21">
        <v>-0.17300464451674064</v>
      </c>
      <c r="Q1060" s="21">
        <v>-0.43407278444283454</v>
      </c>
      <c r="R1060" s="21">
        <v>-0.17301208338855903</v>
      </c>
      <c r="S1060" s="21">
        <v>0.33333333333333315</v>
      </c>
      <c r="T1060" s="21">
        <v>0.3365232963624924</v>
      </c>
      <c r="U1060" s="21">
        <v>0.46031302292874765</v>
      </c>
      <c r="V1060" s="21">
        <v>0</v>
      </c>
      <c r="W1060" s="21">
        <v>39.711655991600139</v>
      </c>
      <c r="X1060" s="21">
        <v>2.3769204316054067</v>
      </c>
      <c r="Y1060" s="21">
        <v>-0.99999999999999956</v>
      </c>
      <c r="Z1060" s="21">
        <v>-0.99999999999999956</v>
      </c>
      <c r="AA1060" s="21">
        <v>94.869120103493884</v>
      </c>
      <c r="AB1060" s="21">
        <v>0.32907305149179972</v>
      </c>
      <c r="AC1060" s="21">
        <v>0.49326232364617612</v>
      </c>
      <c r="AD1060" s="21">
        <v>0.28427414876766943</v>
      </c>
      <c r="AE1060" s="21">
        <v>55.330476195282316</v>
      </c>
      <c r="AF1060" s="21">
        <v>-0.99999999999999956</v>
      </c>
      <c r="AG1060" s="21">
        <v>-0.99999999999999956</v>
      </c>
      <c r="AH1060" s="21">
        <v>-0.99999999999999956</v>
      </c>
      <c r="AI1060" s="21">
        <v>0</v>
      </c>
      <c r="AJ1060" s="21">
        <v>0</v>
      </c>
      <c r="AK1060" s="21">
        <v>0.17418843501381565</v>
      </c>
      <c r="AL1060" s="21">
        <v>-5.1433379934857713E-2</v>
      </c>
      <c r="AM1060" s="21">
        <v>-0.10031025005901908</v>
      </c>
      <c r="AN1060" s="21">
        <v>3.8453957712791864E-2</v>
      </c>
      <c r="AO1060" s="21">
        <v>-1.6368140764063996</v>
      </c>
      <c r="AP1060" s="21">
        <v>0.70418204314550703</v>
      </c>
      <c r="AQ1060" s="21">
        <v>47.954351161674367</v>
      </c>
      <c r="AR1060" s="21">
        <v>1.1301696526245735</v>
      </c>
      <c r="AS1060" s="21">
        <v>2.5142986844399751</v>
      </c>
      <c r="AT1060" s="21">
        <v>-0.99999999999999956</v>
      </c>
      <c r="AU1060" s="21">
        <v>-0.99999999999999956</v>
      </c>
      <c r="AV1060" s="21">
        <v>-0.5162359307261114</v>
      </c>
      <c r="AW1060" s="21">
        <v>108.29387320144623</v>
      </c>
      <c r="AX1060" s="21">
        <v>108.29387320144623</v>
      </c>
      <c r="AY1060" s="21">
        <v>0.35736392479297074</v>
      </c>
      <c r="AZ1060" s="21">
        <v>46.961100927766601</v>
      </c>
      <c r="BA1060" s="26">
        <v>1606.8174607419446</v>
      </c>
      <c r="CU1060" t="e">
        <v>#N/A</v>
      </c>
      <c r="CV1060" t="e">
        <v>#N/A</v>
      </c>
    </row>
    <row r="1061" spans="1:100" x14ac:dyDescent="0.25">
      <c r="A1061">
        <v>2961</v>
      </c>
      <c r="B1061" t="s">
        <v>1468</v>
      </c>
      <c r="C1061" s="26">
        <v>3</v>
      </c>
      <c r="D1061" s="21">
        <v>0.79943379428405226</v>
      </c>
      <c r="E1061" s="21">
        <v>0.36171880833584447</v>
      </c>
      <c r="F1061" s="21">
        <v>-1.2286457438767384E-2</v>
      </c>
      <c r="G1061" s="21">
        <v>0.13421105786628595</v>
      </c>
      <c r="H1061" s="21">
        <v>-2.6140716022588099E-2</v>
      </c>
      <c r="I1061" s="21">
        <v>0</v>
      </c>
      <c r="J1061" s="21">
        <v>-1.5684429613552813</v>
      </c>
      <c r="K1061" s="21">
        <v>-2.6140716022588099E-2</v>
      </c>
      <c r="L1061" s="21">
        <v>-1.0000000000000007</v>
      </c>
      <c r="M1061" s="21">
        <v>-1.0000000000000007</v>
      </c>
      <c r="N1061" s="21">
        <v>-0.52281432045176102</v>
      </c>
      <c r="O1061" s="21">
        <v>-0.63479810920494151</v>
      </c>
      <c r="P1061" s="21">
        <v>-0.1552638649372739</v>
      </c>
      <c r="Q1061" s="21">
        <v>-7.0725852959775931E-2</v>
      </c>
      <c r="R1061" s="21">
        <v>-1.0754943940485789E-2</v>
      </c>
      <c r="S1061" s="21">
        <v>0.33061955291723677</v>
      </c>
      <c r="T1061" s="21">
        <v>0.21727241408444253</v>
      </c>
      <c r="U1061" s="21">
        <v>-2.3095286285128958E-2</v>
      </c>
      <c r="V1061" s="21">
        <v>0</v>
      </c>
      <c r="W1061" s="21">
        <v>22.037495869565522</v>
      </c>
      <c r="X1061" s="21">
        <v>0.43422600682100188</v>
      </c>
      <c r="Y1061" s="21">
        <v>-1.0000000000000007</v>
      </c>
      <c r="Z1061" s="21">
        <v>-1.0000000000000007</v>
      </c>
      <c r="AA1061" s="21">
        <v>48.522119417747227</v>
      </c>
      <c r="AB1061" s="21">
        <v>0.22960703978562944</v>
      </c>
      <c r="AC1061" s="21">
        <v>7.4908436042936372E-2</v>
      </c>
      <c r="AD1061" s="21">
        <v>0.22539209401387866</v>
      </c>
      <c r="AE1061" s="21">
        <v>26.495378492122214</v>
      </c>
      <c r="AF1061" s="21">
        <v>-1.0000000000000007</v>
      </c>
      <c r="AG1061" s="21">
        <v>-1.0000000000000007</v>
      </c>
      <c r="AH1061" s="21">
        <v>-1.0000000000000007</v>
      </c>
      <c r="AI1061" s="21">
        <v>0</v>
      </c>
      <c r="AJ1061" s="21">
        <v>0</v>
      </c>
      <c r="AK1061" s="21">
        <v>0.37199299248270129</v>
      </c>
      <c r="AL1061" s="21">
        <v>-0.14253842644160428</v>
      </c>
      <c r="AM1061" s="21">
        <v>-2.4155150130403213E-2</v>
      </c>
      <c r="AN1061" s="21">
        <v>0.27411786458178605</v>
      </c>
      <c r="AO1061" s="21">
        <v>1.2560862091534226</v>
      </c>
      <c r="AP1061" s="21">
        <v>6.140254482336629</v>
      </c>
      <c r="AQ1061" s="21">
        <v>20.469052908210251</v>
      </c>
      <c r="AR1061" s="21">
        <v>0.52479668071655028</v>
      </c>
      <c r="AS1061" s="21">
        <v>0.4080852907984136</v>
      </c>
      <c r="AT1061" s="21">
        <v>-1.0000000000000007</v>
      </c>
      <c r="AU1061" s="21">
        <v>-1.0000000000000007</v>
      </c>
      <c r="AV1061" s="21">
        <v>0.12345611392580016</v>
      </c>
      <c r="AW1061" s="21">
        <v>54.027575790878963</v>
      </c>
      <c r="AX1061" s="21">
        <v>54.027575790878963</v>
      </c>
      <c r="AY1061" s="21">
        <v>0.24702846406006504</v>
      </c>
      <c r="AZ1061" s="21">
        <v>-7.6481997053902653</v>
      </c>
      <c r="BA1061" s="26">
        <v>1353.8628688195206</v>
      </c>
    </row>
    <row r="1062" spans="1:100" x14ac:dyDescent="0.25">
      <c r="A1062">
        <v>2964</v>
      </c>
      <c r="B1062" t="s">
        <v>1469</v>
      </c>
      <c r="C1062" s="26">
        <v>3</v>
      </c>
      <c r="D1062" s="21">
        <v>5.8258399828091072</v>
      </c>
      <c r="E1062" s="21">
        <v>-5.7500100469639506E-2</v>
      </c>
      <c r="F1062" s="21">
        <v>-6.6127635326855274E-3</v>
      </c>
      <c r="G1062" s="21">
        <v>-2.7191921264121895E-2</v>
      </c>
      <c r="H1062" s="21">
        <v>0.36085277746576599</v>
      </c>
      <c r="I1062" s="21">
        <v>0</v>
      </c>
      <c r="J1062" s="21">
        <v>21.651166647945967</v>
      </c>
      <c r="K1062" s="21">
        <v>0.36085277746576599</v>
      </c>
      <c r="L1062" s="21">
        <v>-0.99999999999999745</v>
      </c>
      <c r="M1062" s="21">
        <v>-0.99999999999999745</v>
      </c>
      <c r="N1062" s="21">
        <v>7.2170555493153232</v>
      </c>
      <c r="O1062" s="21">
        <v>27.449814709490951</v>
      </c>
      <c r="P1062" s="21">
        <v>0.24998354256496863</v>
      </c>
      <c r="Q1062" s="21">
        <v>1.3622971563394119E-2</v>
      </c>
      <c r="R1062" s="21">
        <v>-1.9426649419148699E-2</v>
      </c>
      <c r="S1062" s="21">
        <v>0.33089262389487917</v>
      </c>
      <c r="T1062" s="21">
        <v>0.16533119586889455</v>
      </c>
      <c r="U1062" s="21">
        <v>3.9730106454071559E-2</v>
      </c>
      <c r="V1062" s="21">
        <v>0</v>
      </c>
      <c r="W1062" s="21">
        <v>7.0040459500831647</v>
      </c>
      <c r="X1062" s="21">
        <v>0.21119288268732289</v>
      </c>
      <c r="Y1062" s="21">
        <v>-0.99999999999999745</v>
      </c>
      <c r="Z1062" s="21">
        <v>-0.99999999999999745</v>
      </c>
      <c r="AA1062" s="21">
        <v>50.512412976942478</v>
      </c>
      <c r="AB1062" s="21">
        <v>0.12503666549153084</v>
      </c>
      <c r="AC1062" s="21">
        <v>0.48052619942491476</v>
      </c>
      <c r="AD1062" s="21">
        <v>0.2649930086091245</v>
      </c>
      <c r="AE1062" s="21">
        <v>43.527793676278499</v>
      </c>
      <c r="AF1062" s="21">
        <v>-0.99999999999999745</v>
      </c>
      <c r="AG1062" s="21">
        <v>-0.99999999999999745</v>
      </c>
      <c r="AH1062" s="21">
        <v>-0.99999999999999745</v>
      </c>
      <c r="AI1062" s="21">
        <v>0</v>
      </c>
      <c r="AJ1062" s="21">
        <v>0</v>
      </c>
      <c r="AK1062" s="21">
        <v>-1.2280126820110093E-2</v>
      </c>
      <c r="AL1062" s="21">
        <v>8.5030261017458447E-2</v>
      </c>
      <c r="AM1062" s="21">
        <v>-4.0078333708964645E-2</v>
      </c>
      <c r="AN1062" s="21">
        <v>-5.1909746150396896E-2</v>
      </c>
      <c r="AO1062" s="21">
        <v>-1.0633589768246656</v>
      </c>
      <c r="AP1062" s="21">
        <v>-0.87259234867263014</v>
      </c>
      <c r="AQ1062" s="21">
        <v>28.655212598029124</v>
      </c>
      <c r="AR1062" s="21">
        <v>0.53595392621784532</v>
      </c>
      <c r="AS1062" s="21">
        <v>0.57204566015308889</v>
      </c>
      <c r="AT1062" s="21">
        <v>-0.99999999999999745</v>
      </c>
      <c r="AU1062" s="21">
        <v>-0.99999999999999745</v>
      </c>
      <c r="AV1062" s="21">
        <v>-4.6618570683270591E-2</v>
      </c>
      <c r="AW1062" s="21">
        <v>77.089635337760853</v>
      </c>
      <c r="AX1062" s="21">
        <v>77.089635337760853</v>
      </c>
      <c r="AY1062" s="21">
        <v>0.44624086514037548</v>
      </c>
      <c r="AZ1062" s="21">
        <v>20.828522143743793</v>
      </c>
      <c r="BA1062" s="26">
        <v>1442.3139202560121</v>
      </c>
    </row>
    <row r="1063" spans="1:100" x14ac:dyDescent="0.25">
      <c r="A1063">
        <v>2969</v>
      </c>
      <c r="B1063" t="s">
        <v>1470</v>
      </c>
      <c r="C1063" s="26">
        <v>2</v>
      </c>
      <c r="D1063" s="21">
        <v>2.7737247420807476</v>
      </c>
      <c r="E1063" s="21">
        <v>-0.21284356089652615</v>
      </c>
      <c r="F1063" s="21">
        <v>-0.45306643900083077</v>
      </c>
      <c r="G1063" s="21">
        <v>-0.44745698665419875</v>
      </c>
      <c r="H1063" s="21">
        <v>-4.0342175523831056E-2</v>
      </c>
      <c r="I1063" s="21">
        <v>0</v>
      </c>
      <c r="J1063" s="21">
        <v>-2.4205305314298631</v>
      </c>
      <c r="K1063" s="21">
        <v>-4.0342175523831056E-2</v>
      </c>
      <c r="L1063" s="21">
        <v>-1</v>
      </c>
      <c r="M1063" s="21">
        <v>-1</v>
      </c>
      <c r="N1063" s="21">
        <v>-0.80684351047662117</v>
      </c>
      <c r="O1063" s="21">
        <v>1.3305704456280685</v>
      </c>
      <c r="P1063" s="21">
        <v>-0.91016058369360953</v>
      </c>
      <c r="Q1063" s="21">
        <v>-1.8390225580439943</v>
      </c>
      <c r="R1063" s="21">
        <v>-0.602531573915428</v>
      </c>
      <c r="S1063" s="21">
        <v>0.30731358698705152</v>
      </c>
      <c r="T1063" s="21">
        <v>0.18655942267271525</v>
      </c>
      <c r="U1063" s="21">
        <v>-4.3259464021937422E-2</v>
      </c>
      <c r="V1063" s="21">
        <v>-1.5351113410204207E-2</v>
      </c>
      <c r="W1063" s="21">
        <v>16.688534504502623</v>
      </c>
      <c r="X1063" s="21">
        <v>0.24289231454462401</v>
      </c>
      <c r="Y1063" s="21">
        <v>-1</v>
      </c>
      <c r="Z1063" s="21">
        <v>-1</v>
      </c>
      <c r="AA1063" s="21">
        <v>26.706925263362457</v>
      </c>
      <c r="AB1063" s="21">
        <v>-1.8161176062116022E-2</v>
      </c>
      <c r="AC1063" s="21">
        <v>-1.7999003003065783E-2</v>
      </c>
      <c r="AD1063" s="21">
        <v>-2.1425579640080364E-2</v>
      </c>
      <c r="AE1063" s="21">
        <v>5.130471685766592</v>
      </c>
      <c r="AF1063" s="21">
        <v>-1</v>
      </c>
      <c r="AG1063" s="21">
        <v>-1</v>
      </c>
      <c r="AH1063" s="21">
        <v>-1</v>
      </c>
      <c r="AI1063" s="21">
        <v>-8.684704564043683E-3</v>
      </c>
      <c r="AJ1063" s="21">
        <v>-1.5351113410204207E-2</v>
      </c>
      <c r="AK1063" s="21">
        <v>0.25378753303816032</v>
      </c>
      <c r="AL1063" s="21">
        <v>-8.1959576048912977E-2</v>
      </c>
      <c r="AM1063" s="21">
        <v>0.28724668265895642</v>
      </c>
      <c r="AN1063" s="21">
        <v>-0.10380582244390267</v>
      </c>
      <c r="AO1063" s="21">
        <v>7.7014448540880904</v>
      </c>
      <c r="AP1063" s="21">
        <v>-2.2562835637655096</v>
      </c>
      <c r="AQ1063" s="21">
        <v>21.388720635225759</v>
      </c>
      <c r="AR1063" s="21">
        <v>0.51627140319435261</v>
      </c>
      <c r="AS1063" s="21">
        <v>0.3110060603864645</v>
      </c>
      <c r="AT1063" s="21">
        <v>-1</v>
      </c>
      <c r="AU1063" s="21">
        <v>-1</v>
      </c>
      <c r="AV1063" s="21">
        <v>-0.74786731569192055</v>
      </c>
      <c r="AW1063" s="21">
        <v>36.221455939110157</v>
      </c>
      <c r="AX1063" s="21">
        <v>36.091725302138109</v>
      </c>
      <c r="AY1063" s="21">
        <v>2.3374871351348858E-2</v>
      </c>
      <c r="AZ1063" s="21">
        <v>-25.103650792094118</v>
      </c>
      <c r="BA1063" s="26">
        <v>1422.7077449523686</v>
      </c>
    </row>
    <row r="1064" spans="1:100" x14ac:dyDescent="0.25">
      <c r="A1064">
        <v>2972</v>
      </c>
      <c r="B1064" t="s">
        <v>1471</v>
      </c>
      <c r="C1064" s="26">
        <v>3</v>
      </c>
      <c r="D1064" s="21">
        <v>2.5351589975850168</v>
      </c>
      <c r="E1064" s="21">
        <v>0</v>
      </c>
      <c r="F1064" s="21">
        <v>0.10412720017127286</v>
      </c>
      <c r="G1064" s="21">
        <v>0.10412720017127286</v>
      </c>
      <c r="H1064" s="21">
        <v>-1.7221971316192096E-2</v>
      </c>
      <c r="I1064" s="21">
        <v>0</v>
      </c>
      <c r="J1064" s="21">
        <v>-1.0333182789715272</v>
      </c>
      <c r="K1064" s="21">
        <v>-1.7221971316192096E-2</v>
      </c>
      <c r="L1064" s="21">
        <v>-0.99999999999999956</v>
      </c>
      <c r="M1064" s="21">
        <v>-0.99999999999999956</v>
      </c>
      <c r="N1064" s="21">
        <v>-0.34443942632384195</v>
      </c>
      <c r="O1064" s="21">
        <v>1.6059679187847677</v>
      </c>
      <c r="P1064" s="21">
        <v>-0.4085313037468965</v>
      </c>
      <c r="Q1064" s="21">
        <v>-3.0971751132126921</v>
      </c>
      <c r="R1064" s="21">
        <v>-1.0135330322017186</v>
      </c>
      <c r="S1064" s="21">
        <v>0.33603213116860536</v>
      </c>
      <c r="T1064" s="21">
        <v>0.17939853678154474</v>
      </c>
      <c r="U1064" s="21">
        <v>7.2296477476176152E-2</v>
      </c>
      <c r="V1064" s="21">
        <v>0</v>
      </c>
      <c r="W1064" s="21">
        <v>24.197964669700735</v>
      </c>
      <c r="X1064" s="21">
        <v>0.66541617969944211</v>
      </c>
      <c r="Y1064" s="21">
        <v>-0.99999999999999956</v>
      </c>
      <c r="Z1064" s="21">
        <v>-0.99999999999999956</v>
      </c>
      <c r="AA1064" s="21">
        <v>38.196757667803951</v>
      </c>
      <c r="AB1064" s="21">
        <v>0.18598967995458218</v>
      </c>
      <c r="AC1064" s="21">
        <v>-6.4851781016732307E-2</v>
      </c>
      <c r="AD1064" s="21">
        <v>0.17910862166824892</v>
      </c>
      <c r="AE1064" s="21">
        <v>15.012326030304928</v>
      </c>
      <c r="AF1064" s="21">
        <v>-0.99999999999999956</v>
      </c>
      <c r="AG1064" s="21">
        <v>-0.99999999999999956</v>
      </c>
      <c r="AH1064" s="21">
        <v>-0.99999999999999956</v>
      </c>
      <c r="AI1064" s="21">
        <v>-4.7947732478228942E-2</v>
      </c>
      <c r="AJ1064" s="21">
        <v>0</v>
      </c>
      <c r="AK1064" s="21">
        <v>0.22428455323799584</v>
      </c>
      <c r="AL1064" s="21">
        <v>9.1315512304762383E-2</v>
      </c>
      <c r="AM1064" s="21">
        <v>0.30949841275303719</v>
      </c>
      <c r="AN1064" s="21">
        <v>-0.17445235286925134</v>
      </c>
      <c r="AO1064" s="21">
        <v>8.8588830850159148</v>
      </c>
      <c r="AP1064" s="21">
        <v>-3.9047312602074697</v>
      </c>
      <c r="AQ1064" s="21">
        <v>23.16464639072921</v>
      </c>
      <c r="AR1064" s="21">
        <v>0.58772714542632642</v>
      </c>
      <c r="AS1064" s="21">
        <v>0.64819420838325026</v>
      </c>
      <c r="AT1064" s="21">
        <v>-0.99999999999999956</v>
      </c>
      <c r="AU1064" s="21">
        <v>-0.99999999999999956</v>
      </c>
      <c r="AV1064" s="21">
        <v>-0.90940583203044578</v>
      </c>
      <c r="AW1064" s="21">
        <v>35.897994326381252</v>
      </c>
      <c r="AX1064" s="21">
        <v>34.939039676816662</v>
      </c>
      <c r="AY1064" s="21">
        <v>0.13404045643968635</v>
      </c>
      <c r="AZ1064" s="21">
        <v>-20.65403821757274</v>
      </c>
      <c r="BA1064" s="26">
        <v>1426.988039776913</v>
      </c>
    </row>
    <row r="1065" spans="1:100" x14ac:dyDescent="0.25">
      <c r="A1065">
        <v>2973</v>
      </c>
      <c r="B1065" t="s">
        <v>1472</v>
      </c>
      <c r="C1065" s="26">
        <v>3</v>
      </c>
      <c r="D1065" s="21">
        <v>3.6616536643824009</v>
      </c>
      <c r="E1065" s="21">
        <v>0.81427795401479297</v>
      </c>
      <c r="F1065" s="21">
        <v>-0.44475046204894841</v>
      </c>
      <c r="G1065" s="21">
        <v>-0.19033722120817734</v>
      </c>
      <c r="H1065" s="21">
        <v>0.12496061950047957</v>
      </c>
      <c r="I1065" s="21">
        <v>0</v>
      </c>
      <c r="J1065" s="21">
        <v>7.4976371700287681</v>
      </c>
      <c r="K1065" s="21">
        <v>0.12496061950047957</v>
      </c>
      <c r="L1065" s="21">
        <v>-0.99999999999999911</v>
      </c>
      <c r="M1065" s="21">
        <v>-0.99999999999999911</v>
      </c>
      <c r="N1065" s="21">
        <v>2.4992123900095908</v>
      </c>
      <c r="O1065" s="21">
        <v>10.968953613202993</v>
      </c>
      <c r="P1065" s="21">
        <v>9.7196894774044296</v>
      </c>
      <c r="Q1065" s="21">
        <v>4.8858562595545383</v>
      </c>
      <c r="R1065" s="21">
        <v>2.603062154816298</v>
      </c>
      <c r="S1065" s="21">
        <v>0.33333333333333315</v>
      </c>
      <c r="T1065" s="21">
        <v>1.8654312729454746E-2</v>
      </c>
      <c r="U1065" s="21">
        <v>6.3921885663471942E-2</v>
      </c>
      <c r="V1065" s="21">
        <v>-1.7307861722865147E-2</v>
      </c>
      <c r="W1065" s="21">
        <v>10.945642020116606</v>
      </c>
      <c r="X1065" s="21">
        <v>6.4188378275126995E-2</v>
      </c>
      <c r="Y1065" s="21">
        <v>-0.99999999999999911</v>
      </c>
      <c r="Z1065" s="21">
        <v>-0.99999999999999911</v>
      </c>
      <c r="AA1065" s="21">
        <v>15.075307039357352</v>
      </c>
      <c r="AB1065" s="21">
        <v>-9.6615656698476021E-2</v>
      </c>
      <c r="AC1065" s="21">
        <v>-0.11164690749925615</v>
      </c>
      <c r="AD1065" s="21">
        <v>0.2387946214862213</v>
      </c>
      <c r="AE1065" s="21">
        <v>1.5266028644244516</v>
      </c>
      <c r="AF1065" s="21">
        <v>-0.99999999999999911</v>
      </c>
      <c r="AG1065" s="21">
        <v>-0.99999999999999911</v>
      </c>
      <c r="AH1065" s="21">
        <v>-0.99999999999999911</v>
      </c>
      <c r="AI1065" s="21">
        <v>4.7038612439303913E-2</v>
      </c>
      <c r="AJ1065" s="21">
        <v>-1.7307861722865147E-2</v>
      </c>
      <c r="AK1065" s="21">
        <v>-4.1941518716007709E-2</v>
      </c>
      <c r="AL1065" s="21">
        <v>0.23863122456117528</v>
      </c>
      <c r="AM1065" s="21">
        <v>0.16490535669916268</v>
      </c>
      <c r="AN1065" s="21">
        <v>2.6444165795280843E-2</v>
      </c>
      <c r="AO1065" s="21">
        <v>3.9129263238990291</v>
      </c>
      <c r="AP1065" s="21">
        <v>1.8542602676878965</v>
      </c>
      <c r="AQ1065" s="21">
        <v>18.443279190145383</v>
      </c>
      <c r="AR1065" s="21">
        <v>0.39860167000339441</v>
      </c>
      <c r="AS1065" s="21">
        <v>0.18914899777560629</v>
      </c>
      <c r="AT1065" s="21">
        <v>-0.99999999999999911</v>
      </c>
      <c r="AU1065" s="21">
        <v>-0.99999999999999911</v>
      </c>
      <c r="AV1065" s="21">
        <v>2.4127249336081205</v>
      </c>
      <c r="AW1065" s="21">
        <v>27.898520920248266</v>
      </c>
      <c r="AX1065" s="21">
        <v>27.108506996747824</v>
      </c>
      <c r="AY1065" s="21">
        <v>0.10584189105321648</v>
      </c>
      <c r="AZ1065" s="21">
        <v>-38.936087542661191</v>
      </c>
      <c r="BA1065" s="26">
        <v>1390.7069382252407</v>
      </c>
    </row>
    <row r="1066" spans="1:100" x14ac:dyDescent="0.25">
      <c r="A1066">
        <v>2974</v>
      </c>
      <c r="B1066" t="s">
        <v>1473</v>
      </c>
      <c r="C1066" s="26">
        <v>3</v>
      </c>
      <c r="D1066" s="21">
        <v>5.4117920081663184</v>
      </c>
      <c r="E1066" s="21">
        <v>0.13928171853124913</v>
      </c>
      <c r="F1066" s="21">
        <v>-3.7232455059127104E-2</v>
      </c>
      <c r="G1066" s="21">
        <v>-1.6057428395931383E-3</v>
      </c>
      <c r="H1066" s="21">
        <v>0.50594000034911513</v>
      </c>
      <c r="I1066" s="21">
        <v>0</v>
      </c>
      <c r="J1066" s="21">
        <v>30.356400020946918</v>
      </c>
      <c r="K1066" s="21">
        <v>0.50594000034911513</v>
      </c>
      <c r="L1066" s="21">
        <v>-0.99999999999999822</v>
      </c>
      <c r="M1066" s="21">
        <v>-0.99999999999999822</v>
      </c>
      <c r="N1066" s="21">
        <v>10.118800006982308</v>
      </c>
      <c r="O1066" s="21">
        <v>35.766586286273643</v>
      </c>
      <c r="P1066" s="21">
        <v>2.5971263205791663E-2</v>
      </c>
      <c r="Q1066" s="21">
        <v>-0.73759928421247545</v>
      </c>
      <c r="R1066" s="21">
        <v>-0.26935620422126244</v>
      </c>
      <c r="S1066" s="21">
        <v>0.3333333333333327</v>
      </c>
      <c r="T1066" s="21">
        <v>0.36269490213282213</v>
      </c>
      <c r="U1066" s="21">
        <v>0.55355214459859003</v>
      </c>
      <c r="V1066" s="21">
        <v>-3.4679194675394133E-3</v>
      </c>
      <c r="W1066" s="21">
        <v>29.606898409923598</v>
      </c>
      <c r="X1066" s="21">
        <v>2.4128508655056522</v>
      </c>
      <c r="Y1066" s="21">
        <v>-0.99999999999999822</v>
      </c>
      <c r="Z1066" s="21">
        <v>-0.99999999999999822</v>
      </c>
      <c r="AA1066" s="21">
        <v>87.555033223835792</v>
      </c>
      <c r="AB1066" s="21">
        <v>0.10026176329830279</v>
      </c>
      <c r="AC1066" s="21">
        <v>0.50796832049519347</v>
      </c>
      <c r="AD1066" s="21">
        <v>0.55611973656917224</v>
      </c>
      <c r="AE1066" s="21">
        <v>58.217491018133416</v>
      </c>
      <c r="AF1066" s="21">
        <v>-0.99999999999999822</v>
      </c>
      <c r="AG1066" s="21">
        <v>-0.99999999999999822</v>
      </c>
      <c r="AH1066" s="21">
        <v>-0.99999999999999822</v>
      </c>
      <c r="AI1066" s="21">
        <v>0</v>
      </c>
      <c r="AJ1066" s="21">
        <v>-3.4679194675394133E-3</v>
      </c>
      <c r="AK1066" s="21">
        <v>4.416960124822053E-3</v>
      </c>
      <c r="AL1066" s="21">
        <v>-0.12241141017351442</v>
      </c>
      <c r="AM1066" s="21">
        <v>-0.14751531710085766</v>
      </c>
      <c r="AN1066" s="21">
        <v>4.1964150942766794E-2</v>
      </c>
      <c r="AO1066" s="21">
        <v>-3.6657981268973305</v>
      </c>
      <c r="AP1066" s="21">
        <v>0.43704672270159683</v>
      </c>
      <c r="AQ1066" s="21">
        <v>59.963298430870537</v>
      </c>
      <c r="AR1066" s="21">
        <v>1.2461124605972058</v>
      </c>
      <c r="AS1066" s="21">
        <v>2.9187908658547674</v>
      </c>
      <c r="AT1066" s="21">
        <v>-0.99999999999999822</v>
      </c>
      <c r="AU1066" s="21">
        <v>-0.99999999999999822</v>
      </c>
      <c r="AV1066" s="21">
        <v>-0.27096194706085558</v>
      </c>
      <c r="AW1066" s="21">
        <v>123.75866623281101</v>
      </c>
      <c r="AX1066" s="21">
        <v>123.41187428605707</v>
      </c>
      <c r="AY1066" s="21">
        <v>0.45380672997913557</v>
      </c>
      <c r="AZ1066" s="21">
        <v>74.082758416376421</v>
      </c>
      <c r="BA1066" s="26">
        <v>1597.8648761762372</v>
      </c>
    </row>
    <row r="1067" spans="1:100" x14ac:dyDescent="0.25">
      <c r="A1067">
        <v>2976</v>
      </c>
      <c r="B1067" t="s">
        <v>1474</v>
      </c>
      <c r="C1067" s="26">
        <v>3</v>
      </c>
      <c r="D1067" s="21">
        <v>4.4776406827170616</v>
      </c>
      <c r="E1067" s="21">
        <v>0.15588297429090081</v>
      </c>
      <c r="F1067" s="21">
        <v>0.23583874460907761</v>
      </c>
      <c r="G1067" s="21">
        <v>0.23583874460907761</v>
      </c>
      <c r="H1067" s="21">
        <v>7.7502460700179271E-2</v>
      </c>
      <c r="I1067" s="21">
        <v>0</v>
      </c>
      <c r="J1067" s="21">
        <v>4.6501476420107544</v>
      </c>
      <c r="K1067" s="21">
        <v>7.7502460700179271E-2</v>
      </c>
      <c r="L1067" s="21">
        <v>-1.0000000000000002</v>
      </c>
      <c r="M1067" s="21">
        <v>-1.0000000000000002</v>
      </c>
      <c r="N1067" s="21">
        <v>1.550049214003586</v>
      </c>
      <c r="O1067" s="21">
        <v>9.3636270693368928</v>
      </c>
      <c r="P1067" s="21">
        <v>0.16306644310308166</v>
      </c>
      <c r="Q1067" s="21">
        <v>-0.72584844370845092</v>
      </c>
      <c r="R1067" s="21">
        <v>-0.24807585182443709</v>
      </c>
      <c r="S1067" s="21">
        <v>0.3331512480283097</v>
      </c>
      <c r="T1067" s="21">
        <v>0.33887003813058675</v>
      </c>
      <c r="U1067" s="21">
        <v>0.38793139625068856</v>
      </c>
      <c r="V1067" s="21">
        <v>4.2559656776018924E-2</v>
      </c>
      <c r="W1067" s="21">
        <v>41.00039513941698</v>
      </c>
      <c r="X1067" s="21">
        <v>2.4071390559148389</v>
      </c>
      <c r="Y1067" s="21">
        <v>-1.0000000000000002</v>
      </c>
      <c r="Z1067" s="21">
        <v>-1.0000000000000002</v>
      </c>
      <c r="AA1067" s="21">
        <v>70.750372600834382</v>
      </c>
      <c r="AB1067" s="21">
        <v>0.11524168768886327</v>
      </c>
      <c r="AC1067" s="21">
        <v>0.35558172239378655</v>
      </c>
      <c r="AD1067" s="21">
        <v>0.12913765618218603</v>
      </c>
      <c r="AE1067" s="21">
        <v>29.99805331324179</v>
      </c>
      <c r="AF1067" s="21">
        <v>-1.0000000000000002</v>
      </c>
      <c r="AG1067" s="21">
        <v>-1.0000000000000002</v>
      </c>
      <c r="AH1067" s="21">
        <v>-1.0000000000000002</v>
      </c>
      <c r="AI1067" s="21">
        <v>0</v>
      </c>
      <c r="AJ1067" s="21">
        <v>4.2559656776018924E-2</v>
      </c>
      <c r="AK1067" s="21">
        <v>1.1700165304861086E-2</v>
      </c>
      <c r="AL1067" s="21">
        <v>0.2334613274869749</v>
      </c>
      <c r="AM1067" s="21">
        <v>8.0612888607005426E-2</v>
      </c>
      <c r="AN1067" s="21">
        <v>1.4789351027631577E-2</v>
      </c>
      <c r="AO1067" s="21">
        <v>2.0738230416994416</v>
      </c>
      <c r="AP1067" s="21">
        <v>1.5370404131256663</v>
      </c>
      <c r="AQ1067" s="21">
        <v>45.650542781427731</v>
      </c>
      <c r="AR1067" s="21">
        <v>1.1025123391856049</v>
      </c>
      <c r="AS1067" s="21">
        <v>2.4846415166150191</v>
      </c>
      <c r="AT1067" s="21">
        <v>-1.0000000000000002</v>
      </c>
      <c r="AU1067" s="21">
        <v>-1.0000000000000002</v>
      </c>
      <c r="AV1067" s="21">
        <v>-1.2237107215359144E-2</v>
      </c>
      <c r="AW1067" s="21">
        <v>81.651040083296877</v>
      </c>
      <c r="AX1067" s="21">
        <v>85.907005760898741</v>
      </c>
      <c r="AY1067" s="21">
        <v>0.3293965858437512</v>
      </c>
      <c r="AZ1067" s="21">
        <v>6.0889485206795566</v>
      </c>
      <c r="BA1067" s="26">
        <v>1433.1537121720835</v>
      </c>
      <c r="CU1067" t="e">
        <v>#N/A</v>
      </c>
      <c r="CV1067" t="e">
        <v>#N/A</v>
      </c>
    </row>
    <row r="1068" spans="1:100" x14ac:dyDescent="0.25">
      <c r="A1068">
        <v>2977</v>
      </c>
      <c r="B1068" t="s">
        <v>1475</v>
      </c>
      <c r="C1068" s="26">
        <v>3</v>
      </c>
      <c r="D1068" s="21">
        <v>3.1732836369782449</v>
      </c>
      <c r="E1068" s="21">
        <v>0.16958487647599046</v>
      </c>
      <c r="F1068" s="21">
        <v>-0.13435422140317577</v>
      </c>
      <c r="G1068" s="21">
        <v>-7.8259302650330265E-2</v>
      </c>
      <c r="H1068" s="21">
        <v>-9.4437750696169109E-2</v>
      </c>
      <c r="I1068" s="21">
        <v>0</v>
      </c>
      <c r="J1068" s="21">
        <v>-5.6662650417701492</v>
      </c>
      <c r="K1068" s="21">
        <v>-9.4437750696169109E-2</v>
      </c>
      <c r="L1068" s="21">
        <v>-1.0000000000000016</v>
      </c>
      <c r="M1068" s="21">
        <v>-1.0000000000000016</v>
      </c>
      <c r="N1068" s="21">
        <v>-1.8887550139233826</v>
      </c>
      <c r="O1068" s="21">
        <v>-2.5712407074422305</v>
      </c>
      <c r="P1068" s="21">
        <v>-2.1057621946680136</v>
      </c>
      <c r="Q1068" s="21">
        <v>7.836072730331059E-3</v>
      </c>
      <c r="R1068" s="21">
        <v>-0.4246416223410982</v>
      </c>
      <c r="S1068" s="21">
        <v>0.33333333333333381</v>
      </c>
      <c r="T1068" s="21">
        <v>8.3650199500981626E-2</v>
      </c>
      <c r="U1068" s="21">
        <v>-0.13634548242358188</v>
      </c>
      <c r="V1068" s="21">
        <v>-2.9974444219450998E-2</v>
      </c>
      <c r="W1068" s="21">
        <v>13.804054275498073</v>
      </c>
      <c r="X1068" s="21">
        <v>-0.49035705614991332</v>
      </c>
      <c r="Y1068" s="21">
        <v>-1.0000000000000016</v>
      </c>
      <c r="Z1068" s="21">
        <v>-1.0000000000000016</v>
      </c>
      <c r="AA1068" s="21">
        <v>52.56834892924617</v>
      </c>
      <c r="AB1068" s="21">
        <v>0.48108822282344998</v>
      </c>
      <c r="AC1068" s="21">
        <v>0.14917191749113526</v>
      </c>
      <c r="AD1068" s="21">
        <v>0.15351858520719946</v>
      </c>
      <c r="AE1068" s="21">
        <v>39.188936276089201</v>
      </c>
      <c r="AF1068" s="21">
        <v>-1.0000000000000016</v>
      </c>
      <c r="AG1068" s="21">
        <v>-1.0000000000000016</v>
      </c>
      <c r="AH1068" s="21">
        <v>-1.0000000000000016</v>
      </c>
      <c r="AI1068" s="21">
        <v>0</v>
      </c>
      <c r="AJ1068" s="21">
        <v>-2.9974444219450998E-2</v>
      </c>
      <c r="AK1068" s="21">
        <v>0.20597874407907399</v>
      </c>
      <c r="AL1068" s="21">
        <v>0.1243154570692924</v>
      </c>
      <c r="AM1068" s="21">
        <v>0.21770556678007535</v>
      </c>
      <c r="AN1068" s="21">
        <v>-0.10649555291785465</v>
      </c>
      <c r="AO1068" s="21">
        <v>6.4725328898972538</v>
      </c>
      <c r="AP1068" s="21">
        <v>-2.0408115375999034</v>
      </c>
      <c r="AQ1068" s="21">
        <v>8.1377892337279185</v>
      </c>
      <c r="AR1068" s="21">
        <v>0.25066360619128258</v>
      </c>
      <c r="AS1068" s="21">
        <v>-0.5847948068460822</v>
      </c>
      <c r="AT1068" s="21">
        <v>-1.0000000000000016</v>
      </c>
      <c r="AU1068" s="21">
        <v>-1.0000000000000016</v>
      </c>
      <c r="AV1068" s="21">
        <v>-0.50290092499142824</v>
      </c>
      <c r="AW1068" s="21">
        <v>47.956296684204062</v>
      </c>
      <c r="AX1068" s="21">
        <v>44.958852262258972</v>
      </c>
      <c r="AY1068" s="21">
        <v>-0.13364889762460175</v>
      </c>
      <c r="AZ1068" s="21">
        <v>-7.1930641944710798</v>
      </c>
      <c r="BA1068" s="26">
        <v>1501.8560442404516</v>
      </c>
      <c r="CU1068" t="e">
        <v>#N/A</v>
      </c>
      <c r="CV1068" t="e">
        <v>#N/A</v>
      </c>
    </row>
    <row r="1069" spans="1:100" x14ac:dyDescent="0.25">
      <c r="A1069">
        <v>2978</v>
      </c>
      <c r="B1069" t="s">
        <v>1476</v>
      </c>
      <c r="C1069" s="26">
        <v>3</v>
      </c>
      <c r="D1069" s="21">
        <v>0.97100654082297233</v>
      </c>
      <c r="E1069" s="21">
        <v>-1.5077490349846548E-2</v>
      </c>
      <c r="F1069" s="21">
        <v>0.79169662785876593</v>
      </c>
      <c r="G1069" s="21">
        <v>0.79169662785876593</v>
      </c>
      <c r="H1069" s="21">
        <v>-0.1415233755532154</v>
      </c>
      <c r="I1069" s="21">
        <v>0</v>
      </c>
      <c r="J1069" s="21">
        <v>-8.4914025331929253</v>
      </c>
      <c r="K1069" s="21">
        <v>-0.1415233755532154</v>
      </c>
      <c r="L1069" s="21">
        <v>-0.99999999999999634</v>
      </c>
      <c r="M1069" s="21">
        <v>-0.99999999999999634</v>
      </c>
      <c r="N1069" s="21">
        <v>-2.8304675110643087</v>
      </c>
      <c r="O1069" s="21">
        <v>-6.7286993645111846</v>
      </c>
      <c r="P1069" s="21">
        <v>4.9441045649906572</v>
      </c>
      <c r="Q1069" s="21">
        <v>1.0468772112021627</v>
      </c>
      <c r="R1069" s="21">
        <v>0.89401911618398344</v>
      </c>
      <c r="S1069" s="21">
        <v>0.33632912874944465</v>
      </c>
      <c r="T1069" s="21">
        <v>0.28369626495387423</v>
      </c>
      <c r="U1069" s="21">
        <v>0.11191321901125223</v>
      </c>
      <c r="V1069" s="21">
        <v>-2.0434791089207698E-2</v>
      </c>
      <c r="W1069" s="21">
        <v>34.121087887143133</v>
      </c>
      <c r="X1069" s="21">
        <v>1.0466700049781525</v>
      </c>
      <c r="Y1069" s="21">
        <v>-0.99999999999999634</v>
      </c>
      <c r="Z1069" s="21">
        <v>-0.99999999999999634</v>
      </c>
      <c r="AA1069" s="21">
        <v>51.581295468881862</v>
      </c>
      <c r="AB1069" s="21">
        <v>0.29869318273236867</v>
      </c>
      <c r="AC1069" s="21">
        <v>0.11543799419305045</v>
      </c>
      <c r="AD1069" s="21">
        <v>-8.2807407614324716E-2</v>
      </c>
      <c r="AE1069" s="21">
        <v>16.56618846555472</v>
      </c>
      <c r="AF1069" s="21">
        <v>-0.99999999999999634</v>
      </c>
      <c r="AG1069" s="21">
        <v>-0.99999999999999634</v>
      </c>
      <c r="AH1069" s="21">
        <v>-0.99999999999999634</v>
      </c>
      <c r="AI1069" s="21">
        <v>1.5848157045313081E-2</v>
      </c>
      <c r="AJ1069" s="21">
        <v>-2.0434791089207698E-2</v>
      </c>
      <c r="AK1069" s="21">
        <v>0.10366090183579345</v>
      </c>
      <c r="AL1069" s="21">
        <v>0.10417296219992066</v>
      </c>
      <c r="AM1069" s="21">
        <v>0.27446489393135215</v>
      </c>
      <c r="AN1069" s="21">
        <v>0.25810861101055954</v>
      </c>
      <c r="AO1069" s="21">
        <v>7.3799268574627712</v>
      </c>
      <c r="AP1069" s="21">
        <v>6.973580086263591</v>
      </c>
      <c r="AQ1069" s="21">
        <v>25.629685353950247</v>
      </c>
      <c r="AR1069" s="21">
        <v>0.71150382162536296</v>
      </c>
      <c r="AS1069" s="21">
        <v>0.90514662942493729</v>
      </c>
      <c r="AT1069" s="21">
        <v>-0.99999999999999634</v>
      </c>
      <c r="AU1069" s="21">
        <v>-0.99999999999999634</v>
      </c>
      <c r="AV1069" s="21">
        <v>1.6857157440427495</v>
      </c>
      <c r="AW1069" s="21">
        <v>51.826176190634214</v>
      </c>
      <c r="AX1069" s="21">
        <v>50.099660222619718</v>
      </c>
      <c r="AY1069" s="21">
        <v>0.1018477557319396</v>
      </c>
      <c r="AZ1069" s="21">
        <v>16.669301377302205</v>
      </c>
      <c r="BA1069" s="26">
        <v>1436.1992473959986</v>
      </c>
    </row>
    <row r="1070" spans="1:100" x14ac:dyDescent="0.25">
      <c r="A1070">
        <v>2980</v>
      </c>
      <c r="B1070" t="s">
        <v>1477</v>
      </c>
      <c r="C1070" s="26">
        <v>3</v>
      </c>
      <c r="D1070" s="21">
        <v>1.2860722921358663</v>
      </c>
      <c r="E1070" s="21">
        <v>0</v>
      </c>
      <c r="F1070" s="21">
        <v>0.70314200961309037</v>
      </c>
      <c r="G1070" s="21">
        <v>0.70314200961309037</v>
      </c>
      <c r="H1070" s="21">
        <v>4.3468164475312911E-2</v>
      </c>
      <c r="I1070" s="21">
        <v>0</v>
      </c>
      <c r="J1070" s="21">
        <v>2.6080898685187752</v>
      </c>
      <c r="K1070" s="21">
        <v>4.3468164475312911E-2</v>
      </c>
      <c r="L1070" s="21">
        <v>-0.99999999999999922</v>
      </c>
      <c r="M1070" s="21">
        <v>-0.99999999999999922</v>
      </c>
      <c r="N1070" s="21">
        <v>0.86936328950625752</v>
      </c>
      <c r="O1070" s="21">
        <v>4.5973041702677309</v>
      </c>
      <c r="P1070" s="21">
        <v>-6.7236672677724138E-2</v>
      </c>
      <c r="Q1070" s="21">
        <v>-7.1878860593468707E-2</v>
      </c>
      <c r="R1070" s="21">
        <v>2.4177138676606286E-2</v>
      </c>
      <c r="S1070" s="21">
        <v>0.34293202061463618</v>
      </c>
      <c r="T1070" s="21">
        <v>0.34844100789590898</v>
      </c>
      <c r="U1070" s="21">
        <v>0.25315695005227645</v>
      </c>
      <c r="V1070" s="21">
        <v>4.1767666526528427E-2</v>
      </c>
      <c r="W1070" s="21">
        <v>37.713179224561486</v>
      </c>
      <c r="X1070" s="21">
        <v>1.926246337966085</v>
      </c>
      <c r="Y1070" s="21">
        <v>-0.99999999999999922</v>
      </c>
      <c r="Z1070" s="21">
        <v>-0.99999999999999922</v>
      </c>
      <c r="AA1070" s="21">
        <v>65.902621147206659</v>
      </c>
      <c r="AB1070" s="21">
        <v>0.10727379305556889</v>
      </c>
      <c r="AC1070" s="21">
        <v>0.38549019686189462</v>
      </c>
      <c r="AD1070" s="21">
        <v>7.0541305761907924E-2</v>
      </c>
      <c r="AE1070" s="21">
        <v>28.165264783968563</v>
      </c>
      <c r="AF1070" s="21">
        <v>-0.99999999999999922</v>
      </c>
      <c r="AG1070" s="21">
        <v>-0.99999999999999922</v>
      </c>
      <c r="AH1070" s="21">
        <v>-0.99999999999999922</v>
      </c>
      <c r="AI1070" s="21">
        <v>0</v>
      </c>
      <c r="AJ1070" s="21">
        <v>4.1767666526528427E-2</v>
      </c>
      <c r="AK1070" s="21">
        <v>4.1622298025139538E-2</v>
      </c>
      <c r="AL1070" s="21">
        <v>0.14559783011535701</v>
      </c>
      <c r="AM1070" s="21">
        <v>0.15544157247492332</v>
      </c>
      <c r="AN1070" s="21">
        <v>4.1900616321077506E-2</v>
      </c>
      <c r="AO1070" s="21">
        <v>4.094150801998782</v>
      </c>
      <c r="AP1070" s="21">
        <v>1.7755045586037221</v>
      </c>
      <c r="AQ1070" s="21">
        <v>40.321269093080254</v>
      </c>
      <c r="AR1070" s="21">
        <v>0.98629764508934958</v>
      </c>
      <c r="AS1070" s="21">
        <v>1.9697145024413969</v>
      </c>
      <c r="AT1070" s="21">
        <v>-0.99999999999999922</v>
      </c>
      <c r="AU1070" s="21">
        <v>-0.99999999999999922</v>
      </c>
      <c r="AV1070" s="21">
        <v>0.72731914828969635</v>
      </c>
      <c r="AW1070" s="21">
        <v>72.275429876078107</v>
      </c>
      <c r="AX1070" s="21">
        <v>76.452196528730909</v>
      </c>
      <c r="AY1070" s="21">
        <v>4.505100483781016E-2</v>
      </c>
      <c r="AZ1070" s="21">
        <v>-8.4633254114972836</v>
      </c>
      <c r="BA1070" s="26">
        <v>1492.7287282108757</v>
      </c>
    </row>
    <row r="1071" spans="1:100" x14ac:dyDescent="0.25">
      <c r="A1071">
        <v>2984</v>
      </c>
      <c r="B1071" t="s">
        <v>1478</v>
      </c>
      <c r="C1071" s="26">
        <v>3</v>
      </c>
      <c r="D1071" s="21">
        <v>3.200016877639059</v>
      </c>
      <c r="E1071" s="21">
        <v>7.212436441591337E-2</v>
      </c>
      <c r="F1071" s="21">
        <v>0.1429368359314534</v>
      </c>
      <c r="G1071" s="21">
        <v>0.16739771764816996</v>
      </c>
      <c r="H1071" s="21">
        <v>-0.14403397880078303</v>
      </c>
      <c r="I1071" s="21">
        <v>0</v>
      </c>
      <c r="J1071" s="21">
        <v>-8.6420387280469804</v>
      </c>
      <c r="K1071" s="21">
        <v>-0.14403397880078303</v>
      </c>
      <c r="L1071" s="21">
        <v>-1.0000000000000002</v>
      </c>
      <c r="M1071" s="21">
        <v>-1.0000000000000002</v>
      </c>
      <c r="N1071" s="21">
        <v>-2.8806795760156612</v>
      </c>
      <c r="O1071" s="21">
        <v>-5.2746241327597581</v>
      </c>
      <c r="P1071" s="21">
        <v>3.4899981282019561</v>
      </c>
      <c r="Q1071" s="21">
        <v>-0.63741196090648788</v>
      </c>
      <c r="R1071" s="21">
        <v>0.31074235975824144</v>
      </c>
      <c r="S1071" s="21">
        <v>0.33333333333333348</v>
      </c>
      <c r="T1071" s="21">
        <v>0.28323041468629034</v>
      </c>
      <c r="U1071" s="21">
        <v>1.8466261278823295E-2</v>
      </c>
      <c r="V1071" s="21">
        <v>0</v>
      </c>
      <c r="W1071" s="21">
        <v>31.1625595239692</v>
      </c>
      <c r="X1071" s="21">
        <v>0.7790907526515336</v>
      </c>
      <c r="Y1071" s="21">
        <v>-1.0000000000000002</v>
      </c>
      <c r="Z1071" s="21">
        <v>-1.0000000000000002</v>
      </c>
      <c r="AA1071" s="21">
        <v>20.784394469177325</v>
      </c>
      <c r="AB1071" s="21">
        <v>-0.15786803523795187</v>
      </c>
      <c r="AC1071" s="21">
        <v>-0.16972024401120378</v>
      </c>
      <c r="AD1071" s="21">
        <v>0.11381013095815325</v>
      </c>
      <c r="AE1071" s="21">
        <v>-10.688907414550121</v>
      </c>
      <c r="AF1071" s="21">
        <v>-1.0000000000000002</v>
      </c>
      <c r="AG1071" s="21">
        <v>-1.0000000000000002</v>
      </c>
      <c r="AH1071" s="21">
        <v>-1.0000000000000002</v>
      </c>
      <c r="AI1071" s="21">
        <v>0</v>
      </c>
      <c r="AJ1071" s="21">
        <v>0</v>
      </c>
      <c r="AK1071" s="21">
        <v>0.34559969478803293</v>
      </c>
      <c r="AL1071" s="21">
        <v>0.99197528293692061</v>
      </c>
      <c r="AM1071" s="21">
        <v>0.6561333871832683</v>
      </c>
      <c r="AN1071" s="21">
        <v>9.390554563217049E-2</v>
      </c>
      <c r="AO1071" s="21">
        <v>18.131333153521872</v>
      </c>
      <c r="AP1071" s="21">
        <v>7.3075150554888637</v>
      </c>
      <c r="AQ1071" s="21">
        <v>22.520520795922234</v>
      </c>
      <c r="AR1071" s="21">
        <v>0.63503000929844666</v>
      </c>
      <c r="AS1071" s="21">
        <v>0.63505677385075043</v>
      </c>
      <c r="AT1071" s="21">
        <v>-1.0000000000000002</v>
      </c>
      <c r="AU1071" s="21">
        <v>-1.0000000000000002</v>
      </c>
      <c r="AV1071" s="21">
        <v>0.47814007740641135</v>
      </c>
      <c r="AW1071" s="21">
        <v>22.817285391906442</v>
      </c>
      <c r="AX1071" s="21">
        <v>22.817285391906442</v>
      </c>
      <c r="AY1071" s="21">
        <v>-0.29143091288512224</v>
      </c>
      <c r="AZ1071" s="21">
        <v>-91.988614361277669</v>
      </c>
      <c r="BA1071" s="26">
        <v>1296.1906205932846</v>
      </c>
    </row>
    <row r="1072" spans="1:100" x14ac:dyDescent="0.25">
      <c r="A1072">
        <v>2986</v>
      </c>
      <c r="B1072" t="s">
        <v>1479</v>
      </c>
      <c r="C1072" s="26">
        <v>3</v>
      </c>
      <c r="D1072" s="21">
        <v>-3.2582308482626776E-2</v>
      </c>
      <c r="E1072" s="21">
        <v>0</v>
      </c>
      <c r="F1072" s="21">
        <v>-0.30611072343123691</v>
      </c>
      <c r="G1072" s="21">
        <v>-0.30611072343123691</v>
      </c>
      <c r="H1072" s="21">
        <v>0.25845174253917796</v>
      </c>
      <c r="I1072" s="21">
        <v>0</v>
      </c>
      <c r="J1072" s="21">
        <v>15.507104552350675</v>
      </c>
      <c r="K1072" s="21">
        <v>0.25845174253917796</v>
      </c>
      <c r="L1072" s="21">
        <v>-0.99999999999999856</v>
      </c>
      <c r="M1072" s="21">
        <v>-0.99999999999999856</v>
      </c>
      <c r="N1072" s="21">
        <v>5.1690348507835582</v>
      </c>
      <c r="O1072" s="21">
        <v>15.168411520436814</v>
      </c>
      <c r="P1072" s="21">
        <v>1.5643377049428213</v>
      </c>
      <c r="Q1072" s="21">
        <v>-3.3792129486473588E-2</v>
      </c>
      <c r="R1072" s="21">
        <v>0.13934743983336079</v>
      </c>
      <c r="S1072" s="21">
        <v>0.33333333333333248</v>
      </c>
      <c r="T1072" s="21">
        <v>0.35579289919550677</v>
      </c>
      <c r="U1072" s="21">
        <v>1.0917038596331245E-2</v>
      </c>
      <c r="V1072" s="21">
        <v>0</v>
      </c>
      <c r="W1072" s="21">
        <v>17.663661143439708</v>
      </c>
      <c r="X1072" s="21">
        <v>0.48935162581182245</v>
      </c>
      <c r="Y1072" s="21">
        <v>-0.99999999999999856</v>
      </c>
      <c r="Z1072" s="21">
        <v>-0.99999999999999856</v>
      </c>
      <c r="AA1072" s="21">
        <v>44.736741140796646</v>
      </c>
      <c r="AB1072" s="21">
        <v>-0.35632959704702594</v>
      </c>
      <c r="AC1072" s="21">
        <v>0.49152207358782091</v>
      </c>
      <c r="AD1072" s="21">
        <v>0.40348217460967595</v>
      </c>
      <c r="AE1072" s="21">
        <v>26.933732557523552</v>
      </c>
      <c r="AF1072" s="21">
        <v>-0.99999999999999856</v>
      </c>
      <c r="AG1072" s="21">
        <v>-0.99999999999999856</v>
      </c>
      <c r="AH1072" s="21">
        <v>-0.99999999999999856</v>
      </c>
      <c r="AI1072" s="21">
        <v>0</v>
      </c>
      <c r="AJ1072" s="21">
        <v>0</v>
      </c>
      <c r="AK1072" s="21">
        <v>5.7259230347353515E-2</v>
      </c>
      <c r="AL1072" s="21">
        <v>-9.1715965144159792E-2</v>
      </c>
      <c r="AM1072" s="21">
        <v>-5.7203185884620582E-2</v>
      </c>
      <c r="AN1072" s="21">
        <v>0.1788082249425732</v>
      </c>
      <c r="AO1072" s="21">
        <v>-1.1437834953787465</v>
      </c>
      <c r="AP1072" s="21">
        <v>4.0116257978435321</v>
      </c>
      <c r="AQ1072" s="21">
        <v>33.170765695790394</v>
      </c>
      <c r="AR1072" s="21">
        <v>0.70004327112517084</v>
      </c>
      <c r="AS1072" s="21">
        <v>0.74780336835100081</v>
      </c>
      <c r="AT1072" s="21">
        <v>-0.99999999999999856</v>
      </c>
      <c r="AU1072" s="21">
        <v>-0.99999999999999856</v>
      </c>
      <c r="AV1072" s="21">
        <v>-0.16676328359787604</v>
      </c>
      <c r="AW1072" s="21">
        <v>63.916778459076959</v>
      </c>
      <c r="AX1072" s="21">
        <v>63.916778459076959</v>
      </c>
      <c r="AY1072" s="21">
        <v>0.24850107900068921</v>
      </c>
      <c r="AZ1072" s="21">
        <v>2.8173767825188683</v>
      </c>
      <c r="BA1072" s="26">
        <v>1414.6520154014258</v>
      </c>
    </row>
    <row r="1073" spans="1:100" x14ac:dyDescent="0.25">
      <c r="A1073">
        <v>2987</v>
      </c>
      <c r="B1073" t="s">
        <v>1480</v>
      </c>
      <c r="C1073" s="26">
        <v>3</v>
      </c>
      <c r="D1073" s="21">
        <v>4.3586594998740384</v>
      </c>
      <c r="E1073" s="21">
        <v>0</v>
      </c>
      <c r="F1073" s="21">
        <v>1.4459177215845002E-2</v>
      </c>
      <c r="G1073" s="21">
        <v>1.4459177215845002E-2</v>
      </c>
      <c r="H1073" s="21">
        <v>0.13059874365006757</v>
      </c>
      <c r="I1073" s="21">
        <v>0</v>
      </c>
      <c r="J1073" s="21">
        <v>7.8359246190040528</v>
      </c>
      <c r="K1073" s="21">
        <v>0.13059874365006757</v>
      </c>
      <c r="L1073" s="21">
        <v>-0.99999999999999978</v>
      </c>
      <c r="M1073" s="21">
        <v>-0.99999999999999978</v>
      </c>
      <c r="N1073" s="21">
        <v>2.6119748730013521</v>
      </c>
      <c r="O1073" s="21">
        <v>12.209043296093942</v>
      </c>
      <c r="P1073" s="21">
        <v>-0.58497947784752191</v>
      </c>
      <c r="Q1073" s="21">
        <v>12.813616869560285</v>
      </c>
      <c r="R1073" s="21">
        <v>4.0174005156041366</v>
      </c>
      <c r="S1073" s="21">
        <v>0.33333333333333354</v>
      </c>
      <c r="T1073" s="21">
        <v>0.36583851137636175</v>
      </c>
      <c r="U1073" s="21">
        <v>9.042532561931968E-2</v>
      </c>
      <c r="V1073" s="21">
        <v>6.1187845700907562E-3</v>
      </c>
      <c r="W1073" s="21">
        <v>26.604688449961529</v>
      </c>
      <c r="X1073" s="21">
        <v>0.99402984127691174</v>
      </c>
      <c r="Y1073" s="21">
        <v>-0.99999999999999978</v>
      </c>
      <c r="Z1073" s="21">
        <v>-0.99999999999999978</v>
      </c>
      <c r="AA1073" s="21">
        <v>97.555866747460541</v>
      </c>
      <c r="AB1073" s="21">
        <v>0.69491563574553117</v>
      </c>
      <c r="AC1073" s="21">
        <v>0.2756148582337643</v>
      </c>
      <c r="AD1073" s="21">
        <v>0.36814506165860167</v>
      </c>
      <c r="AE1073" s="21">
        <v>66.933777781894875</v>
      </c>
      <c r="AF1073" s="21">
        <v>-0.99999999999999978</v>
      </c>
      <c r="AG1073" s="21">
        <v>-0.99999999999999978</v>
      </c>
      <c r="AH1073" s="21">
        <v>-0.99999999999999978</v>
      </c>
      <c r="AI1073" s="21">
        <v>0</v>
      </c>
      <c r="AJ1073" s="21">
        <v>6.1187845700907562E-3</v>
      </c>
      <c r="AK1073" s="21">
        <v>8.608835145570061E-2</v>
      </c>
      <c r="AL1073" s="21">
        <v>-5.6621844044699443E-2</v>
      </c>
      <c r="AM1073" s="21">
        <v>-0.30525337051352552</v>
      </c>
      <c r="AN1073" s="21">
        <v>-1.6784783761755007E-2</v>
      </c>
      <c r="AO1073" s="21">
        <v>-7.2008925055596356</v>
      </c>
      <c r="AP1073" s="21">
        <v>-0.70272881426737066</v>
      </c>
      <c r="AQ1073" s="21">
        <v>34.44061306896559</v>
      </c>
      <c r="AR1073" s="21">
        <v>0.79571595489910574</v>
      </c>
      <c r="AS1073" s="21">
        <v>1.1246285849269797</v>
      </c>
      <c r="AT1073" s="21">
        <v>-0.99999999999999978</v>
      </c>
      <c r="AU1073" s="21">
        <v>-0.99999999999999978</v>
      </c>
      <c r="AV1073" s="21">
        <v>4.0318596928199817</v>
      </c>
      <c r="AW1073" s="21">
        <v>109.06218122928709</v>
      </c>
      <c r="AX1073" s="21">
        <v>109.67405968629615</v>
      </c>
      <c r="AY1073" s="21">
        <v>0.3064108659626798</v>
      </c>
      <c r="AZ1073" s="21">
        <v>70.039567942101741</v>
      </c>
      <c r="BA1073" s="26">
        <v>1592.7049072016912</v>
      </c>
      <c r="CU1073" t="e">
        <v>#N/A</v>
      </c>
      <c r="CV1073" t="e">
        <v>#N/A</v>
      </c>
    </row>
    <row r="1074" spans="1:100" x14ac:dyDescent="0.25">
      <c r="A1074">
        <v>2988</v>
      </c>
      <c r="B1074" t="s">
        <v>1481</v>
      </c>
      <c r="C1074" s="26">
        <v>3</v>
      </c>
      <c r="D1074" s="21">
        <v>5.4977118247159611</v>
      </c>
      <c r="E1074" s="21">
        <v>-1.1459963158495524E-2</v>
      </c>
      <c r="F1074" s="21">
        <v>7.9193480619657253E-2</v>
      </c>
      <c r="G1074" s="21">
        <v>7.9193480619657253E-2</v>
      </c>
      <c r="H1074" s="21">
        <v>0.12400731882926304</v>
      </c>
      <c r="I1074" s="21">
        <v>0</v>
      </c>
      <c r="J1074" s="21">
        <v>7.4404391297557773</v>
      </c>
      <c r="K1074" s="21">
        <v>0.12400731882926304</v>
      </c>
      <c r="L1074" s="21">
        <v>-1.0000000000000013</v>
      </c>
      <c r="M1074" s="21">
        <v>-1.0000000000000013</v>
      </c>
      <c r="N1074" s="21">
        <v>2.4801463765852603</v>
      </c>
      <c r="O1074" s="21">
        <v>13.017344435091401</v>
      </c>
      <c r="P1074" s="21">
        <v>7.0893598874777017E-2</v>
      </c>
      <c r="Q1074" s="21">
        <v>-7.7941211113102815E-3</v>
      </c>
      <c r="R1074" s="21">
        <v>-7.6570746858129323E-3</v>
      </c>
      <c r="S1074" s="21">
        <v>0.33333333333333359</v>
      </c>
      <c r="T1074" s="21">
        <v>0.35177308178950961</v>
      </c>
      <c r="U1074" s="21">
        <v>4.8406630082983966E-2</v>
      </c>
      <c r="V1074" s="21">
        <v>6.8779804467605871E-2</v>
      </c>
      <c r="W1074" s="21">
        <v>27.13142123376679</v>
      </c>
      <c r="X1074" s="21">
        <v>1.1858441918873275</v>
      </c>
      <c r="Y1074" s="21">
        <v>-1.0000000000000013</v>
      </c>
      <c r="Z1074" s="21">
        <v>-1.0000000000000013</v>
      </c>
      <c r="AA1074" s="21">
        <v>29.907512096337729</v>
      </c>
      <c r="AB1074" s="21">
        <v>0.1131515533832148</v>
      </c>
      <c r="AC1074" s="21">
        <v>-4.2216682318289525E-2</v>
      </c>
      <c r="AD1074" s="21">
        <v>-1.5259912319790205E-2</v>
      </c>
      <c r="AE1074" s="21">
        <v>2.7837479372567535</v>
      </c>
      <c r="AF1074" s="21">
        <v>-1.0000000000000013</v>
      </c>
      <c r="AG1074" s="21">
        <v>-1.0000000000000013</v>
      </c>
      <c r="AH1074" s="21">
        <v>-1.0000000000000013</v>
      </c>
      <c r="AI1074" s="21">
        <v>0</v>
      </c>
      <c r="AJ1074" s="21">
        <v>6.8779804467605871E-2</v>
      </c>
      <c r="AK1074" s="21">
        <v>6.0754795039162417E-2</v>
      </c>
      <c r="AL1074" s="21">
        <v>0.23182654473055225</v>
      </c>
      <c r="AM1074" s="21">
        <v>0.21965889985656564</v>
      </c>
      <c r="AN1074" s="21">
        <v>0.27244467444176296</v>
      </c>
      <c r="AO1074" s="21">
        <v>5.7952464716099561</v>
      </c>
      <c r="AP1074" s="21">
        <v>7.9702495846968322</v>
      </c>
      <c r="AQ1074" s="21">
        <v>34.571860363522575</v>
      </c>
      <c r="AR1074" s="21">
        <v>0.80229284967343295</v>
      </c>
      <c r="AS1074" s="21">
        <v>1.30985151071659</v>
      </c>
      <c r="AT1074" s="21">
        <v>-1.0000000000000013</v>
      </c>
      <c r="AU1074" s="21">
        <v>-1.0000000000000013</v>
      </c>
      <c r="AV1074" s="21">
        <v>7.1536405933844319E-2</v>
      </c>
      <c r="AW1074" s="21">
        <v>50.895106116125959</v>
      </c>
      <c r="AX1074" s="21">
        <v>57.773086562886547</v>
      </c>
      <c r="AY1074" s="21">
        <v>-1.8199602607241225E-2</v>
      </c>
      <c r="AZ1074" s="21">
        <v>7.0610001009401273</v>
      </c>
      <c r="BA1074" s="26">
        <v>1405.1776814986231</v>
      </c>
      <c r="CU1074" t="e">
        <v>#N/A</v>
      </c>
      <c r="CV1074" t="e">
        <v>#N/A</v>
      </c>
    </row>
    <row r="1075" spans="1:100" x14ac:dyDescent="0.25">
      <c r="A1075">
        <v>2989</v>
      </c>
      <c r="B1075" t="s">
        <v>1482</v>
      </c>
      <c r="C1075" s="26">
        <v>3</v>
      </c>
      <c r="D1075" s="21">
        <v>5.3111930780014625</v>
      </c>
      <c r="E1075" s="21">
        <v>0</v>
      </c>
      <c r="F1075" s="21">
        <v>-1.39887613546739E-2</v>
      </c>
      <c r="G1075" s="21">
        <v>-1.39887613546739E-2</v>
      </c>
      <c r="H1075" s="21">
        <v>-4.0645823442885236E-3</v>
      </c>
      <c r="I1075" s="21">
        <v>0</v>
      </c>
      <c r="J1075" s="21">
        <v>-0.24387494065730675</v>
      </c>
      <c r="K1075" s="21">
        <v>-4.0645823442885236E-3</v>
      </c>
      <c r="L1075" s="21">
        <v>-1.0000000000000013</v>
      </c>
      <c r="M1075" s="21">
        <v>-1.0000000000000013</v>
      </c>
      <c r="N1075" s="21">
        <v>-8.1291646885771174E-2</v>
      </c>
      <c r="O1075" s="21">
        <v>5.053329375989474</v>
      </c>
      <c r="P1075" s="21">
        <v>-1.2670723220572018</v>
      </c>
      <c r="Q1075" s="21">
        <v>-3.4177468111872247</v>
      </c>
      <c r="R1075" s="21">
        <v>-1.2387956117543593</v>
      </c>
      <c r="S1075" s="21">
        <v>0.33333333333333365</v>
      </c>
      <c r="T1075" s="21">
        <v>0.31928337234660947</v>
      </c>
      <c r="U1075" s="21">
        <v>0.26553009833684516</v>
      </c>
      <c r="V1075" s="21">
        <v>-9.4496570786410956E-3</v>
      </c>
      <c r="W1075" s="21">
        <v>36.510469171297459</v>
      </c>
      <c r="X1075" s="21">
        <v>1.6571107482150462</v>
      </c>
      <c r="Y1075" s="21">
        <v>-1.0000000000000013</v>
      </c>
      <c r="Z1075" s="21">
        <v>-1.0000000000000013</v>
      </c>
      <c r="AA1075" s="21">
        <v>23.012637934486534</v>
      </c>
      <c r="AB1075" s="21">
        <v>-0.12450274663210788</v>
      </c>
      <c r="AC1075" s="21">
        <v>-4.8030930660964609E-2</v>
      </c>
      <c r="AD1075" s="21">
        <v>-7.2647035208058527E-2</v>
      </c>
      <c r="AE1075" s="21">
        <v>-12.259035625056558</v>
      </c>
      <c r="AF1075" s="21">
        <v>-1.0000000000000013</v>
      </c>
      <c r="AG1075" s="21">
        <v>-1.0000000000000013</v>
      </c>
      <c r="AH1075" s="21">
        <v>-1.0000000000000013</v>
      </c>
      <c r="AI1075" s="21">
        <v>0</v>
      </c>
      <c r="AJ1075" s="21">
        <v>-9.4496570786410956E-3</v>
      </c>
      <c r="AK1075" s="21">
        <v>-7.7475080244831282E-2</v>
      </c>
      <c r="AL1075" s="21">
        <v>3.0425293375225183E-2</v>
      </c>
      <c r="AM1075" s="21">
        <v>0.1009898925498862</v>
      </c>
      <c r="AN1075" s="21">
        <v>0.32387559625620826</v>
      </c>
      <c r="AO1075" s="21">
        <v>2.1373719125230002</v>
      </c>
      <c r="AP1075" s="21">
        <v>8.2490163732813357</v>
      </c>
      <c r="AQ1075" s="21">
        <v>36.266594230640145</v>
      </c>
      <c r="AR1075" s="21">
        <v>0.90869714693814752</v>
      </c>
      <c r="AS1075" s="21">
        <v>1.6530461658707574</v>
      </c>
      <c r="AT1075" s="21">
        <v>-1.0000000000000013</v>
      </c>
      <c r="AU1075" s="21">
        <v>-1.0000000000000013</v>
      </c>
      <c r="AV1075" s="21">
        <v>-1.2527843731090331</v>
      </c>
      <c r="AW1075" s="21">
        <v>36.314983683757333</v>
      </c>
      <c r="AX1075" s="21">
        <v>35.370017975893234</v>
      </c>
      <c r="AY1075" s="21">
        <v>0.12749213838831047</v>
      </c>
      <c r="AZ1075" s="21">
        <v>-23.655748601419557</v>
      </c>
      <c r="BA1075" s="26">
        <v>1415.3133745985606</v>
      </c>
      <c r="CU1075" t="e">
        <v>#N/A</v>
      </c>
      <c r="CV1075" t="e">
        <v>#N/A</v>
      </c>
    </row>
    <row r="1076" spans="1:100" x14ac:dyDescent="0.25">
      <c r="A1076">
        <v>2990</v>
      </c>
      <c r="B1076" t="s">
        <v>1483</v>
      </c>
      <c r="C1076" s="26">
        <v>3</v>
      </c>
      <c r="D1076" s="21">
        <v>2.235682759375857</v>
      </c>
      <c r="E1076" s="21">
        <v>0</v>
      </c>
      <c r="F1076" s="21">
        <v>3.3261317715606351</v>
      </c>
      <c r="G1076" s="21">
        <v>3.3261317715606351</v>
      </c>
      <c r="H1076" s="21">
        <v>0.17824614962659546</v>
      </c>
      <c r="I1076" s="21">
        <v>0</v>
      </c>
      <c r="J1076" s="21">
        <v>10.694768977595727</v>
      </c>
      <c r="K1076" s="21">
        <v>0.17824614962659546</v>
      </c>
      <c r="L1076" s="21">
        <v>-1</v>
      </c>
      <c r="M1076" s="21">
        <v>-1</v>
      </c>
      <c r="N1076" s="21">
        <v>3.564922992531907</v>
      </c>
      <c r="O1076" s="21">
        <v>16.256583508532216</v>
      </c>
      <c r="P1076" s="21">
        <v>-0.11536007235146033</v>
      </c>
      <c r="Q1076" s="21">
        <v>3.5456406238326612</v>
      </c>
      <c r="R1076" s="21">
        <v>1.1018055980272705</v>
      </c>
      <c r="S1076" s="21">
        <v>0.33724007779830811</v>
      </c>
      <c r="T1076" s="21">
        <v>0.34445568810242511</v>
      </c>
      <c r="U1076" s="21">
        <v>0.32025763290701004</v>
      </c>
      <c r="V1076" s="21">
        <v>-1.2101980205208578E-2</v>
      </c>
      <c r="W1076" s="21">
        <v>32.464210759037584</v>
      </c>
      <c r="X1076" s="21">
        <v>1.7229906214400177</v>
      </c>
      <c r="Y1076" s="21">
        <v>-1</v>
      </c>
      <c r="Z1076" s="21">
        <v>-1</v>
      </c>
      <c r="AA1076" s="21">
        <v>69.082917893558175</v>
      </c>
      <c r="AB1076" s="21">
        <v>0.51825215561723881</v>
      </c>
      <c r="AC1076" s="21">
        <v>0.10046621231295468</v>
      </c>
      <c r="AD1076" s="21">
        <v>9.161966279967193E-2</v>
      </c>
      <c r="AE1076" s="21">
        <v>35.516901536493279</v>
      </c>
      <c r="AF1076" s="21">
        <v>-1</v>
      </c>
      <c r="AG1076" s="21">
        <v>-1</v>
      </c>
      <c r="AH1076" s="21">
        <v>-1</v>
      </c>
      <c r="AI1076" s="21">
        <v>0</v>
      </c>
      <c r="AJ1076" s="21">
        <v>-1.2101980205208578E-2</v>
      </c>
      <c r="AK1076" s="21">
        <v>0.17662052195287725</v>
      </c>
      <c r="AL1076" s="21">
        <v>0.15098419691807596</v>
      </c>
      <c r="AM1076" s="21">
        <v>8.6397836903000208E-2</v>
      </c>
      <c r="AN1076" s="21">
        <v>7.2762642276395673E-2</v>
      </c>
      <c r="AO1076" s="21">
        <v>3.0430485323393919</v>
      </c>
      <c r="AP1076" s="21">
        <v>2.5739870415002724</v>
      </c>
      <c r="AQ1076" s="21">
        <v>43.158979736633263</v>
      </c>
      <c r="AR1076" s="21">
        <v>0.98985141860253434</v>
      </c>
      <c r="AS1076" s="21">
        <v>1.9012367710666136</v>
      </c>
      <c r="AT1076" s="21">
        <v>-1</v>
      </c>
      <c r="AU1076" s="21">
        <v>-1</v>
      </c>
      <c r="AV1076" s="21">
        <v>4.4279373695879061</v>
      </c>
      <c r="AW1076" s="21">
        <v>87.91348844359068</v>
      </c>
      <c r="AX1076" s="21">
        <v>86.703290423069816</v>
      </c>
      <c r="AY1076" s="21">
        <v>0.16247231743206339</v>
      </c>
      <c r="AZ1076" s="21">
        <v>-1.4337535790109359</v>
      </c>
      <c r="BA1076" s="26">
        <v>1526.8928610679789</v>
      </c>
    </row>
    <row r="1077" spans="1:100" x14ac:dyDescent="0.25">
      <c r="A1077">
        <v>2992</v>
      </c>
      <c r="B1077" t="s">
        <v>1484</v>
      </c>
      <c r="C1077" s="26">
        <v>3</v>
      </c>
      <c r="D1077" s="21">
        <v>3.3303061747356426</v>
      </c>
      <c r="E1077" s="21">
        <v>-9.8627960690315548E-3</v>
      </c>
      <c r="F1077" s="21">
        <v>-4.7307375029857157E-2</v>
      </c>
      <c r="G1077" s="21">
        <v>-4.7307375029857157E-2</v>
      </c>
      <c r="H1077" s="21">
        <v>0.69601836113411608</v>
      </c>
      <c r="I1077" s="21">
        <v>0</v>
      </c>
      <c r="J1077" s="21">
        <v>41.76110166804694</v>
      </c>
      <c r="K1077" s="21">
        <v>0.69601836113411608</v>
      </c>
      <c r="L1077" s="21">
        <v>-0.999999999999996</v>
      </c>
      <c r="M1077" s="21">
        <v>-0.999999999999996</v>
      </c>
      <c r="N1077" s="21">
        <v>13.920367222682318</v>
      </c>
      <c r="O1077" s="21">
        <v>45.044100467752735</v>
      </c>
      <c r="P1077" s="21">
        <v>-0.49057312002372888</v>
      </c>
      <c r="Q1077" s="21">
        <v>-1.2248407888295945</v>
      </c>
      <c r="R1077" s="21">
        <v>-0.48008059329757424</v>
      </c>
      <c r="S1077" s="21">
        <v>0.33333333333333209</v>
      </c>
      <c r="T1077" s="21">
        <v>0.33074980745446142</v>
      </c>
      <c r="U1077" s="21">
        <v>0.51045797341303301</v>
      </c>
      <c r="V1077" s="21">
        <v>2.441175550283687E-2</v>
      </c>
      <c r="W1077" s="21">
        <v>20.117380342781914</v>
      </c>
      <c r="X1077" s="21">
        <v>2.1537836804439605</v>
      </c>
      <c r="Y1077" s="21">
        <v>-0.999999999999996</v>
      </c>
      <c r="Z1077" s="21">
        <v>-0.999999999999996</v>
      </c>
      <c r="AA1077" s="21">
        <v>59.502782962967963</v>
      </c>
      <c r="AB1077" s="21">
        <v>9.5687731841210918E-2</v>
      </c>
      <c r="AC1077" s="21">
        <v>0.40723411816550764</v>
      </c>
      <c r="AD1077" s="21">
        <v>0.29438781426295352</v>
      </c>
      <c r="AE1077" s="21">
        <v>39.865483213483607</v>
      </c>
      <c r="AF1077" s="21">
        <v>-0.999999999999996</v>
      </c>
      <c r="AG1077" s="21">
        <v>-0.999999999999996</v>
      </c>
      <c r="AH1077" s="21">
        <v>-0.999999999999996</v>
      </c>
      <c r="AI1077" s="21">
        <v>0</v>
      </c>
      <c r="AJ1077" s="21">
        <v>2.441175550283687E-2</v>
      </c>
      <c r="AK1077" s="21">
        <v>-0.2056750594463321</v>
      </c>
      <c r="AL1077" s="21">
        <v>-0.15016211640199867</v>
      </c>
      <c r="AM1077" s="21">
        <v>0.3291644973640121</v>
      </c>
      <c r="AN1077" s="21">
        <v>-1.4065896356793332E-2</v>
      </c>
      <c r="AO1077" s="21">
        <v>7.2007371368686393</v>
      </c>
      <c r="AP1077" s="21">
        <v>-1.1024579909298267</v>
      </c>
      <c r="AQ1077" s="21">
        <v>61.878482010828854</v>
      </c>
      <c r="AR1077" s="21">
        <v>1.1989528697036642</v>
      </c>
      <c r="AS1077" s="21">
        <v>2.8498020415780778</v>
      </c>
      <c r="AT1077" s="21">
        <v>-0.999999999999996</v>
      </c>
      <c r="AU1077" s="21">
        <v>-0.999999999999996</v>
      </c>
      <c r="AV1077" s="21">
        <v>-0.5273879683274314</v>
      </c>
      <c r="AW1077" s="21">
        <v>103.44442543979082</v>
      </c>
      <c r="AX1077" s="21">
        <v>105.88560099007449</v>
      </c>
      <c r="AY1077" s="21">
        <v>0.21322514133593626</v>
      </c>
      <c r="AZ1077" s="21">
        <v>22.535576650149029</v>
      </c>
      <c r="BA1077" s="26">
        <v>1561.8491585524855</v>
      </c>
    </row>
    <row r="1078" spans="1:100" x14ac:dyDescent="0.25">
      <c r="A1078">
        <v>2993</v>
      </c>
      <c r="B1078" t="s">
        <v>1485</v>
      </c>
      <c r="C1078" s="26">
        <v>3</v>
      </c>
      <c r="D1078" s="21">
        <v>5.3139489002099278</v>
      </c>
      <c r="E1078" s="21">
        <v>0</v>
      </c>
      <c r="F1078" s="21">
        <v>0.1570527620156133</v>
      </c>
      <c r="G1078" s="21">
        <v>0.1570527620156133</v>
      </c>
      <c r="H1078" s="21">
        <v>-3.4931400149977629E-2</v>
      </c>
      <c r="I1078" s="21">
        <v>0</v>
      </c>
      <c r="J1078" s="21">
        <v>-2.0958840089986546</v>
      </c>
      <c r="K1078" s="21">
        <v>-3.4931400149977629E-2</v>
      </c>
      <c r="L1078" s="21">
        <v>-1.0000000000000002</v>
      </c>
      <c r="M1078" s="21">
        <v>-1.0000000000000002</v>
      </c>
      <c r="N1078" s="21">
        <v>-0.69862800299955197</v>
      </c>
      <c r="O1078" s="21">
        <v>3.3751176532268881</v>
      </c>
      <c r="P1078" s="21">
        <v>-1.0342490274088147</v>
      </c>
      <c r="Q1078" s="21">
        <v>1.51715084251305</v>
      </c>
      <c r="R1078" s="21">
        <v>0.35722403872217318</v>
      </c>
      <c r="S1078" s="21">
        <v>0.36500006477130659</v>
      </c>
      <c r="T1078" s="21">
        <v>0.47407479588601059</v>
      </c>
      <c r="U1078" s="21">
        <v>2.4674338414227871E-2</v>
      </c>
      <c r="V1078" s="21">
        <v>0</v>
      </c>
      <c r="W1078" s="21">
        <v>35.947223968860911</v>
      </c>
      <c r="X1078" s="21">
        <v>1.0748756246865647</v>
      </c>
      <c r="Y1078" s="21">
        <v>-1.0000000000000002</v>
      </c>
      <c r="Z1078" s="21">
        <v>-1.0000000000000002</v>
      </c>
      <c r="AA1078" s="21">
        <v>87.520808309261469</v>
      </c>
      <c r="AB1078" s="21">
        <v>0.56672186955795401</v>
      </c>
      <c r="AC1078" s="21">
        <v>0.22931401216299299</v>
      </c>
      <c r="AD1078" s="21">
        <v>0.22829132431262097</v>
      </c>
      <c r="AE1078" s="21">
        <v>51.216360301678336</v>
      </c>
      <c r="AF1078" s="21">
        <v>-1.0000000000000002</v>
      </c>
      <c r="AG1078" s="21">
        <v>-1.0000000000000002</v>
      </c>
      <c r="AH1078" s="21">
        <v>-1.0000000000000002</v>
      </c>
      <c r="AI1078" s="21">
        <v>-2.7995058667531006E-3</v>
      </c>
      <c r="AJ1078" s="21">
        <v>0</v>
      </c>
      <c r="AK1078" s="21">
        <v>3.9146291897813795E-2</v>
      </c>
      <c r="AL1078" s="21">
        <v>-4.9896080714669534E-2</v>
      </c>
      <c r="AM1078" s="21">
        <v>0.54544812286441291</v>
      </c>
      <c r="AN1078" s="21">
        <v>7.9269503245174858E-2</v>
      </c>
      <c r="AO1078" s="21">
        <v>13.831934531099391</v>
      </c>
      <c r="AP1078" s="21">
        <v>1.7322571775560225</v>
      </c>
      <c r="AQ1078" s="21">
        <v>33.851339959862251</v>
      </c>
      <c r="AR1078" s="21">
        <v>0.86374919907154535</v>
      </c>
      <c r="AS1078" s="21">
        <v>1.0399442245365875</v>
      </c>
      <c r="AT1078" s="21">
        <v>-1.0000000000000002</v>
      </c>
      <c r="AU1078" s="21">
        <v>-1.0000000000000002</v>
      </c>
      <c r="AV1078" s="21">
        <v>0.51427680073778648</v>
      </c>
      <c r="AW1078" s="21">
        <v>92.628183140044385</v>
      </c>
      <c r="AX1078" s="21">
        <v>92.572193022709328</v>
      </c>
      <c r="AY1078" s="21">
        <v>0.26405313192370172</v>
      </c>
      <c r="AZ1078" s="21">
        <v>-1.0574650447705369</v>
      </c>
      <c r="BA1078" s="26">
        <v>1474.2350003897818</v>
      </c>
    </row>
    <row r="1079" spans="1:100" x14ac:dyDescent="0.25">
      <c r="A1079">
        <v>2994</v>
      </c>
      <c r="B1079" t="s">
        <v>1486</v>
      </c>
      <c r="C1079" s="26">
        <v>3</v>
      </c>
      <c r="D1079" s="21">
        <v>3.5581134354443464</v>
      </c>
      <c r="E1079" s="21">
        <v>0</v>
      </c>
      <c r="F1079" s="21">
        <v>-9.8060161177878913E-2</v>
      </c>
      <c r="G1079" s="21">
        <v>-9.8060161177878913E-2</v>
      </c>
      <c r="H1079" s="21">
        <v>0.23111883821773868</v>
      </c>
      <c r="I1079" s="21">
        <v>0</v>
      </c>
      <c r="J1079" s="21">
        <v>13.867130293064317</v>
      </c>
      <c r="K1079" s="21">
        <v>0.23111883821773868</v>
      </c>
      <c r="L1079" s="21">
        <v>-0.99999999999999933</v>
      </c>
      <c r="M1079" s="21">
        <v>-0.99999999999999933</v>
      </c>
      <c r="N1079" s="21">
        <v>4.6223767643547733</v>
      </c>
      <c r="O1079" s="21">
        <v>17.327183567330788</v>
      </c>
      <c r="P1079" s="21">
        <v>-0.25861568851790051</v>
      </c>
      <c r="Q1079" s="21">
        <v>7.220695624379056E-2</v>
      </c>
      <c r="R1079" s="21">
        <v>2.9255269084891813E-2</v>
      </c>
      <c r="S1079" s="21">
        <v>0.33333333333333298</v>
      </c>
      <c r="T1079" s="21">
        <v>0.36898676590515433</v>
      </c>
      <c r="U1079" s="21">
        <v>0.35303436948776984</v>
      </c>
      <c r="V1079" s="21">
        <v>-1.4843949754994789E-2</v>
      </c>
      <c r="W1079" s="21">
        <v>32.375667230140934</v>
      </c>
      <c r="X1079" s="21">
        <v>1.8341825962499756</v>
      </c>
      <c r="Y1079" s="21">
        <v>-0.99999999999999933</v>
      </c>
      <c r="Z1079" s="21">
        <v>-0.99999999999999933</v>
      </c>
      <c r="AA1079" s="21">
        <v>65.107643018417392</v>
      </c>
      <c r="AB1079" s="21">
        <v>6.2701524530915903E-2</v>
      </c>
      <c r="AC1079" s="21">
        <v>0.17088805595466788</v>
      </c>
      <c r="AD1079" s="21">
        <v>0.42046482989824674</v>
      </c>
      <c r="AE1079" s="21">
        <v>32.702720519191523</v>
      </c>
      <c r="AF1079" s="21">
        <v>-0.99999999999999933</v>
      </c>
      <c r="AG1079" s="21">
        <v>-0.99999999999999933</v>
      </c>
      <c r="AH1079" s="21">
        <v>-0.99999999999999933</v>
      </c>
      <c r="AI1079" s="21">
        <v>0</v>
      </c>
      <c r="AJ1079" s="21">
        <v>-1.4843949754994789E-2</v>
      </c>
      <c r="AK1079" s="21">
        <v>5.722283747184178E-2</v>
      </c>
      <c r="AL1079" s="21">
        <v>0.26793008826572501</v>
      </c>
      <c r="AM1079" s="21">
        <v>0.11472251470980004</v>
      </c>
      <c r="AN1079" s="21">
        <v>0.17088689576214436</v>
      </c>
      <c r="AO1079" s="21">
        <v>3.1541770551042094</v>
      </c>
      <c r="AP1079" s="21">
        <v>5.6118228353822337</v>
      </c>
      <c r="AQ1079" s="21">
        <v>46.242797523205262</v>
      </c>
      <c r="AR1079" s="21">
        <v>1.0405105189712625</v>
      </c>
      <c r="AS1079" s="21">
        <v>2.065301434467715</v>
      </c>
      <c r="AT1079" s="21">
        <v>-0.99999999999999933</v>
      </c>
      <c r="AU1079" s="21">
        <v>-0.99999999999999933</v>
      </c>
      <c r="AV1079" s="21">
        <v>-6.8804892092987041E-2</v>
      </c>
      <c r="AW1079" s="21">
        <v>88.046649421130397</v>
      </c>
      <c r="AX1079" s="21">
        <v>86.562254445630913</v>
      </c>
      <c r="AY1079" s="21">
        <v>0.35744453937296228</v>
      </c>
      <c r="AZ1079" s="21">
        <v>14.988706924987586</v>
      </c>
      <c r="BA1079" s="26">
        <v>1460.7537718931392</v>
      </c>
      <c r="CU1079" t="e">
        <v>#N/A</v>
      </c>
      <c r="CV1079" t="e">
        <v>#N/A</v>
      </c>
    </row>
    <row r="1080" spans="1:100" x14ac:dyDescent="0.25">
      <c r="A1080">
        <v>2996</v>
      </c>
      <c r="B1080" t="s">
        <v>1487</v>
      </c>
      <c r="C1080" s="26">
        <v>3</v>
      </c>
      <c r="D1080" s="21">
        <v>5.05205173106053</v>
      </c>
      <c r="E1080" s="21">
        <v>-7.4184669790054544E-2</v>
      </c>
      <c r="F1080" s="21">
        <v>-8.720422422545529E-2</v>
      </c>
      <c r="G1080" s="21">
        <v>-0.10758428640279613</v>
      </c>
      <c r="H1080" s="21">
        <v>0.21133327963766188</v>
      </c>
      <c r="I1080" s="21">
        <v>0</v>
      </c>
      <c r="J1080" s="21">
        <v>12.679996778259714</v>
      </c>
      <c r="K1080" s="21">
        <v>0.21133327963766188</v>
      </c>
      <c r="L1080" s="21">
        <v>-1.0000000000000011</v>
      </c>
      <c r="M1080" s="21">
        <v>-1.0000000000000011</v>
      </c>
      <c r="N1080" s="21">
        <v>4.2266655927532391</v>
      </c>
      <c r="O1080" s="21">
        <v>17.62446422291745</v>
      </c>
      <c r="P1080" s="21">
        <v>-1.0134189737638533</v>
      </c>
      <c r="Q1080" s="21">
        <v>3.8599056705605417</v>
      </c>
      <c r="R1080" s="21">
        <v>1.1101480698049153</v>
      </c>
      <c r="S1080" s="21">
        <v>0.33333333333333376</v>
      </c>
      <c r="T1080" s="21">
        <v>0.39879266642656214</v>
      </c>
      <c r="U1080" s="21">
        <v>0.15343903133768891</v>
      </c>
      <c r="V1080" s="21">
        <v>-4.2126546807765564E-3</v>
      </c>
      <c r="W1080" s="21">
        <v>26.800763871165856</v>
      </c>
      <c r="X1080" s="21">
        <v>1.1513151425184243</v>
      </c>
      <c r="Y1080" s="21">
        <v>-1.0000000000000011</v>
      </c>
      <c r="Z1080" s="21">
        <v>-1.0000000000000011</v>
      </c>
      <c r="AA1080" s="21">
        <v>72.079707159907997</v>
      </c>
      <c r="AB1080" s="21">
        <v>0.29872623064767745</v>
      </c>
      <c r="AC1080" s="21">
        <v>0.31494580780601755</v>
      </c>
      <c r="AD1080" s="21">
        <v>0.26970386592505008</v>
      </c>
      <c r="AE1080" s="21">
        <v>44.168795218937248</v>
      </c>
      <c r="AF1080" s="21">
        <v>-1.0000000000000011</v>
      </c>
      <c r="AG1080" s="21">
        <v>-1.0000000000000011</v>
      </c>
      <c r="AH1080" s="21">
        <v>-1.0000000000000011</v>
      </c>
      <c r="AI1080" s="21">
        <v>1.5374246532107382E-2</v>
      </c>
      <c r="AJ1080" s="21">
        <v>-4.2126546807765564E-3</v>
      </c>
      <c r="AK1080" s="21">
        <v>0.64570652269821494</v>
      </c>
      <c r="AL1080" s="21">
        <v>0.30825227534784183</v>
      </c>
      <c r="AM1080" s="21">
        <v>2.8523475127971109E-2</v>
      </c>
      <c r="AN1080" s="21">
        <v>0.33208856171181955</v>
      </c>
      <c r="AO1080" s="21">
        <v>3.9416194916903504</v>
      </c>
      <c r="AP1080" s="21">
        <v>9.8434754195347001</v>
      </c>
      <c r="AQ1080" s="21">
        <v>39.480760649425569</v>
      </c>
      <c r="AR1080" s="21">
        <v>0.8813523764168083</v>
      </c>
      <c r="AS1080" s="21">
        <v>1.3626484221560862</v>
      </c>
      <c r="AT1080" s="21">
        <v>-1.0000000000000011</v>
      </c>
      <c r="AU1080" s="21">
        <v>-1.0000000000000011</v>
      </c>
      <c r="AV1080" s="21">
        <v>1.0025637834021195</v>
      </c>
      <c r="AW1080" s="21">
        <v>99.547646802360177</v>
      </c>
      <c r="AX1080" s="21">
        <v>99.43386626492466</v>
      </c>
      <c r="AY1080" s="21">
        <v>0.14870625841760626</v>
      </c>
      <c r="AZ1080" s="21">
        <v>6.5050413328716887</v>
      </c>
      <c r="BA1080" s="26">
        <v>1495.4889967133131</v>
      </c>
    </row>
    <row r="1081" spans="1:100" x14ac:dyDescent="0.25">
      <c r="A1081">
        <v>2998</v>
      </c>
      <c r="B1081" t="s">
        <v>1488</v>
      </c>
      <c r="C1081" s="26">
        <v>3</v>
      </c>
      <c r="D1081" s="21">
        <v>4.7091966279581232</v>
      </c>
      <c r="E1081" s="21">
        <v>-0.37410975913789057</v>
      </c>
      <c r="F1081" s="21">
        <v>-0.10784297194117232</v>
      </c>
      <c r="G1081" s="21">
        <v>-0.21359719691268306</v>
      </c>
      <c r="H1081" s="21">
        <v>2.9011372768082255E-2</v>
      </c>
      <c r="I1081" s="21">
        <v>0</v>
      </c>
      <c r="J1081" s="21">
        <v>1.7406823660849342</v>
      </c>
      <c r="K1081" s="21">
        <v>2.9011372768082255E-2</v>
      </c>
      <c r="L1081" s="21">
        <v>-0.99999999999999944</v>
      </c>
      <c r="M1081" s="21">
        <v>-0.99999999999999944</v>
      </c>
      <c r="N1081" s="21">
        <v>0.58022745536164511</v>
      </c>
      <c r="O1081" s="21">
        <v>6.2362817971303768</v>
      </c>
      <c r="P1081" s="21">
        <v>2.5053879685822236</v>
      </c>
      <c r="Q1081" s="21">
        <v>-0.10809997570687588</v>
      </c>
      <c r="R1081" s="21">
        <v>0.14589453206521116</v>
      </c>
      <c r="S1081" s="21">
        <v>0.33333333333333337</v>
      </c>
      <c r="T1081" s="21">
        <v>0.35980686452510124</v>
      </c>
      <c r="U1081" s="21">
        <v>-7.9870878413224988E-2</v>
      </c>
      <c r="V1081" s="21">
        <v>-1.0293616961557575E-2</v>
      </c>
      <c r="W1081" s="21">
        <v>22.958573188622776</v>
      </c>
      <c r="X1081" s="21">
        <v>0.30092506755473336</v>
      </c>
      <c r="Y1081" s="21">
        <v>-0.99999999999999944</v>
      </c>
      <c r="Z1081" s="21">
        <v>-0.99999999999999944</v>
      </c>
      <c r="AA1081" s="21">
        <v>48.158791742218121</v>
      </c>
      <c r="AB1081" s="21">
        <v>0.2378509855349715</v>
      </c>
      <c r="AC1081" s="21">
        <v>4.2865237704351522E-2</v>
      </c>
      <c r="AD1081" s="21">
        <v>0.22037025719127898</v>
      </c>
      <c r="AE1081" s="21">
        <v>25.054324021530121</v>
      </c>
      <c r="AF1081" s="21">
        <v>-0.99999999999999944</v>
      </c>
      <c r="AG1081" s="21">
        <v>-0.99999999999999944</v>
      </c>
      <c r="AH1081" s="21">
        <v>-0.99999999999999944</v>
      </c>
      <c r="AI1081" s="21">
        <v>0</v>
      </c>
      <c r="AJ1081" s="21">
        <v>-1.0293616961557575E-2</v>
      </c>
      <c r="AK1081" s="21">
        <v>0.2559905529394515</v>
      </c>
      <c r="AL1081" s="21">
        <v>-0.13375036874528745</v>
      </c>
      <c r="AM1081" s="21">
        <v>-3.0014250459555386E-2</v>
      </c>
      <c r="AN1081" s="21">
        <v>-3.991433434300018E-2</v>
      </c>
      <c r="AO1081" s="21">
        <v>0.5295965032083727</v>
      </c>
      <c r="AP1081" s="21">
        <v>-1.6666102023014417</v>
      </c>
      <c r="AQ1081" s="21">
        <v>24.699255554707715</v>
      </c>
      <c r="AR1081" s="21">
        <v>0.60297570248365173</v>
      </c>
      <c r="AS1081" s="21">
        <v>0.32993644032281566</v>
      </c>
      <c r="AT1081" s="21">
        <v>-0.99999999999999944</v>
      </c>
      <c r="AU1081" s="21">
        <v>-0.99999999999999944</v>
      </c>
      <c r="AV1081" s="21">
        <v>-6.7702664847471866E-2</v>
      </c>
      <c r="AW1081" s="21">
        <v>52.72846333704706</v>
      </c>
      <c r="AX1081" s="21">
        <v>51.699101640891307</v>
      </c>
      <c r="AY1081" s="21">
        <v>-4.3233452192573E-3</v>
      </c>
      <c r="AZ1081" s="21">
        <v>-38.534494564285637</v>
      </c>
      <c r="BA1081" s="26">
        <v>1349.8403401290022</v>
      </c>
    </row>
    <row r="1082" spans="1:100" x14ac:dyDescent="0.25">
      <c r="A1082">
        <v>3000</v>
      </c>
      <c r="B1082" t="s">
        <v>1489</v>
      </c>
      <c r="C1082" s="26">
        <v>3</v>
      </c>
      <c r="D1082" s="21">
        <v>4.1970743642497039</v>
      </c>
      <c r="E1082" s="21">
        <v>-0.14702141725425227</v>
      </c>
      <c r="F1082" s="21">
        <v>0.39887947756922176</v>
      </c>
      <c r="G1082" s="21">
        <v>0.35119563295301814</v>
      </c>
      <c r="H1082" s="21">
        <v>0.37719581265224694</v>
      </c>
      <c r="I1082" s="21">
        <v>-1.5633721032577576E-2</v>
      </c>
      <c r="J1082" s="21">
        <v>21.693725497180147</v>
      </c>
      <c r="K1082" s="21">
        <v>0.36156209161966935</v>
      </c>
      <c r="L1082" s="21">
        <v>-1.0000000000000009</v>
      </c>
      <c r="M1082" s="21">
        <v>-1.0000000000000009</v>
      </c>
      <c r="N1082" s="21">
        <v>7.2312418323933887</v>
      </c>
      <c r="O1082" s="21">
        <v>26.241995494382884</v>
      </c>
      <c r="P1082" s="21">
        <v>-1.8151658983182737</v>
      </c>
      <c r="Q1082" s="21">
        <v>-0.22559112132208842</v>
      </c>
      <c r="R1082" s="21">
        <v>-0.1717738328223645</v>
      </c>
      <c r="S1082" s="21">
        <v>0.33418741965931925</v>
      </c>
      <c r="T1082" s="21">
        <v>0.37933141321476982</v>
      </c>
      <c r="U1082" s="21">
        <v>0.5560841972031243</v>
      </c>
      <c r="V1082" s="21">
        <v>6.6199816527544317E-3</v>
      </c>
      <c r="W1082" s="21">
        <v>36.586436804411967</v>
      </c>
      <c r="X1082" s="21">
        <v>2.6620114998648812</v>
      </c>
      <c r="Y1082" s="21">
        <v>-1.0000000000000009</v>
      </c>
      <c r="Z1082" s="21">
        <v>-1.0000000000000009</v>
      </c>
      <c r="AA1082" s="21">
        <v>73.509724444048672</v>
      </c>
      <c r="AB1082" s="21">
        <v>0.29591601656552152</v>
      </c>
      <c r="AC1082" s="21">
        <v>0.26766041148182851</v>
      </c>
      <c r="AD1082" s="21">
        <v>0.17832480140183146</v>
      </c>
      <c r="AE1082" s="21">
        <v>37.095061472459101</v>
      </c>
      <c r="AF1082" s="21">
        <v>-1.0000000000000009</v>
      </c>
      <c r="AG1082" s="21">
        <v>-1.0000000000000009</v>
      </c>
      <c r="AH1082" s="21">
        <v>-1.0000000000000009</v>
      </c>
      <c r="AI1082" s="21">
        <v>0</v>
      </c>
      <c r="AJ1082" s="21">
        <v>6.6199816527544317E-3</v>
      </c>
      <c r="AK1082" s="21">
        <v>0.22203612091249744</v>
      </c>
      <c r="AL1082" s="21">
        <v>0.20537076920155778</v>
      </c>
      <c r="AM1082" s="21">
        <v>0.2821285181004054</v>
      </c>
      <c r="AN1082" s="21">
        <v>0.17288168101575191</v>
      </c>
      <c r="AO1082" s="21">
        <v>8.1633935570726219</v>
      </c>
      <c r="AP1082" s="21">
        <v>5.3488958714015888</v>
      </c>
      <c r="AQ1082" s="21">
        <v>58.280162301592128</v>
      </c>
      <c r="AR1082" s="21">
        <v>1.2762230117299675</v>
      </c>
      <c r="AS1082" s="21">
        <v>3.0235735914845501</v>
      </c>
      <c r="AT1082" s="21">
        <v>-1.0000000000000009</v>
      </c>
      <c r="AU1082" s="21">
        <v>-1.0000000000000009</v>
      </c>
      <c r="AV1082" s="21">
        <v>0.17942180013065365</v>
      </c>
      <c r="AW1082" s="21">
        <v>105.10061580983317</v>
      </c>
      <c r="AX1082" s="21">
        <v>105.76261397510861</v>
      </c>
      <c r="AY1082" s="21">
        <v>0.24010073233612383</v>
      </c>
      <c r="AZ1082" s="21">
        <v>18.013531613417111</v>
      </c>
      <c r="BA1082" s="26">
        <v>1454.8134525141463</v>
      </c>
    </row>
    <row r="1083" spans="1:100" x14ac:dyDescent="0.25">
      <c r="A1083">
        <v>3003</v>
      </c>
      <c r="B1083" t="s">
        <v>1490</v>
      </c>
      <c r="C1083" s="26">
        <v>3</v>
      </c>
      <c r="D1083" s="21">
        <v>2.7316839706140841</v>
      </c>
      <c r="E1083" s="21">
        <v>-4.9114787474051885E-3</v>
      </c>
      <c r="F1083" s="21">
        <v>-9.2653344085860193E-3</v>
      </c>
      <c r="G1083" s="21">
        <v>-9.2653344085860193E-3</v>
      </c>
      <c r="H1083" s="21">
        <v>0.22353736874989472</v>
      </c>
      <c r="I1083" s="21">
        <v>0</v>
      </c>
      <c r="J1083" s="21">
        <v>13.412242124993682</v>
      </c>
      <c r="K1083" s="21">
        <v>0.22353736874989472</v>
      </c>
      <c r="L1083" s="21">
        <v>-0.99999999999999967</v>
      </c>
      <c r="M1083" s="21">
        <v>-0.99999999999999967</v>
      </c>
      <c r="N1083" s="21">
        <v>4.4707473749978934</v>
      </c>
      <c r="O1083" s="21">
        <v>16.134660761199179</v>
      </c>
      <c r="P1083" s="21">
        <v>-0.57881220177231063</v>
      </c>
      <c r="Q1083" s="21">
        <v>-0.98035927057646421</v>
      </c>
      <c r="R1083" s="21">
        <v>-0.40141350024540978</v>
      </c>
      <c r="S1083" s="21">
        <v>0.33333333333333309</v>
      </c>
      <c r="T1083" s="21">
        <v>0.32105946782700295</v>
      </c>
      <c r="U1083" s="21">
        <v>0.13152260304698599</v>
      </c>
      <c r="V1083" s="21">
        <v>-1.26942266497709E-4</v>
      </c>
      <c r="W1083" s="21">
        <v>22.490043727637207</v>
      </c>
      <c r="X1083" s="21">
        <v>0.95124136292416273</v>
      </c>
      <c r="Y1083" s="21">
        <v>-0.99999999999999967</v>
      </c>
      <c r="Z1083" s="21">
        <v>-0.99999999999999967</v>
      </c>
      <c r="AA1083" s="21">
        <v>40.189522934641793</v>
      </c>
      <c r="AB1083" s="21">
        <v>0.18747859550709017</v>
      </c>
      <c r="AC1083" s="21">
        <v>-2.7361661420447013E-2</v>
      </c>
      <c r="AD1083" s="21">
        <v>0.20190092005835686</v>
      </c>
      <c r="AE1083" s="21">
        <v>18.100892707250019</v>
      </c>
      <c r="AF1083" s="21">
        <v>-0.99999999999999967</v>
      </c>
      <c r="AG1083" s="21">
        <v>-0.99999999999999967</v>
      </c>
      <c r="AH1083" s="21">
        <v>-0.99999999999999967</v>
      </c>
      <c r="AI1083" s="21">
        <v>-1.6500839249787423E-2</v>
      </c>
      <c r="AJ1083" s="21">
        <v>-1.26942266497709E-4</v>
      </c>
      <c r="AK1083" s="21">
        <v>9.8549507430659836E-2</v>
      </c>
      <c r="AL1083" s="21">
        <v>-5.6857907471080216E-2</v>
      </c>
      <c r="AM1083" s="21">
        <v>-8.5565007525867945E-2</v>
      </c>
      <c r="AN1083" s="21">
        <v>-0.14094904564515098</v>
      </c>
      <c r="AO1083" s="21">
        <v>-1.6463776509933989</v>
      </c>
      <c r="AP1083" s="21">
        <v>-3.8080156784841765</v>
      </c>
      <c r="AQ1083" s="21">
        <v>35.902285852630854</v>
      </c>
      <c r="AR1083" s="21">
        <v>0.78578846194082441</v>
      </c>
      <c r="AS1083" s="21">
        <v>1.1747787316740572</v>
      </c>
      <c r="AT1083" s="21">
        <v>-0.99999999999999967</v>
      </c>
      <c r="AU1083" s="21">
        <v>-0.99999999999999967</v>
      </c>
      <c r="AV1083" s="21">
        <v>-0.41067883465399602</v>
      </c>
      <c r="AW1083" s="21">
        <v>52.516168017356804</v>
      </c>
      <c r="AX1083" s="21">
        <v>52.173457005711285</v>
      </c>
      <c r="AY1083" s="21">
        <v>0.28366040970709822</v>
      </c>
      <c r="AZ1083" s="21">
        <v>3.886849984884571</v>
      </c>
      <c r="BA1083" s="26">
        <v>1473.6051600453582</v>
      </c>
    </row>
    <row r="1084" spans="1:100" x14ac:dyDescent="0.25">
      <c r="A1084">
        <v>3004</v>
      </c>
      <c r="B1084" t="s">
        <v>1491</v>
      </c>
      <c r="C1084" s="26">
        <v>3</v>
      </c>
      <c r="D1084" s="21">
        <v>-0.21133632341939573</v>
      </c>
      <c r="E1084" s="21">
        <v>-4.7201807373030286E-2</v>
      </c>
      <c r="F1084" s="21">
        <v>2.6167200755053306E-2</v>
      </c>
      <c r="G1084" s="21">
        <v>5.1874756792893981E-2</v>
      </c>
      <c r="H1084" s="21">
        <v>7.6822791153740119E-2</v>
      </c>
      <c r="I1084" s="21">
        <v>0</v>
      </c>
      <c r="J1084" s="21">
        <v>4.6093674692244067</v>
      </c>
      <c r="K1084" s="21">
        <v>7.6822791153740119E-2</v>
      </c>
      <c r="L1084" s="21">
        <v>-0.99999999999999867</v>
      </c>
      <c r="M1084" s="21">
        <v>-0.99999999999999867</v>
      </c>
      <c r="N1084" s="21">
        <v>1.5364558230748033</v>
      </c>
      <c r="O1084" s="21">
        <v>4.4499059025979042</v>
      </c>
      <c r="P1084" s="21">
        <v>-7.6053331446816558E-2</v>
      </c>
      <c r="Q1084" s="21">
        <v>-0.22544378414816346</v>
      </c>
      <c r="R1084" s="21">
        <v>-5.8323402732855689E-2</v>
      </c>
      <c r="S1084" s="21">
        <v>0.33319325588911269</v>
      </c>
      <c r="T1084" s="21">
        <v>0.17701392896682125</v>
      </c>
      <c r="U1084" s="21">
        <v>6.6711966290824279E-2</v>
      </c>
      <c r="V1084" s="21">
        <v>-3.6640606259748777E-2</v>
      </c>
      <c r="W1084" s="21">
        <v>18.538230149330779</v>
      </c>
      <c r="X1084" s="21">
        <v>0.30213695701684734</v>
      </c>
      <c r="Y1084" s="21">
        <v>-0.99999999999999867</v>
      </c>
      <c r="Z1084" s="21">
        <v>-0.99999999999999867</v>
      </c>
      <c r="AA1084" s="21">
        <v>30.113406372717911</v>
      </c>
      <c r="AB1084" s="21">
        <v>-3.5051088089153561E-2</v>
      </c>
      <c r="AC1084" s="21">
        <v>2.2227986072316568E-2</v>
      </c>
      <c r="AD1084" s="21">
        <v>0.2454930945392364</v>
      </c>
      <c r="AE1084" s="21">
        <v>11.633499626119985</v>
      </c>
      <c r="AF1084" s="21">
        <v>-0.99999999999999867</v>
      </c>
      <c r="AG1084" s="21">
        <v>-0.99999999999999867</v>
      </c>
      <c r="AH1084" s="21">
        <v>-0.99999999999999867</v>
      </c>
      <c r="AI1084" s="21">
        <v>0</v>
      </c>
      <c r="AJ1084" s="21">
        <v>-3.6640606259748777E-2</v>
      </c>
      <c r="AK1084" s="21">
        <v>0.40176962742987699</v>
      </c>
      <c r="AL1084" s="21">
        <v>-4.9100648643913294E-2</v>
      </c>
      <c r="AM1084" s="21">
        <v>-0.14394116637913959</v>
      </c>
      <c r="AN1084" s="21">
        <v>5.134051022961026E-2</v>
      </c>
      <c r="AO1084" s="21">
        <v>-1.589681022329106</v>
      </c>
      <c r="AP1084" s="21">
        <v>1.0380095125206892</v>
      </c>
      <c r="AQ1084" s="21">
        <v>23.147597618555189</v>
      </c>
      <c r="AR1084" s="21">
        <v>0.54027854488700944</v>
      </c>
      <c r="AS1084" s="21">
        <v>0.3789597481705872</v>
      </c>
      <c r="AT1084" s="21">
        <v>-0.99999999999999867</v>
      </c>
      <c r="AU1084" s="21">
        <v>-0.99999999999999867</v>
      </c>
      <c r="AV1084" s="21">
        <v>-6.4486459399616704E-3</v>
      </c>
      <c r="AW1084" s="21">
        <v>35.60132178783649</v>
      </c>
      <c r="AX1084" s="21">
        <v>31.93726116186161</v>
      </c>
      <c r="AY1084" s="21">
        <v>0.23805331111270725</v>
      </c>
      <c r="AZ1084" s="21">
        <v>18.153224089260863</v>
      </c>
      <c r="BA1084" s="26">
        <v>1434.004677493346</v>
      </c>
    </row>
    <row r="1085" spans="1:100" x14ac:dyDescent="0.25">
      <c r="A1085">
        <v>3005</v>
      </c>
      <c r="B1085" t="s">
        <v>1492</v>
      </c>
      <c r="C1085" s="26">
        <v>3</v>
      </c>
      <c r="D1085" s="21">
        <v>5.2664995323245201</v>
      </c>
      <c r="E1085" s="21">
        <v>0.52225489920327006</v>
      </c>
      <c r="F1085" s="21">
        <v>0.23367878707566542</v>
      </c>
      <c r="G1085" s="21">
        <v>0.3806494646832469</v>
      </c>
      <c r="H1085" s="21">
        <v>0.60547146451215506</v>
      </c>
      <c r="I1085" s="21">
        <v>0</v>
      </c>
      <c r="J1085" s="21">
        <v>36.328287870729326</v>
      </c>
      <c r="K1085" s="21">
        <v>0.60547146451215506</v>
      </c>
      <c r="L1085" s="21">
        <v>-0.99999999999999689</v>
      </c>
      <c r="M1085" s="21">
        <v>-0.99999999999999689</v>
      </c>
      <c r="N1085" s="21">
        <v>12.109429290243108</v>
      </c>
      <c r="O1085" s="21">
        <v>41.975436867737052</v>
      </c>
      <c r="P1085" s="21">
        <v>3.9155508204606173</v>
      </c>
      <c r="Q1085" s="21">
        <v>-0.25428178403709356</v>
      </c>
      <c r="R1085" s="21">
        <v>0.33557544757352831</v>
      </c>
      <c r="S1085" s="21">
        <v>0.3333333333333327</v>
      </c>
      <c r="T1085" s="21">
        <v>0.36531035401729295</v>
      </c>
      <c r="U1085" s="21">
        <v>0.69837285948936823</v>
      </c>
      <c r="V1085" s="21">
        <v>2.7223782602244853E-3</v>
      </c>
      <c r="W1085" s="21">
        <v>31.770698423522521</v>
      </c>
      <c r="X1085" s="21">
        <v>2.9164472533080885</v>
      </c>
      <c r="Y1085" s="21">
        <v>-0.99999999999999689</v>
      </c>
      <c r="Z1085" s="21">
        <v>-0.99999999999999689</v>
      </c>
      <c r="AA1085" s="21">
        <v>88.916979923718372</v>
      </c>
      <c r="AB1085" s="21">
        <v>0.55546820650948481</v>
      </c>
      <c r="AC1085" s="21">
        <v>0.28753036236316593</v>
      </c>
      <c r="AD1085" s="21">
        <v>0.29321555217979556</v>
      </c>
      <c r="AE1085" s="21">
        <v>56.810706052622322</v>
      </c>
      <c r="AF1085" s="21">
        <v>-0.99999999999999689</v>
      </c>
      <c r="AG1085" s="21">
        <v>-0.99999999999999689</v>
      </c>
      <c r="AH1085" s="21">
        <v>-0.99999999999999689</v>
      </c>
      <c r="AI1085" s="21">
        <v>-1.6960599867610537E-3</v>
      </c>
      <c r="AJ1085" s="21">
        <v>2.7223782602244853E-3</v>
      </c>
      <c r="AK1085" s="21">
        <v>0.31589895312930311</v>
      </c>
      <c r="AL1085" s="21">
        <v>-5.2740381975135066E-2</v>
      </c>
      <c r="AM1085" s="21">
        <v>7.7309520777853163E-2</v>
      </c>
      <c r="AN1085" s="21">
        <v>0.17332662440430391</v>
      </c>
      <c r="AO1085" s="21">
        <v>3.5122327850928423</v>
      </c>
      <c r="AP1085" s="21">
        <v>4.0694637002319229</v>
      </c>
      <c r="AQ1085" s="21">
        <v>68.098986294251844</v>
      </c>
      <c r="AR1085" s="21">
        <v>1.399738925100217</v>
      </c>
      <c r="AS1085" s="21">
        <v>3.5219187178202396</v>
      </c>
      <c r="AT1085" s="21">
        <v>-0.99999999999999689</v>
      </c>
      <c r="AU1085" s="21">
        <v>-0.99999999999999689</v>
      </c>
      <c r="AV1085" s="21">
        <v>0.71622491225677509</v>
      </c>
      <c r="AW1085" s="21">
        <v>134.96188049168734</v>
      </c>
      <c r="AX1085" s="21">
        <v>135.20019711797457</v>
      </c>
      <c r="AY1085" s="21">
        <v>0.60325859489384615</v>
      </c>
      <c r="AZ1085" s="21">
        <v>53.460324850386939</v>
      </c>
      <c r="BA1085" s="26">
        <v>1643.128332553471</v>
      </c>
    </row>
    <row r="1086" spans="1:100" x14ac:dyDescent="0.25">
      <c r="A1086">
        <v>3006</v>
      </c>
      <c r="B1086" t="s">
        <v>1493</v>
      </c>
      <c r="C1086" s="26">
        <v>3</v>
      </c>
      <c r="D1086" s="21">
        <v>5.6284909133836312</v>
      </c>
      <c r="E1086" s="21">
        <v>0</v>
      </c>
      <c r="F1086" s="21">
        <v>-0.67243828786862281</v>
      </c>
      <c r="G1086" s="21">
        <v>-0.67243828786862281</v>
      </c>
      <c r="H1086" s="21">
        <v>5.1858796898362085E-2</v>
      </c>
      <c r="I1086" s="21">
        <v>0</v>
      </c>
      <c r="J1086" s="21">
        <v>3.1115278139017262</v>
      </c>
      <c r="K1086" s="21">
        <v>5.1858796898362085E-2</v>
      </c>
      <c r="L1086" s="21">
        <v>-0.99999999999999989</v>
      </c>
      <c r="M1086" s="21">
        <v>-0.99999999999999989</v>
      </c>
      <c r="N1086" s="21">
        <v>1.0371759379672421</v>
      </c>
      <c r="O1086" s="21">
        <v>8.0675804394167301</v>
      </c>
      <c r="P1086" s="21">
        <v>-0.47925033866329858</v>
      </c>
      <c r="Q1086" s="21">
        <v>1.1525154180524577</v>
      </c>
      <c r="R1086" s="21">
        <v>0.34568064924473896</v>
      </c>
      <c r="S1086" s="21">
        <v>0.3485772737054485</v>
      </c>
      <c r="T1086" s="21">
        <v>0.26398235384594398</v>
      </c>
      <c r="U1086" s="21">
        <v>0.15009168383616825</v>
      </c>
      <c r="V1086" s="21">
        <v>0</v>
      </c>
      <c r="W1086" s="21">
        <v>28.431700579567963</v>
      </c>
      <c r="X1086" s="21">
        <v>1.0398940348055727</v>
      </c>
      <c r="Y1086" s="21">
        <v>-0.99999999999999989</v>
      </c>
      <c r="Z1086" s="21">
        <v>-0.99999999999999989</v>
      </c>
      <c r="AA1086" s="21">
        <v>76.883740626560225</v>
      </c>
      <c r="AB1086" s="21">
        <v>0.33293248377663148</v>
      </c>
      <c r="AC1086" s="21">
        <v>0.17732750253948532</v>
      </c>
      <c r="AD1086" s="21">
        <v>0.45186720163883437</v>
      </c>
      <c r="AE1086" s="21">
        <v>48.106359397747546</v>
      </c>
      <c r="AF1086" s="21">
        <v>-0.99999999999999989</v>
      </c>
      <c r="AG1086" s="21">
        <v>-0.99999999999999989</v>
      </c>
      <c r="AH1086" s="21">
        <v>-0.99999999999999989</v>
      </c>
      <c r="AI1086" s="21">
        <v>5.2377723442387381E-3</v>
      </c>
      <c r="AJ1086" s="21">
        <v>0</v>
      </c>
      <c r="AK1086" s="21">
        <v>0.14504865986070997</v>
      </c>
      <c r="AL1086" s="21">
        <v>-8.6365924293521648E-2</v>
      </c>
      <c r="AM1086" s="21">
        <v>0.23852887812183274</v>
      </c>
      <c r="AN1086" s="21">
        <v>0.14230566396142039</v>
      </c>
      <c r="AO1086" s="21">
        <v>6.6884652523493671</v>
      </c>
      <c r="AP1086" s="21">
        <v>3.1258119775679019</v>
      </c>
      <c r="AQ1086" s="21">
        <v>31.543228393469686</v>
      </c>
      <c r="AR1086" s="21">
        <v>0.7626513113875607</v>
      </c>
      <c r="AS1086" s="21">
        <v>1.0917528317039349</v>
      </c>
      <c r="AT1086" s="21">
        <v>-0.99999999999999989</v>
      </c>
      <c r="AU1086" s="21">
        <v>-0.99999999999999989</v>
      </c>
      <c r="AV1086" s="21">
        <v>-0.32675763862388407</v>
      </c>
      <c r="AW1086" s="21">
        <v>88.077133043544904</v>
      </c>
      <c r="AX1086" s="21">
        <v>88.181888490429685</v>
      </c>
      <c r="AY1086" s="21">
        <v>0.24538904435586953</v>
      </c>
      <c r="AZ1086" s="21">
        <v>21.43207827223474</v>
      </c>
      <c r="BA1086" s="26">
        <v>1474.1189414228641</v>
      </c>
    </row>
    <row r="1087" spans="1:100" x14ac:dyDescent="0.25">
      <c r="A1087">
        <v>3007</v>
      </c>
      <c r="B1087" t="s">
        <v>1494</v>
      </c>
      <c r="C1087" s="26">
        <v>2</v>
      </c>
      <c r="D1087" s="21">
        <v>4.0446727828053515</v>
      </c>
      <c r="E1087" s="21">
        <v>6.9469686924923016E-2</v>
      </c>
      <c r="F1087" s="21">
        <v>0.24992438676791418</v>
      </c>
      <c r="G1087" s="21">
        <v>0.25872618638105671</v>
      </c>
      <c r="H1087" s="21">
        <v>0.10575269151884488</v>
      </c>
      <c r="I1087" s="21">
        <v>0</v>
      </c>
      <c r="J1087" s="21">
        <v>6.3451614911306926</v>
      </c>
      <c r="K1087" s="21">
        <v>0.10575269151884488</v>
      </c>
      <c r="L1087" s="21">
        <v>-1</v>
      </c>
      <c r="M1087" s="21">
        <v>-1</v>
      </c>
      <c r="N1087" s="21">
        <v>2.1150538303768975</v>
      </c>
      <c r="O1087" s="21">
        <v>10.435832590552277</v>
      </c>
      <c r="P1087" s="21">
        <v>0.51960511391386999</v>
      </c>
      <c r="Q1087" s="21">
        <v>1.5027110700530968</v>
      </c>
      <c r="R1087" s="21">
        <v>0.49505549964308565</v>
      </c>
      <c r="S1087" s="21">
        <v>0.33462289241343857</v>
      </c>
      <c r="T1087" s="21">
        <v>0.30185985848012242</v>
      </c>
      <c r="U1087" s="21">
        <v>9.9514887305873739E-2</v>
      </c>
      <c r="V1087" s="21">
        <v>3.5277307938968851E-3</v>
      </c>
      <c r="W1087" s="21">
        <v>25.699620057176492</v>
      </c>
      <c r="X1087" s="21">
        <v>0.90430857672417408</v>
      </c>
      <c r="Y1087" s="21">
        <v>-1</v>
      </c>
      <c r="Z1087" s="21">
        <v>-1</v>
      </c>
      <c r="AA1087" s="21">
        <v>45.259299050020928</v>
      </c>
      <c r="AB1087" s="21">
        <v>0.14198687706597515</v>
      </c>
      <c r="AC1087" s="21">
        <v>0.14220982592859388</v>
      </c>
      <c r="AD1087" s="21">
        <v>0.13740744585191192</v>
      </c>
      <c r="AE1087" s="21">
        <v>19.884348814351405</v>
      </c>
      <c r="AF1087" s="21">
        <v>-1</v>
      </c>
      <c r="AG1087" s="21">
        <v>-1</v>
      </c>
      <c r="AH1087" s="21">
        <v>-1</v>
      </c>
      <c r="AI1087" s="21">
        <v>1.6673700323181309E-3</v>
      </c>
      <c r="AJ1087" s="21">
        <v>3.5277307938968851E-3</v>
      </c>
      <c r="AK1087" s="21">
        <v>6.0850425016408749E-2</v>
      </c>
      <c r="AL1087" s="21">
        <v>0.11097753197283858</v>
      </c>
      <c r="AM1087" s="21">
        <v>6.2528323581023421E-2</v>
      </c>
      <c r="AN1087" s="21">
        <v>0.12091253663403034</v>
      </c>
      <c r="AO1087" s="21">
        <v>1.9792352760796803</v>
      </c>
      <c r="AP1087" s="21">
        <v>3.4659260142429007</v>
      </c>
      <c r="AQ1087" s="21">
        <v>30.981657202424561</v>
      </c>
      <c r="AR1087" s="21">
        <v>0.72743071428991213</v>
      </c>
      <c r="AS1087" s="21">
        <v>0.99386877864828294</v>
      </c>
      <c r="AT1087" s="21">
        <v>-1</v>
      </c>
      <c r="AU1087" s="21">
        <v>-1</v>
      </c>
      <c r="AV1087" s="21">
        <v>0.70867492696082923</v>
      </c>
      <c r="AW1087" s="21">
        <v>57.601709376325211</v>
      </c>
      <c r="AX1087" s="21">
        <v>57.752073690439545</v>
      </c>
      <c r="AY1087" s="21">
        <v>0.18806015883784419</v>
      </c>
      <c r="AZ1087" s="21">
        <v>3.7479798163379496</v>
      </c>
      <c r="BA1087" s="26">
        <v>1568.0498537718652</v>
      </c>
    </row>
    <row r="1088" spans="1:100" x14ac:dyDescent="0.25">
      <c r="A1088">
        <v>3008</v>
      </c>
      <c r="B1088" t="s">
        <v>1495</v>
      </c>
      <c r="C1088" s="26">
        <v>3</v>
      </c>
      <c r="D1088" s="21">
        <v>1.9667031208381887</v>
      </c>
      <c r="E1088" s="21">
        <v>0</v>
      </c>
      <c r="F1088" s="21">
        <v>-0.3580146769656613</v>
      </c>
      <c r="G1088" s="21">
        <v>-0.3580146769656613</v>
      </c>
      <c r="H1088" s="21">
        <v>7.6432977090900675E-2</v>
      </c>
      <c r="I1088" s="21">
        <v>0</v>
      </c>
      <c r="J1088" s="21">
        <v>4.5859786254540467</v>
      </c>
      <c r="K1088" s="21">
        <v>7.6432977090900675E-2</v>
      </c>
      <c r="L1088" s="21">
        <v>-0.99999999999999989</v>
      </c>
      <c r="M1088" s="21">
        <v>-0.99999999999999989</v>
      </c>
      <c r="N1088" s="21">
        <v>1.5286595418180162</v>
      </c>
      <c r="O1088" s="21">
        <v>6.1946670693265729</v>
      </c>
      <c r="P1088" s="21">
        <v>-0.78066638167126956</v>
      </c>
      <c r="Q1088" s="21">
        <v>-0.63760467223564754</v>
      </c>
      <c r="R1088" s="21">
        <v>-0.17670499980291982</v>
      </c>
      <c r="S1088" s="21">
        <v>0.3333333333333332</v>
      </c>
      <c r="T1088" s="21">
        <v>0.31709118185192692</v>
      </c>
      <c r="U1088" s="21">
        <v>0.10890466848701817</v>
      </c>
      <c r="V1088" s="21">
        <v>0</v>
      </c>
      <c r="W1088" s="21">
        <v>27.315848263255123</v>
      </c>
      <c r="X1088" s="21">
        <v>0.99509120004488283</v>
      </c>
      <c r="Y1088" s="21">
        <v>-0.99999999999999989</v>
      </c>
      <c r="Z1088" s="21">
        <v>-0.99999999999999989</v>
      </c>
      <c r="AA1088" s="21">
        <v>59.768524551501031</v>
      </c>
      <c r="AB1088" s="21">
        <v>-6.4996553076806615E-2</v>
      </c>
      <c r="AC1088" s="21">
        <v>0.38455416968613282</v>
      </c>
      <c r="AD1088" s="21">
        <v>0.3330300091516516</v>
      </c>
      <c r="AE1088" s="21">
        <v>32.629381288048876</v>
      </c>
      <c r="AF1088" s="21">
        <v>-0.99999999999999989</v>
      </c>
      <c r="AG1088" s="21">
        <v>-0.99999999999999989</v>
      </c>
      <c r="AH1088" s="21">
        <v>-0.99999999999999989</v>
      </c>
      <c r="AI1088" s="21">
        <v>0</v>
      </c>
      <c r="AJ1088" s="21">
        <v>0</v>
      </c>
      <c r="AK1088" s="21">
        <v>3.1299068879361541E-2</v>
      </c>
      <c r="AL1088" s="21">
        <v>4.1907280186485873E-2</v>
      </c>
      <c r="AM1088" s="21">
        <v>0.60614249203766202</v>
      </c>
      <c r="AN1088" s="21">
        <v>0.16555945523009594</v>
      </c>
      <c r="AO1088" s="21">
        <v>15.310057645338357</v>
      </c>
      <c r="AP1088" s="21">
        <v>4.3485227816848298</v>
      </c>
      <c r="AQ1088" s="21">
        <v>31.901826888709177</v>
      </c>
      <c r="AR1088" s="21">
        <v>0.75932918367227809</v>
      </c>
      <c r="AS1088" s="21">
        <v>1.0715241771357829</v>
      </c>
      <c r="AT1088" s="21">
        <v>-0.99999999999999989</v>
      </c>
      <c r="AU1088" s="21">
        <v>-0.99999999999999989</v>
      </c>
      <c r="AV1088" s="21">
        <v>-0.53471967676858123</v>
      </c>
      <c r="AW1088" s="21">
        <v>70.311714402512536</v>
      </c>
      <c r="AX1088" s="21">
        <v>70.311714402512536</v>
      </c>
      <c r="AY1088" s="21">
        <v>2.6904320580394617E-2</v>
      </c>
      <c r="AZ1088" s="21">
        <v>-25.431278282144532</v>
      </c>
      <c r="BA1088" s="26">
        <v>1407.0995654413616</v>
      </c>
      <c r="CU1088" t="e">
        <v>#N/A</v>
      </c>
      <c r="CV1088" t="e">
        <v>#N/A</v>
      </c>
    </row>
    <row r="1089" spans="1:100" x14ac:dyDescent="0.25">
      <c r="A1089">
        <v>3009</v>
      </c>
      <c r="B1089" t="s">
        <v>1496</v>
      </c>
      <c r="C1089" s="26">
        <v>3</v>
      </c>
      <c r="D1089" s="21">
        <v>-0.13349089606641723</v>
      </c>
      <c r="E1089" s="21">
        <v>-1.3414605159653318E-2</v>
      </c>
      <c r="F1089" s="21">
        <v>0.26606852664275776</v>
      </c>
      <c r="G1089" s="21">
        <v>0.26606852664275776</v>
      </c>
      <c r="H1089" s="21">
        <v>0.27558036664986185</v>
      </c>
      <c r="I1089" s="21">
        <v>0</v>
      </c>
      <c r="J1089" s="21">
        <v>16.534821998991713</v>
      </c>
      <c r="K1089" s="21">
        <v>0.27558036664986185</v>
      </c>
      <c r="L1089" s="21">
        <v>-0.99999999999999922</v>
      </c>
      <c r="M1089" s="21">
        <v>-0.99999999999999922</v>
      </c>
      <c r="N1089" s="21">
        <v>5.5116073329972366</v>
      </c>
      <c r="O1089" s="21">
        <v>16.667399629568063</v>
      </c>
      <c r="P1089" s="21">
        <v>0.56510475685738981</v>
      </c>
      <c r="Q1089" s="21">
        <v>2.3252561653024251</v>
      </c>
      <c r="R1089" s="21">
        <v>0.81103412196996072</v>
      </c>
      <c r="S1089" s="21">
        <v>0.33333333333333293</v>
      </c>
      <c r="T1089" s="21">
        <v>0.29812949892839791</v>
      </c>
      <c r="U1089" s="21">
        <v>9.2557006683364682E-2</v>
      </c>
      <c r="V1089" s="21">
        <v>0</v>
      </c>
      <c r="W1089" s="21">
        <v>17.937578891809345</v>
      </c>
      <c r="X1089" s="21">
        <v>0.69090665794039285</v>
      </c>
      <c r="Y1089" s="21">
        <v>-0.99999999999999922</v>
      </c>
      <c r="Z1089" s="21">
        <v>-0.99999999999999922</v>
      </c>
      <c r="AA1089" s="21">
        <v>40.261260554527318</v>
      </c>
      <c r="AB1089" s="21">
        <v>0.12336073918438847</v>
      </c>
      <c r="AC1089" s="21">
        <v>0.23165784904464989</v>
      </c>
      <c r="AD1089" s="21">
        <v>7.5234362585921866E-2</v>
      </c>
      <c r="AE1089" s="21">
        <v>21.512647540748013</v>
      </c>
      <c r="AF1089" s="21">
        <v>-0.99999999999999922</v>
      </c>
      <c r="AG1089" s="21">
        <v>-0.99999999999999922</v>
      </c>
      <c r="AH1089" s="21">
        <v>-0.99999999999999922</v>
      </c>
      <c r="AI1089" s="21">
        <v>0</v>
      </c>
      <c r="AJ1089" s="21">
        <v>0</v>
      </c>
      <c r="AK1089" s="21">
        <v>0.63918989697710749</v>
      </c>
      <c r="AL1089" s="21">
        <v>-5.5081495677673217E-2</v>
      </c>
      <c r="AM1089" s="21">
        <v>0.22210762892687319</v>
      </c>
      <c r="AN1089" s="21">
        <v>-0.12024311707519746</v>
      </c>
      <c r="AO1089" s="21">
        <v>8.7486402080573651</v>
      </c>
      <c r="AP1089" s="21">
        <v>-3.281485405268302</v>
      </c>
      <c r="AQ1089" s="21">
        <v>34.472400890801069</v>
      </c>
      <c r="AR1089" s="21">
        <v>0.72401983894509558</v>
      </c>
      <c r="AS1089" s="21">
        <v>0.96648702459025437</v>
      </c>
      <c r="AT1089" s="21">
        <v>-0.99999999999999922</v>
      </c>
      <c r="AU1089" s="21">
        <v>-0.99999999999999922</v>
      </c>
      <c r="AV1089" s="21">
        <v>1.0771026486127186</v>
      </c>
      <c r="AW1089" s="21">
        <v>53.647174778827079</v>
      </c>
      <c r="AX1089" s="21">
        <v>53.647174778827079</v>
      </c>
      <c r="AY1089" s="21">
        <v>0.20994078026383764</v>
      </c>
      <c r="AZ1089" s="21">
        <v>-13.915710620785626</v>
      </c>
      <c r="BA1089" s="26">
        <v>1445.2053065509401</v>
      </c>
    </row>
    <row r="1090" spans="1:100" x14ac:dyDescent="0.25">
      <c r="A1090">
        <v>3010</v>
      </c>
      <c r="B1090" t="s">
        <v>1497</v>
      </c>
      <c r="C1090" s="26">
        <v>3</v>
      </c>
      <c r="D1090" s="21">
        <v>5.1697416755439463</v>
      </c>
      <c r="E1090" s="21">
        <v>0</v>
      </c>
      <c r="F1090" s="21">
        <v>-0.21679190722197134</v>
      </c>
      <c r="G1090" s="21">
        <v>-0.21679190722197134</v>
      </c>
      <c r="H1090" s="21">
        <v>0.26563688613292297</v>
      </c>
      <c r="I1090" s="21">
        <v>0</v>
      </c>
      <c r="J1090" s="21">
        <v>15.938213167975373</v>
      </c>
      <c r="K1090" s="21">
        <v>0.26563688613292297</v>
      </c>
      <c r="L1090" s="21">
        <v>-1.0000000000000004</v>
      </c>
      <c r="M1090" s="21">
        <v>-1.0000000000000004</v>
      </c>
      <c r="N1090" s="21">
        <v>5.3127377226584569</v>
      </c>
      <c r="O1090" s="21">
        <v>20.891162936297327</v>
      </c>
      <c r="P1090" s="21">
        <v>1.0927496705492252E-2</v>
      </c>
      <c r="Q1090" s="21">
        <v>0.52451063197612113</v>
      </c>
      <c r="R1090" s="21">
        <v>9.5609569205287251E-2</v>
      </c>
      <c r="S1090" s="21">
        <v>0.33333333333333337</v>
      </c>
      <c r="T1090" s="21">
        <v>0.22153078809018151</v>
      </c>
      <c r="U1090" s="21">
        <v>-0.3848602051329546</v>
      </c>
      <c r="V1090" s="21">
        <v>1.4432399885083051E-2</v>
      </c>
      <c r="W1090" s="21">
        <v>-3.2480227982911769</v>
      </c>
      <c r="X1090" s="21">
        <v>-1.2743000376954414</v>
      </c>
      <c r="Y1090" s="21">
        <v>-1.0000000000000004</v>
      </c>
      <c r="Z1090" s="21">
        <v>-1.0000000000000004</v>
      </c>
      <c r="AA1090" s="21">
        <v>40.921316013584793</v>
      </c>
      <c r="AB1090" s="21">
        <v>1.4463327097474431E-2</v>
      </c>
      <c r="AC1090" s="21">
        <v>0.45585275986753349</v>
      </c>
      <c r="AD1090" s="21">
        <v>0.41115849788840586</v>
      </c>
      <c r="AE1090" s="21">
        <v>44.073729242670673</v>
      </c>
      <c r="AF1090" s="21">
        <v>-1.0000000000000004</v>
      </c>
      <c r="AG1090" s="21">
        <v>-1.0000000000000004</v>
      </c>
      <c r="AH1090" s="21">
        <v>-1.0000000000000004</v>
      </c>
      <c r="AI1090" s="21">
        <v>0</v>
      </c>
      <c r="AJ1090" s="21">
        <v>1.4432399885083051E-2</v>
      </c>
      <c r="AK1090" s="21">
        <v>-2.2958818100314346E-2</v>
      </c>
      <c r="AL1090" s="21">
        <v>0.14846580585006214</v>
      </c>
      <c r="AM1090" s="21">
        <v>-0.13420376770969289</v>
      </c>
      <c r="AN1090" s="21">
        <v>-2.0287069243142324E-2</v>
      </c>
      <c r="AO1090" s="21">
        <v>-3.4698882832438946</v>
      </c>
      <c r="AP1090" s="21">
        <v>0.23515229817175248</v>
      </c>
      <c r="AQ1090" s="21">
        <v>12.690190369684201</v>
      </c>
      <c r="AR1090" s="21">
        <v>0.18443631617564349</v>
      </c>
      <c r="AS1090" s="21">
        <v>-1.0086631515625182</v>
      </c>
      <c r="AT1090" s="21">
        <v>-1.0000000000000004</v>
      </c>
      <c r="AU1090" s="21">
        <v>-1.0000000000000004</v>
      </c>
      <c r="AV1090" s="21">
        <v>-0.1211823380166841</v>
      </c>
      <c r="AW1090" s="21">
        <v>62.047631248053904</v>
      </c>
      <c r="AX1090" s="21">
        <v>63.490871236562214</v>
      </c>
      <c r="AY1090" s="21">
        <v>0.3760184977419978</v>
      </c>
      <c r="AZ1090" s="21">
        <v>18.649394182702341</v>
      </c>
      <c r="BA1090" s="26">
        <v>1532.8992441884434</v>
      </c>
    </row>
    <row r="1091" spans="1:100" x14ac:dyDescent="0.25">
      <c r="A1091">
        <v>3011</v>
      </c>
      <c r="B1091" t="s">
        <v>460</v>
      </c>
      <c r="C1091" s="26">
        <v>3</v>
      </c>
      <c r="D1091" s="21">
        <v>5.0484673346571833</v>
      </c>
      <c r="E1091" s="21">
        <v>1.0630017224541044</v>
      </c>
      <c r="F1091" s="21">
        <v>-1.0512803015834788</v>
      </c>
      <c r="G1091" s="21">
        <v>-0.69481489490481552</v>
      </c>
      <c r="H1091" s="21">
        <v>0.24923304569155391</v>
      </c>
      <c r="I1091" s="21">
        <v>0</v>
      </c>
      <c r="J1091" s="21">
        <v>14.953982741493235</v>
      </c>
      <c r="K1091" s="21">
        <v>0.24923304569155391</v>
      </c>
      <c r="L1091" s="21">
        <v>-0.99999999999999778</v>
      </c>
      <c r="M1091" s="21">
        <v>-0.99999999999999778</v>
      </c>
      <c r="N1091" s="21">
        <v>4.9846609138310782</v>
      </c>
      <c r="O1091" s="21">
        <v>19.307635181245598</v>
      </c>
      <c r="P1091" s="21">
        <v>12.730002265574583</v>
      </c>
      <c r="Q1091" s="21">
        <v>-1.3321338389390647</v>
      </c>
      <c r="R1091" s="21">
        <v>1.0015885637809512</v>
      </c>
      <c r="S1091" s="21">
        <v>0.33333333333333304</v>
      </c>
      <c r="T1091" s="21">
        <v>0.44336379553861271</v>
      </c>
      <c r="U1091" s="21">
        <v>4.0525110767449482E-2</v>
      </c>
      <c r="V1091" s="21">
        <v>0</v>
      </c>
      <c r="W1091" s="21">
        <v>22.719567757913644</v>
      </c>
      <c r="X1091" s="21">
        <v>0.77505878917221216</v>
      </c>
      <c r="Y1091" s="21">
        <v>-0.99999999999999778</v>
      </c>
      <c r="Z1091" s="21">
        <v>-0.99999999999999778</v>
      </c>
      <c r="AA1091" s="21">
        <v>48.097764202156867</v>
      </c>
      <c r="AB1091" s="21">
        <v>0.20701802967067318</v>
      </c>
      <c r="AC1091" s="21">
        <v>0.53095004380494704</v>
      </c>
      <c r="AD1091" s="21">
        <v>-0.25043591586637487</v>
      </c>
      <c r="AE1091" s="21">
        <v>24.376607880462277</v>
      </c>
      <c r="AF1091" s="21">
        <v>-0.99999999999999778</v>
      </c>
      <c r="AG1091" s="21">
        <v>-0.99999999999999778</v>
      </c>
      <c r="AH1091" s="21">
        <v>-0.99999999999999778</v>
      </c>
      <c r="AI1091" s="21">
        <v>0</v>
      </c>
      <c r="AJ1091" s="21">
        <v>0</v>
      </c>
      <c r="AK1091" s="21">
        <v>-6.1964495716638557E-3</v>
      </c>
      <c r="AL1091" s="21">
        <v>-3.8494495802370732E-3</v>
      </c>
      <c r="AM1091" s="21">
        <v>-0.21592066175922792</v>
      </c>
      <c r="AN1091" s="21">
        <v>0.58259523732606389</v>
      </c>
      <c r="AO1091" s="21">
        <v>-5.4289987918390148</v>
      </c>
      <c r="AP1091" s="21">
        <v>14.545633685250412</v>
      </c>
      <c r="AQ1091" s="21">
        <v>37.673550499406858</v>
      </c>
      <c r="AR1091" s="21">
        <v>0.81722223963939489</v>
      </c>
      <c r="AS1091" s="21">
        <v>1.0242918348637657</v>
      </c>
      <c r="AT1091" s="21">
        <v>-0.99999999999999778</v>
      </c>
      <c r="AU1091" s="21">
        <v>-0.99999999999999778</v>
      </c>
      <c r="AV1091" s="21">
        <v>0.30677366887613616</v>
      </c>
      <c r="AW1091" s="21">
        <v>81.951033068652862</v>
      </c>
      <c r="AX1091" s="21">
        <v>81.951033068652862</v>
      </c>
      <c r="AY1091" s="21">
        <v>0.17823120585620184</v>
      </c>
      <c r="AZ1091" s="21">
        <v>29.654466195792452</v>
      </c>
      <c r="BA1091" s="26">
        <v>1523.1431886544485</v>
      </c>
    </row>
    <row r="1092" spans="1:100" x14ac:dyDescent="0.25">
      <c r="A1092">
        <v>3013</v>
      </c>
      <c r="B1092" t="s">
        <v>1498</v>
      </c>
      <c r="C1092" s="26">
        <v>3</v>
      </c>
      <c r="D1092" s="21">
        <v>1.5462621369855172</v>
      </c>
      <c r="E1092" s="21">
        <v>5.0170290704442386E-2</v>
      </c>
      <c r="F1092" s="21">
        <v>0.4984580549231028</v>
      </c>
      <c r="G1092" s="21">
        <v>0.52023961263244167</v>
      </c>
      <c r="H1092" s="21">
        <v>-8.9773071115871045E-2</v>
      </c>
      <c r="I1092" s="21">
        <v>0</v>
      </c>
      <c r="J1092" s="21">
        <v>-5.3863842669522635</v>
      </c>
      <c r="K1092" s="21">
        <v>-8.9773071115871045E-2</v>
      </c>
      <c r="L1092" s="21">
        <v>-1.0000000000000016</v>
      </c>
      <c r="M1092" s="21">
        <v>-1.0000000000000016</v>
      </c>
      <c r="N1092" s="21">
        <v>-1.7954614223174201</v>
      </c>
      <c r="O1092" s="21">
        <v>-3.3198825173342987</v>
      </c>
      <c r="P1092" s="21">
        <v>-0.1851265151864501</v>
      </c>
      <c r="Q1092" s="21">
        <v>3.042267085419589</v>
      </c>
      <c r="R1092" s="21">
        <v>0.97690749783592612</v>
      </c>
      <c r="S1092" s="21">
        <v>0.33333333333333381</v>
      </c>
      <c r="T1092" s="21">
        <v>0.15314218530117885</v>
      </c>
      <c r="U1092" s="21">
        <v>-0.24799178343721473</v>
      </c>
      <c r="V1092" s="21">
        <v>0</v>
      </c>
      <c r="W1092" s="21">
        <v>13.130272252526767</v>
      </c>
      <c r="X1092" s="21">
        <v>-0.59596830285208791</v>
      </c>
      <c r="Y1092" s="21">
        <v>-1.0000000000000016</v>
      </c>
      <c r="Z1092" s="21">
        <v>-1.0000000000000016</v>
      </c>
      <c r="AA1092" s="21">
        <v>11.0996689666535</v>
      </c>
      <c r="AB1092" s="21">
        <v>0.31718307577446364</v>
      </c>
      <c r="AC1092" s="21">
        <v>-0.29894893030930253</v>
      </c>
      <c r="AD1092" s="21">
        <v>-7.8384361139344924E-2</v>
      </c>
      <c r="AE1092" s="21">
        <v>-3.0075107837091997</v>
      </c>
      <c r="AF1092" s="21">
        <v>-1.0000000000000016</v>
      </c>
      <c r="AG1092" s="21">
        <v>-1.0000000000000016</v>
      </c>
      <c r="AH1092" s="21">
        <v>-1.0000000000000016</v>
      </c>
      <c r="AI1092" s="21">
        <v>-3.7649296290969296E-2</v>
      </c>
      <c r="AJ1092" s="21">
        <v>0</v>
      </c>
      <c r="AK1092" s="21">
        <v>0.23388238269592143</v>
      </c>
      <c r="AL1092" s="21">
        <v>5.0549770157957523E-2</v>
      </c>
      <c r="AM1092" s="21">
        <v>3.8763667851178761E-2</v>
      </c>
      <c r="AN1092" s="21">
        <v>0.1752978246642268</v>
      </c>
      <c r="AO1092" s="21">
        <v>2.1385036097590766</v>
      </c>
      <c r="AP1092" s="21">
        <v>4.6351944673954586</v>
      </c>
      <c r="AQ1092" s="21">
        <v>7.7438879855744904</v>
      </c>
      <c r="AR1092" s="21">
        <v>0.2384837351972979</v>
      </c>
      <c r="AS1092" s="21">
        <v>-0.68574137396795831</v>
      </c>
      <c r="AT1092" s="21">
        <v>-1.0000000000000016</v>
      </c>
      <c r="AU1092" s="21">
        <v>-1.0000000000000016</v>
      </c>
      <c r="AV1092" s="21">
        <v>1.4971471104683662</v>
      </c>
      <c r="AW1092" s="21">
        <v>12.414980916714635</v>
      </c>
      <c r="AX1092" s="21">
        <v>11.66199499089525</v>
      </c>
      <c r="AY1092" s="21">
        <v>-7.5428578201487295E-2</v>
      </c>
      <c r="AZ1092" s="21">
        <v>-51.784103847502301</v>
      </c>
      <c r="BA1092" s="26">
        <v>1304.4112316118326</v>
      </c>
    </row>
    <row r="1093" spans="1:100" x14ac:dyDescent="0.25">
      <c r="A1093">
        <v>3015</v>
      </c>
      <c r="B1093" t="s">
        <v>1499</v>
      </c>
      <c r="C1093" s="26">
        <v>3</v>
      </c>
      <c r="D1093" s="21">
        <v>6.0925746967529015</v>
      </c>
      <c r="E1093" s="21">
        <v>4.4744176471700134E-3</v>
      </c>
      <c r="F1093" s="21">
        <v>11.327445928509047</v>
      </c>
      <c r="G1093" s="21">
        <v>11.327445928509047</v>
      </c>
      <c r="H1093" s="21">
        <v>-0.17054143791558868</v>
      </c>
      <c r="I1093" s="21">
        <v>0</v>
      </c>
      <c r="J1093" s="21">
        <v>-10.232486274935317</v>
      </c>
      <c r="K1093" s="21">
        <v>-0.17054143791558868</v>
      </c>
      <c r="L1093" s="21">
        <v>-1.0000000000000018</v>
      </c>
      <c r="M1093" s="21">
        <v>-1.0000000000000018</v>
      </c>
      <c r="N1093" s="21">
        <v>-3.410828758311772</v>
      </c>
      <c r="O1093" s="21">
        <v>7.1875343503266285</v>
      </c>
      <c r="P1093" s="21">
        <v>-0.43355710700248379</v>
      </c>
      <c r="Q1093" s="21">
        <v>10.006237893857124</v>
      </c>
      <c r="R1093" s="21">
        <v>3.1467537483918915</v>
      </c>
      <c r="S1093" s="21">
        <v>0.3333333333333337</v>
      </c>
      <c r="T1093" s="21">
        <v>0.33159959611935119</v>
      </c>
      <c r="U1093" s="21">
        <v>0.51931861869743368</v>
      </c>
      <c r="V1093" s="21">
        <v>6.6493380361657382E-3</v>
      </c>
      <c r="W1093" s="21">
        <v>54.457692964074916</v>
      </c>
      <c r="X1093" s="21">
        <v>2.9429557293590607</v>
      </c>
      <c r="Y1093" s="21">
        <v>-1.0000000000000018</v>
      </c>
      <c r="Z1093" s="21">
        <v>-1.0000000000000018</v>
      </c>
      <c r="AA1093" s="21">
        <v>100.41807712635017</v>
      </c>
      <c r="AB1093" s="21">
        <v>0.14883010188842019</v>
      </c>
      <c r="AC1093" s="21">
        <v>0.6984523599274377</v>
      </c>
      <c r="AD1093" s="21">
        <v>8.9901464618087762E-3</v>
      </c>
      <c r="AE1093" s="21">
        <v>42.813630413883338</v>
      </c>
      <c r="AF1093" s="21">
        <v>-1.0000000000000018</v>
      </c>
      <c r="AG1093" s="21">
        <v>-1.0000000000000018</v>
      </c>
      <c r="AH1093" s="21">
        <v>-1.0000000000000018</v>
      </c>
      <c r="AI1093" s="21">
        <v>9.8517588237836504E-2</v>
      </c>
      <c r="AJ1093" s="21">
        <v>6.6493380361657382E-3</v>
      </c>
      <c r="AK1093" s="21">
        <v>0.16898507764592119</v>
      </c>
      <c r="AL1093" s="21">
        <v>2.71211677926591E-2</v>
      </c>
      <c r="AM1093" s="21">
        <v>0.38744806528538506</v>
      </c>
      <c r="AN1093" s="21">
        <v>1.7533552331151381E-2</v>
      </c>
      <c r="AO1093" s="21">
        <v>10.531127020364231</v>
      </c>
      <c r="AP1093" s="21">
        <v>0.57394464724207994</v>
      </c>
      <c r="AQ1093" s="21">
        <v>44.22520668913959</v>
      </c>
      <c r="AR1093" s="21">
        <v>1.1909008861862835</v>
      </c>
      <c r="AS1093" s="21">
        <v>2.7724142914434715</v>
      </c>
      <c r="AT1093" s="21">
        <v>-1.0000000000000018</v>
      </c>
      <c r="AU1093" s="21">
        <v>-1.0000000000000018</v>
      </c>
      <c r="AV1093" s="21">
        <v>14.474199676900934</v>
      </c>
      <c r="AW1093" s="21">
        <v>108.17955612391884</v>
      </c>
      <c r="AX1093" s="21">
        <v>110.81484169229213</v>
      </c>
      <c r="AY1093" s="21">
        <v>0.35515378549857896</v>
      </c>
      <c r="AZ1093" s="21">
        <v>31.999163204175364</v>
      </c>
      <c r="BA1093" s="26">
        <v>1583.9997346757837</v>
      </c>
    </row>
    <row r="1094" spans="1:100" x14ac:dyDescent="0.25">
      <c r="A1094">
        <v>3017</v>
      </c>
      <c r="B1094" t="s">
        <v>1500</v>
      </c>
      <c r="C1094" s="26">
        <v>2</v>
      </c>
      <c r="D1094" s="21">
        <v>4.6805684235186389</v>
      </c>
      <c r="E1094" s="21">
        <v>0.21071996455461969</v>
      </c>
      <c r="F1094" s="21">
        <v>0.60165300764285934</v>
      </c>
      <c r="G1094" s="21">
        <v>0.61205203990861268</v>
      </c>
      <c r="H1094" s="21">
        <v>0.17884859009708992</v>
      </c>
      <c r="I1094" s="21">
        <v>0</v>
      </c>
      <c r="J1094" s="21">
        <v>10.730915405825392</v>
      </c>
      <c r="K1094" s="21">
        <v>0.17884859009708992</v>
      </c>
      <c r="L1094" s="21">
        <v>-1</v>
      </c>
      <c r="M1094" s="21">
        <v>-1</v>
      </c>
      <c r="N1094" s="21">
        <v>3.5769718019417978</v>
      </c>
      <c r="O1094" s="21">
        <v>14.991484214365295</v>
      </c>
      <c r="P1094" s="21">
        <v>1.2349622687442416</v>
      </c>
      <c r="Q1094" s="21">
        <v>3.1746864604242218</v>
      </c>
      <c r="R1094" s="21">
        <v>1.0442131465451499</v>
      </c>
      <c r="S1094" s="21">
        <v>0.34828660463069527</v>
      </c>
      <c r="T1094" s="21">
        <v>0.35954832579187118</v>
      </c>
      <c r="U1094" s="21">
        <v>0.17094942648912836</v>
      </c>
      <c r="V1094" s="21">
        <v>1.2973415705019456E-2</v>
      </c>
      <c r="W1094" s="21">
        <v>30.208152143014473</v>
      </c>
      <c r="X1094" s="21">
        <v>1.235236123988074</v>
      </c>
      <c r="Y1094" s="21">
        <v>-1</v>
      </c>
      <c r="Z1094" s="21">
        <v>-1</v>
      </c>
      <c r="AA1094" s="21">
        <v>54.541640450141074</v>
      </c>
      <c r="AB1094" s="21">
        <v>0.22211403064718099</v>
      </c>
      <c r="AC1094" s="21">
        <v>0.22236738757316007</v>
      </c>
      <c r="AD1094" s="21">
        <v>0.21687664937188944</v>
      </c>
      <c r="AE1094" s="21">
        <v>27.266181783964896</v>
      </c>
      <c r="AF1094" s="21">
        <v>-1</v>
      </c>
      <c r="AG1094" s="21">
        <v>-1</v>
      </c>
      <c r="AH1094" s="21">
        <v>-1</v>
      </c>
      <c r="AI1094" s="21">
        <v>6.8468414955355963E-3</v>
      </c>
      <c r="AJ1094" s="21">
        <v>1.2973415705019456E-2</v>
      </c>
      <c r="AK1094" s="21">
        <v>-3.5682133350739345E-2</v>
      </c>
      <c r="AL1094" s="21">
        <v>0.20751009033998669</v>
      </c>
      <c r="AM1094" s="21">
        <v>-4.9905403327616185E-2</v>
      </c>
      <c r="AN1094" s="21">
        <v>0.23334626354266996</v>
      </c>
      <c r="AO1094" s="21">
        <v>-0.88376778093657693</v>
      </c>
      <c r="AP1094" s="21">
        <v>6.3289290712591573</v>
      </c>
      <c r="AQ1094" s="21">
        <v>35.781307816971285</v>
      </c>
      <c r="AR1094" s="21">
        <v>0.83308041917094955</v>
      </c>
      <c r="AS1094" s="21">
        <v>1.3355266685339695</v>
      </c>
      <c r="AT1094" s="21">
        <v>-1</v>
      </c>
      <c r="AU1094" s="21">
        <v>-1</v>
      </c>
      <c r="AV1094" s="21">
        <v>1.4374292370816268</v>
      </c>
      <c r="AW1094" s="21">
        <v>68.298928713725559</v>
      </c>
      <c r="AX1094" s="21">
        <v>68.589433421211197</v>
      </c>
      <c r="AY1094" s="21">
        <v>0.27045743476626954</v>
      </c>
      <c r="AZ1094" s="21">
        <v>18.18336627077715</v>
      </c>
      <c r="BA1094" s="26">
        <v>1411.8398171916901</v>
      </c>
    </row>
    <row r="1095" spans="1:100" x14ac:dyDescent="0.25">
      <c r="A1095">
        <v>3018</v>
      </c>
      <c r="B1095" t="s">
        <v>1501</v>
      </c>
      <c r="C1095" s="26">
        <v>3</v>
      </c>
      <c r="D1095" s="21">
        <v>5.8314118219877837</v>
      </c>
      <c r="E1095" s="21">
        <v>-2.7517007449661721E-2</v>
      </c>
      <c r="F1095" s="21">
        <v>0.23134462567895225</v>
      </c>
      <c r="G1095" s="21">
        <v>0.23134462567895225</v>
      </c>
      <c r="H1095" s="21">
        <v>0.1263243388591635</v>
      </c>
      <c r="I1095" s="21">
        <v>0</v>
      </c>
      <c r="J1095" s="21">
        <v>7.5794603315498099</v>
      </c>
      <c r="K1095" s="21">
        <v>0.1263243388591635</v>
      </c>
      <c r="L1095" s="21">
        <v>-1.0000000000000009</v>
      </c>
      <c r="M1095" s="21">
        <v>-1.0000000000000009</v>
      </c>
      <c r="N1095" s="21">
        <v>2.5264867771832713</v>
      </c>
      <c r="O1095" s="21">
        <v>13.642216779216549</v>
      </c>
      <c r="P1095" s="21">
        <v>0.41608857943275346</v>
      </c>
      <c r="Q1095" s="21">
        <v>0.14256859879128161</v>
      </c>
      <c r="R1095" s="21">
        <v>7.2617865902409706E-2</v>
      </c>
      <c r="S1095" s="21">
        <v>0.33333333333333381</v>
      </c>
      <c r="T1095" s="21">
        <v>0.37008067116485832</v>
      </c>
      <c r="U1095" s="21">
        <v>0.19937616686184612</v>
      </c>
      <c r="V1095" s="21">
        <v>-4.0283251743750859E-2</v>
      </c>
      <c r="W1095" s="21">
        <v>29.447303230284959</v>
      </c>
      <c r="X1095" s="21">
        <v>1.1606885323022962</v>
      </c>
      <c r="Y1095" s="21">
        <v>-1.0000000000000009</v>
      </c>
      <c r="Z1095" s="21">
        <v>-1.0000000000000009</v>
      </c>
      <c r="AA1095" s="21">
        <v>69.469762621177225</v>
      </c>
      <c r="AB1095" s="21">
        <v>-9.5982916556502276E-2</v>
      </c>
      <c r="AC1095" s="21">
        <v>0.31800982145491108</v>
      </c>
      <c r="AD1095" s="21">
        <v>0.57696992560138849</v>
      </c>
      <c r="AE1095" s="21">
        <v>39.949841524989871</v>
      </c>
      <c r="AF1095" s="21">
        <v>-1.0000000000000009</v>
      </c>
      <c r="AG1095" s="21">
        <v>-1.0000000000000009</v>
      </c>
      <c r="AH1095" s="21">
        <v>-1.0000000000000009</v>
      </c>
      <c r="AI1095" s="21">
        <v>0</v>
      </c>
      <c r="AJ1095" s="21">
        <v>-4.0283251743750859E-2</v>
      </c>
      <c r="AK1095" s="21">
        <v>8.096694308662615E-2</v>
      </c>
      <c r="AL1095" s="21">
        <v>5.7961593265165652E-2</v>
      </c>
      <c r="AM1095" s="21">
        <v>0.1235689347372266</v>
      </c>
      <c r="AN1095" s="21">
        <v>0.17688316387131256</v>
      </c>
      <c r="AO1095" s="21">
        <v>3.4940580838637962</v>
      </c>
      <c r="AP1095" s="21">
        <v>4.71188706310864</v>
      </c>
      <c r="AQ1095" s="21">
        <v>37.026763561834741</v>
      </c>
      <c r="AR1095" s="21">
        <v>0.86250691961628712</v>
      </c>
      <c r="AS1095" s="21">
        <v>1.2870128711614603</v>
      </c>
      <c r="AT1095" s="21">
        <v>-1.0000000000000009</v>
      </c>
      <c r="AU1095" s="21">
        <v>-1.0000000000000009</v>
      </c>
      <c r="AV1095" s="21">
        <v>0.30396249158136196</v>
      </c>
      <c r="AW1095" s="21">
        <v>87.823866463502398</v>
      </c>
      <c r="AX1095" s="21">
        <v>83.7955412891273</v>
      </c>
      <c r="AY1095" s="21">
        <v>0.31401965332279469</v>
      </c>
      <c r="AZ1095" s="21">
        <v>13.222281551856312</v>
      </c>
      <c r="BA1095" s="26">
        <v>1459.2682077187815</v>
      </c>
    </row>
    <row r="1096" spans="1:100" x14ac:dyDescent="0.25">
      <c r="A1096">
        <v>3019</v>
      </c>
      <c r="B1096" t="s">
        <v>634</v>
      </c>
      <c r="C1096" s="26">
        <v>3</v>
      </c>
      <c r="D1096" s="21">
        <v>4.9890879696320134</v>
      </c>
      <c r="E1096" s="21">
        <v>-1.5491615007307787E-2</v>
      </c>
      <c r="F1096" s="21">
        <v>-7.3023889041639978E-2</v>
      </c>
      <c r="G1096" s="21">
        <v>-7.3023889041639978E-2</v>
      </c>
      <c r="H1096" s="21">
        <v>0.11059749880489267</v>
      </c>
      <c r="I1096" s="21">
        <v>0</v>
      </c>
      <c r="J1096" s="21">
        <v>6.6358499282935606</v>
      </c>
      <c r="K1096" s="21">
        <v>0.11059749880489267</v>
      </c>
      <c r="L1096" s="21">
        <v>-0.99999999999999978</v>
      </c>
      <c r="M1096" s="21">
        <v>-0.99999999999999978</v>
      </c>
      <c r="N1096" s="21">
        <v>2.2119499760978538</v>
      </c>
      <c r="O1096" s="21">
        <v>11.551914008883932</v>
      </c>
      <c r="P1096" s="21">
        <v>-1.4105452323441987</v>
      </c>
      <c r="Q1096" s="21">
        <v>0.27449003455815058</v>
      </c>
      <c r="R1096" s="21">
        <v>-0.19181766833698741</v>
      </c>
      <c r="S1096" s="21">
        <v>0.33333333333333348</v>
      </c>
      <c r="T1096" s="21">
        <v>0.33873919196573576</v>
      </c>
      <c r="U1096" s="21">
        <v>-9.0372155977680335E-2</v>
      </c>
      <c r="V1096" s="21">
        <v>0</v>
      </c>
      <c r="W1096" s="21">
        <v>18.84411482065984</v>
      </c>
      <c r="X1096" s="21">
        <v>0.20539226121585746</v>
      </c>
      <c r="Y1096" s="21">
        <v>-0.99999999999999978</v>
      </c>
      <c r="Z1096" s="21">
        <v>-0.99999999999999978</v>
      </c>
      <c r="AA1096" s="21">
        <v>35.047429131233827</v>
      </c>
      <c r="AB1096" s="21">
        <v>-4.6144153335291108E-2</v>
      </c>
      <c r="AC1096" s="21">
        <v>0.40829470891505543</v>
      </c>
      <c r="AD1096" s="21">
        <v>-3.4247916001543983E-2</v>
      </c>
      <c r="AE1096" s="21">
        <v>16.395131978911007</v>
      </c>
      <c r="AF1096" s="21">
        <v>-0.99999999999999978</v>
      </c>
      <c r="AG1096" s="21">
        <v>-0.99999999999999978</v>
      </c>
      <c r="AH1096" s="21">
        <v>-0.99999999999999978</v>
      </c>
      <c r="AI1096" s="21">
        <v>0</v>
      </c>
      <c r="AJ1096" s="21">
        <v>0</v>
      </c>
      <c r="AK1096" s="21">
        <v>0.14974610668681643</v>
      </c>
      <c r="AL1096" s="21">
        <v>0.3440309440281577</v>
      </c>
      <c r="AM1096" s="21">
        <v>-0.12132748461686849</v>
      </c>
      <c r="AN1096" s="21">
        <v>-0.22664732054358772</v>
      </c>
      <c r="AO1096" s="21">
        <v>-2.2844565819876301</v>
      </c>
      <c r="AP1096" s="21">
        <v>-3.9460282934489044</v>
      </c>
      <c r="AQ1096" s="21">
        <v>25.47996474895341</v>
      </c>
      <c r="AR1096" s="21">
        <v>0.5817003693213888</v>
      </c>
      <c r="AS1096" s="21">
        <v>0.31598976002075019</v>
      </c>
      <c r="AT1096" s="21">
        <v>-0.99999999999999978</v>
      </c>
      <c r="AU1096" s="21">
        <v>-0.99999999999999978</v>
      </c>
      <c r="AV1096" s="21">
        <v>-0.26484155737862736</v>
      </c>
      <c r="AW1096" s="21">
        <v>42.653314846668891</v>
      </c>
      <c r="AX1096" s="21">
        <v>42.653314846668891</v>
      </c>
      <c r="AY1096" s="21">
        <v>0.13969744914342042</v>
      </c>
      <c r="AZ1096" s="21">
        <v>-12.406436869799562</v>
      </c>
      <c r="BA1096" s="26">
        <v>1468.8799640419265</v>
      </c>
    </row>
    <row r="1097" spans="1:100" x14ac:dyDescent="0.25">
      <c r="A1097">
        <v>3021</v>
      </c>
      <c r="B1097" t="s">
        <v>1502</v>
      </c>
      <c r="C1097" s="26">
        <v>3</v>
      </c>
      <c r="D1097" s="21">
        <v>5.6357402511190502</v>
      </c>
      <c r="E1097" s="21">
        <v>-5.0009613246326566E-3</v>
      </c>
      <c r="F1097" s="21">
        <v>0.58328576943736765</v>
      </c>
      <c r="G1097" s="21">
        <v>0.58328576943736765</v>
      </c>
      <c r="H1097" s="21">
        <v>0.17059421064691177</v>
      </c>
      <c r="I1097" s="21">
        <v>0</v>
      </c>
      <c r="J1097" s="21">
        <v>10.235652638814702</v>
      </c>
      <c r="K1097" s="21">
        <v>0.17059421064691177</v>
      </c>
      <c r="L1097" s="21">
        <v>-0.99999999999999944</v>
      </c>
      <c r="M1097" s="21">
        <v>-0.99999999999999944</v>
      </c>
      <c r="N1097" s="21">
        <v>3.4118842129382352</v>
      </c>
      <c r="O1097" s="21">
        <v>16.454678659371123</v>
      </c>
      <c r="P1097" s="21">
        <v>0.83540127327301261</v>
      </c>
      <c r="Q1097" s="21">
        <v>0.23843144017379547</v>
      </c>
      <c r="R1097" s="21">
        <v>1.3254496057296835E-2</v>
      </c>
      <c r="S1097" s="21">
        <v>0.33333333333333337</v>
      </c>
      <c r="T1097" s="21">
        <v>0.33829767650618991</v>
      </c>
      <c r="U1097" s="21">
        <v>0.33290733283829116</v>
      </c>
      <c r="V1097" s="21">
        <v>-1.1669097969425928E-2</v>
      </c>
      <c r="W1097" s="21">
        <v>32.891001362459072</v>
      </c>
      <c r="X1097" s="21">
        <v>1.7676158859020772</v>
      </c>
      <c r="Y1097" s="21">
        <v>-0.99999999999999944</v>
      </c>
      <c r="Z1097" s="21">
        <v>-0.99999999999999944</v>
      </c>
      <c r="AA1097" s="21">
        <v>46.802678931533364</v>
      </c>
      <c r="AB1097" s="21">
        <v>-2.1952915043648269E-2</v>
      </c>
      <c r="AC1097" s="21">
        <v>6.5055915729724939E-2</v>
      </c>
      <c r="AD1097" s="21">
        <v>0.23486546077426362</v>
      </c>
      <c r="AE1097" s="21">
        <v>13.898423073017014</v>
      </c>
      <c r="AF1097" s="21">
        <v>-0.99999999999999944</v>
      </c>
      <c r="AG1097" s="21">
        <v>-0.99999999999999944</v>
      </c>
      <c r="AH1097" s="21">
        <v>-0.99999999999999944</v>
      </c>
      <c r="AI1097" s="21">
        <v>0</v>
      </c>
      <c r="AJ1097" s="21">
        <v>-1.1669097969425928E-2</v>
      </c>
      <c r="AK1097" s="21">
        <v>0.17258259092516057</v>
      </c>
      <c r="AL1097" s="21">
        <v>-3.7560288881267868E-2</v>
      </c>
      <c r="AM1097" s="21">
        <v>0.21392144493698359</v>
      </c>
      <c r="AN1097" s="21">
        <v>0.41773047777688882</v>
      </c>
      <c r="AO1097" s="21">
        <v>6.2109490780503949</v>
      </c>
      <c r="AP1097" s="21">
        <v>10.255460500015882</v>
      </c>
      <c r="AQ1097" s="21">
        <v>43.126654001273728</v>
      </c>
      <c r="AR1097" s="21">
        <v>0.99286924470838878</v>
      </c>
      <c r="AS1097" s="21">
        <v>1.9382100965489895</v>
      </c>
      <c r="AT1097" s="21">
        <v>-0.99999999999999944</v>
      </c>
      <c r="AU1097" s="21">
        <v>-0.99999999999999944</v>
      </c>
      <c r="AV1097" s="21">
        <v>0.59654026549466432</v>
      </c>
      <c r="AW1097" s="21">
        <v>73.512818090920391</v>
      </c>
      <c r="AX1097" s="21">
        <v>72.3459082939778</v>
      </c>
      <c r="AY1097" s="21">
        <v>0.2248721087436627</v>
      </c>
      <c r="AZ1097" s="21">
        <v>-1.978445423206411</v>
      </c>
      <c r="BA1097" s="26">
        <v>1472.227176914847</v>
      </c>
    </row>
    <row r="1098" spans="1:100" x14ac:dyDescent="0.25">
      <c r="A1098">
        <v>3023</v>
      </c>
      <c r="B1098" t="s">
        <v>1503</v>
      </c>
      <c r="C1098" s="26">
        <v>3</v>
      </c>
      <c r="D1098" s="21">
        <v>4.5963880042914456</v>
      </c>
      <c r="E1098" s="21">
        <v>-0.34523449663062966</v>
      </c>
      <c r="F1098" s="21">
        <v>-0.22854879502754266</v>
      </c>
      <c r="G1098" s="21">
        <v>-0.3015944877220379</v>
      </c>
      <c r="H1098" s="21">
        <v>0.51197170356582689</v>
      </c>
      <c r="I1098" s="21">
        <v>0</v>
      </c>
      <c r="J1098" s="21">
        <v>30.718302213949602</v>
      </c>
      <c r="K1098" s="21">
        <v>0.51197170356582689</v>
      </c>
      <c r="L1098" s="21">
        <v>-0.99999999999999944</v>
      </c>
      <c r="M1098" s="21">
        <v>-0.99999999999999944</v>
      </c>
      <c r="N1098" s="21">
        <v>10.239434071316532</v>
      </c>
      <c r="O1098" s="21">
        <v>35.013095730519034</v>
      </c>
      <c r="P1098" s="21">
        <v>3.2775781576138425</v>
      </c>
      <c r="Q1098" s="21">
        <v>-0.84698025206562744</v>
      </c>
      <c r="R1098" s="21">
        <v>8.8316707252770965E-2</v>
      </c>
      <c r="S1098" s="21">
        <v>0.33333333333333331</v>
      </c>
      <c r="T1098" s="21">
        <v>0.32984066542150697</v>
      </c>
      <c r="U1098" s="21">
        <v>-3.9902350913892199E-3</v>
      </c>
      <c r="V1098" s="21">
        <v>-0.10912057774697514</v>
      </c>
      <c r="W1098" s="21">
        <v>1.5236592940259599</v>
      </c>
      <c r="X1098" s="21">
        <v>-0.52297477957022054</v>
      </c>
      <c r="Y1098" s="21">
        <v>-0.99999999999999944</v>
      </c>
      <c r="Z1098" s="21">
        <v>-0.99999999999999944</v>
      </c>
      <c r="AA1098" s="21">
        <v>40.316013006324638</v>
      </c>
      <c r="AB1098" s="21">
        <v>0.17564808718110345</v>
      </c>
      <c r="AC1098" s="21">
        <v>0.43594066829685879</v>
      </c>
      <c r="AD1098" s="21">
        <v>0.16249198462295641</v>
      </c>
      <c r="AE1098" s="21">
        <v>38.704037005045919</v>
      </c>
      <c r="AF1098" s="21">
        <v>-0.99999999999999944</v>
      </c>
      <c r="AG1098" s="21">
        <v>-0.99999999999999944</v>
      </c>
      <c r="AH1098" s="21">
        <v>-0.99999999999999944</v>
      </c>
      <c r="AI1098" s="21">
        <v>0</v>
      </c>
      <c r="AJ1098" s="21">
        <v>-0.10912057774697514</v>
      </c>
      <c r="AK1098" s="21">
        <v>0.28714102937533625</v>
      </c>
      <c r="AL1098" s="21">
        <v>-0.10825967007210047</v>
      </c>
      <c r="AM1098" s="21">
        <v>-0.14040484637222661</v>
      </c>
      <c r="AN1098" s="21">
        <v>-0.14069518898714076</v>
      </c>
      <c r="AO1098" s="21">
        <v>-2.0744160124289874</v>
      </c>
      <c r="AP1098" s="21">
        <v>-4.0586780750390217</v>
      </c>
      <c r="AQ1098" s="21">
        <v>32.241961507975567</v>
      </c>
      <c r="AR1098" s="21">
        <v>0.55006318591647552</v>
      </c>
      <c r="AS1098" s="21">
        <v>-1.1003076004393863E-2</v>
      </c>
      <c r="AT1098" s="21">
        <v>-0.99999999999999944</v>
      </c>
      <c r="AU1098" s="21">
        <v>-0.99999999999999944</v>
      </c>
      <c r="AV1098" s="21">
        <v>-0.21327778046926704</v>
      </c>
      <c r="AW1098" s="21">
        <v>71.270430661804681</v>
      </c>
      <c r="AX1098" s="21">
        <v>60.358372887107144</v>
      </c>
      <c r="AY1098" s="21">
        <v>5.0056573145869698E-2</v>
      </c>
      <c r="AZ1098" s="21">
        <v>-12.750751326085863</v>
      </c>
      <c r="BA1098" s="26">
        <v>1373.4086654261368</v>
      </c>
    </row>
    <row r="1099" spans="1:100" x14ac:dyDescent="0.25">
      <c r="A1099">
        <v>3024</v>
      </c>
      <c r="B1099" t="s">
        <v>1504</v>
      </c>
      <c r="C1099" s="26">
        <v>3</v>
      </c>
      <c r="D1099" s="21">
        <v>5.1997141101595981</v>
      </c>
      <c r="E1099" s="21">
        <v>0</v>
      </c>
      <c r="F1099" s="21">
        <v>0.23638513946999379</v>
      </c>
      <c r="G1099" s="21">
        <v>0.23638513946999379</v>
      </c>
      <c r="H1099" s="21">
        <v>0.26337927996133448</v>
      </c>
      <c r="I1099" s="21">
        <v>0</v>
      </c>
      <c r="J1099" s="21">
        <v>15.802756797680074</v>
      </c>
      <c r="K1099" s="21">
        <v>0.26337927996133448</v>
      </c>
      <c r="L1099" s="21">
        <v>-0.99999999999999878</v>
      </c>
      <c r="M1099" s="21">
        <v>-0.99999999999999878</v>
      </c>
      <c r="N1099" s="21">
        <v>5.26758559922669</v>
      </c>
      <c r="O1099" s="21">
        <v>21.238856047309675</v>
      </c>
      <c r="P1099" s="21">
        <v>0.19275147046191701</v>
      </c>
      <c r="Q1099" s="21">
        <v>-0.55834823561218261</v>
      </c>
      <c r="R1099" s="21">
        <v>-0.18141437867525104</v>
      </c>
      <c r="S1099" s="21">
        <v>0.33333333333333293</v>
      </c>
      <c r="T1099" s="21">
        <v>0.44764172379466272</v>
      </c>
      <c r="U1099" s="21">
        <v>0.2106471216235539</v>
      </c>
      <c r="V1099" s="21">
        <v>-5.6313800284292399E-3</v>
      </c>
      <c r="W1099" s="21">
        <v>28.904460750471415</v>
      </c>
      <c r="X1099" s="21">
        <v>1.4407043739516314</v>
      </c>
      <c r="Y1099" s="21">
        <v>-0.99999999999999878</v>
      </c>
      <c r="Z1099" s="21">
        <v>-0.99999999999999878</v>
      </c>
      <c r="AA1099" s="21">
        <v>43.579093468563975</v>
      </c>
      <c r="AB1099" s="21">
        <v>0.14341458526350967</v>
      </c>
      <c r="AC1099" s="21">
        <v>1.714934324748392E-2</v>
      </c>
      <c r="AD1099" s="21">
        <v>0.13655701342436258</v>
      </c>
      <c r="AE1099" s="21">
        <v>14.856047096767814</v>
      </c>
      <c r="AF1099" s="21">
        <v>-0.99999999999999878</v>
      </c>
      <c r="AG1099" s="21">
        <v>-0.99999999999999878</v>
      </c>
      <c r="AH1099" s="21">
        <v>-0.99999999999999878</v>
      </c>
      <c r="AI1099" s="21">
        <v>0</v>
      </c>
      <c r="AJ1099" s="21">
        <v>-5.6313800284292399E-3</v>
      </c>
      <c r="AK1099" s="21">
        <v>8.7591720350550947E-2</v>
      </c>
      <c r="AL1099" s="21">
        <v>0.2085192553753025</v>
      </c>
      <c r="AM1099" s="21">
        <v>0.30431964574530762</v>
      </c>
      <c r="AN1099" s="21">
        <v>-0.28156841171633162</v>
      </c>
      <c r="AO1099" s="21">
        <v>8.0459497453854461</v>
      </c>
      <c r="AP1099" s="21">
        <v>-5.9966140160317742</v>
      </c>
      <c r="AQ1099" s="21">
        <v>44.707217548151483</v>
      </c>
      <c r="AR1099" s="21">
        <v>0.98599079872312057</v>
      </c>
      <c r="AS1099" s="21">
        <v>1.7040836539129653</v>
      </c>
      <c r="AT1099" s="21">
        <v>-0.99999999999999878</v>
      </c>
      <c r="AU1099" s="21">
        <v>-0.99999999999999878</v>
      </c>
      <c r="AV1099" s="21">
        <v>5.4970760794742737E-2</v>
      </c>
      <c r="AW1099" s="21">
        <v>58.821335499841872</v>
      </c>
      <c r="AX1099" s="21">
        <v>58.258197496998939</v>
      </c>
      <c r="AY1099" s="21">
        <v>0.21108372960995042</v>
      </c>
      <c r="AZ1099" s="21">
        <v>-9.4531589570453605</v>
      </c>
      <c r="BA1099" s="26">
        <v>1480.5218072179755</v>
      </c>
    </row>
    <row r="1100" spans="1:100" x14ac:dyDescent="0.25">
      <c r="A1100">
        <v>3026</v>
      </c>
      <c r="B1100" t="s">
        <v>1505</v>
      </c>
      <c r="C1100" s="26">
        <v>3</v>
      </c>
      <c r="D1100" s="21">
        <v>4.3536764217558428</v>
      </c>
      <c r="E1100" s="21">
        <v>0</v>
      </c>
      <c r="F1100" s="21">
        <v>-0.20174653960547237</v>
      </c>
      <c r="G1100" s="21">
        <v>-0.20174653960547237</v>
      </c>
      <c r="H1100" s="21">
        <v>0.17000113064643282</v>
      </c>
      <c r="I1100" s="21">
        <v>0</v>
      </c>
      <c r="J1100" s="21">
        <v>10.200067838785968</v>
      </c>
      <c r="K1100" s="21">
        <v>0.17000113064643282</v>
      </c>
      <c r="L1100" s="21">
        <v>-1.0000000000000011</v>
      </c>
      <c r="M1100" s="21">
        <v>-1.0000000000000011</v>
      </c>
      <c r="N1100" s="21">
        <v>3.4000226129286553</v>
      </c>
      <c r="O1100" s="21">
        <v>14.351997720936323</v>
      </c>
      <c r="P1100" s="21">
        <v>0.15686374938662934</v>
      </c>
      <c r="Q1100" s="21">
        <v>1.6413025866401987</v>
      </c>
      <c r="R1100" s="21">
        <v>0.32596250461188053</v>
      </c>
      <c r="S1100" s="21">
        <v>0.33333333333333387</v>
      </c>
      <c r="T1100" s="21">
        <v>0.126627611400639</v>
      </c>
      <c r="U1100" s="21">
        <v>-7.3077783050450124E-2</v>
      </c>
      <c r="V1100" s="21">
        <v>-2.7263068942691053E-3</v>
      </c>
      <c r="W1100" s="21">
        <v>8.566228965712833</v>
      </c>
      <c r="X1100" s="21">
        <v>-0.19990723953742767</v>
      </c>
      <c r="Y1100" s="21">
        <v>-1.0000000000000011</v>
      </c>
      <c r="Z1100" s="21">
        <v>-1.0000000000000011</v>
      </c>
      <c r="AA1100" s="21">
        <v>3.0811825394567696</v>
      </c>
      <c r="AB1100" s="21">
        <v>-0.18089340363858178</v>
      </c>
      <c r="AC1100" s="21">
        <v>9.931541380322767E-2</v>
      </c>
      <c r="AD1100" s="21">
        <v>-3.4642188782004403E-2</v>
      </c>
      <c r="AE1100" s="21">
        <v>-5.8110089308679296</v>
      </c>
      <c r="AF1100" s="21">
        <v>-1.0000000000000011</v>
      </c>
      <c r="AG1100" s="21">
        <v>-1.0000000000000011</v>
      </c>
      <c r="AH1100" s="21">
        <v>-1.0000000000000011</v>
      </c>
      <c r="AI1100" s="21">
        <v>0</v>
      </c>
      <c r="AJ1100" s="21">
        <v>-2.7263068942691053E-3</v>
      </c>
      <c r="AK1100" s="21">
        <v>0.17088583644217067</v>
      </c>
      <c r="AL1100" s="21">
        <v>-0.12011154251048341</v>
      </c>
      <c r="AM1100" s="21">
        <v>-2.0220727459988631E-2</v>
      </c>
      <c r="AN1100" s="21">
        <v>0.44414848499374832</v>
      </c>
      <c r="AO1100" s="21">
        <v>0.34891099571113821</v>
      </c>
      <c r="AP1100" s="21">
        <v>10.503154412291291</v>
      </c>
      <c r="AQ1100" s="21">
        <v>18.766296804498797</v>
      </c>
      <c r="AR1100" s="21">
        <v>0.38415685478925354</v>
      </c>
      <c r="AS1100" s="21">
        <v>-2.9906108890995056E-2</v>
      </c>
      <c r="AT1100" s="21">
        <v>-1.0000000000000011</v>
      </c>
      <c r="AU1100" s="21">
        <v>-1.0000000000000011</v>
      </c>
      <c r="AV1100" s="21">
        <v>0.12421596500640804</v>
      </c>
      <c r="AW1100" s="21">
        <v>27.936334672684424</v>
      </c>
      <c r="AX1100" s="21">
        <v>27.66370398325752</v>
      </c>
      <c r="AY1100" s="21">
        <v>0.2984260942726113</v>
      </c>
      <c r="AZ1100" s="21">
        <v>-11.181674950085208</v>
      </c>
      <c r="BA1100" s="26">
        <v>1469.980125624109</v>
      </c>
      <c r="CU1100" t="e">
        <v>#N/A</v>
      </c>
      <c r="CV1100" t="e">
        <v>#N/A</v>
      </c>
    </row>
    <row r="1101" spans="1:100" x14ac:dyDescent="0.25">
      <c r="A1101">
        <v>3028</v>
      </c>
      <c r="B1101" t="s">
        <v>1506</v>
      </c>
      <c r="C1101" s="26">
        <v>3</v>
      </c>
      <c r="D1101" s="21">
        <v>3.1477396656726504E-2</v>
      </c>
      <c r="E1101" s="21">
        <v>0</v>
      </c>
      <c r="F1101" s="21">
        <v>-4.152577899098453E-3</v>
      </c>
      <c r="G1101" s="21">
        <v>-4.152577899098453E-3</v>
      </c>
      <c r="H1101" s="21">
        <v>-2.2285756914613153E-2</v>
      </c>
      <c r="I1101" s="21">
        <v>0</v>
      </c>
      <c r="J1101" s="21">
        <v>-1.3371454148767894</v>
      </c>
      <c r="K1101" s="21">
        <v>-2.2285756914613153E-2</v>
      </c>
      <c r="L1101" s="21">
        <v>-1.0000000000000004</v>
      </c>
      <c r="M1101" s="21">
        <v>-1.0000000000000004</v>
      </c>
      <c r="N1101" s="21">
        <v>-0.44571513829226334</v>
      </c>
      <c r="O1101" s="21">
        <v>-1.309820596119162</v>
      </c>
      <c r="P1101" s="21">
        <v>0.76204184952804299</v>
      </c>
      <c r="Q1101" s="21">
        <v>1.4644004007225144</v>
      </c>
      <c r="R1101" s="21">
        <v>0.62440563027040208</v>
      </c>
      <c r="S1101" s="21">
        <v>0.33333333333333348</v>
      </c>
      <c r="T1101" s="21">
        <v>0.28041041943856299</v>
      </c>
      <c r="U1101" s="21">
        <v>-0.1020002751457363</v>
      </c>
      <c r="V1101" s="21">
        <v>-2.557513378585417E-2</v>
      </c>
      <c r="W1101" s="21">
        <v>20.338164030196769</v>
      </c>
      <c r="X1101" s="21">
        <v>2.1654692493668738E-2</v>
      </c>
      <c r="Y1101" s="21">
        <v>-1.0000000000000004</v>
      </c>
      <c r="Z1101" s="21">
        <v>-1.0000000000000004</v>
      </c>
      <c r="AA1101" s="21">
        <v>37.771528288782775</v>
      </c>
      <c r="AB1101" s="21">
        <v>-0.18685497335537724</v>
      </c>
      <c r="AC1101" s="21">
        <v>0.20907244231678784</v>
      </c>
      <c r="AD1101" s="21">
        <v>0.31396170360490155</v>
      </c>
      <c r="AE1101" s="21">
        <v>16.808958628315612</v>
      </c>
      <c r="AF1101" s="21">
        <v>-1.0000000000000004</v>
      </c>
      <c r="AG1101" s="21">
        <v>-1.0000000000000004</v>
      </c>
      <c r="AH1101" s="21">
        <v>-1.0000000000000004</v>
      </c>
      <c r="AI1101" s="21">
        <v>3.1157009931180018E-3</v>
      </c>
      <c r="AJ1101" s="21">
        <v>-2.557513378585417E-2</v>
      </c>
      <c r="AK1101" s="21">
        <v>-2.4891488721452779E-3</v>
      </c>
      <c r="AL1101" s="21">
        <v>-1.5285370792456482E-3</v>
      </c>
      <c r="AM1101" s="21">
        <v>-0.15989703229283109</v>
      </c>
      <c r="AN1101" s="21">
        <v>3.8885923137075278E-2</v>
      </c>
      <c r="AO1101" s="21">
        <v>-4.0098715516815036</v>
      </c>
      <c r="AP1101" s="21">
        <v>0.96450539303065097</v>
      </c>
      <c r="AQ1101" s="21">
        <v>19.001018615319971</v>
      </c>
      <c r="AR1101" s="21">
        <v>0.48616834384030572</v>
      </c>
      <c r="AS1101" s="21">
        <v>-6.3106442094452292E-4</v>
      </c>
      <c r="AT1101" s="21">
        <v>-1.0000000000000004</v>
      </c>
      <c r="AU1101" s="21">
        <v>-1.0000000000000004</v>
      </c>
      <c r="AV1101" s="21">
        <v>0.62025305237130379</v>
      </c>
      <c r="AW1101" s="21">
        <v>37.426213085694286</v>
      </c>
      <c r="AX1101" s="21">
        <v>34.93101372697123</v>
      </c>
      <c r="AY1101" s="21">
        <v>-4.4440949535144887E-2</v>
      </c>
      <c r="AZ1101" s="21">
        <v>-25.969530206294333</v>
      </c>
      <c r="BA1101" s="26">
        <v>1324.2474155696164</v>
      </c>
    </row>
    <row r="1102" spans="1:100" x14ac:dyDescent="0.25">
      <c r="A1102">
        <v>3029</v>
      </c>
      <c r="B1102" t="s">
        <v>1507</v>
      </c>
      <c r="C1102" s="26">
        <v>2</v>
      </c>
      <c r="D1102" s="21">
        <v>2.5974508032625003</v>
      </c>
      <c r="E1102" s="21">
        <v>-0.25199895244635429</v>
      </c>
      <c r="F1102" s="21">
        <v>-0.55056764112762979</v>
      </c>
      <c r="G1102" s="21">
        <v>-0.54540095088354812</v>
      </c>
      <c r="H1102" s="21">
        <v>-6.0604780154039431E-2</v>
      </c>
      <c r="I1102" s="21">
        <v>0</v>
      </c>
      <c r="J1102" s="21">
        <v>-3.6362868092423648</v>
      </c>
      <c r="K1102" s="21">
        <v>-6.0604780154039431E-2</v>
      </c>
      <c r="L1102" s="21">
        <v>-1</v>
      </c>
      <c r="M1102" s="21">
        <v>-1</v>
      </c>
      <c r="N1102" s="21">
        <v>-1.2120956030807886</v>
      </c>
      <c r="O1102" s="21">
        <v>6.7717543047248085E-2</v>
      </c>
      <c r="P1102" s="21">
        <v>-1.1084617124799601</v>
      </c>
      <c r="Q1102" s="21">
        <v>-2.3025037785431621</v>
      </c>
      <c r="R1102" s="21">
        <v>-0.75476124063087147</v>
      </c>
      <c r="S1102" s="21">
        <v>0.30352592716174881</v>
      </c>
      <c r="T1102" s="21">
        <v>0.17056784684429302</v>
      </c>
      <c r="U1102" s="21">
        <v>-6.306153024678865E-2</v>
      </c>
      <c r="V1102" s="21">
        <v>-1.7969511740867382E-2</v>
      </c>
      <c r="W1102" s="21">
        <v>15.438743409587035</v>
      </c>
      <c r="X1102" s="21">
        <v>0.15115728998267552</v>
      </c>
      <c r="Y1102" s="21">
        <v>-1</v>
      </c>
      <c r="Z1102" s="21">
        <v>-1</v>
      </c>
      <c r="AA1102" s="21">
        <v>24.13380669595179</v>
      </c>
      <c r="AB1102" s="21">
        <v>-4.037288512841887E-2</v>
      </c>
      <c r="AC1102" s="21">
        <v>-4.0219141359895544E-2</v>
      </c>
      <c r="AD1102" s="21">
        <v>-4.3454901155010314E-2</v>
      </c>
      <c r="AE1102" s="21">
        <v>3.0841850155315509</v>
      </c>
      <c r="AF1102" s="21">
        <v>-1</v>
      </c>
      <c r="AG1102" s="21">
        <v>-1</v>
      </c>
      <c r="AH1102" s="21">
        <v>-1</v>
      </c>
      <c r="AI1102" s="21">
        <v>-1.0120483923678749E-2</v>
      </c>
      <c r="AJ1102" s="21">
        <v>-1.7969511740867382E-2</v>
      </c>
      <c r="AK1102" s="21">
        <v>0.28054691492115674</v>
      </c>
      <c r="AL1102" s="21">
        <v>-0.10871895793190943</v>
      </c>
      <c r="AM1102" s="21">
        <v>0.3184139601637524</v>
      </c>
      <c r="AN1102" s="21">
        <v>-0.13497309994869866</v>
      </c>
      <c r="AO1102" s="21">
        <v>8.4950858124422695</v>
      </c>
      <c r="AP1102" s="21">
        <v>-3.0499245221196896</v>
      </c>
      <c r="AQ1102" s="21">
        <v>20.058229805270472</v>
      </c>
      <c r="AR1102" s="21">
        <v>0.4869846957190882</v>
      </c>
      <c r="AS1102" s="21">
        <v>0.21629652296783097</v>
      </c>
      <c r="AT1102" s="21">
        <v>-1</v>
      </c>
      <c r="AU1102" s="21">
        <v>-1</v>
      </c>
      <c r="AV1102" s="21">
        <v>-0.94988221318622157</v>
      </c>
      <c r="AW1102" s="21">
        <v>33.256125047879095</v>
      </c>
      <c r="AX1102" s="21">
        <v>33.087546685674347</v>
      </c>
      <c r="AY1102" s="21">
        <v>5.338712785927513E-4</v>
      </c>
      <c r="AZ1102" s="21">
        <v>-29.105223166192015</v>
      </c>
      <c r="BA1102" s="26">
        <v>1402.1314320930246</v>
      </c>
    </row>
    <row r="1103" spans="1:100" x14ac:dyDescent="0.25">
      <c r="A1103">
        <v>3034</v>
      </c>
      <c r="B1103" t="s">
        <v>1508</v>
      </c>
      <c r="C1103" s="26">
        <v>3</v>
      </c>
      <c r="D1103" s="21">
        <v>4.2073547328127638</v>
      </c>
      <c r="E1103" s="21">
        <v>0</v>
      </c>
      <c r="F1103" s="21">
        <v>-0.9707824208821465</v>
      </c>
      <c r="G1103" s="21">
        <v>-0.9707824208821465</v>
      </c>
      <c r="H1103" s="21">
        <v>0.3797435478606499</v>
      </c>
      <c r="I1103" s="21">
        <v>0</v>
      </c>
      <c r="J1103" s="21">
        <v>22.784612871638991</v>
      </c>
      <c r="K1103" s="21">
        <v>0.3797435478606499</v>
      </c>
      <c r="L1103" s="21">
        <v>-1.0000000000000013</v>
      </c>
      <c r="M1103" s="21">
        <v>-1.0000000000000013</v>
      </c>
      <c r="N1103" s="21">
        <v>7.5948709572129935</v>
      </c>
      <c r="O1103" s="21">
        <v>26.021185183569596</v>
      </c>
      <c r="P1103" s="21">
        <v>0</v>
      </c>
      <c r="Q1103" s="21">
        <v>2.4137669031214104</v>
      </c>
      <c r="R1103" s="21">
        <v>0.68351838912770202</v>
      </c>
      <c r="S1103" s="21">
        <v>0.33333333333333381</v>
      </c>
      <c r="T1103" s="21">
        <v>0.33228569090685744</v>
      </c>
      <c r="U1103" s="21">
        <v>0.19356389537418761</v>
      </c>
      <c r="V1103" s="21">
        <v>0</v>
      </c>
      <c r="W1103" s="21">
        <v>19.177574870149169</v>
      </c>
      <c r="X1103" s="21">
        <v>1.0590834154498152</v>
      </c>
      <c r="Y1103" s="21">
        <v>-1.0000000000000013</v>
      </c>
      <c r="Z1103" s="21">
        <v>-1.0000000000000013</v>
      </c>
      <c r="AA1103" s="21">
        <v>78.98441927435131</v>
      </c>
      <c r="AB1103" s="21">
        <v>0.59641905873966394</v>
      </c>
      <c r="AC1103" s="21">
        <v>0.41490266418771365</v>
      </c>
      <c r="AD1103" s="21">
        <v>0.17114479737411095</v>
      </c>
      <c r="AE1103" s="21">
        <v>59.123326015074412</v>
      </c>
      <c r="AF1103" s="21">
        <v>-1.0000000000000013</v>
      </c>
      <c r="AG1103" s="21">
        <v>-1.0000000000000013</v>
      </c>
      <c r="AH1103" s="21">
        <v>-1.0000000000000013</v>
      </c>
      <c r="AI1103" s="21">
        <v>-5.0788497457227175E-2</v>
      </c>
      <c r="AJ1103" s="21">
        <v>0</v>
      </c>
      <c r="AK1103" s="21">
        <v>4.3599913764510593E-3</v>
      </c>
      <c r="AL1103" s="21">
        <v>0.29004421161502447</v>
      </c>
      <c r="AM1103" s="21">
        <v>-0.10486324141425321</v>
      </c>
      <c r="AN1103" s="21">
        <v>-0.15294546048994673</v>
      </c>
      <c r="AO1103" s="21">
        <v>-2.5997810784740754</v>
      </c>
      <c r="AP1103" s="21">
        <v>-2.373415454173545</v>
      </c>
      <c r="AQ1103" s="21">
        <v>41.962187741788142</v>
      </c>
      <c r="AR1103" s="21">
        <v>0.85918291961437854</v>
      </c>
      <c r="AS1103" s="21">
        <v>1.4388269633104644</v>
      </c>
      <c r="AT1103" s="21">
        <v>-1.0000000000000013</v>
      </c>
      <c r="AU1103" s="21">
        <v>-1.0000000000000013</v>
      </c>
      <c r="AV1103" s="21">
        <v>-0.28726403175444437</v>
      </c>
      <c r="AW1103" s="21">
        <v>102.63218900374737</v>
      </c>
      <c r="AX1103" s="21">
        <v>101.61641905460282</v>
      </c>
      <c r="AY1103" s="21">
        <v>0.47434084524049419</v>
      </c>
      <c r="AZ1103" s="21">
        <v>52.944929641373506</v>
      </c>
      <c r="BA1103" s="26">
        <v>1478.8874198655958</v>
      </c>
      <c r="CU1103" t="e">
        <v>#N/A</v>
      </c>
      <c r="CV1103" t="e">
        <v>#N/A</v>
      </c>
    </row>
    <row r="1104" spans="1:100" x14ac:dyDescent="0.25">
      <c r="A1104">
        <v>3035</v>
      </c>
      <c r="B1104" t="s">
        <v>1509</v>
      </c>
      <c r="C1104" s="26">
        <v>2</v>
      </c>
      <c r="D1104" s="21">
        <v>2.8068641181407541</v>
      </c>
      <c r="E1104" s="21">
        <v>-0.20548237492629337</v>
      </c>
      <c r="F1104" s="21">
        <v>-0.43473628183043789</v>
      </c>
      <c r="G1104" s="21">
        <v>-0.42904359052108731</v>
      </c>
      <c r="H1104" s="21">
        <v>-3.6532820157420029E-2</v>
      </c>
      <c r="I1104" s="21">
        <v>0</v>
      </c>
      <c r="J1104" s="21">
        <v>-2.191969209445201</v>
      </c>
      <c r="K1104" s="21">
        <v>-3.6532820157420029E-2</v>
      </c>
      <c r="L1104" s="21">
        <v>-1</v>
      </c>
      <c r="M1104" s="21">
        <v>-1</v>
      </c>
      <c r="N1104" s="21">
        <v>-0.73065640314840019</v>
      </c>
      <c r="O1104" s="21">
        <v>1.5679858998220499</v>
      </c>
      <c r="P1104" s="21">
        <v>-0.87288011146934918</v>
      </c>
      <c r="Q1104" s="21">
        <v>-1.7518884157774537</v>
      </c>
      <c r="R1104" s="21">
        <v>-0.57391250403707184</v>
      </c>
      <c r="S1104" s="21">
        <v>0.30802566436036938</v>
      </c>
      <c r="T1104" s="21">
        <v>0.18956582763945631</v>
      </c>
      <c r="U1104" s="21">
        <v>-3.9536689550623658E-2</v>
      </c>
      <c r="V1104" s="21">
        <v>-1.4858856372456788E-2</v>
      </c>
      <c r="W1104" s="21">
        <v>16.923494348076321</v>
      </c>
      <c r="X1104" s="21">
        <v>0.26013843440336759</v>
      </c>
      <c r="Y1104" s="21">
        <v>-1</v>
      </c>
      <c r="Z1104" s="21">
        <v>-1</v>
      </c>
      <c r="AA1104" s="21">
        <v>27.190669737582944</v>
      </c>
      <c r="AB1104" s="21">
        <v>-1.3985390437658937E-2</v>
      </c>
      <c r="AC1104" s="21">
        <v>-1.3821632677940177E-2</v>
      </c>
      <c r="AD1104" s="21">
        <v>-1.7284082746527776E-2</v>
      </c>
      <c r="AE1104" s="21">
        <v>5.5151721352267788</v>
      </c>
      <c r="AF1104" s="21">
        <v>-1</v>
      </c>
      <c r="AG1104" s="21">
        <v>-1</v>
      </c>
      <c r="AH1104" s="21">
        <v>-1</v>
      </c>
      <c r="AI1104" s="21">
        <v>-8.414779057998225E-3</v>
      </c>
      <c r="AJ1104" s="21">
        <v>-1.4858856372456788E-2</v>
      </c>
      <c r="AK1104" s="21">
        <v>0.24875678813452318</v>
      </c>
      <c r="AL1104" s="21">
        <v>-7.6928831145275864E-2</v>
      </c>
      <c r="AM1104" s="21">
        <v>0.28138725649010582</v>
      </c>
      <c r="AN1104" s="21">
        <v>-9.7946396275052042E-2</v>
      </c>
      <c r="AO1104" s="21">
        <v>7.5522409141758988</v>
      </c>
      <c r="AP1104" s="21">
        <v>-2.107079623853318</v>
      </c>
      <c r="AQ1104" s="21">
        <v>21.638851972018209</v>
      </c>
      <c r="AR1104" s="21">
        <v>0.52177728352521013</v>
      </c>
      <c r="AS1104" s="21">
        <v>0.32881138656245423</v>
      </c>
      <c r="AT1104" s="21">
        <v>-1</v>
      </c>
      <c r="AU1104" s="21">
        <v>-1</v>
      </c>
      <c r="AV1104" s="21">
        <v>-0.7098886575722424</v>
      </c>
      <c r="AW1104" s="21">
        <v>36.778936053332743</v>
      </c>
      <c r="AX1104" s="21">
        <v>36.656508761280492</v>
      </c>
      <c r="AY1104" s="21">
        <v>2.7668963240781025E-2</v>
      </c>
      <c r="AZ1104" s="21">
        <v>-24.351358010611008</v>
      </c>
      <c r="BA1104" s="26">
        <v>1425.3440093076313</v>
      </c>
    </row>
    <row r="1105" spans="1:100" x14ac:dyDescent="0.25">
      <c r="A1105">
        <v>3036</v>
      </c>
      <c r="B1105" t="s">
        <v>1510</v>
      </c>
      <c r="C1105" s="26">
        <v>3</v>
      </c>
      <c r="D1105" s="21">
        <v>5.8321701700386734</v>
      </c>
      <c r="E1105" s="21">
        <v>0</v>
      </c>
      <c r="F1105" s="21">
        <v>-0.15663756577909377</v>
      </c>
      <c r="G1105" s="21">
        <v>-0.15663756577909377</v>
      </c>
      <c r="H1105" s="21">
        <v>0.24191374887923714</v>
      </c>
      <c r="I1105" s="21">
        <v>0</v>
      </c>
      <c r="J1105" s="21">
        <v>14.514824932754227</v>
      </c>
      <c r="K1105" s="21">
        <v>0.24191374887923714</v>
      </c>
      <c r="L1105" s="21">
        <v>-0.99999999999999833</v>
      </c>
      <c r="M1105" s="21">
        <v>-0.99999999999999833</v>
      </c>
      <c r="N1105" s="21">
        <v>4.8382749775847422</v>
      </c>
      <c r="O1105" s="21">
        <v>20.190357537013799</v>
      </c>
      <c r="P1105" s="21">
        <v>2.6940015275566234</v>
      </c>
      <c r="Q1105" s="21">
        <v>0.57477847199117815</v>
      </c>
      <c r="R1105" s="21">
        <v>0.26739426307389891</v>
      </c>
      <c r="S1105" s="21">
        <v>0.33333333333333265</v>
      </c>
      <c r="T1105" s="21">
        <v>0.42913478735348987</v>
      </c>
      <c r="U1105" s="21">
        <v>0.4569114313125221</v>
      </c>
      <c r="V1105" s="21">
        <v>-1.3851605546970737E-2</v>
      </c>
      <c r="W1105" s="21">
        <v>38.544567902925465</v>
      </c>
      <c r="X1105" s="21">
        <v>2.3185413502541854</v>
      </c>
      <c r="Y1105" s="21">
        <v>-0.99999999999999833</v>
      </c>
      <c r="Z1105" s="21">
        <v>-0.99999999999999833</v>
      </c>
      <c r="AA1105" s="21">
        <v>59.985863121021524</v>
      </c>
      <c r="AB1105" s="21">
        <v>0.2741083401194413</v>
      </c>
      <c r="AC1105" s="21">
        <v>-9.8293300527366734E-2</v>
      </c>
      <c r="AD1105" s="21">
        <v>0.24766297950836785</v>
      </c>
      <c r="AE1105" s="21">
        <v>21.173900955022127</v>
      </c>
      <c r="AF1105" s="21">
        <v>-0.99999999999999833</v>
      </c>
      <c r="AG1105" s="21">
        <v>-0.99999999999999833</v>
      </c>
      <c r="AH1105" s="21">
        <v>-0.99999999999999833</v>
      </c>
      <c r="AI1105" s="21">
        <v>0</v>
      </c>
      <c r="AJ1105" s="21">
        <v>-1.3851605546970737E-2</v>
      </c>
      <c r="AK1105" s="21">
        <v>-6.9703971000911885E-2</v>
      </c>
      <c r="AL1105" s="21">
        <v>-8.0024821747338132E-2</v>
      </c>
      <c r="AM1105" s="21">
        <v>6.9829280763251789E-2</v>
      </c>
      <c r="AN1105" s="21">
        <v>-0.15995057573948898</v>
      </c>
      <c r="AO1105" s="21">
        <v>1.3972121640767363</v>
      </c>
      <c r="AP1105" s="21">
        <v>-4.398888502223917</v>
      </c>
      <c r="AQ1105" s="21">
        <v>53.059392835679731</v>
      </c>
      <c r="AR1105" s="21">
        <v>1.2055279464523747</v>
      </c>
      <c r="AS1105" s="21">
        <v>2.560455099133423</v>
      </c>
      <c r="AT1105" s="21">
        <v>-0.99999999999999833</v>
      </c>
      <c r="AU1105" s="21">
        <v>-0.99999999999999833</v>
      </c>
      <c r="AV1105" s="21">
        <v>0.11075669729480525</v>
      </c>
      <c r="AW1105" s="21">
        <v>75.777332155811479</v>
      </c>
      <c r="AX1105" s="21">
        <v>74.392171601114399</v>
      </c>
      <c r="AY1105" s="21">
        <v>0.25713723159356983</v>
      </c>
      <c r="AZ1105" s="21">
        <v>18.174332746351723</v>
      </c>
      <c r="BA1105" s="26">
        <v>1502.9595438549807</v>
      </c>
      <c r="CU1105" t="e">
        <v>#N/A</v>
      </c>
      <c r="CV1105" t="e">
        <v>#N/A</v>
      </c>
    </row>
    <row r="1106" spans="1:100" x14ac:dyDescent="0.25">
      <c r="A1106">
        <v>3037</v>
      </c>
      <c r="B1106" t="s">
        <v>1511</v>
      </c>
      <c r="C1106" s="26">
        <v>3</v>
      </c>
      <c r="D1106" s="21">
        <v>5.0870520878274714</v>
      </c>
      <c r="E1106" s="21">
        <v>0</v>
      </c>
      <c r="F1106" s="21">
        <v>-1.1720853919290121E-2</v>
      </c>
      <c r="G1106" s="21">
        <v>-1.1720853919290121E-2</v>
      </c>
      <c r="H1106" s="21">
        <v>1.7028476480539477E-2</v>
      </c>
      <c r="I1106" s="21">
        <v>0</v>
      </c>
      <c r="J1106" s="21">
        <v>1.0217085888323683</v>
      </c>
      <c r="K1106" s="21">
        <v>1.7028476480539477E-2</v>
      </c>
      <c r="L1106" s="21">
        <v>-0.999999999999999</v>
      </c>
      <c r="M1106" s="21">
        <v>-0.999999999999999</v>
      </c>
      <c r="N1106" s="21">
        <v>0.34056952961078912</v>
      </c>
      <c r="O1106" s="21">
        <v>6.0970398227405491</v>
      </c>
      <c r="P1106" s="21">
        <v>0.19727763157840544</v>
      </c>
      <c r="Q1106" s="21">
        <v>-0.1436451255286888</v>
      </c>
      <c r="R1106" s="21">
        <v>-2.898333324533961E-2</v>
      </c>
      <c r="S1106" s="21">
        <v>0.33333333333333298</v>
      </c>
      <c r="T1106" s="21">
        <v>-4.0510519455326785E-2</v>
      </c>
      <c r="U1106" s="21">
        <v>0.15627076118047206</v>
      </c>
      <c r="V1106" s="21">
        <v>0</v>
      </c>
      <c r="W1106" s="21">
        <v>17.282603943117561</v>
      </c>
      <c r="X1106" s="21">
        <v>0.52703352933069536</v>
      </c>
      <c r="Y1106" s="21">
        <v>-0.999999999999999</v>
      </c>
      <c r="Z1106" s="21">
        <v>-0.999999999999999</v>
      </c>
      <c r="AA1106" s="21">
        <v>47.719627029843508</v>
      </c>
      <c r="AB1106" s="21">
        <v>2.2535098789074906E-2</v>
      </c>
      <c r="AC1106" s="21">
        <v>6.1184597145403016E-2</v>
      </c>
      <c r="AD1106" s="21">
        <v>0.52560043246494781</v>
      </c>
      <c r="AE1106" s="21">
        <v>30.466006419971283</v>
      </c>
      <c r="AF1106" s="21">
        <v>-0.999999999999999</v>
      </c>
      <c r="AG1106" s="21">
        <v>-0.999999999999999</v>
      </c>
      <c r="AH1106" s="21">
        <v>-0.999999999999999</v>
      </c>
      <c r="AI1106" s="21">
        <v>0</v>
      </c>
      <c r="AJ1106" s="21">
        <v>0</v>
      </c>
      <c r="AK1106" s="21">
        <v>-0.13050092414945552</v>
      </c>
      <c r="AL1106" s="21">
        <v>0.16373838840513999</v>
      </c>
      <c r="AM1106" s="21">
        <v>0.10661992873965323</v>
      </c>
      <c r="AN1106" s="21">
        <v>9.8783856991736571E-2</v>
      </c>
      <c r="AO1106" s="21">
        <v>2.0129935977440523</v>
      </c>
      <c r="AP1106" s="21">
        <v>3.2882883668191152</v>
      </c>
      <c r="AQ1106" s="21">
        <v>18.304312531949922</v>
      </c>
      <c r="AR1106" s="21">
        <v>0.44909357505847841</v>
      </c>
      <c r="AS1106" s="21">
        <v>0.54406200581123487</v>
      </c>
      <c r="AT1106" s="21">
        <v>-0.999999999999999</v>
      </c>
      <c r="AU1106" s="21">
        <v>-0.999999999999999</v>
      </c>
      <c r="AV1106" s="21">
        <v>-4.0704187164629729E-2</v>
      </c>
      <c r="AW1106" s="21">
        <v>57.104955219403152</v>
      </c>
      <c r="AX1106" s="21">
        <v>57.104955219403152</v>
      </c>
      <c r="AY1106" s="21">
        <v>0.38552194337899748</v>
      </c>
      <c r="AZ1106" s="21">
        <v>10.460839841844567</v>
      </c>
      <c r="BA1106" s="26">
        <v>1382.7240215545175</v>
      </c>
    </row>
    <row r="1107" spans="1:100" x14ac:dyDescent="0.25">
      <c r="A1107">
        <v>3038</v>
      </c>
      <c r="B1107" t="s">
        <v>1512</v>
      </c>
      <c r="C1107" s="26">
        <v>2</v>
      </c>
      <c r="D1107" s="21">
        <v>4.9515498731621932</v>
      </c>
      <c r="E1107" s="21">
        <v>0.27091255362743522</v>
      </c>
      <c r="F1107" s="21">
        <v>0.75153912961549751</v>
      </c>
      <c r="G1107" s="21">
        <v>0.762618808817495</v>
      </c>
      <c r="H1107" s="21">
        <v>0.20999777762338387</v>
      </c>
      <c r="I1107" s="21">
        <v>0</v>
      </c>
      <c r="J1107" s="21">
        <v>12.59986665740303</v>
      </c>
      <c r="K1107" s="21">
        <v>0.20999777762338387</v>
      </c>
      <c r="L1107" s="21">
        <v>-1</v>
      </c>
      <c r="M1107" s="21">
        <v>-1</v>
      </c>
      <c r="N1107" s="21">
        <v>4.199955552467677</v>
      </c>
      <c r="O1107" s="21">
        <v>16.932835911173786</v>
      </c>
      <c r="P1107" s="21">
        <v>1.5398055581421395</v>
      </c>
      <c r="Q1107" s="21">
        <v>3.8871843705261044</v>
      </c>
      <c r="R1107" s="21">
        <v>1.2782319472927723</v>
      </c>
      <c r="S1107" s="21">
        <v>0.35410927789197333</v>
      </c>
      <c r="T1107" s="21">
        <v>0.38413176920456288</v>
      </c>
      <c r="U1107" s="21">
        <v>0.20139064002030505</v>
      </c>
      <c r="V1107" s="21">
        <v>1.6998612964150086E-2</v>
      </c>
      <c r="W1107" s="21">
        <v>32.129424254605667</v>
      </c>
      <c r="X1107" s="21">
        <v>1.3762580476231663</v>
      </c>
      <c r="Y1107" s="21">
        <v>-1</v>
      </c>
      <c r="Z1107" s="21">
        <v>-1</v>
      </c>
      <c r="AA1107" s="21">
        <v>58.497230279109651</v>
      </c>
      <c r="AB1107" s="21">
        <v>0.25625952692529874</v>
      </c>
      <c r="AC1107" s="21">
        <v>0.25652584198554185</v>
      </c>
      <c r="AD1107" s="21">
        <v>0.2507417658990394</v>
      </c>
      <c r="AE1107" s="21">
        <v>30.411886316376304</v>
      </c>
      <c r="AF1107" s="21">
        <v>-1</v>
      </c>
      <c r="AG1107" s="21">
        <v>-1</v>
      </c>
      <c r="AH1107" s="21">
        <v>-1</v>
      </c>
      <c r="AI1107" s="21">
        <v>9.0540286432816176E-3</v>
      </c>
      <c r="AJ1107" s="21">
        <v>1.6998612964150086E-2</v>
      </c>
      <c r="AK1107" s="21">
        <v>-7.6818651561162396E-2</v>
      </c>
      <c r="AL1107" s="21">
        <v>0.24864660855040971</v>
      </c>
      <c r="AM1107" s="21">
        <v>-9.781806753829568E-2</v>
      </c>
      <c r="AN1107" s="21">
        <v>0.28125892775334943</v>
      </c>
      <c r="AO1107" s="21">
        <v>-2.103811871589488</v>
      </c>
      <c r="AP1107" s="21">
        <v>7.5489731619120688</v>
      </c>
      <c r="AQ1107" s="21">
        <v>37.826637581857767</v>
      </c>
      <c r="AR1107" s="21">
        <v>0.87810213083257349</v>
      </c>
      <c r="AS1107" s="21">
        <v>1.4811212352454668</v>
      </c>
      <c r="AT1107" s="21">
        <v>-1</v>
      </c>
      <c r="AU1107" s="21">
        <v>-1</v>
      </c>
      <c r="AV1107" s="21">
        <v>1.7479816088025726</v>
      </c>
      <c r="AW1107" s="21">
        <v>72.857456587815506</v>
      </c>
      <c r="AX1107" s="21">
        <v>73.207680916757852</v>
      </c>
      <c r="AY1107" s="21">
        <v>0.30557032412767332</v>
      </c>
      <c r="AZ1107" s="21">
        <v>24.334881860978491</v>
      </c>
      <c r="BA1107" s="26">
        <v>1507.6152699511113</v>
      </c>
    </row>
    <row r="1108" spans="1:100" x14ac:dyDescent="0.25">
      <c r="A1108">
        <v>3039</v>
      </c>
      <c r="B1108" t="s">
        <v>1513</v>
      </c>
      <c r="C1108" s="26">
        <v>3</v>
      </c>
      <c r="D1108" s="21">
        <v>4.5868447357633304</v>
      </c>
      <c r="E1108" s="21">
        <v>0.12722065680410777</v>
      </c>
      <c r="F1108" s="21">
        <v>4.0726143335606624</v>
      </c>
      <c r="G1108" s="21">
        <v>4.0726143335606624</v>
      </c>
      <c r="H1108" s="21">
        <v>-0.13008122676150427</v>
      </c>
      <c r="I1108" s="21">
        <v>0</v>
      </c>
      <c r="J1108" s="21">
        <v>-7.8048736056902532</v>
      </c>
      <c r="K1108" s="21">
        <v>-0.13008122676150427</v>
      </c>
      <c r="L1108" s="21">
        <v>-1.0000000000000004</v>
      </c>
      <c r="M1108" s="21">
        <v>-1.0000000000000004</v>
      </c>
      <c r="N1108" s="21">
        <v>-2.6016245352300844</v>
      </c>
      <c r="O1108" s="21">
        <v>0.85458546363373766</v>
      </c>
      <c r="P1108" s="21">
        <v>-1.3498429226236999</v>
      </c>
      <c r="Q1108" s="21">
        <v>-0.26809218794786616</v>
      </c>
      <c r="R1108" s="21">
        <v>-0.22078179414620008</v>
      </c>
      <c r="S1108" s="21">
        <v>0.33333333333333331</v>
      </c>
      <c r="T1108" s="21">
        <v>0.44072583324559039</v>
      </c>
      <c r="U1108" s="21">
        <v>0.57006547688748632</v>
      </c>
      <c r="V1108" s="21">
        <v>-4.073649041877174E-3</v>
      </c>
      <c r="W1108" s="21">
        <v>58.805288847441496</v>
      </c>
      <c r="X1108" s="21">
        <v>3.2673529065513667</v>
      </c>
      <c r="Y1108" s="21">
        <v>-1.0000000000000004</v>
      </c>
      <c r="Z1108" s="21">
        <v>-1.0000000000000004</v>
      </c>
      <c r="AA1108" s="21">
        <v>91.727696830925069</v>
      </c>
      <c r="AB1108" s="21">
        <v>0.35154120109265435</v>
      </c>
      <c r="AC1108" s="21">
        <v>3.4304020036153016E-3</v>
      </c>
      <c r="AD1108" s="21">
        <v>0.30789219245632549</v>
      </c>
      <c r="AE1108" s="21">
        <v>33.143189777629757</v>
      </c>
      <c r="AF1108" s="21">
        <v>-1.0000000000000004</v>
      </c>
      <c r="AG1108" s="21">
        <v>-1.0000000000000004</v>
      </c>
      <c r="AH1108" s="21">
        <v>-1.0000000000000004</v>
      </c>
      <c r="AI1108" s="21">
        <v>0</v>
      </c>
      <c r="AJ1108" s="21">
        <v>-4.073649041877174E-3</v>
      </c>
      <c r="AK1108" s="21">
        <v>-7.9712428525914591E-2</v>
      </c>
      <c r="AL1108" s="21">
        <v>-0.22095446350967801</v>
      </c>
      <c r="AM1108" s="21">
        <v>0.35748586287525086</v>
      </c>
      <c r="AN1108" s="21">
        <v>1.1829430023264767E-2</v>
      </c>
      <c r="AO1108" s="21">
        <v>8.538584429251701</v>
      </c>
      <c r="AP1108" s="21">
        <v>-0.80903656696677118</v>
      </c>
      <c r="AQ1108" s="21">
        <v>51.000415241751234</v>
      </c>
      <c r="AR1108" s="21">
        <v>1.3400509944245333</v>
      </c>
      <c r="AS1108" s="21">
        <v>3.1372716797898632</v>
      </c>
      <c r="AT1108" s="21">
        <v>-1.0000000000000004</v>
      </c>
      <c r="AU1108" s="21">
        <v>-1.0000000000000004</v>
      </c>
      <c r="AV1108" s="21">
        <v>3.8518325394144624</v>
      </c>
      <c r="AW1108" s="21">
        <v>91.773245727592027</v>
      </c>
      <c r="AX1108" s="21">
        <v>91.365880823404311</v>
      </c>
      <c r="AY1108" s="21">
        <v>0.17176632266467529</v>
      </c>
      <c r="AZ1108" s="21">
        <v>11.386720678226656</v>
      </c>
      <c r="BA1108" s="26">
        <v>1556.0544835557944</v>
      </c>
    </row>
    <row r="1109" spans="1:100" x14ac:dyDescent="0.25">
      <c r="A1109">
        <v>3042</v>
      </c>
      <c r="B1109" t="s">
        <v>1514</v>
      </c>
      <c r="C1109" s="26">
        <v>3</v>
      </c>
      <c r="D1109" s="21">
        <v>3.7086479777970958</v>
      </c>
      <c r="E1109" s="21">
        <v>-0.11358095172454671</v>
      </c>
      <c r="F1109" s="21">
        <v>3.0430724776531269E-2</v>
      </c>
      <c r="G1109" s="21">
        <v>2.4283856966247977E-3</v>
      </c>
      <c r="H1109" s="21">
        <v>0.13724458568460954</v>
      </c>
      <c r="I1109" s="21">
        <v>0</v>
      </c>
      <c r="J1109" s="21">
        <v>8.2346751410765773</v>
      </c>
      <c r="K1109" s="21">
        <v>0.13724458568460954</v>
      </c>
      <c r="L1109" s="21">
        <v>-1.0000000000000009</v>
      </c>
      <c r="M1109" s="21">
        <v>-1.0000000000000009</v>
      </c>
      <c r="N1109" s="21">
        <v>2.7448917136921929</v>
      </c>
      <c r="O1109" s="21">
        <v>11.945751504570298</v>
      </c>
      <c r="P1109" s="21">
        <v>0.51240844550690801</v>
      </c>
      <c r="Q1109" s="21">
        <v>-4.9905512069678748</v>
      </c>
      <c r="R1109" s="21">
        <v>-1.6774478652796674</v>
      </c>
      <c r="S1109" s="21">
        <v>0.33333333333333381</v>
      </c>
      <c r="T1109" s="21">
        <v>0.2573228179522884</v>
      </c>
      <c r="U1109" s="21">
        <v>0.10807843841805613</v>
      </c>
      <c r="V1109" s="21">
        <v>1.8166322323605083E-3</v>
      </c>
      <c r="W1109" s="21">
        <v>22.53226545005716</v>
      </c>
      <c r="X1109" s="21">
        <v>0.82037002076269361</v>
      </c>
      <c r="Y1109" s="21">
        <v>-1.0000000000000009</v>
      </c>
      <c r="Z1109" s="21">
        <v>-1.0000000000000009</v>
      </c>
      <c r="AA1109" s="21">
        <v>72.474442328938508</v>
      </c>
      <c r="AB1109" s="21">
        <v>0.21935592191739589</v>
      </c>
      <c r="AC1109" s="21">
        <v>0.46336743336832631</v>
      </c>
      <c r="AD1109" s="21">
        <v>0.3496691395974974</v>
      </c>
      <c r="AE1109" s="21">
        <v>51.619624744160959</v>
      </c>
      <c r="AF1109" s="21">
        <v>-1.0000000000000009</v>
      </c>
      <c r="AG1109" s="21">
        <v>-1.0000000000000009</v>
      </c>
      <c r="AH1109" s="21">
        <v>-1.0000000000000009</v>
      </c>
      <c r="AI1109" s="21">
        <v>0</v>
      </c>
      <c r="AJ1109" s="21">
        <v>1.8166322323605083E-3</v>
      </c>
      <c r="AK1109" s="21">
        <v>9.842987629794471E-2</v>
      </c>
      <c r="AL1109" s="21">
        <v>0.46510765970650608</v>
      </c>
      <c r="AM1109" s="21">
        <v>5.4442966961949196E-2</v>
      </c>
      <c r="AN1109" s="21">
        <v>0.58021403842177255</v>
      </c>
      <c r="AO1109" s="21">
        <v>1.853223555538454</v>
      </c>
      <c r="AP1109" s="21">
        <v>16.830889259076844</v>
      </c>
      <c r="AQ1109" s="21">
        <v>30.766940591133729</v>
      </c>
      <c r="AR1109" s="21">
        <v>0.70055122193603858</v>
      </c>
      <c r="AS1109" s="21">
        <v>0.95761460644730345</v>
      </c>
      <c r="AT1109" s="21">
        <v>-1.0000000000000009</v>
      </c>
      <c r="AU1109" s="21">
        <v>-1.0000000000000009</v>
      </c>
      <c r="AV1109" s="21">
        <v>-1.6750194795830424</v>
      </c>
      <c r="AW1109" s="21">
        <v>101.25108309258552</v>
      </c>
      <c r="AX1109" s="21">
        <v>101.43274631582156</v>
      </c>
      <c r="AY1109" s="21">
        <v>0.26690944236518244</v>
      </c>
      <c r="AZ1109" s="21">
        <v>52.593514750495686</v>
      </c>
      <c r="BA1109" s="26">
        <v>1589.6898987703084</v>
      </c>
      <c r="CU1109" t="e">
        <v>#N/A</v>
      </c>
      <c r="CV1109" t="e">
        <v>#N/A</v>
      </c>
    </row>
    <row r="1110" spans="1:100" x14ac:dyDescent="0.25">
      <c r="A1110">
        <v>3043</v>
      </c>
      <c r="B1110" t="s">
        <v>858</v>
      </c>
      <c r="C1110" s="26">
        <v>3</v>
      </c>
      <c r="D1110" s="21">
        <v>1.6206794866610608</v>
      </c>
      <c r="E1110" s="21">
        <v>0</v>
      </c>
      <c r="F1110" s="21">
        <v>-0.5563179341880099</v>
      </c>
      <c r="G1110" s="21">
        <v>-0.5563179341880099</v>
      </c>
      <c r="H1110" s="21">
        <v>0.11405745156556436</v>
      </c>
      <c r="I1110" s="21">
        <v>0</v>
      </c>
      <c r="J1110" s="21">
        <v>6.8434470939338636</v>
      </c>
      <c r="K1110" s="21">
        <v>0.11405745156556436</v>
      </c>
      <c r="L1110" s="21">
        <v>-0.999999999999998</v>
      </c>
      <c r="M1110" s="21">
        <v>-0.999999999999998</v>
      </c>
      <c r="N1110" s="21">
        <v>2.2811490313112874</v>
      </c>
      <c r="O1110" s="21">
        <v>7.9078086464069086</v>
      </c>
      <c r="P1110" s="21">
        <v>-0.27184503546180055</v>
      </c>
      <c r="Q1110" s="21">
        <v>0.27084975432538477</v>
      </c>
      <c r="R1110" s="21">
        <v>9.7838562002514312E-2</v>
      </c>
      <c r="S1110" s="21">
        <v>0.32033380585777804</v>
      </c>
      <c r="T1110" s="21">
        <v>0.31701611704601962</v>
      </c>
      <c r="U1110" s="21">
        <v>1.0717996025955769E-2</v>
      </c>
      <c r="V1110" s="21">
        <v>0</v>
      </c>
      <c r="W1110" s="21">
        <v>21.360418694567574</v>
      </c>
      <c r="X1110" s="21">
        <v>0.55077967513014681</v>
      </c>
      <c r="Y1110" s="21">
        <v>-0.999999999999998</v>
      </c>
      <c r="Z1110" s="21">
        <v>-0.999999999999998</v>
      </c>
      <c r="AA1110" s="21">
        <v>22.170488778753867</v>
      </c>
      <c r="AB1110" s="21">
        <v>-0.11503943114888782</v>
      </c>
      <c r="AC1110" s="21">
        <v>3.9774676702108241E-2</v>
      </c>
      <c r="AD1110" s="21">
        <v>8.9509384890455249E-2</v>
      </c>
      <c r="AE1110" s="21">
        <v>0.71223152218378294</v>
      </c>
      <c r="AF1110" s="21">
        <v>-0.999999999999998</v>
      </c>
      <c r="AG1110" s="21">
        <v>-0.999999999999998</v>
      </c>
      <c r="AH1110" s="21">
        <v>-0.999999999999998</v>
      </c>
      <c r="AI1110" s="21">
        <v>-1.8519723465793538E-2</v>
      </c>
      <c r="AJ1110" s="21">
        <v>0</v>
      </c>
      <c r="AK1110" s="21">
        <v>0.44737518214299804</v>
      </c>
      <c r="AL1110" s="21">
        <v>-0.41124383459597375</v>
      </c>
      <c r="AM1110" s="21">
        <v>0.15533793140881635</v>
      </c>
      <c r="AN1110" s="21">
        <v>7.3072599706067781E-3</v>
      </c>
      <c r="AO1110" s="21">
        <v>6.1203241959353987</v>
      </c>
      <c r="AP1110" s="21">
        <v>-1.8735376737146996</v>
      </c>
      <c r="AQ1110" s="21">
        <v>28.203865788501435</v>
      </c>
      <c r="AR1110" s="21">
        <v>0.64806791892975357</v>
      </c>
      <c r="AS1110" s="21">
        <v>0.66483712669571093</v>
      </c>
      <c r="AT1110" s="21">
        <v>-0.999999999999998</v>
      </c>
      <c r="AU1110" s="21">
        <v>-0.999999999999998</v>
      </c>
      <c r="AV1110" s="21">
        <v>-0.45847937218549595</v>
      </c>
      <c r="AW1110" s="21">
        <v>28.204759751446062</v>
      </c>
      <c r="AX1110" s="21">
        <v>27.834365282130193</v>
      </c>
      <c r="AY1110" s="21">
        <v>8.302224125431576E-2</v>
      </c>
      <c r="AZ1110" s="21">
        <v>6.0246740497499287</v>
      </c>
      <c r="BA1110" s="26">
        <v>1417.1889513968827</v>
      </c>
      <c r="CU1110" t="e">
        <v>#N/A</v>
      </c>
      <c r="CV1110" t="e">
        <v>#N/A</v>
      </c>
    </row>
    <row r="1111" spans="1:100" x14ac:dyDescent="0.25">
      <c r="A1111">
        <v>3044</v>
      </c>
      <c r="B1111" t="s">
        <v>1515</v>
      </c>
      <c r="C1111" s="26">
        <v>3</v>
      </c>
      <c r="D1111" s="21">
        <v>3.7023673978282998</v>
      </c>
      <c r="E1111" s="21">
        <v>2.3823442011985094E-2</v>
      </c>
      <c r="F1111" s="21">
        <v>-3.757008384794068E-2</v>
      </c>
      <c r="G1111" s="21">
        <v>-3.0608486735905844E-2</v>
      </c>
      <c r="H1111" s="21">
        <v>0.37812480245717112</v>
      </c>
      <c r="I1111" s="21">
        <v>0</v>
      </c>
      <c r="J1111" s="21">
        <v>22.687488147430265</v>
      </c>
      <c r="K1111" s="21">
        <v>0.37812480245717112</v>
      </c>
      <c r="L1111" s="21">
        <v>-0.99999999999999845</v>
      </c>
      <c r="M1111" s="21">
        <v>-0.99999999999999845</v>
      </c>
      <c r="N1111" s="21">
        <v>7.562496049143423</v>
      </c>
      <c r="O1111" s="21">
        <v>26.359247058522691</v>
      </c>
      <c r="P1111" s="21">
        <v>1.1157875335770218</v>
      </c>
      <c r="Q1111" s="21">
        <v>-0.38906554248232161</v>
      </c>
      <c r="R1111" s="21">
        <v>-0.1125690794099402</v>
      </c>
      <c r="S1111" s="21">
        <v>0.33168956994065241</v>
      </c>
      <c r="T1111" s="21">
        <v>0.40287646804844823</v>
      </c>
      <c r="U1111" s="21">
        <v>0.4276455944234997</v>
      </c>
      <c r="V1111" s="21">
        <v>-3.683067052556715E-3</v>
      </c>
      <c r="W1111" s="21">
        <v>31.216150516114887</v>
      </c>
      <c r="X1111" s="21">
        <v>2.0979199197079077</v>
      </c>
      <c r="Y1111" s="21">
        <v>-0.99999999999999845</v>
      </c>
      <c r="Z1111" s="21">
        <v>-0.99999999999999845</v>
      </c>
      <c r="AA1111" s="21">
        <v>38.470671644400717</v>
      </c>
      <c r="AB1111" s="21">
        <v>-2.9090322400789369E-2</v>
      </c>
      <c r="AC1111" s="21">
        <v>0.27787594360388707</v>
      </c>
      <c r="AD1111" s="21">
        <v>-0.10144381704918218</v>
      </c>
      <c r="AE1111" s="21">
        <v>7.3670902076957496</v>
      </c>
      <c r="AF1111" s="21">
        <v>-0.99999999999999845</v>
      </c>
      <c r="AG1111" s="21">
        <v>-0.99999999999999845</v>
      </c>
      <c r="AH1111" s="21">
        <v>-0.99999999999999845</v>
      </c>
      <c r="AI1111" s="21">
        <v>0</v>
      </c>
      <c r="AJ1111" s="21">
        <v>-3.683067052556715E-3</v>
      </c>
      <c r="AK1111" s="21">
        <v>1.2648112491183694E-2</v>
      </c>
      <c r="AL1111" s="21">
        <v>0.25531788941579808</v>
      </c>
      <c r="AM1111" s="21">
        <v>0.70484161615483887</v>
      </c>
      <c r="AN1111" s="21">
        <v>-0.37294886891509293</v>
      </c>
      <c r="AO1111" s="21">
        <v>17.684280966326902</v>
      </c>
      <c r="AP1111" s="21">
        <v>-8.0471322757983312</v>
      </c>
      <c r="AQ1111" s="21">
        <v>53.903638663545202</v>
      </c>
      <c r="AR1111" s="21">
        <v>1.1585285653600437</v>
      </c>
      <c r="AS1111" s="21">
        <v>2.476044722165077</v>
      </c>
      <c r="AT1111" s="21">
        <v>-0.99999999999999845</v>
      </c>
      <c r="AU1111" s="21">
        <v>-0.99999999999999845</v>
      </c>
      <c r="AV1111" s="21">
        <v>-0.14317756614584604</v>
      </c>
      <c r="AW1111" s="21">
        <v>56.782786427125068</v>
      </c>
      <c r="AX1111" s="21">
        <v>56.414479721869391</v>
      </c>
      <c r="AY1111" s="21">
        <v>6.1087030408901958E-3</v>
      </c>
      <c r="AZ1111" s="21">
        <v>-58.245779205933992</v>
      </c>
      <c r="BA1111" s="26">
        <v>1376.4305622122611</v>
      </c>
    </row>
    <row r="1112" spans="1:100" x14ac:dyDescent="0.25">
      <c r="A1112">
        <v>3045</v>
      </c>
      <c r="B1112" t="s">
        <v>1516</v>
      </c>
      <c r="C1112" s="26">
        <v>3</v>
      </c>
      <c r="D1112" s="21">
        <v>2.8954212667300934</v>
      </c>
      <c r="E1112" s="21">
        <v>0</v>
      </c>
      <c r="F1112" s="21">
        <v>0.15196835313515653</v>
      </c>
      <c r="G1112" s="21">
        <v>0.15196835313515653</v>
      </c>
      <c r="H1112" s="21">
        <v>8.1242366144434391E-2</v>
      </c>
      <c r="I1112" s="21">
        <v>0</v>
      </c>
      <c r="J1112" s="21">
        <v>4.8745419686660618</v>
      </c>
      <c r="K1112" s="21">
        <v>8.1242366144434391E-2</v>
      </c>
      <c r="L1112" s="21">
        <v>-0.99999999999999956</v>
      </c>
      <c r="M1112" s="21">
        <v>-0.99999999999999956</v>
      </c>
      <c r="N1112" s="21">
        <v>1.6248473228886877</v>
      </c>
      <c r="O1112" s="21">
        <v>7.9219315885313124</v>
      </c>
      <c r="P1112" s="21">
        <v>0.53866699707085219</v>
      </c>
      <c r="Q1112" s="21">
        <v>-6.866921624670753</v>
      </c>
      <c r="R1112" s="21">
        <v>-2.2129326145719852</v>
      </c>
      <c r="S1112" s="21">
        <v>0.3333092436546165</v>
      </c>
      <c r="T1112" s="21">
        <v>0.23476238829180929</v>
      </c>
      <c r="U1112" s="21">
        <v>-0.16003489531286741</v>
      </c>
      <c r="V1112" s="21">
        <v>0</v>
      </c>
      <c r="W1112" s="21">
        <v>13.071774819564951</v>
      </c>
      <c r="X1112" s="21">
        <v>-0.25188126049100223</v>
      </c>
      <c r="Y1112" s="21">
        <v>-0.99999999999999956</v>
      </c>
      <c r="Z1112" s="21">
        <v>-0.99999999999999956</v>
      </c>
      <c r="AA1112" s="21">
        <v>35.009063791599772</v>
      </c>
      <c r="AB1112" s="21">
        <v>0.20991891992647613</v>
      </c>
      <c r="AC1112" s="21">
        <v>7.4750422470998251E-2</v>
      </c>
      <c r="AD1112" s="21">
        <v>0.19833508933466165</v>
      </c>
      <c r="AE1112" s="21">
        <v>24.150221586606794</v>
      </c>
      <c r="AF1112" s="21">
        <v>-0.99999999999999956</v>
      </c>
      <c r="AG1112" s="21">
        <v>-0.99999999999999956</v>
      </c>
      <c r="AH1112" s="21">
        <v>-0.99999999999999956</v>
      </c>
      <c r="AI1112" s="21">
        <v>-3.2157049985689204E-2</v>
      </c>
      <c r="AJ1112" s="21">
        <v>0</v>
      </c>
      <c r="AK1112" s="21">
        <v>0.10483105340893301</v>
      </c>
      <c r="AL1112" s="21">
        <v>0.27619834622216499</v>
      </c>
      <c r="AM1112" s="21">
        <v>-1.4183128693266848E-2</v>
      </c>
      <c r="AN1112" s="21">
        <v>0.27466558156762838</v>
      </c>
      <c r="AO1112" s="21">
        <v>0.16957704971299276</v>
      </c>
      <c r="AP1112" s="21">
        <v>8.2476312703015342</v>
      </c>
      <c r="AQ1112" s="21">
        <v>17.94631678823103</v>
      </c>
      <c r="AR1112" s="21">
        <v>0.40803673663355855</v>
      </c>
      <c r="AS1112" s="21">
        <v>-0.17063889434656768</v>
      </c>
      <c r="AT1112" s="21">
        <v>-0.99999999999999956</v>
      </c>
      <c r="AU1112" s="21">
        <v>-0.99999999999999956</v>
      </c>
      <c r="AV1112" s="21">
        <v>-2.0609642614368284</v>
      </c>
      <c r="AW1112" s="21">
        <v>51.178626650432641</v>
      </c>
      <c r="AX1112" s="21">
        <v>50.535485650718847</v>
      </c>
      <c r="AY1112" s="21">
        <v>0.25950793435601438</v>
      </c>
      <c r="AZ1112" s="21">
        <v>10.209377564331348</v>
      </c>
      <c r="BA1112" s="26">
        <v>1455.8569987272035</v>
      </c>
    </row>
    <row r="1113" spans="1:100" x14ac:dyDescent="0.25">
      <c r="A1113">
        <v>3049</v>
      </c>
      <c r="B1113" t="s">
        <v>1517</v>
      </c>
      <c r="C1113" s="26">
        <v>3</v>
      </c>
      <c r="D1113" s="21">
        <v>4.7288582012196851</v>
      </c>
      <c r="E1113" s="21">
        <v>1.0123344108978647E-2</v>
      </c>
      <c r="F1113" s="21">
        <v>0.18098427779793727</v>
      </c>
      <c r="G1113" s="21">
        <v>0.18435872583426341</v>
      </c>
      <c r="H1113" s="21">
        <v>4.6038337754915962E-2</v>
      </c>
      <c r="I1113" s="21">
        <v>0</v>
      </c>
      <c r="J1113" s="21">
        <v>2.7623002652949582</v>
      </c>
      <c r="K1113" s="21">
        <v>4.6038337754915962E-2</v>
      </c>
      <c r="L1113" s="21">
        <v>-1.0000000000000011</v>
      </c>
      <c r="M1113" s="21">
        <v>-1.0000000000000011</v>
      </c>
      <c r="N1113" s="21">
        <v>0.92076675509832018</v>
      </c>
      <c r="O1113" s="21">
        <v>7.6755171923489094</v>
      </c>
      <c r="P1113" s="21">
        <v>-0.53429797033223636</v>
      </c>
      <c r="Q1113" s="21">
        <v>-0.50588022625047824</v>
      </c>
      <c r="R1113" s="21">
        <v>-0.22498332630797552</v>
      </c>
      <c r="S1113" s="21">
        <v>0.3373386284226163</v>
      </c>
      <c r="T1113" s="21">
        <v>0.29426616651739296</v>
      </c>
      <c r="U1113" s="21">
        <v>0.14401508253945147</v>
      </c>
      <c r="V1113" s="21">
        <v>0</v>
      </c>
      <c r="W1113" s="21">
        <v>29.183261588981807</v>
      </c>
      <c r="X1113" s="21">
        <v>1.1177443686257476</v>
      </c>
      <c r="Y1113" s="21">
        <v>-1.0000000000000011</v>
      </c>
      <c r="Z1113" s="21">
        <v>-1.0000000000000011</v>
      </c>
      <c r="AA1113" s="21">
        <v>22.841923822962421</v>
      </c>
      <c r="AB1113" s="21">
        <v>-0.27260171831459967</v>
      </c>
      <c r="AC1113" s="21">
        <v>0.16324732422951155</v>
      </c>
      <c r="AD1113" s="21">
        <v>-1.2972694709139863E-2</v>
      </c>
      <c r="AE1113" s="21">
        <v>-6.1163544397114062</v>
      </c>
      <c r="AF1113" s="21">
        <v>-1.0000000000000011</v>
      </c>
      <c r="AG1113" s="21">
        <v>-1.0000000000000011</v>
      </c>
      <c r="AH1113" s="21">
        <v>-1.0000000000000011</v>
      </c>
      <c r="AI1113" s="21">
        <v>0</v>
      </c>
      <c r="AJ1113" s="21">
        <v>0</v>
      </c>
      <c r="AK1113" s="21">
        <v>0.11677632566344036</v>
      </c>
      <c r="AL1113" s="21">
        <v>-0.16854853899004199</v>
      </c>
      <c r="AM1113" s="21">
        <v>0.15473122574268086</v>
      </c>
      <c r="AN1113" s="21">
        <v>0.2777300047824261</v>
      </c>
      <c r="AO1113" s="21">
        <v>4.4521622718842222</v>
      </c>
      <c r="AP1113" s="21">
        <v>6.1005074246104414</v>
      </c>
      <c r="AQ1113" s="21">
        <v>31.945561854276761</v>
      </c>
      <c r="AR1113" s="21">
        <v>0.77561987747946082</v>
      </c>
      <c r="AS1113" s="21">
        <v>1.1637827063806638</v>
      </c>
      <c r="AT1113" s="21">
        <v>-1.0000000000000011</v>
      </c>
      <c r="AU1113" s="21">
        <v>-1.0000000000000011</v>
      </c>
      <c r="AV1113" s="21">
        <v>-4.062460047371181E-2</v>
      </c>
      <c r="AW1113" s="21">
        <v>36.617948439921754</v>
      </c>
      <c r="AX1113" s="21">
        <v>36.617948439921754</v>
      </c>
      <c r="AY1113" s="21">
        <v>0.14272196609731538</v>
      </c>
      <c r="AZ1113" s="21">
        <v>-17.044709213041237</v>
      </c>
      <c r="BA1113" s="26">
        <v>1384.1383343853061</v>
      </c>
      <c r="CU1113" t="e">
        <v>#N/A</v>
      </c>
      <c r="CV1113" t="e">
        <v>#N/A</v>
      </c>
    </row>
    <row r="1114" spans="1:100" x14ac:dyDescent="0.25">
      <c r="A1114">
        <v>3054</v>
      </c>
      <c r="B1114" t="s">
        <v>1518</v>
      </c>
      <c r="C1114" s="26">
        <v>3</v>
      </c>
      <c r="D1114" s="21">
        <v>2.0587516839817281</v>
      </c>
      <c r="E1114" s="21">
        <v>6.160880590962501E-2</v>
      </c>
      <c r="F1114" s="21">
        <v>0.75617699653983561</v>
      </c>
      <c r="G1114" s="21">
        <v>0.77623492366005464</v>
      </c>
      <c r="H1114" s="21">
        <v>2.8971329122258971E-2</v>
      </c>
      <c r="I1114" s="21">
        <v>0</v>
      </c>
      <c r="J1114" s="21">
        <v>1.7382797473355369</v>
      </c>
      <c r="K1114" s="21">
        <v>2.8971329122258971E-2</v>
      </c>
      <c r="L1114" s="21">
        <v>-1.000000000000002</v>
      </c>
      <c r="M1114" s="21">
        <v>-1.000000000000002</v>
      </c>
      <c r="N1114" s="21">
        <v>0.57942658244517853</v>
      </c>
      <c r="O1114" s="21">
        <v>4.5732663549773163</v>
      </c>
      <c r="P1114" s="21">
        <v>1.5887192641452197</v>
      </c>
      <c r="Q1114" s="21">
        <v>5.4330965592224763</v>
      </c>
      <c r="R1114" s="21">
        <v>2.0050940935132378</v>
      </c>
      <c r="S1114" s="21">
        <v>0.33333333333333393</v>
      </c>
      <c r="T1114" s="21">
        <v>0.38644132129210546</v>
      </c>
      <c r="U1114" s="21">
        <v>-8.9608552261884078E-2</v>
      </c>
      <c r="V1114" s="21">
        <v>-2.3466657664016576E-2</v>
      </c>
      <c r="W1114" s="21">
        <v>23.109124623091194</v>
      </c>
      <c r="X1114" s="21">
        <v>0.36159934097573621</v>
      </c>
      <c r="Y1114" s="21">
        <v>-1.000000000000002</v>
      </c>
      <c r="Z1114" s="21">
        <v>-1.000000000000002</v>
      </c>
      <c r="AA1114" s="21">
        <v>39.384874438409568</v>
      </c>
      <c r="AB1114" s="21">
        <v>8.5788668771804161E-2</v>
      </c>
      <c r="AC1114" s="21">
        <v>6.4873401438596545E-3</v>
      </c>
      <c r="AD1114" s="21">
        <v>0.19313710552043914</v>
      </c>
      <c r="AE1114" s="21">
        <v>14.270655721805145</v>
      </c>
      <c r="AF1114" s="21">
        <v>-1.000000000000002</v>
      </c>
      <c r="AG1114" s="21">
        <v>-1.000000000000002</v>
      </c>
      <c r="AH1114" s="21">
        <v>-1.000000000000002</v>
      </c>
      <c r="AI1114" s="21">
        <v>0</v>
      </c>
      <c r="AJ1114" s="21">
        <v>-2.3466657664016576E-2</v>
      </c>
      <c r="AK1114" s="21">
        <v>4.8253791348192021E-2</v>
      </c>
      <c r="AL1114" s="21">
        <v>0.15030554924446088</v>
      </c>
      <c r="AM1114" s="21">
        <v>0.10874430155933799</v>
      </c>
      <c r="AN1114" s="21">
        <v>0.16805831274880392</v>
      </c>
      <c r="AO1114" s="21">
        <v>2.9598764957244086</v>
      </c>
      <c r="AP1114" s="21">
        <v>4.9529855649424013</v>
      </c>
      <c r="AQ1114" s="21">
        <v>24.84740437042673</v>
      </c>
      <c r="AR1114" s="21">
        <v>0.60669944469953829</v>
      </c>
      <c r="AS1114" s="21">
        <v>0.39057067009799523</v>
      </c>
      <c r="AT1114" s="21">
        <v>-1.000000000000002</v>
      </c>
      <c r="AU1114" s="21">
        <v>-1.000000000000002</v>
      </c>
      <c r="AV1114" s="21">
        <v>2.781329017173293</v>
      </c>
      <c r="AW1114" s="21">
        <v>48.911126358329298</v>
      </c>
      <c r="AX1114" s="21">
        <v>46.564460591927642</v>
      </c>
      <c r="AY1114" s="21">
        <v>1.7130422494796536E-4</v>
      </c>
      <c r="AZ1114" s="21">
        <v>-47.59038958673441</v>
      </c>
      <c r="BA1114" s="26">
        <v>1427.2949505726037</v>
      </c>
      <c r="CU1114" t="e">
        <v>#N/A</v>
      </c>
      <c r="CV1114" t="e">
        <v>#N/A</v>
      </c>
    </row>
    <row r="1115" spans="1:100" x14ac:dyDescent="0.25">
      <c r="A1115">
        <v>3055</v>
      </c>
      <c r="B1115" t="s">
        <v>1519</v>
      </c>
      <c r="C1115" s="26">
        <v>2</v>
      </c>
      <c r="D1115" s="21">
        <v>3.8078253218499456</v>
      </c>
      <c r="E1115" s="21">
        <v>1.6859215215581688E-2</v>
      </c>
      <c r="F1115" s="21">
        <v>0.11891856526844188</v>
      </c>
      <c r="G1115" s="21">
        <v>0.12712545516038928</v>
      </c>
      <c r="H1115" s="21">
        <v>7.8527189603009098E-2</v>
      </c>
      <c r="I1115" s="21">
        <v>0</v>
      </c>
      <c r="J1115" s="21">
        <v>4.7116313761805459</v>
      </c>
      <c r="K1115" s="21">
        <v>7.8527189603009098E-2</v>
      </c>
      <c r="L1115" s="21">
        <v>-1</v>
      </c>
      <c r="M1115" s="21">
        <v>-1</v>
      </c>
      <c r="N1115" s="21">
        <v>1.5705437920601819</v>
      </c>
      <c r="O1115" s="21">
        <v>8.7390219017933894</v>
      </c>
      <c r="P1115" s="21">
        <v>0.25316119615433663</v>
      </c>
      <c r="Q1115" s="21">
        <v>0.87996246063484906</v>
      </c>
      <c r="R1115" s="21">
        <v>0.29051471337963036</v>
      </c>
      <c r="S1115" s="21">
        <v>0.32953366811516765</v>
      </c>
      <c r="T1115" s="21">
        <v>0.28037305131492413</v>
      </c>
      <c r="U1115" s="21">
        <v>7.2908179936257062E-2</v>
      </c>
      <c r="V1115" s="21">
        <v>9.5646909264199102E-6</v>
      </c>
      <c r="W1115" s="21">
        <v>24.020359642733467</v>
      </c>
      <c r="X1115" s="21">
        <v>0.7810503810212811</v>
      </c>
      <c r="Y1115" s="21">
        <v>-1</v>
      </c>
      <c r="Z1115" s="21">
        <v>-1</v>
      </c>
      <c r="AA1115" s="21">
        <v>41.801972325979165</v>
      </c>
      <c r="AB1115" s="21">
        <v>0.11214249433360592</v>
      </c>
      <c r="AC1115" s="21">
        <v>0.11235411732427593</v>
      </c>
      <c r="AD1115" s="21">
        <v>0.10780812503137241</v>
      </c>
      <c r="AE1115" s="21">
        <v>17.134890752194053</v>
      </c>
      <c r="AF1115" s="21">
        <v>-1</v>
      </c>
      <c r="AG1115" s="21">
        <v>-1</v>
      </c>
      <c r="AH1115" s="21">
        <v>-1</v>
      </c>
      <c r="AI1115" s="21">
        <v>-2.6179033081628878E-4</v>
      </c>
      <c r="AJ1115" s="21">
        <v>9.5646909264199102E-6</v>
      </c>
      <c r="AK1115" s="21">
        <v>9.6805210495268912E-2</v>
      </c>
      <c r="AL1115" s="21">
        <v>7.5022746493978415E-2</v>
      </c>
      <c r="AM1115" s="21">
        <v>0.1044057025707492</v>
      </c>
      <c r="AN1115" s="21">
        <v>7.9035157644304563E-2</v>
      </c>
      <c r="AO1115" s="21">
        <v>3.0455973665655414</v>
      </c>
      <c r="AP1115" s="21">
        <v>2.3995639237570394</v>
      </c>
      <c r="AQ1115" s="21">
        <v>29.19396597017565</v>
      </c>
      <c r="AR1115" s="21">
        <v>0.68808013103431154</v>
      </c>
      <c r="AS1115" s="21">
        <v>0.86661392965444906</v>
      </c>
      <c r="AT1115" s="21">
        <v>-1</v>
      </c>
      <c r="AU1115" s="21">
        <v>-1</v>
      </c>
      <c r="AV1115" s="21">
        <v>0.43724106743820484</v>
      </c>
      <c r="AW1115" s="21">
        <v>53.617393276116715</v>
      </c>
      <c r="AX1115" s="21">
        <v>53.715560509103</v>
      </c>
      <c r="AY1115" s="21">
        <v>0.15737024001500269</v>
      </c>
      <c r="AZ1115" s="21">
        <v>-1.6286644169970941</v>
      </c>
      <c r="BA1115" s="26">
        <v>1446.9487700822169</v>
      </c>
    </row>
    <row r="1116" spans="1:100" x14ac:dyDescent="0.25">
      <c r="A1116">
        <v>3058</v>
      </c>
      <c r="B1116" t="s">
        <v>1520</v>
      </c>
      <c r="C1116" s="26">
        <v>2</v>
      </c>
      <c r="D1116" s="21">
        <v>4.3778930524999007</v>
      </c>
      <c r="E1116" s="21">
        <v>0.14348726558515981</v>
      </c>
      <c r="F1116" s="21">
        <v>0.43423624299604258</v>
      </c>
      <c r="G1116" s="21">
        <v>0.44387502003313917</v>
      </c>
      <c r="H1116" s="21">
        <v>0.14405620152637816</v>
      </c>
      <c r="I1116" s="21">
        <v>0</v>
      </c>
      <c r="J1116" s="21">
        <v>8.6433720915826893</v>
      </c>
      <c r="K1116" s="21">
        <v>0.14405620152637816</v>
      </c>
      <c r="L1116" s="21">
        <v>-1</v>
      </c>
      <c r="M1116" s="21">
        <v>-1</v>
      </c>
      <c r="N1116" s="21">
        <v>2.8811240305275634</v>
      </c>
      <c r="O1116" s="21">
        <v>12.823072517246217</v>
      </c>
      <c r="P1116" s="21">
        <v>0.89446458581262211</v>
      </c>
      <c r="Q1116" s="21">
        <v>2.3788549761147464</v>
      </c>
      <c r="R1116" s="21">
        <v>0.78282356642880602</v>
      </c>
      <c r="S1116" s="21">
        <v>0.34178291298687075</v>
      </c>
      <c r="T1116" s="21">
        <v>0.33208960909505603</v>
      </c>
      <c r="U1116" s="21">
        <v>0.13694781637179637</v>
      </c>
      <c r="V1116" s="21">
        <v>8.4774323990273025E-3</v>
      </c>
      <c r="W1116" s="21">
        <v>28.062168534288684</v>
      </c>
      <c r="X1116" s="21">
        <v>1.0777203120600853</v>
      </c>
      <c r="Y1116" s="21">
        <v>-1</v>
      </c>
      <c r="Z1116" s="21">
        <v>-1</v>
      </c>
      <c r="AA1116" s="21">
        <v>50.123405841624979</v>
      </c>
      <c r="AB1116" s="21">
        <v>0.18397488581570715</v>
      </c>
      <c r="AC1116" s="21">
        <v>0.18421376902733708</v>
      </c>
      <c r="AD1116" s="21">
        <v>0.17905067743568928</v>
      </c>
      <c r="AE1116" s="21">
        <v>23.75255645014456</v>
      </c>
      <c r="AF1116" s="21">
        <v>-1</v>
      </c>
      <c r="AG1116" s="21">
        <v>-1</v>
      </c>
      <c r="AH1116" s="21">
        <v>-1</v>
      </c>
      <c r="AI1116" s="21">
        <v>4.3815023008026066E-3</v>
      </c>
      <c r="AJ1116" s="21">
        <v>8.4774323990273025E-3</v>
      </c>
      <c r="AK1116" s="21">
        <v>1.0265701558760207E-2</v>
      </c>
      <c r="AL1116" s="21">
        <v>0.16156225543048713</v>
      </c>
      <c r="AM1116" s="21">
        <v>3.611113893541934E-3</v>
      </c>
      <c r="AN1116" s="21">
        <v>0.17982974632151183</v>
      </c>
      <c r="AO1116" s="21">
        <v>0.47897235601129173</v>
      </c>
      <c r="AP1116" s="21">
        <v>4.9661889343112886</v>
      </c>
      <c r="AQ1116" s="21">
        <v>33.496756803398199</v>
      </c>
      <c r="AR1116" s="21">
        <v>0.78279297957312688</v>
      </c>
      <c r="AS1116" s="21">
        <v>1.1729033983592716</v>
      </c>
      <c r="AT1116" s="21">
        <v>-1</v>
      </c>
      <c r="AU1116" s="21">
        <v>-1</v>
      </c>
      <c r="AV1116" s="21">
        <v>1.0905547390116352</v>
      </c>
      <c r="AW1116" s="21">
        <v>63.207236579801453</v>
      </c>
      <c r="AX1116" s="21">
        <v>63.431036874105715</v>
      </c>
      <c r="AY1116" s="21">
        <v>0.23123775080272702</v>
      </c>
      <c r="AZ1116" s="21">
        <v>11.312370982941456</v>
      </c>
      <c r="BA1116" s="26">
        <v>1433.8614590539687</v>
      </c>
    </row>
    <row r="1117" spans="1:100" x14ac:dyDescent="0.25">
      <c r="A1117">
        <v>3061</v>
      </c>
      <c r="B1117" t="s">
        <v>1521</v>
      </c>
      <c r="C1117" s="26">
        <v>3</v>
      </c>
      <c r="D1117" s="21">
        <v>6.6413724899885</v>
      </c>
      <c r="E1117" s="21">
        <v>-1.807807683057679E-2</v>
      </c>
      <c r="F1117" s="21">
        <v>0.3173212487259634</v>
      </c>
      <c r="G1117" s="21">
        <v>0.3173212487259634</v>
      </c>
      <c r="H1117" s="21">
        <v>0.12016349935471092</v>
      </c>
      <c r="I1117" s="21">
        <v>0</v>
      </c>
      <c r="J1117" s="21">
        <v>7.2098099612826552</v>
      </c>
      <c r="K1117" s="21">
        <v>0.12016349935471092</v>
      </c>
      <c r="L1117" s="21">
        <v>-0.99999999999999767</v>
      </c>
      <c r="M1117" s="21">
        <v>-0.99999999999999767</v>
      </c>
      <c r="N1117" s="21">
        <v>2.4032699870942174</v>
      </c>
      <c r="O1117" s="21">
        <v>14.168503699997126</v>
      </c>
      <c r="P1117" s="21">
        <v>-0.31092634932202334</v>
      </c>
      <c r="Q1117" s="21">
        <v>-3.2513687065469661</v>
      </c>
      <c r="R1117" s="21">
        <v>-1.0633815807701288</v>
      </c>
      <c r="S1117" s="21">
        <v>0.38133701668891412</v>
      </c>
      <c r="T1117" s="21">
        <v>0.44388968776930032</v>
      </c>
      <c r="U1117" s="21">
        <v>0.1084880209846196</v>
      </c>
      <c r="V1117" s="21">
        <v>0</v>
      </c>
      <c r="W1117" s="21">
        <v>32.542049043524926</v>
      </c>
      <c r="X1117" s="21">
        <v>1.2520997999591941</v>
      </c>
      <c r="Y1117" s="21">
        <v>-0.99999999999999767</v>
      </c>
      <c r="Z1117" s="21">
        <v>-0.99999999999999767</v>
      </c>
      <c r="AA1117" s="21">
        <v>61.999260693415216</v>
      </c>
      <c r="AB1117" s="21">
        <v>4.0230089922707379E-2</v>
      </c>
      <c r="AC1117" s="21">
        <v>-1.9645483323644367E-2</v>
      </c>
      <c r="AD1117" s="21">
        <v>0.58982725801414504</v>
      </c>
      <c r="AE1117" s="21">
        <v>30.520593230660403</v>
      </c>
      <c r="AF1117" s="21">
        <v>-0.99999999999999767</v>
      </c>
      <c r="AG1117" s="21">
        <v>-0.99999999999999767</v>
      </c>
      <c r="AH1117" s="21">
        <v>-0.99999999999999767</v>
      </c>
      <c r="AI1117" s="21">
        <v>0</v>
      </c>
      <c r="AJ1117" s="21">
        <v>0</v>
      </c>
      <c r="AK1117" s="21">
        <v>3.5978484459626904E-2</v>
      </c>
      <c r="AL1117" s="21">
        <v>0.14699065375857182</v>
      </c>
      <c r="AM1117" s="21">
        <v>0.19951794853838031</v>
      </c>
      <c r="AN1117" s="21">
        <v>0.19243165208714028</v>
      </c>
      <c r="AO1117" s="21">
        <v>5.1678411357576426</v>
      </c>
      <c r="AP1117" s="21">
        <v>5.5457445709713635</v>
      </c>
      <c r="AQ1117" s="21">
        <v>39.751859004807571</v>
      </c>
      <c r="AR1117" s="21">
        <v>0.93371472544283396</v>
      </c>
      <c r="AS1117" s="21">
        <v>1.3722632993139048</v>
      </c>
      <c r="AT1117" s="21">
        <v>-0.99999999999999767</v>
      </c>
      <c r="AU1117" s="21">
        <v>-0.99999999999999767</v>
      </c>
      <c r="AV1117" s="21">
        <v>-0.74606033204416555</v>
      </c>
      <c r="AW1117" s="21">
        <v>81.713508964383763</v>
      </c>
      <c r="AX1117" s="21">
        <v>81.713508964383763</v>
      </c>
      <c r="AY1117" s="21">
        <v>-2.2695757732050063E-2</v>
      </c>
      <c r="AZ1117" s="21">
        <v>-38.116844169559165</v>
      </c>
      <c r="BA1117" s="26">
        <v>1444.4050788678612</v>
      </c>
    </row>
    <row r="1118" spans="1:100" x14ac:dyDescent="0.25">
      <c r="A1118">
        <v>3062</v>
      </c>
      <c r="B1118" t="s">
        <v>792</v>
      </c>
      <c r="C1118" s="26">
        <v>3</v>
      </c>
      <c r="D1118" s="21">
        <v>5.4415449475720772</v>
      </c>
      <c r="E1118" s="21">
        <v>-0.17322990660444459</v>
      </c>
      <c r="F1118" s="21">
        <v>0.63116182847331659</v>
      </c>
      <c r="G1118" s="21">
        <v>0.57447850753082241</v>
      </c>
      <c r="H1118" s="21">
        <v>-0.19532673088797248</v>
      </c>
      <c r="I1118" s="21">
        <v>0</v>
      </c>
      <c r="J1118" s="21">
        <v>-11.719603853278343</v>
      </c>
      <c r="K1118" s="21">
        <v>-0.19532673088797248</v>
      </c>
      <c r="L1118" s="21">
        <v>-0.99999999999999889</v>
      </c>
      <c r="M1118" s="21">
        <v>-0.99999999999999889</v>
      </c>
      <c r="N1118" s="21">
        <v>-3.9065346177594478</v>
      </c>
      <c r="O1118" s="21">
        <v>-5.703580398175446</v>
      </c>
      <c r="P1118" s="21">
        <v>-6.4567602837094451E-2</v>
      </c>
      <c r="Q1118" s="21">
        <v>0.29546723680040843</v>
      </c>
      <c r="R1118" s="21">
        <v>7.2011888503845503E-2</v>
      </c>
      <c r="S1118" s="21">
        <v>0.33333333333333293</v>
      </c>
      <c r="T1118" s="21">
        <v>0.29248299813734469</v>
      </c>
      <c r="U1118" s="21">
        <v>-6.1082095088331324E-2</v>
      </c>
      <c r="V1118" s="21">
        <v>-3.1464703301015952E-2</v>
      </c>
      <c r="W1118" s="21">
        <v>29.143850558772133</v>
      </c>
      <c r="X1118" s="21">
        <v>0.34717612700324096</v>
      </c>
      <c r="Y1118" s="21">
        <v>-0.99999999999999889</v>
      </c>
      <c r="Z1118" s="21">
        <v>-0.99999999999999889</v>
      </c>
      <c r="AA1118" s="21">
        <v>27.388545127494144</v>
      </c>
      <c r="AB1118" s="21">
        <v>-0.12771462551496685</v>
      </c>
      <c r="AC1118" s="21">
        <v>-0.14758875326017182</v>
      </c>
      <c r="AD1118" s="21">
        <v>0.23875703237950263</v>
      </c>
      <c r="AE1118" s="21">
        <v>-1.8273173197818049</v>
      </c>
      <c r="AF1118" s="21">
        <v>-0.99999999999999889</v>
      </c>
      <c r="AG1118" s="21">
        <v>-0.99999999999999889</v>
      </c>
      <c r="AH1118" s="21">
        <v>-0.99999999999999889</v>
      </c>
      <c r="AI1118" s="21">
        <v>0</v>
      </c>
      <c r="AJ1118" s="21">
        <v>-3.1464703301015952E-2</v>
      </c>
      <c r="AK1118" s="21">
        <v>0.18937156050340423</v>
      </c>
      <c r="AL1118" s="21">
        <v>0.11677069318150032</v>
      </c>
      <c r="AM1118" s="21">
        <v>0.11321809204512237</v>
      </c>
      <c r="AN1118" s="21">
        <v>-7.4799701019950579E-2</v>
      </c>
      <c r="AO1118" s="21">
        <v>3.7773101036450796</v>
      </c>
      <c r="AP1118" s="21">
        <v>-1.2861390595912625</v>
      </c>
      <c r="AQ1118" s="21">
        <v>17.424246705493768</v>
      </c>
      <c r="AR1118" s="21">
        <v>0.53326953308133074</v>
      </c>
      <c r="AS1118" s="21">
        <v>0.15184939611526865</v>
      </c>
      <c r="AT1118" s="21">
        <v>-0.99999999999999889</v>
      </c>
      <c r="AU1118" s="21">
        <v>-0.99999999999999889</v>
      </c>
      <c r="AV1118" s="21">
        <v>0.64649039603466762</v>
      </c>
      <c r="AW1118" s="21">
        <v>20.398825669727465</v>
      </c>
      <c r="AX1118" s="21">
        <v>17.252355339625865</v>
      </c>
      <c r="AY1118" s="21">
        <v>-0.1093497927980491</v>
      </c>
      <c r="AZ1118" s="21">
        <v>-43.367947278321381</v>
      </c>
      <c r="BA1118" s="26">
        <v>1355.4516398576095</v>
      </c>
    </row>
    <row r="1119" spans="1:100" x14ac:dyDescent="0.25">
      <c r="A1119">
        <v>3065</v>
      </c>
      <c r="B1119" t="s">
        <v>1522</v>
      </c>
      <c r="C1119" s="26">
        <v>3</v>
      </c>
      <c r="D1119" s="21">
        <v>5.3825449472852052</v>
      </c>
      <c r="E1119" s="21">
        <v>0</v>
      </c>
      <c r="F1119" s="21">
        <v>-0.55167714920969124</v>
      </c>
      <c r="G1119" s="21">
        <v>-0.55167714920969124</v>
      </c>
      <c r="H1119" s="21">
        <v>0.41044192026598714</v>
      </c>
      <c r="I1119" s="21">
        <v>0</v>
      </c>
      <c r="J1119" s="21">
        <v>24.626515215959234</v>
      </c>
      <c r="K1119" s="21">
        <v>0.41044192026598714</v>
      </c>
      <c r="L1119" s="21">
        <v>-0.99999999999999922</v>
      </c>
      <c r="M1119" s="21">
        <v>-0.99999999999999922</v>
      </c>
      <c r="N1119" s="21">
        <v>8.2088384053197405</v>
      </c>
      <c r="O1119" s="21">
        <v>29.457383014034743</v>
      </c>
      <c r="P1119" s="21">
        <v>0</v>
      </c>
      <c r="Q1119" s="21">
        <v>1.4235032060459254</v>
      </c>
      <c r="R1119" s="21">
        <v>0.40237647018614553</v>
      </c>
      <c r="S1119" s="21">
        <v>0.33333333333333287</v>
      </c>
      <c r="T1119" s="21">
        <v>0.35942284405115016</v>
      </c>
      <c r="U1119" s="21">
        <v>0.28464483702343785</v>
      </c>
      <c r="V1119" s="21">
        <v>0</v>
      </c>
      <c r="W1119" s="21">
        <v>22.678363765677339</v>
      </c>
      <c r="X1119" s="21">
        <v>1.4469831159300643</v>
      </c>
      <c r="Y1119" s="21">
        <v>-0.99999999999999922</v>
      </c>
      <c r="Z1119" s="21">
        <v>-0.99999999999999922</v>
      </c>
      <c r="AA1119" s="21">
        <v>53.69531933120016</v>
      </c>
      <c r="AB1119" s="21">
        <v>0.32085072519231661</v>
      </c>
      <c r="AC1119" s="21">
        <v>4.5295394678059556E-2</v>
      </c>
      <c r="AD1119" s="21">
        <v>0.2461454620363569</v>
      </c>
      <c r="AE1119" s="21">
        <v>30.614579095336648</v>
      </c>
      <c r="AF1119" s="21">
        <v>-0.99999999999999922</v>
      </c>
      <c r="AG1119" s="21">
        <v>-0.99999999999999922</v>
      </c>
      <c r="AH1119" s="21">
        <v>-0.99999999999999922</v>
      </c>
      <c r="AI1119" s="21">
        <v>-1.0864779875159662E-2</v>
      </c>
      <c r="AJ1119" s="21">
        <v>0</v>
      </c>
      <c r="AK1119" s="21">
        <v>9.8051926927639504E-2</v>
      </c>
      <c r="AL1119" s="21">
        <v>-0.15125305874849138</v>
      </c>
      <c r="AM1119" s="21">
        <v>0.13835390961898708</v>
      </c>
      <c r="AN1119" s="21">
        <v>0.44504275936244886</v>
      </c>
      <c r="AO1119" s="21">
        <v>3.9491073751128756</v>
      </c>
      <c r="AP1119" s="21">
        <v>10.369803690318772</v>
      </c>
      <c r="AQ1119" s="21">
        <v>47.304878981636577</v>
      </c>
      <c r="AR1119" s="21">
        <v>0.97740101440792093</v>
      </c>
      <c r="AS1119" s="21">
        <v>1.8574250361960509</v>
      </c>
      <c r="AT1119" s="21">
        <v>-0.99999999999999922</v>
      </c>
      <c r="AU1119" s="21">
        <v>-0.99999999999999922</v>
      </c>
      <c r="AV1119" s="21">
        <v>-0.14930067902354582</v>
      </c>
      <c r="AW1119" s="21">
        <v>93.522506035553675</v>
      </c>
      <c r="AX1119" s="21">
        <v>93.30521043805048</v>
      </c>
      <c r="AY1119" s="21">
        <v>0.40123386840236791</v>
      </c>
      <c r="AZ1119" s="21">
        <v>22.448023731635729</v>
      </c>
      <c r="BA1119" s="26">
        <v>1475.1218479971335</v>
      </c>
      <c r="CU1119" t="e">
        <v>#N/A</v>
      </c>
      <c r="CV1119" t="e">
        <v>#N/A</v>
      </c>
    </row>
    <row r="1120" spans="1:100" x14ac:dyDescent="0.25">
      <c r="A1120">
        <v>3067</v>
      </c>
      <c r="B1120" t="s">
        <v>1523</v>
      </c>
      <c r="C1120" s="26">
        <v>2</v>
      </c>
      <c r="D1120" s="21">
        <v>4.3875424297255163</v>
      </c>
      <c r="E1120" s="21">
        <v>0.14563066321962545</v>
      </c>
      <c r="F1120" s="21">
        <v>0.43957353724146431</v>
      </c>
      <c r="G1120" s="21">
        <v>0.4492365514322626</v>
      </c>
      <c r="H1120" s="21">
        <v>0.145165392805368</v>
      </c>
      <c r="I1120" s="21">
        <v>0</v>
      </c>
      <c r="J1120" s="21">
        <v>8.709923568322079</v>
      </c>
      <c r="K1120" s="21">
        <v>0.145165392805368</v>
      </c>
      <c r="L1120" s="21">
        <v>-1</v>
      </c>
      <c r="M1120" s="21">
        <v>-1</v>
      </c>
      <c r="N1120" s="21">
        <v>2.9033078561073595</v>
      </c>
      <c r="O1120" s="21">
        <v>12.892202101115277</v>
      </c>
      <c r="P1120" s="21">
        <v>0.90531974913825586</v>
      </c>
      <c r="Q1120" s="21">
        <v>2.4042263110016151</v>
      </c>
      <c r="R1120" s="21">
        <v>0.79115674085558063</v>
      </c>
      <c r="S1120" s="21">
        <v>0.34199025253293003</v>
      </c>
      <c r="T1120" s="21">
        <v>0.33296500082133712</v>
      </c>
      <c r="U1120" s="21">
        <v>0.13803179740796773</v>
      </c>
      <c r="V1120" s="21">
        <v>8.6207656301837358E-3</v>
      </c>
      <c r="W1120" s="21">
        <v>28.130583104297756</v>
      </c>
      <c r="X1120" s="21">
        <v>1.0827419611066416</v>
      </c>
      <c r="Y1120" s="21">
        <v>-1</v>
      </c>
      <c r="Z1120" s="21">
        <v>-1</v>
      </c>
      <c r="AA1120" s="21">
        <v>50.264260422112805</v>
      </c>
      <c r="AB1120" s="21">
        <v>0.18519077263960898</v>
      </c>
      <c r="AC1120" s="21">
        <v>0.18543011727738379</v>
      </c>
      <c r="AD1120" s="21">
        <v>0.18025658021829574</v>
      </c>
      <c r="AE1120" s="21">
        <v>23.864571828737795</v>
      </c>
      <c r="AF1120" s="21">
        <v>-1</v>
      </c>
      <c r="AG1120" s="21">
        <v>-1</v>
      </c>
      <c r="AH1120" s="21">
        <v>-1</v>
      </c>
      <c r="AI1120" s="21">
        <v>4.4600980180524285E-3</v>
      </c>
      <c r="AJ1120" s="21">
        <v>8.6207656301837358E-3</v>
      </c>
      <c r="AK1120" s="21">
        <v>8.8008714662099474E-3</v>
      </c>
      <c r="AL1120" s="21">
        <v>0.16302708552303738</v>
      </c>
      <c r="AM1120" s="21">
        <v>1.9049920484442984E-3</v>
      </c>
      <c r="AN1120" s="21">
        <v>0.18153586816660947</v>
      </c>
      <c r="AO1120" s="21">
        <v>0.43552781145638386</v>
      </c>
      <c r="AP1120" s="21">
        <v>5.0096334788661974</v>
      </c>
      <c r="AQ1120" s="21">
        <v>33.569588941827348</v>
      </c>
      <c r="AR1120" s="21">
        <v>0.78439615750186464</v>
      </c>
      <c r="AS1120" s="21">
        <v>1.1780878746326375</v>
      </c>
      <c r="AT1120" s="21">
        <v>-1</v>
      </c>
      <c r="AU1120" s="21">
        <v>-1</v>
      </c>
      <c r="AV1120" s="21">
        <v>1.1016131970241181</v>
      </c>
      <c r="AW1120" s="21">
        <v>63.369561178435184</v>
      </c>
      <c r="AX1120" s="21">
        <v>63.59548802847219</v>
      </c>
      <c r="AY1120" s="21">
        <v>0.23248808552259498</v>
      </c>
      <c r="AZ1120" s="21">
        <v>11.531420274017234</v>
      </c>
      <c r="BA1120" s="26">
        <v>1460.1052591728985</v>
      </c>
    </row>
    <row r="1121" spans="1:100" x14ac:dyDescent="0.25">
      <c r="A1121">
        <v>3070</v>
      </c>
      <c r="B1121" t="s">
        <v>1524</v>
      </c>
      <c r="C1121" s="26">
        <v>3</v>
      </c>
      <c r="D1121" s="21">
        <v>5.1663010262080764</v>
      </c>
      <c r="E1121" s="21">
        <v>-1.1587230917865614E-3</v>
      </c>
      <c r="F1121" s="21">
        <v>-0.34300065656916107</v>
      </c>
      <c r="G1121" s="21">
        <v>-0.34300065656916107</v>
      </c>
      <c r="H1121" s="21">
        <v>0.57083700365332035</v>
      </c>
      <c r="I1121" s="21">
        <v>0</v>
      </c>
      <c r="J1121" s="21">
        <v>34.250220219199193</v>
      </c>
      <c r="K1121" s="21">
        <v>0.57083700365332035</v>
      </c>
      <c r="L1121" s="21">
        <v>-1.0000000000000009</v>
      </c>
      <c r="M1121" s="21">
        <v>-1.0000000000000009</v>
      </c>
      <c r="N1121" s="21">
        <v>11.4167400730664</v>
      </c>
      <c r="O1121" s="21">
        <v>39.073520588838107</v>
      </c>
      <c r="P1121" s="21">
        <v>1.1183280882340184E-2</v>
      </c>
      <c r="Q1121" s="21">
        <v>-0.23060965663533839</v>
      </c>
      <c r="R1121" s="21">
        <v>-8.1734793187548338E-2</v>
      </c>
      <c r="S1121" s="21">
        <v>0.32643359158243396</v>
      </c>
      <c r="T1121" s="21">
        <v>0.33490428873594347</v>
      </c>
      <c r="U1121" s="21">
        <v>0.43648547871689358</v>
      </c>
      <c r="V1121" s="21">
        <v>8.6961197970059814E-2</v>
      </c>
      <c r="W1121" s="21">
        <v>24.55790213408044</v>
      </c>
      <c r="X1121" s="21">
        <v>2.3597809347556002</v>
      </c>
      <c r="Y1121" s="21">
        <v>-1.0000000000000009</v>
      </c>
      <c r="Z1121" s="21">
        <v>-1.0000000000000009</v>
      </c>
      <c r="AA1121" s="21">
        <v>45.413916285650224</v>
      </c>
      <c r="AB1121" s="21">
        <v>0.19205763702990508</v>
      </c>
      <c r="AC1121" s="21">
        <v>0.22039588820819439</v>
      </c>
      <c r="AD1121" s="21">
        <v>6.3014536570473907E-3</v>
      </c>
      <c r="AE1121" s="21">
        <v>20.937748944757335</v>
      </c>
      <c r="AF1121" s="21">
        <v>-1.0000000000000009</v>
      </c>
      <c r="AG1121" s="21">
        <v>-1.0000000000000009</v>
      </c>
      <c r="AH1121" s="21">
        <v>-1.0000000000000009</v>
      </c>
      <c r="AI1121" s="21">
        <v>0</v>
      </c>
      <c r="AJ1121" s="21">
        <v>8.6961197970059814E-2</v>
      </c>
      <c r="AK1121" s="21">
        <v>-9.6368329027053307E-2</v>
      </c>
      <c r="AL1121" s="21">
        <v>0.13726381711480387</v>
      </c>
      <c r="AM1121" s="21">
        <v>0.54022785514033533</v>
      </c>
      <c r="AN1121" s="21">
        <v>0.13769459217108759</v>
      </c>
      <c r="AO1121" s="21">
        <v>13.023854733373113</v>
      </c>
      <c r="AP1121" s="21">
        <v>4.1286838898512093</v>
      </c>
      <c r="AQ1121" s="21">
        <v>58.808122353279643</v>
      </c>
      <c r="AR1121" s="21">
        <v>1.1847845570053317</v>
      </c>
      <c r="AS1121" s="21">
        <v>2.9306179384089219</v>
      </c>
      <c r="AT1121" s="21">
        <v>-1.0000000000000009</v>
      </c>
      <c r="AU1121" s="21">
        <v>-1.0000000000000009</v>
      </c>
      <c r="AV1121" s="21">
        <v>-0.42473544975670902</v>
      </c>
      <c r="AW1121" s="21">
        <v>88.616120764339612</v>
      </c>
      <c r="AX1121" s="21">
        <v>97.312240561345604</v>
      </c>
      <c r="AY1121" s="21">
        <v>0.28322529260639762</v>
      </c>
      <c r="AZ1121" s="21">
        <v>-13.690776616890805</v>
      </c>
      <c r="BA1121" s="26">
        <v>1452.1940456932316</v>
      </c>
    </row>
    <row r="1122" spans="1:100" x14ac:dyDescent="0.25">
      <c r="A1122">
        <v>3072</v>
      </c>
      <c r="B1122" t="s">
        <v>1525</v>
      </c>
      <c r="C1122" s="26">
        <v>3</v>
      </c>
      <c r="D1122" s="21">
        <v>5.3175765966364317</v>
      </c>
      <c r="E1122" s="21">
        <v>0.40038702409395432</v>
      </c>
      <c r="F1122" s="21">
        <v>8.3099566386967569E-2</v>
      </c>
      <c r="G1122" s="21">
        <v>0.16167788959709717</v>
      </c>
      <c r="H1122" s="21">
        <v>-0.12505313770650051</v>
      </c>
      <c r="I1122" s="21">
        <v>0</v>
      </c>
      <c r="J1122" s="21">
        <v>-7.503188262390033</v>
      </c>
      <c r="K1122" s="21">
        <v>-0.12505313770650051</v>
      </c>
      <c r="L1122" s="21">
        <v>-1.0000000000000004</v>
      </c>
      <c r="M1122" s="21">
        <v>-1.0000000000000004</v>
      </c>
      <c r="N1122" s="21">
        <v>-2.5010627541300101</v>
      </c>
      <c r="O1122" s="21">
        <v>-2.0239337761565035</v>
      </c>
      <c r="P1122" s="21">
        <v>-0.72213016216671111</v>
      </c>
      <c r="Q1122" s="21">
        <v>6.6612923273175001E-2</v>
      </c>
      <c r="R1122" s="21">
        <v>-8.6746855650695093E-2</v>
      </c>
      <c r="S1122" s="21">
        <v>0.33333333333333376</v>
      </c>
      <c r="T1122" s="21">
        <v>0.3684295228030347</v>
      </c>
      <c r="U1122" s="21">
        <v>0.14414995170013006</v>
      </c>
      <c r="V1122" s="21">
        <v>0</v>
      </c>
      <c r="W1122" s="21">
        <v>38.838637821719963</v>
      </c>
      <c r="X1122" s="21">
        <v>1.4243334769234226</v>
      </c>
      <c r="Y1122" s="21">
        <v>-1.0000000000000004</v>
      </c>
      <c r="Z1122" s="21">
        <v>-1.0000000000000004</v>
      </c>
      <c r="AA1122" s="21">
        <v>65.657041753761277</v>
      </c>
      <c r="AB1122" s="21">
        <v>0.11085217106124386</v>
      </c>
      <c r="AC1122" s="21">
        <v>0.1673992710335474</v>
      </c>
      <c r="AD1122" s="21">
        <v>0.25985157365904948</v>
      </c>
      <c r="AE1122" s="21">
        <v>26.905150787692026</v>
      </c>
      <c r="AF1122" s="21">
        <v>-1.0000000000000004</v>
      </c>
      <c r="AG1122" s="21">
        <v>-1.0000000000000004</v>
      </c>
      <c r="AH1122" s="21">
        <v>-1.0000000000000004</v>
      </c>
      <c r="AI1122" s="21">
        <v>0</v>
      </c>
      <c r="AJ1122" s="21">
        <v>0</v>
      </c>
      <c r="AK1122" s="21">
        <v>6.9811962298697794E-2</v>
      </c>
      <c r="AL1122" s="21">
        <v>0.2222325482348339</v>
      </c>
      <c r="AM1122" s="21">
        <v>1.7758705398428942E-2</v>
      </c>
      <c r="AN1122" s="21">
        <v>6.769341131300248E-2</v>
      </c>
      <c r="AO1122" s="21">
        <v>0.79302744645421253</v>
      </c>
      <c r="AP1122" s="21">
        <v>2.8034980239992326</v>
      </c>
      <c r="AQ1122" s="21">
        <v>31.335449559329916</v>
      </c>
      <c r="AR1122" s="21">
        <v>0.84591280783649858</v>
      </c>
      <c r="AS1122" s="21">
        <v>1.2992803392169217</v>
      </c>
      <c r="AT1122" s="21">
        <v>-1.0000000000000004</v>
      </c>
      <c r="AU1122" s="21">
        <v>-1.0000000000000004</v>
      </c>
      <c r="AV1122" s="21">
        <v>7.4931033946402076E-2</v>
      </c>
      <c r="AW1122" s="21">
        <v>66.436606001604048</v>
      </c>
      <c r="AX1122" s="21">
        <v>66.436606001604048</v>
      </c>
      <c r="AY1122" s="21">
        <v>-3.5966862930059788E-2</v>
      </c>
      <c r="AZ1122" s="21">
        <v>-9.5497657714224555</v>
      </c>
      <c r="BA1122" s="26">
        <v>1414.8834999005853</v>
      </c>
      <c r="CU1122" t="e">
        <v>#N/A</v>
      </c>
      <c r="CV1122" t="e">
        <v>#N/A</v>
      </c>
    </row>
    <row r="1123" spans="1:100" x14ac:dyDescent="0.25">
      <c r="A1123">
        <v>3075</v>
      </c>
      <c r="B1123" t="s">
        <v>1526</v>
      </c>
      <c r="C1123" s="26">
        <v>3</v>
      </c>
      <c r="D1123" s="21">
        <v>4.8122662995230661</v>
      </c>
      <c r="E1123" s="21">
        <v>0</v>
      </c>
      <c r="F1123" s="21">
        <v>-0.79639915833051089</v>
      </c>
      <c r="G1123" s="21">
        <v>-0.79639915833051089</v>
      </c>
      <c r="H1123" s="21">
        <v>0.41849915195926551</v>
      </c>
      <c r="I1123" s="21">
        <v>0</v>
      </c>
      <c r="J1123" s="21">
        <v>25.109949117555924</v>
      </c>
      <c r="K1123" s="21">
        <v>0.41849915195926551</v>
      </c>
      <c r="L1123" s="21">
        <v>-1.0000000000000002</v>
      </c>
      <c r="M1123" s="21">
        <v>-1.0000000000000002</v>
      </c>
      <c r="N1123" s="21">
        <v>8.3699830391853087</v>
      </c>
      <c r="O1123" s="21">
        <v>29.125816258748483</v>
      </c>
      <c r="P1123" s="21">
        <v>0</v>
      </c>
      <c r="Q1123" s="21">
        <v>9.383620830157696</v>
      </c>
      <c r="R1123" s="21">
        <v>2.9417645752271939</v>
      </c>
      <c r="S1123" s="21">
        <v>0.33333333333333343</v>
      </c>
      <c r="T1123" s="21">
        <v>0.34924657480358207</v>
      </c>
      <c r="U1123" s="21">
        <v>2.5203179331537501E-2</v>
      </c>
      <c r="V1123" s="21">
        <v>0</v>
      </c>
      <c r="W1123" s="21">
        <v>11.571357420367509</v>
      </c>
      <c r="X1123" s="21">
        <v>0.38080671497404883</v>
      </c>
      <c r="Y1123" s="21">
        <v>-1.0000000000000002</v>
      </c>
      <c r="Z1123" s="21">
        <v>-1.0000000000000002</v>
      </c>
      <c r="AA1123" s="21">
        <v>31.029187020995543</v>
      </c>
      <c r="AB1123" s="21">
        <v>0.21306211884362319</v>
      </c>
      <c r="AC1123" s="21">
        <v>-0.14096794658614031</v>
      </c>
      <c r="AD1123" s="21">
        <v>0.25822712825053434</v>
      </c>
      <c r="AE1123" s="21">
        <v>16.516065025400863</v>
      </c>
      <c r="AF1123" s="21">
        <v>-1.0000000000000002</v>
      </c>
      <c r="AG1123" s="21">
        <v>-1.0000000000000002</v>
      </c>
      <c r="AH1123" s="21">
        <v>-1.0000000000000002</v>
      </c>
      <c r="AI1123" s="21">
        <v>5.1850170002716064E-2</v>
      </c>
      <c r="AJ1123" s="21">
        <v>0</v>
      </c>
      <c r="AK1123" s="21">
        <v>-6.3217329349287726E-2</v>
      </c>
      <c r="AL1123" s="21">
        <v>0.14374383692650047</v>
      </c>
      <c r="AM1123" s="21">
        <v>0.49387756396625193</v>
      </c>
      <c r="AN1123" s="21">
        <v>0.26338925963250881</v>
      </c>
      <c r="AO1123" s="21">
        <v>12.03085245240986</v>
      </c>
      <c r="AP1123" s="21">
        <v>7.303450675445224</v>
      </c>
      <c r="AQ1123" s="21">
        <v>36.681306537923433</v>
      </c>
      <c r="AR1123" s="21">
        <v>0.70778308746845253</v>
      </c>
      <c r="AS1123" s="21">
        <v>0.79930586693331418</v>
      </c>
      <c r="AT1123" s="21">
        <v>-1.0000000000000002</v>
      </c>
      <c r="AU1123" s="21">
        <v>-1.0000000000000002</v>
      </c>
      <c r="AV1123" s="21">
        <v>2.1453654168966825</v>
      </c>
      <c r="AW1123" s="21">
        <v>67.458453955189256</v>
      </c>
      <c r="AX1123" s="21">
        <v>68.495457355243587</v>
      </c>
      <c r="AY1123" s="21">
        <v>0.19287074744958962</v>
      </c>
      <c r="AZ1123" s="21">
        <v>24.993675595091155</v>
      </c>
      <c r="BA1123" s="26">
        <v>1483.0377706271852</v>
      </c>
    </row>
    <row r="1124" spans="1:100" x14ac:dyDescent="0.25">
      <c r="A1124">
        <v>3081</v>
      </c>
      <c r="B1124" t="s">
        <v>1527</v>
      </c>
      <c r="C1124" s="26">
        <v>3</v>
      </c>
      <c r="D1124" s="21">
        <v>4.1960225927354626</v>
      </c>
      <c r="E1124" s="21">
        <v>-0.35362397906655763</v>
      </c>
      <c r="F1124" s="21">
        <v>-0.27180764584905592</v>
      </c>
      <c r="G1124" s="21">
        <v>-0.38040313585976382</v>
      </c>
      <c r="H1124" s="21">
        <v>0.25466376442853456</v>
      </c>
      <c r="I1124" s="21">
        <v>0</v>
      </c>
      <c r="J1124" s="21">
        <v>15.279825865712075</v>
      </c>
      <c r="K1124" s="21">
        <v>0.25466376442853456</v>
      </c>
      <c r="L1124" s="21">
        <v>-0.99999999999999811</v>
      </c>
      <c r="M1124" s="21">
        <v>-0.99999999999999811</v>
      </c>
      <c r="N1124" s="21">
        <v>5.0932752885706929</v>
      </c>
      <c r="O1124" s="21">
        <v>19.095445322587771</v>
      </c>
      <c r="P1124" s="21">
        <v>-1.2156713964977701</v>
      </c>
      <c r="Q1124" s="21">
        <v>1.5918556959972887</v>
      </c>
      <c r="R1124" s="21">
        <v>0.27646842859755749</v>
      </c>
      <c r="S1124" s="21">
        <v>0.33333333333333309</v>
      </c>
      <c r="T1124" s="21">
        <v>0.3928107299602181</v>
      </c>
      <c r="U1124" s="21">
        <v>5.7399527474820737E-2</v>
      </c>
      <c r="V1124" s="21">
        <v>7.3984189005057377E-2</v>
      </c>
      <c r="W1124" s="21">
        <v>24.114560613795778</v>
      </c>
      <c r="X1124" s="21">
        <v>1.2044609394215287</v>
      </c>
      <c r="Y1124" s="21">
        <v>-0.99999999999999811</v>
      </c>
      <c r="Z1124" s="21">
        <v>-0.99999999999999811</v>
      </c>
      <c r="AA1124" s="21">
        <v>55.410024897258666</v>
      </c>
      <c r="AB1124" s="21">
        <v>0.1478074596275116</v>
      </c>
      <c r="AC1124" s="21">
        <v>0.22282623723962486</v>
      </c>
      <c r="AD1124" s="21">
        <v>0.24974622023016996</v>
      </c>
      <c r="AE1124" s="21">
        <v>31.018995854865324</v>
      </c>
      <c r="AF1124" s="21">
        <v>-0.99999999999999811</v>
      </c>
      <c r="AG1124" s="21">
        <v>-0.99999999999999811</v>
      </c>
      <c r="AH1124" s="21">
        <v>-0.99999999999999811</v>
      </c>
      <c r="AI1124" s="21">
        <v>0</v>
      </c>
      <c r="AJ1124" s="21">
        <v>7.3984189005057377E-2</v>
      </c>
      <c r="AK1124" s="21">
        <v>0.10917580359275519</v>
      </c>
      <c r="AL1124" s="21">
        <v>0.143162515652699</v>
      </c>
      <c r="AM1124" s="21">
        <v>-0.32979452546003313</v>
      </c>
      <c r="AN1124" s="21">
        <v>0.3019420584154805</v>
      </c>
      <c r="AO1124" s="21">
        <v>-7.6989841185370516</v>
      </c>
      <c r="AP1124" s="21">
        <v>8.2643640386505073</v>
      </c>
      <c r="AQ1124" s="21">
        <v>39.394386479507837</v>
      </c>
      <c r="AR1124" s="21">
        <v>0.85752777977342853</v>
      </c>
      <c r="AS1124" s="21">
        <v>1.4591247038500634</v>
      </c>
      <c r="AT1124" s="21">
        <v>-0.99999999999999811</v>
      </c>
      <c r="AU1124" s="21">
        <v>-0.99999999999999811</v>
      </c>
      <c r="AV1124" s="21">
        <v>-0.10393470726220627</v>
      </c>
      <c r="AW1124" s="21">
        <v>82.769834258496914</v>
      </c>
      <c r="AX1124" s="21">
        <v>90.168253159002631</v>
      </c>
      <c r="AY1124" s="21">
        <v>4.5972443293017584E-2</v>
      </c>
      <c r="AZ1124" s="21">
        <v>13.044008173369141</v>
      </c>
      <c r="BA1124" s="26">
        <v>1474.4191885221826</v>
      </c>
    </row>
    <row r="1125" spans="1:100" x14ac:dyDescent="0.25">
      <c r="A1125">
        <v>3082</v>
      </c>
      <c r="B1125" t="s">
        <v>1528</v>
      </c>
      <c r="C1125" s="26">
        <v>2</v>
      </c>
      <c r="D1125" s="21">
        <v>4.5900391701955749</v>
      </c>
      <c r="E1125" s="21">
        <v>0.19061087534754736</v>
      </c>
      <c r="F1125" s="21">
        <v>0.55157917888623698</v>
      </c>
      <c r="G1125" s="21">
        <v>0.56175082119966746</v>
      </c>
      <c r="H1125" s="21">
        <v>0.16844229589472007</v>
      </c>
      <c r="I1125" s="21">
        <v>0</v>
      </c>
      <c r="J1125" s="21">
        <v>10.106537753683202</v>
      </c>
      <c r="K1125" s="21">
        <v>0.16844229589472007</v>
      </c>
      <c r="L1125" s="21">
        <v>-1</v>
      </c>
      <c r="M1125" s="21">
        <v>-1</v>
      </c>
      <c r="N1125" s="21">
        <v>3.3688459178944012</v>
      </c>
      <c r="O1125" s="21">
        <v>14.342919082764169</v>
      </c>
      <c r="P1125" s="21">
        <v>1.1331204806586015</v>
      </c>
      <c r="Q1125" s="21">
        <v>2.9366557617154649</v>
      </c>
      <c r="R1125" s="21">
        <v>0.96603234367798563</v>
      </c>
      <c r="S1125" s="21">
        <v>0.34634137087620376</v>
      </c>
      <c r="T1125" s="21">
        <v>0.35133550982536055</v>
      </c>
      <c r="U1125" s="21">
        <v>0.1607796516397785</v>
      </c>
      <c r="V1125" s="21">
        <v>1.162868121184118E-2</v>
      </c>
      <c r="W1125" s="21">
        <v>29.566295182246257</v>
      </c>
      <c r="X1125" s="21">
        <v>1.1881236391089058</v>
      </c>
      <c r="Y1125" s="21">
        <v>-1</v>
      </c>
      <c r="Z1125" s="21">
        <v>-1</v>
      </c>
      <c r="AA1125" s="21">
        <v>53.220160348311715</v>
      </c>
      <c r="AB1125" s="21">
        <v>0.2107067321532452</v>
      </c>
      <c r="AC1125" s="21">
        <v>0.21095576003669786</v>
      </c>
      <c r="AD1125" s="21">
        <v>0.20556301990782788</v>
      </c>
      <c r="AE1125" s="21">
        <v>26.215267476477141</v>
      </c>
      <c r="AF1125" s="21">
        <v>-1</v>
      </c>
      <c r="AG1125" s="21">
        <v>-1</v>
      </c>
      <c r="AH1125" s="21">
        <v>-1</v>
      </c>
      <c r="AI1125" s="21">
        <v>6.109466281503253E-3</v>
      </c>
      <c r="AJ1125" s="21">
        <v>1.162868121184118E-2</v>
      </c>
      <c r="AK1125" s="21">
        <v>-2.1939280167250941E-2</v>
      </c>
      <c r="AL1125" s="21">
        <v>0.19376723715649827</v>
      </c>
      <c r="AM1125" s="21">
        <v>-3.3898781024071054E-2</v>
      </c>
      <c r="AN1125" s="21">
        <v>0.2173396412391248</v>
      </c>
      <c r="AO1125" s="21">
        <v>-0.4761764838448066</v>
      </c>
      <c r="AP1125" s="21">
        <v>5.9213377741673874</v>
      </c>
      <c r="AQ1125" s="21">
        <v>35.098005780399518</v>
      </c>
      <c r="AR1125" s="21">
        <v>0.81803960384792906</v>
      </c>
      <c r="AS1125" s="21">
        <v>1.2868865589263765</v>
      </c>
      <c r="AT1125" s="21">
        <v>-1</v>
      </c>
      <c r="AU1125" s="21">
        <v>-1</v>
      </c>
      <c r="AV1125" s="21">
        <v>1.3336801636059894</v>
      </c>
      <c r="AW1125" s="21">
        <v>66.776019580142531</v>
      </c>
      <c r="AX1125" s="21">
        <v>67.046573207041931</v>
      </c>
      <c r="AY1125" s="21">
        <v>0.2587269504099251</v>
      </c>
      <c r="AZ1125" s="21">
        <v>16.128273149389525</v>
      </c>
      <c r="BA1125" s="26">
        <v>1495.5782270885347</v>
      </c>
    </row>
    <row r="1126" spans="1:100" x14ac:dyDescent="0.25">
      <c r="A1126">
        <v>3083</v>
      </c>
      <c r="B1126" t="s">
        <v>1529</v>
      </c>
      <c r="C1126" s="26">
        <v>3</v>
      </c>
      <c r="D1126" s="21">
        <v>4.7533759805520583</v>
      </c>
      <c r="E1126" s="21">
        <v>0</v>
      </c>
      <c r="F1126" s="21">
        <v>0.45513482367860159</v>
      </c>
      <c r="G1126" s="21">
        <v>0.45513482367860159</v>
      </c>
      <c r="H1126" s="21">
        <v>-6.994172862802317E-2</v>
      </c>
      <c r="I1126" s="21">
        <v>0</v>
      </c>
      <c r="J1126" s="21">
        <v>-4.1965037176813951</v>
      </c>
      <c r="K1126" s="21">
        <v>-6.994172862802317E-2</v>
      </c>
      <c r="L1126" s="21">
        <v>-1.0000000000000007</v>
      </c>
      <c r="M1126" s="21">
        <v>-1.0000000000000007</v>
      </c>
      <c r="N1126" s="21">
        <v>-1.3988345725604645</v>
      </c>
      <c r="O1126" s="21">
        <v>1.0120070865492692</v>
      </c>
      <c r="P1126" s="21">
        <v>0</v>
      </c>
      <c r="Q1126" s="21">
        <v>-1.4879356182082244</v>
      </c>
      <c r="R1126" s="21">
        <v>-0.42914261046076224</v>
      </c>
      <c r="S1126" s="21">
        <v>0.33333333333333354</v>
      </c>
      <c r="T1126" s="21">
        <v>0.34435327738969052</v>
      </c>
      <c r="U1126" s="21">
        <v>0.28831662139096076</v>
      </c>
      <c r="V1126" s="21">
        <v>0</v>
      </c>
      <c r="W1126" s="21">
        <v>41.437798429680313</v>
      </c>
      <c r="X1126" s="21">
        <v>1.911914768971247</v>
      </c>
      <c r="Y1126" s="21">
        <v>-1.0000000000000007</v>
      </c>
      <c r="Z1126" s="21">
        <v>-1.0000000000000007</v>
      </c>
      <c r="AA1126" s="21">
        <v>66.841218801701785</v>
      </c>
      <c r="AB1126" s="21">
        <v>0.20918687189699128</v>
      </c>
      <c r="AC1126" s="21">
        <v>0.2581617406905809</v>
      </c>
      <c r="AD1126" s="21">
        <v>4.9302647062072852E-2</v>
      </c>
      <c r="AE1126" s="21">
        <v>25.832562982482244</v>
      </c>
      <c r="AF1126" s="21">
        <v>-1.0000000000000007</v>
      </c>
      <c r="AG1126" s="21">
        <v>-1.0000000000000007</v>
      </c>
      <c r="AH1126" s="21">
        <v>-1.0000000000000007</v>
      </c>
      <c r="AI1126" s="21">
        <v>8.1874529184560174E-3</v>
      </c>
      <c r="AJ1126" s="21">
        <v>0</v>
      </c>
      <c r="AK1126" s="21">
        <v>0.13151357655136015</v>
      </c>
      <c r="AL1126" s="21">
        <v>0.64620823419273576</v>
      </c>
      <c r="AM1126" s="21">
        <v>-0.33249194215593919</v>
      </c>
      <c r="AN1126" s="21">
        <v>0.37804609926885985</v>
      </c>
      <c r="AO1126" s="21">
        <v>-7.654730671141678</v>
      </c>
      <c r="AP1126" s="21">
        <v>12.682193652685175</v>
      </c>
      <c r="AQ1126" s="21">
        <v>37.241294711998918</v>
      </c>
      <c r="AR1126" s="21">
        <v>0.96600323211398442</v>
      </c>
      <c r="AS1126" s="21">
        <v>1.8419730403432242</v>
      </c>
      <c r="AT1126" s="21">
        <v>-1.0000000000000007</v>
      </c>
      <c r="AU1126" s="21">
        <v>-1.0000000000000007</v>
      </c>
      <c r="AV1126" s="21">
        <v>2.5992213217839105E-2</v>
      </c>
      <c r="AW1126" s="21">
        <v>80.535419540936189</v>
      </c>
      <c r="AX1126" s="21">
        <v>80.699168599305338</v>
      </c>
      <c r="AY1126" s="21">
        <v>0.41596579531866384</v>
      </c>
      <c r="AZ1126" s="21">
        <v>23.280330010278728</v>
      </c>
      <c r="BA1126" s="26">
        <v>1465.7680121795672</v>
      </c>
      <c r="CU1126" t="e">
        <v>#N/A</v>
      </c>
      <c r="CV1126" t="e">
        <v>#N/A</v>
      </c>
    </row>
    <row r="1127" spans="1:100" x14ac:dyDescent="0.25">
      <c r="A1127">
        <v>3090</v>
      </c>
      <c r="B1127" t="s">
        <v>1530</v>
      </c>
      <c r="C1127" s="26">
        <v>2</v>
      </c>
      <c r="D1127" s="21">
        <v>3.7540773193287991</v>
      </c>
      <c r="E1127" s="21">
        <v>4.9202746220626953E-3</v>
      </c>
      <c r="F1127" s="21">
        <v>8.9189299031704417E-2</v>
      </c>
      <c r="G1127" s="21">
        <v>9.7261185537651104E-2</v>
      </c>
      <c r="H1127" s="21">
        <v>7.2348882520007082E-2</v>
      </c>
      <c r="I1127" s="21">
        <v>0</v>
      </c>
      <c r="J1127" s="21">
        <v>4.3409329512004247</v>
      </c>
      <c r="K1127" s="21">
        <v>7.2348882520007082E-2</v>
      </c>
      <c r="L1127" s="21">
        <v>-1</v>
      </c>
      <c r="M1127" s="21">
        <v>-1</v>
      </c>
      <c r="N1127" s="21">
        <v>1.4469776504001415</v>
      </c>
      <c r="O1127" s="21">
        <v>8.3539631605705189</v>
      </c>
      <c r="P1127" s="21">
        <v>0.19269684367314205</v>
      </c>
      <c r="Q1127" s="21">
        <v>0.73864157125721408</v>
      </c>
      <c r="R1127" s="21">
        <v>0.24409809294629814</v>
      </c>
      <c r="S1127" s="21">
        <v>0.32837876597135429</v>
      </c>
      <c r="T1127" s="21">
        <v>0.27549703127642383</v>
      </c>
      <c r="U1127" s="21">
        <v>6.687029644359499E-2</v>
      </c>
      <c r="V1127" s="21">
        <v>-7.8881583555037824E-4</v>
      </c>
      <c r="W1127" s="21">
        <v>23.639283600689094</v>
      </c>
      <c r="X1127" s="21">
        <v>0.75307929031730081</v>
      </c>
      <c r="Y1127" s="21">
        <v>-1</v>
      </c>
      <c r="Z1127" s="21">
        <v>-1</v>
      </c>
      <c r="AA1127" s="21">
        <v>41.017398133244996</v>
      </c>
      <c r="AB1127" s="21">
        <v>0.10536988232471692</v>
      </c>
      <c r="AC1127" s="21">
        <v>0.10557893512530932</v>
      </c>
      <c r="AD1127" s="21">
        <v>0.10109112513756258</v>
      </c>
      <c r="AE1127" s="21">
        <v>16.510953817170527</v>
      </c>
      <c r="AF1127" s="21">
        <v>-1</v>
      </c>
      <c r="AG1127" s="21">
        <v>-1</v>
      </c>
      <c r="AH1127" s="21">
        <v>-1</v>
      </c>
      <c r="AI1127" s="21">
        <v>-6.9957638789784615E-4</v>
      </c>
      <c r="AJ1127" s="21">
        <v>-7.8881583555037824E-4</v>
      </c>
      <c r="AK1127" s="21">
        <v>0.10496446157091766</v>
      </c>
      <c r="AL1127" s="21">
        <v>6.6863495418329671E-2</v>
      </c>
      <c r="AM1127" s="21">
        <v>0.11390897299821892</v>
      </c>
      <c r="AN1127" s="21">
        <v>6.9531887216834842E-2</v>
      </c>
      <c r="AO1127" s="21">
        <v>3.2875878531710985</v>
      </c>
      <c r="AP1127" s="21">
        <v>2.1575734371514823</v>
      </c>
      <c r="AQ1127" s="21">
        <v>28.788283627327832</v>
      </c>
      <c r="AR1127" s="21">
        <v>0.67915026858402827</v>
      </c>
      <c r="AS1127" s="21">
        <v>0.83773587490579993</v>
      </c>
      <c r="AT1127" s="21">
        <v>-1</v>
      </c>
      <c r="AU1127" s="21">
        <v>-1</v>
      </c>
      <c r="AV1127" s="21">
        <v>0.37564434308618205</v>
      </c>
      <c r="AW1127" s="21">
        <v>52.713228920986175</v>
      </c>
      <c r="AX1127" s="21">
        <v>52.799551024466943</v>
      </c>
      <c r="AY1127" s="21">
        <v>0.15040574975781371</v>
      </c>
      <c r="AZ1127" s="21">
        <v>-2.8487910193380488</v>
      </c>
      <c r="BA1127" s="26">
        <v>1507.120929384743</v>
      </c>
    </row>
    <row r="1128" spans="1:100" x14ac:dyDescent="0.25">
      <c r="A1128">
        <v>3091</v>
      </c>
      <c r="B1128" t="s">
        <v>1531</v>
      </c>
      <c r="C1128" s="26">
        <v>3</v>
      </c>
      <c r="D1128" s="21">
        <v>5.7878285530758946</v>
      </c>
      <c r="E1128" s="21">
        <v>-0.65944469394226446</v>
      </c>
      <c r="F1128" s="21">
        <v>-2.3265643612757542E-2</v>
      </c>
      <c r="G1128" s="21">
        <v>-0.21478632645240739</v>
      </c>
      <c r="H1128" s="21">
        <v>0.10134603041295856</v>
      </c>
      <c r="I1128" s="21">
        <v>0</v>
      </c>
      <c r="J1128" s="21">
        <v>6.0807618247775101</v>
      </c>
      <c r="K1128" s="21">
        <v>0.10134603041295856</v>
      </c>
      <c r="L1128" s="21">
        <v>-1.0000000000000002</v>
      </c>
      <c r="M1128" s="21">
        <v>-1.0000000000000002</v>
      </c>
      <c r="N1128" s="21">
        <v>2.0269206082591702</v>
      </c>
      <c r="O1128" s="21">
        <v>11.653804051400998</v>
      </c>
      <c r="P1128" s="21">
        <v>-0.15411388958895572</v>
      </c>
      <c r="Q1128" s="21">
        <v>-0.18405281384427036</v>
      </c>
      <c r="R1128" s="21">
        <v>-5.1853579271055848E-2</v>
      </c>
      <c r="S1128" s="21">
        <v>0.33333333333333331</v>
      </c>
      <c r="T1128" s="21">
        <v>0.33062070335877575</v>
      </c>
      <c r="U1128" s="21">
        <v>0.14014590305886857</v>
      </c>
      <c r="V1128" s="21">
        <v>-1.5418568992049115E-2</v>
      </c>
      <c r="W1128" s="21">
        <v>27.493413613838822</v>
      </c>
      <c r="X1128" s="21">
        <v>1.0328615075873802</v>
      </c>
      <c r="Y1128" s="21">
        <v>-1.0000000000000002</v>
      </c>
      <c r="Z1128" s="21">
        <v>-1.0000000000000002</v>
      </c>
      <c r="AA1128" s="21">
        <v>61.209748914068136</v>
      </c>
      <c r="AB1128" s="21">
        <v>0.37416228183303207</v>
      </c>
      <c r="AC1128" s="21">
        <v>-2.4032609380012414E-2</v>
      </c>
      <c r="AD1128" s="21">
        <v>0.32523410513698786</v>
      </c>
      <c r="AE1128" s="21">
        <v>33.768188879500386</v>
      </c>
      <c r="AF1128" s="21">
        <v>-1.0000000000000002</v>
      </c>
      <c r="AG1128" s="21">
        <v>-1.0000000000000002</v>
      </c>
      <c r="AH1128" s="21">
        <v>-1.0000000000000002</v>
      </c>
      <c r="AI1128" s="21">
        <v>0</v>
      </c>
      <c r="AJ1128" s="21">
        <v>-1.5418568992049115E-2</v>
      </c>
      <c r="AK1128" s="21">
        <v>0.19648334070856235</v>
      </c>
      <c r="AL1128" s="21">
        <v>-4.0305265017021752E-2</v>
      </c>
      <c r="AM1128" s="21">
        <v>0.10842911193122833</v>
      </c>
      <c r="AN1128" s="21">
        <v>-0.20027992928183599</v>
      </c>
      <c r="AO1128" s="21">
        <v>3.6931445018235198</v>
      </c>
      <c r="AP1128" s="21">
        <v>-5.2085245571310077</v>
      </c>
      <c r="AQ1128" s="21">
        <v>33.574175438616329</v>
      </c>
      <c r="AR1128" s="21">
        <v>0.78868137075892852</v>
      </c>
      <c r="AS1128" s="21">
        <v>1.1342075380003389</v>
      </c>
      <c r="AT1128" s="21">
        <v>-1.0000000000000002</v>
      </c>
      <c r="AU1128" s="21">
        <v>-1.0000000000000002</v>
      </c>
      <c r="AV1128" s="21">
        <v>-0.26663990572346324</v>
      </c>
      <c r="AW1128" s="21">
        <v>67.655028408338154</v>
      </c>
      <c r="AX1128" s="21">
        <v>66.113171509133238</v>
      </c>
      <c r="AY1128" s="21">
        <v>7.3174895293997913E-2</v>
      </c>
      <c r="AZ1128" s="21">
        <v>14.896417083150624</v>
      </c>
      <c r="BA1128" s="26">
        <v>1438.8490582721363</v>
      </c>
      <c r="CU1128" t="e">
        <v>#N/A</v>
      </c>
      <c r="CV1128" t="e">
        <v>#N/A</v>
      </c>
    </row>
    <row r="1129" spans="1:100" x14ac:dyDescent="0.25">
      <c r="A1129">
        <v>3096</v>
      </c>
      <c r="B1129" t="s">
        <v>1532</v>
      </c>
      <c r="C1129" s="26">
        <v>3</v>
      </c>
      <c r="D1129" s="21">
        <v>3.0918427326437148</v>
      </c>
      <c r="E1129" s="21">
        <v>0</v>
      </c>
      <c r="F1129" s="21">
        <v>0</v>
      </c>
      <c r="G1129" s="21">
        <v>0</v>
      </c>
      <c r="H1129" s="21">
        <v>-4.8562475105392217E-2</v>
      </c>
      <c r="I1129" s="21">
        <v>0</v>
      </c>
      <c r="J1129" s="21">
        <v>-2.9137485063235333</v>
      </c>
      <c r="K1129" s="21">
        <v>-4.8562475105392217E-2</v>
      </c>
      <c r="L1129" s="21">
        <v>-0.99999999999999833</v>
      </c>
      <c r="M1129" s="21">
        <v>-0.99999999999999833</v>
      </c>
      <c r="N1129" s="21">
        <v>-0.97124950210784422</v>
      </c>
      <c r="O1129" s="21">
        <v>0.17809422632018268</v>
      </c>
      <c r="P1129" s="21">
        <v>-0.25671258713453932</v>
      </c>
      <c r="Q1129" s="21">
        <v>-4.006998736892347E-2</v>
      </c>
      <c r="R1129" s="21">
        <v>-2.6264527309897409E-2</v>
      </c>
      <c r="S1129" s="21">
        <v>0.25298449021625802</v>
      </c>
      <c r="T1129" s="21">
        <v>0.34752079265814689</v>
      </c>
      <c r="U1129" s="21">
        <v>0.31141037134991501</v>
      </c>
      <c r="V1129" s="21">
        <v>0</v>
      </c>
      <c r="W1129" s="21">
        <v>38.41912517318849</v>
      </c>
      <c r="X1129" s="21">
        <v>1.9039803976787995</v>
      </c>
      <c r="Y1129" s="21">
        <v>-0.99999999999999833</v>
      </c>
      <c r="Z1129" s="21">
        <v>-0.99999999999999833</v>
      </c>
      <c r="AA1129" s="21">
        <v>35.683423160010847</v>
      </c>
      <c r="AB1129" s="21">
        <v>-3.7933141823882202E-2</v>
      </c>
      <c r="AC1129" s="21">
        <v>2.2829744872152332E-2</v>
      </c>
      <c r="AD1129" s="21">
        <v>-3.9085352765625192E-2</v>
      </c>
      <c r="AE1129" s="21">
        <v>-2.709437485867753</v>
      </c>
      <c r="AF1129" s="21">
        <v>-0.99999999999999833</v>
      </c>
      <c r="AG1129" s="21">
        <v>-0.99999999999999833</v>
      </c>
      <c r="AH1129" s="21">
        <v>-0.99999999999999833</v>
      </c>
      <c r="AI1129" s="21">
        <v>0</v>
      </c>
      <c r="AJ1129" s="21">
        <v>0</v>
      </c>
      <c r="AK1129" s="21">
        <v>-0.21655768178709708</v>
      </c>
      <c r="AL1129" s="21">
        <v>0.24508822694509561</v>
      </c>
      <c r="AM1129" s="21">
        <v>3.130397782001039E-2</v>
      </c>
      <c r="AN1129" s="21">
        <v>-7.0793692365099553E-2</v>
      </c>
      <c r="AO1129" s="21">
        <v>-0.30018896343522561</v>
      </c>
      <c r="AP1129" s="21">
        <v>-0.54440117440201241</v>
      </c>
      <c r="AQ1129" s="21">
        <v>35.505376666864962</v>
      </c>
      <c r="AR1129" s="21">
        <v>0.91191565422431997</v>
      </c>
      <c r="AS1129" s="21">
        <v>1.8554179225734075</v>
      </c>
      <c r="AT1129" s="21">
        <v>-0.99999999999999833</v>
      </c>
      <c r="AU1129" s="21">
        <v>-0.99999999999999833</v>
      </c>
      <c r="AV1129" s="21">
        <v>-2.6264527309897409E-2</v>
      </c>
      <c r="AW1129" s="21">
        <v>35.317116211929019</v>
      </c>
      <c r="AX1129" s="21">
        <v>35.317116211929019</v>
      </c>
      <c r="AY1129" s="21">
        <v>0.20903982552724223</v>
      </c>
      <c r="AZ1129" s="21">
        <v>14.664194528023863</v>
      </c>
      <c r="BA1129" s="26">
        <v>1393.419204350241</v>
      </c>
    </row>
    <row r="1130" spans="1:100" x14ac:dyDescent="0.25">
      <c r="A1130">
        <v>3098</v>
      </c>
      <c r="B1130" t="s">
        <v>1533</v>
      </c>
      <c r="C1130" s="26">
        <v>3</v>
      </c>
      <c r="D1130" s="21">
        <v>3.7260561748462622</v>
      </c>
      <c r="E1130" s="21">
        <v>0</v>
      </c>
      <c r="F1130" s="21">
        <v>0</v>
      </c>
      <c r="G1130" s="21">
        <v>0</v>
      </c>
      <c r="H1130" s="21">
        <v>0.18758098950525898</v>
      </c>
      <c r="I1130" s="21">
        <v>0</v>
      </c>
      <c r="J1130" s="21">
        <v>11.254859370315545</v>
      </c>
      <c r="K1130" s="21">
        <v>0.18758098950525898</v>
      </c>
      <c r="L1130" s="21">
        <v>-0.99999999999999845</v>
      </c>
      <c r="M1130" s="21">
        <v>-0.99999999999999845</v>
      </c>
      <c r="N1130" s="21">
        <v>3.7516197901051798</v>
      </c>
      <c r="O1130" s="21">
        <v>14.980915545161803</v>
      </c>
      <c r="P1130" s="21">
        <v>-4.2492715700148682E-2</v>
      </c>
      <c r="Q1130" s="21">
        <v>-0.42467654276935096</v>
      </c>
      <c r="R1130" s="21">
        <v>-0.12395966741274075</v>
      </c>
      <c r="S1130" s="21">
        <v>0.24860335678687401</v>
      </c>
      <c r="T1130" s="21">
        <v>0.30044878221047822</v>
      </c>
      <c r="U1130" s="21">
        <v>0.33092402780815788</v>
      </c>
      <c r="V1130" s="21">
        <v>0</v>
      </c>
      <c r="W1130" s="21">
        <v>27.695807092010035</v>
      </c>
      <c r="X1130" s="21">
        <v>1.6477701078104483</v>
      </c>
      <c r="Y1130" s="21">
        <v>-0.99999999999999845</v>
      </c>
      <c r="Z1130" s="21">
        <v>-0.99999999999999845</v>
      </c>
      <c r="AA1130" s="21">
        <v>55.63125020146866</v>
      </c>
      <c r="AB1130" s="21">
        <v>0.37522460619341069</v>
      </c>
      <c r="AC1130" s="21">
        <v>0.17355284248145089</v>
      </c>
      <c r="AD1130" s="21">
        <v>1.2410606862566329E-2</v>
      </c>
      <c r="AE1130" s="21">
        <v>28.059402776871408</v>
      </c>
      <c r="AF1130" s="21">
        <v>-0.99999999999999845</v>
      </c>
      <c r="AG1130" s="21">
        <v>-0.99999999999999845</v>
      </c>
      <c r="AH1130" s="21">
        <v>-0.99999999999999845</v>
      </c>
      <c r="AI1130" s="21">
        <v>0</v>
      </c>
      <c r="AJ1130" s="21">
        <v>0</v>
      </c>
      <c r="AK1130" s="21">
        <v>0.11456371045092897</v>
      </c>
      <c r="AL1130" s="21">
        <v>-0.2449471709478484</v>
      </c>
      <c r="AM1130" s="21">
        <v>-4.412873499069965E-2</v>
      </c>
      <c r="AN1130" s="21">
        <v>0.14289072696440383</v>
      </c>
      <c r="AO1130" s="21">
        <v>-0.53039982251284656</v>
      </c>
      <c r="AP1130" s="21">
        <v>2.3475323193708535</v>
      </c>
      <c r="AQ1130" s="21">
        <v>38.950666462325579</v>
      </c>
      <c r="AR1130" s="21">
        <v>0.87997616680550983</v>
      </c>
      <c r="AS1130" s="21">
        <v>1.8353510973157079</v>
      </c>
      <c r="AT1130" s="21">
        <v>-0.99999999999999845</v>
      </c>
      <c r="AU1130" s="21">
        <v>-0.99999999999999845</v>
      </c>
      <c r="AV1130" s="21">
        <v>-0.12395966741274075</v>
      </c>
      <c r="AW1130" s="21">
        <v>72.95969806600138</v>
      </c>
      <c r="AX1130" s="21">
        <v>72.95969806600138</v>
      </c>
      <c r="AY1130" s="21">
        <v>0.28930336375365384</v>
      </c>
      <c r="AZ1130" s="21">
        <v>29.222265411952545</v>
      </c>
      <c r="BA1130" s="26">
        <v>1499.8060506220834</v>
      </c>
    </row>
    <row r="1131" spans="1:100" x14ac:dyDescent="0.25">
      <c r="A1131">
        <v>3100</v>
      </c>
      <c r="B1131" t="s">
        <v>1534</v>
      </c>
      <c r="C1131" s="26">
        <v>2</v>
      </c>
      <c r="D1131" s="21">
        <v>4.4008562967466496</v>
      </c>
      <c r="E1131" s="21">
        <v>0.14858804693584429</v>
      </c>
      <c r="F1131" s="21">
        <v>0.44693774574681444</v>
      </c>
      <c r="G1131" s="21">
        <v>0.45663420149905326</v>
      </c>
      <c r="H1131" s="21">
        <v>0.1466958154268683</v>
      </c>
      <c r="I1131" s="21">
        <v>0</v>
      </c>
      <c r="J1131" s="21">
        <v>8.8017489256120971</v>
      </c>
      <c r="K1131" s="21">
        <v>0.1466958154268683</v>
      </c>
      <c r="L1131" s="21">
        <v>-1</v>
      </c>
      <c r="M1131" s="21">
        <v>-1</v>
      </c>
      <c r="N1131" s="21">
        <v>2.9339163085373658</v>
      </c>
      <c r="O1131" s="21">
        <v>12.987584638800273</v>
      </c>
      <c r="P1131" s="21">
        <v>0.9202973168745987</v>
      </c>
      <c r="Q1131" s="21">
        <v>2.4392327752463454</v>
      </c>
      <c r="R1131" s="21">
        <v>0.8026545581331006</v>
      </c>
      <c r="S1131" s="21">
        <v>0.34227633225392251</v>
      </c>
      <c r="T1131" s="21">
        <v>0.33417283514707669</v>
      </c>
      <c r="U1131" s="21">
        <v>0.13952743583432181</v>
      </c>
      <c r="V1131" s="21">
        <v>8.8185317175391298E-3</v>
      </c>
      <c r="W1131" s="21">
        <v>28.224979091324858</v>
      </c>
      <c r="X1131" s="21">
        <v>1.0896706536086995</v>
      </c>
      <c r="Y1131" s="21">
        <v>-1</v>
      </c>
      <c r="Z1131" s="21">
        <v>-1</v>
      </c>
      <c r="AA1131" s="21">
        <v>50.458606555555932</v>
      </c>
      <c r="AB1131" s="21">
        <v>0.1868684099738821</v>
      </c>
      <c r="AC1131" s="21">
        <v>0.18710839127101744</v>
      </c>
      <c r="AD1131" s="21">
        <v>0.18192044192798384</v>
      </c>
      <c r="AE1131" s="21">
        <v>24.0191266585514</v>
      </c>
      <c r="AF1131" s="21">
        <v>-1</v>
      </c>
      <c r="AG1131" s="21">
        <v>-1</v>
      </c>
      <c r="AH1131" s="21">
        <v>-1</v>
      </c>
      <c r="AI1131" s="21">
        <v>4.5685415894278882E-3</v>
      </c>
      <c r="AJ1131" s="21">
        <v>8.8185317175391298E-3</v>
      </c>
      <c r="AK1131" s="21">
        <v>6.7797510762849234E-3</v>
      </c>
      <c r="AL1131" s="21">
        <v>0.1650482059129624</v>
      </c>
      <c r="AM1131" s="21">
        <v>-4.490541077347282E-4</v>
      </c>
      <c r="AN1131" s="21">
        <v>0.18388991432278851</v>
      </c>
      <c r="AO1131" s="21">
        <v>0.37558457621190611</v>
      </c>
      <c r="AP1131" s="21">
        <v>5.0695767141106742</v>
      </c>
      <c r="AQ1131" s="21">
        <v>33.67008013242318</v>
      </c>
      <c r="AR1131" s="21">
        <v>0.78660816530872801</v>
      </c>
      <c r="AS1131" s="21">
        <v>1.18524123034295</v>
      </c>
      <c r="AT1131" s="21">
        <v>-1</v>
      </c>
      <c r="AU1131" s="21">
        <v>-1</v>
      </c>
      <c r="AV1131" s="21">
        <v>1.1168712635287776</v>
      </c>
      <c r="AW1131" s="21">
        <v>63.593530878234191</v>
      </c>
      <c r="AX1131" s="21">
        <v>63.82239187413127</v>
      </c>
      <c r="AY1131" s="21">
        <v>0.23421325283681682</v>
      </c>
      <c r="AZ1131" s="21">
        <v>11.833656684126133</v>
      </c>
      <c r="BA1131" s="26">
        <v>1444.2392194417928</v>
      </c>
    </row>
    <row r="1132" spans="1:100" x14ac:dyDescent="0.25">
      <c r="A1132">
        <v>3102</v>
      </c>
      <c r="B1132" t="s">
        <v>1535</v>
      </c>
      <c r="C1132" s="26">
        <v>3</v>
      </c>
      <c r="D1132" s="21">
        <v>5.248583415977282</v>
      </c>
      <c r="E1132" s="21">
        <v>0.10460296336571062</v>
      </c>
      <c r="F1132" s="21">
        <v>-0.12330459156960688</v>
      </c>
      <c r="G1132" s="21">
        <v>-7.4031375125767407E-2</v>
      </c>
      <c r="H1132" s="21">
        <v>-1.3381028549425215E-2</v>
      </c>
      <c r="I1132" s="21">
        <v>0</v>
      </c>
      <c r="J1132" s="21">
        <v>-0.8028617129655129</v>
      </c>
      <c r="K1132" s="21">
        <v>-1.3381028549425215E-2</v>
      </c>
      <c r="L1132" s="21">
        <v>-1.0000000000000029</v>
      </c>
      <c r="M1132" s="21">
        <v>-1.0000000000000029</v>
      </c>
      <c r="N1132" s="21">
        <v>-0.26762057098850478</v>
      </c>
      <c r="O1132" s="21">
        <v>4.3716903278860038</v>
      </c>
      <c r="P1132" s="21">
        <v>0.3149880559195245</v>
      </c>
      <c r="Q1132" s="21">
        <v>-3.1432457689413407</v>
      </c>
      <c r="R1132" s="21">
        <v>-1.1453743050467529</v>
      </c>
      <c r="S1132" s="21">
        <v>0.33333333333333415</v>
      </c>
      <c r="T1132" s="21">
        <v>0.35249943720766885</v>
      </c>
      <c r="U1132" s="21">
        <v>0.64222484921583189</v>
      </c>
      <c r="V1132" s="21">
        <v>-9.7827066792976189E-2</v>
      </c>
      <c r="W1132" s="21">
        <v>49.744463260531326</v>
      </c>
      <c r="X1132" s="21">
        <v>2.7003168990702329</v>
      </c>
      <c r="Y1132" s="21">
        <v>-1.0000000000000029</v>
      </c>
      <c r="Z1132" s="21">
        <v>-1.0000000000000029</v>
      </c>
      <c r="AA1132" s="21">
        <v>91.152049963096019</v>
      </c>
      <c r="AB1132" s="21">
        <v>0.42253279346371586</v>
      </c>
      <c r="AC1132" s="21">
        <v>0.50120689623079173</v>
      </c>
      <c r="AD1132" s="21">
        <v>-7.2680469542278872E-2</v>
      </c>
      <c r="AE1132" s="21">
        <v>42.552961007611444</v>
      </c>
      <c r="AF1132" s="21">
        <v>-1.0000000000000029</v>
      </c>
      <c r="AG1132" s="21">
        <v>-1.0000000000000029</v>
      </c>
      <c r="AH1132" s="21">
        <v>-1.0000000000000029</v>
      </c>
      <c r="AI1132" s="21">
        <v>0</v>
      </c>
      <c r="AJ1132" s="21">
        <v>-9.7827066792976189E-2</v>
      </c>
      <c r="AK1132" s="21">
        <v>2.9731128006674823E-2</v>
      </c>
      <c r="AL1132" s="21">
        <v>-0.15162322184618615</v>
      </c>
      <c r="AM1132" s="21">
        <v>3.5690548345300888E-2</v>
      </c>
      <c r="AN1132" s="21">
        <v>-0.13596777505145885</v>
      </c>
      <c r="AO1132" s="21">
        <v>1.0409193486658963</v>
      </c>
      <c r="AP1132" s="21">
        <v>-4.1573104855174021</v>
      </c>
      <c r="AQ1132" s="21">
        <v>48.941601547565831</v>
      </c>
      <c r="AR1132" s="21">
        <v>1.2302305529638584</v>
      </c>
      <c r="AS1132" s="21">
        <v>2.6869358705208071</v>
      </c>
      <c r="AT1132" s="21">
        <v>-1.0000000000000029</v>
      </c>
      <c r="AU1132" s="21">
        <v>-1.0000000000000029</v>
      </c>
      <c r="AV1132" s="21">
        <v>-1.2194056801725206</v>
      </c>
      <c r="AW1132" s="21">
        <v>91.366429805464705</v>
      </c>
      <c r="AX1132" s="21">
        <v>81.583723126167058</v>
      </c>
      <c r="AY1132" s="21">
        <v>0.19616551226457349</v>
      </c>
      <c r="AZ1132" s="21">
        <v>-5.2074245322753612</v>
      </c>
      <c r="BA1132" s="26">
        <v>1424.3927292652227</v>
      </c>
      <c r="CU1132" t="e">
        <v>#N/A</v>
      </c>
      <c r="CV1132" t="e">
        <v>#N/A</v>
      </c>
    </row>
    <row r="1133" spans="1:100" x14ac:dyDescent="0.25">
      <c r="A1133">
        <v>3103</v>
      </c>
      <c r="B1133" t="s">
        <v>1536</v>
      </c>
      <c r="C1133" s="26">
        <v>2</v>
      </c>
      <c r="D1133" s="21">
        <v>5.1284635077150442</v>
      </c>
      <c r="E1133" s="21">
        <v>0.31021003956245224</v>
      </c>
      <c r="F1133" s="21">
        <v>0.84939416228320053</v>
      </c>
      <c r="G1133" s="21">
        <v>0.86091821036541682</v>
      </c>
      <c r="H1133" s="21">
        <v>0.2303339149711387</v>
      </c>
      <c r="I1133" s="21">
        <v>0</v>
      </c>
      <c r="J1133" s="21">
        <v>13.820034898268322</v>
      </c>
      <c r="K1133" s="21">
        <v>0.2303339149711387</v>
      </c>
      <c r="L1133" s="21">
        <v>-1</v>
      </c>
      <c r="M1133" s="21">
        <v>-1</v>
      </c>
      <c r="N1133" s="21">
        <v>4.6066782994227733</v>
      </c>
      <c r="O1133" s="21">
        <v>18.200271689820291</v>
      </c>
      <c r="P1133" s="21">
        <v>1.7388263190369135</v>
      </c>
      <c r="Q1133" s="21">
        <v>4.3523475580920454</v>
      </c>
      <c r="R1133" s="21">
        <v>1.4310140534052758</v>
      </c>
      <c r="S1133" s="21">
        <v>0.35791068308344093</v>
      </c>
      <c r="T1133" s="21">
        <v>0.40018137824490302</v>
      </c>
      <c r="U1133" s="21">
        <v>0.22126456767507222</v>
      </c>
      <c r="V1133" s="21">
        <v>1.9626513426863241E-2</v>
      </c>
      <c r="W1133" s="21">
        <v>33.383750824463974</v>
      </c>
      <c r="X1133" s="21">
        <v>1.4683259773457955</v>
      </c>
      <c r="Y1133" s="21">
        <v>-1</v>
      </c>
      <c r="Z1133" s="21">
        <v>-1</v>
      </c>
      <c r="AA1133" s="21">
        <v>61.079686658923215</v>
      </c>
      <c r="AB1133" s="21">
        <v>0.27855184198272687</v>
      </c>
      <c r="AC1133" s="21">
        <v>0.27882661692327787</v>
      </c>
      <c r="AD1133" s="21">
        <v>0.27285103152314283</v>
      </c>
      <c r="AE1133" s="21">
        <v>32.465598933200518</v>
      </c>
      <c r="AF1133" s="21">
        <v>-1</v>
      </c>
      <c r="AG1133" s="21">
        <v>-1</v>
      </c>
      <c r="AH1133" s="21">
        <v>-1</v>
      </c>
      <c r="AI1133" s="21">
        <v>1.0495018426751025E-2</v>
      </c>
      <c r="AJ1133" s="21">
        <v>1.9626513426863241E-2</v>
      </c>
      <c r="AK1133" s="21">
        <v>-0.10367514287829284</v>
      </c>
      <c r="AL1133" s="21">
        <v>0.27550309986754018</v>
      </c>
      <c r="AM1133" s="21">
        <v>-0.12909845067068876</v>
      </c>
      <c r="AN1133" s="21">
        <v>0.31253931088574255</v>
      </c>
      <c r="AO1133" s="21">
        <v>-2.9003329422238506</v>
      </c>
      <c r="AP1133" s="21">
        <v>8.3454942325464323</v>
      </c>
      <c r="AQ1133" s="21">
        <v>39.16195674500036</v>
      </c>
      <c r="AR1133" s="21">
        <v>0.90749511937228866</v>
      </c>
      <c r="AS1133" s="21">
        <v>1.5761744722916191</v>
      </c>
      <c r="AT1133" s="21">
        <v>-1</v>
      </c>
      <c r="AU1133" s="21">
        <v>-1</v>
      </c>
      <c r="AV1133" s="21">
        <v>1.9507296156215985</v>
      </c>
      <c r="AW1133" s="21">
        <v>75.833548624656231</v>
      </c>
      <c r="AX1133" s="21">
        <v>76.222761656699561</v>
      </c>
      <c r="AY1133" s="21">
        <v>0.32849421388008715</v>
      </c>
      <c r="AZ1133" s="21">
        <v>28.350975886981274</v>
      </c>
      <c r="BA1133" s="26">
        <v>1476.6279591157258</v>
      </c>
    </row>
    <row r="1134" spans="1:100" x14ac:dyDescent="0.25">
      <c r="A1134">
        <v>3104</v>
      </c>
      <c r="B1134" t="s">
        <v>1537</v>
      </c>
      <c r="C1134" s="26">
        <v>3</v>
      </c>
      <c r="D1134" s="21">
        <v>0.57747334168343811</v>
      </c>
      <c r="E1134" s="21">
        <v>0.22997113543301684</v>
      </c>
      <c r="F1134" s="21">
        <v>1.337755008419051</v>
      </c>
      <c r="G1134" s="21">
        <v>1.3643776560376311</v>
      </c>
      <c r="H1134" s="21">
        <v>-5.9006987388571887E-2</v>
      </c>
      <c r="I1134" s="21">
        <v>0</v>
      </c>
      <c r="J1134" s="21">
        <v>-3.5404192433143149</v>
      </c>
      <c r="K1134" s="21">
        <v>-5.9006987388571887E-2</v>
      </c>
      <c r="L1134" s="21">
        <v>-0.99999999999999978</v>
      </c>
      <c r="M1134" s="21">
        <v>-0.99999999999999978</v>
      </c>
      <c r="N1134" s="21">
        <v>-1.1801397477714373</v>
      </c>
      <c r="O1134" s="21">
        <v>-1.5985682455932451</v>
      </c>
      <c r="P1134" s="21">
        <v>-1.1088549311340277</v>
      </c>
      <c r="Q1134" s="21">
        <v>6.4127130676933009</v>
      </c>
      <c r="R1134" s="21">
        <v>2.0225236162702704</v>
      </c>
      <c r="S1134" s="21">
        <v>0.33333333333333337</v>
      </c>
      <c r="T1134" s="21">
        <v>0.15497607086736606</v>
      </c>
      <c r="U1134" s="21">
        <v>-0.10754372581479893</v>
      </c>
      <c r="V1134" s="21">
        <v>0</v>
      </c>
      <c r="W1134" s="21">
        <v>17.590906630978893</v>
      </c>
      <c r="X1134" s="21">
        <v>0.11264038014374649</v>
      </c>
      <c r="Y1134" s="21">
        <v>-0.99999999999999978</v>
      </c>
      <c r="Z1134" s="21">
        <v>-0.99999999999999978</v>
      </c>
      <c r="AA1134" s="21">
        <v>22.60002185653077</v>
      </c>
      <c r="AB1134" s="21">
        <v>-0.17780738053243161</v>
      </c>
      <c r="AC1134" s="21">
        <v>3.8349548250750466E-2</v>
      </c>
      <c r="AD1134" s="21">
        <v>0.19918966446731348</v>
      </c>
      <c r="AE1134" s="21">
        <v>2.9865916092816223</v>
      </c>
      <c r="AF1134" s="21">
        <v>-0.99999999999999978</v>
      </c>
      <c r="AG1134" s="21">
        <v>-0.99999999999999978</v>
      </c>
      <c r="AH1134" s="21">
        <v>-0.99999999999999978</v>
      </c>
      <c r="AI1134" s="21">
        <v>0</v>
      </c>
      <c r="AJ1134" s="21">
        <v>0</v>
      </c>
      <c r="AK1134" s="21">
        <v>0.17133552474575517</v>
      </c>
      <c r="AL1134" s="21">
        <v>0.21252569368520552</v>
      </c>
      <c r="AM1134" s="21">
        <v>0.41594829733124289</v>
      </c>
      <c r="AN1134" s="21">
        <v>9.9128619466470766E-2</v>
      </c>
      <c r="AO1134" s="21">
        <v>11.25538505700985</v>
      </c>
      <c r="AP1134" s="21">
        <v>3.5408439550877979</v>
      </c>
      <c r="AQ1134" s="21">
        <v>14.050487387664578</v>
      </c>
      <c r="AR1134" s="21">
        <v>0.38076567838590031</v>
      </c>
      <c r="AS1134" s="21">
        <v>5.3633392755174467E-2</v>
      </c>
      <c r="AT1134" s="21">
        <v>-0.99999999999999978</v>
      </c>
      <c r="AU1134" s="21">
        <v>-0.99999999999999978</v>
      </c>
      <c r="AV1134" s="21">
        <v>3.3869012723079019</v>
      </c>
      <c r="AW1134" s="21">
        <v>24.542297566025326</v>
      </c>
      <c r="AX1134" s="21">
        <v>24.542297566025326</v>
      </c>
      <c r="AY1134" s="21">
        <v>-2.1894644173053816E-3</v>
      </c>
      <c r="AZ1134" s="21">
        <v>-64.107777878551985</v>
      </c>
      <c r="BA1134" s="26">
        <v>1372.9834221987903</v>
      </c>
      <c r="CU1134" t="e">
        <v>#N/A</v>
      </c>
      <c r="CV1134" t="e">
        <v>#N/A</v>
      </c>
    </row>
    <row r="1135" spans="1:100" x14ac:dyDescent="0.25">
      <c r="A1135">
        <v>3110</v>
      </c>
      <c r="B1135" t="s">
        <v>1538</v>
      </c>
      <c r="C1135" s="26">
        <v>2</v>
      </c>
      <c r="D1135" s="21">
        <v>1.9941999777427148</v>
      </c>
      <c r="E1135" s="21">
        <v>-0.38599789996144301</v>
      </c>
      <c r="F1135" s="21">
        <v>-0.88423965791287229</v>
      </c>
      <c r="G1135" s="21">
        <v>-0.88058820358887613</v>
      </c>
      <c r="H1135" s="21">
        <v>-0.12994817290001753</v>
      </c>
      <c r="I1135" s="21">
        <v>0</v>
      </c>
      <c r="J1135" s="21">
        <v>-7.7968903740010509</v>
      </c>
      <c r="K1135" s="21">
        <v>-0.12994817290001753</v>
      </c>
      <c r="L1135" s="21">
        <v>-1</v>
      </c>
      <c r="M1135" s="21">
        <v>-1</v>
      </c>
      <c r="N1135" s="21">
        <v>-2.5989634580003509</v>
      </c>
      <c r="O1135" s="21">
        <v>-4.2540617347019865</v>
      </c>
      <c r="P1135" s="21">
        <v>-1.7870947562744521</v>
      </c>
      <c r="Q1135" s="21">
        <v>-3.8886453871863251</v>
      </c>
      <c r="R1135" s="21">
        <v>-1.2757269189968614</v>
      </c>
      <c r="S1135" s="21">
        <v>0.29056366551535812</v>
      </c>
      <c r="T1135" s="21">
        <v>0.11584091792597623</v>
      </c>
      <c r="U1135" s="21">
        <v>-0.13082885238880912</v>
      </c>
      <c r="V1135" s="21">
        <v>-2.6930285892177604E-2</v>
      </c>
      <c r="W1135" s="21">
        <v>11.161664705896884</v>
      </c>
      <c r="X1135" s="21">
        <v>-0.1627815126961053</v>
      </c>
      <c r="Y1135" s="21">
        <v>-1</v>
      </c>
      <c r="Z1135" s="21">
        <v>-1</v>
      </c>
      <c r="AA1135" s="21">
        <v>15.327990530742845</v>
      </c>
      <c r="AB1135" s="21">
        <v>-0.11638657110084276</v>
      </c>
      <c r="AC1135" s="21">
        <v>-0.11626167434454932</v>
      </c>
      <c r="AD1135" s="21">
        <v>-0.11884441408365996</v>
      </c>
      <c r="AE1135" s="21">
        <v>-3.9186886443247246</v>
      </c>
      <c r="AF1135" s="21">
        <v>-1</v>
      </c>
      <c r="AG1135" s="21">
        <v>-1</v>
      </c>
      <c r="AH1135" s="21">
        <v>-1</v>
      </c>
      <c r="AI1135" s="21">
        <v>-1.5034058158025316E-2</v>
      </c>
      <c r="AJ1135" s="21">
        <v>-2.6930285892177604E-2</v>
      </c>
      <c r="AK1135" s="21">
        <v>0.37212380552414687</v>
      </c>
      <c r="AL1135" s="21">
        <v>-0.20029584853489951</v>
      </c>
      <c r="AM1135" s="21">
        <v>0.42507570500261083</v>
      </c>
      <c r="AN1135" s="21">
        <v>-0.24163484478755703</v>
      </c>
      <c r="AO1135" s="21">
        <v>11.211111598801526</v>
      </c>
      <c r="AP1135" s="21">
        <v>-5.7659503084789456</v>
      </c>
      <c r="AQ1135" s="21">
        <v>15.504977651844662</v>
      </c>
      <c r="AR1135" s="21">
        <v>0.38675870326863254</v>
      </c>
      <c r="AS1135" s="21">
        <v>-0.10782176142188293</v>
      </c>
      <c r="AT1135" s="21">
        <v>-1</v>
      </c>
      <c r="AU1135" s="21">
        <v>-1</v>
      </c>
      <c r="AV1135" s="21">
        <v>-1.641224645866445</v>
      </c>
      <c r="AW1135" s="21">
        <v>23.108066179580369</v>
      </c>
      <c r="AX1135" s="21">
        <v>22.806541776268816</v>
      </c>
      <c r="AY1135" s="21">
        <v>-7.7633396338855382E-2</v>
      </c>
      <c r="AZ1135" s="21">
        <v>-42.799543802782004</v>
      </c>
      <c r="BA1135" s="26">
        <v>1317.3069058047543</v>
      </c>
    </row>
    <row r="1136" spans="1:100" x14ac:dyDescent="0.25">
      <c r="A1136">
        <v>3117</v>
      </c>
      <c r="B1136" t="s">
        <v>1539</v>
      </c>
      <c r="C1136" s="26">
        <v>3</v>
      </c>
      <c r="D1136" s="21">
        <v>3.5710980655320488</v>
      </c>
      <c r="E1136" s="21">
        <v>-8.3743888651977849E-2</v>
      </c>
      <c r="F1136" s="21">
        <v>0.11485004504037219</v>
      </c>
      <c r="G1136" s="21">
        <v>8.1550591381563203E-2</v>
      </c>
      <c r="H1136" s="21">
        <v>0.70919289132297603</v>
      </c>
      <c r="I1136" s="21">
        <v>0</v>
      </c>
      <c r="J1136" s="21">
        <v>42.551573479378554</v>
      </c>
      <c r="K1136" s="21">
        <v>0.70919289132297603</v>
      </c>
      <c r="L1136" s="21">
        <v>-0.99999999999999778</v>
      </c>
      <c r="M1136" s="21">
        <v>-0.99999999999999778</v>
      </c>
      <c r="N1136" s="21">
        <v>14.183857826459519</v>
      </c>
      <c r="O1136" s="21">
        <v>46.204222136292159</v>
      </c>
      <c r="P1136" s="21">
        <v>6.0699210934486769E-2</v>
      </c>
      <c r="Q1136" s="21">
        <v>-1.578878729876189</v>
      </c>
      <c r="R1136" s="21">
        <v>-0.5125543591265882</v>
      </c>
      <c r="S1136" s="21">
        <v>0.33333333333333293</v>
      </c>
      <c r="T1136" s="21">
        <v>0.44538239846280425</v>
      </c>
      <c r="U1136" s="21">
        <v>0.63070423799880782</v>
      </c>
      <c r="V1136" s="21">
        <v>0</v>
      </c>
      <c r="W1136" s="21">
        <v>28.009083138878744</v>
      </c>
      <c r="X1136" s="21">
        <v>2.7050991161322537</v>
      </c>
      <c r="Y1136" s="21">
        <v>-0.99999999999999778</v>
      </c>
      <c r="Z1136" s="21">
        <v>-0.99999999999999778</v>
      </c>
      <c r="AA1136" s="21">
        <v>73.480381095358041</v>
      </c>
      <c r="AB1136" s="21">
        <v>0.42288763560825804</v>
      </c>
      <c r="AC1136" s="21">
        <v>0.18211565598446697</v>
      </c>
      <c r="AD1136" s="21">
        <v>0.31467375471939202</v>
      </c>
      <c r="AE1136" s="21">
        <v>45.98385231560583</v>
      </c>
      <c r="AF1136" s="21">
        <v>-0.99999999999999778</v>
      </c>
      <c r="AG1136" s="21">
        <v>-0.99999999999999778</v>
      </c>
      <c r="AH1136" s="21">
        <v>-0.99999999999999778</v>
      </c>
      <c r="AI1136" s="21">
        <v>-1.4075121110423991E-2</v>
      </c>
      <c r="AJ1136" s="21">
        <v>0</v>
      </c>
      <c r="AK1136" s="21">
        <v>-4.0365792370797099E-2</v>
      </c>
      <c r="AL1136" s="21">
        <v>0.20346527437431736</v>
      </c>
      <c r="AM1136" s="21">
        <v>-0.12979282718636764</v>
      </c>
      <c r="AN1136" s="21">
        <v>0.4723191692176284</v>
      </c>
      <c r="AO1136" s="21">
        <v>-3.4466496415131762</v>
      </c>
      <c r="AP1136" s="21">
        <v>12.825305602312294</v>
      </c>
      <c r="AQ1136" s="21">
        <v>70.560656618257283</v>
      </c>
      <c r="AR1136" s="21">
        <v>1.4094199697949441</v>
      </c>
      <c r="AS1136" s="21">
        <v>3.4142920074552285</v>
      </c>
      <c r="AT1136" s="21">
        <v>-0.99999999999999778</v>
      </c>
      <c r="AU1136" s="21">
        <v>-0.99999999999999778</v>
      </c>
      <c r="AV1136" s="21">
        <v>-0.4310037677450248</v>
      </c>
      <c r="AW1136" s="21">
        <v>132.50990883396253</v>
      </c>
      <c r="AX1136" s="21">
        <v>132.22840641175407</v>
      </c>
      <c r="AY1136" s="21">
        <v>0.45085013434004823</v>
      </c>
      <c r="AZ1136" s="21">
        <v>53.899549645912252</v>
      </c>
      <c r="BA1136" s="26">
        <v>1529.7241988038641</v>
      </c>
    </row>
    <row r="1137" spans="1:100" x14ac:dyDescent="0.25">
      <c r="A1137">
        <v>3120</v>
      </c>
      <c r="B1137" t="s">
        <v>1540</v>
      </c>
      <c r="C1137" s="26">
        <v>3</v>
      </c>
      <c r="D1137" s="21">
        <v>4.077332584646153</v>
      </c>
      <c r="E1137" s="21">
        <v>1.1784621475061242E-2</v>
      </c>
      <c r="F1137" s="21">
        <v>0.27112104309943408</v>
      </c>
      <c r="G1137" s="21">
        <v>0.27504925025778781</v>
      </c>
      <c r="H1137" s="21">
        <v>-0.22341620336899434</v>
      </c>
      <c r="I1137" s="21">
        <v>0</v>
      </c>
      <c r="J1137" s="21">
        <v>-13.404972202139664</v>
      </c>
      <c r="K1137" s="21">
        <v>-0.22341620336899434</v>
      </c>
      <c r="L1137" s="21">
        <v>-1.0000000000000033</v>
      </c>
      <c r="M1137" s="21">
        <v>-1.0000000000000033</v>
      </c>
      <c r="N1137" s="21">
        <v>-4.4683240673798865</v>
      </c>
      <c r="O1137" s="21">
        <v>-9.052590367235716</v>
      </c>
      <c r="P1137" s="21">
        <v>-0.18907145884510401</v>
      </c>
      <c r="Q1137" s="21">
        <v>2.5205064690638808</v>
      </c>
      <c r="R1137" s="21">
        <v>0.71039951521613309</v>
      </c>
      <c r="S1137" s="21">
        <v>0.33333333333333443</v>
      </c>
      <c r="T1137" s="21">
        <v>-9.6222669497054977E-2</v>
      </c>
      <c r="U1137" s="21">
        <v>-0.23968642314884603</v>
      </c>
      <c r="V1137" s="21">
        <v>-4.2412176224550735E-2</v>
      </c>
      <c r="W1137" s="21">
        <v>7.1371307132750852</v>
      </c>
      <c r="X1137" s="21">
        <v>-1.1856689581907776</v>
      </c>
      <c r="Y1137" s="21">
        <v>-1.0000000000000033</v>
      </c>
      <c r="Z1137" s="21">
        <v>-1.0000000000000033</v>
      </c>
      <c r="AA1137" s="21">
        <v>8.5542677782030108</v>
      </c>
      <c r="AB1137" s="21">
        <v>-0.11426433673326004</v>
      </c>
      <c r="AC1137" s="21">
        <v>-5.2333129459456736E-2</v>
      </c>
      <c r="AD1137" s="21">
        <v>0.18073221718695265</v>
      </c>
      <c r="AE1137" s="21">
        <v>0.70673754971179958</v>
      </c>
      <c r="AF1137" s="21">
        <v>-1.0000000000000033</v>
      </c>
      <c r="AG1137" s="21">
        <v>-1.0000000000000033</v>
      </c>
      <c r="AH1137" s="21">
        <v>-1.0000000000000033</v>
      </c>
      <c r="AI1137" s="21">
        <v>2.027070085081905E-2</v>
      </c>
      <c r="AJ1137" s="21">
        <v>-4.2412176224550735E-2</v>
      </c>
      <c r="AK1137" s="21">
        <v>-9.3814974217603167E-3</v>
      </c>
      <c r="AL1137" s="21">
        <v>-3.5560333161596153E-2</v>
      </c>
      <c r="AM1137" s="21">
        <v>-0.29784466042707114</v>
      </c>
      <c r="AN1137" s="21">
        <v>-0.24114806885014337</v>
      </c>
      <c r="AO1137" s="21">
        <v>-7.493023997785583</v>
      </c>
      <c r="AP1137" s="21">
        <v>-6.2065033870615647</v>
      </c>
      <c r="AQ1137" s="21">
        <v>-6.2678414888645761</v>
      </c>
      <c r="AR1137" s="21">
        <v>-4.4987935537117274E-2</v>
      </c>
      <c r="AS1137" s="21">
        <v>-1.4090851615597728</v>
      </c>
      <c r="AT1137" s="21">
        <v>-1.0000000000000033</v>
      </c>
      <c r="AU1137" s="21">
        <v>-1.0000000000000033</v>
      </c>
      <c r="AV1137" s="21">
        <v>0.98544876547392057</v>
      </c>
      <c r="AW1137" s="21">
        <v>-6.7048259760942708</v>
      </c>
      <c r="AX1137" s="21">
        <v>-10.54062958153296</v>
      </c>
      <c r="AY1137" s="21">
        <v>8.4211601188574469E-3</v>
      </c>
      <c r="AZ1137" s="21">
        <v>-38.316134106631743</v>
      </c>
      <c r="BA1137" s="26">
        <v>1339.8322510137368</v>
      </c>
    </row>
    <row r="1138" spans="1:100" x14ac:dyDescent="0.25">
      <c r="A1138">
        <v>3122</v>
      </c>
      <c r="B1138" t="s">
        <v>1541</v>
      </c>
      <c r="C1138" s="26">
        <v>3</v>
      </c>
      <c r="D1138" s="21">
        <v>5.4690601611867935</v>
      </c>
      <c r="E1138" s="21">
        <v>0</v>
      </c>
      <c r="F1138" s="21">
        <v>-0.25379550461208267</v>
      </c>
      <c r="G1138" s="21">
        <v>-0.25379550461208267</v>
      </c>
      <c r="H1138" s="21">
        <v>0.38027244532350746</v>
      </c>
      <c r="I1138" s="21">
        <v>0</v>
      </c>
      <c r="J1138" s="21">
        <v>22.81634671941044</v>
      </c>
      <c r="K1138" s="21">
        <v>0.38027244532350746</v>
      </c>
      <c r="L1138" s="21">
        <v>-0.99999999999999956</v>
      </c>
      <c r="M1138" s="21">
        <v>-0.99999999999999956</v>
      </c>
      <c r="N1138" s="21">
        <v>7.6054489064701496</v>
      </c>
      <c r="O1138" s="21">
        <v>28.031611375985154</v>
      </c>
      <c r="P1138" s="21">
        <v>-0.92000791942490923</v>
      </c>
      <c r="Q1138" s="21">
        <v>-1.1073072969218283</v>
      </c>
      <c r="R1138" s="21">
        <v>-0.32679998039649744</v>
      </c>
      <c r="S1138" s="21">
        <v>0.33333333333333326</v>
      </c>
      <c r="T1138" s="21">
        <v>0.21956505977834664</v>
      </c>
      <c r="U1138" s="21">
        <v>0.17189757840904776</v>
      </c>
      <c r="V1138" s="21">
        <v>-1.1854503345025365E-2</v>
      </c>
      <c r="W1138" s="21">
        <v>13.306760914087791</v>
      </c>
      <c r="X1138" s="21">
        <v>0.80147857945552003</v>
      </c>
      <c r="Y1138" s="21">
        <v>-0.99999999999999956</v>
      </c>
      <c r="Z1138" s="21">
        <v>-0.99999999999999956</v>
      </c>
      <c r="AA1138" s="21">
        <v>9.3772496522713755</v>
      </c>
      <c r="AB1138" s="21">
        <v>4.1923340415127505E-2</v>
      </c>
      <c r="AC1138" s="21">
        <v>6.9102963249203855E-2</v>
      </c>
      <c r="AD1138" s="21">
        <v>-0.1830805292927293</v>
      </c>
      <c r="AE1138" s="21">
        <v>-3.6027112814199107</v>
      </c>
      <c r="AF1138" s="21">
        <v>-0.99999999999999956</v>
      </c>
      <c r="AG1138" s="21">
        <v>-0.99999999999999956</v>
      </c>
      <c r="AH1138" s="21">
        <v>-0.99999999999999956</v>
      </c>
      <c r="AI1138" s="21">
        <v>0</v>
      </c>
      <c r="AJ1138" s="21">
        <v>-1.1854503345025365E-2</v>
      </c>
      <c r="AK1138" s="21">
        <v>-0.17641022587596109</v>
      </c>
      <c r="AL1138" s="21">
        <v>-9.3273921317131137E-2</v>
      </c>
      <c r="AM1138" s="21">
        <v>0.14898247998701561</v>
      </c>
      <c r="AN1138" s="21">
        <v>-6.3965018427143278E-2</v>
      </c>
      <c r="AO1138" s="21">
        <v>2.8425108702955866</v>
      </c>
      <c r="AP1138" s="21">
        <v>-2.0654950672642372</v>
      </c>
      <c r="AQ1138" s="21">
        <v>36.123107633498222</v>
      </c>
      <c r="AR1138" s="21">
        <v>0.71294146817570225</v>
      </c>
      <c r="AS1138" s="21">
        <v>1.181751024779027</v>
      </c>
      <c r="AT1138" s="21">
        <v>-0.99999999999999956</v>
      </c>
      <c r="AU1138" s="21">
        <v>-0.99999999999999956</v>
      </c>
      <c r="AV1138" s="21">
        <v>-0.58059548500858005</v>
      </c>
      <c r="AW1138" s="21">
        <v>35.343365960992323</v>
      </c>
      <c r="AX1138" s="21">
        <v>34.157915626489782</v>
      </c>
      <c r="AY1138" s="21">
        <v>0.31095105042802962</v>
      </c>
      <c r="AZ1138" s="21">
        <v>6.0105074967659027</v>
      </c>
      <c r="BA1138" s="26">
        <v>1436.9367878766909</v>
      </c>
      <c r="CU1138" t="e">
        <v>#N/A</v>
      </c>
      <c r="CV1138" t="e">
        <v>#N/A</v>
      </c>
    </row>
    <row r="1139" spans="1:100" x14ac:dyDescent="0.25">
      <c r="A1139">
        <v>3128</v>
      </c>
      <c r="B1139" t="s">
        <v>1542</v>
      </c>
      <c r="C1139" s="26">
        <v>3</v>
      </c>
      <c r="D1139" s="21">
        <v>5.2144290607586363</v>
      </c>
      <c r="E1139" s="21">
        <v>-2.6294849299563921E-2</v>
      </c>
      <c r="F1139" s="21">
        <v>0.11321488909229227</v>
      </c>
      <c r="G1139" s="21">
        <v>0.10488633070916709</v>
      </c>
      <c r="H1139" s="21">
        <v>0.24739383642973745</v>
      </c>
      <c r="I1139" s="21">
        <v>0</v>
      </c>
      <c r="J1139" s="21">
        <v>14.843630185784246</v>
      </c>
      <c r="K1139" s="21">
        <v>0.24739383642973745</v>
      </c>
      <c r="L1139" s="21">
        <v>-1.0000000000000016</v>
      </c>
      <c r="M1139" s="21">
        <v>-1.0000000000000016</v>
      </c>
      <c r="N1139" s="21">
        <v>4.947876728594748</v>
      </c>
      <c r="O1139" s="21">
        <v>20.162945577252056</v>
      </c>
      <c r="P1139" s="21">
        <v>0.72442944765800821</v>
      </c>
      <c r="Q1139" s="21">
        <v>2.1863457703019895</v>
      </c>
      <c r="R1139" s="21">
        <v>0.80360879322909395</v>
      </c>
      <c r="S1139" s="21">
        <v>0.33333333333333376</v>
      </c>
      <c r="T1139" s="21">
        <v>0.34171483677320297</v>
      </c>
      <c r="U1139" s="21">
        <v>0.17572353007899449</v>
      </c>
      <c r="V1139" s="21">
        <v>0</v>
      </c>
      <c r="W1139" s="21">
        <v>24.135114550231755</v>
      </c>
      <c r="X1139" s="21">
        <v>1.127539127378985</v>
      </c>
      <c r="Y1139" s="21">
        <v>-1.0000000000000016</v>
      </c>
      <c r="Z1139" s="21">
        <v>-1.0000000000000016</v>
      </c>
      <c r="AA1139" s="21">
        <v>61.100845426379905</v>
      </c>
      <c r="AB1139" s="21">
        <v>0.23265981161223409</v>
      </c>
      <c r="AC1139" s="21">
        <v>0.30864119473067425</v>
      </c>
      <c r="AD1139" s="21">
        <v>0.18194143531547197</v>
      </c>
      <c r="AE1139" s="21">
        <v>36.162122082918984</v>
      </c>
      <c r="AF1139" s="21">
        <v>-1.0000000000000016</v>
      </c>
      <c r="AG1139" s="21">
        <v>-1.0000000000000016</v>
      </c>
      <c r="AH1139" s="21">
        <v>-1.0000000000000016</v>
      </c>
      <c r="AI1139" s="21">
        <v>2.738629906175908E-3</v>
      </c>
      <c r="AJ1139" s="21">
        <v>0</v>
      </c>
      <c r="AK1139" s="21">
        <v>-7.7206898617751575E-3</v>
      </c>
      <c r="AL1139" s="21">
        <v>0.1253496584532765</v>
      </c>
      <c r="AM1139" s="21">
        <v>-0.39272197164891653</v>
      </c>
      <c r="AN1139" s="21">
        <v>-4.6729589759460947E-2</v>
      </c>
      <c r="AO1139" s="21">
        <v>-9.8566527405317839</v>
      </c>
      <c r="AP1139" s="21">
        <v>-0.54149145172014279</v>
      </c>
      <c r="AQ1139" s="21">
        <v>38.978744736016012</v>
      </c>
      <c r="AR1139" s="21">
        <v>0.85077170018553094</v>
      </c>
      <c r="AS1139" s="21">
        <v>1.3749329638087224</v>
      </c>
      <c r="AT1139" s="21">
        <v>-1.0000000000000016</v>
      </c>
      <c r="AU1139" s="21">
        <v>-1.0000000000000016</v>
      </c>
      <c r="AV1139" s="21">
        <v>0.90849512393826115</v>
      </c>
      <c r="AW1139" s="21">
        <v>80.722299551911831</v>
      </c>
      <c r="AX1139" s="21">
        <v>80.777072150035352</v>
      </c>
      <c r="AY1139" s="21">
        <v>0.33538854208496022</v>
      </c>
      <c r="AZ1139" s="21">
        <v>24.115831844391803</v>
      </c>
      <c r="BA1139" s="26">
        <v>1515.1831586640685</v>
      </c>
    </row>
    <row r="1140" spans="1:100" x14ac:dyDescent="0.25">
      <c r="A1140">
        <v>3130</v>
      </c>
      <c r="B1140" t="s">
        <v>1543</v>
      </c>
      <c r="C1140" s="26">
        <v>3</v>
      </c>
      <c r="D1140" s="21">
        <v>5.3914307541764757</v>
      </c>
      <c r="E1140" s="21">
        <v>-0.14804317570989242</v>
      </c>
      <c r="F1140" s="21">
        <v>0.80895938701082237</v>
      </c>
      <c r="G1140" s="21">
        <v>0.72446354952359004</v>
      </c>
      <c r="H1140" s="21">
        <v>0.63535367204493209</v>
      </c>
      <c r="I1140" s="21">
        <v>0</v>
      </c>
      <c r="J1140" s="21">
        <v>38.121220322695912</v>
      </c>
      <c r="K1140" s="21">
        <v>0.63535367204493209</v>
      </c>
      <c r="L1140" s="21">
        <v>-0.99999999999999822</v>
      </c>
      <c r="M1140" s="21">
        <v>-0.99999999999999822</v>
      </c>
      <c r="N1140" s="21">
        <v>12.707073440898633</v>
      </c>
      <c r="O1140" s="21">
        <v>44.237114626395979</v>
      </c>
      <c r="P1140" s="21">
        <v>-0.5473776602635112</v>
      </c>
      <c r="Q1140" s="21">
        <v>1.2173809423230273</v>
      </c>
      <c r="R1140" s="21">
        <v>0.20117411863504564</v>
      </c>
      <c r="S1140" s="21">
        <v>0.33333333333333243</v>
      </c>
      <c r="T1140" s="21">
        <v>0.3794556629632197</v>
      </c>
      <c r="U1140" s="21">
        <v>0.57131805520660117</v>
      </c>
      <c r="V1140" s="21">
        <v>0.19749993803068833</v>
      </c>
      <c r="W1140" s="21">
        <v>33.850132699556376</v>
      </c>
      <c r="X1140" s="21">
        <v>3.5938295028920431</v>
      </c>
      <c r="Y1140" s="21">
        <v>-0.99999999999999822</v>
      </c>
      <c r="Z1140" s="21">
        <v>-0.99999999999999822</v>
      </c>
      <c r="AA1140" s="21">
        <v>65.653809093367315</v>
      </c>
      <c r="AB1140" s="21">
        <v>0.30138696653357333</v>
      </c>
      <c r="AC1140" s="21">
        <v>0.11523589670064044</v>
      </c>
      <c r="AD1140" s="21">
        <v>0.21542718226930443</v>
      </c>
      <c r="AE1140" s="21">
        <v>31.602502275175908</v>
      </c>
      <c r="AF1140" s="21">
        <v>-0.99999999999999822</v>
      </c>
      <c r="AG1140" s="21">
        <v>-0.99999999999999822</v>
      </c>
      <c r="AH1140" s="21">
        <v>-0.99999999999999822</v>
      </c>
      <c r="AI1140" s="21">
        <v>0</v>
      </c>
      <c r="AJ1140" s="21">
        <v>0.19749993803068833</v>
      </c>
      <c r="AK1140" s="21">
        <v>-0.11446393354496666</v>
      </c>
      <c r="AL1140" s="21">
        <v>0.6422992525116149</v>
      </c>
      <c r="AM1140" s="21">
        <v>0.10642631971739226</v>
      </c>
      <c r="AN1140" s="21">
        <v>4.1110426191558989E-2</v>
      </c>
      <c r="AO1140" s="21">
        <v>2.0883383252099756</v>
      </c>
      <c r="AP1140" s="21">
        <v>4.2392569173470491</v>
      </c>
      <c r="AQ1140" s="21">
        <v>71.971353022252302</v>
      </c>
      <c r="AR1140" s="21">
        <v>1.481606989533842</v>
      </c>
      <c r="AS1140" s="21">
        <v>4.2291831749369759</v>
      </c>
      <c r="AT1140" s="21">
        <v>-0.99999999999999822</v>
      </c>
      <c r="AU1140" s="21">
        <v>-0.99999999999999822</v>
      </c>
      <c r="AV1140" s="21">
        <v>0.92563766815863602</v>
      </c>
      <c r="AW1140" s="21">
        <v>114.13018063711036</v>
      </c>
      <c r="AX1140" s="21">
        <v>133.88017444017925</v>
      </c>
      <c r="AY1140" s="21">
        <v>0.32198141633752109</v>
      </c>
      <c r="AZ1140" s="21">
        <v>42.42269953067823</v>
      </c>
      <c r="BA1140" s="26">
        <v>1604.9796811633844</v>
      </c>
      <c r="CU1140" t="e">
        <v>#N/A</v>
      </c>
      <c r="CV1140" t="e">
        <v>#N/A</v>
      </c>
    </row>
    <row r="1141" spans="1:100" x14ac:dyDescent="0.25">
      <c r="A1141">
        <v>3131</v>
      </c>
      <c r="B1141" t="s">
        <v>1544</v>
      </c>
      <c r="C1141" s="26">
        <v>3</v>
      </c>
      <c r="D1141" s="21">
        <v>2.5836354674343638</v>
      </c>
      <c r="E1141" s="21">
        <v>0</v>
      </c>
      <c r="F1141" s="21">
        <v>-7.251323357118733E-2</v>
      </c>
      <c r="G1141" s="21">
        <v>-7.251323357118733E-2</v>
      </c>
      <c r="H1141" s="21">
        <v>-9.2550677479881605E-2</v>
      </c>
      <c r="I1141" s="21">
        <v>0</v>
      </c>
      <c r="J1141" s="21">
        <v>-5.5530406487928952</v>
      </c>
      <c r="K1141" s="21">
        <v>-9.2550677479881605E-2</v>
      </c>
      <c r="L1141" s="21">
        <v>-1.0000000000000002</v>
      </c>
      <c r="M1141" s="21">
        <v>-1.0000000000000002</v>
      </c>
      <c r="N1141" s="21">
        <v>-1.8510135495976321</v>
      </c>
      <c r="O1141" s="21">
        <v>-3.0419184149297189</v>
      </c>
      <c r="P1141" s="21">
        <v>4.2116308245686233E-2</v>
      </c>
      <c r="Q1141" s="21">
        <v>0.92791125030058841</v>
      </c>
      <c r="R1141" s="21">
        <v>0.38232568947382162</v>
      </c>
      <c r="S1141" s="21">
        <v>0.32317745224665029</v>
      </c>
      <c r="T1141" s="21">
        <v>9.0293631893830995E-2</v>
      </c>
      <c r="U1141" s="21">
        <v>2.6474175625335467E-3</v>
      </c>
      <c r="V1141" s="21">
        <v>-2.0103855560549212E-2</v>
      </c>
      <c r="W1141" s="21">
        <v>19.542612944893886</v>
      </c>
      <c r="X1141" s="21">
        <v>0.15294859706769959</v>
      </c>
      <c r="Y1141" s="21">
        <v>-1.0000000000000002</v>
      </c>
      <c r="Z1141" s="21">
        <v>-1.0000000000000002</v>
      </c>
      <c r="AA1141" s="21">
        <v>14.693835803208344</v>
      </c>
      <c r="AB1141" s="21">
        <v>-7.5589053209371676E-2</v>
      </c>
      <c r="AC1141" s="21">
        <v>4.9778736934295E-2</v>
      </c>
      <c r="AD1141" s="21">
        <v>-7.881174034811067E-2</v>
      </c>
      <c r="AE1141" s="21">
        <v>-5.2311028311593635</v>
      </c>
      <c r="AF1141" s="21">
        <v>-1.0000000000000002</v>
      </c>
      <c r="AG1141" s="21">
        <v>-1.0000000000000002</v>
      </c>
      <c r="AH1141" s="21">
        <v>-1.0000000000000002</v>
      </c>
      <c r="AI1141" s="21">
        <v>0</v>
      </c>
      <c r="AJ1141" s="21">
        <v>-2.0103855560549212E-2</v>
      </c>
      <c r="AK1141" s="21">
        <v>1.2463402121061083E-2</v>
      </c>
      <c r="AL1141" s="21">
        <v>-1.012623999440046E-2</v>
      </c>
      <c r="AM1141" s="21">
        <v>-8.41749380185427E-2</v>
      </c>
      <c r="AN1141" s="21">
        <v>0.1111280554604558</v>
      </c>
      <c r="AO1141" s="21">
        <v>-2.0420564398582632</v>
      </c>
      <c r="AP1141" s="21">
        <v>2.7275701865393907</v>
      </c>
      <c r="AQ1141" s="21">
        <v>13.989572296100985</v>
      </c>
      <c r="AR1141" s="21">
        <v>0.3960146461424654</v>
      </c>
      <c r="AS1141" s="21">
        <v>6.039791958781833E-2</v>
      </c>
      <c r="AT1141" s="21">
        <v>-1.0000000000000002</v>
      </c>
      <c r="AU1141" s="21">
        <v>-1.0000000000000002</v>
      </c>
      <c r="AV1141" s="21">
        <v>0.30981245590263407</v>
      </c>
      <c r="AW1141" s="21">
        <v>14.379487574818006</v>
      </c>
      <c r="AX1141" s="21">
        <v>12.369102018763089</v>
      </c>
      <c r="AY1141" s="21">
        <v>-0.21212552031751855</v>
      </c>
      <c r="AZ1141" s="21">
        <v>-67.635458401454699</v>
      </c>
      <c r="BA1141" s="26">
        <v>1268.1015500409671</v>
      </c>
    </row>
    <row r="1142" spans="1:100" x14ac:dyDescent="0.25">
      <c r="A1142">
        <v>3132</v>
      </c>
      <c r="B1142" t="s">
        <v>1545</v>
      </c>
      <c r="C1142" s="26">
        <v>3</v>
      </c>
      <c r="D1142" s="21">
        <v>5.623839831349847</v>
      </c>
      <c r="E1142" s="21">
        <v>-1.0860572885118394E-2</v>
      </c>
      <c r="F1142" s="21">
        <v>8.4770657590156056</v>
      </c>
      <c r="G1142" s="21">
        <v>8.4770657590156056</v>
      </c>
      <c r="H1142" s="21">
        <v>0.76162660359817436</v>
      </c>
      <c r="I1142" s="21">
        <v>0</v>
      </c>
      <c r="J1142" s="21">
        <v>45.697596215890435</v>
      </c>
      <c r="K1142" s="21">
        <v>0.76162660359817436</v>
      </c>
      <c r="L1142" s="21">
        <v>-1.0000000000000011</v>
      </c>
      <c r="M1142" s="21">
        <v>-1.0000000000000011</v>
      </c>
      <c r="N1142" s="21">
        <v>15.232532071963472</v>
      </c>
      <c r="O1142" s="21">
        <v>59.798501806255871</v>
      </c>
      <c r="P1142" s="21">
        <v>2.1905249825700114E-2</v>
      </c>
      <c r="Q1142" s="21">
        <v>35.599743851714749</v>
      </c>
      <c r="R1142" s="21">
        <v>11.596409994967464</v>
      </c>
      <c r="S1142" s="21">
        <v>0.33333333333333359</v>
      </c>
      <c r="T1142" s="21">
        <v>0.37466775156369891</v>
      </c>
      <c r="U1142" s="21">
        <v>6.0740426999083094E-2</v>
      </c>
      <c r="V1142" s="21">
        <v>4.2623440465134289E-3</v>
      </c>
      <c r="W1142" s="21">
        <v>0.45509009377821091</v>
      </c>
      <c r="X1142" s="21">
        <v>0.24731541411799068</v>
      </c>
      <c r="Y1142" s="21">
        <v>-1.0000000000000011</v>
      </c>
      <c r="Z1142" s="21">
        <v>-1.0000000000000011</v>
      </c>
      <c r="AA1142" s="21">
        <v>38.015343706583408</v>
      </c>
      <c r="AB1142" s="21">
        <v>0.10887756151885603</v>
      </c>
      <c r="AC1142" s="21">
        <v>0.15860816251197921</v>
      </c>
      <c r="AD1142" s="21">
        <v>0.25179114832591931</v>
      </c>
      <c r="AE1142" s="21">
        <v>25.963843617837739</v>
      </c>
      <c r="AF1142" s="21">
        <v>-1.0000000000000011</v>
      </c>
      <c r="AG1142" s="21">
        <v>-1.0000000000000011</v>
      </c>
      <c r="AH1142" s="21">
        <v>-1.0000000000000011</v>
      </c>
      <c r="AI1142" s="21">
        <v>9.3681124729240277E-3</v>
      </c>
      <c r="AJ1142" s="21">
        <v>4.2623440465134289E-3</v>
      </c>
      <c r="AK1142" s="21">
        <v>7.3432273982842994E-2</v>
      </c>
      <c r="AL1142" s="21">
        <v>3.0461558736791471E-2</v>
      </c>
      <c r="AM1142" s="21">
        <v>0.31101933824590788</v>
      </c>
      <c r="AN1142" s="21">
        <v>7.5091177355456229E-2</v>
      </c>
      <c r="AO1142" s="21">
        <v>8.1426448260619093</v>
      </c>
      <c r="AP1142" s="21">
        <v>2.0295872275703628</v>
      </c>
      <c r="AQ1142" s="21">
        <v>46.15268630966866</v>
      </c>
      <c r="AR1142" s="21">
        <v>0.77300385594262977</v>
      </c>
      <c r="AS1142" s="21">
        <v>1.0089420177161652</v>
      </c>
      <c r="AT1142" s="21">
        <v>-1.0000000000000011</v>
      </c>
      <c r="AU1142" s="21">
        <v>-1.0000000000000011</v>
      </c>
      <c r="AV1142" s="21">
        <v>20.073475753983072</v>
      </c>
      <c r="AW1142" s="21">
        <v>99.843432740409668</v>
      </c>
      <c r="AX1142" s="21">
        <v>100.45702939451948</v>
      </c>
      <c r="AY1142" s="21">
        <v>0.34873011480039906</v>
      </c>
      <c r="AZ1142" s="21">
        <v>35.348190205989972</v>
      </c>
      <c r="BA1142" s="26">
        <v>1554.6504594107928</v>
      </c>
    </row>
    <row r="1143" spans="1:100" x14ac:dyDescent="0.25">
      <c r="A1143">
        <v>3133</v>
      </c>
      <c r="B1143" t="s">
        <v>1546</v>
      </c>
      <c r="C1143" s="26">
        <v>2</v>
      </c>
      <c r="D1143" s="21">
        <v>4.4774415263594358</v>
      </c>
      <c r="E1143" s="21">
        <v>0.16559977693136022</v>
      </c>
      <c r="F1143" s="21">
        <v>0.48929881172437095</v>
      </c>
      <c r="G1143" s="21">
        <v>0.49918763304984753</v>
      </c>
      <c r="H1143" s="21">
        <v>0.15549925079888691</v>
      </c>
      <c r="I1143" s="21">
        <v>0</v>
      </c>
      <c r="J1143" s="21">
        <v>9.3299550479332147</v>
      </c>
      <c r="K1143" s="21">
        <v>0.15549925079888691</v>
      </c>
      <c r="L1143" s="21">
        <v>-1</v>
      </c>
      <c r="M1143" s="21">
        <v>-1</v>
      </c>
      <c r="N1143" s="21">
        <v>3.1099850159777382</v>
      </c>
      <c r="O1143" s="21">
        <v>13.536252695801297</v>
      </c>
      <c r="P1143" s="21">
        <v>1.0064526361599764</v>
      </c>
      <c r="Q1143" s="21">
        <v>2.6406001238805756</v>
      </c>
      <c r="R1143" s="21">
        <v>0.86879334221791638</v>
      </c>
      <c r="S1143" s="21">
        <v>0.34392194589006542</v>
      </c>
      <c r="T1143" s="21">
        <v>0.34112064895835581</v>
      </c>
      <c r="U1143" s="21">
        <v>0.14813078241411032</v>
      </c>
      <c r="V1143" s="21">
        <v>9.9561396856593497E-3</v>
      </c>
      <c r="W1143" s="21">
        <v>28.767972222435496</v>
      </c>
      <c r="X1143" s="21">
        <v>1.1295265050562313</v>
      </c>
      <c r="Y1143" s="21">
        <v>-1</v>
      </c>
      <c r="Z1143" s="21">
        <v>-1</v>
      </c>
      <c r="AA1143" s="21">
        <v>51.576541955577014</v>
      </c>
      <c r="AB1143" s="21">
        <v>0.19651866712669447</v>
      </c>
      <c r="AC1143" s="21">
        <v>0.1967623106733648</v>
      </c>
      <c r="AD1143" s="21">
        <v>0.19149145768757575</v>
      </c>
      <c r="AE1143" s="21">
        <v>24.908170924222002</v>
      </c>
      <c r="AF1143" s="21">
        <v>-1</v>
      </c>
      <c r="AG1143" s="21">
        <v>-1</v>
      </c>
      <c r="AH1143" s="21">
        <v>-1</v>
      </c>
      <c r="AI1143" s="21">
        <v>5.1923405052978471E-3</v>
      </c>
      <c r="AJ1143" s="21">
        <v>9.9561396856593497E-3</v>
      </c>
      <c r="AK1143" s="21">
        <v>-4.8463203642504227E-3</v>
      </c>
      <c r="AL1143" s="21">
        <v>0.17667427735349775</v>
      </c>
      <c r="AM1143" s="21">
        <v>-1.3990211241412628E-2</v>
      </c>
      <c r="AN1143" s="21">
        <v>0.19743107145646638</v>
      </c>
      <c r="AO1143" s="21">
        <v>3.0773678848702968E-2</v>
      </c>
      <c r="AP1143" s="21">
        <v>5.4143876114738774</v>
      </c>
      <c r="AQ1143" s="21">
        <v>34.24813464458164</v>
      </c>
      <c r="AR1143" s="21">
        <v>0.79933227660749606</v>
      </c>
      <c r="AS1143" s="21">
        <v>1.2263894098092609</v>
      </c>
      <c r="AT1143" s="21">
        <v>-1</v>
      </c>
      <c r="AU1143" s="21">
        <v>-1</v>
      </c>
      <c r="AV1143" s="21">
        <v>1.204640093189733</v>
      </c>
      <c r="AW1143" s="21">
        <v>64.881869634974493</v>
      </c>
      <c r="AX1143" s="21">
        <v>65.127608689969961</v>
      </c>
      <c r="AY1143" s="21">
        <v>0.2441369162375725</v>
      </c>
      <c r="AZ1143" s="21">
        <v>13.572208288163607</v>
      </c>
      <c r="BA1143" s="26">
        <v>1458.4783669532212</v>
      </c>
    </row>
    <row r="1144" spans="1:100" x14ac:dyDescent="0.25">
      <c r="A1144">
        <v>3134</v>
      </c>
      <c r="B1144" t="s">
        <v>1547</v>
      </c>
      <c r="C1144" s="26">
        <v>3</v>
      </c>
      <c r="D1144" s="21">
        <v>5.6340100141534659</v>
      </c>
      <c r="E1144" s="21">
        <v>3.7808833012231299E-2</v>
      </c>
      <c r="F1144" s="21">
        <v>0.22993498564325227</v>
      </c>
      <c r="G1144" s="21">
        <v>0.25341200927553426</v>
      </c>
      <c r="H1144" s="21">
        <v>0.23450161403411979</v>
      </c>
      <c r="I1144" s="21">
        <v>0</v>
      </c>
      <c r="J1144" s="21">
        <v>14.070096842047192</v>
      </c>
      <c r="K1144" s="21">
        <v>0.23450161403411979</v>
      </c>
      <c r="L1144" s="21">
        <v>-0.99999999999999811</v>
      </c>
      <c r="M1144" s="21">
        <v>-0.99999999999999811</v>
      </c>
      <c r="N1144" s="21">
        <v>4.6900322806823969</v>
      </c>
      <c r="O1144" s="21">
        <v>19.957518865476192</v>
      </c>
      <c r="P1144" s="21">
        <v>-1.0177616946607075</v>
      </c>
      <c r="Q1144" s="21">
        <v>-2.4338827396830887</v>
      </c>
      <c r="R1144" s="21">
        <v>-1.048787021528268</v>
      </c>
      <c r="S1144" s="21">
        <v>0.33333333333333276</v>
      </c>
      <c r="T1144" s="21">
        <v>0.42785234324827298</v>
      </c>
      <c r="U1144" s="21">
        <v>-9.9393522262261769E-3</v>
      </c>
      <c r="V1144" s="21">
        <v>2.8729634506950385E-2</v>
      </c>
      <c r="W1144" s="21">
        <v>21.818973793128393</v>
      </c>
      <c r="X1144" s="21">
        <v>0.73069991969634818</v>
      </c>
      <c r="Y1144" s="21">
        <v>-0.99999999999999811</v>
      </c>
      <c r="Z1144" s="21">
        <v>-0.99999999999999811</v>
      </c>
      <c r="AA1144" s="21">
        <v>54.002456607288003</v>
      </c>
      <c r="AB1144" s="21">
        <v>0.16984676004538135</v>
      </c>
      <c r="AC1144" s="21">
        <v>0.31574993996389766</v>
      </c>
      <c r="AD1144" s="21">
        <v>0.17904869670447882</v>
      </c>
      <c r="AE1144" s="21">
        <v>33.232269835687873</v>
      </c>
      <c r="AF1144" s="21">
        <v>-0.99999999999999811</v>
      </c>
      <c r="AG1144" s="21">
        <v>-0.99999999999999811</v>
      </c>
      <c r="AH1144" s="21">
        <v>-0.99999999999999811</v>
      </c>
      <c r="AI1144" s="21">
        <v>0</v>
      </c>
      <c r="AJ1144" s="21">
        <v>2.8729634506950385E-2</v>
      </c>
      <c r="AK1144" s="21">
        <v>0.12982258592226503</v>
      </c>
      <c r="AL1144" s="21">
        <v>0.21942841612991737</v>
      </c>
      <c r="AM1144" s="21">
        <v>0.12195718003689873</v>
      </c>
      <c r="AN1144" s="21">
        <v>0.16179821181724058</v>
      </c>
      <c r="AO1144" s="21">
        <v>3.6980424305337927</v>
      </c>
      <c r="AP1144" s="21">
        <v>5.142097376080601</v>
      </c>
      <c r="AQ1144" s="21">
        <v>35.889070635175557</v>
      </c>
      <c r="AR1144" s="21">
        <v>0.77997595886232962</v>
      </c>
      <c r="AS1144" s="21">
        <v>0.96520153373046791</v>
      </c>
      <c r="AT1144" s="21">
        <v>-0.99999999999999811</v>
      </c>
      <c r="AU1144" s="21">
        <v>-0.99999999999999811</v>
      </c>
      <c r="AV1144" s="21">
        <v>-0.79537501225273355</v>
      </c>
      <c r="AW1144" s="21">
        <v>79.102072848844813</v>
      </c>
      <c r="AX1144" s="21">
        <v>81.975036299539852</v>
      </c>
      <c r="AY1144" s="21">
        <v>0.21466877093273518</v>
      </c>
      <c r="AZ1144" s="21">
        <v>8.6133702911089465</v>
      </c>
      <c r="BA1144" s="26">
        <v>1458.7005310394229</v>
      </c>
      <c r="CU1144" t="e">
        <v>#N/A</v>
      </c>
      <c r="CV1144" t="e">
        <v>#N/A</v>
      </c>
    </row>
    <row r="1145" spans="1:100" x14ac:dyDescent="0.25">
      <c r="A1145">
        <v>3136</v>
      </c>
      <c r="B1145" t="s">
        <v>1548</v>
      </c>
      <c r="C1145" s="26">
        <v>3</v>
      </c>
      <c r="D1145" s="21">
        <v>4.6629135973387639</v>
      </c>
      <c r="E1145" s="21">
        <v>-0.3675335330120249</v>
      </c>
      <c r="F1145" s="21">
        <v>-2.4858888116104882E-2</v>
      </c>
      <c r="G1145" s="21">
        <v>-0.14692239280726679</v>
      </c>
      <c r="H1145" s="21">
        <v>0.10090121085233643</v>
      </c>
      <c r="I1145" s="21">
        <v>0</v>
      </c>
      <c r="J1145" s="21">
        <v>6.0540726511401877</v>
      </c>
      <c r="K1145" s="21">
        <v>0.10090121085233643</v>
      </c>
      <c r="L1145" s="21">
        <v>-1.0000000000000002</v>
      </c>
      <c r="M1145" s="21">
        <v>-1.0000000000000002</v>
      </c>
      <c r="N1145" s="21">
        <v>2.01802421704673</v>
      </c>
      <c r="O1145" s="21">
        <v>10.570063855671673</v>
      </c>
      <c r="P1145" s="21">
        <v>0.93389497141699285</v>
      </c>
      <c r="Q1145" s="21">
        <v>-0.73117237363890331</v>
      </c>
      <c r="R1145" s="21">
        <v>-9.3680478814768875E-2</v>
      </c>
      <c r="S1145" s="21">
        <v>0.33333333333333343</v>
      </c>
      <c r="T1145" s="21">
        <v>0.25065523393222972</v>
      </c>
      <c r="U1145" s="21">
        <v>4.7077448822027544E-2</v>
      </c>
      <c r="V1145" s="21">
        <v>-3.7840628064890532E-2</v>
      </c>
      <c r="W1145" s="21">
        <v>19.692967086814548</v>
      </c>
      <c r="X1145" s="21">
        <v>0.35760430169562191</v>
      </c>
      <c r="Y1145" s="21">
        <v>-1.0000000000000002</v>
      </c>
      <c r="Z1145" s="21">
        <v>-1.0000000000000002</v>
      </c>
      <c r="AA1145" s="21">
        <v>59.748197615365527</v>
      </c>
      <c r="AB1145" s="21">
        <v>0.32598993282828187</v>
      </c>
      <c r="AC1145" s="21">
        <v>9.7886728339834819E-2</v>
      </c>
      <c r="AD1145" s="21">
        <v>0.37910155897919851</v>
      </c>
      <c r="AE1145" s="21">
        <v>40.14891100736574</v>
      </c>
      <c r="AF1145" s="21">
        <v>-1.0000000000000002</v>
      </c>
      <c r="AG1145" s="21">
        <v>-1.0000000000000002</v>
      </c>
      <c r="AH1145" s="21">
        <v>-1.0000000000000002</v>
      </c>
      <c r="AI1145" s="21">
        <v>0</v>
      </c>
      <c r="AJ1145" s="21">
        <v>-3.7840628064890532E-2</v>
      </c>
      <c r="AK1145" s="21">
        <v>0.18747513698810114</v>
      </c>
      <c r="AL1145" s="21">
        <v>0.20984888815676433</v>
      </c>
      <c r="AM1145" s="21">
        <v>0.36737059331408745</v>
      </c>
      <c r="AN1145" s="21">
        <v>-9.6487115644608587E-2</v>
      </c>
      <c r="AO1145" s="21">
        <v>10.121640517792692</v>
      </c>
      <c r="AP1145" s="21">
        <v>-1.362933450331393</v>
      </c>
      <c r="AQ1145" s="21">
        <v>25.747039737954736</v>
      </c>
      <c r="AR1145" s="21">
        <v>0.5932253880227002</v>
      </c>
      <c r="AS1145" s="21">
        <v>0.45850551254795863</v>
      </c>
      <c r="AT1145" s="21">
        <v>-1.0000000000000002</v>
      </c>
      <c r="AU1145" s="21">
        <v>-1.0000000000000002</v>
      </c>
      <c r="AV1145" s="21">
        <v>-0.24060287162203559</v>
      </c>
      <c r="AW1145" s="21">
        <v>68.955328020705807</v>
      </c>
      <c r="AX1145" s="21">
        <v>65.17126521421676</v>
      </c>
      <c r="AY1145" s="21">
        <v>0.13299562811948734</v>
      </c>
      <c r="AZ1145" s="21">
        <v>7.5923257742786987</v>
      </c>
      <c r="BA1145" s="26">
        <v>1470.0281051972031</v>
      </c>
    </row>
    <row r="1146" spans="1:100" x14ac:dyDescent="0.25">
      <c r="A1146">
        <v>3137</v>
      </c>
      <c r="B1146" t="s">
        <v>1549</v>
      </c>
      <c r="C1146" s="26">
        <v>2</v>
      </c>
      <c r="D1146" s="21">
        <v>3.5991303513264388</v>
      </c>
      <c r="E1146" s="21">
        <v>-2.949779785231868E-2</v>
      </c>
      <c r="F1146" s="21">
        <v>3.4845388872689342E-3</v>
      </c>
      <c r="G1146" s="21">
        <v>1.1167232039981101E-2</v>
      </c>
      <c r="H1146" s="21">
        <v>5.4537802945058778E-2</v>
      </c>
      <c r="I1146" s="21">
        <v>0</v>
      </c>
      <c r="J1146" s="21">
        <v>3.272268176703526</v>
      </c>
      <c r="K1146" s="21">
        <v>5.4537802945058778E-2</v>
      </c>
      <c r="L1146" s="21">
        <v>-1</v>
      </c>
      <c r="M1146" s="21">
        <v>-1</v>
      </c>
      <c r="N1146" s="21">
        <v>1.0907560589011753</v>
      </c>
      <c r="O1146" s="21">
        <v>7.2438998715801093</v>
      </c>
      <c r="P1146" s="21">
        <v>1.8387703803227962E-2</v>
      </c>
      <c r="Q1146" s="21">
        <v>0.33123585760588126</v>
      </c>
      <c r="R1146" s="21">
        <v>0.11028633690510342</v>
      </c>
      <c r="S1146" s="21">
        <v>0.32504936623314268</v>
      </c>
      <c r="T1146" s="21">
        <v>0.26144023873632682</v>
      </c>
      <c r="U1146" s="21">
        <v>4.9464035811464482E-2</v>
      </c>
      <c r="V1146" s="21">
        <v>-3.0904202875676628E-3</v>
      </c>
      <c r="W1146" s="21">
        <v>22.540701801860674</v>
      </c>
      <c r="X1146" s="21">
        <v>0.67244307142534199</v>
      </c>
      <c r="Y1146" s="21">
        <v>-1</v>
      </c>
      <c r="Z1146" s="21">
        <v>-1</v>
      </c>
      <c r="AA1146" s="21">
        <v>38.755595152022977</v>
      </c>
      <c r="AB1146" s="21">
        <v>8.5845515892292834E-2</v>
      </c>
      <c r="AC1146" s="21">
        <v>8.6047159242467836E-2</v>
      </c>
      <c r="AD1146" s="21">
        <v>8.1727079614037856E-2</v>
      </c>
      <c r="AE1146" s="21">
        <v>14.712242576347315</v>
      </c>
      <c r="AF1146" s="21">
        <v>-1</v>
      </c>
      <c r="AG1146" s="21">
        <v>-1</v>
      </c>
      <c r="AH1146" s="21">
        <v>-1</v>
      </c>
      <c r="AI1146" s="21">
        <v>-1.9616441671014865E-3</v>
      </c>
      <c r="AJ1146" s="21">
        <v>-3.0904202875676628E-3</v>
      </c>
      <c r="AK1146" s="21">
        <v>0.12848628854196378</v>
      </c>
      <c r="AL1146" s="21">
        <v>4.3341668447283536E-2</v>
      </c>
      <c r="AM1146" s="21">
        <v>0.14130539462828007</v>
      </c>
      <c r="AN1146" s="21">
        <v>4.2135465586773703E-2</v>
      </c>
      <c r="AO1146" s="21">
        <v>3.9852080516183688</v>
      </c>
      <c r="AP1146" s="21">
        <v>1.459953238704212</v>
      </c>
      <c r="AQ1146" s="21">
        <v>27.618765765308087</v>
      </c>
      <c r="AR1146" s="21">
        <v>0.65340689122214157</v>
      </c>
      <c r="AS1146" s="21">
        <v>0.75448502249786464</v>
      </c>
      <c r="AT1146" s="21">
        <v>-1</v>
      </c>
      <c r="AU1146" s="21">
        <v>-1</v>
      </c>
      <c r="AV1146" s="21">
        <v>0.19807075468226043</v>
      </c>
      <c r="AW1146" s="21">
        <v>50.10666646597835</v>
      </c>
      <c r="AX1146" s="21">
        <v>50.158840939475084</v>
      </c>
      <c r="AY1146" s="21">
        <v>0.13032822876326444</v>
      </c>
      <c r="AZ1146" s="21">
        <v>-6.3662225283019342</v>
      </c>
      <c r="BA1146" s="26">
        <v>1435.7326115223557</v>
      </c>
    </row>
    <row r="1147" spans="1:100" x14ac:dyDescent="0.25">
      <c r="A1147">
        <v>3138</v>
      </c>
      <c r="B1147" t="s">
        <v>1550</v>
      </c>
      <c r="C1147" s="26">
        <v>3</v>
      </c>
      <c r="D1147" s="21">
        <v>1.1582381227578409</v>
      </c>
      <c r="E1147" s="21">
        <v>0</v>
      </c>
      <c r="F1147" s="21">
        <v>-0.30573898981268965</v>
      </c>
      <c r="G1147" s="21">
        <v>-0.30573898981268965</v>
      </c>
      <c r="H1147" s="21">
        <v>7.806154573409578E-2</v>
      </c>
      <c r="I1147" s="21">
        <v>0</v>
      </c>
      <c r="J1147" s="21">
        <v>4.6836927440457421</v>
      </c>
      <c r="K1147" s="21">
        <v>7.806154573409578E-2</v>
      </c>
      <c r="L1147" s="21">
        <v>-0.999999999999997</v>
      </c>
      <c r="M1147" s="21">
        <v>-0.999999999999997</v>
      </c>
      <c r="N1147" s="21">
        <v>1.5612309146819152</v>
      </c>
      <c r="O1147" s="21">
        <v>5.5361918769908929</v>
      </c>
      <c r="P1147" s="21">
        <v>-1.5866675914522177E-2</v>
      </c>
      <c r="Q1147" s="21">
        <v>0.79488595529919892</v>
      </c>
      <c r="R1147" s="21">
        <v>0.26221645548904493</v>
      </c>
      <c r="S1147" s="21">
        <v>0.33333333333333209</v>
      </c>
      <c r="T1147" s="21">
        <v>0.27593356199602331</v>
      </c>
      <c r="U1147" s="21">
        <v>0.4220201617956883</v>
      </c>
      <c r="V1147" s="21">
        <v>-2.5317156503775813E-2</v>
      </c>
      <c r="W1147" s="21">
        <v>37.116334195486893</v>
      </c>
      <c r="X1147" s="21">
        <v>1.998133525932333</v>
      </c>
      <c r="Y1147" s="21">
        <v>-0.999999999999997</v>
      </c>
      <c r="Z1147" s="21">
        <v>-0.999999999999997</v>
      </c>
      <c r="AA1147" s="21">
        <v>44.266863844269068</v>
      </c>
      <c r="AB1147" s="21">
        <v>0.1386817931274586</v>
      </c>
      <c r="AC1147" s="21">
        <v>1.4557928095459138E-3</v>
      </c>
      <c r="AD1147" s="21">
        <v>-2.3713220711423684E-3</v>
      </c>
      <c r="AE1147" s="21">
        <v>6.8883131932931096</v>
      </c>
      <c r="AF1147" s="21">
        <v>-0.999999999999997</v>
      </c>
      <c r="AG1147" s="21">
        <v>-0.999999999999997</v>
      </c>
      <c r="AH1147" s="21">
        <v>-0.999999999999997</v>
      </c>
      <c r="AI1147" s="21">
        <v>0</v>
      </c>
      <c r="AJ1147" s="21">
        <v>-2.5317156503775813E-2</v>
      </c>
      <c r="AK1147" s="21">
        <v>-3.8999169390919443E-2</v>
      </c>
      <c r="AL1147" s="21">
        <v>-1.2334057772214219E-2</v>
      </c>
      <c r="AM1147" s="21">
        <v>0.10249406768678417</v>
      </c>
      <c r="AN1147" s="21">
        <v>0.23960098036900829</v>
      </c>
      <c r="AO1147" s="21">
        <v>2.3673558452150076</v>
      </c>
      <c r="AP1147" s="21">
        <v>5.9283542203641373</v>
      </c>
      <c r="AQ1147" s="21">
        <v>41.800026939532628</v>
      </c>
      <c r="AR1147" s="21">
        <v>1.0059699006212686</v>
      </c>
      <c r="AS1147" s="21">
        <v>2.076195071666429</v>
      </c>
      <c r="AT1147" s="21">
        <v>-0.999999999999997</v>
      </c>
      <c r="AU1147" s="21">
        <v>-0.999999999999997</v>
      </c>
      <c r="AV1147" s="21">
        <v>-4.3522534323644696E-2</v>
      </c>
      <c r="AW1147" s="21">
        <v>55.731409941624065</v>
      </c>
      <c r="AX1147" s="21">
        <v>53.199694291246487</v>
      </c>
      <c r="AY1147" s="21">
        <v>0.20223543740477601</v>
      </c>
      <c r="AZ1147" s="21">
        <v>15.829214309879992</v>
      </c>
      <c r="BA1147" s="26">
        <v>1534.3338443667046</v>
      </c>
    </row>
    <row r="1148" spans="1:100" x14ac:dyDescent="0.25">
      <c r="A1148">
        <v>3139</v>
      </c>
      <c r="B1148" t="s">
        <v>1551</v>
      </c>
      <c r="C1148" s="26">
        <v>3</v>
      </c>
      <c r="D1148" s="21">
        <v>5.8255354021798516</v>
      </c>
      <c r="E1148" s="21">
        <v>-0.39628350589725775</v>
      </c>
      <c r="F1148" s="21">
        <v>-4.8632986634328912E-2</v>
      </c>
      <c r="G1148" s="21">
        <v>-0.18505532832925309</v>
      </c>
      <c r="H1148" s="21">
        <v>-4.5878345651322178E-3</v>
      </c>
      <c r="I1148" s="21">
        <v>0</v>
      </c>
      <c r="J1148" s="21">
        <v>-0.27527007390792679</v>
      </c>
      <c r="K1148" s="21">
        <v>-4.5878345651322178E-3</v>
      </c>
      <c r="L1148" s="21">
        <v>-0.99999999999999967</v>
      </c>
      <c r="M1148" s="21">
        <v>-0.99999999999999967</v>
      </c>
      <c r="N1148" s="21">
        <v>-9.1756691302643967E-2</v>
      </c>
      <c r="O1148" s="21">
        <v>5.3652099999426595</v>
      </c>
      <c r="P1148" s="21">
        <v>-4.8750938560109489</v>
      </c>
      <c r="Q1148" s="21">
        <v>4.0977887702490836</v>
      </c>
      <c r="R1148" s="21">
        <v>0.78593549792087636</v>
      </c>
      <c r="S1148" s="21">
        <v>0.33333333333333337</v>
      </c>
      <c r="T1148" s="21">
        <v>0.35798909875638818</v>
      </c>
      <c r="U1148" s="21">
        <v>-0.21203153392176188</v>
      </c>
      <c r="V1148" s="21">
        <v>-1.0628985970186734E-2</v>
      </c>
      <c r="W1148" s="21">
        <v>18.929989870516206</v>
      </c>
      <c r="X1148" s="21">
        <v>-0.19133401943025935</v>
      </c>
      <c r="Y1148" s="21">
        <v>-0.99999999999999967</v>
      </c>
      <c r="Z1148" s="21">
        <v>-0.99999999999999967</v>
      </c>
      <c r="AA1148" s="21">
        <v>44.531177121133858</v>
      </c>
      <c r="AB1148" s="21">
        <v>0.20077612740005182</v>
      </c>
      <c r="AC1148" s="21">
        <v>0.18967817345518234</v>
      </c>
      <c r="AD1148" s="21">
        <v>0.10585073419870188</v>
      </c>
      <c r="AE1148" s="21">
        <v>24.815251752696796</v>
      </c>
      <c r="AF1148" s="21">
        <v>-0.99999999999999967</v>
      </c>
      <c r="AG1148" s="21">
        <v>-0.99999999999999967</v>
      </c>
      <c r="AH1148" s="21">
        <v>-0.99999999999999967</v>
      </c>
      <c r="AI1148" s="21">
        <v>5.7745802114606969E-2</v>
      </c>
      <c r="AJ1148" s="21">
        <v>-1.0628985970186734E-2</v>
      </c>
      <c r="AK1148" s="21">
        <v>-6.457333283402536E-2</v>
      </c>
      <c r="AL1148" s="21">
        <v>-3.6731513153640365E-2</v>
      </c>
      <c r="AM1148" s="21">
        <v>0.64453801824546697</v>
      </c>
      <c r="AN1148" s="21">
        <v>5.1385473494817577E-2</v>
      </c>
      <c r="AO1148" s="21">
        <v>15.790583791966551</v>
      </c>
      <c r="AP1148" s="21">
        <v>1.100979271602238</v>
      </c>
      <c r="AQ1148" s="21">
        <v>18.654719796608269</v>
      </c>
      <c r="AR1148" s="21">
        <v>0.46866191219777287</v>
      </c>
      <c r="AS1148" s="21">
        <v>-0.19592185399539155</v>
      </c>
      <c r="AT1148" s="21">
        <v>-0.99999999999999967</v>
      </c>
      <c r="AU1148" s="21">
        <v>-0.99999999999999967</v>
      </c>
      <c r="AV1148" s="21">
        <v>0.6008801695916226</v>
      </c>
      <c r="AW1148" s="21">
        <v>50.997366392678785</v>
      </c>
      <c r="AX1148" s="21">
        <v>51.089383837952255</v>
      </c>
      <c r="AY1148" s="21">
        <v>0.22314580600081463</v>
      </c>
      <c r="AZ1148" s="21">
        <v>-10.327410127689841</v>
      </c>
      <c r="BA1148" s="26">
        <v>1371.1140465420731</v>
      </c>
    </row>
    <row r="1149" spans="1:100" x14ac:dyDescent="0.25">
      <c r="A1149">
        <v>3140</v>
      </c>
      <c r="B1149" t="s">
        <v>1552</v>
      </c>
      <c r="C1149" s="26">
        <v>3</v>
      </c>
      <c r="D1149" s="21">
        <v>3.3817199361612151</v>
      </c>
      <c r="E1149" s="21">
        <v>0.2086696409694867</v>
      </c>
      <c r="F1149" s="21">
        <v>-9.7718144917106984E-4</v>
      </c>
      <c r="G1149" s="21">
        <v>5.5296589128304083E-2</v>
      </c>
      <c r="H1149" s="21">
        <v>0.34044865533202162</v>
      </c>
      <c r="I1149" s="21">
        <v>-4.6697469688214031E-3</v>
      </c>
      <c r="J1149" s="21">
        <v>20.146734501792029</v>
      </c>
      <c r="K1149" s="21">
        <v>0.33577890836320023</v>
      </c>
      <c r="L1149" s="21">
        <v>-0.99999999999999933</v>
      </c>
      <c r="M1149" s="21">
        <v>-0.99999999999999933</v>
      </c>
      <c r="N1149" s="21">
        <v>6.7155781672640069</v>
      </c>
      <c r="O1149" s="21">
        <v>23.583751027081529</v>
      </c>
      <c r="P1149" s="21">
        <v>-0.12150773313116808</v>
      </c>
      <c r="Q1149" s="21">
        <v>0.11400656236211291</v>
      </c>
      <c r="R1149" s="21">
        <v>3.5621695371949105E-3</v>
      </c>
      <c r="S1149" s="21">
        <v>0.32831825937141035</v>
      </c>
      <c r="T1149" s="21">
        <v>0.3276174243646619</v>
      </c>
      <c r="U1149" s="21">
        <v>0.16727990799046089</v>
      </c>
      <c r="V1149" s="21">
        <v>-3.4931531925356737E-2</v>
      </c>
      <c r="W1149" s="21">
        <v>18.100206057519053</v>
      </c>
      <c r="X1149" s="21">
        <v>0.77397130681390403</v>
      </c>
      <c r="Y1149" s="21">
        <v>-0.99999999999999933</v>
      </c>
      <c r="Z1149" s="21">
        <v>-0.99999999999999933</v>
      </c>
      <c r="AA1149" s="21">
        <v>68.265714139209535</v>
      </c>
      <c r="AB1149" s="21">
        <v>0.3268531223279536</v>
      </c>
      <c r="AC1149" s="21">
        <v>0.31662559668902163</v>
      </c>
      <c r="AD1149" s="21">
        <v>0.35976019922609132</v>
      </c>
      <c r="AE1149" s="21">
        <v>50.161945912153328</v>
      </c>
      <c r="AF1149" s="21">
        <v>-0.99999999999999933</v>
      </c>
      <c r="AG1149" s="21">
        <v>-0.99999999999999933</v>
      </c>
      <c r="AH1149" s="21">
        <v>-0.99999999999999933</v>
      </c>
      <c r="AI1149" s="21">
        <v>0</v>
      </c>
      <c r="AJ1149" s="21">
        <v>-3.4931531925356737E-2</v>
      </c>
      <c r="AK1149" s="21">
        <v>8.5568741231078799E-2</v>
      </c>
      <c r="AL1149" s="21">
        <v>-0.13718589773405812</v>
      </c>
      <c r="AM1149" s="21">
        <v>0.29790646039390245</v>
      </c>
      <c r="AN1149" s="21">
        <v>0.63980183492059062</v>
      </c>
      <c r="AO1149" s="21">
        <v>7.8755052160029573</v>
      </c>
      <c r="AP1149" s="21">
        <v>15.309116384344472</v>
      </c>
      <c r="AQ1149" s="21">
        <v>38.246940559311071</v>
      </c>
      <c r="AR1149" s="21">
        <v>0.78828405980117622</v>
      </c>
      <c r="AS1149" s="21">
        <v>1.1097502151771039</v>
      </c>
      <c r="AT1149" s="21">
        <v>-0.99999999999999933</v>
      </c>
      <c r="AU1149" s="21">
        <v>-0.99999999999999933</v>
      </c>
      <c r="AV1149" s="21">
        <v>5.8858758665499007E-2</v>
      </c>
      <c r="AW1149" s="21">
        <v>107.15858155063563</v>
      </c>
      <c r="AX1149" s="21">
        <v>103.66542835809994</v>
      </c>
      <c r="AY1149" s="21">
        <v>0.12396162812921664</v>
      </c>
      <c r="AZ1149" s="21">
        <v>1.5947562951476106</v>
      </c>
      <c r="BA1149" s="26">
        <v>1474.0916221551197</v>
      </c>
      <c r="CU1149" t="e">
        <v>#N/A</v>
      </c>
      <c r="CV1149" t="e">
        <v>#N/A</v>
      </c>
    </row>
    <row r="1150" spans="1:100" x14ac:dyDescent="0.25">
      <c r="A1150">
        <v>3142</v>
      </c>
      <c r="B1150" t="s">
        <v>1553</v>
      </c>
      <c r="C1150" s="26">
        <v>3</v>
      </c>
      <c r="D1150" s="21">
        <v>4.8703482695186153</v>
      </c>
      <c r="E1150" s="21">
        <v>0.32834249805810717</v>
      </c>
      <c r="F1150" s="21">
        <v>-0.22280522207473302</v>
      </c>
      <c r="G1150" s="21">
        <v>-0.16360222491839985</v>
      </c>
      <c r="H1150" s="21">
        <v>0.27191158968466217</v>
      </c>
      <c r="I1150" s="21">
        <v>0</v>
      </c>
      <c r="J1150" s="21">
        <v>16.31469538107973</v>
      </c>
      <c r="K1150" s="21">
        <v>0.27191158968466217</v>
      </c>
      <c r="L1150" s="21">
        <v>-1.0000000000000009</v>
      </c>
      <c r="M1150" s="21">
        <v>-1.0000000000000009</v>
      </c>
      <c r="N1150" s="21">
        <v>5.4382317936932436</v>
      </c>
      <c r="O1150" s="21">
        <v>21.021441425679946</v>
      </c>
      <c r="P1150" s="21">
        <v>0.74715887675082793</v>
      </c>
      <c r="Q1150" s="21">
        <v>-0.61122105711181585</v>
      </c>
      <c r="R1150" s="21">
        <v>-0.11363635682243844</v>
      </c>
      <c r="S1150" s="21">
        <v>0.33333333333333343</v>
      </c>
      <c r="T1150" s="21">
        <v>0.38438453672007022</v>
      </c>
      <c r="U1150" s="21">
        <v>7.391437188020536E-2</v>
      </c>
      <c r="V1150" s="21">
        <v>6.7922098797352781E-2</v>
      </c>
      <c r="W1150" s="21">
        <v>23.505710041852005</v>
      </c>
      <c r="X1150" s="21">
        <v>1.1949118142732853</v>
      </c>
      <c r="Y1150" s="21">
        <v>-1.0000000000000009</v>
      </c>
      <c r="Z1150" s="21">
        <v>-1.0000000000000009</v>
      </c>
      <c r="AA1150" s="21">
        <v>94.94881415717235</v>
      </c>
      <c r="AB1150" s="21">
        <v>0.41337406047470709</v>
      </c>
      <c r="AC1150" s="21">
        <v>0.39411708841059595</v>
      </c>
      <c r="AD1150" s="21">
        <v>0.62364366055755294</v>
      </c>
      <c r="AE1150" s="21">
        <v>71.556740472142806</v>
      </c>
      <c r="AF1150" s="21">
        <v>-1.0000000000000009</v>
      </c>
      <c r="AG1150" s="21">
        <v>-1.0000000000000009</v>
      </c>
      <c r="AH1150" s="21">
        <v>-1.0000000000000009</v>
      </c>
      <c r="AI1150" s="21">
        <v>0</v>
      </c>
      <c r="AJ1150" s="21">
        <v>6.7922098797352781E-2</v>
      </c>
      <c r="AK1150" s="21">
        <v>2.6914009537331914E-2</v>
      </c>
      <c r="AL1150" s="21">
        <v>8.1041326151057635E-2</v>
      </c>
      <c r="AM1150" s="21">
        <v>-2.0961846185416286E-2</v>
      </c>
      <c r="AN1150" s="21">
        <v>-0.13154230129907735</v>
      </c>
      <c r="AO1150" s="21">
        <v>-0.38947610694874579</v>
      </c>
      <c r="AP1150" s="21">
        <v>-2.8833509017216445</v>
      </c>
      <c r="AQ1150" s="21">
        <v>39.820405422931728</v>
      </c>
      <c r="AR1150" s="21">
        <v>0.85955434073096193</v>
      </c>
      <c r="AS1150" s="21">
        <v>1.466823403957948</v>
      </c>
      <c r="AT1150" s="21">
        <v>-1.0000000000000009</v>
      </c>
      <c r="AU1150" s="21">
        <v>-1.0000000000000009</v>
      </c>
      <c r="AV1150" s="21">
        <v>-0.27723858174083837</v>
      </c>
      <c r="AW1150" s="21">
        <v>113.08690468113062</v>
      </c>
      <c r="AX1150" s="21">
        <v>119.87911456086593</v>
      </c>
      <c r="AY1150" s="21">
        <v>0.394533680093138</v>
      </c>
      <c r="AZ1150" s="21">
        <v>35.580316559056392</v>
      </c>
      <c r="BA1150" s="26">
        <v>1536.9833524429125</v>
      </c>
    </row>
    <row r="1151" spans="1:100" x14ac:dyDescent="0.25">
      <c r="A1151">
        <v>3145</v>
      </c>
      <c r="B1151" t="s">
        <v>1554</v>
      </c>
      <c r="C1151" s="26">
        <v>2</v>
      </c>
      <c r="D1151" s="21">
        <v>3.7261008181584581</v>
      </c>
      <c r="E1151" s="21">
        <v>-1.2940918626415041E-3</v>
      </c>
      <c r="F1151" s="21">
        <v>7.3714847653939833E-2</v>
      </c>
      <c r="G1151" s="21">
        <v>8.1716463224981301E-2</v>
      </c>
      <c r="H1151" s="21">
        <v>6.9132997143237507E-2</v>
      </c>
      <c r="I1151" s="21">
        <v>0</v>
      </c>
      <c r="J1151" s="21">
        <v>4.1479798285942504</v>
      </c>
      <c r="K1151" s="21">
        <v>6.9132997143237507E-2</v>
      </c>
      <c r="L1151" s="21">
        <v>-1</v>
      </c>
      <c r="M1151" s="21">
        <v>-1</v>
      </c>
      <c r="N1151" s="21">
        <v>1.3826599428647501</v>
      </c>
      <c r="O1151" s="21">
        <v>8.1535353154569616</v>
      </c>
      <c r="P1151" s="21">
        <v>0.16122439914297579</v>
      </c>
      <c r="Q1151" s="21">
        <v>0.66508229757980741</v>
      </c>
      <c r="R1151" s="21">
        <v>0.21993766697762218</v>
      </c>
      <c r="S1151" s="21">
        <v>0.32777762509797376</v>
      </c>
      <c r="T1151" s="21">
        <v>0.2729590024397236</v>
      </c>
      <c r="U1151" s="21">
        <v>6.3727503285237491E-2</v>
      </c>
      <c r="V1151" s="21">
        <v>-1.204382790332882E-3</v>
      </c>
      <c r="W1151" s="21">
        <v>23.440928799837682</v>
      </c>
      <c r="X1151" s="21">
        <v>0.73851999108552513</v>
      </c>
      <c r="Y1151" s="21">
        <v>-1</v>
      </c>
      <c r="Z1151" s="21">
        <v>-1</v>
      </c>
      <c r="AA1151" s="21">
        <v>40.609017546215547</v>
      </c>
      <c r="AB1151" s="21">
        <v>0.10184465387146605</v>
      </c>
      <c r="AC1151" s="21">
        <v>0.1020523688562822</v>
      </c>
      <c r="AD1151" s="21">
        <v>9.7594843479162086E-2</v>
      </c>
      <c r="AE1151" s="21">
        <v>16.18618691283698</v>
      </c>
      <c r="AF1151" s="21">
        <v>-1</v>
      </c>
      <c r="AG1151" s="21">
        <v>-1</v>
      </c>
      <c r="AH1151" s="21">
        <v>-1</v>
      </c>
      <c r="AI1151" s="21">
        <v>-9.2744945412913957E-4</v>
      </c>
      <c r="AJ1151" s="21">
        <v>-1.204382790332882E-3</v>
      </c>
      <c r="AK1151" s="21">
        <v>0.10921145283681968</v>
      </c>
      <c r="AL1151" s="21">
        <v>6.2616504152427643E-2</v>
      </c>
      <c r="AM1151" s="21">
        <v>0.11885554298715138</v>
      </c>
      <c r="AN1151" s="21">
        <v>6.4585317227902381E-2</v>
      </c>
      <c r="AO1151" s="21">
        <v>3.413546899352732</v>
      </c>
      <c r="AP1151" s="21">
        <v>2.0316143909698487</v>
      </c>
      <c r="AQ1151" s="21">
        <v>28.577120942072632</v>
      </c>
      <c r="AR1151" s="21">
        <v>0.67450216455089629</v>
      </c>
      <c r="AS1151" s="21">
        <v>0.82270448965283405</v>
      </c>
      <c r="AT1151" s="21">
        <v>-1</v>
      </c>
      <c r="AU1151" s="21">
        <v>-1</v>
      </c>
      <c r="AV1151" s="21">
        <v>0.3435824849688407</v>
      </c>
      <c r="AW1151" s="21">
        <v>52.242600172884551</v>
      </c>
      <c r="AX1151" s="21">
        <v>52.322756739714116</v>
      </c>
      <c r="AY1151" s="21">
        <v>0.1467806462992356</v>
      </c>
      <c r="AZ1151" s="21">
        <v>-3.4838820314165968</v>
      </c>
      <c r="BA1151" s="26">
        <v>1430.6620663859321</v>
      </c>
    </row>
    <row r="1152" spans="1:100" x14ac:dyDescent="0.25">
      <c r="A1152">
        <v>3146</v>
      </c>
      <c r="B1152" t="s">
        <v>1555</v>
      </c>
      <c r="C1152" s="26">
        <v>3</v>
      </c>
      <c r="D1152" s="21">
        <v>4.5569858072335565</v>
      </c>
      <c r="E1152" s="21">
        <v>0.14586651397261546</v>
      </c>
      <c r="F1152" s="21">
        <v>-0.82792944828796489</v>
      </c>
      <c r="G1152" s="21">
        <v>-0.78090338256299852</v>
      </c>
      <c r="H1152" s="21">
        <v>1.2435400625846077E-2</v>
      </c>
      <c r="I1152" s="21">
        <v>0</v>
      </c>
      <c r="J1152" s="21">
        <v>0.74612403755076373</v>
      </c>
      <c r="K1152" s="21">
        <v>1.2435400625846077E-2</v>
      </c>
      <c r="L1152" s="21">
        <v>-1</v>
      </c>
      <c r="M1152" s="21">
        <v>-1</v>
      </c>
      <c r="N1152" s="21">
        <v>0.24870801251692226</v>
      </c>
      <c r="O1152" s="21">
        <v>4.5222064622213196</v>
      </c>
      <c r="P1152" s="21">
        <v>0.44041771188741841</v>
      </c>
      <c r="Q1152" s="21">
        <v>-0.63691639546136469</v>
      </c>
      <c r="R1152" s="21">
        <v>-0.15765254917794072</v>
      </c>
      <c r="S1152" s="21">
        <v>0.33333333333333343</v>
      </c>
      <c r="T1152" s="21">
        <v>0.31594792742414218</v>
      </c>
      <c r="U1152" s="21">
        <v>0.15415600183165196</v>
      </c>
      <c r="V1152" s="21">
        <v>0</v>
      </c>
      <c r="W1152" s="21">
        <v>31.640074478531247</v>
      </c>
      <c r="X1152" s="21">
        <v>1.201844738905629</v>
      </c>
      <c r="Y1152" s="21">
        <v>-1</v>
      </c>
      <c r="Z1152" s="21">
        <v>-1</v>
      </c>
      <c r="AA1152" s="21">
        <v>33.680255831343302</v>
      </c>
      <c r="AB1152" s="21">
        <v>5.3432798126303201E-3</v>
      </c>
      <c r="AC1152" s="21">
        <v>0.15521598089166067</v>
      </c>
      <c r="AD1152" s="21">
        <v>-0.11660258266449093</v>
      </c>
      <c r="AE1152" s="21">
        <v>2.1978339019899988</v>
      </c>
      <c r="AF1152" s="21">
        <v>-1</v>
      </c>
      <c r="AG1152" s="21">
        <v>-1</v>
      </c>
      <c r="AH1152" s="21">
        <v>-1</v>
      </c>
      <c r="AI1152" s="21">
        <v>0</v>
      </c>
      <c r="AJ1152" s="21">
        <v>0</v>
      </c>
      <c r="AK1152" s="21">
        <v>3.3100982963659813E-2</v>
      </c>
      <c r="AL1152" s="21">
        <v>0.32569861241423925</v>
      </c>
      <c r="AM1152" s="21">
        <v>0.50763387467058896</v>
      </c>
      <c r="AN1152" s="21">
        <v>0.32691690729980744</v>
      </c>
      <c r="AO1152" s="21">
        <v>12.856351781583022</v>
      </c>
      <c r="AP1152" s="21">
        <v>9.8014157445663841</v>
      </c>
      <c r="AQ1152" s="21">
        <v>32.386198516082018</v>
      </c>
      <c r="AR1152" s="21">
        <v>0.80343726258912751</v>
      </c>
      <c r="AS1152" s="21">
        <v>1.2142801395314757</v>
      </c>
      <c r="AT1152" s="21">
        <v>-1</v>
      </c>
      <c r="AU1152" s="21">
        <v>-1</v>
      </c>
      <c r="AV1152" s="21">
        <v>-0.9385559317409391</v>
      </c>
      <c r="AW1152" s="21">
        <v>48.003878038131006</v>
      </c>
      <c r="AX1152" s="21">
        <v>48.003878038131006</v>
      </c>
      <c r="AY1152" s="21">
        <v>0.19466539110278999</v>
      </c>
      <c r="AZ1152" s="21">
        <v>-16.590897369550348</v>
      </c>
      <c r="BA1152" s="26">
        <v>1452.8590334758983</v>
      </c>
      <c r="CU1152" t="e">
        <v>#N/A</v>
      </c>
      <c r="CV1152" t="e">
        <v>#N/A</v>
      </c>
    </row>
    <row r="1153" spans="1:100" x14ac:dyDescent="0.25">
      <c r="A1153">
        <v>3147</v>
      </c>
      <c r="B1153" t="s">
        <v>1556</v>
      </c>
      <c r="C1153" s="26">
        <v>3</v>
      </c>
      <c r="D1153" s="21">
        <v>5.3320743455521278</v>
      </c>
      <c r="E1153" s="21">
        <v>0</v>
      </c>
      <c r="F1153" s="21">
        <v>-5.0465145457038271E-2</v>
      </c>
      <c r="G1153" s="21">
        <v>-5.0465145457038271E-2</v>
      </c>
      <c r="H1153" s="21">
        <v>0.22667865855807781</v>
      </c>
      <c r="I1153" s="21">
        <v>0</v>
      </c>
      <c r="J1153" s="21">
        <v>13.600719513484677</v>
      </c>
      <c r="K1153" s="21">
        <v>0.22667865855807781</v>
      </c>
      <c r="L1153" s="21">
        <v>-1.0000000000000013</v>
      </c>
      <c r="M1153" s="21">
        <v>-1.0000000000000013</v>
      </c>
      <c r="N1153" s="21">
        <v>4.5335731711615583</v>
      </c>
      <c r="O1153" s="21">
        <v>18.882328713579764</v>
      </c>
      <c r="P1153" s="21">
        <v>-0.13464935534572073</v>
      </c>
      <c r="Q1153" s="21">
        <v>-3.3155138588421185</v>
      </c>
      <c r="R1153" s="21">
        <v>-1.1422780832129957</v>
      </c>
      <c r="S1153" s="21">
        <v>0.33333333333333409</v>
      </c>
      <c r="T1153" s="21">
        <v>0.36361431417595963</v>
      </c>
      <c r="U1153" s="21">
        <v>0.28394561616667391</v>
      </c>
      <c r="V1153" s="21">
        <v>0</v>
      </c>
      <c r="W1153" s="21">
        <v>30.168584204715565</v>
      </c>
      <c r="X1153" s="21">
        <v>1.6363324344605359</v>
      </c>
      <c r="Y1153" s="21">
        <v>-1.0000000000000013</v>
      </c>
      <c r="Z1153" s="21">
        <v>-1.0000000000000013</v>
      </c>
      <c r="AA1153" s="21">
        <v>81.12932225687652</v>
      </c>
      <c r="AB1153" s="21">
        <v>0.22249325084672836</v>
      </c>
      <c r="AC1153" s="21">
        <v>0.39304603150156858</v>
      </c>
      <c r="AD1153" s="21">
        <v>0.42652104035918176</v>
      </c>
      <c r="AE1153" s="21">
        <v>52.103016135373906</v>
      </c>
      <c r="AF1153" s="21">
        <v>-1.0000000000000013</v>
      </c>
      <c r="AG1153" s="21">
        <v>-1.0000000000000013</v>
      </c>
      <c r="AH1153" s="21">
        <v>-1.0000000000000013</v>
      </c>
      <c r="AI1153" s="21">
        <v>0</v>
      </c>
      <c r="AJ1153" s="21">
        <v>0</v>
      </c>
      <c r="AK1153" s="21">
        <v>0.13027357956712579</v>
      </c>
      <c r="AL1153" s="21">
        <v>0.11799082088989005</v>
      </c>
      <c r="AM1153" s="21">
        <v>-3.6682446739159109E-2</v>
      </c>
      <c r="AN1153" s="21">
        <v>4.0029282757094137E-2</v>
      </c>
      <c r="AO1153" s="21">
        <v>-0.26569327064334808</v>
      </c>
      <c r="AP1153" s="21">
        <v>1.590686173376805</v>
      </c>
      <c r="AQ1153" s="21">
        <v>43.769303718200227</v>
      </c>
      <c r="AR1153" s="21">
        <v>0.98089326367596652</v>
      </c>
      <c r="AS1153" s="21">
        <v>1.863011093018613</v>
      </c>
      <c r="AT1153" s="21">
        <v>-1.0000000000000013</v>
      </c>
      <c r="AU1153" s="21">
        <v>-1.0000000000000013</v>
      </c>
      <c r="AV1153" s="21">
        <v>-1.1927432286700341</v>
      </c>
      <c r="AW1153" s="21">
        <v>101.6023371438331</v>
      </c>
      <c r="AX1153" s="21">
        <v>101.6023371438331</v>
      </c>
      <c r="AY1153" s="21">
        <v>0.41057954547873032</v>
      </c>
      <c r="AZ1153" s="21">
        <v>39.548310060943599</v>
      </c>
      <c r="BA1153" s="26">
        <v>1579.1673919398622</v>
      </c>
      <c r="CU1153" t="e">
        <v>#N/A</v>
      </c>
      <c r="CV1153" t="e">
        <v>#N/A</v>
      </c>
    </row>
    <row r="1154" spans="1:100" x14ac:dyDescent="0.25">
      <c r="A1154">
        <v>3151</v>
      </c>
      <c r="B1154" t="s">
        <v>1557</v>
      </c>
      <c r="C1154" s="26">
        <v>3</v>
      </c>
      <c r="D1154" s="21">
        <v>4.2836660183679465</v>
      </c>
      <c r="E1154" s="21">
        <v>-0.11055313606627083</v>
      </c>
      <c r="F1154" s="21">
        <v>5.5480261910494925E-2</v>
      </c>
      <c r="G1154" s="21">
        <v>2.1414377222302459E-2</v>
      </c>
      <c r="H1154" s="21">
        <v>0.20505276324590932</v>
      </c>
      <c r="I1154" s="21">
        <v>0</v>
      </c>
      <c r="J1154" s="21">
        <v>12.303165794754555</v>
      </c>
      <c r="K1154" s="21">
        <v>0.20505276324590932</v>
      </c>
      <c r="L1154" s="21">
        <v>-0.99999999999999978</v>
      </c>
      <c r="M1154" s="21">
        <v>-0.99999999999999978</v>
      </c>
      <c r="N1154" s="21">
        <v>4.1010552649181866</v>
      </c>
      <c r="O1154" s="21">
        <v>16.608246190344804</v>
      </c>
      <c r="P1154" s="21">
        <v>1.1367635277834296</v>
      </c>
      <c r="Q1154" s="21">
        <v>-1.0345464188086886</v>
      </c>
      <c r="R1154" s="21">
        <v>-0.25819356362418033</v>
      </c>
      <c r="S1154" s="21">
        <v>0.33333333333333315</v>
      </c>
      <c r="T1154" s="21">
        <v>0.34572878027890208</v>
      </c>
      <c r="U1154" s="21">
        <v>0.19626300922768913</v>
      </c>
      <c r="V1154" s="21">
        <v>-2.6286672212492805E-2</v>
      </c>
      <c r="W1154" s="21">
        <v>25.759427495260901</v>
      </c>
      <c r="X1154" s="21">
        <v>1.1137368009476949</v>
      </c>
      <c r="Y1154" s="21">
        <v>-0.99999999999999978</v>
      </c>
      <c r="Z1154" s="21">
        <v>-0.99999999999999978</v>
      </c>
      <c r="AA1154" s="21">
        <v>49.965632475246935</v>
      </c>
      <c r="AB1154" s="21">
        <v>0.12176260816887462</v>
      </c>
      <c r="AC1154" s="21">
        <v>0.14862950985121054</v>
      </c>
      <c r="AD1154" s="21">
        <v>0.2188958528521186</v>
      </c>
      <c r="AE1154" s="21">
        <v>24.464398543610177</v>
      </c>
      <c r="AF1154" s="21">
        <v>-0.99999999999999978</v>
      </c>
      <c r="AG1154" s="21">
        <v>-0.99999999999999978</v>
      </c>
      <c r="AH1154" s="21">
        <v>-0.99999999999999978</v>
      </c>
      <c r="AI1154" s="21">
        <v>0</v>
      </c>
      <c r="AJ1154" s="21">
        <v>-2.6286672212492805E-2</v>
      </c>
      <c r="AK1154" s="21">
        <v>6.8865143563042672E-2</v>
      </c>
      <c r="AL1154" s="21">
        <v>0.13303229883340545</v>
      </c>
      <c r="AM1154" s="21">
        <v>4.8755250377465219E-2</v>
      </c>
      <c r="AN1154" s="21">
        <v>0.16378021746932883</v>
      </c>
      <c r="AO1154" s="21">
        <v>1.5632069772518444</v>
      </c>
      <c r="AP1154" s="21">
        <v>4.7596669309002495</v>
      </c>
      <c r="AQ1154" s="21">
        <v>38.062593290015471</v>
      </c>
      <c r="AR1154" s="21">
        <v>0.84903845062743133</v>
      </c>
      <c r="AS1154" s="21">
        <v>1.3187895641936043</v>
      </c>
      <c r="AT1154" s="21">
        <v>-0.99999999999999978</v>
      </c>
      <c r="AU1154" s="21">
        <v>-0.99999999999999978</v>
      </c>
      <c r="AV1154" s="21">
        <v>-0.23677918640187784</v>
      </c>
      <c r="AW1154" s="21">
        <v>71.333545596491973</v>
      </c>
      <c r="AX1154" s="21">
        <v>68.704878375242714</v>
      </c>
      <c r="AY1154" s="21">
        <v>-0.14087372868382053</v>
      </c>
      <c r="AZ1154" s="21">
        <v>-32.452978019104329</v>
      </c>
      <c r="BA1154" s="26">
        <v>1398.0193557998023</v>
      </c>
    </row>
    <row r="1155" spans="1:100" x14ac:dyDescent="0.25">
      <c r="A1155">
        <v>3152</v>
      </c>
      <c r="B1155" t="s">
        <v>1558</v>
      </c>
      <c r="C1155" s="26">
        <v>3</v>
      </c>
      <c r="D1155" s="21">
        <v>3.0032488285174952</v>
      </c>
      <c r="E1155" s="21">
        <v>0</v>
      </c>
      <c r="F1155" s="21">
        <v>0.4185088814922765</v>
      </c>
      <c r="G1155" s="21">
        <v>0.4185088814922765</v>
      </c>
      <c r="H1155" s="21">
        <v>-0.21781516070448292</v>
      </c>
      <c r="I1155" s="21">
        <v>0</v>
      </c>
      <c r="J1155" s="21">
        <v>-13.068909642268977</v>
      </c>
      <c r="K1155" s="21">
        <v>-0.21781516070448292</v>
      </c>
      <c r="L1155" s="21">
        <v>-1.0000000000000018</v>
      </c>
      <c r="M1155" s="21">
        <v>-1.0000000000000018</v>
      </c>
      <c r="N1155" s="21">
        <v>-4.3563032140896603</v>
      </c>
      <c r="O1155" s="21">
        <v>-9.647151932259197</v>
      </c>
      <c r="P1155" s="21">
        <v>-0.72113501090369958</v>
      </c>
      <c r="Q1155" s="21">
        <v>-3.8594763787486532E-2</v>
      </c>
      <c r="R1155" s="21">
        <v>-8.2999634750222456E-2</v>
      </c>
      <c r="S1155" s="21">
        <v>0.3333333333333337</v>
      </c>
      <c r="T1155" s="21">
        <v>0.37384048587254193</v>
      </c>
      <c r="U1155" s="21">
        <v>-8.0942750003063821E-2</v>
      </c>
      <c r="V1155" s="21">
        <v>0</v>
      </c>
      <c r="W1155" s="21">
        <v>33.761849196291799</v>
      </c>
      <c r="X1155" s="21">
        <v>0.61169994183111109</v>
      </c>
      <c r="Y1155" s="21">
        <v>-1.0000000000000018</v>
      </c>
      <c r="Z1155" s="21">
        <v>-1.0000000000000018</v>
      </c>
      <c r="AA1155" s="21">
        <v>40.918007352052882</v>
      </c>
      <c r="AB1155" s="21">
        <v>-2.0711652521233428E-3</v>
      </c>
      <c r="AC1155" s="21">
        <v>0.23535320817978311</v>
      </c>
      <c r="AD1155" s="21">
        <v>-8.8498887117433589E-2</v>
      </c>
      <c r="AE1155" s="21">
        <v>7.2391577905113138</v>
      </c>
      <c r="AF1155" s="21">
        <v>-1.0000000000000018</v>
      </c>
      <c r="AG1155" s="21">
        <v>-1.0000000000000018</v>
      </c>
      <c r="AH1155" s="21">
        <v>-1.0000000000000018</v>
      </c>
      <c r="AI1155" s="21">
        <v>0</v>
      </c>
      <c r="AJ1155" s="21">
        <v>0</v>
      </c>
      <c r="AK1155" s="21">
        <v>-0.13826776124814419</v>
      </c>
      <c r="AL1155" s="21">
        <v>-0.12480972749455808</v>
      </c>
      <c r="AM1155" s="21">
        <v>0.30971583748850628</v>
      </c>
      <c r="AN1155" s="21">
        <v>0.43820669402923107</v>
      </c>
      <c r="AO1155" s="21">
        <v>7.0515571309719389</v>
      </c>
      <c r="AP1155" s="21">
        <v>10.33111871325799</v>
      </c>
      <c r="AQ1155" s="21">
        <v>20.692939554022807</v>
      </c>
      <c r="AR1155" s="21">
        <v>0.62623106920281224</v>
      </c>
      <c r="AS1155" s="21">
        <v>0.39388478112662789</v>
      </c>
      <c r="AT1155" s="21">
        <v>-1.0000000000000018</v>
      </c>
      <c r="AU1155" s="21">
        <v>-1.0000000000000018</v>
      </c>
      <c r="AV1155" s="21">
        <v>0.33550924674205396</v>
      </c>
      <c r="AW1155" s="21">
        <v>41.601974133051669</v>
      </c>
      <c r="AX1155" s="21">
        <v>41.601974133051669</v>
      </c>
      <c r="AY1155" s="21">
        <v>0.15551395106194479</v>
      </c>
      <c r="AZ1155" s="21">
        <v>7.6539353130410923</v>
      </c>
      <c r="BA1155" s="26">
        <v>1411.6710893395721</v>
      </c>
    </row>
    <row r="1156" spans="1:100" x14ac:dyDescent="0.25">
      <c r="A1156">
        <v>3157</v>
      </c>
      <c r="B1156" t="s">
        <v>1559</v>
      </c>
      <c r="C1156" s="26">
        <v>3</v>
      </c>
      <c r="D1156" s="21">
        <v>3.3903873272104095</v>
      </c>
      <c r="E1156" s="21">
        <v>-2.3058888277614181E-2</v>
      </c>
      <c r="F1156" s="21">
        <v>-0.50052001486667952</v>
      </c>
      <c r="G1156" s="21">
        <v>-0.50052001486667952</v>
      </c>
      <c r="H1156" s="21">
        <v>0.35606465665533893</v>
      </c>
      <c r="I1156" s="21">
        <v>0</v>
      </c>
      <c r="J1156" s="21">
        <v>21.363879399320339</v>
      </c>
      <c r="K1156" s="21">
        <v>0.35606465665533893</v>
      </c>
      <c r="L1156" s="21">
        <v>-1.0000000000000013</v>
      </c>
      <c r="M1156" s="21">
        <v>-1.0000000000000013</v>
      </c>
      <c r="N1156" s="21">
        <v>7.1212931331067804</v>
      </c>
      <c r="O1156" s="21">
        <v>24.253746711664057</v>
      </c>
      <c r="P1156" s="21">
        <v>0.36743595049982147</v>
      </c>
      <c r="Q1156" s="21">
        <v>-0.88879917090898242</v>
      </c>
      <c r="R1156" s="21">
        <v>-0.37512905215853509</v>
      </c>
      <c r="S1156" s="21">
        <v>0.33333333333333359</v>
      </c>
      <c r="T1156" s="21">
        <v>0.37817676460050265</v>
      </c>
      <c r="U1156" s="21">
        <v>0.22585004129756267</v>
      </c>
      <c r="V1156" s="21">
        <v>-2.5653728785677045E-3</v>
      </c>
      <c r="W1156" s="21">
        <v>23.149204387899687</v>
      </c>
      <c r="X1156" s="21">
        <v>1.2791256309251637</v>
      </c>
      <c r="Y1156" s="21">
        <v>-1.0000000000000013</v>
      </c>
      <c r="Z1156" s="21">
        <v>-1.0000000000000013</v>
      </c>
      <c r="AA1156" s="21">
        <v>61.737404270496555</v>
      </c>
      <c r="AB1156" s="21">
        <v>0.34244475720327788</v>
      </c>
      <c r="AC1156" s="21">
        <v>9.0844685452585949E-2</v>
      </c>
      <c r="AD1156" s="21">
        <v>0.34597713603924463</v>
      </c>
      <c r="AE1156" s="21">
        <v>38.963328934755424</v>
      </c>
      <c r="AF1156" s="21">
        <v>-1.0000000000000013</v>
      </c>
      <c r="AG1156" s="21">
        <v>-1.0000000000000013</v>
      </c>
      <c r="AH1156" s="21">
        <v>-1.0000000000000013</v>
      </c>
      <c r="AI1156" s="21">
        <v>-8.6606577955400995E-4</v>
      </c>
      <c r="AJ1156" s="21">
        <v>-2.5653728785677045E-3</v>
      </c>
      <c r="AK1156" s="21">
        <v>3.2239083428846627E-2</v>
      </c>
      <c r="AL1156" s="21">
        <v>0.33511990022325722</v>
      </c>
      <c r="AM1156" s="21">
        <v>9.2878624220558217E-2</v>
      </c>
      <c r="AN1156" s="21">
        <v>0.10996185756968932</v>
      </c>
      <c r="AO1156" s="21">
        <v>2.4831610226581891</v>
      </c>
      <c r="AP1156" s="21">
        <v>4.424645940358519</v>
      </c>
      <c r="AQ1156" s="21">
        <v>44.513083787220033</v>
      </c>
      <c r="AR1156" s="21">
        <v>0.93479476635283132</v>
      </c>
      <c r="AS1156" s="21">
        <v>1.6351902875805033</v>
      </c>
      <c r="AT1156" s="21">
        <v>-1.0000000000000013</v>
      </c>
      <c r="AU1156" s="21">
        <v>-1.0000000000000013</v>
      </c>
      <c r="AV1156" s="21">
        <v>-0.87564906702521472</v>
      </c>
      <c r="AW1156" s="21">
        <v>90.415796922519178</v>
      </c>
      <c r="AX1156" s="21">
        <v>90.141938319071329</v>
      </c>
      <c r="AY1156" s="21">
        <v>0.29552834392815319</v>
      </c>
      <c r="AZ1156" s="21">
        <v>19.698966460115699</v>
      </c>
      <c r="BA1156" s="26">
        <v>1471.3134998204457</v>
      </c>
    </row>
    <row r="1157" spans="1:100" x14ac:dyDescent="0.25">
      <c r="A1157">
        <v>3158</v>
      </c>
      <c r="B1157" t="s">
        <v>1560</v>
      </c>
      <c r="C1157" s="26">
        <v>3</v>
      </c>
      <c r="D1157" s="21">
        <v>3.8903643066665419</v>
      </c>
      <c r="E1157" s="21">
        <v>-0.27384998155013268</v>
      </c>
      <c r="F1157" s="21">
        <v>0.23597775771541274</v>
      </c>
      <c r="G1157" s="21">
        <v>0.18709798585903467</v>
      </c>
      <c r="H1157" s="21">
        <v>0.31846451490810151</v>
      </c>
      <c r="I1157" s="21">
        <v>0</v>
      </c>
      <c r="J1157" s="21">
        <v>19.107870894486091</v>
      </c>
      <c r="K1157" s="21">
        <v>0.31846451490810151</v>
      </c>
      <c r="L1157" s="21">
        <v>-1.0000000000000022</v>
      </c>
      <c r="M1157" s="21">
        <v>-1.0000000000000022</v>
      </c>
      <c r="N1157" s="21">
        <v>6.3692902981620296</v>
      </c>
      <c r="O1157" s="21">
        <v>23.185333187011661</v>
      </c>
      <c r="P1157" s="21">
        <v>0.39477363988955333</v>
      </c>
      <c r="Q1157" s="21">
        <v>1.2114304526542807</v>
      </c>
      <c r="R1157" s="21">
        <v>0.45582556327777035</v>
      </c>
      <c r="S1157" s="21">
        <v>0.34468388777646236</v>
      </c>
      <c r="T1157" s="21">
        <v>0.46336411160954855</v>
      </c>
      <c r="U1157" s="21">
        <v>1.5904250217075006E-2</v>
      </c>
      <c r="V1157" s="21">
        <v>0</v>
      </c>
      <c r="W1157" s="21">
        <v>20.219509387799377</v>
      </c>
      <c r="X1157" s="21">
        <v>0.64536284937897548</v>
      </c>
      <c r="Y1157" s="21">
        <v>-1.0000000000000022</v>
      </c>
      <c r="Z1157" s="21">
        <v>-1.0000000000000022</v>
      </c>
      <c r="AA1157" s="21">
        <v>27.489592445943735</v>
      </c>
      <c r="AB1157" s="21">
        <v>9.8610910938911736E-2</v>
      </c>
      <c r="AC1157" s="21">
        <v>0.14634815588764075</v>
      </c>
      <c r="AD1157" s="21">
        <v>-0.10867391692922024</v>
      </c>
      <c r="AE1157" s="21">
        <v>6.8142574948666095</v>
      </c>
      <c r="AF1157" s="21">
        <v>-1.0000000000000022</v>
      </c>
      <c r="AG1157" s="21">
        <v>-1.0000000000000022</v>
      </c>
      <c r="AH1157" s="21">
        <v>-1.0000000000000022</v>
      </c>
      <c r="AI1157" s="21">
        <v>0</v>
      </c>
      <c r="AJ1157" s="21">
        <v>0</v>
      </c>
      <c r="AK1157" s="21">
        <v>-2.594900678996968E-2</v>
      </c>
      <c r="AL1157" s="21">
        <v>8.9585044395599875E-2</v>
      </c>
      <c r="AM1157" s="21">
        <v>0.25143486914036994</v>
      </c>
      <c r="AN1157" s="21">
        <v>0.36227686875136683</v>
      </c>
      <c r="AO1157" s="21">
        <v>6.156126694559398</v>
      </c>
      <c r="AP1157" s="21">
        <v>9.5048469407621674</v>
      </c>
      <c r="AQ1157" s="21">
        <v>39.327380282285468</v>
      </c>
      <c r="AR1157" s="21">
        <v>0.82395224960308622</v>
      </c>
      <c r="AS1157" s="21">
        <v>0.96382736428707705</v>
      </c>
      <c r="AT1157" s="21">
        <v>-1.0000000000000022</v>
      </c>
      <c r="AU1157" s="21">
        <v>-1.0000000000000022</v>
      </c>
      <c r="AV1157" s="21">
        <v>0.64292354913680572</v>
      </c>
      <c r="AW1157" s="21">
        <v>60.179772573717614</v>
      </c>
      <c r="AX1157" s="21">
        <v>60.179772573717614</v>
      </c>
      <c r="AY1157" s="21">
        <v>0.268618544896359</v>
      </c>
      <c r="AZ1157" s="21">
        <v>28.864104616041981</v>
      </c>
      <c r="BA1157" s="26">
        <v>1479.9207920271353</v>
      </c>
      <c r="CU1157" t="e">
        <v>#N/A</v>
      </c>
      <c r="CV1157" t="e">
        <v>#N/A</v>
      </c>
    </row>
    <row r="1158" spans="1:100" x14ac:dyDescent="0.25">
      <c r="A1158">
        <v>3160</v>
      </c>
      <c r="B1158" t="s">
        <v>1561</v>
      </c>
      <c r="C1158" s="26">
        <v>3</v>
      </c>
      <c r="D1158" s="21">
        <v>5.5440697122290246</v>
      </c>
      <c r="E1158" s="21">
        <v>0</v>
      </c>
      <c r="F1158" s="21">
        <v>-4.414477966082981E-2</v>
      </c>
      <c r="G1158" s="21">
        <v>-4.414477966082981E-2</v>
      </c>
      <c r="H1158" s="21">
        <v>-0.18013257258398885</v>
      </c>
      <c r="I1158" s="21">
        <v>0</v>
      </c>
      <c r="J1158" s="21">
        <v>-10.80795435503933</v>
      </c>
      <c r="K1158" s="21">
        <v>-0.18013257258398885</v>
      </c>
      <c r="L1158" s="21">
        <v>-0.99999999999999956</v>
      </c>
      <c r="M1158" s="21">
        <v>-0.99999999999999956</v>
      </c>
      <c r="N1158" s="21">
        <v>-3.602651451679777</v>
      </c>
      <c r="O1158" s="21">
        <v>-5.3080294224711366</v>
      </c>
      <c r="P1158" s="21">
        <v>-0.92858944851396963</v>
      </c>
      <c r="Q1158" s="21">
        <v>0.22398207874101753</v>
      </c>
      <c r="R1158" s="21">
        <v>-6.3146725288964659E-2</v>
      </c>
      <c r="S1158" s="21">
        <v>0.33333333333333293</v>
      </c>
      <c r="T1158" s="21">
        <v>0.33995186924999865</v>
      </c>
      <c r="U1158" s="21">
        <v>0.25291209504381962</v>
      </c>
      <c r="V1158" s="21">
        <v>0</v>
      </c>
      <c r="W1158" s="21">
        <v>44.253194808445585</v>
      </c>
      <c r="X1158" s="21">
        <v>1.8736149133807933</v>
      </c>
      <c r="Y1158" s="21">
        <v>-0.99999999999999956</v>
      </c>
      <c r="Z1158" s="21">
        <v>-0.99999999999999956</v>
      </c>
      <c r="AA1158" s="21">
        <v>97.972579273709897</v>
      </c>
      <c r="AB1158" s="21">
        <v>0.45684434494721399</v>
      </c>
      <c r="AC1158" s="21">
        <v>0.23428928992840645</v>
      </c>
      <c r="AD1158" s="21">
        <v>0.38451698893544545</v>
      </c>
      <c r="AE1158" s="21">
        <v>53.782531190553321</v>
      </c>
      <c r="AF1158" s="21">
        <v>-0.99999999999999956</v>
      </c>
      <c r="AG1158" s="21">
        <v>-0.99999999999999956</v>
      </c>
      <c r="AH1158" s="21">
        <v>-0.99999999999999956</v>
      </c>
      <c r="AI1158" s="21">
        <v>0</v>
      </c>
      <c r="AJ1158" s="21">
        <v>0</v>
      </c>
      <c r="AK1158" s="21">
        <v>-0.3449187309921683</v>
      </c>
      <c r="AL1158" s="21">
        <v>6.2490742343186204E-3</v>
      </c>
      <c r="AM1158" s="21">
        <v>0.36013224926327542</v>
      </c>
      <c r="AN1158" s="21">
        <v>-9.7524387340344937E-2</v>
      </c>
      <c r="AO1158" s="21">
        <v>7.2787125766210456</v>
      </c>
      <c r="AP1158" s="21">
        <v>-2.406864312337027</v>
      </c>
      <c r="AQ1158" s="21">
        <v>33.445240453406257</v>
      </c>
      <c r="AR1158" s="21">
        <v>0.92619729762715108</v>
      </c>
      <c r="AS1158" s="21">
        <v>1.6934823407968038</v>
      </c>
      <c r="AT1158" s="21">
        <v>-0.99999999999999956</v>
      </c>
      <c r="AU1158" s="21">
        <v>-0.99999999999999956</v>
      </c>
      <c r="AV1158" s="21">
        <v>-0.10729150494979445</v>
      </c>
      <c r="AW1158" s="21">
        <v>90.257685538901768</v>
      </c>
      <c r="AX1158" s="21">
        <v>90.257685538901768</v>
      </c>
      <c r="AY1158" s="21">
        <v>0.39607967451061549</v>
      </c>
      <c r="AZ1158" s="21">
        <v>33.582631089413866</v>
      </c>
      <c r="BA1158" s="26">
        <v>1507.0006586416116</v>
      </c>
    </row>
    <row r="1159" spans="1:100" x14ac:dyDescent="0.25">
      <c r="A1159">
        <v>3161</v>
      </c>
      <c r="B1159" t="s">
        <v>1562</v>
      </c>
      <c r="C1159" s="26">
        <v>3</v>
      </c>
      <c r="D1159" s="21">
        <v>4.6237972947215136</v>
      </c>
      <c r="E1159" s="21">
        <v>-2.3550406798630241E-2</v>
      </c>
      <c r="F1159" s="21">
        <v>0.35495539511794727</v>
      </c>
      <c r="G1159" s="21">
        <v>0.35013426176198176</v>
      </c>
      <c r="H1159" s="21">
        <v>2.4248147146564918E-2</v>
      </c>
      <c r="I1159" s="21">
        <v>0</v>
      </c>
      <c r="J1159" s="21">
        <v>1.4548888287938964</v>
      </c>
      <c r="K1159" s="21">
        <v>2.4248147146564918E-2</v>
      </c>
      <c r="L1159" s="21">
        <v>-1.0000000000000013</v>
      </c>
      <c r="M1159" s="21">
        <v>-1.0000000000000013</v>
      </c>
      <c r="N1159" s="21">
        <v>0.48496294293129844</v>
      </c>
      <c r="O1159" s="21">
        <v>6.4288203852773904</v>
      </c>
      <c r="P1159" s="21">
        <v>-1.3086705807424355</v>
      </c>
      <c r="Q1159" s="21">
        <v>2.7502495514804175</v>
      </c>
      <c r="R1159" s="21">
        <v>0.6201392597679074</v>
      </c>
      <c r="S1159" s="21">
        <v>0.34504553784487413</v>
      </c>
      <c r="T1159" s="21">
        <v>0.13953810208714987</v>
      </c>
      <c r="U1159" s="21">
        <v>8.4226154634684094E-2</v>
      </c>
      <c r="V1159" s="21">
        <v>-1.9873817828330455E-2</v>
      </c>
      <c r="W1159" s="21">
        <v>20.987513183672501</v>
      </c>
      <c r="X1159" s="21">
        <v>0.56007626997669779</v>
      </c>
      <c r="Y1159" s="21">
        <v>-1.0000000000000013</v>
      </c>
      <c r="Z1159" s="21">
        <v>-1.0000000000000013</v>
      </c>
      <c r="AA1159" s="21">
        <v>26.418294365664813</v>
      </c>
      <c r="AB1159" s="21">
        <v>0.16165436071127456</v>
      </c>
      <c r="AC1159" s="21">
        <v>1.3538585200289024E-2</v>
      </c>
      <c r="AD1159" s="21">
        <v>-7.8980107467076371E-2</v>
      </c>
      <c r="AE1159" s="21">
        <v>4.8106419222243613</v>
      </c>
      <c r="AF1159" s="21">
        <v>-1.0000000000000013</v>
      </c>
      <c r="AG1159" s="21">
        <v>-1.0000000000000013</v>
      </c>
      <c r="AH1159" s="21">
        <v>-1.0000000000000013</v>
      </c>
      <c r="AI1159" s="21">
        <v>-1.128427368826589E-2</v>
      </c>
      <c r="AJ1159" s="21">
        <v>-1.9873817828330455E-2</v>
      </c>
      <c r="AK1159" s="21">
        <v>0.17065326280975046</v>
      </c>
      <c r="AL1159" s="21">
        <v>-0.22180846127411452</v>
      </c>
      <c r="AM1159" s="21">
        <v>0.41835978085362113</v>
      </c>
      <c r="AN1159" s="21">
        <v>7.8282243741024202E-2</v>
      </c>
      <c r="AO1159" s="21">
        <v>11.31226083538928</v>
      </c>
      <c r="AP1159" s="21">
        <v>0.84801378715503373</v>
      </c>
      <c r="AQ1159" s="21">
        <v>22.442402012466392</v>
      </c>
      <c r="AR1159" s="21">
        <v>0.54893597673837746</v>
      </c>
      <c r="AS1159" s="21">
        <v>0.58432441712326233</v>
      </c>
      <c r="AT1159" s="21">
        <v>-1.0000000000000013</v>
      </c>
      <c r="AU1159" s="21">
        <v>-1.0000000000000013</v>
      </c>
      <c r="AV1159" s="21">
        <v>0.97027352152989055</v>
      </c>
      <c r="AW1159" s="21">
        <v>33.695128538097187</v>
      </c>
      <c r="AX1159" s="21">
        <v>31.482061281498833</v>
      </c>
      <c r="AY1159" s="21">
        <v>5.4559358260486836E-2</v>
      </c>
      <c r="AZ1159" s="21">
        <v>-49.939449439320356</v>
      </c>
      <c r="BA1159" s="26">
        <v>1371.4551992755182</v>
      </c>
    </row>
    <row r="1160" spans="1:100" x14ac:dyDescent="0.25">
      <c r="A1160">
        <v>3163</v>
      </c>
      <c r="B1160" t="s">
        <v>1563</v>
      </c>
      <c r="C1160" s="26">
        <v>3</v>
      </c>
      <c r="D1160" s="21">
        <v>3.585548714493449</v>
      </c>
      <c r="E1160" s="21">
        <v>0</v>
      </c>
      <c r="F1160" s="21">
        <v>-0.42117462803665451</v>
      </c>
      <c r="G1160" s="21">
        <v>-0.42117462803665451</v>
      </c>
      <c r="H1160" s="21">
        <v>-2.2166213973028166E-2</v>
      </c>
      <c r="I1160" s="21">
        <v>0</v>
      </c>
      <c r="J1160" s="21">
        <v>-1.3299728383816865</v>
      </c>
      <c r="K1160" s="21">
        <v>-2.2166213973028166E-2</v>
      </c>
      <c r="L1160" s="21">
        <v>-0.999999999999998</v>
      </c>
      <c r="M1160" s="21">
        <v>-0.999999999999998</v>
      </c>
      <c r="N1160" s="21">
        <v>-0.44332427946056291</v>
      </c>
      <c r="O1160" s="21">
        <v>1.8344012480751009</v>
      </c>
      <c r="P1160" s="21">
        <v>13.640065859496675</v>
      </c>
      <c r="Q1160" s="21">
        <v>-0.12597704900111295</v>
      </c>
      <c r="R1160" s="21">
        <v>1.1020603102960327</v>
      </c>
      <c r="S1160" s="21">
        <v>0.33333333333333276</v>
      </c>
      <c r="T1160" s="21">
        <v>0.3377170105907184</v>
      </c>
      <c r="U1160" s="21">
        <v>1.8703044671870353E-2</v>
      </c>
      <c r="V1160" s="21">
        <v>0</v>
      </c>
      <c r="W1160" s="21">
        <v>28.476784102757975</v>
      </c>
      <c r="X1160" s="21">
        <v>0.76304972158611273</v>
      </c>
      <c r="Y1160" s="21">
        <v>-0.999999999999998</v>
      </c>
      <c r="Z1160" s="21">
        <v>-0.999999999999998</v>
      </c>
      <c r="AA1160" s="21">
        <v>67.880395785577505</v>
      </c>
      <c r="AB1160" s="21">
        <v>0.21419159664663767</v>
      </c>
      <c r="AC1160" s="21">
        <v>0.33989560268261326</v>
      </c>
      <c r="AD1160" s="21">
        <v>0.21194382812121812</v>
      </c>
      <c r="AE1160" s="21">
        <v>38.301551372523448</v>
      </c>
      <c r="AF1160" s="21">
        <v>-0.999999999999998</v>
      </c>
      <c r="AG1160" s="21">
        <v>-0.999999999999998</v>
      </c>
      <c r="AH1160" s="21">
        <v>-0.999999999999998</v>
      </c>
      <c r="AI1160" s="21">
        <v>0</v>
      </c>
      <c r="AJ1160" s="21">
        <v>0</v>
      </c>
      <c r="AK1160" s="21">
        <v>-9.3896604400062367E-2</v>
      </c>
      <c r="AL1160" s="21">
        <v>0.23723385667240091</v>
      </c>
      <c r="AM1160" s="21">
        <v>0.1205659819541425</v>
      </c>
      <c r="AN1160" s="21">
        <v>0.20361255456128954</v>
      </c>
      <c r="AO1160" s="21">
        <v>2.5446665268532525</v>
      </c>
      <c r="AP1160" s="21">
        <v>6.2764831473942433</v>
      </c>
      <c r="AQ1160" s="21">
        <v>27.146811264376304</v>
      </c>
      <c r="AR1160" s="21">
        <v>0.6897533885959215</v>
      </c>
      <c r="AS1160" s="21">
        <v>0.74088350761308464</v>
      </c>
      <c r="AT1160" s="21">
        <v>-0.999999999999998</v>
      </c>
      <c r="AU1160" s="21">
        <v>-0.999999999999998</v>
      </c>
      <c r="AV1160" s="21">
        <v>0.68088568225937829</v>
      </c>
      <c r="AW1160" s="21">
        <v>75.991280181046804</v>
      </c>
      <c r="AX1160" s="21">
        <v>75.991280181046804</v>
      </c>
      <c r="AY1160" s="21">
        <v>9.107491392125279E-2</v>
      </c>
      <c r="AZ1160" s="21">
        <v>2.3137254810133037</v>
      </c>
      <c r="BA1160" s="26">
        <v>1456.8111619587773</v>
      </c>
    </row>
    <row r="1161" spans="1:100" x14ac:dyDescent="0.25">
      <c r="A1161">
        <v>3164</v>
      </c>
      <c r="B1161" t="s">
        <v>1564</v>
      </c>
      <c r="C1161" s="26">
        <v>3</v>
      </c>
      <c r="D1161" s="21">
        <v>3.259911760193968</v>
      </c>
      <c r="E1161" s="21">
        <v>0.10126561486650813</v>
      </c>
      <c r="F1161" s="21">
        <v>0.96544540126191147</v>
      </c>
      <c r="G1161" s="21">
        <v>0.99608618777088132</v>
      </c>
      <c r="H1161" s="21">
        <v>0.3034934945720974</v>
      </c>
      <c r="I1161" s="21">
        <v>0</v>
      </c>
      <c r="J1161" s="21">
        <v>18.209609674325844</v>
      </c>
      <c r="K1161" s="21">
        <v>0.3034934945720974</v>
      </c>
      <c r="L1161" s="21">
        <v>-0.99999999999999956</v>
      </c>
      <c r="M1161" s="21">
        <v>-0.99999999999999956</v>
      </c>
      <c r="N1161" s="21">
        <v>6.0698698914419502</v>
      </c>
      <c r="O1161" s="21">
        <v>22.465607622290694</v>
      </c>
      <c r="P1161" s="21">
        <v>-1.2450515631973458</v>
      </c>
      <c r="Q1161" s="21">
        <v>0.50792631824965762</v>
      </c>
      <c r="R1161" s="21">
        <v>8.2599180046432574E-2</v>
      </c>
      <c r="S1161" s="21">
        <v>0.33333333333333337</v>
      </c>
      <c r="T1161" s="21">
        <v>0.19919416792046468</v>
      </c>
      <c r="U1161" s="21">
        <v>7.8485184022556165E-2</v>
      </c>
      <c r="V1161" s="21">
        <v>-1.9700516906952625E-2</v>
      </c>
      <c r="W1161" s="21">
        <v>11.512746951892149</v>
      </c>
      <c r="X1161" s="21">
        <v>0.2735876428629459</v>
      </c>
      <c r="Y1161" s="21">
        <v>-0.99999999999999956</v>
      </c>
      <c r="Z1161" s="21">
        <v>-0.99999999999999956</v>
      </c>
      <c r="AA1161" s="21">
        <v>29.333458176084559</v>
      </c>
      <c r="AB1161" s="21">
        <v>0.13735885812635157</v>
      </c>
      <c r="AC1161" s="21">
        <v>-0.19717086963827318</v>
      </c>
      <c r="AD1161" s="21">
        <v>0.41457425239484136</v>
      </c>
      <c r="AE1161" s="21">
        <v>17.738112044145975</v>
      </c>
      <c r="AF1161" s="21">
        <v>-0.99999999999999956</v>
      </c>
      <c r="AG1161" s="21">
        <v>-0.99999999999999956</v>
      </c>
      <c r="AH1161" s="21">
        <v>-0.99999999999999956</v>
      </c>
      <c r="AI1161" s="21">
        <v>0</v>
      </c>
      <c r="AJ1161" s="21">
        <v>-1.9700516906952625E-2</v>
      </c>
      <c r="AK1161" s="21">
        <v>6.0294285020728339E-2</v>
      </c>
      <c r="AL1161" s="21">
        <v>0.16508084686431315</v>
      </c>
      <c r="AM1161" s="21">
        <v>0.22459339858295818</v>
      </c>
      <c r="AN1161" s="21">
        <v>-0.17712804625360673</v>
      </c>
      <c r="AO1161" s="21">
        <v>5.9163063896775956</v>
      </c>
      <c r="AP1161" s="21">
        <v>-3.6027969220186007</v>
      </c>
      <c r="AQ1161" s="21">
        <v>29.722356626218001</v>
      </c>
      <c r="AR1161" s="21">
        <v>0.59131216836940137</v>
      </c>
      <c r="AS1161" s="21">
        <v>0.57708113743504386</v>
      </c>
      <c r="AT1161" s="21">
        <v>-0.99999999999999956</v>
      </c>
      <c r="AU1161" s="21">
        <v>-0.99999999999999956</v>
      </c>
      <c r="AV1161" s="21">
        <v>1.0786853678173136</v>
      </c>
      <c r="AW1161" s="21">
        <v>48.196268876356676</v>
      </c>
      <c r="AX1161" s="21">
        <v>46.226217185661397</v>
      </c>
      <c r="AY1161" s="21">
        <v>-0.12996234220480904</v>
      </c>
      <c r="AZ1161" s="21">
        <v>-65.766037397324553</v>
      </c>
      <c r="BA1161" s="26">
        <v>1405.6219926394651</v>
      </c>
    </row>
    <row r="1162" spans="1:100" x14ac:dyDescent="0.25">
      <c r="A1162">
        <v>3166</v>
      </c>
      <c r="B1162" t="s">
        <v>1565</v>
      </c>
      <c r="C1162" s="26">
        <v>3</v>
      </c>
      <c r="D1162" s="21">
        <v>4.0904247796588669</v>
      </c>
      <c r="E1162" s="21">
        <v>0</v>
      </c>
      <c r="F1162" s="21">
        <v>-0.10138861568259455</v>
      </c>
      <c r="G1162" s="21">
        <v>-0.10138861568259455</v>
      </c>
      <c r="H1162" s="21">
        <v>-2.788776899918733E-3</v>
      </c>
      <c r="I1162" s="21">
        <v>0</v>
      </c>
      <c r="J1162" s="21">
        <v>-0.16732661399512638</v>
      </c>
      <c r="K1162" s="21">
        <v>-2.788776899918733E-3</v>
      </c>
      <c r="L1162" s="21">
        <v>-0.99999999999999911</v>
      </c>
      <c r="M1162" s="21">
        <v>-0.99999999999999911</v>
      </c>
      <c r="N1162" s="21">
        <v>-5.5775537998374813E-2</v>
      </c>
      <c r="O1162" s="21">
        <v>3.821709549981152</v>
      </c>
      <c r="P1162" s="21">
        <v>-2.93639449838063</v>
      </c>
      <c r="Q1162" s="21">
        <v>-0.76943070005481173</v>
      </c>
      <c r="R1162" s="21">
        <v>-0.52003457243960349</v>
      </c>
      <c r="S1162" s="21">
        <v>0.34572943623425834</v>
      </c>
      <c r="T1162" s="21">
        <v>0.30522359909708713</v>
      </c>
      <c r="U1162" s="21">
        <v>-1.3327144887925333E-2</v>
      </c>
      <c r="V1162" s="21">
        <v>0</v>
      </c>
      <c r="W1162" s="21">
        <v>25.616586693733549</v>
      </c>
      <c r="X1162" s="21">
        <v>0.55573594858978226</v>
      </c>
      <c r="Y1162" s="21">
        <v>-0.99999999999999911</v>
      </c>
      <c r="Z1162" s="21">
        <v>-0.99999999999999911</v>
      </c>
      <c r="AA1162" s="21">
        <v>18.981276178031145</v>
      </c>
      <c r="AB1162" s="21">
        <v>-9.2907670993429586E-2</v>
      </c>
      <c r="AC1162" s="21">
        <v>0.1565000307002043</v>
      </c>
      <c r="AD1162" s="21">
        <v>-0.18589787857203072</v>
      </c>
      <c r="AE1162" s="21">
        <v>-6.1152759432628141</v>
      </c>
      <c r="AF1162" s="21">
        <v>-0.99999999999999911</v>
      </c>
      <c r="AG1162" s="21">
        <v>-0.99999999999999911</v>
      </c>
      <c r="AH1162" s="21">
        <v>-0.99999999999999911</v>
      </c>
      <c r="AI1162" s="21">
        <v>-2.2091402948591115E-2</v>
      </c>
      <c r="AJ1162" s="21">
        <v>0</v>
      </c>
      <c r="AK1162" s="21">
        <v>-0.10589771234775945</v>
      </c>
      <c r="AL1162" s="21">
        <v>3.2768738481000266E-2</v>
      </c>
      <c r="AM1162" s="21">
        <v>0.66322778328606069</v>
      </c>
      <c r="AN1162" s="21">
        <v>0.10794896213046454</v>
      </c>
      <c r="AO1162" s="21">
        <v>16.051206020412717</v>
      </c>
      <c r="AP1162" s="21">
        <v>2.8625677456666145</v>
      </c>
      <c r="AQ1162" s="21">
        <v>25.449260079738416</v>
      </c>
      <c r="AR1162" s="21">
        <v>0.63762589044342011</v>
      </c>
      <c r="AS1162" s="21">
        <v>0.55294717168986407</v>
      </c>
      <c r="AT1162" s="21">
        <v>-0.99999999999999911</v>
      </c>
      <c r="AU1162" s="21">
        <v>-0.99999999999999911</v>
      </c>
      <c r="AV1162" s="21">
        <v>-0.62142318812219832</v>
      </c>
      <c r="AW1162" s="21">
        <v>25.665553473678891</v>
      </c>
      <c r="AX1162" s="21">
        <v>25.223725414707069</v>
      </c>
      <c r="AY1162" s="21">
        <v>-4.7661203887881691E-2</v>
      </c>
      <c r="AZ1162" s="21">
        <v>-45.828830074974348</v>
      </c>
      <c r="BA1162" s="26">
        <v>1432.9724165841953</v>
      </c>
    </row>
    <row r="1163" spans="1:100" x14ac:dyDescent="0.25">
      <c r="A1163">
        <v>3167</v>
      </c>
      <c r="B1163" t="s">
        <v>1566</v>
      </c>
      <c r="C1163" s="26">
        <v>3</v>
      </c>
      <c r="D1163" s="21">
        <v>4.732271793622143</v>
      </c>
      <c r="E1163" s="21">
        <v>4.0873329326225491E-2</v>
      </c>
      <c r="F1163" s="21">
        <v>-0.4352797202269722</v>
      </c>
      <c r="G1163" s="21">
        <v>-0.4202245379962472</v>
      </c>
      <c r="H1163" s="21">
        <v>0.15766789693661926</v>
      </c>
      <c r="I1163" s="21">
        <v>0</v>
      </c>
      <c r="J1163" s="21">
        <v>9.4600738161971591</v>
      </c>
      <c r="K1163" s="21">
        <v>0.15766789693661926</v>
      </c>
      <c r="L1163" s="21">
        <v>-1.0000000000000011</v>
      </c>
      <c r="M1163" s="21">
        <v>-1.0000000000000011</v>
      </c>
      <c r="N1163" s="21">
        <v>3.1533579387323849</v>
      </c>
      <c r="O1163" s="21">
        <v>13.772121071823054</v>
      </c>
      <c r="P1163" s="21">
        <v>-0.58432498828982959</v>
      </c>
      <c r="Q1163" s="21">
        <v>1.5883689104409737</v>
      </c>
      <c r="R1163" s="21">
        <v>0.41614973722450388</v>
      </c>
      <c r="S1163" s="21">
        <v>0.33333333333333393</v>
      </c>
      <c r="T1163" s="21">
        <v>0.33829751309349898</v>
      </c>
      <c r="U1163" s="21">
        <v>6.8614074682966819E-2</v>
      </c>
      <c r="V1163" s="21">
        <v>-5.0889499064282091E-3</v>
      </c>
      <c r="W1163" s="21">
        <v>23.099522970670073</v>
      </c>
      <c r="X1163" s="21">
        <v>0.76284972854367661</v>
      </c>
      <c r="Y1163" s="21">
        <v>-1.0000000000000011</v>
      </c>
      <c r="Z1163" s="21">
        <v>-1.0000000000000011</v>
      </c>
      <c r="AA1163" s="21">
        <v>79.578259000484692</v>
      </c>
      <c r="AB1163" s="21">
        <v>0.34125975398329261</v>
      </c>
      <c r="AC1163" s="21">
        <v>0.27883332252669213</v>
      </c>
      <c r="AD1163" s="21">
        <v>0.50115864934181786</v>
      </c>
      <c r="AE1163" s="21">
        <v>56.062586292590126</v>
      </c>
      <c r="AF1163" s="21">
        <v>-1.0000000000000011</v>
      </c>
      <c r="AG1163" s="21">
        <v>-1.0000000000000011</v>
      </c>
      <c r="AH1163" s="21">
        <v>-1.0000000000000011</v>
      </c>
      <c r="AI1163" s="21">
        <v>0</v>
      </c>
      <c r="AJ1163" s="21">
        <v>-5.0889499064282091E-3</v>
      </c>
      <c r="AK1163" s="21">
        <v>8.8039127771929876E-3</v>
      </c>
      <c r="AL1163" s="21">
        <v>0.1430217889917737</v>
      </c>
      <c r="AM1163" s="21">
        <v>-0.10645830730602135</v>
      </c>
      <c r="AN1163" s="21">
        <v>-0.10527996901642005</v>
      </c>
      <c r="AO1163" s="21">
        <v>-2.6174381187645683</v>
      </c>
      <c r="AP1163" s="21">
        <v>-1.9168902804516326</v>
      </c>
      <c r="AQ1163" s="21">
        <v>32.559596786867239</v>
      </c>
      <c r="AR1163" s="21">
        <v>0.73515597120337084</v>
      </c>
      <c r="AS1163" s="21">
        <v>0.92051762548029559</v>
      </c>
      <c r="AT1163" s="21">
        <v>-1.0000000000000011</v>
      </c>
      <c r="AU1163" s="21">
        <v>-1.0000000000000011</v>
      </c>
      <c r="AV1163" s="21">
        <v>-4.0748007717433116E-3</v>
      </c>
      <c r="AW1163" s="21">
        <v>91.433489791856161</v>
      </c>
      <c r="AX1163" s="21">
        <v>90.924594801213345</v>
      </c>
      <c r="AY1163" s="21">
        <v>0.13145059981008614</v>
      </c>
      <c r="AZ1163" s="21">
        <v>12.639063112583091</v>
      </c>
      <c r="BA1163" s="26">
        <v>1449.4376940276145</v>
      </c>
    </row>
    <row r="1164" spans="1:100" x14ac:dyDescent="0.25">
      <c r="A1164">
        <v>3168</v>
      </c>
      <c r="B1164" t="s">
        <v>720</v>
      </c>
      <c r="C1164" s="26">
        <v>3</v>
      </c>
      <c r="D1164" s="21">
        <v>4.5819022375914287</v>
      </c>
      <c r="E1164" s="21">
        <v>-0.71232959754023051</v>
      </c>
      <c r="F1164" s="21">
        <v>0.13142006345678073</v>
      </c>
      <c r="G1164" s="21">
        <v>-5.9935539144434349E-2</v>
      </c>
      <c r="H1164" s="21">
        <v>1.4796353750281058E-2</v>
      </c>
      <c r="I1164" s="21">
        <v>0</v>
      </c>
      <c r="J1164" s="21">
        <v>0.88778122501685808</v>
      </c>
      <c r="K1164" s="21">
        <v>1.4796353750281058E-2</v>
      </c>
      <c r="L1164" s="21">
        <v>-0.99999999999999978</v>
      </c>
      <c r="M1164" s="21">
        <v>-0.99999999999999978</v>
      </c>
      <c r="N1164" s="21">
        <v>0.29592707500561943</v>
      </c>
      <c r="O1164" s="21">
        <v>5.4097479234638541</v>
      </c>
      <c r="P1164" s="21">
        <v>0.20326923359015905</v>
      </c>
      <c r="Q1164" s="21">
        <v>4.9559615136924942</v>
      </c>
      <c r="R1164" s="21">
        <v>1.7049832699710459</v>
      </c>
      <c r="S1164" s="21">
        <v>0.33333333333333326</v>
      </c>
      <c r="T1164" s="21">
        <v>0.17889630256891559</v>
      </c>
      <c r="U1164" s="21">
        <v>-8.8397541710616201E-2</v>
      </c>
      <c r="V1164" s="21">
        <v>-3.4023345662759899E-2</v>
      </c>
      <c r="W1164" s="21">
        <v>15.000495791143676</v>
      </c>
      <c r="X1164" s="21">
        <v>-0.12793700893460397</v>
      </c>
      <c r="Y1164" s="21">
        <v>-0.99999999999999978</v>
      </c>
      <c r="Z1164" s="21">
        <v>-0.99999999999999978</v>
      </c>
      <c r="AA1164" s="21">
        <v>19.68346085986353</v>
      </c>
      <c r="AB1164" s="21">
        <v>9.0309291482002951E-2</v>
      </c>
      <c r="AC1164" s="21">
        <v>6.2479702722000756E-2</v>
      </c>
      <c r="AD1164" s="21">
        <v>-9.3229358229027393E-2</v>
      </c>
      <c r="AE1164" s="21">
        <v>2.9779817987488162</v>
      </c>
      <c r="AF1164" s="21">
        <v>-0.99999999999999978</v>
      </c>
      <c r="AG1164" s="21">
        <v>-0.99999999999999978</v>
      </c>
      <c r="AH1164" s="21">
        <v>-0.99999999999999978</v>
      </c>
      <c r="AI1164" s="21">
        <v>0</v>
      </c>
      <c r="AJ1164" s="21">
        <v>-3.4023345662759899E-2</v>
      </c>
      <c r="AK1164" s="21">
        <v>-2.4643007662715287E-2</v>
      </c>
      <c r="AL1164" s="21">
        <v>7.2115142804253574E-2</v>
      </c>
      <c r="AM1164" s="21">
        <v>-3.3605792982554804E-2</v>
      </c>
      <c r="AN1164" s="21">
        <v>0.15660437721837506</v>
      </c>
      <c r="AO1164" s="21">
        <v>-0.96335986287744635</v>
      </c>
      <c r="AP1164" s="21">
        <v>4.2756851444806436</v>
      </c>
      <c r="AQ1164" s="21">
        <v>15.888277016160515</v>
      </c>
      <c r="AR1164" s="21">
        <v>0.38980874852887271</v>
      </c>
      <c r="AS1164" s="21">
        <v>-0.11314065518432297</v>
      </c>
      <c r="AT1164" s="21">
        <v>-0.99999999999999978</v>
      </c>
      <c r="AU1164" s="21">
        <v>-0.99999999999999978</v>
      </c>
      <c r="AV1164" s="21">
        <v>1.6450477308266112</v>
      </c>
      <c r="AW1164" s="21">
        <v>29.368893927808038</v>
      </c>
      <c r="AX1164" s="21">
        <v>25.966559361532038</v>
      </c>
      <c r="AY1164" s="21">
        <v>5.6361936586320507E-2</v>
      </c>
      <c r="AZ1164" s="21">
        <v>-7.1748709644718165</v>
      </c>
      <c r="BA1164" s="26">
        <v>1395.78120666312</v>
      </c>
    </row>
    <row r="1165" spans="1:100" x14ac:dyDescent="0.25">
      <c r="A1165">
        <v>3171</v>
      </c>
      <c r="B1165" t="s">
        <v>1567</v>
      </c>
      <c r="C1165" s="26">
        <v>3</v>
      </c>
      <c r="D1165" s="21">
        <v>4.6358621200032344</v>
      </c>
      <c r="E1165" s="21">
        <v>-6.0909735393044817E-3</v>
      </c>
      <c r="F1165" s="21">
        <v>-0.3780942012969104</v>
      </c>
      <c r="G1165" s="21">
        <v>-0.3780942012969104</v>
      </c>
      <c r="H1165" s="21">
        <v>0.33420617187696311</v>
      </c>
      <c r="I1165" s="21">
        <v>0</v>
      </c>
      <c r="J1165" s="21">
        <v>20.0523703126178</v>
      </c>
      <c r="K1165" s="21">
        <v>0.33420617187696311</v>
      </c>
      <c r="L1165" s="21">
        <v>-0.99999999999999944</v>
      </c>
      <c r="M1165" s="21">
        <v>-0.99999999999999944</v>
      </c>
      <c r="N1165" s="21">
        <v>6.6841234375392631</v>
      </c>
      <c r="O1165" s="21">
        <v>24.31013823132411</v>
      </c>
      <c r="P1165" s="21">
        <v>2.0846224589165541</v>
      </c>
      <c r="Q1165" s="21">
        <v>-0.76239775626580952</v>
      </c>
      <c r="R1165" s="21">
        <v>-1.1779150757017465E-2</v>
      </c>
      <c r="S1165" s="21">
        <v>0.33333333333333293</v>
      </c>
      <c r="T1165" s="21">
        <v>0.36722313275530616</v>
      </c>
      <c r="U1165" s="21">
        <v>0.21914547317941224</v>
      </c>
      <c r="V1165" s="21">
        <v>-2.9196901229230424E-3</v>
      </c>
      <c r="W1165" s="21">
        <v>23.303043090726618</v>
      </c>
      <c r="X1165" s="21">
        <v>1.2464144220566293</v>
      </c>
      <c r="Y1165" s="21">
        <v>-0.99999999999999944</v>
      </c>
      <c r="Z1165" s="21">
        <v>-0.99999999999999944</v>
      </c>
      <c r="AA1165" s="21">
        <v>53.047778645662078</v>
      </c>
      <c r="AB1165" s="21">
        <v>0.27929548282463912</v>
      </c>
      <c r="AC1165" s="21">
        <v>0.10204400790340901</v>
      </c>
      <c r="AD1165" s="21">
        <v>0.21379080338580123</v>
      </c>
      <c r="AE1165" s="21">
        <v>29.75651470569246</v>
      </c>
      <c r="AF1165" s="21">
        <v>-0.99999999999999944</v>
      </c>
      <c r="AG1165" s="21">
        <v>-0.99999999999999944</v>
      </c>
      <c r="AH1165" s="21">
        <v>-0.99999999999999944</v>
      </c>
      <c r="AI1165" s="21">
        <v>1.6206414811741432E-3</v>
      </c>
      <c r="AJ1165" s="21">
        <v>-2.9196901229230424E-3</v>
      </c>
      <c r="AK1165" s="21">
        <v>0.27830741557302502</v>
      </c>
      <c r="AL1165" s="21">
        <v>-0.11210852216010034</v>
      </c>
      <c r="AM1165" s="21">
        <v>0.19660549841476033</v>
      </c>
      <c r="AN1165" s="21">
        <v>9.9000631038056425E-2</v>
      </c>
      <c r="AO1165" s="21">
        <v>6.306674538234132</v>
      </c>
      <c r="AP1165" s="21">
        <v>1.9144731651509088</v>
      </c>
      <c r="AQ1165" s="21">
        <v>43.355413403344414</v>
      </c>
      <c r="AR1165" s="21">
        <v>0.91678224914512851</v>
      </c>
      <c r="AS1165" s="21">
        <v>1.580620593933592</v>
      </c>
      <c r="AT1165" s="21">
        <v>-0.99999999999999944</v>
      </c>
      <c r="AU1165" s="21">
        <v>-0.99999999999999944</v>
      </c>
      <c r="AV1165" s="21">
        <v>-0.38987335205392781</v>
      </c>
      <c r="AW1165" s="21">
        <v>79.272390042137062</v>
      </c>
      <c r="AX1165" s="21">
        <v>79.012833859468259</v>
      </c>
      <c r="AY1165" s="21">
        <v>5.7344065069200728E-3</v>
      </c>
      <c r="AZ1165" s="21">
        <v>-21.767684133932736</v>
      </c>
      <c r="BA1165" s="26">
        <v>1437.0138900833942</v>
      </c>
    </row>
    <row r="1166" spans="1:100" x14ac:dyDescent="0.25">
      <c r="A1166">
        <v>3172</v>
      </c>
      <c r="B1166" t="s">
        <v>1568</v>
      </c>
      <c r="C1166" s="26">
        <v>3</v>
      </c>
      <c r="D1166" s="21">
        <v>5.830361544405589</v>
      </c>
      <c r="E1166" s="21">
        <v>0</v>
      </c>
      <c r="F1166" s="21">
        <v>-0.34813800800655748</v>
      </c>
      <c r="G1166" s="21">
        <v>-0.34813800800655748</v>
      </c>
      <c r="H1166" s="21">
        <v>-0.11091694356411297</v>
      </c>
      <c r="I1166" s="21">
        <v>0</v>
      </c>
      <c r="J1166" s="21">
        <v>-6.655016613846783</v>
      </c>
      <c r="K1166" s="21">
        <v>-0.11091694356411297</v>
      </c>
      <c r="L1166" s="21">
        <v>-0.99999999999999944</v>
      </c>
      <c r="M1166" s="21">
        <v>-0.99999999999999944</v>
      </c>
      <c r="N1166" s="21">
        <v>-2.2183388712822589</v>
      </c>
      <c r="O1166" s="21">
        <v>-1.1727930774477471</v>
      </c>
      <c r="P1166" s="21">
        <v>4.9232042884489369</v>
      </c>
      <c r="Q1166" s="21">
        <v>-4.774666485045084</v>
      </c>
      <c r="R1166" s="21">
        <v>-1.2107811587399817</v>
      </c>
      <c r="S1166" s="21">
        <v>0.33333333333333337</v>
      </c>
      <c r="T1166" s="21">
        <v>0.33977634628588993</v>
      </c>
      <c r="U1166" s="21">
        <v>4.6497322919098714E-2</v>
      </c>
      <c r="V1166" s="21">
        <v>-2.9604345834805205E-2</v>
      </c>
      <c r="W1166" s="21">
        <v>32.036784010705176</v>
      </c>
      <c r="X1166" s="21">
        <v>0.79883285280345562</v>
      </c>
      <c r="Y1166" s="21">
        <v>-0.99999999999999944</v>
      </c>
      <c r="Z1166" s="21">
        <v>-0.99999999999999944</v>
      </c>
      <c r="AA1166" s="21">
        <v>57.872185019248988</v>
      </c>
      <c r="AB1166" s="21">
        <v>0.32601021881716302</v>
      </c>
      <c r="AC1166" s="21">
        <v>0.1675048010024153</v>
      </c>
      <c r="AD1166" s="21">
        <v>4.7408623526097163E-2</v>
      </c>
      <c r="AE1166" s="21">
        <v>27.046182167283781</v>
      </c>
      <c r="AF1166" s="21">
        <v>-0.99999999999999944</v>
      </c>
      <c r="AG1166" s="21">
        <v>-0.99999999999999944</v>
      </c>
      <c r="AH1166" s="21">
        <v>-0.99999999999999944</v>
      </c>
      <c r="AI1166" s="21">
        <v>-1.2094728928976768E-2</v>
      </c>
      <c r="AJ1166" s="21">
        <v>-2.9604345834805205E-2</v>
      </c>
      <c r="AK1166" s="21">
        <v>0.13008329670142399</v>
      </c>
      <c r="AL1166" s="21">
        <v>-9.7980635579316813E-2</v>
      </c>
      <c r="AM1166" s="21">
        <v>-0.36720832276083648</v>
      </c>
      <c r="AN1166" s="21">
        <v>-9.4889307469507606E-2</v>
      </c>
      <c r="AO1166" s="21">
        <v>-8.5297915855137987</v>
      </c>
      <c r="AP1166" s="21">
        <v>-2.8621358646342734</v>
      </c>
      <c r="AQ1166" s="21">
        <v>25.381767396858425</v>
      </c>
      <c r="AR1166" s="21">
        <v>0.69000265670351635</v>
      </c>
      <c r="AS1166" s="21">
        <v>0.68791590923934309</v>
      </c>
      <c r="AT1166" s="21">
        <v>-0.99999999999999944</v>
      </c>
      <c r="AU1166" s="21">
        <v>-0.99999999999999944</v>
      </c>
      <c r="AV1166" s="21">
        <v>-1.558919166746539</v>
      </c>
      <c r="AW1166" s="21">
        <v>53.83725607716697</v>
      </c>
      <c r="AX1166" s="21">
        <v>50.634926915106917</v>
      </c>
      <c r="AY1166" s="21">
        <v>0.49502434735793011</v>
      </c>
      <c r="AZ1166" s="21">
        <v>9.4819856201921766</v>
      </c>
      <c r="BA1166" s="26">
        <v>1497.9263811117953</v>
      </c>
    </row>
    <row r="1167" spans="1:100" x14ac:dyDescent="0.25">
      <c r="A1167">
        <v>3173</v>
      </c>
      <c r="B1167" t="s">
        <v>1569</v>
      </c>
      <c r="C1167" s="26">
        <v>3</v>
      </c>
      <c r="D1167" s="21">
        <v>3.290927463481728</v>
      </c>
      <c r="E1167" s="21">
        <v>-4.6115069525194952E-3</v>
      </c>
      <c r="F1167" s="21">
        <v>-0.28476000520731926</v>
      </c>
      <c r="G1167" s="21">
        <v>-0.28476000520731926</v>
      </c>
      <c r="H1167" s="21">
        <v>0.25219055927779943</v>
      </c>
      <c r="I1167" s="21">
        <v>0</v>
      </c>
      <c r="J1167" s="21">
        <v>15.131433556667966</v>
      </c>
      <c r="K1167" s="21">
        <v>0.25219055927779943</v>
      </c>
      <c r="L1167" s="21">
        <v>-0.99999999999999956</v>
      </c>
      <c r="M1167" s="21">
        <v>-0.99999999999999956</v>
      </c>
      <c r="N1167" s="21">
        <v>5.0438111855559882</v>
      </c>
      <c r="O1167" s="21">
        <v>18.137601014942376</v>
      </c>
      <c r="P1167" s="21">
        <v>-0.49706981412636631</v>
      </c>
      <c r="Q1167" s="21">
        <v>0.1880037368867393</v>
      </c>
      <c r="R1167" s="21">
        <v>-3.9337356066341957E-2</v>
      </c>
      <c r="S1167" s="21">
        <v>0.33333333333333331</v>
      </c>
      <c r="T1167" s="21">
        <v>0.27580427178609546</v>
      </c>
      <c r="U1167" s="21">
        <v>-3.5016782205838641E-2</v>
      </c>
      <c r="V1167" s="21">
        <v>-1.5034011313060799E-2</v>
      </c>
      <c r="W1167" s="21">
        <v>12.275850092909192</v>
      </c>
      <c r="X1167" s="21">
        <v>0.1646434602217699</v>
      </c>
      <c r="Y1167" s="21">
        <v>-0.99999999999999956</v>
      </c>
      <c r="Z1167" s="21">
        <v>-0.99999999999999956</v>
      </c>
      <c r="AA1167" s="21">
        <v>26.743903112382448</v>
      </c>
      <c r="AB1167" s="21">
        <v>-2.63599411170405E-2</v>
      </c>
      <c r="AC1167" s="21">
        <v>0.38594329712382419</v>
      </c>
      <c r="AD1167" s="21">
        <v>-6.9435548495992136E-2</v>
      </c>
      <c r="AE1167" s="21">
        <v>14.507390375539583</v>
      </c>
      <c r="AF1167" s="21">
        <v>-0.99999999999999956</v>
      </c>
      <c r="AG1167" s="21">
        <v>-0.99999999999999956</v>
      </c>
      <c r="AH1167" s="21">
        <v>-0.99999999999999956</v>
      </c>
      <c r="AI1167" s="21">
        <v>-3.3378294293267777E-3</v>
      </c>
      <c r="AJ1167" s="21">
        <v>-1.5034011313060799E-2</v>
      </c>
      <c r="AK1167" s="21">
        <v>-2.2221877955157884E-2</v>
      </c>
      <c r="AL1167" s="21">
        <v>-1.4877379867244871E-2</v>
      </c>
      <c r="AM1167" s="21">
        <v>0.1086873123912451</v>
      </c>
      <c r="AN1167" s="21">
        <v>0.15173741972739466</v>
      </c>
      <c r="AO1167" s="21">
        <v>2.6060734200053401</v>
      </c>
      <c r="AP1167" s="21">
        <v>3.7190485938486408</v>
      </c>
      <c r="AQ1167" s="21">
        <v>27.40728364957717</v>
      </c>
      <c r="AR1167" s="21">
        <v>0.55908681160052887</v>
      </c>
      <c r="AS1167" s="21">
        <v>0.416834019499569</v>
      </c>
      <c r="AT1167" s="21">
        <v>-0.99999999999999956</v>
      </c>
      <c r="AU1167" s="21">
        <v>-0.99999999999999956</v>
      </c>
      <c r="AV1167" s="21">
        <v>-0.3240973612736614</v>
      </c>
      <c r="AW1167" s="21">
        <v>48.600552721173457</v>
      </c>
      <c r="AX1167" s="21">
        <v>47.030395001280816</v>
      </c>
      <c r="AY1167" s="21">
        <v>9.9915473982838676E-2</v>
      </c>
      <c r="AZ1167" s="21">
        <v>-42.781014482087727</v>
      </c>
      <c r="BA1167" s="26">
        <v>1427.5522986824772</v>
      </c>
    </row>
    <row r="1168" spans="1:100" x14ac:dyDescent="0.25">
      <c r="A1168">
        <v>3175</v>
      </c>
      <c r="B1168" t="s">
        <v>1570</v>
      </c>
      <c r="C1168" s="26">
        <v>3</v>
      </c>
      <c r="D1168" s="21">
        <v>3.9169905704540553</v>
      </c>
      <c r="E1168" s="21">
        <v>0</v>
      </c>
      <c r="F1168" s="21">
        <v>0</v>
      </c>
      <c r="G1168" s="21">
        <v>0</v>
      </c>
      <c r="H1168" s="21">
        <v>0.1562675681664939</v>
      </c>
      <c r="I1168" s="21">
        <v>0</v>
      </c>
      <c r="J1168" s="21">
        <v>9.3760540899896334</v>
      </c>
      <c r="K1168" s="21">
        <v>0.1562675681664939</v>
      </c>
      <c r="L1168" s="21">
        <v>-1.0000000000000007</v>
      </c>
      <c r="M1168" s="21">
        <v>-1.0000000000000007</v>
      </c>
      <c r="N1168" s="21">
        <v>3.1253513633298784</v>
      </c>
      <c r="O1168" s="21">
        <v>13.293044660443687</v>
      </c>
      <c r="P1168" s="21">
        <v>-0.16135329849566865</v>
      </c>
      <c r="Q1168" s="21">
        <v>0.24712152625263678</v>
      </c>
      <c r="R1168" s="21">
        <v>-6.6730424996175389E-2</v>
      </c>
      <c r="S1168" s="21">
        <v>0.34927669231654623</v>
      </c>
      <c r="T1168" s="21">
        <v>0.37100797704113969</v>
      </c>
      <c r="U1168" s="21">
        <v>0.16376930631355399</v>
      </c>
      <c r="V1168" s="21">
        <v>0</v>
      </c>
      <c r="W1168" s="21">
        <v>29.111456300189833</v>
      </c>
      <c r="X1168" s="21">
        <v>1.2606114882194657</v>
      </c>
      <c r="Y1168" s="21">
        <v>-1.0000000000000007</v>
      </c>
      <c r="Z1168" s="21">
        <v>-1.0000000000000007</v>
      </c>
      <c r="AA1168" s="21">
        <v>34.89224843937675</v>
      </c>
      <c r="AB1168" s="21">
        <v>0.11805452161068172</v>
      </c>
      <c r="AC1168" s="21">
        <v>-0.15305083813710996</v>
      </c>
      <c r="AD1168" s="21">
        <v>0.15194676781009003</v>
      </c>
      <c r="AE1168" s="21">
        <v>5.8475225641830901</v>
      </c>
      <c r="AF1168" s="21">
        <v>-1.0000000000000007</v>
      </c>
      <c r="AG1168" s="21">
        <v>-1.0000000000000007</v>
      </c>
      <c r="AH1168" s="21">
        <v>-1.0000000000000007</v>
      </c>
      <c r="AI1168" s="21">
        <v>0</v>
      </c>
      <c r="AJ1168" s="21">
        <v>0</v>
      </c>
      <c r="AK1168" s="21">
        <v>0.16618509193718858</v>
      </c>
      <c r="AL1168" s="21">
        <v>0.15166808956507311</v>
      </c>
      <c r="AM1168" s="21">
        <v>4.1910221968080752E-2</v>
      </c>
      <c r="AN1168" s="21">
        <v>-0.10896107889841501</v>
      </c>
      <c r="AO1168" s="21">
        <v>1.8786810088879624</v>
      </c>
      <c r="AP1168" s="21">
        <v>-1.9656865246350106</v>
      </c>
      <c r="AQ1168" s="21">
        <v>38.48751039017948</v>
      </c>
      <c r="AR1168" s="21">
        <v>0.88405397567123978</v>
      </c>
      <c r="AS1168" s="21">
        <v>1.4168790563859601</v>
      </c>
      <c r="AT1168" s="21">
        <v>-1.0000000000000007</v>
      </c>
      <c r="AU1168" s="21">
        <v>-1.0000000000000007</v>
      </c>
      <c r="AV1168" s="21">
        <v>-6.6730424996175389E-2</v>
      </c>
      <c r="AW1168" s="21">
        <v>46.219606575185452</v>
      </c>
      <c r="AX1168" s="21">
        <v>46.219606575185452</v>
      </c>
      <c r="AY1168" s="21">
        <v>0.13089240308861572</v>
      </c>
      <c r="AZ1168" s="21">
        <v>-35.414492719261368</v>
      </c>
      <c r="BA1168" s="26">
        <v>1367.0820698724824</v>
      </c>
    </row>
    <row r="1169" spans="1:100" x14ac:dyDescent="0.25">
      <c r="A1169">
        <v>3176</v>
      </c>
      <c r="B1169" t="s">
        <v>1571</v>
      </c>
      <c r="C1169" s="26">
        <v>3</v>
      </c>
      <c r="D1169" s="21">
        <v>3.9958161227580118</v>
      </c>
      <c r="E1169" s="21">
        <v>0</v>
      </c>
      <c r="F1169" s="21">
        <v>-0.23435611275397725</v>
      </c>
      <c r="G1169" s="21">
        <v>-0.23435611275397725</v>
      </c>
      <c r="H1169" s="21">
        <v>0.11202836700196087</v>
      </c>
      <c r="I1169" s="21">
        <v>0</v>
      </c>
      <c r="J1169" s="21">
        <v>6.7217020201176503</v>
      </c>
      <c r="K1169" s="21">
        <v>0.11202836700196087</v>
      </c>
      <c r="L1169" s="21">
        <v>-1.0000000000000002</v>
      </c>
      <c r="M1169" s="21">
        <v>-1.0000000000000002</v>
      </c>
      <c r="N1169" s="21">
        <v>2.2405673400392163</v>
      </c>
      <c r="O1169" s="21">
        <v>10.483162030121681</v>
      </c>
      <c r="P1169" s="21">
        <v>-3.2440187339318562E-2</v>
      </c>
      <c r="Q1169" s="21">
        <v>1.1621800447370669</v>
      </c>
      <c r="R1169" s="21">
        <v>0.32875496046078695</v>
      </c>
      <c r="S1169" s="21">
        <v>0.33333333333333376</v>
      </c>
      <c r="T1169" s="21">
        <v>0.34381166720119166</v>
      </c>
      <c r="U1169" s="21">
        <v>0.157226266721334</v>
      </c>
      <c r="V1169" s="21">
        <v>-2.8452524040944366E-2</v>
      </c>
      <c r="W1169" s="21">
        <v>27.755615048518131</v>
      </c>
      <c r="X1169" s="21">
        <v>1.0350146957236941</v>
      </c>
      <c r="Y1169" s="21">
        <v>-1.0000000000000002</v>
      </c>
      <c r="Z1169" s="21">
        <v>-1.0000000000000002</v>
      </c>
      <c r="AA1169" s="21">
        <v>42.418461359017144</v>
      </c>
      <c r="AB1169" s="21">
        <v>0.30790142012292804</v>
      </c>
      <c r="AC1169" s="21">
        <v>-0.10129194692811695</v>
      </c>
      <c r="AD1169" s="21">
        <v>8.0072353805952956E-2</v>
      </c>
      <c r="AE1169" s="21">
        <v>14.334091350038207</v>
      </c>
      <c r="AF1169" s="21">
        <v>-1.0000000000000002</v>
      </c>
      <c r="AG1169" s="21">
        <v>-1.0000000000000002</v>
      </c>
      <c r="AH1169" s="21">
        <v>-1.0000000000000002</v>
      </c>
      <c r="AI1169" s="21">
        <v>0</v>
      </c>
      <c r="AJ1169" s="21">
        <v>-2.8452524040944366E-2</v>
      </c>
      <c r="AK1169" s="21">
        <v>0.38737034369661694</v>
      </c>
      <c r="AL1169" s="21">
        <v>-0.13003244292907301</v>
      </c>
      <c r="AM1169" s="21">
        <v>0.36855312463194756</v>
      </c>
      <c r="AN1169" s="21">
        <v>0.11716981725352381</v>
      </c>
      <c r="AO1169" s="21">
        <v>11.150679834281778</v>
      </c>
      <c r="AP1169" s="21">
        <v>2.2790832166927304</v>
      </c>
      <c r="AQ1169" s="21">
        <v>34.477317068635791</v>
      </c>
      <c r="AR1169" s="21">
        <v>0.80591874321491441</v>
      </c>
      <c r="AS1169" s="21">
        <v>1.1470430627256545</v>
      </c>
      <c r="AT1169" s="21">
        <v>-1.0000000000000002</v>
      </c>
      <c r="AU1169" s="21">
        <v>-1.0000000000000002</v>
      </c>
      <c r="AV1169" s="21">
        <v>9.4398847706809758E-2</v>
      </c>
      <c r="AW1169" s="21">
        <v>55.180706605831581</v>
      </c>
      <c r="AX1169" s="21">
        <v>52.335454201737129</v>
      </c>
      <c r="AY1169" s="21">
        <v>-8.8395990086048704E-3</v>
      </c>
      <c r="AZ1169" s="21">
        <v>-30.868641509748606</v>
      </c>
      <c r="BA1169" s="26">
        <v>1422.2283879927343</v>
      </c>
      <c r="CU1169" t="e">
        <v>#N/A</v>
      </c>
      <c r="CV1169" t="e">
        <v>#N/A</v>
      </c>
    </row>
    <row r="1170" spans="1:100" x14ac:dyDescent="0.25">
      <c r="A1170">
        <v>3179</v>
      </c>
      <c r="B1170" t="s">
        <v>1572</v>
      </c>
      <c r="C1170" s="26">
        <v>3</v>
      </c>
      <c r="D1170" s="21">
        <v>4.4594094477196098</v>
      </c>
      <c r="E1170" s="21">
        <v>0</v>
      </c>
      <c r="F1170" s="21">
        <v>-0.29321399209052584</v>
      </c>
      <c r="G1170" s="21">
        <v>-0.29321399209052584</v>
      </c>
      <c r="H1170" s="21">
        <v>-0.10742769916465893</v>
      </c>
      <c r="I1170" s="21">
        <v>0</v>
      </c>
      <c r="J1170" s="21">
        <v>-6.4456619498795318</v>
      </c>
      <c r="K1170" s="21">
        <v>-0.10742769916465893</v>
      </c>
      <c r="L1170" s="21">
        <v>-0.999999999999999</v>
      </c>
      <c r="M1170" s="21">
        <v>-0.999999999999999</v>
      </c>
      <c r="N1170" s="21">
        <v>-2.1485539832931737</v>
      </c>
      <c r="O1170" s="21">
        <v>-2.2794664942504572</v>
      </c>
      <c r="P1170" s="21">
        <v>-0.16548827017409845</v>
      </c>
      <c r="Q1170" s="21">
        <v>-0.2141135608486468</v>
      </c>
      <c r="R1170" s="21">
        <v>-1.0728942631729996E-2</v>
      </c>
      <c r="S1170" s="21">
        <v>0.33333333333333331</v>
      </c>
      <c r="T1170" s="21">
        <v>0.3184954235651492</v>
      </c>
      <c r="U1170" s="21">
        <v>5.9327990459348015E-2</v>
      </c>
      <c r="V1170" s="21">
        <v>0</v>
      </c>
      <c r="W1170" s="21">
        <v>32.743377860899535</v>
      </c>
      <c r="X1170" s="21">
        <v>0.98572569358741147</v>
      </c>
      <c r="Y1170" s="21">
        <v>-0.999999999999999</v>
      </c>
      <c r="Z1170" s="21">
        <v>-0.999999999999999</v>
      </c>
      <c r="AA1170" s="21">
        <v>69.095406137533942</v>
      </c>
      <c r="AB1170" s="21">
        <v>8.1722848931568948E-2</v>
      </c>
      <c r="AC1170" s="21">
        <v>0.14037884605371256</v>
      </c>
      <c r="AD1170" s="21">
        <v>0.50515344940004137</v>
      </c>
      <c r="AE1170" s="21">
        <v>36.362757219266136</v>
      </c>
      <c r="AF1170" s="21">
        <v>-0.999999999999999</v>
      </c>
      <c r="AG1170" s="21">
        <v>-0.999999999999999</v>
      </c>
      <c r="AH1170" s="21">
        <v>-0.999999999999999</v>
      </c>
      <c r="AI1170" s="21">
        <v>0</v>
      </c>
      <c r="AJ1170" s="21">
        <v>0</v>
      </c>
      <c r="AK1170" s="21">
        <v>-0.56481057505070531</v>
      </c>
      <c r="AL1170" s="21">
        <v>-0.20154294096923697</v>
      </c>
      <c r="AM1170" s="21">
        <v>0.14987279973000969</v>
      </c>
      <c r="AN1170" s="21">
        <v>0.24919168302997421</v>
      </c>
      <c r="AO1170" s="21">
        <v>0.92276711799671607</v>
      </c>
      <c r="AP1170" s="21">
        <v>5.22207737090317</v>
      </c>
      <c r="AQ1170" s="21">
        <v>26.29771591102002</v>
      </c>
      <c r="AR1170" s="21">
        <v>0.71115674735782974</v>
      </c>
      <c r="AS1170" s="21">
        <v>0.87829799442275236</v>
      </c>
      <c r="AT1170" s="21">
        <v>-0.999999999999999</v>
      </c>
      <c r="AU1170" s="21">
        <v>-0.999999999999999</v>
      </c>
      <c r="AV1170" s="21">
        <v>-0.30394293472225581</v>
      </c>
      <c r="AW1170" s="21">
        <v>72.038017014186664</v>
      </c>
      <c r="AX1170" s="21">
        <v>72.038017014186664</v>
      </c>
      <c r="AY1170" s="21">
        <v>0.24373382802545801</v>
      </c>
      <c r="AZ1170" s="21">
        <v>19.654094190452053</v>
      </c>
      <c r="BA1170" s="26">
        <v>1494.3563536686272</v>
      </c>
    </row>
    <row r="1171" spans="1:100" x14ac:dyDescent="0.25">
      <c r="A1171">
        <v>3180</v>
      </c>
      <c r="B1171" t="s">
        <v>1573</v>
      </c>
      <c r="C1171" s="26">
        <v>3</v>
      </c>
      <c r="D1171" s="21">
        <v>4.8753664906806566</v>
      </c>
      <c r="E1171" s="21">
        <v>0</v>
      </c>
      <c r="F1171" s="21">
        <v>0.29266614383951539</v>
      </c>
      <c r="G1171" s="21">
        <v>0.29266614383951539</v>
      </c>
      <c r="H1171" s="21">
        <v>0.35718458165177347</v>
      </c>
      <c r="I1171" s="21">
        <v>0</v>
      </c>
      <c r="J1171" s="21">
        <v>21.431074899106417</v>
      </c>
      <c r="K1171" s="21">
        <v>0.35718458165177347</v>
      </c>
      <c r="L1171" s="21">
        <v>-1</v>
      </c>
      <c r="M1171" s="21">
        <v>-1</v>
      </c>
      <c r="N1171" s="21">
        <v>7.1436916330354716</v>
      </c>
      <c r="O1171" s="21">
        <v>26.599107533626594</v>
      </c>
      <c r="P1171" s="21">
        <v>-1.3709435423957889E-2</v>
      </c>
      <c r="Q1171" s="21">
        <v>-1.6806273878297133</v>
      </c>
      <c r="R1171" s="21">
        <v>-0.58384052521871788</v>
      </c>
      <c r="S1171" s="21">
        <v>0.33333333333333337</v>
      </c>
      <c r="T1171" s="21">
        <v>0.34477067476247991</v>
      </c>
      <c r="U1171" s="21">
        <v>0.41478502078426094</v>
      </c>
      <c r="V1171" s="21">
        <v>0.14053345120306288</v>
      </c>
      <c r="W1171" s="21">
        <v>35.049515937254561</v>
      </c>
      <c r="X1171" s="21">
        <v>2.8299974612214411</v>
      </c>
      <c r="Y1171" s="21">
        <v>-1</v>
      </c>
      <c r="Z1171" s="21">
        <v>-1</v>
      </c>
      <c r="AA1171" s="21">
        <v>77.44884091574724</v>
      </c>
      <c r="AB1171" s="21">
        <v>0.26521692912445183</v>
      </c>
      <c r="AC1171" s="21">
        <v>0.41531463369936822</v>
      </c>
      <c r="AD1171" s="21">
        <v>0.17913174725040837</v>
      </c>
      <c r="AE1171" s="21">
        <v>42.983165503711426</v>
      </c>
      <c r="AF1171" s="21">
        <v>-1</v>
      </c>
      <c r="AG1171" s="21">
        <v>-1</v>
      </c>
      <c r="AH1171" s="21">
        <v>-1</v>
      </c>
      <c r="AI1171" s="21">
        <v>0</v>
      </c>
      <c r="AJ1171" s="21">
        <v>0.14053345120306288</v>
      </c>
      <c r="AK1171" s="21">
        <v>-2.0612861812225561E-2</v>
      </c>
      <c r="AL1171" s="21">
        <v>9.3890820043796036E-2</v>
      </c>
      <c r="AM1171" s="21">
        <v>-0.18814083069158763</v>
      </c>
      <c r="AN1171" s="21">
        <v>-0.12312805349943155</v>
      </c>
      <c r="AO1171" s="21">
        <v>-4.8065850763508191</v>
      </c>
      <c r="AP1171" s="21">
        <v>-2.6087472372668099</v>
      </c>
      <c r="AQ1171" s="21">
        <v>56.480590836360932</v>
      </c>
      <c r="AR1171" s="21">
        <v>1.2334224800831375</v>
      </c>
      <c r="AS1171" s="21">
        <v>3.1871820428732152</v>
      </c>
      <c r="AT1171" s="21">
        <v>-1</v>
      </c>
      <c r="AU1171" s="21">
        <v>-1</v>
      </c>
      <c r="AV1171" s="21">
        <v>-0.29117438137920276</v>
      </c>
      <c r="AW1171" s="21">
        <v>101.43920121210699</v>
      </c>
      <c r="AX1171" s="21">
        <v>115.4925463324133</v>
      </c>
      <c r="AY1171" s="21">
        <v>5.2827536993786894E-2</v>
      </c>
      <c r="AZ1171" s="21">
        <v>-1.380351911772145</v>
      </c>
      <c r="BA1171" s="26">
        <v>1459.9575737473572</v>
      </c>
      <c r="CU1171" t="e">
        <v>#N/A</v>
      </c>
      <c r="CV1171" t="e">
        <v>#N/A</v>
      </c>
    </row>
    <row r="1172" spans="1:100" x14ac:dyDescent="0.25">
      <c r="A1172">
        <v>3181</v>
      </c>
      <c r="B1172" t="s">
        <v>1574</v>
      </c>
      <c r="C1172" s="26">
        <v>3</v>
      </c>
      <c r="D1172" s="21">
        <v>4.3123183730320953</v>
      </c>
      <c r="E1172" s="21">
        <v>-5.1097997336618994E-3</v>
      </c>
      <c r="F1172" s="21">
        <v>-7.3035908972410274E-2</v>
      </c>
      <c r="G1172" s="21">
        <v>-7.3035908972410274E-2</v>
      </c>
      <c r="H1172" s="21">
        <v>-0.15887628246619176</v>
      </c>
      <c r="I1172" s="21">
        <v>0</v>
      </c>
      <c r="J1172" s="21">
        <v>-9.5325769479715046</v>
      </c>
      <c r="K1172" s="21">
        <v>-0.15887628246619176</v>
      </c>
      <c r="L1172" s="21">
        <v>-0.99999999999999989</v>
      </c>
      <c r="M1172" s="21">
        <v>-0.99999999999999989</v>
      </c>
      <c r="N1172" s="21">
        <v>-3.1775256493238349</v>
      </c>
      <c r="O1172" s="21">
        <v>-5.2932944839118194</v>
      </c>
      <c r="P1172" s="21">
        <v>-0.1742977695172232</v>
      </c>
      <c r="Q1172" s="21">
        <v>0.12968128328322373</v>
      </c>
      <c r="R1172" s="21">
        <v>3.6421435638374168E-2</v>
      </c>
      <c r="S1172" s="21">
        <v>0.33333333333333337</v>
      </c>
      <c r="T1172" s="21">
        <v>0.23414855167854137</v>
      </c>
      <c r="U1172" s="21">
        <v>0.23355014532733998</v>
      </c>
      <c r="V1172" s="21">
        <v>-3.083975810436115E-3</v>
      </c>
      <c r="W1172" s="21">
        <v>38.272973479798793</v>
      </c>
      <c r="X1172" s="21">
        <v>1.547758231065647</v>
      </c>
      <c r="Y1172" s="21">
        <v>-0.99999999999999989</v>
      </c>
      <c r="Z1172" s="21">
        <v>-0.99999999999999989</v>
      </c>
      <c r="AA1172" s="21">
        <v>58.400051821948317</v>
      </c>
      <c r="AB1172" s="21">
        <v>0.18867788346285361</v>
      </c>
      <c r="AC1172" s="21">
        <v>0.21681172045223218</v>
      </c>
      <c r="AD1172" s="21">
        <v>-3.6764657848636566E-3</v>
      </c>
      <c r="AE1172" s="21">
        <v>20.090656906511111</v>
      </c>
      <c r="AF1172" s="21">
        <v>-0.99999999999999989</v>
      </c>
      <c r="AG1172" s="21">
        <v>-0.99999999999999989</v>
      </c>
      <c r="AH1172" s="21">
        <v>-0.99999999999999989</v>
      </c>
      <c r="AI1172" s="21">
        <v>1.4704750186289701E-2</v>
      </c>
      <c r="AJ1172" s="21">
        <v>-3.083975810436115E-3</v>
      </c>
      <c r="AK1172" s="21">
        <v>0.29486659328257336</v>
      </c>
      <c r="AL1172" s="21">
        <v>-6.2443497416655794E-2</v>
      </c>
      <c r="AM1172" s="21">
        <v>0.20605411086382883</v>
      </c>
      <c r="AN1172" s="21">
        <v>-0.1016428226299655</v>
      </c>
      <c r="AO1172" s="21">
        <v>6.6256857380085892</v>
      </c>
      <c r="AP1172" s="21">
        <v>-2.8532880528324167</v>
      </c>
      <c r="AQ1172" s="21">
        <v>28.740396531827297</v>
      </c>
      <c r="AR1172" s="21">
        <v>0.79794805452877826</v>
      </c>
      <c r="AS1172" s="21">
        <v>1.3888819485994548</v>
      </c>
      <c r="AT1172" s="21">
        <v>-0.99999999999999989</v>
      </c>
      <c r="AU1172" s="21">
        <v>-0.99999999999999989</v>
      </c>
      <c r="AV1172" s="21">
        <v>-3.6614473334035828E-2</v>
      </c>
      <c r="AW1172" s="21">
        <v>50.253469285204055</v>
      </c>
      <c r="AX1172" s="21">
        <v>50.239166707886234</v>
      </c>
      <c r="AY1172" s="21">
        <v>6.3066919117516981E-2</v>
      </c>
      <c r="AZ1172" s="21">
        <v>-8.6522058830710815</v>
      </c>
      <c r="BA1172" s="26">
        <v>1416.6923756309338</v>
      </c>
    </row>
    <row r="1173" spans="1:100" x14ac:dyDescent="0.25">
      <c r="A1173">
        <v>3182</v>
      </c>
      <c r="B1173" t="s">
        <v>1575</v>
      </c>
      <c r="C1173" s="26">
        <v>3</v>
      </c>
      <c r="D1173" s="21">
        <v>4.3832431014712476</v>
      </c>
      <c r="E1173" s="21">
        <v>0</v>
      </c>
      <c r="F1173" s="21">
        <v>-7.0301026202387096E-2</v>
      </c>
      <c r="G1173" s="21">
        <v>-7.0301026202387096E-2</v>
      </c>
      <c r="H1173" s="21">
        <v>-0.13001749530155504</v>
      </c>
      <c r="I1173" s="21">
        <v>0</v>
      </c>
      <c r="J1173" s="21">
        <v>-7.8010497180933065</v>
      </c>
      <c r="K1173" s="21">
        <v>-0.13001749530155504</v>
      </c>
      <c r="L1173" s="21">
        <v>-1.0000000000000016</v>
      </c>
      <c r="M1173" s="21">
        <v>-1.0000000000000016</v>
      </c>
      <c r="N1173" s="21">
        <v>-2.6003499060311008</v>
      </c>
      <c r="O1173" s="21">
        <v>-3.488107642824446</v>
      </c>
      <c r="P1173" s="21">
        <v>5.8366368656192304E-2</v>
      </c>
      <c r="Q1173" s="21">
        <v>2.4560502258029091</v>
      </c>
      <c r="R1173" s="21">
        <v>0.82502680185698607</v>
      </c>
      <c r="S1173" s="21">
        <v>0.34942311162113732</v>
      </c>
      <c r="T1173" s="21">
        <v>0.28600039326471355</v>
      </c>
      <c r="U1173" s="21">
        <v>-8.2247751933696961E-2</v>
      </c>
      <c r="V1173" s="21">
        <v>-8.1796750256745258E-3</v>
      </c>
      <c r="W1173" s="21">
        <v>27.000542929121387</v>
      </c>
      <c r="X1173" s="21">
        <v>0.32422815750072703</v>
      </c>
      <c r="Y1173" s="21">
        <v>-1.0000000000000016</v>
      </c>
      <c r="Z1173" s="21">
        <v>-1.0000000000000016</v>
      </c>
      <c r="AA1173" s="21">
        <v>33.045044888987832</v>
      </c>
      <c r="AB1173" s="21">
        <v>4.0697238943372946E-2</v>
      </c>
      <c r="AC1173" s="21">
        <v>-3.2991510999550291E-2</v>
      </c>
      <c r="AD1173" s="21">
        <v>9.6683775216366896E-2</v>
      </c>
      <c r="AE1173" s="21">
        <v>5.2194751580094758</v>
      </c>
      <c r="AF1173" s="21">
        <v>-1.0000000000000016</v>
      </c>
      <c r="AG1173" s="21">
        <v>-1.0000000000000016</v>
      </c>
      <c r="AH1173" s="21">
        <v>-1.0000000000000016</v>
      </c>
      <c r="AI1173" s="21">
        <v>0</v>
      </c>
      <c r="AJ1173" s="21">
        <v>-8.1796750256745258E-3</v>
      </c>
      <c r="AK1173" s="21">
        <v>5.4085340569811555E-3</v>
      </c>
      <c r="AL1173" s="21">
        <v>0.54315199876359033</v>
      </c>
      <c r="AM1173" s="21">
        <v>0.53797350931839683</v>
      </c>
      <c r="AN1173" s="21">
        <v>-7.2224573634337499E-3</v>
      </c>
      <c r="AO1173" s="21">
        <v>13.476380403244828</v>
      </c>
      <c r="AP1173" s="21">
        <v>2.5351985597321076</v>
      </c>
      <c r="AQ1173" s="21">
        <v>19.199493211028077</v>
      </c>
      <c r="AR1173" s="21">
        <v>0.54499607792647975</v>
      </c>
      <c r="AS1173" s="21">
        <v>0.19421066219917191</v>
      </c>
      <c r="AT1173" s="21">
        <v>-1.0000000000000016</v>
      </c>
      <c r="AU1173" s="21">
        <v>-1.0000000000000016</v>
      </c>
      <c r="AV1173" s="21">
        <v>0.75472577565459886</v>
      </c>
      <c r="AW1173" s="21">
        <v>32.092135805895488</v>
      </c>
      <c r="AX1173" s="21">
        <v>31.274168303328047</v>
      </c>
      <c r="AY1173" s="21">
        <v>6.5536817638752035E-2</v>
      </c>
      <c r="AZ1173" s="21">
        <v>-14.410648641852339</v>
      </c>
      <c r="BA1173" s="26">
        <v>1387.9260546590754</v>
      </c>
    </row>
    <row r="1174" spans="1:100" x14ac:dyDescent="0.25">
      <c r="A1174">
        <v>3184</v>
      </c>
      <c r="B1174" t="s">
        <v>1576</v>
      </c>
      <c r="C1174" s="26">
        <v>3</v>
      </c>
      <c r="D1174" s="21">
        <v>2.957829320922023</v>
      </c>
      <c r="E1174" s="21">
        <v>0.37040584399355825</v>
      </c>
      <c r="F1174" s="21">
        <v>1.8064517573767167</v>
      </c>
      <c r="G1174" s="21">
        <v>1.9137656620025705</v>
      </c>
      <c r="H1174" s="21">
        <v>0.11139669524921703</v>
      </c>
      <c r="I1174" s="21">
        <v>0</v>
      </c>
      <c r="J1174" s="21">
        <v>6.6838017149530256</v>
      </c>
      <c r="K1174" s="21">
        <v>0.11139669524921703</v>
      </c>
      <c r="L1174" s="21">
        <v>-1.0000000000000004</v>
      </c>
      <c r="M1174" s="21">
        <v>-1.0000000000000004</v>
      </c>
      <c r="N1174" s="21">
        <v>2.2279339049843387</v>
      </c>
      <c r="O1174" s="21">
        <v>11.555396697877615</v>
      </c>
      <c r="P1174" s="21">
        <v>-1.2309874090499671</v>
      </c>
      <c r="Q1174" s="21">
        <v>1.577101904924308</v>
      </c>
      <c r="R1174" s="21">
        <v>0.39453473718201787</v>
      </c>
      <c r="S1174" s="21">
        <v>0.33333333333333365</v>
      </c>
      <c r="T1174" s="21">
        <v>0.35295838732236035</v>
      </c>
      <c r="U1174" s="21">
        <v>0.40223511103735715</v>
      </c>
      <c r="V1174" s="21">
        <v>0</v>
      </c>
      <c r="W1174" s="21">
        <v>39.085205457753368</v>
      </c>
      <c r="X1174" s="21">
        <v>2.2034605235449307</v>
      </c>
      <c r="Y1174" s="21">
        <v>-1.0000000000000004</v>
      </c>
      <c r="Z1174" s="21">
        <v>-1.0000000000000004</v>
      </c>
      <c r="AA1174" s="21">
        <v>54.656306994256951</v>
      </c>
      <c r="AB1174" s="21">
        <v>-4.6010222485871138E-2</v>
      </c>
      <c r="AC1174" s="21">
        <v>7.4088037086529682E-2</v>
      </c>
      <c r="AD1174" s="21">
        <v>0.27545352138577228</v>
      </c>
      <c r="AE1174" s="21">
        <v>15.176566799321535</v>
      </c>
      <c r="AF1174" s="21">
        <v>-1.0000000000000004</v>
      </c>
      <c r="AG1174" s="21">
        <v>-1.0000000000000004</v>
      </c>
      <c r="AH1174" s="21">
        <v>-1.0000000000000004</v>
      </c>
      <c r="AI1174" s="21">
        <v>5.6495105278438165E-2</v>
      </c>
      <c r="AJ1174" s="21">
        <v>0</v>
      </c>
      <c r="AK1174" s="21">
        <v>4.6693914121435767E-2</v>
      </c>
      <c r="AL1174" s="21">
        <v>-6.5842734610759429E-2</v>
      </c>
      <c r="AM1174" s="21">
        <v>-0.33453377602953738</v>
      </c>
      <c r="AN1174" s="21">
        <v>3.6349854321445524E-2</v>
      </c>
      <c r="AO1174" s="21">
        <v>-8.1298748301312571</v>
      </c>
      <c r="AP1174" s="21">
        <v>0.57953268498233912</v>
      </c>
      <c r="AQ1174" s="21">
        <v>45.769007172706409</v>
      </c>
      <c r="AR1174" s="21">
        <v>1.0885268316930508</v>
      </c>
      <c r="AS1174" s="21">
        <v>2.3148572187941499</v>
      </c>
      <c r="AT1174" s="21">
        <v>-1.0000000000000004</v>
      </c>
      <c r="AU1174" s="21">
        <v>-1.0000000000000004</v>
      </c>
      <c r="AV1174" s="21">
        <v>2.3083003991845881</v>
      </c>
      <c r="AW1174" s="21">
        <v>66.79123637711686</v>
      </c>
      <c r="AX1174" s="21">
        <v>67.921138482685649</v>
      </c>
      <c r="AY1174" s="21">
        <v>0.41963020594117167</v>
      </c>
      <c r="AZ1174" s="21">
        <v>5.3865503239782697</v>
      </c>
      <c r="BA1174" s="26">
        <v>1493.4505405074251</v>
      </c>
    </row>
    <row r="1175" spans="1:100" x14ac:dyDescent="0.25">
      <c r="A1175">
        <v>3187</v>
      </c>
      <c r="B1175" t="s">
        <v>1577</v>
      </c>
      <c r="C1175" s="26">
        <v>3</v>
      </c>
      <c r="D1175" s="21">
        <v>3.1107811291593657</v>
      </c>
      <c r="E1175" s="21">
        <v>-6.2807840968436175E-3</v>
      </c>
      <c r="F1175" s="21">
        <v>-0.15421400166685548</v>
      </c>
      <c r="G1175" s="21">
        <v>-0.15421400166685548</v>
      </c>
      <c r="H1175" s="21">
        <v>6.8803057867197426E-2</v>
      </c>
      <c r="I1175" s="21">
        <v>0</v>
      </c>
      <c r="J1175" s="21">
        <v>4.1281834720318438</v>
      </c>
      <c r="K1175" s="21">
        <v>6.8803057867197426E-2</v>
      </c>
      <c r="L1175" s="21">
        <v>-1.0000000000000011</v>
      </c>
      <c r="M1175" s="21">
        <v>-1.0000000000000011</v>
      </c>
      <c r="N1175" s="21">
        <v>1.3760611573439483</v>
      </c>
      <c r="O1175" s="21">
        <v>7.0847505995243534</v>
      </c>
      <c r="P1175" s="21">
        <v>2.3786599922225879</v>
      </c>
      <c r="Q1175" s="21">
        <v>-0.43527492972423704</v>
      </c>
      <c r="R1175" s="21">
        <v>8.9103231646439685E-2</v>
      </c>
      <c r="S1175" s="21">
        <v>0.3333333333333337</v>
      </c>
      <c r="T1175" s="21">
        <v>0.38369414977213018</v>
      </c>
      <c r="U1175" s="21">
        <v>0.22560463196534844</v>
      </c>
      <c r="V1175" s="21">
        <v>0</v>
      </c>
      <c r="W1175" s="21">
        <v>34.953162288144604</v>
      </c>
      <c r="X1175" s="21">
        <v>1.6010037695384567</v>
      </c>
      <c r="Y1175" s="21">
        <v>-1.0000000000000011</v>
      </c>
      <c r="Z1175" s="21">
        <v>-1.0000000000000011</v>
      </c>
      <c r="AA1175" s="21">
        <v>17.533069556983559</v>
      </c>
      <c r="AB1175" s="21">
        <v>-0.18873467653849726</v>
      </c>
      <c r="AC1175" s="21">
        <v>-0.1202060223114011</v>
      </c>
      <c r="AD1175" s="21">
        <v>-4.1243220406251127E-2</v>
      </c>
      <c r="AE1175" s="21">
        <v>-17.509195962807485</v>
      </c>
      <c r="AF1175" s="21">
        <v>-1.0000000000000011</v>
      </c>
      <c r="AG1175" s="21">
        <v>-1.0000000000000011</v>
      </c>
      <c r="AH1175" s="21">
        <v>-1.0000000000000011</v>
      </c>
      <c r="AI1175" s="21">
        <v>0</v>
      </c>
      <c r="AJ1175" s="21">
        <v>0</v>
      </c>
      <c r="AK1175" s="21">
        <v>8.2791379221312467E-2</v>
      </c>
      <c r="AL1175" s="21">
        <v>0.13338210548097285</v>
      </c>
      <c r="AM1175" s="21">
        <v>0.17441502165235015</v>
      </c>
      <c r="AN1175" s="21">
        <v>0.13427157821031835</v>
      </c>
      <c r="AO1175" s="21">
        <v>4.7743324374153122</v>
      </c>
      <c r="AP1175" s="21">
        <v>4.0236999826628237</v>
      </c>
      <c r="AQ1175" s="21">
        <v>39.08134576017644</v>
      </c>
      <c r="AR1175" s="21">
        <v>0.94263211507081257</v>
      </c>
      <c r="AS1175" s="21">
        <v>1.6698068274056543</v>
      </c>
      <c r="AT1175" s="21">
        <v>-1.0000000000000011</v>
      </c>
      <c r="AU1175" s="21">
        <v>-1.0000000000000011</v>
      </c>
      <c r="AV1175" s="21">
        <v>-6.5110770020415779E-2</v>
      </c>
      <c r="AW1175" s="21">
        <v>28.641520139170744</v>
      </c>
      <c r="AX1175" s="21">
        <v>28.641520139170744</v>
      </c>
      <c r="AY1175" s="21">
        <v>-5.6265439126803748E-2</v>
      </c>
      <c r="AZ1175" s="21">
        <v>-23.511828528480191</v>
      </c>
      <c r="BA1175" s="26">
        <v>1450.7609892529292</v>
      </c>
    </row>
    <row r="1176" spans="1:100" x14ac:dyDescent="0.25">
      <c r="A1176">
        <v>3189</v>
      </c>
      <c r="B1176" t="s">
        <v>715</v>
      </c>
      <c r="C1176" s="26">
        <v>3</v>
      </c>
      <c r="D1176" s="21">
        <v>5.0366537506608191</v>
      </c>
      <c r="E1176" s="21">
        <v>-0.50665665681894112</v>
      </c>
      <c r="F1176" s="21">
        <v>0.67082784778624704</v>
      </c>
      <c r="G1176" s="21">
        <v>0.5408256885385978</v>
      </c>
      <c r="H1176" s="21">
        <v>3.4625456891801853E-2</v>
      </c>
      <c r="I1176" s="21">
        <v>0</v>
      </c>
      <c r="J1176" s="21">
        <v>2.0775274135081117</v>
      </c>
      <c r="K1176" s="21">
        <v>3.4625456891801853E-2</v>
      </c>
      <c r="L1176" s="21">
        <v>-1.0000000000000004</v>
      </c>
      <c r="M1176" s="21">
        <v>-1.0000000000000004</v>
      </c>
      <c r="N1176" s="21">
        <v>0.6925091378360374</v>
      </c>
      <c r="O1176" s="21">
        <v>7.6550068527075288</v>
      </c>
      <c r="P1176" s="21">
        <v>-0.1040396146618327</v>
      </c>
      <c r="Q1176" s="21">
        <v>-8.3158893489037169</v>
      </c>
      <c r="R1176" s="21">
        <v>-2.7850829763721001</v>
      </c>
      <c r="S1176" s="21">
        <v>0.33333333333333343</v>
      </c>
      <c r="T1176" s="21">
        <v>0.28082068912834662</v>
      </c>
      <c r="U1176" s="21">
        <v>0.38273282793391677</v>
      </c>
      <c r="V1176" s="21">
        <v>0</v>
      </c>
      <c r="W1176" s="21">
        <v>38.490455740151795</v>
      </c>
      <c r="X1176" s="21">
        <v>2.0577757404783554</v>
      </c>
      <c r="Y1176" s="21">
        <v>-1.0000000000000004</v>
      </c>
      <c r="Z1176" s="21">
        <v>-1.0000000000000004</v>
      </c>
      <c r="AA1176" s="21">
        <v>56.830189035572779</v>
      </c>
      <c r="AB1176" s="21">
        <v>6.9683845230836372E-2</v>
      </c>
      <c r="AC1176" s="21">
        <v>0.31284640967581889</v>
      </c>
      <c r="AD1176" s="21">
        <v>3.9966070529206366E-2</v>
      </c>
      <c r="AE1176" s="21">
        <v>21.124816271793073</v>
      </c>
      <c r="AF1176" s="21">
        <v>-1.0000000000000004</v>
      </c>
      <c r="AG1176" s="21">
        <v>-1.0000000000000004</v>
      </c>
      <c r="AH1176" s="21">
        <v>-1.0000000000000004</v>
      </c>
      <c r="AI1176" s="21">
        <v>-2.0356098665255958E-2</v>
      </c>
      <c r="AJ1176" s="21">
        <v>0</v>
      </c>
      <c r="AK1176" s="21">
        <v>-5.3997106812457389E-3</v>
      </c>
      <c r="AL1176" s="21">
        <v>-6.1579106334500935E-2</v>
      </c>
      <c r="AM1176" s="21">
        <v>-0.2383274579329199</v>
      </c>
      <c r="AN1176" s="21">
        <v>0.67070337417701587</v>
      </c>
      <c r="AO1176" s="21">
        <v>-5.985185001729227</v>
      </c>
      <c r="AP1176" s="21">
        <v>16.459688822752888</v>
      </c>
      <c r="AQ1176" s="21">
        <v>40.567983153659917</v>
      </c>
      <c r="AR1176" s="21">
        <v>0.99688685039559666</v>
      </c>
      <c r="AS1176" s="21">
        <v>2.0924011973701582</v>
      </c>
      <c r="AT1176" s="21">
        <v>-1.0000000000000004</v>
      </c>
      <c r="AU1176" s="21">
        <v>-1.0000000000000004</v>
      </c>
      <c r="AV1176" s="21">
        <v>-2.2442572878335039</v>
      </c>
      <c r="AW1176" s="21">
        <v>80.944884711033154</v>
      </c>
      <c r="AX1176" s="21">
        <v>80.537762737728059</v>
      </c>
      <c r="AY1176" s="21">
        <v>0.29914013144542168</v>
      </c>
      <c r="AZ1176" s="21">
        <v>33.333529222578839</v>
      </c>
      <c r="BA1176" s="26">
        <v>1507.6710950944275</v>
      </c>
    </row>
    <row r="1177" spans="1:100" x14ac:dyDescent="0.25">
      <c r="A1177">
        <v>3193</v>
      </c>
      <c r="B1177" t="s">
        <v>1578</v>
      </c>
      <c r="C1177" s="26">
        <v>3</v>
      </c>
      <c r="D1177" s="21">
        <v>4.0744068824954702</v>
      </c>
      <c r="E1177" s="21">
        <v>1.0342725714097861E-2</v>
      </c>
      <c r="F1177" s="21">
        <v>0.74600169041464337</v>
      </c>
      <c r="G1177" s="21">
        <v>0.74600169041464337</v>
      </c>
      <c r="H1177" s="21">
        <v>4.5995655105476201E-2</v>
      </c>
      <c r="I1177" s="21">
        <v>0</v>
      </c>
      <c r="J1177" s="21">
        <v>2.7597393063285716</v>
      </c>
      <c r="K1177" s="21">
        <v>4.5995655105476201E-2</v>
      </c>
      <c r="L1177" s="21">
        <v>-1.0000000000000024</v>
      </c>
      <c r="M1177" s="21">
        <v>-1.0000000000000024</v>
      </c>
      <c r="N1177" s="21">
        <v>0.91991310210952437</v>
      </c>
      <c r="O1177" s="21">
        <v>7.5801478792386883</v>
      </c>
      <c r="P1177" s="21">
        <v>2.1012560487337448E-2</v>
      </c>
      <c r="Q1177" s="21">
        <v>0.50418461896918731</v>
      </c>
      <c r="R1177" s="21">
        <v>0.10047331772994234</v>
      </c>
      <c r="S1177" s="21">
        <v>0.33333333333333376</v>
      </c>
      <c r="T1177" s="21">
        <v>0.34803375317835877</v>
      </c>
      <c r="U1177" s="21">
        <v>0.30292481585403286</v>
      </c>
      <c r="V1177" s="21">
        <v>-1.1807838887312122E-3</v>
      </c>
      <c r="W1177" s="21">
        <v>37.484618534860715</v>
      </c>
      <c r="X1177" s="21">
        <v>1.864229167218159</v>
      </c>
      <c r="Y1177" s="21">
        <v>-1.0000000000000024</v>
      </c>
      <c r="Z1177" s="21">
        <v>-1.0000000000000024</v>
      </c>
      <c r="AA1177" s="21">
        <v>39.770656243086584</v>
      </c>
      <c r="AB1177" s="21">
        <v>0.16909007544910912</v>
      </c>
      <c r="AC1177" s="21">
        <v>-3.2019122976668909E-2</v>
      </c>
      <c r="AD1177" s="21">
        <v>-9.3359664662522615E-2</v>
      </c>
      <c r="AE1177" s="21">
        <v>2.1855643904958804</v>
      </c>
      <c r="AF1177" s="21">
        <v>-1.0000000000000024</v>
      </c>
      <c r="AG1177" s="21">
        <v>-1.0000000000000024</v>
      </c>
      <c r="AH1177" s="21">
        <v>-1.0000000000000024</v>
      </c>
      <c r="AI1177" s="21">
        <v>1.1503904238366596E-3</v>
      </c>
      <c r="AJ1177" s="21">
        <v>-1.1807838887312122E-3</v>
      </c>
      <c r="AK1177" s="21">
        <v>2.1973531443436514E-2</v>
      </c>
      <c r="AL1177" s="21">
        <v>-5.8315623123415164E-2</v>
      </c>
      <c r="AM1177" s="21">
        <v>0.32463084889108029</v>
      </c>
      <c r="AN1177" s="21">
        <v>0.11241185494962372</v>
      </c>
      <c r="AO1177" s="21">
        <v>8.2256388794941913</v>
      </c>
      <c r="AP1177" s="21">
        <v>2.5187182581235166</v>
      </c>
      <c r="AQ1177" s="21">
        <v>40.244357841189291</v>
      </c>
      <c r="AR1177" s="21">
        <v>0.98311111847699439</v>
      </c>
      <c r="AS1177" s="21">
        <v>1.9102248223236353</v>
      </c>
      <c r="AT1177" s="21">
        <v>-1.0000000000000024</v>
      </c>
      <c r="AU1177" s="21">
        <v>-1.0000000000000024</v>
      </c>
      <c r="AV1177" s="21">
        <v>0.84647500814458598</v>
      </c>
      <c r="AW1177" s="21">
        <v>49.86952238044875</v>
      </c>
      <c r="AX1177" s="21">
        <v>49.774451800052368</v>
      </c>
      <c r="AY1177" s="21">
        <v>3.2212869342924534E-2</v>
      </c>
      <c r="AZ1177" s="21">
        <v>-19.152907209696256</v>
      </c>
      <c r="BA1177" s="26">
        <v>1401.6754413557383</v>
      </c>
    </row>
    <row r="1178" spans="1:100" x14ac:dyDescent="0.25">
      <c r="A1178">
        <v>3196</v>
      </c>
      <c r="B1178" t="s">
        <v>1579</v>
      </c>
      <c r="C1178" s="26">
        <v>3</v>
      </c>
      <c r="D1178" s="21">
        <v>2.0068905172850977</v>
      </c>
      <c r="E1178" s="21">
        <v>0</v>
      </c>
      <c r="F1178" s="21">
        <v>1.155145436739488</v>
      </c>
      <c r="G1178" s="21">
        <v>1.155145436739488</v>
      </c>
      <c r="H1178" s="21">
        <v>0.1535437969554389</v>
      </c>
      <c r="I1178" s="21">
        <v>0</v>
      </c>
      <c r="J1178" s="21">
        <v>9.2126278173263323</v>
      </c>
      <c r="K1178" s="21">
        <v>0.1535437969554389</v>
      </c>
      <c r="L1178" s="21">
        <v>-0.99999999999999933</v>
      </c>
      <c r="M1178" s="21">
        <v>-0.99999999999999933</v>
      </c>
      <c r="N1178" s="21">
        <v>3.0708759391087779</v>
      </c>
      <c r="O1178" s="21">
        <v>12.374663771350923</v>
      </c>
      <c r="P1178" s="21">
        <v>-9.3946831408767001E-3</v>
      </c>
      <c r="Q1178" s="21">
        <v>1.4031898775185181</v>
      </c>
      <c r="R1178" s="21">
        <v>0.27079883391599885</v>
      </c>
      <c r="S1178" s="21">
        <v>0.33333333333333337</v>
      </c>
      <c r="T1178" s="21">
        <v>0.38145735755266175</v>
      </c>
      <c r="U1178" s="21">
        <v>0.65387676396408423</v>
      </c>
      <c r="V1178" s="21">
        <v>-7.9716685027935198E-3</v>
      </c>
      <c r="W1178" s="21">
        <v>48.286079575673881</v>
      </c>
      <c r="X1178" s="21">
        <v>3.1770479629894619</v>
      </c>
      <c r="Y1178" s="21">
        <v>-0.99999999999999933</v>
      </c>
      <c r="Z1178" s="21">
        <v>-0.99999999999999933</v>
      </c>
      <c r="AA1178" s="21">
        <v>110.13618490419978</v>
      </c>
      <c r="AB1178" s="21">
        <v>0.44413043460942314</v>
      </c>
      <c r="AC1178" s="21">
        <v>0.35582571273798302</v>
      </c>
      <c r="AD1178" s="21">
        <v>0.43162998254479223</v>
      </c>
      <c r="AE1178" s="21">
        <v>61.579306494609924</v>
      </c>
      <c r="AF1178" s="21">
        <v>-0.99999999999999933</v>
      </c>
      <c r="AG1178" s="21">
        <v>-0.99999999999999933</v>
      </c>
      <c r="AH1178" s="21">
        <v>-0.99999999999999933</v>
      </c>
      <c r="AI1178" s="21">
        <v>-1.0672663384015197E-2</v>
      </c>
      <c r="AJ1178" s="21">
        <v>-7.9716685027935198E-3</v>
      </c>
      <c r="AK1178" s="21">
        <v>-0.16702353932430428</v>
      </c>
      <c r="AL1178" s="21">
        <v>7.7646713870929196E-2</v>
      </c>
      <c r="AM1178" s="21">
        <v>0.33227859175987179</v>
      </c>
      <c r="AN1178" s="21">
        <v>0.13386489302966884</v>
      </c>
      <c r="AO1178" s="21">
        <v>7.4718470973752744</v>
      </c>
      <c r="AP1178" s="21">
        <v>3.7348558950963673</v>
      </c>
      <c r="AQ1178" s="21">
        <v>57.498707393000188</v>
      </c>
      <c r="AR1178" s="21">
        <v>1.3606957863472864</v>
      </c>
      <c r="AS1178" s="21">
        <v>3.3305917599448991</v>
      </c>
      <c r="AT1178" s="21">
        <v>-0.99999999999999933</v>
      </c>
      <c r="AU1178" s="21">
        <v>-0.99999999999999933</v>
      </c>
      <c r="AV1178" s="21">
        <v>1.4259442706554868</v>
      </c>
      <c r="AW1178" s="21">
        <v>126.24570457064709</v>
      </c>
      <c r="AX1178" s="21">
        <v>125.23508445268743</v>
      </c>
      <c r="AY1178" s="21">
        <v>0.48996390805950335</v>
      </c>
      <c r="AZ1178" s="21">
        <v>64.414831752262657</v>
      </c>
      <c r="BA1178" s="26">
        <v>1579.5546036377311</v>
      </c>
    </row>
    <row r="1179" spans="1:100" x14ac:dyDescent="0.25">
      <c r="A1179">
        <v>3197</v>
      </c>
      <c r="B1179" t="s">
        <v>1580</v>
      </c>
      <c r="C1179" s="26">
        <v>3</v>
      </c>
      <c r="D1179" s="21">
        <v>5.2176535409923757</v>
      </c>
      <c r="E1179" s="21">
        <v>0.10437374155213018</v>
      </c>
      <c r="F1179" s="21">
        <v>1.193735591253938</v>
      </c>
      <c r="G1179" s="21">
        <v>1.2324383541218553</v>
      </c>
      <c r="H1179" s="21">
        <v>0.21275949140878062</v>
      </c>
      <c r="I1179" s="21">
        <v>0</v>
      </c>
      <c r="J1179" s="21">
        <v>12.765569484526846</v>
      </c>
      <c r="K1179" s="21">
        <v>0.21275949140878062</v>
      </c>
      <c r="L1179" s="21">
        <v>-0.99999999999999878</v>
      </c>
      <c r="M1179" s="21">
        <v>-0.99999999999999878</v>
      </c>
      <c r="N1179" s="21">
        <v>4.2551898281756158</v>
      </c>
      <c r="O1179" s="21">
        <v>19.215661379641062</v>
      </c>
      <c r="P1179" s="21">
        <v>1.8043632640461493E-2</v>
      </c>
      <c r="Q1179" s="21">
        <v>1.3327759365229832</v>
      </c>
      <c r="R1179" s="21">
        <v>0.38019432533697306</v>
      </c>
      <c r="S1179" s="21">
        <v>0.33333333333333309</v>
      </c>
      <c r="T1179" s="21">
        <v>0.27636191227500656</v>
      </c>
      <c r="U1179" s="21">
        <v>0.11073672112551697</v>
      </c>
      <c r="V1179" s="21">
        <v>5.6814337432444018E-2</v>
      </c>
      <c r="W1179" s="21">
        <v>22.579472510300803</v>
      </c>
      <c r="X1179" s="21">
        <v>1.1237972422379652</v>
      </c>
      <c r="Y1179" s="21">
        <v>-0.99999999999999878</v>
      </c>
      <c r="Z1179" s="21">
        <v>-0.99999999999999878</v>
      </c>
      <c r="AA1179" s="21">
        <v>46.943274343897286</v>
      </c>
      <c r="AB1179" s="21">
        <v>0.17174216165085637</v>
      </c>
      <c r="AC1179" s="21">
        <v>0.32737240773718579</v>
      </c>
      <c r="AD1179" s="21">
        <v>-1.9442419222851469E-2</v>
      </c>
      <c r="AE1179" s="21">
        <v>23.983607508259546</v>
      </c>
      <c r="AF1179" s="21">
        <v>-0.99999999999999878</v>
      </c>
      <c r="AG1179" s="21">
        <v>-0.99999999999999878</v>
      </c>
      <c r="AH1179" s="21">
        <v>-0.99999999999999878</v>
      </c>
      <c r="AI1179" s="21">
        <v>0</v>
      </c>
      <c r="AJ1179" s="21">
        <v>5.6814337432444018E-2</v>
      </c>
      <c r="AK1179" s="21">
        <v>0.39311817977298064</v>
      </c>
      <c r="AL1179" s="21">
        <v>4.4360386970134211E-2</v>
      </c>
      <c r="AM1179" s="21">
        <v>0.23855056176628384</v>
      </c>
      <c r="AN1179" s="21">
        <v>9.406032716353617E-4</v>
      </c>
      <c r="AO1179" s="21">
        <v>7.9293549430219965</v>
      </c>
      <c r="AP1179" s="21">
        <v>0.24531701664155486</v>
      </c>
      <c r="AQ1179" s="21">
        <v>35.345041994827632</v>
      </c>
      <c r="AR1179" s="21">
        <v>0.77724630416630058</v>
      </c>
      <c r="AS1179" s="21">
        <v>1.3365567336467459</v>
      </c>
      <c r="AT1179" s="21">
        <v>-0.99999999999999878</v>
      </c>
      <c r="AU1179" s="21">
        <v>-0.99999999999999878</v>
      </c>
      <c r="AV1179" s="21">
        <v>1.612632679458829</v>
      </c>
      <c r="AW1179" s="21">
        <v>66.404252740179956</v>
      </c>
      <c r="AX1179" s="21">
        <v>72.085686483424382</v>
      </c>
      <c r="AY1179" s="21">
        <v>0.1090529857724631</v>
      </c>
      <c r="AZ1179" s="21">
        <v>-29.621485656814301</v>
      </c>
      <c r="BA1179" s="26">
        <v>1467.7029243435759</v>
      </c>
    </row>
    <row r="1180" spans="1:100" x14ac:dyDescent="0.25">
      <c r="A1180">
        <v>3200</v>
      </c>
      <c r="B1180" t="s">
        <v>1581</v>
      </c>
      <c r="C1180" s="26">
        <v>3</v>
      </c>
      <c r="D1180" s="21">
        <v>4.4603878940242963</v>
      </c>
      <c r="E1180" s="21">
        <v>-2.4263375537463425E-2</v>
      </c>
      <c r="F1180" s="21">
        <v>-0.17650558812919151</v>
      </c>
      <c r="G1180" s="21">
        <v>-0.18135888630947364</v>
      </c>
      <c r="H1180" s="21">
        <v>-9.410545960016875E-2</v>
      </c>
      <c r="I1180" s="21">
        <v>0</v>
      </c>
      <c r="J1180" s="21">
        <v>-5.6463275760101261</v>
      </c>
      <c r="K1180" s="21">
        <v>-9.410545960016875E-2</v>
      </c>
      <c r="L1180" s="21">
        <v>-1.0000000000000013</v>
      </c>
      <c r="M1180" s="21">
        <v>-1.0000000000000013</v>
      </c>
      <c r="N1180" s="21">
        <v>-1.8821091920033755</v>
      </c>
      <c r="O1180" s="21">
        <v>-1.3672985682953063</v>
      </c>
      <c r="P1180" s="21">
        <v>-0.71330373787102364</v>
      </c>
      <c r="Q1180" s="21">
        <v>-0.1829224290328709</v>
      </c>
      <c r="R1180" s="21">
        <v>-0.1015308624427016</v>
      </c>
      <c r="S1180" s="21">
        <v>0.33333333333333365</v>
      </c>
      <c r="T1180" s="21">
        <v>0.27874410719674586</v>
      </c>
      <c r="U1180" s="21">
        <v>0.11231928686502571</v>
      </c>
      <c r="V1180" s="21">
        <v>2.5568250957542487E-3</v>
      </c>
      <c r="W1180" s="21">
        <v>32.84236048364113</v>
      </c>
      <c r="X1180" s="21">
        <v>1.104671866363971</v>
      </c>
      <c r="Y1180" s="21">
        <v>-1.0000000000000013</v>
      </c>
      <c r="Z1180" s="21">
        <v>-1.0000000000000013</v>
      </c>
      <c r="AA1180" s="21">
        <v>67.502297225358646</v>
      </c>
      <c r="AB1180" s="21">
        <v>0.24969752894031216</v>
      </c>
      <c r="AC1180" s="21">
        <v>7.7652495117846221E-2</v>
      </c>
      <c r="AD1180" s="21">
        <v>0.36787932802504458</v>
      </c>
      <c r="AE1180" s="21">
        <v>34.761467604160146</v>
      </c>
      <c r="AF1180" s="21">
        <v>-1.0000000000000013</v>
      </c>
      <c r="AG1180" s="21">
        <v>-1.0000000000000013</v>
      </c>
      <c r="AH1180" s="21">
        <v>-1.0000000000000013</v>
      </c>
      <c r="AI1180" s="21">
        <v>-8.8058527859260233E-3</v>
      </c>
      <c r="AJ1180" s="21">
        <v>2.5568250957542487E-3</v>
      </c>
      <c r="AK1180" s="21">
        <v>0.23374959275228402</v>
      </c>
      <c r="AL1180" s="21">
        <v>7.8786015827416539E-2</v>
      </c>
      <c r="AM1180" s="21">
        <v>0.10766289232909539</v>
      </c>
      <c r="AN1180" s="21">
        <v>0.2270608207884775</v>
      </c>
      <c r="AO1180" s="21">
        <v>3.8603202719888046</v>
      </c>
      <c r="AP1180" s="21">
        <v>6.0704505988490194</v>
      </c>
      <c r="AQ1180" s="21">
        <v>27.196032907631004</v>
      </c>
      <c r="AR1180" s="21">
        <v>0.7269535524908598</v>
      </c>
      <c r="AS1180" s="21">
        <v>1.0105664067638023</v>
      </c>
      <c r="AT1180" s="21">
        <v>-1.0000000000000013</v>
      </c>
      <c r="AU1180" s="21">
        <v>-1.0000000000000013</v>
      </c>
      <c r="AV1180" s="21">
        <v>-0.28288974875217515</v>
      </c>
      <c r="AW1180" s="21">
        <v>72.205449255912356</v>
      </c>
      <c r="AX1180" s="21">
        <v>72.285014709769257</v>
      </c>
      <c r="AY1180" s="21">
        <v>0.11668560399242264</v>
      </c>
      <c r="AZ1180" s="21">
        <v>-0.11346946255061496</v>
      </c>
      <c r="BA1180" s="26">
        <v>1464.3058821476736</v>
      </c>
    </row>
    <row r="1181" spans="1:100" x14ac:dyDescent="0.25">
      <c r="A1181">
        <v>3201</v>
      </c>
      <c r="B1181" t="s">
        <v>1582</v>
      </c>
      <c r="C1181" s="26">
        <v>3</v>
      </c>
      <c r="D1181" s="21">
        <v>5.9047612045258511</v>
      </c>
      <c r="E1181" s="21">
        <v>0</v>
      </c>
      <c r="F1181" s="21">
        <v>-0.40205895342899911</v>
      </c>
      <c r="G1181" s="21">
        <v>-0.40205895342899911</v>
      </c>
      <c r="H1181" s="21">
        <v>-9.1527902768720765E-3</v>
      </c>
      <c r="I1181" s="21">
        <v>0</v>
      </c>
      <c r="J1181" s="21">
        <v>-0.54916741661232471</v>
      </c>
      <c r="K1181" s="21">
        <v>-9.1527902768720765E-3</v>
      </c>
      <c r="L1181" s="21">
        <v>-1.0000000000000004</v>
      </c>
      <c r="M1181" s="21">
        <v>-1.0000000000000004</v>
      </c>
      <c r="N1181" s="21">
        <v>-0.18305580553744308</v>
      </c>
      <c r="O1181" s="21">
        <v>4.9535348344845271</v>
      </c>
      <c r="P1181" s="21">
        <v>-1.4753961418292329E-2</v>
      </c>
      <c r="Q1181" s="21">
        <v>-0.46410223013661467</v>
      </c>
      <c r="R1181" s="21">
        <v>-9.9805846556327335E-2</v>
      </c>
      <c r="S1181" s="21">
        <v>0.33333333333333337</v>
      </c>
      <c r="T1181" s="21">
        <v>0.31909868753088516</v>
      </c>
      <c r="U1181" s="21">
        <v>1.1420531833665308E-3</v>
      </c>
      <c r="V1181" s="21">
        <v>-1.223106957517605E-2</v>
      </c>
      <c r="W1181" s="21">
        <v>26.019831789971256</v>
      </c>
      <c r="X1181" s="21">
        <v>0.57837297159666334</v>
      </c>
      <c r="Y1181" s="21">
        <v>-1.0000000000000004</v>
      </c>
      <c r="Z1181" s="21">
        <v>-1.0000000000000004</v>
      </c>
      <c r="AA1181" s="21">
        <v>67.045752716704072</v>
      </c>
      <c r="AB1181" s="21">
        <v>0.36814178763909228</v>
      </c>
      <c r="AC1181" s="21">
        <v>0.19367386263717482</v>
      </c>
      <c r="AD1181" s="21">
        <v>0.26069888518951612</v>
      </c>
      <c r="AE1181" s="21">
        <v>41.125726773289138</v>
      </c>
      <c r="AF1181" s="21">
        <v>-1.0000000000000004</v>
      </c>
      <c r="AG1181" s="21">
        <v>-1.0000000000000004</v>
      </c>
      <c r="AH1181" s="21">
        <v>-1.0000000000000004</v>
      </c>
      <c r="AI1181" s="21">
        <v>0</v>
      </c>
      <c r="AJ1181" s="21">
        <v>-1.223106957517605E-2</v>
      </c>
      <c r="AK1181" s="21">
        <v>0.16231025752508632</v>
      </c>
      <c r="AL1181" s="21">
        <v>-0.18881184725633576</v>
      </c>
      <c r="AM1181" s="21">
        <v>4.8187398834278805E-2</v>
      </c>
      <c r="AN1181" s="21">
        <v>1.9767940115551982E-3</v>
      </c>
      <c r="AO1181" s="21">
        <v>2.016236258482401</v>
      </c>
      <c r="AP1181" s="21">
        <v>-0.89463938599279935</v>
      </c>
      <c r="AQ1181" s="21">
        <v>25.470664373358904</v>
      </c>
      <c r="AR1181" s="21">
        <v>0.64134300447240933</v>
      </c>
      <c r="AS1181" s="21">
        <v>0.5692201813197908</v>
      </c>
      <c r="AT1181" s="21">
        <v>-1.0000000000000004</v>
      </c>
      <c r="AU1181" s="21">
        <v>-1.0000000000000004</v>
      </c>
      <c r="AV1181" s="21">
        <v>-0.5018647999853264</v>
      </c>
      <c r="AW1181" s="21">
        <v>71.104648165195712</v>
      </c>
      <c r="AX1181" s="21">
        <v>69.881541207678126</v>
      </c>
      <c r="AY1181" s="21">
        <v>0.36497767113030405</v>
      </c>
      <c r="AZ1181" s="21">
        <v>16.521965647362443</v>
      </c>
      <c r="BA1181" s="26">
        <v>1509.6304523290896</v>
      </c>
    </row>
    <row r="1182" spans="1:100" x14ac:dyDescent="0.25">
      <c r="A1182">
        <v>3202</v>
      </c>
      <c r="B1182" t="s">
        <v>1583</v>
      </c>
      <c r="C1182" s="26">
        <v>2</v>
      </c>
      <c r="D1182" s="21">
        <v>2.5398303418276607</v>
      </c>
      <c r="E1182" s="21">
        <v>-0.26479807490250601</v>
      </c>
      <c r="F1182" s="21">
        <v>-0.58243885416491525</v>
      </c>
      <c r="G1182" s="21">
        <v>-0.57741689408812802</v>
      </c>
      <c r="H1182" s="21">
        <v>-6.7228224529830918E-2</v>
      </c>
      <c r="I1182" s="21">
        <v>0</v>
      </c>
      <c r="J1182" s="21">
        <v>-4.0336934717898556</v>
      </c>
      <c r="K1182" s="21">
        <v>-6.7228224529830918E-2</v>
      </c>
      <c r="L1182" s="21">
        <v>-1</v>
      </c>
      <c r="M1182" s="21">
        <v>-1</v>
      </c>
      <c r="N1182" s="21">
        <v>-1.3445644905966185</v>
      </c>
      <c r="O1182" s="21">
        <v>-0.34508407390681661</v>
      </c>
      <c r="P1182" s="21">
        <v>-1.1732824263093622</v>
      </c>
      <c r="Q1182" s="21">
        <v>-2.4540066153810063</v>
      </c>
      <c r="R1182" s="21">
        <v>-0.80452210544742253</v>
      </c>
      <c r="S1182" s="21">
        <v>0.30228781613776368</v>
      </c>
      <c r="T1182" s="21">
        <v>0.16534051724309767</v>
      </c>
      <c r="U1182" s="21">
        <v>-6.9534433733762169E-2</v>
      </c>
      <c r="V1182" s="21">
        <v>-1.88254143266069E-2</v>
      </c>
      <c r="W1182" s="21">
        <v>15.030211439013426</v>
      </c>
      <c r="X1182" s="21">
        <v>0.12117092625567016</v>
      </c>
      <c r="Y1182" s="21">
        <v>-1</v>
      </c>
      <c r="Z1182" s="21">
        <v>-1</v>
      </c>
      <c r="AA1182" s="21">
        <v>23.292705168552267</v>
      </c>
      <c r="AB1182" s="21">
        <v>-4.7633453163813025E-2</v>
      </c>
      <c r="AC1182" s="21">
        <v>-4.7482464763513643E-2</v>
      </c>
      <c r="AD1182" s="21">
        <v>-5.0655850310038289E-2</v>
      </c>
      <c r="AE1182" s="21">
        <v>2.4152944072126541</v>
      </c>
      <c r="AF1182" s="21">
        <v>-1</v>
      </c>
      <c r="AG1182" s="21">
        <v>-1</v>
      </c>
      <c r="AH1182" s="21">
        <v>-1</v>
      </c>
      <c r="AI1182" s="21">
        <v>-1.0589811776539027E-2</v>
      </c>
      <c r="AJ1182" s="21">
        <v>-1.88254143266069E-2</v>
      </c>
      <c r="AK1182" s="21">
        <v>0.28929402718373104</v>
      </c>
      <c r="AL1182" s="21">
        <v>-0.1174660701944837</v>
      </c>
      <c r="AM1182" s="21">
        <v>0.32860192625524454</v>
      </c>
      <c r="AN1182" s="21">
        <v>-0.1451610660401908</v>
      </c>
      <c r="AO1182" s="21">
        <v>8.7545113324058761</v>
      </c>
      <c r="AP1182" s="21">
        <v>-3.3093500420832962</v>
      </c>
      <c r="AQ1182" s="21">
        <v>19.623318688682254</v>
      </c>
      <c r="AR1182" s="21">
        <v>0.47741145074626279</v>
      </c>
      <c r="AS1182" s="21">
        <v>0.18533784986545732</v>
      </c>
      <c r="AT1182" s="21">
        <v>-1</v>
      </c>
      <c r="AU1182" s="21">
        <v>-1</v>
      </c>
      <c r="AV1182" s="21">
        <v>-1.0159168844959465</v>
      </c>
      <c r="AW1182" s="21">
        <v>32.286817075270086</v>
      </c>
      <c r="AX1182" s="21">
        <v>32.105540160638313</v>
      </c>
      <c r="AY1182" s="21">
        <v>-6.9323995306301844E-3</v>
      </c>
      <c r="AZ1182" s="21">
        <v>-30.413257968195101</v>
      </c>
      <c r="BA1182" s="26">
        <v>1447.6101122752577</v>
      </c>
    </row>
    <row r="1183" spans="1:100" x14ac:dyDescent="0.25">
      <c r="A1183">
        <v>3204</v>
      </c>
      <c r="B1183" t="s">
        <v>1584</v>
      </c>
      <c r="C1183" s="26">
        <v>3</v>
      </c>
      <c r="D1183" s="21">
        <v>3.7506455191083905</v>
      </c>
      <c r="E1183" s="21">
        <v>0.15938921753735646</v>
      </c>
      <c r="F1183" s="21">
        <v>-0.21679879037373898</v>
      </c>
      <c r="G1183" s="21">
        <v>-0.12445085930298175</v>
      </c>
      <c r="H1183" s="21">
        <v>-0.12676098732523239</v>
      </c>
      <c r="I1183" s="21">
        <v>0</v>
      </c>
      <c r="J1183" s="21">
        <v>-7.6056592395139404</v>
      </c>
      <c r="K1183" s="21">
        <v>-0.12676098732523239</v>
      </c>
      <c r="L1183" s="21">
        <v>-1.0000000000000002</v>
      </c>
      <c r="M1183" s="21">
        <v>-1.0000000000000002</v>
      </c>
      <c r="N1183" s="21">
        <v>-2.5352197465046475</v>
      </c>
      <c r="O1183" s="21">
        <v>-3.97946457970854</v>
      </c>
      <c r="P1183" s="21">
        <v>0.61749913339513007</v>
      </c>
      <c r="Q1183" s="21">
        <v>-0.65887248114960906</v>
      </c>
      <c r="R1183" s="21">
        <v>-0.18902435669950315</v>
      </c>
      <c r="S1183" s="21">
        <v>0.35290223235593715</v>
      </c>
      <c r="T1183" s="21">
        <v>0.18051522707735615</v>
      </c>
      <c r="U1183" s="21">
        <v>-9.4076276579160095E-2</v>
      </c>
      <c r="V1183" s="21">
        <v>-2.7198054680229358E-2</v>
      </c>
      <c r="W1183" s="21">
        <v>21.556164619965429</v>
      </c>
      <c r="X1183" s="21">
        <v>-5.7778886019193787E-2</v>
      </c>
      <c r="Y1183" s="21">
        <v>-1.0000000000000002</v>
      </c>
      <c r="Z1183" s="21">
        <v>-1.0000000000000002</v>
      </c>
      <c r="AA1183" s="21">
        <v>23.829718722293229</v>
      </c>
      <c r="AB1183" s="21">
        <v>0.27798298002218036</v>
      </c>
      <c r="AC1183" s="21">
        <v>-0.12845298919476142</v>
      </c>
      <c r="AD1183" s="21">
        <v>-0.10027842164687328</v>
      </c>
      <c r="AE1183" s="21">
        <v>2.4625784590272874</v>
      </c>
      <c r="AF1183" s="21">
        <v>-1.0000000000000002</v>
      </c>
      <c r="AG1183" s="21">
        <v>-1.0000000000000002</v>
      </c>
      <c r="AH1183" s="21">
        <v>-1.0000000000000002</v>
      </c>
      <c r="AI1183" s="21">
        <v>0</v>
      </c>
      <c r="AJ1183" s="21">
        <v>-2.7198054680229358E-2</v>
      </c>
      <c r="AK1183" s="21">
        <v>9.7580715913861971E-3</v>
      </c>
      <c r="AL1183" s="21">
        <v>0.39774256532791713</v>
      </c>
      <c r="AM1183" s="21">
        <v>0.5697649227106889</v>
      </c>
      <c r="AN1183" s="21">
        <v>0.17466087269296912</v>
      </c>
      <c r="AO1183" s="21">
        <v>14.292913425724151</v>
      </c>
      <c r="AP1183" s="21">
        <v>6.355234643963815</v>
      </c>
      <c r="AQ1183" s="21">
        <v>13.950505380451487</v>
      </c>
      <c r="AR1183" s="21">
        <v>0.41214312817390364</v>
      </c>
      <c r="AS1183" s="21">
        <v>-0.18453987334442579</v>
      </c>
      <c r="AT1183" s="21">
        <v>-1.0000000000000002</v>
      </c>
      <c r="AU1183" s="21">
        <v>-1.0000000000000002</v>
      </c>
      <c r="AV1183" s="21">
        <v>-0.31347521600248501</v>
      </c>
      <c r="AW1183" s="21">
        <v>26.205488786548511</v>
      </c>
      <c r="AX1183" s="21">
        <v>23.485683318525563</v>
      </c>
      <c r="AY1183" s="21">
        <v>6.1194958683482702E-2</v>
      </c>
      <c r="AZ1183" s="21">
        <v>-47.924143690990689</v>
      </c>
      <c r="BA1183" s="26">
        <v>1327.9226389860307</v>
      </c>
    </row>
    <row r="1184" spans="1:100" x14ac:dyDescent="0.25">
      <c r="A1184">
        <v>3205</v>
      </c>
      <c r="B1184" t="s">
        <v>1500</v>
      </c>
      <c r="C1184" s="26">
        <v>3</v>
      </c>
      <c r="D1184" s="21">
        <v>3.8306443477251451</v>
      </c>
      <c r="E1184" s="21">
        <v>-0.14822155304935167</v>
      </c>
      <c r="F1184" s="21">
        <v>0.4484054016938096</v>
      </c>
      <c r="G1184" s="21">
        <v>0.41384459121138928</v>
      </c>
      <c r="H1184" s="21">
        <v>0.10174450678305881</v>
      </c>
      <c r="I1184" s="21">
        <v>0</v>
      </c>
      <c r="J1184" s="21">
        <v>6.1046704069835283</v>
      </c>
      <c r="K1184" s="21">
        <v>0.10174450678305881</v>
      </c>
      <c r="L1184" s="21">
        <v>-0.99999999999999956</v>
      </c>
      <c r="M1184" s="21">
        <v>-0.99999999999999956</v>
      </c>
      <c r="N1184" s="21">
        <v>2.0348901356611759</v>
      </c>
      <c r="O1184" s="21">
        <v>10.349159345920064</v>
      </c>
      <c r="P1184" s="21">
        <v>1.0995405846870949</v>
      </c>
      <c r="Q1184" s="21">
        <v>-0.52666919183897054</v>
      </c>
      <c r="R1184" s="21">
        <v>-8.765635435914465E-2</v>
      </c>
      <c r="S1184" s="21">
        <v>0.33333333333333309</v>
      </c>
      <c r="T1184" s="21">
        <v>0.36159175950250499</v>
      </c>
      <c r="U1184" s="21">
        <v>2.6577234121117239E-2</v>
      </c>
      <c r="V1184" s="21">
        <v>-2.2552965851123027E-2</v>
      </c>
      <c r="W1184" s="21">
        <v>23.888194172910946</v>
      </c>
      <c r="X1184" s="21">
        <v>0.59243015359968199</v>
      </c>
      <c r="Y1184" s="21">
        <v>-0.99999999999999956</v>
      </c>
      <c r="Z1184" s="21">
        <v>-0.99999999999999956</v>
      </c>
      <c r="AA1184" s="21">
        <v>53.618996573067903</v>
      </c>
      <c r="AB1184" s="21">
        <v>0.30354198523733744</v>
      </c>
      <c r="AC1184" s="21">
        <v>4.0919329800191917E-2</v>
      </c>
      <c r="AD1184" s="21">
        <v>0.2519078600527927</v>
      </c>
      <c r="AE1184" s="21">
        <v>29.818458754516087</v>
      </c>
      <c r="AF1184" s="21">
        <v>-0.99999999999999956</v>
      </c>
      <c r="AG1184" s="21">
        <v>-0.99999999999999956</v>
      </c>
      <c r="AH1184" s="21">
        <v>-0.99999999999999956</v>
      </c>
      <c r="AI1184" s="21">
        <v>-4.0339284881524655E-2</v>
      </c>
      <c r="AJ1184" s="21">
        <v>-2.2552965851123027E-2</v>
      </c>
      <c r="AK1184" s="21">
        <v>0.10152903345468682</v>
      </c>
      <c r="AL1184" s="21">
        <v>-0.10419036364742071</v>
      </c>
      <c r="AM1184" s="21">
        <v>0.28508865076713702</v>
      </c>
      <c r="AN1184" s="21">
        <v>0.13983406580908997</v>
      </c>
      <c r="AO1184" s="21">
        <v>7.6348614364518586</v>
      </c>
      <c r="AP1184" s="21">
        <v>2.9748998269901463</v>
      </c>
      <c r="AQ1184" s="21">
        <v>29.992864579894473</v>
      </c>
      <c r="AR1184" s="21">
        <v>0.6989493611058325</v>
      </c>
      <c r="AS1184" s="21">
        <v>0.69417466038274045</v>
      </c>
      <c r="AT1184" s="21">
        <v>-0.99999999999999956</v>
      </c>
      <c r="AU1184" s="21">
        <v>-0.99999999999999956</v>
      </c>
      <c r="AV1184" s="21">
        <v>0.32618823685224452</v>
      </c>
      <c r="AW1184" s="21">
        <v>66.943055745978128</v>
      </c>
      <c r="AX1184" s="21">
        <v>63.880973463235307</v>
      </c>
      <c r="AY1184" s="21">
        <v>6.0878837895067095E-2</v>
      </c>
      <c r="AZ1184" s="21">
        <v>-14.008346533308632</v>
      </c>
      <c r="BA1184" s="26">
        <v>1450.4535686996458</v>
      </c>
    </row>
    <row r="1185" spans="1:100" x14ac:dyDescent="0.25">
      <c r="A1185">
        <v>3206</v>
      </c>
      <c r="B1185" t="s">
        <v>1585</v>
      </c>
      <c r="C1185" s="26">
        <v>3</v>
      </c>
      <c r="D1185" s="21">
        <v>4.5444325693012582</v>
      </c>
      <c r="E1185" s="21">
        <v>-1.6280965220038079E-2</v>
      </c>
      <c r="F1185" s="21">
        <v>0.79167833128228526</v>
      </c>
      <c r="G1185" s="21">
        <v>0.79167833128228526</v>
      </c>
      <c r="H1185" s="21">
        <v>-4.2696342622417727E-2</v>
      </c>
      <c r="I1185" s="21">
        <v>0</v>
      </c>
      <c r="J1185" s="21">
        <v>-2.5617805573450658</v>
      </c>
      <c r="K1185" s="21">
        <v>-4.2696342622417727E-2</v>
      </c>
      <c r="L1185" s="21">
        <v>-1.0000000000000002</v>
      </c>
      <c r="M1185" s="21">
        <v>-1.0000000000000002</v>
      </c>
      <c r="N1185" s="21">
        <v>-0.85392685244835587</v>
      </c>
      <c r="O1185" s="21">
        <v>2.7743303432384749</v>
      </c>
      <c r="P1185" s="21">
        <v>1.1269189097147185</v>
      </c>
      <c r="Q1185" s="21">
        <v>7.7396891987295532E-2</v>
      </c>
      <c r="R1185" s="21">
        <v>0.20252228082290333</v>
      </c>
      <c r="S1185" s="21">
        <v>0.33333333333333337</v>
      </c>
      <c r="T1185" s="21">
        <v>0.35498295239469074</v>
      </c>
      <c r="U1185" s="21">
        <v>0.23101060117844388</v>
      </c>
      <c r="V1185" s="21">
        <v>-1.3357652807923229E-2</v>
      </c>
      <c r="W1185" s="21">
        <v>37.946623068838491</v>
      </c>
      <c r="X1185" s="21">
        <v>1.5844840992581102</v>
      </c>
      <c r="Y1185" s="21">
        <v>-1.0000000000000002</v>
      </c>
      <c r="Z1185" s="21">
        <v>-1.0000000000000002</v>
      </c>
      <c r="AA1185" s="21">
        <v>86.78269313835122</v>
      </c>
      <c r="AB1185" s="21">
        <v>0.11484880927294763</v>
      </c>
      <c r="AC1185" s="21">
        <v>0.36072388354127655</v>
      </c>
      <c r="AD1185" s="21">
        <v>0.49709826295957221</v>
      </c>
      <c r="AE1185" s="21">
        <v>48.633547788689803</v>
      </c>
      <c r="AF1185" s="21">
        <v>-1.0000000000000002</v>
      </c>
      <c r="AG1185" s="21">
        <v>-1.0000000000000002</v>
      </c>
      <c r="AH1185" s="21">
        <v>-1.0000000000000002</v>
      </c>
      <c r="AI1185" s="21">
        <v>0</v>
      </c>
      <c r="AJ1185" s="21">
        <v>-1.3357652807923229E-2</v>
      </c>
      <c r="AK1185" s="21">
        <v>-2.226810409424592E-2</v>
      </c>
      <c r="AL1185" s="21">
        <v>0.19706417712817381</v>
      </c>
      <c r="AM1185" s="21">
        <v>-0.33280010631022977</v>
      </c>
      <c r="AN1185" s="21">
        <v>0.15408880312645751</v>
      </c>
      <c r="AO1185" s="21">
        <v>-8.4313431782269763</v>
      </c>
      <c r="AP1185" s="21">
        <v>4.8375409638023061</v>
      </c>
      <c r="AQ1185" s="21">
        <v>35.384842511493432</v>
      </c>
      <c r="AR1185" s="21">
        <v>0.90596923409854513</v>
      </c>
      <c r="AS1185" s="21">
        <v>1.541787756635693</v>
      </c>
      <c r="AT1185" s="21">
        <v>-1.0000000000000002</v>
      </c>
      <c r="AU1185" s="21">
        <v>-1.0000000000000002</v>
      </c>
      <c r="AV1185" s="21">
        <v>0.9942006121051884</v>
      </c>
      <c r="AW1185" s="21">
        <v>94.394564445391964</v>
      </c>
      <c r="AX1185" s="21">
        <v>93.058799164599677</v>
      </c>
      <c r="AY1185" s="21">
        <v>0.40636483743837426</v>
      </c>
      <c r="AZ1185" s="21">
        <v>42.50496416490401</v>
      </c>
      <c r="BA1185" s="26">
        <v>1507.0245999137919</v>
      </c>
    </row>
    <row r="1186" spans="1:100" x14ac:dyDescent="0.25">
      <c r="A1186">
        <v>3211</v>
      </c>
      <c r="B1186" t="s">
        <v>1586</v>
      </c>
      <c r="C1186" s="26">
        <v>3</v>
      </c>
      <c r="D1186" s="21">
        <v>5.2470225158568926</v>
      </c>
      <c r="E1186" s="21">
        <v>0</v>
      </c>
      <c r="F1186" s="21">
        <v>-1.363016045513709</v>
      </c>
      <c r="G1186" s="21">
        <v>-1.363016045513709</v>
      </c>
      <c r="H1186" s="21">
        <v>0.20774664963812464</v>
      </c>
      <c r="I1186" s="21">
        <v>0</v>
      </c>
      <c r="J1186" s="21">
        <v>12.464798978287487</v>
      </c>
      <c r="K1186" s="21">
        <v>0.20774664963812464</v>
      </c>
      <c r="L1186" s="21">
        <v>-1.0000000000000027</v>
      </c>
      <c r="M1186" s="21">
        <v>-1.0000000000000027</v>
      </c>
      <c r="N1186" s="21">
        <v>4.1549329927624914</v>
      </c>
      <c r="O1186" s="21">
        <v>16.348805448630664</v>
      </c>
      <c r="P1186" s="21">
        <v>0</v>
      </c>
      <c r="Q1186" s="21">
        <v>0.14082423805705882</v>
      </c>
      <c r="R1186" s="21">
        <v>1.6807549262342014E-2</v>
      </c>
      <c r="S1186" s="21">
        <v>0.33333333333333393</v>
      </c>
      <c r="T1186" s="21">
        <v>0.33078975875589023</v>
      </c>
      <c r="U1186" s="21">
        <v>8.5237430010464216E-2</v>
      </c>
      <c r="V1186" s="21">
        <v>0</v>
      </c>
      <c r="W1186" s="21">
        <v>21.664554898462548</v>
      </c>
      <c r="X1186" s="21">
        <v>0.79478258791551293</v>
      </c>
      <c r="Y1186" s="21">
        <v>-1.0000000000000027</v>
      </c>
      <c r="Z1186" s="21">
        <v>-1.0000000000000027</v>
      </c>
      <c r="AA1186" s="21">
        <v>69.574219475465341</v>
      </c>
      <c r="AB1186" s="21">
        <v>0.21354470814551613</v>
      </c>
      <c r="AC1186" s="21">
        <v>0.37931930699070154</v>
      </c>
      <c r="AD1186" s="21">
        <v>0.36499312541859091</v>
      </c>
      <c r="AE1186" s="21">
        <v>47.89285702774044</v>
      </c>
      <c r="AF1186" s="21">
        <v>-1.0000000000000027</v>
      </c>
      <c r="AG1186" s="21">
        <v>-1.0000000000000027</v>
      </c>
      <c r="AH1186" s="21">
        <v>-1.0000000000000027</v>
      </c>
      <c r="AI1186" s="21">
        <v>-8.6874040561025323E-2</v>
      </c>
      <c r="AJ1186" s="21">
        <v>0</v>
      </c>
      <c r="AK1186" s="21">
        <v>9.2470901126369007E-2</v>
      </c>
      <c r="AL1186" s="21">
        <v>0.43195169735504302</v>
      </c>
      <c r="AM1186" s="21">
        <v>-5.4828488571972658E-2</v>
      </c>
      <c r="AN1186" s="21">
        <v>-0.33132373776807539</v>
      </c>
      <c r="AO1186" s="21">
        <v>-0.90835770866747079</v>
      </c>
      <c r="AP1186" s="21">
        <v>-6.1233349574266667</v>
      </c>
      <c r="AQ1186" s="21">
        <v>34.129353876750031</v>
      </c>
      <c r="AR1186" s="21">
        <v>0.7493605220996884</v>
      </c>
      <c r="AS1186" s="21">
        <v>1.002529237553637</v>
      </c>
      <c r="AT1186" s="21">
        <v>-1.0000000000000027</v>
      </c>
      <c r="AU1186" s="21">
        <v>-1.0000000000000027</v>
      </c>
      <c r="AV1186" s="21">
        <v>-1.3462084962513674</v>
      </c>
      <c r="AW1186" s="21">
        <v>79.799689966669334</v>
      </c>
      <c r="AX1186" s="21">
        <v>78.062209155448826</v>
      </c>
      <c r="AY1186" s="21">
        <v>0.23268314621824474</v>
      </c>
      <c r="AZ1186" s="21">
        <v>7.9416392771080178</v>
      </c>
      <c r="BA1186" s="26">
        <v>1512.6510892125664</v>
      </c>
    </row>
    <row r="1187" spans="1:100" x14ac:dyDescent="0.25">
      <c r="A1187">
        <v>3212</v>
      </c>
      <c r="B1187" t="s">
        <v>1587</v>
      </c>
      <c r="C1187" s="26">
        <v>3</v>
      </c>
      <c r="D1187" s="21">
        <v>5.0804080667460134</v>
      </c>
      <c r="E1187" s="21">
        <v>0</v>
      </c>
      <c r="F1187" s="21">
        <v>1.2849937850765315E-2</v>
      </c>
      <c r="G1187" s="21">
        <v>1.2849937850765315E-2</v>
      </c>
      <c r="H1187" s="21">
        <v>0.10432837577600977</v>
      </c>
      <c r="I1187" s="21">
        <v>0</v>
      </c>
      <c r="J1187" s="21">
        <v>6.2597025465605869</v>
      </c>
      <c r="K1187" s="21">
        <v>0.10432837577600977</v>
      </c>
      <c r="L1187" s="21">
        <v>-0.99999999999999767</v>
      </c>
      <c r="M1187" s="21">
        <v>-0.99999999999999767</v>
      </c>
      <c r="N1187" s="21">
        <v>2.0865675155201941</v>
      </c>
      <c r="O1187" s="21">
        <v>11.352960551157363</v>
      </c>
      <c r="P1187" s="21">
        <v>-4.6919829277499367E-2</v>
      </c>
      <c r="Q1187" s="21">
        <v>0.6947339519685044</v>
      </c>
      <c r="R1187" s="21">
        <v>0.29335632549582513</v>
      </c>
      <c r="S1187" s="21">
        <v>0.33333333333333276</v>
      </c>
      <c r="T1187" s="21">
        <v>0.44077493857130329</v>
      </c>
      <c r="U1187" s="21">
        <v>-4.0131871112195072E-5</v>
      </c>
      <c r="V1187" s="21">
        <v>-4.1354839640132104E-2</v>
      </c>
      <c r="W1187" s="21">
        <v>25.135396984695259</v>
      </c>
      <c r="X1187" s="21">
        <v>0.54673673481689211</v>
      </c>
      <c r="Y1187" s="21">
        <v>-0.99999999999999767</v>
      </c>
      <c r="Z1187" s="21">
        <v>-0.99999999999999767</v>
      </c>
      <c r="AA1187" s="21">
        <v>32.618241130023023</v>
      </c>
      <c r="AB1187" s="21">
        <v>0.1823395629289144</v>
      </c>
      <c r="AC1187" s="21">
        <v>9.2911813899098264E-2</v>
      </c>
      <c r="AD1187" s="21">
        <v>-0.13146162043137422</v>
      </c>
      <c r="AE1187" s="21">
        <v>7.1894878198319159</v>
      </c>
      <c r="AF1187" s="21">
        <v>-0.99999999999999767</v>
      </c>
      <c r="AG1187" s="21">
        <v>-0.99999999999999767</v>
      </c>
      <c r="AH1187" s="21">
        <v>-0.99999999999999767</v>
      </c>
      <c r="AI1187" s="21">
        <v>0</v>
      </c>
      <c r="AJ1187" s="21">
        <v>-4.1354839640132104E-2</v>
      </c>
      <c r="AK1187" s="21">
        <v>0.40894340151695013</v>
      </c>
      <c r="AL1187" s="21">
        <v>-7.2951951046335561E-2</v>
      </c>
      <c r="AM1187" s="21">
        <v>0.10662070639468209</v>
      </c>
      <c r="AN1187" s="21">
        <v>-3.3060968446398359E-2</v>
      </c>
      <c r="AO1187" s="21">
        <v>4.7102346674518047</v>
      </c>
      <c r="AP1187" s="21">
        <v>-1.1912839663916364</v>
      </c>
      <c r="AQ1187" s="21">
        <v>31.395099531255852</v>
      </c>
      <c r="AR1187" s="21">
        <v>0.73271330039339178</v>
      </c>
      <c r="AS1187" s="21">
        <v>0.65106511059290229</v>
      </c>
      <c r="AT1187" s="21">
        <v>-0.99999999999999767</v>
      </c>
      <c r="AU1187" s="21">
        <v>-0.99999999999999767</v>
      </c>
      <c r="AV1187" s="21">
        <v>0.30620626334659024</v>
      </c>
      <c r="AW1187" s="21">
        <v>42.779917714788738</v>
      </c>
      <c r="AX1187" s="21">
        <v>38.644433750775519</v>
      </c>
      <c r="AY1187" s="21">
        <v>9.2419961545445184E-2</v>
      </c>
      <c r="AZ1187" s="21">
        <v>5.5687885336226852</v>
      </c>
      <c r="BA1187" s="26">
        <v>1377.7484758987584</v>
      </c>
      <c r="CU1187" t="e">
        <v>#N/A</v>
      </c>
      <c r="CV1187" t="e">
        <v>#N/A</v>
      </c>
    </row>
    <row r="1188" spans="1:100" x14ac:dyDescent="0.25">
      <c r="A1188">
        <v>3215</v>
      </c>
      <c r="B1188" t="s">
        <v>1588</v>
      </c>
      <c r="C1188" s="26">
        <v>3</v>
      </c>
      <c r="D1188" s="21">
        <v>4.4448571379044823</v>
      </c>
      <c r="E1188" s="21">
        <v>-7.8231521859869358E-3</v>
      </c>
      <c r="F1188" s="21">
        <v>-8.8686323143314892E-3</v>
      </c>
      <c r="G1188" s="21">
        <v>-8.8686323143314892E-3</v>
      </c>
      <c r="H1188" s="21">
        <v>-4.5204426064922226E-2</v>
      </c>
      <c r="I1188" s="21">
        <v>0</v>
      </c>
      <c r="J1188" s="21">
        <v>-2.7122655638953326</v>
      </c>
      <c r="K1188" s="21">
        <v>-4.5204426064922226E-2</v>
      </c>
      <c r="L1188" s="21">
        <v>-0.99999999999999944</v>
      </c>
      <c r="M1188" s="21">
        <v>-0.99999999999999944</v>
      </c>
      <c r="N1188" s="21">
        <v>-0.90408852129844441</v>
      </c>
      <c r="O1188" s="21">
        <v>1.7237229416948177</v>
      </c>
      <c r="P1188" s="21">
        <v>-0.68550996470754688</v>
      </c>
      <c r="Q1188" s="21">
        <v>1.1169041711446143E-2</v>
      </c>
      <c r="R1188" s="21">
        <v>-2.1748504389431926E-2</v>
      </c>
      <c r="S1188" s="21">
        <v>0.33333333333333315</v>
      </c>
      <c r="T1188" s="21">
        <v>0.33333333333333315</v>
      </c>
      <c r="U1188" s="21">
        <v>0.27791387811958362</v>
      </c>
      <c r="V1188" s="21">
        <v>-2.6997114502919865E-2</v>
      </c>
      <c r="W1188" s="21">
        <v>38.511514253930116</v>
      </c>
      <c r="X1188" s="21">
        <v>1.6615439181924045</v>
      </c>
      <c r="Y1188" s="21">
        <v>-0.99999999999999944</v>
      </c>
      <c r="Z1188" s="21">
        <v>-0.99999999999999944</v>
      </c>
      <c r="AA1188" s="21">
        <v>80.736064206314367</v>
      </c>
      <c r="AB1188" s="21">
        <v>2.0897767111623906E-2</v>
      </c>
      <c r="AC1188" s="21">
        <v>0.39473260654167008</v>
      </c>
      <c r="AD1188" s="21">
        <v>0.42929559548217988</v>
      </c>
      <c r="AE1188" s="21">
        <v>42.24629845677368</v>
      </c>
      <c r="AF1188" s="21">
        <v>-0.99999999999999944</v>
      </c>
      <c r="AG1188" s="21">
        <v>-0.99999999999999944</v>
      </c>
      <c r="AH1188" s="21">
        <v>-0.99999999999999944</v>
      </c>
      <c r="AI1188" s="21">
        <v>0</v>
      </c>
      <c r="AJ1188" s="21">
        <v>-2.6997114502919865E-2</v>
      </c>
      <c r="AK1188" s="21">
        <v>-2.2830015515471438E-2</v>
      </c>
      <c r="AL1188" s="21">
        <v>7.6414634314644125E-2</v>
      </c>
      <c r="AM1188" s="21">
        <v>-0.18480370897451553</v>
      </c>
      <c r="AN1188" s="21">
        <v>2.3417810213456156E-3</v>
      </c>
      <c r="AO1188" s="21">
        <v>-4.7342428019402449</v>
      </c>
      <c r="AP1188" s="21">
        <v>0.44061769710686005</v>
      </c>
      <c r="AQ1188" s="21">
        <v>35.799248690034766</v>
      </c>
      <c r="AR1188" s="21">
        <v>0.91758343028333011</v>
      </c>
      <c r="AS1188" s="21">
        <v>1.6163394921274816</v>
      </c>
      <c r="AT1188" s="21">
        <v>-0.99999999999999944</v>
      </c>
      <c r="AU1188" s="21">
        <v>-0.99999999999999944</v>
      </c>
      <c r="AV1188" s="21">
        <v>-3.0617136703763415E-2</v>
      </c>
      <c r="AW1188" s="21">
        <v>82.900404845116014</v>
      </c>
      <c r="AX1188" s="21">
        <v>80.200693394824015</v>
      </c>
      <c r="AY1188" s="21">
        <v>7.9499840120211107E-2</v>
      </c>
      <c r="AZ1188" s="21">
        <v>-15.470174798450024</v>
      </c>
      <c r="BA1188" s="26">
        <v>1378.1749152029049</v>
      </c>
    </row>
    <row r="1189" spans="1:100" x14ac:dyDescent="0.25">
      <c r="A1189">
        <v>3216</v>
      </c>
      <c r="B1189" t="s">
        <v>1589</v>
      </c>
      <c r="C1189" s="26">
        <v>2</v>
      </c>
      <c r="D1189" s="21">
        <v>4.606612045737343</v>
      </c>
      <c r="E1189" s="21">
        <v>0.19429217636853127</v>
      </c>
      <c r="F1189" s="21">
        <v>0.56074602055808642</v>
      </c>
      <c r="G1189" s="21">
        <v>0.570959290359218</v>
      </c>
      <c r="H1189" s="21">
        <v>0.17034733998087243</v>
      </c>
      <c r="I1189" s="21">
        <v>0</v>
      </c>
      <c r="J1189" s="21">
        <v>10.220840398852346</v>
      </c>
      <c r="K1189" s="21">
        <v>0.17034733998087243</v>
      </c>
      <c r="L1189" s="21">
        <v>-1</v>
      </c>
      <c r="M1189" s="21">
        <v>-1</v>
      </c>
      <c r="N1189" s="21">
        <v>3.4069467996174483</v>
      </c>
      <c r="O1189" s="21">
        <v>14.46164964567291</v>
      </c>
      <c r="P1189" s="21">
        <v>1.1517643025939401</v>
      </c>
      <c r="Q1189" s="21">
        <v>2.9802312138485174</v>
      </c>
      <c r="R1189" s="21">
        <v>0.9803446313431583</v>
      </c>
      <c r="S1189" s="21">
        <v>0.34669747805404372</v>
      </c>
      <c r="T1189" s="21">
        <v>0.35283900147987246</v>
      </c>
      <c r="U1189" s="21">
        <v>0.16264139695059654</v>
      </c>
      <c r="V1189" s="21">
        <v>1.1874857078471105E-2</v>
      </c>
      <c r="W1189" s="21">
        <v>29.683797703651884</v>
      </c>
      <c r="X1189" s="21">
        <v>1.196748357856773</v>
      </c>
      <c r="Y1189" s="21">
        <v>-1</v>
      </c>
      <c r="Z1189" s="21">
        <v>-1</v>
      </c>
      <c r="AA1189" s="21">
        <v>53.462079114397028</v>
      </c>
      <c r="AB1189" s="21">
        <v>0.21279502661352462</v>
      </c>
      <c r="AC1189" s="21">
        <v>0.21304484699973603</v>
      </c>
      <c r="AD1189" s="21">
        <v>0.20763416670459259</v>
      </c>
      <c r="AE1189" s="21">
        <v>26.407654703630158</v>
      </c>
      <c r="AF1189" s="21">
        <v>-1</v>
      </c>
      <c r="AG1189" s="21">
        <v>-1</v>
      </c>
      <c r="AH1189" s="21">
        <v>-1</v>
      </c>
      <c r="AI1189" s="21">
        <v>6.2444549973179322E-3</v>
      </c>
      <c r="AJ1189" s="21">
        <v>1.1874857078471105E-2</v>
      </c>
      <c r="AK1189" s="21">
        <v>-2.4455136501401326E-2</v>
      </c>
      <c r="AL1189" s="21">
        <v>0.19628309349064865</v>
      </c>
      <c r="AM1189" s="21">
        <v>-3.6829057697557635E-2</v>
      </c>
      <c r="AN1189" s="21">
        <v>0.22026991791261141</v>
      </c>
      <c r="AO1189" s="21">
        <v>-0.55079280498581573</v>
      </c>
      <c r="AP1189" s="21">
        <v>5.995954095308397</v>
      </c>
      <c r="AQ1189" s="21">
        <v>35.223095507684995</v>
      </c>
      <c r="AR1189" s="21">
        <v>0.82079307359660336</v>
      </c>
      <c r="AS1189" s="21">
        <v>1.2957909346201413</v>
      </c>
      <c r="AT1189" s="21">
        <v>-1</v>
      </c>
      <c r="AU1189" s="21">
        <v>-1</v>
      </c>
      <c r="AV1189" s="21">
        <v>1.3526731456440659</v>
      </c>
      <c r="AW1189" s="21">
        <v>67.054813258493382</v>
      </c>
      <c r="AX1189" s="21">
        <v>67.329019260325111</v>
      </c>
      <c r="AY1189" s="21">
        <v>0.26087440938198336</v>
      </c>
      <c r="AZ1189" s="21">
        <v>16.5044918994322</v>
      </c>
      <c r="BA1189" s="26">
        <v>1423.0249359880304</v>
      </c>
    </row>
    <row r="1190" spans="1:100" x14ac:dyDescent="0.25">
      <c r="A1190">
        <v>3218</v>
      </c>
      <c r="B1190" t="s">
        <v>829</v>
      </c>
      <c r="C1190" s="26">
        <v>3</v>
      </c>
      <c r="D1190" s="21">
        <v>4.9419097816312423</v>
      </c>
      <c r="E1190" s="21">
        <v>-3.9359784841201451E-2</v>
      </c>
      <c r="F1190" s="21">
        <v>1.6260153067509969E-2</v>
      </c>
      <c r="G1190" s="21">
        <v>1.6260153067509969E-2</v>
      </c>
      <c r="H1190" s="21">
        <v>0.11071642705108804</v>
      </c>
      <c r="I1190" s="21">
        <v>0</v>
      </c>
      <c r="J1190" s="21">
        <v>6.6429856230652824</v>
      </c>
      <c r="K1190" s="21">
        <v>0.11071642705108804</v>
      </c>
      <c r="L1190" s="21">
        <v>-1</v>
      </c>
      <c r="M1190" s="21">
        <v>-1</v>
      </c>
      <c r="N1190" s="21">
        <v>2.2143285410217617</v>
      </c>
      <c r="O1190" s="21">
        <v>11.601155557764042</v>
      </c>
      <c r="P1190" s="21">
        <v>-9.679745782838281E-2</v>
      </c>
      <c r="Q1190" s="21">
        <v>-2.0973023570969924</v>
      </c>
      <c r="R1190" s="21">
        <v>-0.6695261267860656</v>
      </c>
      <c r="S1190" s="21">
        <v>0.33003752881753984</v>
      </c>
      <c r="T1190" s="21">
        <v>0.34456085019536031</v>
      </c>
      <c r="U1190" s="21">
        <v>4.7645598996450815E-2</v>
      </c>
      <c r="V1190" s="21">
        <v>-5.2516414416802756E-2</v>
      </c>
      <c r="W1190" s="21">
        <v>22.360445461658422</v>
      </c>
      <c r="X1190" s="21">
        <v>0.45059337830882618</v>
      </c>
      <c r="Y1190" s="21">
        <v>-1</v>
      </c>
      <c r="Z1190" s="21">
        <v>-1</v>
      </c>
      <c r="AA1190" s="21">
        <v>75.471656105665232</v>
      </c>
      <c r="AB1190" s="21">
        <v>0.42565762333657842</v>
      </c>
      <c r="AC1190" s="21">
        <v>0.53435614577201962</v>
      </c>
      <c r="AD1190" s="21">
        <v>0.11560096630725961</v>
      </c>
      <c r="AE1190" s="21">
        <v>53.780736770792871</v>
      </c>
      <c r="AF1190" s="21">
        <v>-1</v>
      </c>
      <c r="AG1190" s="21">
        <v>-1</v>
      </c>
      <c r="AH1190" s="21">
        <v>-1</v>
      </c>
      <c r="AI1190" s="21">
        <v>0</v>
      </c>
      <c r="AJ1190" s="21">
        <v>-5.2516414416802756E-2</v>
      </c>
      <c r="AK1190" s="21">
        <v>4.5710833970497916E-3</v>
      </c>
      <c r="AL1190" s="21">
        <v>-2.2741935752208391E-2</v>
      </c>
      <c r="AM1190" s="21">
        <v>0.34200946992936387</v>
      </c>
      <c r="AN1190" s="21">
        <v>0.16027119235782311</v>
      </c>
      <c r="AO1190" s="21">
        <v>8.5730921652193466</v>
      </c>
      <c r="AP1190" s="21">
        <v>3.8930701301845345</v>
      </c>
      <c r="AQ1190" s="21">
        <v>29.003431084723694</v>
      </c>
      <c r="AR1190" s="21">
        <v>0.66972756359254837</v>
      </c>
      <c r="AS1190" s="21">
        <v>0.56130980535991415</v>
      </c>
      <c r="AT1190" s="21">
        <v>-1</v>
      </c>
      <c r="AU1190" s="21">
        <v>-1</v>
      </c>
      <c r="AV1190" s="21">
        <v>-0.65326597371855533</v>
      </c>
      <c r="AW1190" s="21">
        <v>90.965881793613775</v>
      </c>
      <c r="AX1190" s="21">
        <v>85.714240351933498</v>
      </c>
      <c r="AY1190" s="21">
        <v>0.36843812299648004</v>
      </c>
      <c r="AZ1190" s="21">
        <v>21.090361319553015</v>
      </c>
      <c r="BA1190" s="26">
        <v>1544.1649018463372</v>
      </c>
      <c r="CU1190" t="e">
        <v>#N/A</v>
      </c>
      <c r="CV1190" t="e">
        <v>#N/A</v>
      </c>
    </row>
    <row r="1191" spans="1:100" x14ac:dyDescent="0.25">
      <c r="A1191">
        <v>3219</v>
      </c>
      <c r="B1191" t="s">
        <v>1590</v>
      </c>
      <c r="C1191" s="26">
        <v>3</v>
      </c>
      <c r="D1191" s="21">
        <v>3.9998086833395927</v>
      </c>
      <c r="E1191" s="21">
        <v>0</v>
      </c>
      <c r="F1191" s="21">
        <v>7.1421145375773487E-2</v>
      </c>
      <c r="G1191" s="21">
        <v>7.1421145375773487E-2</v>
      </c>
      <c r="H1191" s="21">
        <v>-0.10987314421810356</v>
      </c>
      <c r="I1191" s="21">
        <v>0</v>
      </c>
      <c r="J1191" s="21">
        <v>-6.5923886530862141</v>
      </c>
      <c r="K1191" s="21">
        <v>-0.10987314421810356</v>
      </c>
      <c r="L1191" s="21">
        <v>-1.0000000000000011</v>
      </c>
      <c r="M1191" s="21">
        <v>-1.0000000000000011</v>
      </c>
      <c r="N1191" s="21">
        <v>-2.19746288436207</v>
      </c>
      <c r="O1191" s="21">
        <v>-2.521158824370846</v>
      </c>
      <c r="P1191" s="21">
        <v>-0.24753872851909825</v>
      </c>
      <c r="Q1191" s="21">
        <v>2.7144802435414013</v>
      </c>
      <c r="R1191" s="21">
        <v>0.87232578089096735</v>
      </c>
      <c r="S1191" s="21">
        <v>0.33333333333333348</v>
      </c>
      <c r="T1191" s="21">
        <v>0.33794769471906583</v>
      </c>
      <c r="U1191" s="21">
        <v>9.5819793785356475E-2</v>
      </c>
      <c r="V1191" s="21">
        <v>0</v>
      </c>
      <c r="W1191" s="21">
        <v>35.078958642234369</v>
      </c>
      <c r="X1191" s="21">
        <v>1.1690477087976612</v>
      </c>
      <c r="Y1191" s="21">
        <v>-1.0000000000000011</v>
      </c>
      <c r="Z1191" s="21">
        <v>-1.0000000000000011</v>
      </c>
      <c r="AA1191" s="21">
        <v>53.764800418866642</v>
      </c>
      <c r="AB1191" s="21">
        <v>0.1548360956248446</v>
      </c>
      <c r="AC1191" s="21">
        <v>0.13188660430474497</v>
      </c>
      <c r="AD1191" s="21">
        <v>6.9547619985236439E-2</v>
      </c>
      <c r="AE1191" s="21">
        <v>17.813515995741319</v>
      </c>
      <c r="AF1191" s="21">
        <v>-1.0000000000000011</v>
      </c>
      <c r="AG1191" s="21">
        <v>-1.0000000000000011</v>
      </c>
      <c r="AH1191" s="21">
        <v>-1.0000000000000011</v>
      </c>
      <c r="AI1191" s="21">
        <v>0</v>
      </c>
      <c r="AJ1191" s="21">
        <v>0</v>
      </c>
      <c r="AK1191" s="21">
        <v>-0.19724851339188063</v>
      </c>
      <c r="AL1191" s="21">
        <v>-0.1346402255916862</v>
      </c>
      <c r="AM1191" s="21">
        <v>0.38662526972664191</v>
      </c>
      <c r="AN1191" s="21">
        <v>-0.12367790913018795</v>
      </c>
      <c r="AO1191" s="21">
        <v>8.6793891762066444</v>
      </c>
      <c r="AP1191" s="21">
        <v>-3.7651488562131292</v>
      </c>
      <c r="AQ1191" s="21">
        <v>28.486569989148169</v>
      </c>
      <c r="AR1191" s="21">
        <v>0.76710082183775596</v>
      </c>
      <c r="AS1191" s="21">
        <v>1.0591745645795574</v>
      </c>
      <c r="AT1191" s="21">
        <v>-1.0000000000000011</v>
      </c>
      <c r="AU1191" s="21">
        <v>-1.0000000000000011</v>
      </c>
      <c r="AV1191" s="21">
        <v>0.94374692626674095</v>
      </c>
      <c r="AW1191" s="21">
        <v>47.478492738282668</v>
      </c>
      <c r="AX1191" s="21">
        <v>47.478492738282668</v>
      </c>
      <c r="AY1191" s="21">
        <v>6.4025540374840359E-2</v>
      </c>
      <c r="AZ1191" s="21">
        <v>-20.108034236447232</v>
      </c>
      <c r="BA1191" s="26">
        <v>1394.2249857989125</v>
      </c>
    </row>
    <row r="1192" spans="1:100" x14ac:dyDescent="0.25">
      <c r="A1192">
        <v>3220</v>
      </c>
      <c r="B1192" t="s">
        <v>1591</v>
      </c>
      <c r="C1192" s="26">
        <v>3</v>
      </c>
      <c r="D1192" s="21">
        <v>4.7847011664706738</v>
      </c>
      <c r="E1192" s="21">
        <v>0</v>
      </c>
      <c r="F1192" s="21">
        <v>0.776008201544374</v>
      </c>
      <c r="G1192" s="21">
        <v>0.776008201544374</v>
      </c>
      <c r="H1192" s="21">
        <v>0.63403288017232984</v>
      </c>
      <c r="I1192" s="21">
        <v>0</v>
      </c>
      <c r="J1192" s="21">
        <v>38.041972810339779</v>
      </c>
      <c r="K1192" s="21">
        <v>0.63403288017232984</v>
      </c>
      <c r="L1192" s="21">
        <v>-1</v>
      </c>
      <c r="M1192" s="21">
        <v>-1</v>
      </c>
      <c r="N1192" s="21">
        <v>12.680657603446596</v>
      </c>
      <c r="O1192" s="21">
        <v>43.602682178354819</v>
      </c>
      <c r="P1192" s="21">
        <v>-0.24236314634837813</v>
      </c>
      <c r="Q1192" s="21">
        <v>-0.3677339687080145</v>
      </c>
      <c r="R1192" s="21">
        <v>-0.15244459750990005</v>
      </c>
      <c r="S1192" s="21">
        <v>0.33333333333333354</v>
      </c>
      <c r="T1192" s="21">
        <v>0.34651928946784821</v>
      </c>
      <c r="U1192" s="21">
        <v>0.14462248109328571</v>
      </c>
      <c r="V1192" s="21">
        <v>0</v>
      </c>
      <c r="W1192" s="21">
        <v>7.6176889488854895</v>
      </c>
      <c r="X1192" s="21">
        <v>0.6374956231365092</v>
      </c>
      <c r="Y1192" s="21">
        <v>-1</v>
      </c>
      <c r="Z1192" s="21">
        <v>-1</v>
      </c>
      <c r="AA1192" s="21">
        <v>32.584116266800265</v>
      </c>
      <c r="AB1192" s="21">
        <v>-2.0221396423740625E-2</v>
      </c>
      <c r="AC1192" s="21">
        <v>0.31481883142800859</v>
      </c>
      <c r="AD1192" s="21">
        <v>0.20778000330422622</v>
      </c>
      <c r="AE1192" s="21">
        <v>25.118871915424712</v>
      </c>
      <c r="AF1192" s="21">
        <v>-1</v>
      </c>
      <c r="AG1192" s="21">
        <v>-1</v>
      </c>
      <c r="AH1192" s="21">
        <v>-1</v>
      </c>
      <c r="AI1192" s="21">
        <v>0</v>
      </c>
      <c r="AJ1192" s="21">
        <v>0</v>
      </c>
      <c r="AK1192" s="21">
        <v>-6.2828045649938172E-2</v>
      </c>
      <c r="AL1192" s="21">
        <v>-2.6012353095599169E-2</v>
      </c>
      <c r="AM1192" s="21">
        <v>-7.0375165080631533E-2</v>
      </c>
      <c r="AN1192" s="21">
        <v>0.18133875815332637</v>
      </c>
      <c r="AO1192" s="21">
        <v>-2.0735193552654794</v>
      </c>
      <c r="AP1192" s="21">
        <v>4.4034071883551649</v>
      </c>
      <c r="AQ1192" s="21">
        <v>45.65966175922528</v>
      </c>
      <c r="AR1192" s="21">
        <v>0.8244751038944671</v>
      </c>
      <c r="AS1192" s="21">
        <v>1.2715285033088393</v>
      </c>
      <c r="AT1192" s="21">
        <v>-1</v>
      </c>
      <c r="AU1192" s="21">
        <v>-1</v>
      </c>
      <c r="AV1192" s="21">
        <v>0.62356360403447419</v>
      </c>
      <c r="AW1192" s="21">
        <v>80.590205633510323</v>
      </c>
      <c r="AX1192" s="21">
        <v>80.590205633510323</v>
      </c>
      <c r="AY1192" s="21">
        <v>0.20703169085785852</v>
      </c>
      <c r="AZ1192" s="21">
        <v>0.64695900084972524</v>
      </c>
      <c r="BA1192" s="26">
        <v>1438.1313453495238</v>
      </c>
      <c r="CU1192" t="e">
        <v>#N/A</v>
      </c>
      <c r="CV1192" t="e">
        <v>#N/A</v>
      </c>
    </row>
    <row r="1193" spans="1:100" x14ac:dyDescent="0.25">
      <c r="A1193">
        <v>3223</v>
      </c>
      <c r="B1193" t="s">
        <v>1592</v>
      </c>
      <c r="C1193" s="26">
        <v>3</v>
      </c>
      <c r="D1193" s="21">
        <v>4.5281872203005262</v>
      </c>
      <c r="E1193" s="21">
        <v>0</v>
      </c>
      <c r="F1193" s="21">
        <v>-0.10628040196215412</v>
      </c>
      <c r="G1193" s="21">
        <v>-0.10628040196215412</v>
      </c>
      <c r="H1193" s="21">
        <v>3.6647492279383485E-2</v>
      </c>
      <c r="I1193" s="21">
        <v>0</v>
      </c>
      <c r="J1193" s="21">
        <v>2.1988495367630154</v>
      </c>
      <c r="K1193" s="21">
        <v>3.6647492279383485E-2</v>
      </c>
      <c r="L1193" s="21">
        <v>-0.99999999999999911</v>
      </c>
      <c r="M1193" s="21">
        <v>-0.99999999999999911</v>
      </c>
      <c r="N1193" s="21">
        <v>0.73294984558767007</v>
      </c>
      <c r="O1193" s="21">
        <v>6.6207563551013777</v>
      </c>
      <c r="P1193" s="21">
        <v>-0.27720691128274155</v>
      </c>
      <c r="Q1193" s="21">
        <v>0.2674634702455389</v>
      </c>
      <c r="R1193" s="21">
        <v>3.7147461044051089E-2</v>
      </c>
      <c r="S1193" s="21">
        <v>0.33333333333333304</v>
      </c>
      <c r="T1193" s="21">
        <v>0.35536955160446221</v>
      </c>
      <c r="U1193" s="21">
        <v>7.0686744803437784E-2</v>
      </c>
      <c r="V1193" s="21">
        <v>0</v>
      </c>
      <c r="W1193" s="21">
        <v>28.90968549847398</v>
      </c>
      <c r="X1193" s="21">
        <v>0.95683859014329142</v>
      </c>
      <c r="Y1193" s="21">
        <v>-0.99999999999999911</v>
      </c>
      <c r="Z1193" s="21">
        <v>-0.99999999999999911</v>
      </c>
      <c r="AA1193" s="21">
        <v>38.951177330341281</v>
      </c>
      <c r="AB1193" s="21">
        <v>-0.28806821873957222</v>
      </c>
      <c r="AC1193" s="21">
        <v>0.37863088771787873</v>
      </c>
      <c r="AD1193" s="21">
        <v>0.10952421843815899</v>
      </c>
      <c r="AE1193" s="21">
        <v>10.00434437082326</v>
      </c>
      <c r="AF1193" s="21">
        <v>-0.99999999999999911</v>
      </c>
      <c r="AG1193" s="21">
        <v>-0.99999999999999911</v>
      </c>
      <c r="AH1193" s="21">
        <v>-0.99999999999999911</v>
      </c>
      <c r="AI1193" s="21">
        <v>0</v>
      </c>
      <c r="AJ1193" s="21">
        <v>0</v>
      </c>
      <c r="AK1193" s="21">
        <v>-5.1141152906621759E-2</v>
      </c>
      <c r="AL1193" s="21">
        <v>0.10691995452603233</v>
      </c>
      <c r="AM1193" s="21">
        <v>-0.11344810834125461</v>
      </c>
      <c r="AN1193" s="21">
        <v>1.1567895575552583E-2</v>
      </c>
      <c r="AO1193" s="21">
        <v>-3.0919084730644752</v>
      </c>
      <c r="AP1193" s="21">
        <v>0.8237971620189769</v>
      </c>
      <c r="AQ1193" s="21">
        <v>31.108535035237004</v>
      </c>
      <c r="AR1193" s="21">
        <v>0.75938962974123303</v>
      </c>
      <c r="AS1193" s="21">
        <v>0.99348608242267522</v>
      </c>
      <c r="AT1193" s="21">
        <v>-0.99999999999999911</v>
      </c>
      <c r="AU1193" s="21">
        <v>-0.99999999999999911</v>
      </c>
      <c r="AV1193" s="21">
        <v>-6.9132940918102986E-2</v>
      </c>
      <c r="AW1193" s="21">
        <v>46.395730847461621</v>
      </c>
      <c r="AX1193" s="21">
        <v>46.395730847461621</v>
      </c>
      <c r="AY1193" s="21">
        <v>-0.10063465740283924</v>
      </c>
      <c r="AZ1193" s="21">
        <v>-60.090593448692331</v>
      </c>
      <c r="BA1193" s="26">
        <v>1386.0927395969834</v>
      </c>
      <c r="CU1193" t="e">
        <v>#N/A</v>
      </c>
      <c r="CV1193" t="e">
        <v>#N/A</v>
      </c>
    </row>
    <row r="1194" spans="1:100" x14ac:dyDescent="0.25">
      <c r="A1194">
        <v>3225</v>
      </c>
      <c r="B1194" t="s">
        <v>787</v>
      </c>
      <c r="C1194" s="26">
        <v>3</v>
      </c>
      <c r="D1194" s="21">
        <v>4.8940835945897119</v>
      </c>
      <c r="E1194" s="21">
        <v>0</v>
      </c>
      <c r="F1194" s="21">
        <v>0.53577064415955999</v>
      </c>
      <c r="G1194" s="21">
        <v>0.53577064415955999</v>
      </c>
      <c r="H1194" s="21">
        <v>-1.6902157928312157E-2</v>
      </c>
      <c r="I1194" s="21">
        <v>0</v>
      </c>
      <c r="J1194" s="21">
        <v>-1.0141294756987302</v>
      </c>
      <c r="K1194" s="21">
        <v>-1.6902157928312157E-2</v>
      </c>
      <c r="L1194" s="21">
        <v>-0.99999999999999889</v>
      </c>
      <c r="M1194" s="21">
        <v>-0.99999999999999889</v>
      </c>
      <c r="N1194" s="21">
        <v>-0.33804315856624312</v>
      </c>
      <c r="O1194" s="21">
        <v>4.415724763050541</v>
      </c>
      <c r="P1194" s="21">
        <v>-0.65209153103747497</v>
      </c>
      <c r="Q1194" s="21">
        <v>0.96489740461098217</v>
      </c>
      <c r="R1194" s="21">
        <v>0.12675015989576899</v>
      </c>
      <c r="S1194" s="21">
        <v>0.34801075185157343</v>
      </c>
      <c r="T1194" s="21">
        <v>0.30562294261365136</v>
      </c>
      <c r="U1194" s="21">
        <v>-0.118568788405642</v>
      </c>
      <c r="V1194" s="21">
        <v>0</v>
      </c>
      <c r="W1194" s="21">
        <v>22.078682559515798</v>
      </c>
      <c r="X1194" s="21">
        <v>0.27079825558700987</v>
      </c>
      <c r="Y1194" s="21">
        <v>-0.99999999999999889</v>
      </c>
      <c r="Z1194" s="21">
        <v>-0.99999999999999889</v>
      </c>
      <c r="AA1194" s="21">
        <v>50.798788083927455</v>
      </c>
      <c r="AB1194" s="21">
        <v>0.10705369457248151</v>
      </c>
      <c r="AC1194" s="21">
        <v>3.3092091200440044E-2</v>
      </c>
      <c r="AD1194" s="21">
        <v>0.43172132151739595</v>
      </c>
      <c r="AE1194" s="21">
        <v>28.593355364515865</v>
      </c>
      <c r="AF1194" s="21">
        <v>-0.99999999999999889</v>
      </c>
      <c r="AG1194" s="21">
        <v>-0.99999999999999889</v>
      </c>
      <c r="AH1194" s="21">
        <v>-0.99999999999999889</v>
      </c>
      <c r="AI1194" s="21">
        <v>-1.6475746905214288E-3</v>
      </c>
      <c r="AJ1194" s="21">
        <v>0</v>
      </c>
      <c r="AK1194" s="21">
        <v>-0.10738085423231333</v>
      </c>
      <c r="AL1194" s="21">
        <v>0.10500443742228679</v>
      </c>
      <c r="AM1194" s="21">
        <v>1.0878708555858181E-2</v>
      </c>
      <c r="AN1194" s="21">
        <v>-0.23524189632384712</v>
      </c>
      <c r="AO1194" s="21">
        <v>-0.26493655726511267</v>
      </c>
      <c r="AP1194" s="21">
        <v>-5.356025220984745</v>
      </c>
      <c r="AQ1194" s="21">
        <v>21.064553083817074</v>
      </c>
      <c r="AR1194" s="21">
        <v>0.53506490605958323</v>
      </c>
      <c r="AS1194" s="21">
        <v>0.25389609765869747</v>
      </c>
      <c r="AT1194" s="21">
        <v>-0.99999999999999889</v>
      </c>
      <c r="AU1194" s="21">
        <v>-0.99999999999999889</v>
      </c>
      <c r="AV1194" s="21">
        <v>0.66252080405532854</v>
      </c>
      <c r="AW1194" s="21">
        <v>49.858487625993241</v>
      </c>
      <c r="AX1194" s="21">
        <v>49.825536132182812</v>
      </c>
      <c r="AY1194" s="21">
        <v>0.15022635110651886</v>
      </c>
      <c r="AZ1194" s="21">
        <v>10.277850951289468</v>
      </c>
      <c r="BA1194" s="26">
        <v>1485.8350801026959</v>
      </c>
    </row>
    <row r="1195" spans="1:100" x14ac:dyDescent="0.25">
      <c r="A1195">
        <v>3229</v>
      </c>
      <c r="B1195" t="s">
        <v>1593</v>
      </c>
      <c r="C1195" s="26">
        <v>3</v>
      </c>
      <c r="D1195" s="21">
        <v>4.5733541736999497</v>
      </c>
      <c r="E1195" s="21">
        <v>0</v>
      </c>
      <c r="F1195" s="21">
        <v>0.3991632538643512</v>
      </c>
      <c r="G1195" s="21">
        <v>0.3991632538643512</v>
      </c>
      <c r="H1195" s="21">
        <v>0.47516141987933569</v>
      </c>
      <c r="I1195" s="21">
        <v>0</v>
      </c>
      <c r="J1195" s="21">
        <v>28.509685192760163</v>
      </c>
      <c r="K1195" s="21">
        <v>0.47516141987933569</v>
      </c>
      <c r="L1195" s="21">
        <v>-0.99999999999999856</v>
      </c>
      <c r="M1195" s="21">
        <v>-0.99999999999999856</v>
      </c>
      <c r="N1195" s="21">
        <v>9.5032283975867156</v>
      </c>
      <c r="O1195" s="21">
        <v>33.482202620324436</v>
      </c>
      <c r="P1195" s="21">
        <v>7.2676545014314309E-2</v>
      </c>
      <c r="Q1195" s="21">
        <v>-0.2249917902132566</v>
      </c>
      <c r="R1195" s="21">
        <v>-4.0786027287993923E-2</v>
      </c>
      <c r="S1195" s="21">
        <v>0.3333333333333327</v>
      </c>
      <c r="T1195" s="21">
        <v>0.36018073806787199</v>
      </c>
      <c r="U1195" s="21">
        <v>0.43646058170205659</v>
      </c>
      <c r="V1195" s="21">
        <v>-1.2983435154577408E-2</v>
      </c>
      <c r="W1195" s="21">
        <v>25.673191922773935</v>
      </c>
      <c r="X1195" s="21">
        <v>1.9131417721371706</v>
      </c>
      <c r="Y1195" s="21">
        <v>-0.99999999999999856</v>
      </c>
      <c r="Z1195" s="21">
        <v>-0.99999999999999856</v>
      </c>
      <c r="AA1195" s="21">
        <v>70.943166334185108</v>
      </c>
      <c r="AB1195" s="21">
        <v>0.25219378282754057</v>
      </c>
      <c r="AC1195" s="21">
        <v>0.2479067707849717</v>
      </c>
      <c r="AD1195" s="21">
        <v>0.40611465516147061</v>
      </c>
      <c r="AE1195" s="21">
        <v>45.310760438699141</v>
      </c>
      <c r="AF1195" s="21">
        <v>-0.99999999999999856</v>
      </c>
      <c r="AG1195" s="21">
        <v>-0.99999999999999856</v>
      </c>
      <c r="AH1195" s="21">
        <v>-0.99999999999999856</v>
      </c>
      <c r="AI1195" s="21">
        <v>5.1079612069059727E-3</v>
      </c>
      <c r="AJ1195" s="21">
        <v>-1.2983435154577408E-2</v>
      </c>
      <c r="AK1195" s="21">
        <v>-0.10592950406849896</v>
      </c>
      <c r="AL1195" s="21">
        <v>0.26120714090262004</v>
      </c>
      <c r="AM1195" s="21">
        <v>0.20343781013359699</v>
      </c>
      <c r="AN1195" s="21">
        <v>6.5053749152990725E-2</v>
      </c>
      <c r="AO1195" s="21">
        <v>4.5562977329974306</v>
      </c>
      <c r="AP1195" s="21">
        <v>2.9323794333378674</v>
      </c>
      <c r="AQ1195" s="21">
        <v>54.182877115534055</v>
      </c>
      <c r="AR1195" s="21">
        <v>1.1169912179486838</v>
      </c>
      <c r="AS1195" s="21">
        <v>2.3883031920165045</v>
      </c>
      <c r="AT1195" s="21">
        <v>-0.99999999999999856</v>
      </c>
      <c r="AU1195" s="21">
        <v>-0.99999999999999856</v>
      </c>
      <c r="AV1195" s="21">
        <v>0.35837722657635729</v>
      </c>
      <c r="AW1195" s="21">
        <v>107.35774838784732</v>
      </c>
      <c r="AX1195" s="21">
        <v>106.16156409652768</v>
      </c>
      <c r="AY1195" s="21">
        <v>0.45674248246798554</v>
      </c>
      <c r="AZ1195" s="21">
        <v>34.919550691349301</v>
      </c>
      <c r="BA1195" s="26">
        <v>1470.0968018065612</v>
      </c>
      <c r="CU1195" t="e">
        <v>#N/A</v>
      </c>
      <c r="CV1195" t="e">
        <v>#N/A</v>
      </c>
    </row>
    <row r="1196" spans="1:100" x14ac:dyDescent="0.25">
      <c r="A1196">
        <v>3230</v>
      </c>
      <c r="B1196" t="s">
        <v>1594</v>
      </c>
      <c r="C1196" s="26">
        <v>3</v>
      </c>
      <c r="D1196" s="21">
        <v>4.2489505362421491</v>
      </c>
      <c r="E1196" s="21">
        <v>0</v>
      </c>
      <c r="F1196" s="21">
        <v>0.6215327192341572</v>
      </c>
      <c r="G1196" s="21">
        <v>0.6215327192341572</v>
      </c>
      <c r="H1196" s="21">
        <v>0.19492181827603219</v>
      </c>
      <c r="I1196" s="21">
        <v>0</v>
      </c>
      <c r="J1196" s="21">
        <v>11.69530909656193</v>
      </c>
      <c r="K1196" s="21">
        <v>0.19492181827603219</v>
      </c>
      <c r="L1196" s="21">
        <v>-1.0000000000000007</v>
      </c>
      <c r="M1196" s="21">
        <v>-1.0000000000000007</v>
      </c>
      <c r="N1196" s="21">
        <v>3.8984363655206424</v>
      </c>
      <c r="O1196" s="21">
        <v>16.56579235203824</v>
      </c>
      <c r="P1196" s="21">
        <v>22.410919412000592</v>
      </c>
      <c r="Q1196" s="21">
        <v>1.6427168534314252</v>
      </c>
      <c r="R1196" s="21">
        <v>2.809952335512381</v>
      </c>
      <c r="S1196" s="21">
        <v>0.35744683610254008</v>
      </c>
      <c r="T1196" s="21">
        <v>0.36616441319671805</v>
      </c>
      <c r="U1196" s="21">
        <v>-8.380550990719296E-2</v>
      </c>
      <c r="V1196" s="21">
        <v>0</v>
      </c>
      <c r="W1196" s="21">
        <v>17.795356844641308</v>
      </c>
      <c r="X1196" s="21">
        <v>0.22413376905430796</v>
      </c>
      <c r="Y1196" s="21">
        <v>-1.0000000000000007</v>
      </c>
      <c r="Z1196" s="21">
        <v>-1.0000000000000007</v>
      </c>
      <c r="AA1196" s="21">
        <v>67.696983238138486</v>
      </c>
      <c r="AB1196" s="21">
        <v>0.26918199512691487</v>
      </c>
      <c r="AC1196" s="21">
        <v>0.41091861970918303</v>
      </c>
      <c r="AD1196" s="21">
        <v>0.26173286632359771</v>
      </c>
      <c r="AE1196" s="21">
        <v>47.091674057984768</v>
      </c>
      <c r="AF1196" s="21">
        <v>-1.0000000000000007</v>
      </c>
      <c r="AG1196" s="21">
        <v>-1.0000000000000007</v>
      </c>
      <c r="AH1196" s="21">
        <v>-1.0000000000000007</v>
      </c>
      <c r="AI1196" s="21">
        <v>-9.3340258071258377E-3</v>
      </c>
      <c r="AJ1196" s="21">
        <v>0</v>
      </c>
      <c r="AK1196" s="21">
        <v>1.2582788283876599E-2</v>
      </c>
      <c r="AL1196" s="21">
        <v>0.29902785846036806</v>
      </c>
      <c r="AM1196" s="21">
        <v>-0.14737767450199205</v>
      </c>
      <c r="AN1196" s="21">
        <v>0.52375455062337017</v>
      </c>
      <c r="AO1196" s="21">
        <v>-3.6215279211304172</v>
      </c>
      <c r="AP1196" s="21">
        <v>14.589003057886091</v>
      </c>
      <c r="AQ1196" s="21">
        <v>29.490665941203243</v>
      </c>
      <c r="AR1196" s="21">
        <v>0.63980573939206542</v>
      </c>
      <c r="AS1196" s="21">
        <v>0.41905558733034026</v>
      </c>
      <c r="AT1196" s="21">
        <v>-1.0000000000000007</v>
      </c>
      <c r="AU1196" s="21">
        <v>-1.0000000000000007</v>
      </c>
      <c r="AV1196" s="21">
        <v>3.4314850547465383</v>
      </c>
      <c r="AW1196" s="21">
        <v>98.85177864806279</v>
      </c>
      <c r="AX1196" s="21">
        <v>98.66509813192026</v>
      </c>
      <c r="AY1196" s="21">
        <v>0.53440613181043617</v>
      </c>
      <c r="AZ1196" s="21">
        <v>77.025400941042193</v>
      </c>
      <c r="BA1196" s="26">
        <v>1586.3900044468562</v>
      </c>
    </row>
    <row r="1197" spans="1:100" x14ac:dyDescent="0.25">
      <c r="A1197">
        <v>3234</v>
      </c>
      <c r="B1197" t="s">
        <v>1595</v>
      </c>
      <c r="C1197" s="26">
        <v>3</v>
      </c>
      <c r="D1197" s="21">
        <v>4.4862079121999763</v>
      </c>
      <c r="E1197" s="21">
        <v>0</v>
      </c>
      <c r="F1197" s="21">
        <v>0.47264450462119889</v>
      </c>
      <c r="G1197" s="21">
        <v>0.47264450462119889</v>
      </c>
      <c r="H1197" s="21">
        <v>0.38412684231017058</v>
      </c>
      <c r="I1197" s="21">
        <v>0</v>
      </c>
      <c r="J1197" s="21">
        <v>23.04761053861024</v>
      </c>
      <c r="K1197" s="21">
        <v>0.38412684231017058</v>
      </c>
      <c r="L1197" s="21">
        <v>-0.99999999999999978</v>
      </c>
      <c r="M1197" s="21">
        <v>-0.99999999999999978</v>
      </c>
      <c r="N1197" s="21">
        <v>7.6825368462034138</v>
      </c>
      <c r="O1197" s="21">
        <v>28.006462955431427</v>
      </c>
      <c r="P1197" s="21">
        <v>-0.53512987972663462</v>
      </c>
      <c r="Q1197" s="21">
        <v>8.6614596745041711E-2</v>
      </c>
      <c r="R1197" s="21">
        <v>-4.4726185878200035E-2</v>
      </c>
      <c r="S1197" s="21">
        <v>0.33333333333333315</v>
      </c>
      <c r="T1197" s="21">
        <v>0.34713620845221638</v>
      </c>
      <c r="U1197" s="21">
        <v>0.29836904147039855</v>
      </c>
      <c r="V1197" s="21">
        <v>-5.7010433824430752E-2</v>
      </c>
      <c r="W1197" s="21">
        <v>21.508052284853868</v>
      </c>
      <c r="X1197" s="21">
        <v>1.1615591375292726</v>
      </c>
      <c r="Y1197" s="21">
        <v>-0.99999999999999978</v>
      </c>
      <c r="Z1197" s="21">
        <v>-0.99999999999999978</v>
      </c>
      <c r="AA1197" s="21">
        <v>45.418736367274782</v>
      </c>
      <c r="AB1197" s="21">
        <v>0.23398258757261742</v>
      </c>
      <c r="AC1197" s="21">
        <v>-3.4020872578514758E-2</v>
      </c>
      <c r="AD1197" s="21">
        <v>0.27914649037187944</v>
      </c>
      <c r="AE1197" s="21">
        <v>23.955410268299097</v>
      </c>
      <c r="AF1197" s="21">
        <v>-0.99999999999999978</v>
      </c>
      <c r="AG1197" s="21">
        <v>-0.99999999999999978</v>
      </c>
      <c r="AH1197" s="21">
        <v>-0.99999999999999978</v>
      </c>
      <c r="AI1197" s="21">
        <v>0</v>
      </c>
      <c r="AJ1197" s="21">
        <v>-5.7010433824430752E-2</v>
      </c>
      <c r="AK1197" s="21">
        <v>-0.11689296969263947</v>
      </c>
      <c r="AL1197" s="21">
        <v>0.58503864885654155</v>
      </c>
      <c r="AM1197" s="21">
        <v>0.14879060415263076</v>
      </c>
      <c r="AN1197" s="21">
        <v>-7.3462298270128415E-2</v>
      </c>
      <c r="AO1197" s="21">
        <v>3.1353002553525666</v>
      </c>
      <c r="AP1197" s="21">
        <v>1.0886357875294967</v>
      </c>
      <c r="AQ1197" s="21">
        <v>44.555662823464118</v>
      </c>
      <c r="AR1197" s="21">
        <v>0.92182814943151736</v>
      </c>
      <c r="AS1197" s="21">
        <v>1.5456859798394424</v>
      </c>
      <c r="AT1197" s="21">
        <v>-0.99999999999999978</v>
      </c>
      <c r="AU1197" s="21">
        <v>-0.99999999999999978</v>
      </c>
      <c r="AV1197" s="21">
        <v>0.42791831874299885</v>
      </c>
      <c r="AW1197" s="21">
        <v>74.513835110235632</v>
      </c>
      <c r="AX1197" s="21">
        <v>68.812791727792614</v>
      </c>
      <c r="AY1197" s="21">
        <v>-8.2104513332851653E-2</v>
      </c>
      <c r="AZ1197" s="21">
        <v>-13.10870481124199</v>
      </c>
      <c r="BA1197" s="26">
        <v>1447.6228464502981</v>
      </c>
    </row>
    <row r="1198" spans="1:100" x14ac:dyDescent="0.25">
      <c r="A1198">
        <v>3236</v>
      </c>
      <c r="B1198" t="s">
        <v>1596</v>
      </c>
      <c r="C1198" s="26">
        <v>3</v>
      </c>
      <c r="D1198" s="21">
        <v>4.002997879851427</v>
      </c>
      <c r="E1198" s="21">
        <v>0</v>
      </c>
      <c r="F1198" s="21">
        <v>0.27534498091711768</v>
      </c>
      <c r="G1198" s="21">
        <v>0.27534498091711768</v>
      </c>
      <c r="H1198" s="21">
        <v>0.23957337956165939</v>
      </c>
      <c r="I1198" s="21">
        <v>0</v>
      </c>
      <c r="J1198" s="21">
        <v>14.374402773699561</v>
      </c>
      <c r="K1198" s="21">
        <v>0.23957337956165939</v>
      </c>
      <c r="L1198" s="21">
        <v>-0.999999999999999</v>
      </c>
      <c r="M1198" s="21">
        <v>-0.999999999999999</v>
      </c>
      <c r="N1198" s="21">
        <v>4.7914675912331859</v>
      </c>
      <c r="O1198" s="21">
        <v>18.652745634468104</v>
      </c>
      <c r="P1198" s="21">
        <v>3.6308132679418148</v>
      </c>
      <c r="Q1198" s="21">
        <v>-0.5712846370528295</v>
      </c>
      <c r="R1198" s="21">
        <v>8.5139717098546924E-2</v>
      </c>
      <c r="S1198" s="21">
        <v>0.34059733381233381</v>
      </c>
      <c r="T1198" s="21">
        <v>0.40810742480126028</v>
      </c>
      <c r="U1198" s="21">
        <v>5.4586283082800974E-2</v>
      </c>
      <c r="V1198" s="21">
        <v>-6.9605626200838489E-3</v>
      </c>
      <c r="W1198" s="21">
        <v>22.270283980586061</v>
      </c>
      <c r="X1198" s="21">
        <v>0.76048722713056194</v>
      </c>
      <c r="Y1198" s="21">
        <v>-0.999999999999999</v>
      </c>
      <c r="Z1198" s="21">
        <v>-0.999999999999999</v>
      </c>
      <c r="AA1198" s="21">
        <v>55.827760885022307</v>
      </c>
      <c r="AB1198" s="21">
        <v>0.15645056055599479</v>
      </c>
      <c r="AC1198" s="21">
        <v>0.21401653609911023</v>
      </c>
      <c r="AD1198" s="21">
        <v>0.29897964709164854</v>
      </c>
      <c r="AE1198" s="21">
        <v>33.472337187337679</v>
      </c>
      <c r="AF1198" s="21">
        <v>-0.999999999999999</v>
      </c>
      <c r="AG1198" s="21">
        <v>-0.999999999999999</v>
      </c>
      <c r="AH1198" s="21">
        <v>-0.999999999999999</v>
      </c>
      <c r="AI1198" s="21">
        <v>0</v>
      </c>
      <c r="AJ1198" s="21">
        <v>-6.9605626200838489E-3</v>
      </c>
      <c r="AK1198" s="21">
        <v>0.46124943635118054</v>
      </c>
      <c r="AL1198" s="21">
        <v>3.8858432880493107E-2</v>
      </c>
      <c r="AM1198" s="21">
        <v>-0.10724823801877871</v>
      </c>
      <c r="AN1198" s="21">
        <v>2.9125281598219914E-2</v>
      </c>
      <c r="AO1198" s="21">
        <v>-0.37495876871356498</v>
      </c>
      <c r="AP1198" s="21">
        <v>0.92242420435796069</v>
      </c>
      <c r="AQ1198" s="21">
        <v>36.644686754285615</v>
      </c>
      <c r="AR1198" s="21">
        <v>0.79633047907631105</v>
      </c>
      <c r="AS1198" s="21">
        <v>1.0000606066922213</v>
      </c>
      <c r="AT1198" s="21">
        <v>-0.999999999999999</v>
      </c>
      <c r="AU1198" s="21">
        <v>-0.999999999999999</v>
      </c>
      <c r="AV1198" s="21">
        <v>0.36048469801566468</v>
      </c>
      <c r="AW1198" s="21">
        <v>75.402930723848357</v>
      </c>
      <c r="AX1198" s="21">
        <v>74.706874461839959</v>
      </c>
      <c r="AY1198" s="21">
        <v>0.45544725408598202</v>
      </c>
      <c r="AZ1198" s="21">
        <v>53.891198583118481</v>
      </c>
      <c r="BA1198" s="26">
        <v>1479.0105325564439</v>
      </c>
    </row>
    <row r="1199" spans="1:100" x14ac:dyDescent="0.25">
      <c r="A1199">
        <v>3238</v>
      </c>
      <c r="B1199" t="s">
        <v>1597</v>
      </c>
      <c r="C1199" s="26">
        <v>3</v>
      </c>
      <c r="D1199" s="21">
        <v>5.0305300113990077</v>
      </c>
      <c r="E1199" s="21">
        <v>0</v>
      </c>
      <c r="F1199" s="21">
        <v>-0.21987273005175798</v>
      </c>
      <c r="G1199" s="21">
        <v>-0.21987273005175798</v>
      </c>
      <c r="H1199" s="21">
        <v>0.2825148796696722</v>
      </c>
      <c r="I1199" s="21">
        <v>0</v>
      </c>
      <c r="J1199" s="21">
        <v>16.950892780180325</v>
      </c>
      <c r="K1199" s="21">
        <v>0.2825148796696722</v>
      </c>
      <c r="L1199" s="21">
        <v>-0.99999999999999833</v>
      </c>
      <c r="M1199" s="21">
        <v>-0.99999999999999833</v>
      </c>
      <c r="N1199" s="21">
        <v>5.6502975933934456</v>
      </c>
      <c r="O1199" s="21">
        <v>21.761550061527579</v>
      </c>
      <c r="P1199" s="21">
        <v>5.5231144458912987E-3</v>
      </c>
      <c r="Q1199" s="21">
        <v>2.3201948426419969</v>
      </c>
      <c r="R1199" s="21">
        <v>0.82241296734667757</v>
      </c>
      <c r="S1199" s="21">
        <v>0.33543181583709575</v>
      </c>
      <c r="T1199" s="21">
        <v>0.38007154824163286</v>
      </c>
      <c r="U1199" s="21">
        <v>0.64397259789058092</v>
      </c>
      <c r="V1199" s="21">
        <v>0.22894609524736076</v>
      </c>
      <c r="W1199" s="21">
        <v>52.236287101879924</v>
      </c>
      <c r="X1199" s="21">
        <v>4.429293662363845</v>
      </c>
      <c r="Y1199" s="21">
        <v>-0.99999999999999833</v>
      </c>
      <c r="Z1199" s="21">
        <v>-0.99999999999999833</v>
      </c>
      <c r="AA1199" s="21">
        <v>108.92808590909114</v>
      </c>
      <c r="AB1199" s="21">
        <v>0.4187091135752038</v>
      </c>
      <c r="AC1199" s="21">
        <v>0.29203791627565834</v>
      </c>
      <c r="AD1199" s="21">
        <v>0.40664068694642913</v>
      </c>
      <c r="AE1199" s="21">
        <v>55.86938583986457</v>
      </c>
      <c r="AF1199" s="21">
        <v>-0.99999999999999833</v>
      </c>
      <c r="AG1199" s="21">
        <v>-0.99999999999999833</v>
      </c>
      <c r="AH1199" s="21">
        <v>-0.99999999999999833</v>
      </c>
      <c r="AI1199" s="21">
        <v>0</v>
      </c>
      <c r="AJ1199" s="21">
        <v>0.22894609524736076</v>
      </c>
      <c r="AK1199" s="21">
        <v>0.16610204196202794</v>
      </c>
      <c r="AL1199" s="21">
        <v>0.16324883037295523</v>
      </c>
      <c r="AM1199" s="21">
        <v>8.942518834322466E-2</v>
      </c>
      <c r="AN1199" s="21">
        <v>0.22439593733969884</v>
      </c>
      <c r="AO1199" s="21">
        <v>3.0661399183907543</v>
      </c>
      <c r="AP1199" s="21">
        <v>6.4261425853572476</v>
      </c>
      <c r="AQ1199" s="21">
        <v>69.187179882060235</v>
      </c>
      <c r="AR1199" s="21">
        <v>1.5884220572166703</v>
      </c>
      <c r="AS1199" s="21">
        <v>4.7118085420335163</v>
      </c>
      <c r="AT1199" s="21">
        <v>-0.99999999999999833</v>
      </c>
      <c r="AU1199" s="21">
        <v>-0.99999999999999833</v>
      </c>
      <c r="AV1199" s="21">
        <v>0.60254023729491968</v>
      </c>
      <c r="AW1199" s="21">
        <v>137.11577855597599</v>
      </c>
      <c r="AX1199" s="21">
        <v>160.01038808071209</v>
      </c>
      <c r="AY1199" s="21">
        <v>0.4483651502631531</v>
      </c>
      <c r="AZ1199" s="21">
        <v>67.965410568413589</v>
      </c>
      <c r="BA1199" s="26">
        <v>1645.0945540557277</v>
      </c>
      <c r="CU1199" t="e">
        <v>#N/A</v>
      </c>
      <c r="CV1199" t="e">
        <v>#N/A</v>
      </c>
    </row>
    <row r="1200" spans="1:100" x14ac:dyDescent="0.25">
      <c r="A1200">
        <v>3239</v>
      </c>
      <c r="B1200" t="s">
        <v>1598</v>
      </c>
      <c r="C1200" s="26">
        <v>3</v>
      </c>
      <c r="D1200" s="21">
        <v>5.2752405620263962</v>
      </c>
      <c r="E1200" s="21">
        <v>0</v>
      </c>
      <c r="F1200" s="21">
        <v>-2.0227223762107061</v>
      </c>
      <c r="G1200" s="21">
        <v>-2.0227223762107061</v>
      </c>
      <c r="H1200" s="21">
        <v>-2.6786610294750164E-2</v>
      </c>
      <c r="I1200" s="21">
        <v>0</v>
      </c>
      <c r="J1200" s="21">
        <v>-1.6071966176850125</v>
      </c>
      <c r="K1200" s="21">
        <v>-2.6786610294750164E-2</v>
      </c>
      <c r="L1200" s="21">
        <v>-1.0000000000000022</v>
      </c>
      <c r="M1200" s="21">
        <v>-1.0000000000000022</v>
      </c>
      <c r="N1200" s="21">
        <v>-0.53573220589500448</v>
      </c>
      <c r="O1200" s="21">
        <v>1.6453215681306823</v>
      </c>
      <c r="P1200" s="21">
        <v>4.2848999553584584</v>
      </c>
      <c r="Q1200" s="21">
        <v>-7.9972646506573E-2</v>
      </c>
      <c r="R1200" s="21">
        <v>0.38745203868168637</v>
      </c>
      <c r="S1200" s="21">
        <v>0.33520804461861964</v>
      </c>
      <c r="T1200" s="21">
        <v>0.48677503107718528</v>
      </c>
      <c r="U1200" s="21">
        <v>5.2436103730793646E-2</v>
      </c>
      <c r="V1200" s="21">
        <v>0</v>
      </c>
      <c r="W1200" s="21">
        <v>36.048231588853916</v>
      </c>
      <c r="X1200" s="21">
        <v>1.1775103947461945</v>
      </c>
      <c r="Y1200" s="21">
        <v>-1.0000000000000022</v>
      </c>
      <c r="Z1200" s="21">
        <v>-1.0000000000000022</v>
      </c>
      <c r="AA1200" s="21">
        <v>65.981802731488997</v>
      </c>
      <c r="AB1200" s="21">
        <v>0.20501429239492192</v>
      </c>
      <c r="AC1200" s="21">
        <v>0.42808160881875396</v>
      </c>
      <c r="AD1200" s="21">
        <v>-4.2173519134608102E-2</v>
      </c>
      <c r="AE1200" s="21">
        <v>29.546119103953409</v>
      </c>
      <c r="AF1200" s="21">
        <v>-1.0000000000000022</v>
      </c>
      <c r="AG1200" s="21">
        <v>-1.0000000000000022</v>
      </c>
      <c r="AH1200" s="21">
        <v>-1.0000000000000022</v>
      </c>
      <c r="AI1200" s="21">
        <v>1.4689432730111453E-2</v>
      </c>
      <c r="AJ1200" s="21">
        <v>0</v>
      </c>
      <c r="AK1200" s="21">
        <v>-9.4569922266535378E-2</v>
      </c>
      <c r="AL1200" s="21">
        <v>3.6250539131826742E-2</v>
      </c>
      <c r="AM1200" s="21">
        <v>-0.1225627676845375</v>
      </c>
      <c r="AN1200" s="21">
        <v>-0.15136353436393482</v>
      </c>
      <c r="AO1200" s="21">
        <v>-3.536918803446115</v>
      </c>
      <c r="AP1200" s="21">
        <v>-3.6028356634392367</v>
      </c>
      <c r="AQ1200" s="21">
        <v>34.441034971168932</v>
      </c>
      <c r="AR1200" s="21">
        <v>0.87441917942659819</v>
      </c>
      <c r="AS1200" s="21">
        <v>1.150723784451444</v>
      </c>
      <c r="AT1200" s="21">
        <v>-1.0000000000000022</v>
      </c>
      <c r="AU1200" s="21">
        <v>-1.0000000000000022</v>
      </c>
      <c r="AV1200" s="21">
        <v>-1.6352703375290196</v>
      </c>
      <c r="AW1200" s="21">
        <v>64.024288636180458</v>
      </c>
      <c r="AX1200" s="21">
        <v>64.318077290782682</v>
      </c>
      <c r="AY1200" s="21">
        <v>7.4959877882087189E-2</v>
      </c>
      <c r="AZ1200" s="21">
        <v>1.1407307369210939</v>
      </c>
      <c r="BA1200" s="26">
        <v>1409.5871421891607</v>
      </c>
    </row>
    <row r="1201" spans="1:100" x14ac:dyDescent="0.25">
      <c r="A1201">
        <v>3240</v>
      </c>
      <c r="B1201" t="s">
        <v>1599</v>
      </c>
      <c r="C1201" s="26">
        <v>2</v>
      </c>
      <c r="D1201" s="21">
        <v>2.8025576213809433</v>
      </c>
      <c r="E1201" s="21">
        <v>-0.20643896878224791</v>
      </c>
      <c r="F1201" s="21">
        <v>-0.43711830502599169</v>
      </c>
      <c r="G1201" s="21">
        <v>-0.43143643070735904</v>
      </c>
      <c r="H1201" s="21">
        <v>-3.7027849892219813E-2</v>
      </c>
      <c r="I1201" s="21">
        <v>0</v>
      </c>
      <c r="J1201" s="21">
        <v>-2.2216709935331886</v>
      </c>
      <c r="K1201" s="21">
        <v>-3.7027849892219813E-2</v>
      </c>
      <c r="L1201" s="21">
        <v>-1</v>
      </c>
      <c r="M1201" s="21">
        <v>-1</v>
      </c>
      <c r="N1201" s="21">
        <v>-0.74055699784439621</v>
      </c>
      <c r="O1201" s="21">
        <v>1.5371335119447416</v>
      </c>
      <c r="P1201" s="21">
        <v>-0.87772474802941214</v>
      </c>
      <c r="Q1201" s="21">
        <v>-1.7632115891727602</v>
      </c>
      <c r="R1201" s="21">
        <v>-0.57763158225618971</v>
      </c>
      <c r="S1201" s="21">
        <v>0.30793312915706994</v>
      </c>
      <c r="T1201" s="21">
        <v>0.18917514215326897</v>
      </c>
      <c r="U1201" s="21">
        <v>-4.0020468007079452E-2</v>
      </c>
      <c r="V1201" s="21">
        <v>-1.4922825692042486E-2</v>
      </c>
      <c r="W1201" s="21">
        <v>16.892961069380803</v>
      </c>
      <c r="X1201" s="21">
        <v>0.25789728299615655</v>
      </c>
      <c r="Y1201" s="21">
        <v>-1</v>
      </c>
      <c r="Z1201" s="21">
        <v>-1</v>
      </c>
      <c r="AA1201" s="21">
        <v>27.127806634577183</v>
      </c>
      <c r="AB1201" s="21">
        <v>-1.4528038169735288E-2</v>
      </c>
      <c r="AC1201" s="21">
        <v>-1.4364486343534433E-2</v>
      </c>
      <c r="AD1201" s="21">
        <v>-1.7822274621973902E-2</v>
      </c>
      <c r="AE1201" s="21">
        <v>5.4651799073677498</v>
      </c>
      <c r="AF1201" s="21">
        <v>-1</v>
      </c>
      <c r="AG1201" s="21">
        <v>-1</v>
      </c>
      <c r="AH1201" s="21">
        <v>-1</v>
      </c>
      <c r="AI1201" s="21">
        <v>-8.4498561612928094E-3</v>
      </c>
      <c r="AJ1201" s="21">
        <v>-1.4922825692042486E-2</v>
      </c>
      <c r="AK1201" s="21">
        <v>0.24941053872378344</v>
      </c>
      <c r="AL1201" s="21">
        <v>-7.7582581734536096E-2</v>
      </c>
      <c r="AM1201" s="21">
        <v>0.28214869508100787</v>
      </c>
      <c r="AN1201" s="21">
        <v>-9.8707834865954094E-2</v>
      </c>
      <c r="AO1201" s="21">
        <v>7.5716301230318326</v>
      </c>
      <c r="AP1201" s="21">
        <v>-2.1264688327092518</v>
      </c>
      <c r="AQ1201" s="21">
        <v>21.60634714182849</v>
      </c>
      <c r="AR1201" s="21">
        <v>0.52106178858765295</v>
      </c>
      <c r="AS1201" s="21">
        <v>0.32649756570639987</v>
      </c>
      <c r="AT1201" s="21">
        <v>-1</v>
      </c>
      <c r="AU1201" s="21">
        <v>-1</v>
      </c>
      <c r="AV1201" s="21">
        <v>-0.71482402412344703</v>
      </c>
      <c r="AW1201" s="21">
        <v>36.706490926387346</v>
      </c>
      <c r="AX1201" s="21">
        <v>36.583114556984455</v>
      </c>
      <c r="AY1201" s="21">
        <v>2.7110941485190859E-2</v>
      </c>
      <c r="AZ1201" s="21">
        <v>-24.449119248481615</v>
      </c>
      <c r="BA1201" s="26">
        <v>1379.0101161653226</v>
      </c>
    </row>
    <row r="1202" spans="1:100" x14ac:dyDescent="0.25">
      <c r="A1202">
        <v>3242</v>
      </c>
      <c r="B1202" t="s">
        <v>1600</v>
      </c>
      <c r="C1202" s="26">
        <v>3</v>
      </c>
      <c r="D1202" s="21">
        <v>4.1742479568744733</v>
      </c>
      <c r="E1202" s="21">
        <v>-0.28315019458101726</v>
      </c>
      <c r="F1202" s="21">
        <v>-0.22236795152457683</v>
      </c>
      <c r="G1202" s="21">
        <v>-0.30158491212129446</v>
      </c>
      <c r="H1202" s="21">
        <v>2.9611725884918186E-2</v>
      </c>
      <c r="I1202" s="21">
        <v>0</v>
      </c>
      <c r="J1202" s="21">
        <v>1.7767035530950896</v>
      </c>
      <c r="K1202" s="21">
        <v>2.9611725884918186E-2</v>
      </c>
      <c r="L1202" s="21">
        <v>-1.0000000000000013</v>
      </c>
      <c r="M1202" s="21">
        <v>-1.0000000000000013</v>
      </c>
      <c r="N1202" s="21">
        <v>0.59223451769836366</v>
      </c>
      <c r="O1202" s="21">
        <v>5.649366597848271</v>
      </c>
      <c r="P1202" s="21">
        <v>0.11482149345557965</v>
      </c>
      <c r="Q1202" s="21">
        <v>-0.41495687577124574</v>
      </c>
      <c r="R1202" s="21">
        <v>-0.2789048294963587</v>
      </c>
      <c r="S1202" s="21">
        <v>0.33333333333333381</v>
      </c>
      <c r="T1202" s="21">
        <v>0.33901782185822282</v>
      </c>
      <c r="U1202" s="21">
        <v>-5.6734531257228528E-2</v>
      </c>
      <c r="V1202" s="21">
        <v>-4.7909080006669144E-3</v>
      </c>
      <c r="W1202" s="21">
        <v>23.248559601949744</v>
      </c>
      <c r="X1202" s="21">
        <v>0.38834740595360029</v>
      </c>
      <c r="Y1202" s="21">
        <v>-1.0000000000000013</v>
      </c>
      <c r="Z1202" s="21">
        <v>-1.0000000000000013</v>
      </c>
      <c r="AA1202" s="21">
        <v>22.478561002531791</v>
      </c>
      <c r="AB1202" s="21">
        <v>0.15339488772479629</v>
      </c>
      <c r="AC1202" s="21">
        <v>-4.5566181427599085E-2</v>
      </c>
      <c r="AD1202" s="21">
        <v>-0.11765058169562909</v>
      </c>
      <c r="AE1202" s="21">
        <v>-0.49109376992159026</v>
      </c>
      <c r="AF1202" s="21">
        <v>-1.0000000000000013</v>
      </c>
      <c r="AG1202" s="21">
        <v>-1.0000000000000013</v>
      </c>
      <c r="AH1202" s="21">
        <v>-1.0000000000000013</v>
      </c>
      <c r="AI1202" s="21">
        <v>0</v>
      </c>
      <c r="AJ1202" s="21">
        <v>-4.7909080006669144E-3</v>
      </c>
      <c r="AK1202" s="21">
        <v>-6.8849992903553342E-2</v>
      </c>
      <c r="AL1202" s="21">
        <v>0.1238217617582708</v>
      </c>
      <c r="AM1202" s="21">
        <v>0.33806121395255367</v>
      </c>
      <c r="AN1202" s="21">
        <v>0.30840044936622846</v>
      </c>
      <c r="AO1202" s="21">
        <v>8.1072803842960734</v>
      </c>
      <c r="AP1202" s="21">
        <v>8.3291200429470607</v>
      </c>
      <c r="AQ1202" s="21">
        <v>25.025263155044811</v>
      </c>
      <c r="AR1202" s="21">
        <v>0.61082571593366142</v>
      </c>
      <c r="AS1202" s="21">
        <v>0.41795913183851857</v>
      </c>
      <c r="AT1202" s="21">
        <v>-1.0000000000000013</v>
      </c>
      <c r="AU1202" s="21">
        <v>-1.0000000000000013</v>
      </c>
      <c r="AV1202" s="21">
        <v>-0.58048974161765265</v>
      </c>
      <c r="AW1202" s="21">
        <v>36.457047643327137</v>
      </c>
      <c r="AX1202" s="21">
        <v>35.977956843260444</v>
      </c>
      <c r="AY1202" s="21">
        <v>2.682478102244347E-3</v>
      </c>
      <c r="AZ1202" s="21">
        <v>-41.06999407254704</v>
      </c>
      <c r="BA1202" s="26">
        <v>1378.3668049303587</v>
      </c>
    </row>
    <row r="1203" spans="1:100" x14ac:dyDescent="0.25">
      <c r="A1203">
        <v>3243</v>
      </c>
      <c r="B1203" t="s">
        <v>1601</v>
      </c>
      <c r="C1203" s="26">
        <v>3</v>
      </c>
      <c r="D1203" s="21">
        <v>4.1959161820786157</v>
      </c>
      <c r="E1203" s="21">
        <v>0</v>
      </c>
      <c r="F1203" s="21">
        <v>0.47131375530129016</v>
      </c>
      <c r="G1203" s="21">
        <v>0.47131375530129016</v>
      </c>
      <c r="H1203" s="21">
        <v>-9.8802274021927601E-3</v>
      </c>
      <c r="I1203" s="21">
        <v>0</v>
      </c>
      <c r="J1203" s="21">
        <v>-0.59281364413156468</v>
      </c>
      <c r="K1203" s="21">
        <v>-9.8802274021927601E-3</v>
      </c>
      <c r="L1203" s="21">
        <v>-1.0000000000000024</v>
      </c>
      <c r="M1203" s="21">
        <v>-1.0000000000000024</v>
      </c>
      <c r="N1203" s="21">
        <v>-0.19760454804385552</v>
      </c>
      <c r="O1203" s="21">
        <v>4.0744162932483361</v>
      </c>
      <c r="P1203" s="21">
        <v>1.5302143300274755</v>
      </c>
      <c r="Q1203" s="21">
        <v>-1.3392000759622966</v>
      </c>
      <c r="R1203" s="21">
        <v>-0.4761316568768022</v>
      </c>
      <c r="S1203" s="21">
        <v>0.32147241787624359</v>
      </c>
      <c r="T1203" s="21">
        <v>0.15892681155333227</v>
      </c>
      <c r="U1203" s="21">
        <v>9.9523467624295474E-3</v>
      </c>
      <c r="V1203" s="21">
        <v>0</v>
      </c>
      <c r="W1203" s="21">
        <v>20.009272143767916</v>
      </c>
      <c r="X1203" s="21">
        <v>0.45193746296703496</v>
      </c>
      <c r="Y1203" s="21">
        <v>-1.0000000000000024</v>
      </c>
      <c r="Z1203" s="21">
        <v>-1.0000000000000024</v>
      </c>
      <c r="AA1203" s="21">
        <v>28.196428557127291</v>
      </c>
      <c r="AB1203" s="21">
        <v>-4.0453734522754831E-2</v>
      </c>
      <c r="AC1203" s="21">
        <v>0.10539882971533632</v>
      </c>
      <c r="AD1203" s="21">
        <v>0.10832066621214195</v>
      </c>
      <c r="AE1203" s="21">
        <v>8.6632880702361597</v>
      </c>
      <c r="AF1203" s="21">
        <v>-1.0000000000000024</v>
      </c>
      <c r="AG1203" s="21">
        <v>-1.0000000000000024</v>
      </c>
      <c r="AH1203" s="21">
        <v>-1.0000000000000024</v>
      </c>
      <c r="AI1203" s="21">
        <v>-1.4891357158861657E-2</v>
      </c>
      <c r="AJ1203" s="21">
        <v>0</v>
      </c>
      <c r="AK1203" s="21">
        <v>0.11684792510584839</v>
      </c>
      <c r="AL1203" s="21">
        <v>1.3055391761045069E-2</v>
      </c>
      <c r="AM1203" s="21">
        <v>0.38055526196910089</v>
      </c>
      <c r="AN1203" s="21">
        <v>0.44058357016924182</v>
      </c>
      <c r="AO1203" s="21">
        <v>10.09812117475677</v>
      </c>
      <c r="AP1203" s="21">
        <v>11.079866213036276</v>
      </c>
      <c r="AQ1203" s="21">
        <v>19.416458499636352</v>
      </c>
      <c r="AR1203" s="21">
        <v>0.49035157619200531</v>
      </c>
      <c r="AS1203" s="21">
        <v>0.44205723556484222</v>
      </c>
      <c r="AT1203" s="21">
        <v>-1.0000000000000024</v>
      </c>
      <c r="AU1203" s="21">
        <v>-1.0000000000000024</v>
      </c>
      <c r="AV1203" s="21">
        <v>-4.8179015755123733E-3</v>
      </c>
      <c r="AW1203" s="21">
        <v>43.350711063411914</v>
      </c>
      <c r="AX1203" s="21">
        <v>43.05288392023467</v>
      </c>
      <c r="AY1203" s="21">
        <v>0.20480608819450086</v>
      </c>
      <c r="AZ1203" s="21">
        <v>-5.6746915055297906</v>
      </c>
      <c r="BA1203" s="26">
        <v>1426.7329458250833</v>
      </c>
    </row>
    <row r="1204" spans="1:100" x14ac:dyDescent="0.25">
      <c r="A1204">
        <v>3244</v>
      </c>
      <c r="B1204" t="s">
        <v>1602</v>
      </c>
      <c r="C1204" s="26">
        <v>2</v>
      </c>
      <c r="D1204" s="21">
        <v>4.8426268322493833</v>
      </c>
      <c r="E1204" s="21">
        <v>0.24671768770266295</v>
      </c>
      <c r="F1204" s="21">
        <v>0.6912912705190053</v>
      </c>
      <c r="G1204" s="21">
        <v>0.70209735854278288</v>
      </c>
      <c r="H1204" s="21">
        <v>0.19747712636924736</v>
      </c>
      <c r="I1204" s="21">
        <v>0</v>
      </c>
      <c r="J1204" s="21">
        <v>11.84862758215484</v>
      </c>
      <c r="K1204" s="21">
        <v>0.19747712636924736</v>
      </c>
      <c r="L1204" s="21">
        <v>-1</v>
      </c>
      <c r="M1204" s="21">
        <v>-1</v>
      </c>
      <c r="N1204" s="21">
        <v>3.9495425273849465</v>
      </c>
      <c r="O1204" s="21">
        <v>16.152494929989381</v>
      </c>
      <c r="P1204" s="21">
        <v>1.4172714949184042</v>
      </c>
      <c r="Q1204" s="21">
        <v>3.6007904527343042</v>
      </c>
      <c r="R1204" s="21">
        <v>1.1841663223515475</v>
      </c>
      <c r="S1204" s="21">
        <v>0.35176881038508545</v>
      </c>
      <c r="T1204" s="21">
        <v>0.37425026840020681</v>
      </c>
      <c r="U1204" s="21">
        <v>0.18915456426215468</v>
      </c>
      <c r="V1204" s="21">
        <v>1.5380654516015977E-2</v>
      </c>
      <c r="W1204" s="21">
        <v>31.357154414397932</v>
      </c>
      <c r="X1204" s="21">
        <v>1.3195732200162826</v>
      </c>
      <c r="Y1204" s="21">
        <v>-1</v>
      </c>
      <c r="Z1204" s="21">
        <v>-1</v>
      </c>
      <c r="AA1204" s="21">
        <v>56.907251063404004</v>
      </c>
      <c r="AB1204" s="21">
        <v>0.24253448673165506</v>
      </c>
      <c r="AC1204" s="21">
        <v>0.24279559317193378</v>
      </c>
      <c r="AD1204" s="21">
        <v>0.23712942646452873</v>
      </c>
      <c r="AE1204" s="21">
        <v>29.147446614196824</v>
      </c>
      <c r="AF1204" s="21">
        <v>-1</v>
      </c>
      <c r="AG1204" s="21">
        <v>-1</v>
      </c>
      <c r="AH1204" s="21">
        <v>-1</v>
      </c>
      <c r="AI1204" s="21">
        <v>8.1668330942416181E-3</v>
      </c>
      <c r="AJ1204" s="21">
        <v>1.5380654516015977E-2</v>
      </c>
      <c r="AK1204" s="21">
        <v>-6.0283517285593599E-2</v>
      </c>
      <c r="AL1204" s="21">
        <v>0.23211147427484091</v>
      </c>
      <c r="AM1204" s="21">
        <v>-7.8559210185047676E-2</v>
      </c>
      <c r="AN1204" s="21">
        <v>0.26200007040010143</v>
      </c>
      <c r="AO1204" s="21">
        <v>-1.61340593208174</v>
      </c>
      <c r="AP1204" s="21">
        <v>7.0585672224043208</v>
      </c>
      <c r="AQ1204" s="21">
        <v>37.004501830669021</v>
      </c>
      <c r="AR1204" s="21">
        <v>0.86000531369717803</v>
      </c>
      <c r="AS1204" s="21">
        <v>1.4225983992083158</v>
      </c>
      <c r="AT1204" s="21">
        <v>-1</v>
      </c>
      <c r="AU1204" s="21">
        <v>-1</v>
      </c>
      <c r="AV1204" s="21">
        <v>1.6231527368077354</v>
      </c>
      <c r="AW1204" s="21">
        <v>71.025121869757086</v>
      </c>
      <c r="AX1204" s="21">
        <v>71.351341445681157</v>
      </c>
      <c r="AY1204" s="21">
        <v>0.29145643297567753</v>
      </c>
      <c r="AZ1204" s="21">
        <v>21.862233695620112</v>
      </c>
      <c r="BA1204" s="26">
        <v>1460.9893610439476</v>
      </c>
    </row>
    <row r="1205" spans="1:100" x14ac:dyDescent="0.25">
      <c r="A1205">
        <v>3245</v>
      </c>
      <c r="B1205" t="s">
        <v>1603</v>
      </c>
      <c r="C1205" s="26">
        <v>3</v>
      </c>
      <c r="D1205" s="21">
        <v>4.8353301731489466</v>
      </c>
      <c r="E1205" s="21">
        <v>0</v>
      </c>
      <c r="F1205" s="21">
        <v>0.32152522365991415</v>
      </c>
      <c r="G1205" s="21">
        <v>0.32152522365991415</v>
      </c>
      <c r="H1205" s="21">
        <v>0.32987990314074001</v>
      </c>
      <c r="I1205" s="21">
        <v>0</v>
      </c>
      <c r="J1205" s="21">
        <v>19.7927941884444</v>
      </c>
      <c r="K1205" s="21">
        <v>0.32987990314074001</v>
      </c>
      <c r="L1205" s="21">
        <v>-0.99999999999999833</v>
      </c>
      <c r="M1205" s="21">
        <v>-0.99999999999999833</v>
      </c>
      <c r="N1205" s="21">
        <v>6.5975980628148019</v>
      </c>
      <c r="O1205" s="21">
        <v>24.949649585253258</v>
      </c>
      <c r="P1205" s="21">
        <v>3.5733254875204472</v>
      </c>
      <c r="Q1205" s="21">
        <v>-1.6556853173058994</v>
      </c>
      <c r="R1205" s="21">
        <v>-0.17369652642267402</v>
      </c>
      <c r="S1205" s="21">
        <v>0.33272851694111322</v>
      </c>
      <c r="T1205" s="21">
        <v>0.23675165203837462</v>
      </c>
      <c r="U1205" s="21">
        <v>0.11122425356606661</v>
      </c>
      <c r="V1205" s="21">
        <v>0</v>
      </c>
      <c r="W1205" s="21">
        <v>14.032980776192572</v>
      </c>
      <c r="X1205" s="21">
        <v>0.59693871966428091</v>
      </c>
      <c r="Y1205" s="21">
        <v>-0.99999999999999833</v>
      </c>
      <c r="Z1205" s="21">
        <v>-0.99999999999999833</v>
      </c>
      <c r="AA1205" s="21">
        <v>51.116662651331801</v>
      </c>
      <c r="AB1205" s="21">
        <v>0.16114419903721897</v>
      </c>
      <c r="AC1205" s="21">
        <v>0.35581762767196162</v>
      </c>
      <c r="AD1205" s="21">
        <v>0.22818574132205799</v>
      </c>
      <c r="AE1205" s="21">
        <v>37.257378401561915</v>
      </c>
      <c r="AF1205" s="21">
        <v>-0.99999999999999833</v>
      </c>
      <c r="AG1205" s="21">
        <v>-0.99999999999999833</v>
      </c>
      <c r="AH1205" s="21">
        <v>-0.99999999999999833</v>
      </c>
      <c r="AI1205" s="21">
        <v>-1.491098427595273E-2</v>
      </c>
      <c r="AJ1205" s="21">
        <v>0</v>
      </c>
      <c r="AK1205" s="21">
        <v>-8.1160351083564647E-2</v>
      </c>
      <c r="AL1205" s="21">
        <v>0.27395819328272969</v>
      </c>
      <c r="AM1205" s="21">
        <v>0.27240561631198729</v>
      </c>
      <c r="AN1205" s="21">
        <v>-0.23229635048555253</v>
      </c>
      <c r="AO1205" s="21">
        <v>6.4043386523818597</v>
      </c>
      <c r="AP1205" s="21">
        <v>-4.4376177957251652</v>
      </c>
      <c r="AQ1205" s="21">
        <v>33.825774964636977</v>
      </c>
      <c r="AR1205" s="21">
        <v>0.68070442254555441</v>
      </c>
      <c r="AS1205" s="21">
        <v>0.92681862280502125</v>
      </c>
      <c r="AT1205" s="21">
        <v>-0.99999999999999833</v>
      </c>
      <c r="AU1205" s="21">
        <v>-0.99999999999999833</v>
      </c>
      <c r="AV1205" s="21">
        <v>0.14782869723723988</v>
      </c>
      <c r="AW1205" s="21">
        <v>71.628694440859945</v>
      </c>
      <c r="AX1205" s="21">
        <v>71.330474755340887</v>
      </c>
      <c r="AY1205" s="21">
        <v>3.1507641144817182E-2</v>
      </c>
      <c r="AZ1205" s="21">
        <v>-29.640187223034133</v>
      </c>
      <c r="BA1205" s="26">
        <v>1466.6238755910479</v>
      </c>
    </row>
    <row r="1206" spans="1:100" x14ac:dyDescent="0.25">
      <c r="A1206">
        <v>3247</v>
      </c>
      <c r="B1206" t="s">
        <v>1604</v>
      </c>
      <c r="C1206" s="26">
        <v>3</v>
      </c>
      <c r="D1206" s="21">
        <v>5.5915286367569363</v>
      </c>
      <c r="E1206" s="21">
        <v>0</v>
      </c>
      <c r="F1206" s="21">
        <v>0.64737148250681209</v>
      </c>
      <c r="G1206" s="21">
        <v>0.64737148250681209</v>
      </c>
      <c r="H1206" s="21">
        <v>7.5639417639212683E-2</v>
      </c>
      <c r="I1206" s="21">
        <v>0</v>
      </c>
      <c r="J1206" s="21">
        <v>4.5383650583527597</v>
      </c>
      <c r="K1206" s="21">
        <v>7.5639417639212683E-2</v>
      </c>
      <c r="L1206" s="21">
        <v>-1.0000000000000004</v>
      </c>
      <c r="M1206" s="21">
        <v>-1.0000000000000004</v>
      </c>
      <c r="N1206" s="21">
        <v>1.5127883527842538</v>
      </c>
      <c r="O1206" s="21">
        <v>10.777265177616499</v>
      </c>
      <c r="P1206" s="21">
        <v>0.8572054427786604</v>
      </c>
      <c r="Q1206" s="21">
        <v>1.8895160808837505E-2</v>
      </c>
      <c r="R1206" s="21">
        <v>4.0531962259931255E-3</v>
      </c>
      <c r="S1206" s="21">
        <v>0.33333333333333337</v>
      </c>
      <c r="T1206" s="21">
        <v>0.35698443920697376</v>
      </c>
      <c r="U1206" s="21">
        <v>-1.9537978258123444E-2</v>
      </c>
      <c r="V1206" s="21">
        <v>0</v>
      </c>
      <c r="W1206" s="21">
        <v>23.805615065718836</v>
      </c>
      <c r="X1206" s="21">
        <v>0.53307436124491114</v>
      </c>
      <c r="Y1206" s="21">
        <v>-1.0000000000000004</v>
      </c>
      <c r="Z1206" s="21">
        <v>-1.0000000000000004</v>
      </c>
      <c r="AA1206" s="21">
        <v>55.75361063590173</v>
      </c>
      <c r="AB1206" s="21">
        <v>0.28585022231802593</v>
      </c>
      <c r="AC1206" s="21">
        <v>0.1649216209163189</v>
      </c>
      <c r="AD1206" s="21">
        <v>0.18810700424479293</v>
      </c>
      <c r="AE1206" s="21">
        <v>31.943942373956897</v>
      </c>
      <c r="AF1206" s="21">
        <v>-1.0000000000000004</v>
      </c>
      <c r="AG1206" s="21">
        <v>-1.0000000000000004</v>
      </c>
      <c r="AH1206" s="21">
        <v>-1.0000000000000004</v>
      </c>
      <c r="AI1206" s="21">
        <v>0</v>
      </c>
      <c r="AJ1206" s="21">
        <v>0</v>
      </c>
      <c r="AK1206" s="21">
        <v>0.26132108980312163</v>
      </c>
      <c r="AL1206" s="21">
        <v>0.85806589675920386</v>
      </c>
      <c r="AM1206" s="21">
        <v>-7.54957191207049E-3</v>
      </c>
      <c r="AN1206" s="21">
        <v>-5.3979328275914042E-2</v>
      </c>
      <c r="AO1206" s="21">
        <v>1.1178661512138441</v>
      </c>
      <c r="AP1206" s="21">
        <v>2.940846276898168</v>
      </c>
      <c r="AQ1206" s="21">
        <v>28.343980124071617</v>
      </c>
      <c r="AR1206" s="21">
        <v>0.67077979428218326</v>
      </c>
      <c r="AS1206" s="21">
        <v>0.60871377888412326</v>
      </c>
      <c r="AT1206" s="21">
        <v>-1.0000000000000004</v>
      </c>
      <c r="AU1206" s="21">
        <v>-1.0000000000000004</v>
      </c>
      <c r="AV1206" s="21">
        <v>0.6514246787328053</v>
      </c>
      <c r="AW1206" s="21">
        <v>69.471722090416463</v>
      </c>
      <c r="AX1206" s="21">
        <v>69.471722090416463</v>
      </c>
      <c r="AY1206" s="21">
        <v>0.26213566087127171</v>
      </c>
      <c r="AZ1206" s="21">
        <v>3.5333485957961597</v>
      </c>
      <c r="BA1206" s="26">
        <v>1487.8985074865598</v>
      </c>
    </row>
    <row r="1207" spans="1:100" x14ac:dyDescent="0.25">
      <c r="A1207">
        <v>3250</v>
      </c>
      <c r="B1207" t="s">
        <v>1605</v>
      </c>
      <c r="C1207" s="26">
        <v>3</v>
      </c>
      <c r="D1207" s="21">
        <v>4.0902094905422635</v>
      </c>
      <c r="E1207" s="21">
        <v>-7.9066492084705647E-2</v>
      </c>
      <c r="F1207" s="21">
        <v>0.23579004116164395</v>
      </c>
      <c r="G1207" s="21">
        <v>0.22015433516405464</v>
      </c>
      <c r="H1207" s="21">
        <v>0.14530434915194043</v>
      </c>
      <c r="I1207" s="21">
        <v>0</v>
      </c>
      <c r="J1207" s="21">
        <v>8.7182609491164254</v>
      </c>
      <c r="K1207" s="21">
        <v>0.14530434915194043</v>
      </c>
      <c r="L1207" s="21">
        <v>-1.0000000000000011</v>
      </c>
      <c r="M1207" s="21">
        <v>-1.0000000000000011</v>
      </c>
      <c r="N1207" s="21">
        <v>2.906086983038807</v>
      </c>
      <c r="O1207" s="21">
        <v>13.02862477482274</v>
      </c>
      <c r="P1207" s="21">
        <v>-0.12920563792506656</v>
      </c>
      <c r="Q1207" s="21">
        <v>-0.47956497729506226</v>
      </c>
      <c r="R1207" s="21">
        <v>-8.7201303510303474E-2</v>
      </c>
      <c r="S1207" s="21">
        <v>0.33333333333333398</v>
      </c>
      <c r="T1207" s="21">
        <v>0.39208367545738837</v>
      </c>
      <c r="U1207" s="21">
        <v>-3.6002211091128139E-2</v>
      </c>
      <c r="V1207" s="21">
        <v>0</v>
      </c>
      <c r="W1207" s="21">
        <v>21.764417941906149</v>
      </c>
      <c r="X1207" s="21">
        <v>0.49657695612989317</v>
      </c>
      <c r="Y1207" s="21">
        <v>-1.0000000000000011</v>
      </c>
      <c r="Z1207" s="21">
        <v>-1.0000000000000011</v>
      </c>
      <c r="AA1207" s="21">
        <v>39.637490297429274</v>
      </c>
      <c r="AB1207" s="21">
        <v>7.1959501339530108E-2</v>
      </c>
      <c r="AC1207" s="21">
        <v>0.12446169452511416</v>
      </c>
      <c r="AD1207" s="21">
        <v>0.16278427731602435</v>
      </c>
      <c r="AE1207" s="21">
        <v>17.96027365903343</v>
      </c>
      <c r="AF1207" s="21">
        <v>-1.0000000000000011</v>
      </c>
      <c r="AG1207" s="21">
        <v>-1.0000000000000011</v>
      </c>
      <c r="AH1207" s="21">
        <v>-1.0000000000000011</v>
      </c>
      <c r="AI1207" s="21">
        <v>-1.9108127488086313E-2</v>
      </c>
      <c r="AJ1207" s="21">
        <v>0</v>
      </c>
      <c r="AK1207" s="21">
        <v>0.47775791222123742</v>
      </c>
      <c r="AL1207" s="21">
        <v>0.20275784224996579</v>
      </c>
      <c r="AM1207" s="21">
        <v>0.8461130153429296</v>
      </c>
      <c r="AN1207" s="21">
        <v>-0.18460367740891914</v>
      </c>
      <c r="AO1207" s="21">
        <v>23.541614944679441</v>
      </c>
      <c r="AP1207" s="21">
        <v>-3.6013027239731503</v>
      </c>
      <c r="AQ1207" s="21">
        <v>30.482678891022566</v>
      </c>
      <c r="AR1207" s="21">
        <v>0.68941479769959402</v>
      </c>
      <c r="AS1207" s="21">
        <v>0.64188130528183351</v>
      </c>
      <c r="AT1207" s="21">
        <v>-1.0000000000000011</v>
      </c>
      <c r="AU1207" s="21">
        <v>-1.0000000000000011</v>
      </c>
      <c r="AV1207" s="21">
        <v>0.13295303165374961</v>
      </c>
      <c r="AW1207" s="21">
        <v>49.064812348278814</v>
      </c>
      <c r="AX1207" s="21">
        <v>48.682649798517097</v>
      </c>
      <c r="AY1207" s="21">
        <v>-8.0604212263194724E-2</v>
      </c>
      <c r="AZ1207" s="21">
        <v>-79.94898488423911</v>
      </c>
      <c r="BA1207" s="26">
        <v>1424.4087710725039</v>
      </c>
    </row>
    <row r="1208" spans="1:100" x14ac:dyDescent="0.25">
      <c r="A1208">
        <v>3255</v>
      </c>
      <c r="B1208" t="s">
        <v>1606</v>
      </c>
      <c r="C1208" s="26">
        <v>3</v>
      </c>
      <c r="D1208" s="21">
        <v>2.2563943447351713</v>
      </c>
      <c r="E1208" s="21">
        <v>0.10954943971946376</v>
      </c>
      <c r="F1208" s="21">
        <v>0.65998784825998491</v>
      </c>
      <c r="G1208" s="21">
        <v>0.71222106899321591</v>
      </c>
      <c r="H1208" s="21">
        <v>8.9399589461562998E-2</v>
      </c>
      <c r="I1208" s="21">
        <v>0</v>
      </c>
      <c r="J1208" s="21">
        <v>5.3639753676937794</v>
      </c>
      <c r="K1208" s="21">
        <v>8.9399589461562998E-2</v>
      </c>
      <c r="L1208" s="21">
        <v>-1.0000000000000002</v>
      </c>
      <c r="M1208" s="21">
        <v>-1.0000000000000002</v>
      </c>
      <c r="N1208" s="21">
        <v>1.7879917892312607</v>
      </c>
      <c r="O1208" s="21">
        <v>8.3325907814221765</v>
      </c>
      <c r="P1208" s="21">
        <v>3.3148399632823748</v>
      </c>
      <c r="Q1208" s="21">
        <v>0.12388927053625846</v>
      </c>
      <c r="R1208" s="21">
        <v>0.29736236462282695</v>
      </c>
      <c r="S1208" s="21">
        <v>0.33333333333333315</v>
      </c>
      <c r="T1208" s="21">
        <v>0.39465964583844038</v>
      </c>
      <c r="U1208" s="21">
        <v>0.2545957371661372</v>
      </c>
      <c r="V1208" s="21">
        <v>0</v>
      </c>
      <c r="W1208" s="21">
        <v>35.727565075053903</v>
      </c>
      <c r="X1208" s="21">
        <v>1.6912979197470417</v>
      </c>
      <c r="Y1208" s="21">
        <v>-1.0000000000000002</v>
      </c>
      <c r="Z1208" s="21">
        <v>-1.0000000000000002</v>
      </c>
      <c r="AA1208" s="21">
        <v>51.781682690662755</v>
      </c>
      <c r="AB1208" s="21">
        <v>-7.4036815951254165E-2</v>
      </c>
      <c r="AC1208" s="21">
        <v>0.11667373933005143</v>
      </c>
      <c r="AD1208" s="21">
        <v>0.27249818164092227</v>
      </c>
      <c r="AE1208" s="21">
        <v>15.75675525098597</v>
      </c>
      <c r="AF1208" s="21">
        <v>-1.0000000000000002</v>
      </c>
      <c r="AG1208" s="21">
        <v>-1.0000000000000002</v>
      </c>
      <c r="AH1208" s="21">
        <v>-1.0000000000000002</v>
      </c>
      <c r="AI1208" s="21">
        <v>0</v>
      </c>
      <c r="AJ1208" s="21">
        <v>0</v>
      </c>
      <c r="AK1208" s="21">
        <v>6.3908668946202341E-2</v>
      </c>
      <c r="AL1208" s="21">
        <v>0.20340910675426099</v>
      </c>
      <c r="AM1208" s="21">
        <v>0.37330445452817512</v>
      </c>
      <c r="AN1208" s="21">
        <v>0.22335703325571349</v>
      </c>
      <c r="AO1208" s="21">
        <v>9.6521547079353844</v>
      </c>
      <c r="AP1208" s="21">
        <v>6.6009713651641411</v>
      </c>
      <c r="AQ1208" s="21">
        <v>41.091540442747693</v>
      </c>
      <c r="AR1208" s="21">
        <v>0.98258871633791045</v>
      </c>
      <c r="AS1208" s="21">
        <v>1.7806975092086055</v>
      </c>
      <c r="AT1208" s="21">
        <v>-1.0000000000000002</v>
      </c>
      <c r="AU1208" s="21">
        <v>-1.0000000000000002</v>
      </c>
      <c r="AV1208" s="21">
        <v>1.009583433616043</v>
      </c>
      <c r="AW1208" s="21">
        <v>66.71524483724906</v>
      </c>
      <c r="AX1208" s="21">
        <v>66.71524483724906</v>
      </c>
      <c r="AY1208" s="21">
        <v>0.26755124566039579</v>
      </c>
      <c r="AZ1208" s="21">
        <v>42.815702456980532</v>
      </c>
      <c r="BA1208" s="26">
        <v>1582.6120861158986</v>
      </c>
    </row>
    <row r="1209" spans="1:100" x14ac:dyDescent="0.25">
      <c r="A1209">
        <v>3256</v>
      </c>
      <c r="B1209" t="s">
        <v>1607</v>
      </c>
      <c r="C1209" s="26">
        <v>3</v>
      </c>
      <c r="D1209" s="21">
        <v>4.9085786831238751</v>
      </c>
      <c r="E1209" s="21">
        <v>6.0080213436617272E-3</v>
      </c>
      <c r="F1209" s="21">
        <v>1.5441221034230164</v>
      </c>
      <c r="G1209" s="21">
        <v>1.5441221034230164</v>
      </c>
      <c r="H1209" s="21">
        <v>0.80398651754794181</v>
      </c>
      <c r="I1209" s="21">
        <v>0</v>
      </c>
      <c r="J1209" s="21">
        <v>48.239191052876507</v>
      </c>
      <c r="K1209" s="21">
        <v>0.80398651754794181</v>
      </c>
      <c r="L1209" s="21">
        <v>-0.99999999999999789</v>
      </c>
      <c r="M1209" s="21">
        <v>-0.99999999999999789</v>
      </c>
      <c r="N1209" s="21">
        <v>16.079730350958837</v>
      </c>
      <c r="O1209" s="21">
        <v>54.691891839423384</v>
      </c>
      <c r="P1209" s="21">
        <v>-1.3966088933308929</v>
      </c>
      <c r="Q1209" s="21">
        <v>4.1304515515413245</v>
      </c>
      <c r="R1209" s="21">
        <v>1.1988881675039578</v>
      </c>
      <c r="S1209" s="21">
        <v>0.35510489213052493</v>
      </c>
      <c r="T1209" s="21">
        <v>0.45012704345409832</v>
      </c>
      <c r="U1209" s="21">
        <v>0.48635126287180669</v>
      </c>
      <c r="V1209" s="21">
        <v>0</v>
      </c>
      <c r="W1209" s="21">
        <v>19.503867236339531</v>
      </c>
      <c r="X1209" s="21">
        <v>2.0634441796446734</v>
      </c>
      <c r="Y1209" s="21">
        <v>-0.99999999999999789</v>
      </c>
      <c r="Z1209" s="21">
        <v>-0.99999999999999789</v>
      </c>
      <c r="AA1209" s="21">
        <v>87.89365945284878</v>
      </c>
      <c r="AB1209" s="21">
        <v>0.40869557639450332</v>
      </c>
      <c r="AC1209" s="21">
        <v>0.5843516341121483</v>
      </c>
      <c r="AD1209" s="21">
        <v>0.35077087047345368</v>
      </c>
      <c r="AE1209" s="21">
        <v>67.190904049005297</v>
      </c>
      <c r="AF1209" s="21">
        <v>-0.99999999999999789</v>
      </c>
      <c r="AG1209" s="21">
        <v>-0.99999999999999789</v>
      </c>
      <c r="AH1209" s="21">
        <v>-0.99999999999999789</v>
      </c>
      <c r="AI1209" s="21">
        <v>7.4365178513861707E-2</v>
      </c>
      <c r="AJ1209" s="21">
        <v>0</v>
      </c>
      <c r="AK1209" s="21">
        <v>4.1775903091905708E-2</v>
      </c>
      <c r="AL1209" s="21">
        <v>-5.7704777596951459E-2</v>
      </c>
      <c r="AM1209" s="21">
        <v>-0.14812997812216011</v>
      </c>
      <c r="AN1209" s="21">
        <v>0.36135907488324209</v>
      </c>
      <c r="AO1209" s="21">
        <v>-3.494369937594473</v>
      </c>
      <c r="AP1209" s="21">
        <v>8.745452984096298</v>
      </c>
      <c r="AQ1209" s="21">
        <v>67.743058289216052</v>
      </c>
      <c r="AR1209" s="21">
        <v>1.2915831984564301</v>
      </c>
      <c r="AS1209" s="21">
        <v>2.8674306971926149</v>
      </c>
      <c r="AT1209" s="21">
        <v>-0.99999999999999789</v>
      </c>
      <c r="AU1209" s="21">
        <v>-0.99999999999999789</v>
      </c>
      <c r="AV1209" s="21">
        <v>2.7430102709269764</v>
      </c>
      <c r="AW1209" s="21">
        <v>151.33100427636845</v>
      </c>
      <c r="AX1209" s="21">
        <v>152.81830784664567</v>
      </c>
      <c r="AY1209" s="21">
        <v>0.37041694865179958</v>
      </c>
      <c r="AZ1209" s="21">
        <v>70.1691446421937</v>
      </c>
      <c r="BA1209" s="26">
        <v>1609.0808154908361</v>
      </c>
    </row>
    <row r="1210" spans="1:100" x14ac:dyDescent="0.25">
      <c r="A1210">
        <v>3257</v>
      </c>
      <c r="B1210" t="s">
        <v>1608</v>
      </c>
      <c r="C1210" s="26">
        <v>3</v>
      </c>
      <c r="D1210" s="21">
        <v>5.3257765862310027</v>
      </c>
      <c r="E1210" s="21">
        <v>0.20588846005051037</v>
      </c>
      <c r="F1210" s="21">
        <v>7.7831327554038834E-2</v>
      </c>
      <c r="G1210" s="21">
        <v>0.10624170897703138</v>
      </c>
      <c r="H1210" s="21">
        <v>0.35820218224143391</v>
      </c>
      <c r="I1210" s="21">
        <v>0</v>
      </c>
      <c r="J1210" s="21">
        <v>21.492130934486049</v>
      </c>
      <c r="K1210" s="21">
        <v>0.35820218224143391</v>
      </c>
      <c r="L1210" s="21">
        <v>-0.99999999999999978</v>
      </c>
      <c r="M1210" s="21">
        <v>-0.99999999999999978</v>
      </c>
      <c r="N1210" s="21">
        <v>7.1640436448286779</v>
      </c>
      <c r="O1210" s="21">
        <v>26.924149229694052</v>
      </c>
      <c r="P1210" s="21">
        <v>-2.6867702443761923E-2</v>
      </c>
      <c r="Q1210" s="21">
        <v>7.4736794117409575</v>
      </c>
      <c r="R1210" s="21">
        <v>2.4115054137930043</v>
      </c>
      <c r="S1210" s="21">
        <v>0.33333333333333337</v>
      </c>
      <c r="T1210" s="21">
        <v>0.34157129049780788</v>
      </c>
      <c r="U1210" s="21">
        <v>0.2294748421856726</v>
      </c>
      <c r="V1210" s="21">
        <v>0</v>
      </c>
      <c r="W1210" s="21">
        <v>21.847091351015205</v>
      </c>
      <c r="X1210" s="21">
        <v>1.2578009007541477</v>
      </c>
      <c r="Y1210" s="21">
        <v>-0.99999999999999978</v>
      </c>
      <c r="Z1210" s="21">
        <v>-0.99999999999999978</v>
      </c>
      <c r="AA1210" s="21">
        <v>37.547988533758385</v>
      </c>
      <c r="AB1210" s="21">
        <v>0.27622434022456388</v>
      </c>
      <c r="AC1210" s="21">
        <v>-0.17341646321441664</v>
      </c>
      <c r="AD1210" s="21">
        <v>0.16297995836885582</v>
      </c>
      <c r="AE1210" s="21">
        <v>13.289391768950168</v>
      </c>
      <c r="AF1210" s="21">
        <v>-0.99999999999999978</v>
      </c>
      <c r="AG1210" s="21">
        <v>-0.99999999999999978</v>
      </c>
      <c r="AH1210" s="21">
        <v>-0.99999999999999978</v>
      </c>
      <c r="AI1210" s="21">
        <v>2.0349411952124332E-2</v>
      </c>
      <c r="AJ1210" s="21">
        <v>0</v>
      </c>
      <c r="AK1210" s="21">
        <v>-0.36366148250318658</v>
      </c>
      <c r="AL1210" s="21">
        <v>-4.8162849954332197E-2</v>
      </c>
      <c r="AM1210" s="21">
        <v>2.7369771775282978E-2</v>
      </c>
      <c r="AN1210" s="21">
        <v>-0.18718094067232652</v>
      </c>
      <c r="AO1210" s="21">
        <v>-1.1340631181338565</v>
      </c>
      <c r="AP1210" s="21">
        <v>-4.9203377665798254</v>
      </c>
      <c r="AQ1210" s="21">
        <v>43.339222285501222</v>
      </c>
      <c r="AR1210" s="21">
        <v>0.90437946601681418</v>
      </c>
      <c r="AS1210" s="21">
        <v>1.616003082995582</v>
      </c>
      <c r="AT1210" s="21">
        <v>-0.99999999999999978</v>
      </c>
      <c r="AU1210" s="21">
        <v>-0.99999999999999978</v>
      </c>
      <c r="AV1210" s="21">
        <v>2.5177471227700376</v>
      </c>
      <c r="AW1210" s="21">
        <v>59.551799996872575</v>
      </c>
      <c r="AX1210" s="21">
        <v>59.958788235915065</v>
      </c>
      <c r="AY1210" s="21">
        <v>8.5955677853772838E-2</v>
      </c>
      <c r="AZ1210" s="21">
        <v>-15.688529243294411</v>
      </c>
      <c r="BA1210" s="26">
        <v>1428.3422798792694</v>
      </c>
    </row>
    <row r="1211" spans="1:100" x14ac:dyDescent="0.25">
      <c r="A1211">
        <v>3258</v>
      </c>
      <c r="B1211" t="s">
        <v>1609</v>
      </c>
      <c r="C1211" s="26">
        <v>3</v>
      </c>
      <c r="D1211" s="21">
        <v>4.9509241504908976</v>
      </c>
      <c r="E1211" s="21">
        <v>-2.9072922626987689E-2</v>
      </c>
      <c r="F1211" s="21">
        <v>-1.2367461294956097E-2</v>
      </c>
      <c r="G1211" s="21">
        <v>-1.8985352666896733E-2</v>
      </c>
      <c r="H1211" s="21">
        <v>8.4394667942029933E-2</v>
      </c>
      <c r="I1211" s="21">
        <v>0</v>
      </c>
      <c r="J1211" s="21">
        <v>5.0636800765217984</v>
      </c>
      <c r="K1211" s="21">
        <v>8.4394667942029933E-2</v>
      </c>
      <c r="L1211" s="21">
        <v>-1.0000000000000002</v>
      </c>
      <c r="M1211" s="21">
        <v>-1.0000000000000002</v>
      </c>
      <c r="N1211" s="21">
        <v>1.6878933588405984</v>
      </c>
      <c r="O1211" s="21">
        <v>9.9956188743457908</v>
      </c>
      <c r="P1211" s="21">
        <v>0.32164080598711597</v>
      </c>
      <c r="Q1211" s="21">
        <v>-2.9002989468614189E-2</v>
      </c>
      <c r="R1211" s="21">
        <v>9.7756427685986389E-3</v>
      </c>
      <c r="S1211" s="21">
        <v>0.33333333333333354</v>
      </c>
      <c r="T1211" s="21">
        <v>0.36264643784989598</v>
      </c>
      <c r="U1211" s="21">
        <v>0.12809822252014502</v>
      </c>
      <c r="V1211" s="21">
        <v>0</v>
      </c>
      <c r="W1211" s="21">
        <v>29.587333030453795</v>
      </c>
      <c r="X1211" s="21">
        <v>1.1253845832897333</v>
      </c>
      <c r="Y1211" s="21">
        <v>-1.0000000000000002</v>
      </c>
      <c r="Z1211" s="21">
        <v>-1.0000000000000002</v>
      </c>
      <c r="AA1211" s="21">
        <v>56.151885879178806</v>
      </c>
      <c r="AB1211" s="21">
        <v>0.18472409537645684</v>
      </c>
      <c r="AC1211" s="21">
        <v>0.17261657719173895</v>
      </c>
      <c r="AD1211" s="21">
        <v>0.17375487155093258</v>
      </c>
      <c r="AE1211" s="21">
        <v>26.554777205956434</v>
      </c>
      <c r="AF1211" s="21">
        <v>-1.0000000000000002</v>
      </c>
      <c r="AG1211" s="21">
        <v>-1.0000000000000002</v>
      </c>
      <c r="AH1211" s="21">
        <v>-1.0000000000000002</v>
      </c>
      <c r="AI1211" s="21">
        <v>0</v>
      </c>
      <c r="AJ1211" s="21">
        <v>0</v>
      </c>
      <c r="AK1211" s="21">
        <v>0.35404899282038038</v>
      </c>
      <c r="AL1211" s="21">
        <v>-0.25625972551808751</v>
      </c>
      <c r="AM1211" s="21">
        <v>0.37675610275796972</v>
      </c>
      <c r="AN1211" s="21">
        <v>-0.18350161935857409</v>
      </c>
      <c r="AO1211" s="21">
        <v>11.189147533051145</v>
      </c>
      <c r="AP1211" s="21">
        <v>-5.8688391115547907</v>
      </c>
      <c r="AQ1211" s="21">
        <v>34.651013106975604</v>
      </c>
      <c r="AR1211" s="21">
        <v>0.82407799370337464</v>
      </c>
      <c r="AS1211" s="21">
        <v>1.2097792512317633</v>
      </c>
      <c r="AT1211" s="21">
        <v>-1.0000000000000002</v>
      </c>
      <c r="AU1211" s="21">
        <v>-1.0000000000000002</v>
      </c>
      <c r="AV1211" s="21">
        <v>-9.2097098982980991E-3</v>
      </c>
      <c r="AW1211" s="21">
        <v>60.27866564196983</v>
      </c>
      <c r="AX1211" s="21">
        <v>60.27866564196983</v>
      </c>
      <c r="AY1211" s="21">
        <v>0.25826847161175687</v>
      </c>
      <c r="AZ1211" s="21">
        <v>-20.491263905183796</v>
      </c>
      <c r="BA1211" s="26">
        <v>1420.865619946343</v>
      </c>
      <c r="CU1211" t="e">
        <v>#N/A</v>
      </c>
      <c r="CV1211" t="e">
        <v>#N/A</v>
      </c>
    </row>
    <row r="1212" spans="1:100" x14ac:dyDescent="0.25">
      <c r="A1212">
        <v>3259</v>
      </c>
      <c r="B1212" t="s">
        <v>1610</v>
      </c>
      <c r="C1212" s="26">
        <v>3</v>
      </c>
      <c r="D1212" s="21">
        <v>4.0121919652976565</v>
      </c>
      <c r="E1212" s="21">
        <v>-9.3522546829491376E-2</v>
      </c>
      <c r="F1212" s="21">
        <v>3.9208798381432236E-3</v>
      </c>
      <c r="G1212" s="21">
        <v>-2.359862687386606E-2</v>
      </c>
      <c r="H1212" s="21">
        <v>-5.9794672687678033E-2</v>
      </c>
      <c r="I1212" s="21">
        <v>-1.0576284521808102E-2</v>
      </c>
      <c r="J1212" s="21">
        <v>-4.2222574325691706</v>
      </c>
      <c r="K1212" s="21">
        <v>-7.0370957209486149E-2</v>
      </c>
      <c r="L1212" s="21">
        <v>-1.0000000000000002</v>
      </c>
      <c r="M1212" s="21">
        <v>-1.0000000000000002</v>
      </c>
      <c r="N1212" s="21">
        <v>-1.4074191441897221</v>
      </c>
      <c r="O1212" s="21">
        <v>-0.23366409414537398</v>
      </c>
      <c r="P1212" s="21">
        <v>-0.26213280857018523</v>
      </c>
      <c r="Q1212" s="21">
        <v>-1.1292762808237244</v>
      </c>
      <c r="R1212" s="21">
        <v>-0.36506050075049257</v>
      </c>
      <c r="S1212" s="21">
        <v>0.34839376851599002</v>
      </c>
      <c r="T1212" s="21">
        <v>0.32887416924683921</v>
      </c>
      <c r="U1212" s="21">
        <v>-0.11031219455872535</v>
      </c>
      <c r="V1212" s="21">
        <v>0.10208764702767816</v>
      </c>
      <c r="W1212" s="21">
        <v>29.576573897650714</v>
      </c>
      <c r="X1212" s="21">
        <v>0.91445683481698781</v>
      </c>
      <c r="Y1212" s="21">
        <v>-1.0000000000000002</v>
      </c>
      <c r="Z1212" s="21">
        <v>-1.0000000000000002</v>
      </c>
      <c r="AA1212" s="21">
        <v>48.754849301587925</v>
      </c>
      <c r="AB1212" s="21">
        <v>0.42822662586482196</v>
      </c>
      <c r="AC1212" s="21">
        <v>3.5082248206271871E-2</v>
      </c>
      <c r="AD1212" s="21">
        <v>-7.2442155977340078E-2</v>
      </c>
      <c r="AE1212" s="21">
        <v>19.54333590468768</v>
      </c>
      <c r="AF1212" s="21">
        <v>-1.0000000000000002</v>
      </c>
      <c r="AG1212" s="21">
        <v>-1.0000000000000002</v>
      </c>
      <c r="AH1212" s="21">
        <v>-1.0000000000000002</v>
      </c>
      <c r="AI1212" s="21">
        <v>0</v>
      </c>
      <c r="AJ1212" s="21">
        <v>0.10208764702767816</v>
      </c>
      <c r="AK1212" s="21">
        <v>-0.13594644600474265</v>
      </c>
      <c r="AL1212" s="21">
        <v>-7.6415856918688546E-2</v>
      </c>
      <c r="AM1212" s="21">
        <v>-0.15837046440219518</v>
      </c>
      <c r="AN1212" s="21">
        <v>-0.4272114923644233</v>
      </c>
      <c r="AO1212" s="21">
        <v>-4.6389938400785935</v>
      </c>
      <c r="AP1212" s="21">
        <v>-11.062366593704024</v>
      </c>
      <c r="AQ1212" s="21">
        <v>25.354316465081538</v>
      </c>
      <c r="AR1212" s="21">
        <v>0.66904339023178194</v>
      </c>
      <c r="AS1212" s="21">
        <v>0.84408587760750264</v>
      </c>
      <c r="AT1212" s="21">
        <v>-1.0000000000000002</v>
      </c>
      <c r="AU1212" s="21">
        <v>-1.0000000000000002</v>
      </c>
      <c r="AV1212" s="21">
        <v>-0.38865912762435878</v>
      </c>
      <c r="AW1212" s="21">
        <v>37.458818613738508</v>
      </c>
      <c r="AX1212" s="21">
        <v>47.667583316506303</v>
      </c>
      <c r="AY1212" s="21">
        <v>-6.0783642681011205E-2</v>
      </c>
      <c r="AZ1212" s="21">
        <v>-30.813659983586604</v>
      </c>
      <c r="BA1212" s="26">
        <v>1416.5353473195114</v>
      </c>
    </row>
    <row r="1213" spans="1:100" x14ac:dyDescent="0.25">
      <c r="A1213">
        <v>3260</v>
      </c>
      <c r="B1213" t="s">
        <v>1611</v>
      </c>
      <c r="C1213" s="26">
        <v>3</v>
      </c>
      <c r="D1213" s="21">
        <v>4.9224632382463822</v>
      </c>
      <c r="E1213" s="21">
        <v>-2.8701440028858764E-2</v>
      </c>
      <c r="F1213" s="21">
        <v>-5.7700974481867021E-2</v>
      </c>
      <c r="G1213" s="21">
        <v>-5.5306136101341649E-2</v>
      </c>
      <c r="H1213" s="21">
        <v>0.4603435933763127</v>
      </c>
      <c r="I1213" s="21">
        <v>0</v>
      </c>
      <c r="J1213" s="21">
        <v>27.620615602578749</v>
      </c>
      <c r="K1213" s="21">
        <v>0.4603435933763127</v>
      </c>
      <c r="L1213" s="21">
        <v>-1.0000000000000011</v>
      </c>
      <c r="M1213" s="21">
        <v>-1.0000000000000011</v>
      </c>
      <c r="N1213" s="21">
        <v>9.2068718675262478</v>
      </c>
      <c r="O1213" s="21">
        <v>32.487772704723803</v>
      </c>
      <c r="P1213" s="21">
        <v>7.5218687917247035E-2</v>
      </c>
      <c r="Q1213" s="21">
        <v>1.2924765105394709</v>
      </c>
      <c r="R1213" s="21">
        <v>0.38501910539174422</v>
      </c>
      <c r="S1213" s="21">
        <v>0.33333333333333376</v>
      </c>
      <c r="T1213" s="21">
        <v>0.38801965805678984</v>
      </c>
      <c r="U1213" s="21">
        <v>0.55757846492249663</v>
      </c>
      <c r="V1213" s="21">
        <v>6.6438493749931604E-2</v>
      </c>
      <c r="W1213" s="21">
        <v>35.401054267449553</v>
      </c>
      <c r="X1213" s="21">
        <v>2.9446405449268425</v>
      </c>
      <c r="Y1213" s="21">
        <v>-1.0000000000000011</v>
      </c>
      <c r="Z1213" s="21">
        <v>-1.0000000000000011</v>
      </c>
      <c r="AA1213" s="21">
        <v>60.209505209025096</v>
      </c>
      <c r="AB1213" s="21">
        <v>0.15300788848867278</v>
      </c>
      <c r="AC1213" s="21">
        <v>-3.6457126959981309E-2</v>
      </c>
      <c r="AD1213" s="21">
        <v>0.37191787519498459</v>
      </c>
      <c r="AE1213" s="21">
        <v>24.423431836183809</v>
      </c>
      <c r="AF1213" s="21">
        <v>-1.0000000000000011</v>
      </c>
      <c r="AG1213" s="21">
        <v>-1.0000000000000011</v>
      </c>
      <c r="AH1213" s="21">
        <v>-1.0000000000000011</v>
      </c>
      <c r="AI1213" s="21">
        <v>0</v>
      </c>
      <c r="AJ1213" s="21">
        <v>6.6438493749931604E-2</v>
      </c>
      <c r="AK1213" s="21">
        <v>8.4224499948436171E-2</v>
      </c>
      <c r="AL1213" s="21">
        <v>5.6590796583856268E-2</v>
      </c>
      <c r="AM1213" s="21">
        <v>3.559325805398586E-2</v>
      </c>
      <c r="AN1213" s="21">
        <v>-0.17575314841308529</v>
      </c>
      <c r="AO1213" s="21">
        <v>1.3109539510918271</v>
      </c>
      <c r="AP1213" s="21">
        <v>-4.1108747274078512</v>
      </c>
      <c r="AQ1213" s="21">
        <v>63.021669870028305</v>
      </c>
      <c r="AR1213" s="21">
        <v>1.3453699500625518</v>
      </c>
      <c r="AS1213" s="21">
        <v>3.4049841383031545</v>
      </c>
      <c r="AT1213" s="21">
        <v>-1.0000000000000011</v>
      </c>
      <c r="AU1213" s="21">
        <v>-1.0000000000000011</v>
      </c>
      <c r="AV1213" s="21">
        <v>0.32971296929040239</v>
      </c>
      <c r="AW1213" s="21">
        <v>88.586403186341087</v>
      </c>
      <c r="AX1213" s="21">
        <v>95.230252561334282</v>
      </c>
      <c r="AY1213" s="21">
        <v>0.17451936095195714</v>
      </c>
      <c r="AZ1213" s="21">
        <v>21.752271200717193</v>
      </c>
      <c r="BA1213" s="26">
        <v>1473.7933362317258</v>
      </c>
    </row>
    <row r="1214" spans="1:100" x14ac:dyDescent="0.25">
      <c r="A1214">
        <v>3265</v>
      </c>
      <c r="B1214" t="s">
        <v>1612</v>
      </c>
      <c r="C1214" s="26">
        <v>3</v>
      </c>
      <c r="D1214" s="21">
        <v>3.7447931266814756</v>
      </c>
      <c r="E1214" s="21">
        <v>-0.30604323898810515</v>
      </c>
      <c r="F1214" s="21">
        <v>-2.5569569204678212E-2</v>
      </c>
      <c r="G1214" s="21">
        <v>-0.10823132824053969</v>
      </c>
      <c r="H1214" s="21">
        <v>-5.9945379406987354E-2</v>
      </c>
      <c r="I1214" s="21">
        <v>0</v>
      </c>
      <c r="J1214" s="21">
        <v>-3.596722764419245</v>
      </c>
      <c r="K1214" s="21">
        <v>-5.9945379406987354E-2</v>
      </c>
      <c r="L1214" s="21">
        <v>-1.0000000000000013</v>
      </c>
      <c r="M1214" s="21">
        <v>-1.0000000000000013</v>
      </c>
      <c r="N1214" s="21">
        <v>-1.1989075881397451</v>
      </c>
      <c r="O1214" s="21">
        <v>3.9839034021692754E-2</v>
      </c>
      <c r="P1214" s="21">
        <v>-0.17547188247488044</v>
      </c>
      <c r="Q1214" s="21">
        <v>3.1878023609482296E-2</v>
      </c>
      <c r="R1214" s="21">
        <v>-1.2953209650895707E-2</v>
      </c>
      <c r="S1214" s="21">
        <v>0.33333333333333381</v>
      </c>
      <c r="T1214" s="21">
        <v>0.25481259496318709</v>
      </c>
      <c r="U1214" s="21">
        <v>8.5983619752637408E-2</v>
      </c>
      <c r="V1214" s="21">
        <v>3.2728141957889569E-3</v>
      </c>
      <c r="W1214" s="21">
        <v>29.493909666077396</v>
      </c>
      <c r="X1214" s="21">
        <v>0.90622339130561402</v>
      </c>
      <c r="Y1214" s="21">
        <v>-1.0000000000000013</v>
      </c>
      <c r="Z1214" s="21">
        <v>-1.0000000000000013</v>
      </c>
      <c r="AA1214" s="21">
        <v>30.427999043566142</v>
      </c>
      <c r="AB1214" s="21">
        <v>-0.16004369270624888</v>
      </c>
      <c r="AC1214" s="21">
        <v>0.19118852393609345</v>
      </c>
      <c r="AD1214" s="21">
        <v>-1.2203979487051667E-2</v>
      </c>
      <c r="AE1214" s="21">
        <v>0.94704258713965084</v>
      </c>
      <c r="AF1214" s="21">
        <v>-1.0000000000000013</v>
      </c>
      <c r="AG1214" s="21">
        <v>-1.0000000000000013</v>
      </c>
      <c r="AH1214" s="21">
        <v>-1.0000000000000013</v>
      </c>
      <c r="AI1214" s="21">
        <v>0</v>
      </c>
      <c r="AJ1214" s="21">
        <v>3.2728141957889569E-3</v>
      </c>
      <c r="AK1214" s="21">
        <v>0.10700479050097603</v>
      </c>
      <c r="AL1214" s="21">
        <v>0.24414972566797413</v>
      </c>
      <c r="AM1214" s="21">
        <v>0.17045650034815385</v>
      </c>
      <c r="AN1214" s="21">
        <v>0.36937114323539072</v>
      </c>
      <c r="AO1214" s="21">
        <v>4.796436461208728</v>
      </c>
      <c r="AP1214" s="21">
        <v>10.455027209224642</v>
      </c>
      <c r="AQ1214" s="21">
        <v>25.897186901658152</v>
      </c>
      <c r="AR1214" s="21">
        <v>0.67740236224494743</v>
      </c>
      <c r="AS1214" s="21">
        <v>0.84627801189862617</v>
      </c>
      <c r="AT1214" s="21">
        <v>-1.0000000000000013</v>
      </c>
      <c r="AU1214" s="21">
        <v>-1.0000000000000013</v>
      </c>
      <c r="AV1214" s="21">
        <v>-0.12118453789143539</v>
      </c>
      <c r="AW1214" s="21">
        <v>40.922865286812467</v>
      </c>
      <c r="AX1214" s="21">
        <v>41.250146706391362</v>
      </c>
      <c r="AY1214" s="21">
        <v>0.13829956273481012</v>
      </c>
      <c r="AZ1214" s="21">
        <v>-3.0716638313304356</v>
      </c>
      <c r="BA1214" s="26">
        <v>1421.5665821318669</v>
      </c>
      <c r="CU1214" t="e">
        <v>#N/A</v>
      </c>
      <c r="CV1214" t="e">
        <v>#N/A</v>
      </c>
    </row>
    <row r="1215" spans="1:100" x14ac:dyDescent="0.25">
      <c r="A1215">
        <v>3266</v>
      </c>
      <c r="B1215" t="s">
        <v>1613</v>
      </c>
      <c r="C1215" s="26">
        <v>3</v>
      </c>
      <c r="D1215" s="21">
        <v>3.3915430325629909</v>
      </c>
      <c r="E1215" s="21">
        <v>0</v>
      </c>
      <c r="F1215" s="21">
        <v>0.18378992682895195</v>
      </c>
      <c r="G1215" s="21">
        <v>0.18378992682895195</v>
      </c>
      <c r="H1215" s="21">
        <v>-2.501476930942945E-2</v>
      </c>
      <c r="I1215" s="21">
        <v>0</v>
      </c>
      <c r="J1215" s="21">
        <v>-1.5008861585657665</v>
      </c>
      <c r="K1215" s="21">
        <v>-2.501476930942945E-2</v>
      </c>
      <c r="L1215" s="21">
        <v>-1</v>
      </c>
      <c r="M1215" s="21">
        <v>-1</v>
      </c>
      <c r="N1215" s="21">
        <v>-0.5002953861885886</v>
      </c>
      <c r="O1215" s="21">
        <v>2.0744468008261756</v>
      </c>
      <c r="P1215" s="21">
        <v>-7.882207083135034E-4</v>
      </c>
      <c r="Q1215" s="21">
        <v>-6.2208076107312403E-2</v>
      </c>
      <c r="R1215" s="21">
        <v>-1.131792054963802E-2</v>
      </c>
      <c r="S1215" s="21">
        <v>0.33333333333333343</v>
      </c>
      <c r="T1215" s="21">
        <v>0.27775789231069642</v>
      </c>
      <c r="U1215" s="21">
        <v>-1.7994850274894208E-2</v>
      </c>
      <c r="V1215" s="21">
        <v>1.4902600695607612E-2</v>
      </c>
      <c r="W1215" s="21">
        <v>25.320549814966906</v>
      </c>
      <c r="X1215" s="21">
        <v>0.60842584020955415</v>
      </c>
      <c r="Y1215" s="21">
        <v>-1</v>
      </c>
      <c r="Z1215" s="21">
        <v>-1</v>
      </c>
      <c r="AA1215" s="21">
        <v>16.752105360816131</v>
      </c>
      <c r="AB1215" s="21">
        <v>-1.2334423174862153E-2</v>
      </c>
      <c r="AC1215" s="21">
        <v>-7.2832520620276245E-2</v>
      </c>
      <c r="AD1215" s="21">
        <v>-8.59755868768841E-2</v>
      </c>
      <c r="AE1215" s="21">
        <v>-8.5571265336011262</v>
      </c>
      <c r="AF1215" s="21">
        <v>-1</v>
      </c>
      <c r="AG1215" s="21">
        <v>-1</v>
      </c>
      <c r="AH1215" s="21">
        <v>-1</v>
      </c>
      <c r="AI1215" s="21">
        <v>0</v>
      </c>
      <c r="AJ1215" s="21">
        <v>1.4902600695607612E-2</v>
      </c>
      <c r="AK1215" s="21">
        <v>0.19182579566774879</v>
      </c>
      <c r="AL1215" s="21">
        <v>-5.2739796975856429E-2</v>
      </c>
      <c r="AM1215" s="21">
        <v>0.30214885950412923</v>
      </c>
      <c r="AN1215" s="21">
        <v>8.1671438718377176E-2</v>
      </c>
      <c r="AO1215" s="21">
        <v>8.5128504659419804</v>
      </c>
      <c r="AP1215" s="21">
        <v>1.7780869830801513</v>
      </c>
      <c r="AQ1215" s="21">
        <v>23.819663656401126</v>
      </c>
      <c r="AR1215" s="21">
        <v>0.60799897606474318</v>
      </c>
      <c r="AS1215" s="21">
        <v>0.58341107090012456</v>
      </c>
      <c r="AT1215" s="21">
        <v>-1</v>
      </c>
      <c r="AU1215" s="21">
        <v>-1</v>
      </c>
      <c r="AV1215" s="21">
        <v>0.17247200627931389</v>
      </c>
      <c r="AW1215" s="21">
        <v>20.604639144722455</v>
      </c>
      <c r="AX1215" s="21">
        <v>22.094899214283217</v>
      </c>
      <c r="AY1215" s="21">
        <v>-9.6344062511990139E-2</v>
      </c>
      <c r="AZ1215" s="21">
        <v>-78.479803851972846</v>
      </c>
      <c r="BA1215" s="26">
        <v>1298.6844399369165</v>
      </c>
    </row>
    <row r="1216" spans="1:100" x14ac:dyDescent="0.25">
      <c r="A1216">
        <v>3267</v>
      </c>
      <c r="B1216" t="s">
        <v>1614</v>
      </c>
      <c r="C1216" s="26">
        <v>3</v>
      </c>
      <c r="D1216" s="21">
        <v>4.0837917429892814</v>
      </c>
      <c r="E1216" s="21">
        <v>2.330040973005593E-3</v>
      </c>
      <c r="F1216" s="21">
        <v>5.386615152599993</v>
      </c>
      <c r="G1216" s="21">
        <v>5.386615152599993</v>
      </c>
      <c r="H1216" s="21">
        <v>3.0305285789981894E-2</v>
      </c>
      <c r="I1216" s="21">
        <v>0</v>
      </c>
      <c r="J1216" s="21">
        <v>1.818317147398909</v>
      </c>
      <c r="K1216" s="21">
        <v>3.0305285789981894E-2</v>
      </c>
      <c r="L1216" s="21">
        <v>-1.0000000000000016</v>
      </c>
      <c r="M1216" s="21">
        <v>-1.0000000000000016</v>
      </c>
      <c r="N1216" s="21">
        <v>0.60610571579963657</v>
      </c>
      <c r="O1216" s="21">
        <v>11.288724042988187</v>
      </c>
      <c r="P1216" s="21">
        <v>-0.23946977334192021</v>
      </c>
      <c r="Q1216" s="21">
        <v>0.47905109645636107</v>
      </c>
      <c r="R1216" s="21">
        <v>8.432096844217854E-2</v>
      </c>
      <c r="S1216" s="21">
        <v>0.33333333333333381</v>
      </c>
      <c r="T1216" s="21">
        <v>0.33785792990673885</v>
      </c>
      <c r="U1216" s="21">
        <v>0.20963504902697838</v>
      </c>
      <c r="V1216" s="21">
        <v>-1.428716331419274E-2</v>
      </c>
      <c r="W1216" s="21">
        <v>33.449354526515059</v>
      </c>
      <c r="X1216" s="21">
        <v>1.4108048891703668</v>
      </c>
      <c r="Y1216" s="21">
        <v>-1.0000000000000016</v>
      </c>
      <c r="Z1216" s="21">
        <v>-1.0000000000000016</v>
      </c>
      <c r="AA1216" s="21">
        <v>59.61257165038829</v>
      </c>
      <c r="AB1216" s="21">
        <v>0.34454060127053721</v>
      </c>
      <c r="AC1216" s="21">
        <v>9.9148546022828771E-3</v>
      </c>
      <c r="AD1216" s="21">
        <v>0.16712246723580079</v>
      </c>
      <c r="AE1216" s="21">
        <v>26.078896155431032</v>
      </c>
      <c r="AF1216" s="21">
        <v>-1.0000000000000016</v>
      </c>
      <c r="AG1216" s="21">
        <v>-1.0000000000000016</v>
      </c>
      <c r="AH1216" s="21">
        <v>-1.0000000000000016</v>
      </c>
      <c r="AI1216" s="21">
        <v>0</v>
      </c>
      <c r="AJ1216" s="21">
        <v>-1.428716331419274E-2</v>
      </c>
      <c r="AK1216" s="21">
        <v>0.2930136907158522</v>
      </c>
      <c r="AL1216" s="21">
        <v>-9.1845981335663407E-2</v>
      </c>
      <c r="AM1216" s="21">
        <v>0.3449250026387497</v>
      </c>
      <c r="AN1216" s="21">
        <v>-0.21854979795168528</v>
      </c>
      <c r="AO1216" s="21">
        <v>10.088193519548001</v>
      </c>
      <c r="AP1216" s="21">
        <v>-5.9229748554704464</v>
      </c>
      <c r="AQ1216" s="21">
        <v>35.267671673913938</v>
      </c>
      <c r="AR1216" s="21">
        <v>0.86653914895285811</v>
      </c>
      <c r="AS1216" s="21">
        <v>1.441110174960349</v>
      </c>
      <c r="AT1216" s="21">
        <v>-1.0000000000000016</v>
      </c>
      <c r="AU1216" s="21">
        <v>-1.0000000000000016</v>
      </c>
      <c r="AV1216" s="21">
        <v>5.4709361210421728</v>
      </c>
      <c r="AW1216" s="21">
        <v>64.978320837906011</v>
      </c>
      <c r="AX1216" s="21">
        <v>63.54960450648673</v>
      </c>
      <c r="AY1216" s="21">
        <v>0.18474052373222016</v>
      </c>
      <c r="AZ1216" s="21">
        <v>-18.813554639507096</v>
      </c>
      <c r="BA1216" s="26">
        <v>1463.4649215883169</v>
      </c>
      <c r="CU1216" t="e">
        <v>#N/A</v>
      </c>
      <c r="CV1216" t="e">
        <v>#N/A</v>
      </c>
    </row>
    <row r="1217" spans="1:100" x14ac:dyDescent="0.25">
      <c r="A1217">
        <v>3268</v>
      </c>
      <c r="B1217" t="s">
        <v>1615</v>
      </c>
      <c r="C1217" s="26">
        <v>3</v>
      </c>
      <c r="D1217" s="21">
        <v>5.775292248000139</v>
      </c>
      <c r="E1217" s="21">
        <v>1.8047067867560142E-3</v>
      </c>
      <c r="F1217" s="21">
        <v>8.6133126524386941E-2</v>
      </c>
      <c r="G1217" s="21">
        <v>8.6133126524386941E-2</v>
      </c>
      <c r="H1217" s="21">
        <v>0.21338129521320265</v>
      </c>
      <c r="I1217" s="21">
        <v>0</v>
      </c>
      <c r="J1217" s="21">
        <v>12.802877712792148</v>
      </c>
      <c r="K1217" s="21">
        <v>0.21338129521320265</v>
      </c>
      <c r="L1217" s="21">
        <v>-0.99999999999999889</v>
      </c>
      <c r="M1217" s="21">
        <v>-0.99999999999999889</v>
      </c>
      <c r="N1217" s="21">
        <v>4.2676259042640501</v>
      </c>
      <c r="O1217" s="21">
        <v>18.664303087316675</v>
      </c>
      <c r="P1217" s="21">
        <v>5.4872902375886087E-2</v>
      </c>
      <c r="Q1217" s="21">
        <v>-0.14483897319230524</v>
      </c>
      <c r="R1217" s="21">
        <v>-6.9898073462193136E-2</v>
      </c>
      <c r="S1217" s="21">
        <v>0.24770641535765608</v>
      </c>
      <c r="T1217" s="21">
        <v>0.17055889074129305</v>
      </c>
      <c r="U1217" s="21">
        <v>3.8231924008469503E-2</v>
      </c>
      <c r="V1217" s="21">
        <v>-3.3101420610944718E-2</v>
      </c>
      <c r="W1217" s="21">
        <v>8.4005805713308632</v>
      </c>
      <c r="X1217" s="21">
        <v>-3.5712593380835822E-3</v>
      </c>
      <c r="Y1217" s="21">
        <v>-0.99999999999999889</v>
      </c>
      <c r="Z1217" s="21">
        <v>-0.99999999999999889</v>
      </c>
      <c r="AA1217" s="21">
        <v>61.801600313004542</v>
      </c>
      <c r="AB1217" s="21">
        <v>0.27306443313112444</v>
      </c>
      <c r="AC1217" s="21">
        <v>0.55566974508793721</v>
      </c>
      <c r="AD1217" s="21">
        <v>0.24068417808365508</v>
      </c>
      <c r="AE1217" s="21">
        <v>53.470917815135827</v>
      </c>
      <c r="AF1217" s="21">
        <v>-0.99999999999999889</v>
      </c>
      <c r="AG1217" s="21">
        <v>-0.99999999999999889</v>
      </c>
      <c r="AH1217" s="21">
        <v>-0.99999999999999889</v>
      </c>
      <c r="AI1217" s="21">
        <v>0</v>
      </c>
      <c r="AJ1217" s="21">
        <v>-3.3101420610944718E-2</v>
      </c>
      <c r="AK1217" s="21">
        <v>2.3715720145278341E-2</v>
      </c>
      <c r="AL1217" s="21">
        <v>0.44277750143593447</v>
      </c>
      <c r="AM1217" s="21">
        <v>0.49583537932302757</v>
      </c>
      <c r="AN1217" s="21">
        <v>4.868249556936359E-2</v>
      </c>
      <c r="AO1217" s="21">
        <v>12.514463083802077</v>
      </c>
      <c r="AP1217" s="21">
        <v>3.4309498964137606</v>
      </c>
      <c r="AQ1217" s="21">
        <v>21.20345828412302</v>
      </c>
      <c r="AR1217" s="21">
        <v>0.42339580949647404</v>
      </c>
      <c r="AS1217" s="21">
        <v>0.20981003587511859</v>
      </c>
      <c r="AT1217" s="21">
        <v>-0.99999999999999889</v>
      </c>
      <c r="AU1217" s="21">
        <v>-0.99999999999999889</v>
      </c>
      <c r="AV1217" s="21">
        <v>1.6235053062193763E-2</v>
      </c>
      <c r="AW1217" s="21">
        <v>83.896853296734932</v>
      </c>
      <c r="AX1217" s="21">
        <v>80.586711235640436</v>
      </c>
      <c r="AY1217" s="21">
        <v>4.9263471912341684E-2</v>
      </c>
      <c r="AZ1217" s="21">
        <v>2.9471034734264663</v>
      </c>
      <c r="BA1217" s="26">
        <v>1376.9781469637687</v>
      </c>
    </row>
    <row r="1218" spans="1:100" x14ac:dyDescent="0.25">
      <c r="A1218">
        <v>3274</v>
      </c>
      <c r="B1218" t="s">
        <v>1616</v>
      </c>
      <c r="C1218" s="26">
        <v>3</v>
      </c>
      <c r="D1218" s="21">
        <v>5.1057931557233065</v>
      </c>
      <c r="E1218" s="21">
        <v>0.57965459320071278</v>
      </c>
      <c r="F1218" s="21">
        <v>-0.13527737731209621</v>
      </c>
      <c r="G1218" s="21">
        <v>1.2941509796672336E-2</v>
      </c>
      <c r="H1218" s="21">
        <v>8.1714233416878279E-2</v>
      </c>
      <c r="I1218" s="21">
        <v>0</v>
      </c>
      <c r="J1218" s="21">
        <v>4.9028540050126947</v>
      </c>
      <c r="K1218" s="21">
        <v>8.1714233416878279E-2</v>
      </c>
      <c r="L1218" s="21">
        <v>-1</v>
      </c>
      <c r="M1218" s="21">
        <v>-1</v>
      </c>
      <c r="N1218" s="21">
        <v>1.6342846683375667</v>
      </c>
      <c r="O1218" s="21">
        <v>10.021588670532683</v>
      </c>
      <c r="P1218" s="21">
        <v>1.7180384899545538</v>
      </c>
      <c r="Q1218" s="21">
        <v>-4.4766487127162247</v>
      </c>
      <c r="R1218" s="21">
        <v>-1.3001868186865047</v>
      </c>
      <c r="S1218" s="21">
        <v>0.33333333333333343</v>
      </c>
      <c r="T1218" s="21">
        <v>0.38521427432675831</v>
      </c>
      <c r="U1218" s="21">
        <v>0.22811708074175294</v>
      </c>
      <c r="V1218" s="21">
        <v>-1.3380387737503312E-2</v>
      </c>
      <c r="W1218" s="21">
        <v>34.062802689898511</v>
      </c>
      <c r="X1218" s="21">
        <v>1.5028599135443192</v>
      </c>
      <c r="Y1218" s="21">
        <v>-1</v>
      </c>
      <c r="Z1218" s="21">
        <v>-1</v>
      </c>
      <c r="AA1218" s="21">
        <v>71.500894268715541</v>
      </c>
      <c r="AB1218" s="21">
        <v>0.48823103858731282</v>
      </c>
      <c r="AC1218" s="21">
        <v>1.6559784674980427E-2</v>
      </c>
      <c r="AD1218" s="21">
        <v>0.26997474468777649</v>
      </c>
      <c r="AE1218" s="21">
        <v>38.738278397503485</v>
      </c>
      <c r="AF1218" s="21">
        <v>-1</v>
      </c>
      <c r="AG1218" s="21">
        <v>-1</v>
      </c>
      <c r="AH1218" s="21">
        <v>-1</v>
      </c>
      <c r="AI1218" s="21">
        <v>0</v>
      </c>
      <c r="AJ1218" s="21">
        <v>-1.3380387737503312E-2</v>
      </c>
      <c r="AK1218" s="21">
        <v>-0.11066291031432469</v>
      </c>
      <c r="AL1218" s="21">
        <v>0.3099698141154022</v>
      </c>
      <c r="AM1218" s="21">
        <v>-5.7703231926067099E-2</v>
      </c>
      <c r="AN1218" s="21">
        <v>-9.6956886762322697E-2</v>
      </c>
      <c r="AO1218" s="21">
        <v>-1.995895349723301</v>
      </c>
      <c r="AP1218" s="21">
        <v>-0.87407309848105652</v>
      </c>
      <c r="AQ1218" s="21">
        <v>38.965656694911203</v>
      </c>
      <c r="AR1218" s="21">
        <v>0.93328430066434098</v>
      </c>
      <c r="AS1218" s="21">
        <v>1.5845741469611969</v>
      </c>
      <c r="AT1218" s="21">
        <v>-1</v>
      </c>
      <c r="AU1218" s="21">
        <v>-1</v>
      </c>
      <c r="AV1218" s="21">
        <v>-1.2872453088898324</v>
      </c>
      <c r="AW1218" s="21">
        <v>80.64840984076713</v>
      </c>
      <c r="AX1218" s="21">
        <v>79.310371067016803</v>
      </c>
      <c r="AY1218" s="21">
        <v>0.37588295930603449</v>
      </c>
      <c r="AZ1218" s="21">
        <v>19.857077983156771</v>
      </c>
      <c r="BA1218" s="26">
        <v>1502.2117551725476</v>
      </c>
      <c r="CU1218" t="e">
        <v>#N/A</v>
      </c>
      <c r="CV1218" t="e">
        <v>#N/A</v>
      </c>
    </row>
    <row r="1219" spans="1:100" x14ac:dyDescent="0.25">
      <c r="A1219">
        <v>3275</v>
      </c>
      <c r="B1219" t="s">
        <v>1617</v>
      </c>
      <c r="C1219" s="26">
        <v>3</v>
      </c>
      <c r="D1219" s="21">
        <v>4.3939928928988419</v>
      </c>
      <c r="E1219" s="21">
        <v>0.19872110129861237</v>
      </c>
      <c r="F1219" s="21">
        <v>-0.43344770842402558</v>
      </c>
      <c r="G1219" s="21">
        <v>-0.37603368618143201</v>
      </c>
      <c r="H1219" s="21">
        <v>6.0849128506309587E-2</v>
      </c>
      <c r="I1219" s="21">
        <v>0</v>
      </c>
      <c r="J1219" s="21">
        <v>3.6509477103785732</v>
      </c>
      <c r="K1219" s="21">
        <v>6.0849128506309587E-2</v>
      </c>
      <c r="L1219" s="21">
        <v>-1.0000000000000013</v>
      </c>
      <c r="M1219" s="21">
        <v>-1.0000000000000013</v>
      </c>
      <c r="N1219" s="21">
        <v>1.2169825701261907</v>
      </c>
      <c r="O1219" s="21">
        <v>7.6689069170959954</v>
      </c>
      <c r="P1219" s="21">
        <v>-2.4352057628397397</v>
      </c>
      <c r="Q1219" s="21">
        <v>-1.5394901213348751</v>
      </c>
      <c r="R1219" s="21">
        <v>-0.71933874495158046</v>
      </c>
      <c r="S1219" s="21">
        <v>0.33333333333333376</v>
      </c>
      <c r="T1219" s="21">
        <v>0.26920796630644045</v>
      </c>
      <c r="U1219" s="21">
        <v>0.35042141951173345</v>
      </c>
      <c r="V1219" s="21">
        <v>1.4163271070494796E-2</v>
      </c>
      <c r="W1219" s="21">
        <v>36.251074468627706</v>
      </c>
      <c r="X1219" s="21">
        <v>1.960828959470317</v>
      </c>
      <c r="Y1219" s="21">
        <v>-1.0000000000000013</v>
      </c>
      <c r="Z1219" s="21">
        <v>-1.0000000000000013</v>
      </c>
      <c r="AA1219" s="21">
        <v>51.976303837269469</v>
      </c>
      <c r="AB1219" s="21">
        <v>7.7388736428797122E-2</v>
      </c>
      <c r="AC1219" s="21">
        <v>0.16284860081991082</v>
      </c>
      <c r="AD1219" s="21">
        <v>8.8654025023158695E-2</v>
      </c>
      <c r="AE1219" s="21">
        <v>16.444568113593334</v>
      </c>
      <c r="AF1219" s="21">
        <v>-1.0000000000000013</v>
      </c>
      <c r="AG1219" s="21">
        <v>-1.0000000000000013</v>
      </c>
      <c r="AH1219" s="21">
        <v>-1.0000000000000013</v>
      </c>
      <c r="AI1219" s="21">
        <v>0</v>
      </c>
      <c r="AJ1219" s="21">
        <v>1.4163271070494796E-2</v>
      </c>
      <c r="AK1219" s="21">
        <v>-1.5328278836816533E-2</v>
      </c>
      <c r="AL1219" s="21">
        <v>5.5292640504838271E-3</v>
      </c>
      <c r="AM1219" s="21">
        <v>0.10721383717440607</v>
      </c>
      <c r="AN1219" s="21">
        <v>-3.1792322409940073E-2</v>
      </c>
      <c r="AO1219" s="21">
        <v>2.6037045351760675</v>
      </c>
      <c r="AP1219" s="21">
        <v>-0.76716173999608273</v>
      </c>
      <c r="AQ1219" s="21">
        <v>39.902022179006281</v>
      </c>
      <c r="AR1219" s="21">
        <v>0.96712599022200196</v>
      </c>
      <c r="AS1219" s="21">
        <v>2.021678087976627</v>
      </c>
      <c r="AT1219" s="21">
        <v>-1.0000000000000013</v>
      </c>
      <c r="AU1219" s="21">
        <v>-1.0000000000000013</v>
      </c>
      <c r="AV1219" s="21">
        <v>-1.0953724311330126</v>
      </c>
      <c r="AW1219" s="21">
        <v>58.87804901436941</v>
      </c>
      <c r="AX1219" s="21">
        <v>60.294376121418892</v>
      </c>
      <c r="AY1219" s="21">
        <v>0.30430141140045863</v>
      </c>
      <c r="AZ1219" s="21">
        <v>10.730967404334185</v>
      </c>
      <c r="BA1219" s="26">
        <v>1498.530900887441</v>
      </c>
      <c r="CU1219" t="e">
        <v>#N/A</v>
      </c>
      <c r="CV1219" t="e">
        <v>#N/A</v>
      </c>
    </row>
    <row r="1220" spans="1:100" x14ac:dyDescent="0.25">
      <c r="A1220">
        <v>3276</v>
      </c>
      <c r="B1220" t="s">
        <v>1618</v>
      </c>
      <c r="C1220" s="26">
        <v>3</v>
      </c>
      <c r="D1220" s="21">
        <v>-0.86925604164154135</v>
      </c>
      <c r="E1220" s="21">
        <v>0.11452017510456576</v>
      </c>
      <c r="F1220" s="21">
        <v>5.3334957145066708</v>
      </c>
      <c r="G1220" s="21">
        <v>5.3681085224853868</v>
      </c>
      <c r="H1220" s="21">
        <v>-3.7270877184989053E-2</v>
      </c>
      <c r="I1220" s="21">
        <v>0</v>
      </c>
      <c r="J1220" s="21">
        <v>-2.2362526310993474</v>
      </c>
      <c r="K1220" s="21">
        <v>-3.7270877184989053E-2</v>
      </c>
      <c r="L1220" s="21">
        <v>-1.0000000000000007</v>
      </c>
      <c r="M1220" s="21">
        <v>-1.0000000000000007</v>
      </c>
      <c r="N1220" s="21">
        <v>-0.74541754369978197</v>
      </c>
      <c r="O1220" s="21">
        <v>2.2625998497445061</v>
      </c>
      <c r="P1220" s="21">
        <v>0.33474325521644743</v>
      </c>
      <c r="Q1220" s="21">
        <v>2.4988654269186021</v>
      </c>
      <c r="R1220" s="21">
        <v>0.72730362215916755</v>
      </c>
      <c r="S1220" s="21">
        <v>0.3333333333333337</v>
      </c>
      <c r="T1220" s="21">
        <v>0.31972558906273219</v>
      </c>
      <c r="U1220" s="21">
        <v>0.21451210287743994</v>
      </c>
      <c r="V1220" s="21">
        <v>-1.5098659255696948E-2</v>
      </c>
      <c r="W1220" s="21">
        <v>35.589729728111912</v>
      </c>
      <c r="X1220" s="21">
        <v>1.4111444212409385</v>
      </c>
      <c r="Y1220" s="21">
        <v>-1.0000000000000007</v>
      </c>
      <c r="Z1220" s="21">
        <v>-1.0000000000000007</v>
      </c>
      <c r="AA1220" s="21">
        <v>60.501191311723801</v>
      </c>
      <c r="AB1220" s="21">
        <v>3.8266524482567357E-2</v>
      </c>
      <c r="AC1220" s="21">
        <v>0.17093445976628455</v>
      </c>
      <c r="AD1220" s="21">
        <v>0.27448217498020294</v>
      </c>
      <c r="AE1220" s="21">
        <v>24.184157961452748</v>
      </c>
      <c r="AF1220" s="21">
        <v>-1.0000000000000007</v>
      </c>
      <c r="AG1220" s="21">
        <v>-1.0000000000000007</v>
      </c>
      <c r="AH1220" s="21">
        <v>-1.0000000000000007</v>
      </c>
      <c r="AI1220" s="21">
        <v>0</v>
      </c>
      <c r="AJ1220" s="21">
        <v>-1.5098659255696948E-2</v>
      </c>
      <c r="AK1220" s="21">
        <v>-1.7526357714349454E-2</v>
      </c>
      <c r="AL1220" s="21">
        <v>0.44443623039255953</v>
      </c>
      <c r="AM1220" s="21">
        <v>-1.2182561802369998E-3</v>
      </c>
      <c r="AN1220" s="21">
        <v>0.23414963129987287</v>
      </c>
      <c r="AO1220" s="21">
        <v>-0.11808819307767246</v>
      </c>
      <c r="AP1220" s="21">
        <v>8.0759219344596147</v>
      </c>
      <c r="AQ1220" s="21">
        <v>33.353477097012565</v>
      </c>
      <c r="AR1220" s="21">
        <v>0.85247236601780907</v>
      </c>
      <c r="AS1220" s="21">
        <v>1.3738735440559495</v>
      </c>
      <c r="AT1220" s="21">
        <v>-1.0000000000000007</v>
      </c>
      <c r="AU1220" s="21">
        <v>-1.0000000000000007</v>
      </c>
      <c r="AV1220" s="21">
        <v>6.0954121446445546</v>
      </c>
      <c r="AW1220" s="21">
        <v>70.839713095927948</v>
      </c>
      <c r="AX1220" s="21">
        <v>69.329847170358263</v>
      </c>
      <c r="AY1220" s="21">
        <v>9.6104761688527884E-2</v>
      </c>
      <c r="AZ1220" s="21">
        <v>13.752315480794365</v>
      </c>
      <c r="BA1220" s="26">
        <v>1499.7364531017793</v>
      </c>
      <c r="CU1220" t="e">
        <v>#N/A</v>
      </c>
      <c r="CV1220" t="e">
        <v>#N/A</v>
      </c>
    </row>
    <row r="1221" spans="1:100" x14ac:dyDescent="0.25">
      <c r="A1221">
        <v>3277</v>
      </c>
      <c r="B1221" t="s">
        <v>1619</v>
      </c>
      <c r="C1221" s="26">
        <v>3</v>
      </c>
      <c r="D1221" s="21">
        <v>2.9345421270788061</v>
      </c>
      <c r="E1221" s="21">
        <v>-0.17286021321719858</v>
      </c>
      <c r="F1221" s="21">
        <v>7.6340005516143323</v>
      </c>
      <c r="G1221" s="21">
        <v>7.5793416711781942</v>
      </c>
      <c r="H1221" s="21">
        <v>7.5984599983251078E-2</v>
      </c>
      <c r="I1221" s="21">
        <v>0</v>
      </c>
      <c r="J1221" s="21">
        <v>4.559075998995068</v>
      </c>
      <c r="K1221" s="21">
        <v>7.5984599983251078E-2</v>
      </c>
      <c r="L1221" s="21">
        <v>-0.999999999999999</v>
      </c>
      <c r="M1221" s="21">
        <v>-0.999999999999999</v>
      </c>
      <c r="N1221" s="21">
        <v>1.5196919996650218</v>
      </c>
      <c r="O1221" s="21">
        <v>15.072959797252059</v>
      </c>
      <c r="P1221" s="21">
        <v>-0.49422501954079151</v>
      </c>
      <c r="Q1221" s="21">
        <v>53.237923607259837</v>
      </c>
      <c r="R1221" s="21">
        <v>17.642844581169513</v>
      </c>
      <c r="S1221" s="21">
        <v>0.33333333333333282</v>
      </c>
      <c r="T1221" s="21">
        <v>0.1890884283539348</v>
      </c>
      <c r="U1221" s="21">
        <v>2.5438898223736107E-3</v>
      </c>
      <c r="V1221" s="21">
        <v>6.2391859426823414E-3</v>
      </c>
      <c r="W1221" s="21">
        <v>18.208809498762903</v>
      </c>
      <c r="X1221" s="21">
        <v>0.34517104289558992</v>
      </c>
      <c r="Y1221" s="21">
        <v>-0.999999999999999</v>
      </c>
      <c r="Z1221" s="21">
        <v>-0.999999999999999</v>
      </c>
      <c r="AA1221" s="21">
        <v>102.99681323302825</v>
      </c>
      <c r="AB1221" s="21">
        <v>0.43657487413029344</v>
      </c>
      <c r="AC1221" s="21">
        <v>0.57641858027334858</v>
      </c>
      <c r="AD1221" s="21">
        <v>0.32990972865827406</v>
      </c>
      <c r="AE1221" s="21">
        <v>67.145159153095761</v>
      </c>
      <c r="AF1221" s="21">
        <v>-0.999999999999999</v>
      </c>
      <c r="AG1221" s="21">
        <v>-0.999999999999999</v>
      </c>
      <c r="AH1221" s="21">
        <v>-0.999999999999999</v>
      </c>
      <c r="AI1221" s="21">
        <v>0</v>
      </c>
      <c r="AJ1221" s="21">
        <v>6.2391859426823414E-3</v>
      </c>
      <c r="AK1221" s="21">
        <v>8.9783167678473622E-3</v>
      </c>
      <c r="AL1221" s="21">
        <v>-0.17055513786245249</v>
      </c>
      <c r="AM1221" s="21">
        <v>0.23934538942479455</v>
      </c>
      <c r="AN1221" s="21">
        <v>-6.2519978617111352E-2</v>
      </c>
      <c r="AO1221" s="21">
        <v>6.0285263194591003</v>
      </c>
      <c r="AP1221" s="21">
        <v>-2.4157751547400457</v>
      </c>
      <c r="AQ1221" s="21">
        <v>22.767885497757973</v>
      </c>
      <c r="AR1221" s="21">
        <v>0.53120483745232383</v>
      </c>
      <c r="AS1221" s="21">
        <v>0.42115564287884066</v>
      </c>
      <c r="AT1221" s="21">
        <v>-0.999999999999999</v>
      </c>
      <c r="AU1221" s="21">
        <v>-0.999999999999999</v>
      </c>
      <c r="AV1221" s="21">
        <v>25.222186252347715</v>
      </c>
      <c r="AW1221" s="21">
        <v>115.65399787554021</v>
      </c>
      <c r="AX1221" s="21">
        <v>116.27791646980843</v>
      </c>
      <c r="AY1221" s="21">
        <v>0.40994137911264061</v>
      </c>
      <c r="AZ1221" s="21">
        <v>27.335821243286819</v>
      </c>
      <c r="BA1221" s="26">
        <v>1526.5997120692261</v>
      </c>
      <c r="CU1221" t="e">
        <v>#N/A</v>
      </c>
      <c r="CV1221" t="e">
        <v>#N/A</v>
      </c>
    </row>
    <row r="1222" spans="1:100" x14ac:dyDescent="0.25">
      <c r="A1222">
        <v>3278</v>
      </c>
      <c r="B1222" t="s">
        <v>1620</v>
      </c>
      <c r="C1222" s="26">
        <v>2</v>
      </c>
      <c r="D1222" s="21">
        <v>3.920033955341558</v>
      </c>
      <c r="E1222" s="21">
        <v>4.1783903510913656E-2</v>
      </c>
      <c r="F1222" s="21">
        <v>0.18098376179030609</v>
      </c>
      <c r="G1222" s="21">
        <v>0.18947249556015239</v>
      </c>
      <c r="H1222" s="21">
        <v>9.1425518146520002E-2</v>
      </c>
      <c r="I1222" s="21">
        <v>0</v>
      </c>
      <c r="J1222" s="21">
        <v>5.4855310887912001</v>
      </c>
      <c r="K1222" s="21">
        <v>9.1425518146520002E-2</v>
      </c>
      <c r="L1222" s="21">
        <v>-1</v>
      </c>
      <c r="M1222" s="21">
        <v>-1</v>
      </c>
      <c r="N1222" s="21">
        <v>1.8285103629304</v>
      </c>
      <c r="O1222" s="21">
        <v>9.5429013603764137</v>
      </c>
      <c r="P1222" s="21">
        <v>0.37939141957893063</v>
      </c>
      <c r="Q1222" s="21">
        <v>1.1749952644054578</v>
      </c>
      <c r="R1222" s="21">
        <v>0.38741776662470401</v>
      </c>
      <c r="S1222" s="21">
        <v>0.33194473429986621</v>
      </c>
      <c r="T1222" s="21">
        <v>0.29055262115442781</v>
      </c>
      <c r="U1222" s="21">
        <v>8.5513348949312284E-2</v>
      </c>
      <c r="V1222" s="21">
        <v>1.6763278017420916E-3</v>
      </c>
      <c r="W1222" s="21">
        <v>24.815924499629642</v>
      </c>
      <c r="X1222" s="21">
        <v>0.83944506952954157</v>
      </c>
      <c r="Y1222" s="21">
        <v>-1</v>
      </c>
      <c r="Z1222" s="21">
        <v>-1</v>
      </c>
      <c r="AA1222" s="21">
        <v>43.439912229045298</v>
      </c>
      <c r="AB1222" s="21">
        <v>0.12628154142446887</v>
      </c>
      <c r="AC1222" s="21">
        <v>0.1264985301497317</v>
      </c>
      <c r="AD1222" s="21">
        <v>0.12183107181811419</v>
      </c>
      <c r="AE1222" s="21">
        <v>18.437471454358555</v>
      </c>
      <c r="AF1222" s="21">
        <v>-1</v>
      </c>
      <c r="AG1222" s="21">
        <v>-1</v>
      </c>
      <c r="AH1222" s="21">
        <v>-1</v>
      </c>
      <c r="AI1222" s="21">
        <v>6.5216689405872162E-4</v>
      </c>
      <c r="AJ1222" s="21">
        <v>1.6763278017420916E-3</v>
      </c>
      <c r="AK1222" s="21">
        <v>7.9771304664939729E-2</v>
      </c>
      <c r="AL1222" s="21">
        <v>9.2056652324307597E-2</v>
      </c>
      <c r="AM1222" s="21">
        <v>8.4565914330282446E-2</v>
      </c>
      <c r="AN1222" s="21">
        <v>9.8874945884771318E-2</v>
      </c>
      <c r="AO1222" s="21">
        <v>2.5403986513333523</v>
      </c>
      <c r="AP1222" s="21">
        <v>2.9047626389892285</v>
      </c>
      <c r="AQ1222" s="21">
        <v>30.0409009107759</v>
      </c>
      <c r="AR1222" s="21">
        <v>0.70672282687068455</v>
      </c>
      <c r="AS1222" s="21">
        <v>0.92690206892003324</v>
      </c>
      <c r="AT1222" s="21">
        <v>-1</v>
      </c>
      <c r="AU1222" s="21">
        <v>-1</v>
      </c>
      <c r="AV1222" s="21">
        <v>0.56583532104568768</v>
      </c>
      <c r="AW1222" s="21">
        <v>55.504999177398467</v>
      </c>
      <c r="AX1222" s="21">
        <v>55.627895251141595</v>
      </c>
      <c r="AY1222" s="21">
        <v>0.17190986750008655</v>
      </c>
      <c r="AZ1222" s="21">
        <v>0.91856956963480185</v>
      </c>
      <c r="BA1222" s="26">
        <v>1451.7562522528683</v>
      </c>
    </row>
    <row r="1223" spans="1:100" x14ac:dyDescent="0.25">
      <c r="A1223">
        <v>3282</v>
      </c>
      <c r="B1223" t="s">
        <v>1621</v>
      </c>
      <c r="C1223" s="26">
        <v>3</v>
      </c>
      <c r="D1223" s="21">
        <v>4.0122391993597368</v>
      </c>
      <c r="E1223" s="21">
        <v>0</v>
      </c>
      <c r="F1223" s="21">
        <v>1.0247277542588243E-2</v>
      </c>
      <c r="G1223" s="21">
        <v>1.0247277542588243E-2</v>
      </c>
      <c r="H1223" s="21">
        <v>-2.3867945260165325E-2</v>
      </c>
      <c r="I1223" s="21">
        <v>0</v>
      </c>
      <c r="J1223" s="21">
        <v>-1.4320767156099174</v>
      </c>
      <c r="K1223" s="21">
        <v>-2.3867945260165325E-2</v>
      </c>
      <c r="L1223" s="21">
        <v>-1.0000000000000018</v>
      </c>
      <c r="M1223" s="21">
        <v>-1.0000000000000018</v>
      </c>
      <c r="N1223" s="21">
        <v>-0.47735890520330621</v>
      </c>
      <c r="O1223" s="21">
        <v>2.5904097612924044</v>
      </c>
      <c r="P1223" s="21">
        <v>-0.57606180363563952</v>
      </c>
      <c r="Q1223" s="21">
        <v>-0.1311889416260168</v>
      </c>
      <c r="R1223" s="21">
        <v>-6.8722159800223087E-2</v>
      </c>
      <c r="S1223" s="21">
        <v>0.33333333333333443</v>
      </c>
      <c r="T1223" s="21">
        <v>4.5659842668313508E-2</v>
      </c>
      <c r="U1223" s="21">
        <v>-7.8657280889774792E-2</v>
      </c>
      <c r="V1223" s="21">
        <v>0</v>
      </c>
      <c r="W1223" s="21">
        <v>12.968153614881524</v>
      </c>
      <c r="X1223" s="21">
        <v>-0.19944149296230684</v>
      </c>
      <c r="Y1223" s="21">
        <v>-1.0000000000000018</v>
      </c>
      <c r="Z1223" s="21">
        <v>-1.0000000000000018</v>
      </c>
      <c r="AA1223" s="21">
        <v>-12.07279127438826</v>
      </c>
      <c r="AB1223" s="21">
        <v>-0.32923403234439641</v>
      </c>
      <c r="AC1223" s="21">
        <v>1.5585308420306518E-2</v>
      </c>
      <c r="AD1223" s="21">
        <v>-0.18579573066530145</v>
      </c>
      <c r="AE1223" s="21">
        <v>-24.972222729469561</v>
      </c>
      <c r="AF1223" s="21">
        <v>-1.0000000000000018</v>
      </c>
      <c r="AG1223" s="21">
        <v>-1.0000000000000018</v>
      </c>
      <c r="AH1223" s="21">
        <v>-1.0000000000000018</v>
      </c>
      <c r="AI1223" s="21">
        <v>0</v>
      </c>
      <c r="AJ1223" s="21">
        <v>0</v>
      </c>
      <c r="AK1223" s="21">
        <v>0.4647063314584472</v>
      </c>
      <c r="AL1223" s="21">
        <v>-2.7113590133147694E-2</v>
      </c>
      <c r="AM1223" s="21">
        <v>0.63415306345458144</v>
      </c>
      <c r="AN1223" s="21">
        <v>8.1853210198066809E-2</v>
      </c>
      <c r="AO1223" s="21">
        <v>18.177358243656776</v>
      </c>
      <c r="AP1223" s="21">
        <v>1.9107623042859334</v>
      </c>
      <c r="AQ1223" s="21">
        <v>11.536076899271611</v>
      </c>
      <c r="AR1223" s="21">
        <v>0.3003358951118732</v>
      </c>
      <c r="AS1223" s="21">
        <v>-0.22330943822247207</v>
      </c>
      <c r="AT1223" s="21">
        <v>-1.0000000000000018</v>
      </c>
      <c r="AU1223" s="21">
        <v>-1.0000000000000018</v>
      </c>
      <c r="AV1223" s="21">
        <v>-5.8474882257634836E-2</v>
      </c>
      <c r="AW1223" s="21">
        <v>-7.5716192088099259</v>
      </c>
      <c r="AX1223" s="21">
        <v>-7.5716192088099259</v>
      </c>
      <c r="AY1223" s="21">
        <v>-6.1654292037255976E-2</v>
      </c>
      <c r="AZ1223" s="21">
        <v>-43.327346369577761</v>
      </c>
      <c r="BA1223" s="26">
        <v>1307.7158957861614</v>
      </c>
    </row>
    <row r="1224" spans="1:100" x14ac:dyDescent="0.25">
      <c r="A1224">
        <v>3283</v>
      </c>
      <c r="B1224" t="s">
        <v>1622</v>
      </c>
      <c r="C1224" s="26">
        <v>3</v>
      </c>
      <c r="D1224" s="21">
        <v>4.1716915173338718</v>
      </c>
      <c r="E1224" s="21">
        <v>3.656613426641515E-3</v>
      </c>
      <c r="F1224" s="21">
        <v>-1.465764740804016E-2</v>
      </c>
      <c r="G1224" s="21">
        <v>-1.465764740804016E-2</v>
      </c>
      <c r="H1224" s="21">
        <v>5.5715885752205097E-2</v>
      </c>
      <c r="I1224" s="21">
        <v>0</v>
      </c>
      <c r="J1224" s="21">
        <v>3.342953145132304</v>
      </c>
      <c r="K1224" s="21">
        <v>5.5715885752205097E-2</v>
      </c>
      <c r="L1224" s="21">
        <v>-1.0000000000000009</v>
      </c>
      <c r="M1224" s="21">
        <v>-1.0000000000000009</v>
      </c>
      <c r="N1224" s="21">
        <v>1.1143177150441008</v>
      </c>
      <c r="O1224" s="21">
        <v>7.4999870150581325</v>
      </c>
      <c r="P1224" s="21">
        <v>-0.26959200561010038</v>
      </c>
      <c r="Q1224" s="21">
        <v>2.1448837880316401E-3</v>
      </c>
      <c r="R1224" s="21">
        <v>1.1101561437265414E-2</v>
      </c>
      <c r="S1224" s="21">
        <v>0.33333333333333365</v>
      </c>
      <c r="T1224" s="21">
        <v>0.30157238044019691</v>
      </c>
      <c r="U1224" s="21">
        <v>-4.9757054589374343E-2</v>
      </c>
      <c r="V1224" s="21">
        <v>-1.1828947035774647E-2</v>
      </c>
      <c r="W1224" s="21">
        <v>20.704153055847058</v>
      </c>
      <c r="X1224" s="21">
        <v>0.27742697455604304</v>
      </c>
      <c r="Y1224" s="21">
        <v>-1.0000000000000009</v>
      </c>
      <c r="Z1224" s="21">
        <v>-1.0000000000000009</v>
      </c>
      <c r="AA1224" s="21">
        <v>39.874146367848795</v>
      </c>
      <c r="AB1224" s="21">
        <v>7.8053865199266298E-2</v>
      </c>
      <c r="AC1224" s="21">
        <v>0.10807141496725321</v>
      </c>
      <c r="AD1224" s="21">
        <v>0.19705255484476999</v>
      </c>
      <c r="AE1224" s="21">
        <v>19.158891750564482</v>
      </c>
      <c r="AF1224" s="21">
        <v>-1.0000000000000009</v>
      </c>
      <c r="AG1224" s="21">
        <v>-1.0000000000000009</v>
      </c>
      <c r="AH1224" s="21">
        <v>-1.0000000000000009</v>
      </c>
      <c r="AI1224" s="21">
        <v>0</v>
      </c>
      <c r="AJ1224" s="21">
        <v>-1.1828947035774647E-2</v>
      </c>
      <c r="AK1224" s="21">
        <v>-0.17774883981492676</v>
      </c>
      <c r="AL1224" s="21">
        <v>-5.8800251745880827E-2</v>
      </c>
      <c r="AM1224" s="21">
        <v>0.45240416714683018</v>
      </c>
      <c r="AN1224" s="21">
        <v>-0.36371529474008907</v>
      </c>
      <c r="AO1224" s="21">
        <v>10.42135997959612</v>
      </c>
      <c r="AP1224" s="21">
        <v>-9.3868836272316276</v>
      </c>
      <c r="AQ1224" s="21">
        <v>24.04710620097935</v>
      </c>
      <c r="AR1224" s="21">
        <v>0.57331971214838162</v>
      </c>
      <c r="AS1224" s="21">
        <v>0.33314286030824858</v>
      </c>
      <c r="AT1224" s="21">
        <v>-1.0000000000000009</v>
      </c>
      <c r="AU1224" s="21">
        <v>-1.0000000000000009</v>
      </c>
      <c r="AV1224" s="21">
        <v>-3.5560859707747458E-3</v>
      </c>
      <c r="AW1224" s="21">
        <v>37.987249755675293</v>
      </c>
      <c r="AX1224" s="21">
        <v>36.804355052097819</v>
      </c>
      <c r="AY1224" s="21">
        <v>0.11041581478912163</v>
      </c>
      <c r="AZ1224" s="21">
        <v>-43.350141381812662</v>
      </c>
      <c r="BA1224" s="26">
        <v>1352.3176121365673</v>
      </c>
    </row>
    <row r="1225" spans="1:100" x14ac:dyDescent="0.25">
      <c r="A1225">
        <v>3284</v>
      </c>
      <c r="B1225" t="s">
        <v>1623</v>
      </c>
      <c r="C1225" s="26">
        <v>3</v>
      </c>
      <c r="D1225" s="21">
        <v>6.3778438296071789</v>
      </c>
      <c r="E1225" s="21">
        <v>0</v>
      </c>
      <c r="F1225" s="21">
        <v>3.4900179861469338</v>
      </c>
      <c r="G1225" s="21">
        <v>3.4900179861469338</v>
      </c>
      <c r="H1225" s="21">
        <v>0.30448258485205387</v>
      </c>
      <c r="I1225" s="21">
        <v>0</v>
      </c>
      <c r="J1225" s="21">
        <v>18.268955091123228</v>
      </c>
      <c r="K1225" s="21">
        <v>0.30448258485205387</v>
      </c>
      <c r="L1225" s="21">
        <v>-1.000000000000002</v>
      </c>
      <c r="M1225" s="21">
        <v>-1.000000000000002</v>
      </c>
      <c r="N1225" s="21">
        <v>6.0896516970410763</v>
      </c>
      <c r="O1225" s="21">
        <v>28.136816906877328</v>
      </c>
      <c r="P1225" s="21">
        <v>-0.45621387980370787</v>
      </c>
      <c r="Q1225" s="21">
        <v>2.9951219819204761E-2</v>
      </c>
      <c r="R1225" s="21">
        <v>1.1760939399738875E-2</v>
      </c>
      <c r="S1225" s="21">
        <v>0.33333333333333393</v>
      </c>
      <c r="T1225" s="21">
        <v>0.34575068039011791</v>
      </c>
      <c r="U1225" s="21">
        <v>0.47716595586340343</v>
      </c>
      <c r="V1225" s="21">
        <v>0</v>
      </c>
      <c r="W1225" s="21">
        <v>34.070695389392043</v>
      </c>
      <c r="X1225" s="21">
        <v>2.3081276882334483</v>
      </c>
      <c r="Y1225" s="21">
        <v>-1.000000000000002</v>
      </c>
      <c r="Z1225" s="21">
        <v>-1.000000000000002</v>
      </c>
      <c r="AA1225" s="21">
        <v>78.64739379302064</v>
      </c>
      <c r="AB1225" s="21">
        <v>0.32834911578437387</v>
      </c>
      <c r="AC1225" s="21">
        <v>0.15293124835705166</v>
      </c>
      <c r="AD1225" s="21">
        <v>0.4100183851431517</v>
      </c>
      <c r="AE1225" s="21">
        <v>44.564937464228862</v>
      </c>
      <c r="AF1225" s="21">
        <v>-1.000000000000002</v>
      </c>
      <c r="AG1225" s="21">
        <v>-1.000000000000002</v>
      </c>
      <c r="AH1225" s="21">
        <v>-1.000000000000002</v>
      </c>
      <c r="AI1225" s="21">
        <v>0</v>
      </c>
      <c r="AJ1225" s="21">
        <v>0</v>
      </c>
      <c r="AK1225" s="21">
        <v>0.49132288768404447</v>
      </c>
      <c r="AL1225" s="21">
        <v>0.36363494641103045</v>
      </c>
      <c r="AM1225" s="21">
        <v>0.35368828647145772</v>
      </c>
      <c r="AN1225" s="21">
        <v>3.1159800262090285E-2</v>
      </c>
      <c r="AO1225" s="21">
        <v>11.298821600206663</v>
      </c>
      <c r="AP1225" s="21">
        <v>2.5971697386074082</v>
      </c>
      <c r="AQ1225" s="21">
        <v>52.339650480515289</v>
      </c>
      <c r="AR1225" s="21">
        <v>1.1562499695868549</v>
      </c>
      <c r="AS1225" s="21">
        <v>2.6126102730855032</v>
      </c>
      <c r="AT1225" s="21">
        <v>-1.000000000000002</v>
      </c>
      <c r="AU1225" s="21">
        <v>-1.000000000000002</v>
      </c>
      <c r="AV1225" s="21">
        <v>3.501778925546672</v>
      </c>
      <c r="AW1225" s="21">
        <v>109.38138043850542</v>
      </c>
      <c r="AX1225" s="21">
        <v>109.38138043850542</v>
      </c>
      <c r="AY1225" s="21">
        <v>0.38941570086499433</v>
      </c>
      <c r="AZ1225" s="21">
        <v>-3.5962157586876549</v>
      </c>
      <c r="BA1225" s="26">
        <v>1579.4137842543801</v>
      </c>
    </row>
    <row r="1226" spans="1:100" x14ac:dyDescent="0.25">
      <c r="A1226">
        <v>3288</v>
      </c>
      <c r="B1226" t="s">
        <v>1624</v>
      </c>
      <c r="C1226" s="26">
        <v>3</v>
      </c>
      <c r="D1226" s="21">
        <v>4.3355018567415744</v>
      </c>
      <c r="E1226" s="21">
        <v>-0.4655286532573194</v>
      </c>
      <c r="F1226" s="21">
        <v>1.5308343190040856</v>
      </c>
      <c r="G1226" s="21">
        <v>1.37936998174032</v>
      </c>
      <c r="H1226" s="21">
        <v>0.17615976097391958</v>
      </c>
      <c r="I1226" s="21">
        <v>0</v>
      </c>
      <c r="J1226" s="21">
        <v>10.569585658435171</v>
      </c>
      <c r="K1226" s="21">
        <v>0.17615976097391958</v>
      </c>
      <c r="L1226" s="21">
        <v>-0.99999999999999956</v>
      </c>
      <c r="M1226" s="21">
        <v>-0.99999999999999956</v>
      </c>
      <c r="N1226" s="21">
        <v>3.52319521947839</v>
      </c>
      <c r="O1226" s="21">
        <v>16.284457496917074</v>
      </c>
      <c r="P1226" s="21">
        <v>-5.9340524546227735E-2</v>
      </c>
      <c r="Q1226" s="21">
        <v>-4.8982067247771166</v>
      </c>
      <c r="R1226" s="21">
        <v>-1.7259478547184601</v>
      </c>
      <c r="S1226" s="21">
        <v>0.3333333333333332</v>
      </c>
      <c r="T1226" s="21">
        <v>0.42688014268100122</v>
      </c>
      <c r="U1226" s="21">
        <v>9.449400240705752E-2</v>
      </c>
      <c r="V1226" s="21">
        <v>9.2024731779949576E-2</v>
      </c>
      <c r="W1226" s="21">
        <v>30.822897969096879</v>
      </c>
      <c r="X1226" s="21">
        <v>1.5831963504877762</v>
      </c>
      <c r="Y1226" s="21">
        <v>-0.99999999999999956</v>
      </c>
      <c r="Z1226" s="21">
        <v>-0.99999999999999956</v>
      </c>
      <c r="AA1226" s="21">
        <v>46.493711982437382</v>
      </c>
      <c r="AB1226" s="21">
        <v>-6.1546681398449377E-2</v>
      </c>
      <c r="AC1226" s="21">
        <v>0.12828486423191454</v>
      </c>
      <c r="AD1226" s="21">
        <v>0.28119705452771426</v>
      </c>
      <c r="AE1226" s="21">
        <v>17.39676186805897</v>
      </c>
      <c r="AF1226" s="21">
        <v>-0.99999999999999956</v>
      </c>
      <c r="AG1226" s="21">
        <v>-0.99999999999999956</v>
      </c>
      <c r="AH1226" s="21">
        <v>-0.99999999999999956</v>
      </c>
      <c r="AI1226" s="21">
        <v>-7.9205264835538566E-2</v>
      </c>
      <c r="AJ1226" s="21">
        <v>9.2024731779949576E-2</v>
      </c>
      <c r="AK1226" s="21">
        <v>-0.20958587080164548</v>
      </c>
      <c r="AL1226" s="21">
        <v>-2.6619122581125518E-2</v>
      </c>
      <c r="AM1226" s="21">
        <v>-6.7667180353387188E-2</v>
      </c>
      <c r="AN1226" s="21">
        <v>0.4801157892790146</v>
      </c>
      <c r="AO1226" s="21">
        <v>-2.7396088628429052</v>
      </c>
      <c r="AP1226" s="21">
        <v>11.869799119069734</v>
      </c>
      <c r="AQ1226" s="21">
        <v>41.392483627532066</v>
      </c>
      <c r="AR1226" s="21">
        <v>0.94673221020134113</v>
      </c>
      <c r="AS1226" s="21">
        <v>1.7593561114616945</v>
      </c>
      <c r="AT1226" s="21">
        <v>-0.99999999999999956</v>
      </c>
      <c r="AU1226" s="21">
        <v>-0.99999999999999956</v>
      </c>
      <c r="AV1226" s="21">
        <v>-0.34657787297814097</v>
      </c>
      <c r="AW1226" s="21">
        <v>74.647968598424185</v>
      </c>
      <c r="AX1226" s="21">
        <v>82.266336479708386</v>
      </c>
      <c r="AY1226" s="21">
        <v>0.15541794769743983</v>
      </c>
      <c r="AZ1226" s="21">
        <v>14.242411535842052</v>
      </c>
      <c r="BA1226" s="26">
        <v>1484.6696899059884</v>
      </c>
    </row>
    <row r="1227" spans="1:100" x14ac:dyDescent="0.25">
      <c r="A1227">
        <v>3289</v>
      </c>
      <c r="B1227" t="s">
        <v>1625</v>
      </c>
      <c r="C1227" s="26">
        <v>3</v>
      </c>
      <c r="D1227" s="21">
        <v>4.7975485456766007</v>
      </c>
      <c r="E1227" s="21">
        <v>0</v>
      </c>
      <c r="F1227" s="21">
        <v>0.45224309719730149</v>
      </c>
      <c r="G1227" s="21">
        <v>0.45224309719730149</v>
      </c>
      <c r="H1227" s="21">
        <v>0.15462410367296964</v>
      </c>
      <c r="I1227" s="21">
        <v>0</v>
      </c>
      <c r="J1227" s="21">
        <v>9.2774462203781827</v>
      </c>
      <c r="K1227" s="21">
        <v>0.15462410367296964</v>
      </c>
      <c r="L1227" s="21">
        <v>-1.0000000000000002</v>
      </c>
      <c r="M1227" s="21">
        <v>-1.0000000000000002</v>
      </c>
      <c r="N1227" s="21">
        <v>3.0924820734593927</v>
      </c>
      <c r="O1227" s="21">
        <v>14.527237863252067</v>
      </c>
      <c r="P1227" s="21">
        <v>3.497778133382186</v>
      </c>
      <c r="Q1227" s="21">
        <v>1.0506777432221215</v>
      </c>
      <c r="R1227" s="21">
        <v>0.65484026062603329</v>
      </c>
      <c r="S1227" s="21">
        <v>0.33430117535059173</v>
      </c>
      <c r="T1227" s="21">
        <v>0.22592426470320925</v>
      </c>
      <c r="U1227" s="21">
        <v>0.12984597430948094</v>
      </c>
      <c r="V1227" s="21">
        <v>0</v>
      </c>
      <c r="W1227" s="21">
        <v>21.417892427612475</v>
      </c>
      <c r="X1227" s="21">
        <v>0.78824308749418182</v>
      </c>
      <c r="Y1227" s="21">
        <v>-1.0000000000000002</v>
      </c>
      <c r="Z1227" s="21">
        <v>-1.0000000000000002</v>
      </c>
      <c r="AA1227" s="21">
        <v>73.54605356485915</v>
      </c>
      <c r="AB1227" s="21">
        <v>0.22107872329569145</v>
      </c>
      <c r="AC1227" s="21">
        <v>0.45303774393384599</v>
      </c>
      <c r="AD1227" s="21">
        <v>0.35534995030287508</v>
      </c>
      <c r="AE1227" s="21">
        <v>51.473320876620647</v>
      </c>
      <c r="AF1227" s="21">
        <v>-1.0000000000000002</v>
      </c>
      <c r="AG1227" s="21">
        <v>-1.0000000000000002</v>
      </c>
      <c r="AH1227" s="21">
        <v>-1.0000000000000002</v>
      </c>
      <c r="AI1227" s="21">
        <v>-5.650613850158125E-3</v>
      </c>
      <c r="AJ1227" s="21">
        <v>0</v>
      </c>
      <c r="AK1227" s="21">
        <v>2.226694447964353E-2</v>
      </c>
      <c r="AL1227" s="21">
        <v>1.9281786706932029E-2</v>
      </c>
      <c r="AM1227" s="21">
        <v>-2.9002802084369769E-2</v>
      </c>
      <c r="AN1227" s="21">
        <v>-0.25214026190841976</v>
      </c>
      <c r="AO1227" s="21">
        <v>-0.61373532971102718</v>
      </c>
      <c r="AP1227" s="21">
        <v>-6.2070976141758312</v>
      </c>
      <c r="AQ1227" s="21">
        <v>30.695338647990667</v>
      </c>
      <c r="AR1227" s="21">
        <v>0.69007141436328179</v>
      </c>
      <c r="AS1227" s="21">
        <v>0.94286719116715167</v>
      </c>
      <c r="AT1227" s="21">
        <v>-1.0000000000000002</v>
      </c>
      <c r="AU1227" s="21">
        <v>-1.0000000000000002</v>
      </c>
      <c r="AV1227" s="21">
        <v>1.1070833578233346</v>
      </c>
      <c r="AW1227" s="21">
        <v>81.866193813935396</v>
      </c>
      <c r="AX1227" s="21">
        <v>81.753181536932246</v>
      </c>
      <c r="AY1227" s="21">
        <v>0.18945165601813624</v>
      </c>
      <c r="AZ1227" s="21">
        <v>2.5811816340228648</v>
      </c>
      <c r="BA1227" s="26">
        <v>1484.6263297558592</v>
      </c>
    </row>
    <row r="1228" spans="1:100" x14ac:dyDescent="0.25">
      <c r="A1228">
        <v>3291</v>
      </c>
      <c r="B1228" t="s">
        <v>1626</v>
      </c>
      <c r="C1228" s="26">
        <v>3</v>
      </c>
      <c r="D1228" s="21">
        <v>4.351523864154716</v>
      </c>
      <c r="E1228" s="21">
        <v>0.13599020433153802</v>
      </c>
      <c r="F1228" s="21">
        <v>0.41325738287245034</v>
      </c>
      <c r="G1228" s="21">
        <v>0.45980487648837615</v>
      </c>
      <c r="H1228" s="21">
        <v>-0.161879221177818</v>
      </c>
      <c r="I1228" s="21">
        <v>0</v>
      </c>
      <c r="J1228" s="21">
        <v>-9.7127532706690758</v>
      </c>
      <c r="K1228" s="21">
        <v>-0.161879221177818</v>
      </c>
      <c r="L1228" s="21">
        <v>-0.99999999999999944</v>
      </c>
      <c r="M1228" s="21">
        <v>-0.99999999999999944</v>
      </c>
      <c r="N1228" s="21">
        <v>-3.2375844235563589</v>
      </c>
      <c r="O1228" s="21">
        <v>-4.9014245300259862</v>
      </c>
      <c r="P1228" s="21">
        <v>1.4699254762945626</v>
      </c>
      <c r="Q1228" s="21">
        <v>0.58252323070036627</v>
      </c>
      <c r="R1228" s="21">
        <v>0.48936121665113486</v>
      </c>
      <c r="S1228" s="21">
        <v>0.33333333333333315</v>
      </c>
      <c r="T1228" s="21">
        <v>0.31200353267851672</v>
      </c>
      <c r="U1228" s="21">
        <v>-7.6432405634796086E-2</v>
      </c>
      <c r="V1228" s="21">
        <v>-3.5143942214591658E-3</v>
      </c>
      <c r="W1228" s="21">
        <v>29.090771493336501</v>
      </c>
      <c r="X1228" s="21">
        <v>0.4414100627999899</v>
      </c>
      <c r="Y1228" s="21">
        <v>-0.99999999999999944</v>
      </c>
      <c r="Z1228" s="21">
        <v>-0.99999999999999944</v>
      </c>
      <c r="AA1228" s="21">
        <v>36.005556939076676</v>
      </c>
      <c r="AB1228" s="21">
        <v>0.16424397560274118</v>
      </c>
      <c r="AC1228" s="21">
        <v>4.2286312222461653E-2</v>
      </c>
      <c r="AD1228" s="21">
        <v>-7.8021803243422005E-2</v>
      </c>
      <c r="AE1228" s="21">
        <v>6.4254242290890424</v>
      </c>
      <c r="AF1228" s="21">
        <v>-0.99999999999999944</v>
      </c>
      <c r="AG1228" s="21">
        <v>-0.99999999999999944</v>
      </c>
      <c r="AH1228" s="21">
        <v>-0.99999999999999944</v>
      </c>
      <c r="AI1228" s="21">
        <v>0</v>
      </c>
      <c r="AJ1228" s="21">
        <v>-3.5143942214591658E-3</v>
      </c>
      <c r="AK1228" s="21">
        <v>-0.10919124621537363</v>
      </c>
      <c r="AL1228" s="21">
        <v>-1.4291816350281247E-2</v>
      </c>
      <c r="AM1228" s="21">
        <v>-0.17631339806543067</v>
      </c>
      <c r="AN1228" s="21">
        <v>0.17279101252247095</v>
      </c>
      <c r="AO1228" s="21">
        <v>-4.9537911827126369</v>
      </c>
      <c r="AP1228" s="21">
        <v>4.24831623131037</v>
      </c>
      <c r="AQ1228" s="21">
        <v>19.378018222667428</v>
      </c>
      <c r="AR1228" s="21">
        <v>0.56539006615559495</v>
      </c>
      <c r="AS1228" s="21">
        <v>0.27953084162217201</v>
      </c>
      <c r="AT1228" s="21">
        <v>-0.99999999999999944</v>
      </c>
      <c r="AU1228" s="21">
        <v>-0.99999999999999944</v>
      </c>
      <c r="AV1228" s="21">
        <v>0.94916609313951095</v>
      </c>
      <c r="AW1228" s="21">
        <v>35.352448640361061</v>
      </c>
      <c r="AX1228" s="21">
        <v>35.001009218215145</v>
      </c>
      <c r="AY1228" s="21">
        <v>2.0397187933544197E-3</v>
      </c>
      <c r="AZ1228" s="21">
        <v>-18.648296674574301</v>
      </c>
      <c r="BA1228" s="26">
        <v>1356.8935065091853</v>
      </c>
      <c r="CU1228" t="e">
        <v>#N/A</v>
      </c>
      <c r="CV1228" t="e">
        <v>#N/A</v>
      </c>
    </row>
    <row r="1229" spans="1:100" x14ac:dyDescent="0.25">
      <c r="A1229">
        <v>3292</v>
      </c>
      <c r="B1229" t="s">
        <v>1627</v>
      </c>
      <c r="C1229" s="26">
        <v>2</v>
      </c>
      <c r="D1229" s="21">
        <v>3.2290600020458067</v>
      </c>
      <c r="E1229" s="21">
        <v>-0.11170081393177117</v>
      </c>
      <c r="F1229" s="21">
        <v>-0.2012099506569274</v>
      </c>
      <c r="G1229" s="21">
        <v>-0.19445679437754732</v>
      </c>
      <c r="H1229" s="21">
        <v>1.1998393982465522E-2</v>
      </c>
      <c r="I1229" s="21">
        <v>0</v>
      </c>
      <c r="J1229" s="21">
        <v>0.71990363894793052</v>
      </c>
      <c r="K1229" s="21">
        <v>1.1998393982465522E-2</v>
      </c>
      <c r="L1229" s="21">
        <v>-1</v>
      </c>
      <c r="M1229" s="21">
        <v>-1</v>
      </c>
      <c r="N1229" s="21">
        <v>0.2399678796493101</v>
      </c>
      <c r="O1229" s="21">
        <v>4.592660454787965</v>
      </c>
      <c r="P1229" s="21">
        <v>-0.3979266333284483</v>
      </c>
      <c r="Q1229" s="21">
        <v>-0.64179883093076362</v>
      </c>
      <c r="R1229" s="21">
        <v>-0.20930535265454869</v>
      </c>
      <c r="S1229" s="21">
        <v>0.31709753510085453</v>
      </c>
      <c r="T1229" s="21">
        <v>0.22786744804448292</v>
      </c>
      <c r="U1229" s="21">
        <v>7.8914833772397996E-3</v>
      </c>
      <c r="V1229" s="21">
        <v>-8.5874982520162488E-3</v>
      </c>
      <c r="W1229" s="21">
        <v>19.916884406481991</v>
      </c>
      <c r="X1229" s="21">
        <v>0.47985412260794941</v>
      </c>
      <c r="Y1229" s="21">
        <v>-1</v>
      </c>
      <c r="Z1229" s="21">
        <v>-1</v>
      </c>
      <c r="AA1229" s="21">
        <v>33.353577738864828</v>
      </c>
      <c r="AB1229" s="21">
        <v>3.9214147764972201E-2</v>
      </c>
      <c r="AC1229" s="21">
        <v>3.9398094622345198E-2</v>
      </c>
      <c r="AD1229" s="21">
        <v>3.5478616783402167E-2</v>
      </c>
      <c r="AE1229" s="21">
        <v>10.416258564989917</v>
      </c>
      <c r="AF1229" s="21">
        <v>-1</v>
      </c>
      <c r="AG1229" s="21">
        <v>-1</v>
      </c>
      <c r="AH1229" s="21">
        <v>-1</v>
      </c>
      <c r="AI1229" s="21">
        <v>-4.9759262139667639E-3</v>
      </c>
      <c r="AJ1229" s="21">
        <v>-8.5874982520162488E-3</v>
      </c>
      <c r="AK1229" s="21">
        <v>0.18466506270656083</v>
      </c>
      <c r="AL1229" s="21">
        <v>-1.2837105717313502E-2</v>
      </c>
      <c r="AM1229" s="21">
        <v>0.20673812591942578</v>
      </c>
      <c r="AN1229" s="21">
        <v>-2.3297265704372017E-2</v>
      </c>
      <c r="AO1229" s="21">
        <v>5.6513816711026346</v>
      </c>
      <c r="AP1229" s="21">
        <v>-0.20622038078005378</v>
      </c>
      <c r="AQ1229" s="21">
        <v>24.82552696065466</v>
      </c>
      <c r="AR1229" s="21">
        <v>0.59192223763517093</v>
      </c>
      <c r="AS1229" s="21">
        <v>0.5556513671788027</v>
      </c>
      <c r="AT1229" s="21">
        <v>-1</v>
      </c>
      <c r="AU1229" s="21">
        <v>-1</v>
      </c>
      <c r="AV1229" s="21">
        <v>-0.22604028621692962</v>
      </c>
      <c r="AW1229" s="21">
        <v>43.881236626448768</v>
      </c>
      <c r="AX1229" s="21">
        <v>43.851854000002078</v>
      </c>
      <c r="AY1229" s="21">
        <v>8.2375724090640687E-2</v>
      </c>
      <c r="AZ1229" s="21">
        <v>-14.767142687469798</v>
      </c>
      <c r="BA1229" s="26">
        <v>1416.9678122728142</v>
      </c>
    </row>
    <row r="1230" spans="1:100" x14ac:dyDescent="0.25">
      <c r="A1230">
        <v>3293</v>
      </c>
      <c r="B1230" t="s">
        <v>1628</v>
      </c>
      <c r="C1230" s="26">
        <v>3</v>
      </c>
      <c r="D1230" s="21">
        <v>4.3334482000925867</v>
      </c>
      <c r="E1230" s="21">
        <v>8.0266306997168593E-2</v>
      </c>
      <c r="F1230" s="21">
        <v>-7.3604709974127214E-2</v>
      </c>
      <c r="G1230" s="21">
        <v>-4.3679016715283348E-2</v>
      </c>
      <c r="H1230" s="21">
        <v>0.57365618231979976</v>
      </c>
      <c r="I1230" s="21">
        <v>0</v>
      </c>
      <c r="J1230" s="21">
        <v>34.419370939187978</v>
      </c>
      <c r="K1230" s="21">
        <v>0.57365618231979976</v>
      </c>
      <c r="L1230" s="21">
        <v>-1.0000000000000018</v>
      </c>
      <c r="M1230" s="21">
        <v>-1.0000000000000018</v>
      </c>
      <c r="N1230" s="21">
        <v>11.47312364639599</v>
      </c>
      <c r="O1230" s="21">
        <v>38.709140122565273</v>
      </c>
      <c r="P1230" s="21">
        <v>-0.45328878250487464</v>
      </c>
      <c r="Q1230" s="21">
        <v>1.3909825606594124</v>
      </c>
      <c r="R1230" s="21">
        <v>0.37306348452164256</v>
      </c>
      <c r="S1230" s="21">
        <v>0.3333333333333337</v>
      </c>
      <c r="T1230" s="21">
        <v>0.48032049349856032</v>
      </c>
      <c r="U1230" s="21">
        <v>0.30785323329622871</v>
      </c>
      <c r="V1230" s="21">
        <v>-3.9959219240396776E-3</v>
      </c>
      <c r="W1230" s="21">
        <v>21.754198235371334</v>
      </c>
      <c r="X1230" s="21">
        <v>1.6094855625742939</v>
      </c>
      <c r="Y1230" s="21">
        <v>-1.0000000000000018</v>
      </c>
      <c r="Z1230" s="21">
        <v>-1.0000000000000018</v>
      </c>
      <c r="AA1230" s="21">
        <v>89.003861645163141</v>
      </c>
      <c r="AB1230" s="21">
        <v>0.24591566201600307</v>
      </c>
      <c r="AC1230" s="21">
        <v>0.53434663137061422</v>
      </c>
      <c r="AD1230" s="21">
        <v>0.55726970511878626</v>
      </c>
      <c r="AE1230" s="21">
        <v>66.876599925270142</v>
      </c>
      <c r="AF1230" s="21">
        <v>-1.0000000000000018</v>
      </c>
      <c r="AG1230" s="21">
        <v>-1.0000000000000018</v>
      </c>
      <c r="AH1230" s="21">
        <v>-1.0000000000000018</v>
      </c>
      <c r="AI1230" s="21">
        <v>0</v>
      </c>
      <c r="AJ1230" s="21">
        <v>-3.9959219240396776E-3</v>
      </c>
      <c r="AK1230" s="21">
        <v>-0.14586033388602718</v>
      </c>
      <c r="AL1230" s="21">
        <v>-4.8085734607494462E-2</v>
      </c>
      <c r="AM1230" s="21">
        <v>-5.6626557349432373E-3</v>
      </c>
      <c r="AN1230" s="21">
        <v>0.32741910085298825</v>
      </c>
      <c r="AO1230" s="21">
        <v>-0.87086806280371698</v>
      </c>
      <c r="AP1230" s="21">
        <v>7.9450488482872332</v>
      </c>
      <c r="AQ1230" s="21">
        <v>56.173569174559304</v>
      </c>
      <c r="AR1230" s="21">
        <v>1.1175111382040832</v>
      </c>
      <c r="AS1230" s="21">
        <v>2.1831417448940931</v>
      </c>
      <c r="AT1230" s="21">
        <v>-1.0000000000000018</v>
      </c>
      <c r="AU1230" s="21">
        <v>-1.0000000000000018</v>
      </c>
      <c r="AV1230" s="21">
        <v>0.32938446780635922</v>
      </c>
      <c r="AW1230" s="21">
        <v>135.65805061601566</v>
      </c>
      <c r="AX1230" s="21">
        <v>135.25845842361167</v>
      </c>
      <c r="AY1230" s="21">
        <v>0.5273474002362093</v>
      </c>
      <c r="AZ1230" s="21">
        <v>73.343792731898247</v>
      </c>
      <c r="BA1230" s="26">
        <v>1586.9426181613865</v>
      </c>
      <c r="CU1230" t="e">
        <v>#N/A</v>
      </c>
      <c r="CV1230" t="e">
        <v>#N/A</v>
      </c>
    </row>
    <row r="1231" spans="1:100" x14ac:dyDescent="0.25">
      <c r="A1231">
        <v>3294</v>
      </c>
      <c r="B1231" t="s">
        <v>1629</v>
      </c>
      <c r="C1231" s="26">
        <v>3</v>
      </c>
      <c r="D1231" s="21">
        <v>4.7651427935216777</v>
      </c>
      <c r="E1231" s="21">
        <v>6.4272032641598614E-2</v>
      </c>
      <c r="F1231" s="21">
        <v>-1.3994656489799968</v>
      </c>
      <c r="G1231" s="21">
        <v>-1.3688504891401945</v>
      </c>
      <c r="H1231" s="21">
        <v>-9.2581556062917666E-2</v>
      </c>
      <c r="I1231" s="21">
        <v>0</v>
      </c>
      <c r="J1231" s="21">
        <v>-5.5548933637750615</v>
      </c>
      <c r="K1231" s="21">
        <v>-9.2581556062917666E-2</v>
      </c>
      <c r="L1231" s="21">
        <v>-0.99999999999999822</v>
      </c>
      <c r="M1231" s="21">
        <v>-0.99999999999999822</v>
      </c>
      <c r="N1231" s="21">
        <v>-1.8516311212583538</v>
      </c>
      <c r="O1231" s="21">
        <v>-2.1586010593935758</v>
      </c>
      <c r="P1231" s="21">
        <v>1.4391333890681952</v>
      </c>
      <c r="Q1231" s="21">
        <v>-0.94724395136666184</v>
      </c>
      <c r="R1231" s="21">
        <v>-0.33327671887122645</v>
      </c>
      <c r="S1231" s="21">
        <v>0.33333333333333315</v>
      </c>
      <c r="T1231" s="21">
        <v>-2.4251732787020464E-2</v>
      </c>
      <c r="U1231" s="21">
        <v>1.0011990730857722E-2</v>
      </c>
      <c r="V1231" s="21">
        <v>6.4949920531082823E-4</v>
      </c>
      <c r="W1231" s="21">
        <v>16.492985861815946</v>
      </c>
      <c r="X1231" s="21">
        <v>0.1068133758893112</v>
      </c>
      <c r="Y1231" s="21">
        <v>-0.99999999999999822</v>
      </c>
      <c r="Z1231" s="21">
        <v>-0.99999999999999822</v>
      </c>
      <c r="AA1231" s="21">
        <v>44.121456892531313</v>
      </c>
      <c r="AB1231" s="21">
        <v>0.38612328267007828</v>
      </c>
      <c r="AC1231" s="21">
        <v>-0.10924953428445729</v>
      </c>
      <c r="AD1231" s="21">
        <v>0.28236120660611047</v>
      </c>
      <c r="AE1231" s="21">
        <v>27.961747749586586</v>
      </c>
      <c r="AF1231" s="21">
        <v>-0.99999999999999822</v>
      </c>
      <c r="AG1231" s="21">
        <v>-0.99999999999999822</v>
      </c>
      <c r="AH1231" s="21">
        <v>-0.99999999999999822</v>
      </c>
      <c r="AI1231" s="21">
        <v>0</v>
      </c>
      <c r="AJ1231" s="21">
        <v>6.4949920531082823E-4</v>
      </c>
      <c r="AK1231" s="21">
        <v>-1.1110733493025271E-2</v>
      </c>
      <c r="AL1231" s="21">
        <v>-0.17276474313153864</v>
      </c>
      <c r="AM1231" s="21">
        <v>-7.1580370553604361E-2</v>
      </c>
      <c r="AN1231" s="21">
        <v>-0.2284273620815554</v>
      </c>
      <c r="AO1231" s="21">
        <v>-1.8450629313052351</v>
      </c>
      <c r="AP1231" s="21">
        <v>-6.5745077676965806</v>
      </c>
      <c r="AQ1231" s="21">
        <v>10.93809249804089</v>
      </c>
      <c r="AR1231" s="21">
        <v>0.31974309048248101</v>
      </c>
      <c r="AS1231" s="21">
        <v>1.4231819826393585E-2</v>
      </c>
      <c r="AT1231" s="21">
        <v>-0.99999999999999822</v>
      </c>
      <c r="AU1231" s="21">
        <v>-0.99999999999999822</v>
      </c>
      <c r="AV1231" s="21">
        <v>-1.7021272080114207</v>
      </c>
      <c r="AW1231" s="21">
        <v>35.388348065441114</v>
      </c>
      <c r="AX1231" s="21">
        <v>35.453297985972199</v>
      </c>
      <c r="AY1231" s="21">
        <v>0.11663785403456065</v>
      </c>
      <c r="AZ1231" s="21">
        <v>7.9168238618760309</v>
      </c>
      <c r="BA1231" s="26">
        <v>1483.6692215692458</v>
      </c>
      <c r="CU1231" t="e">
        <v>#N/A</v>
      </c>
      <c r="CV1231" t="e">
        <v>#N/A</v>
      </c>
    </row>
    <row r="1232" spans="1:100" x14ac:dyDescent="0.25">
      <c r="A1232">
        <v>3295</v>
      </c>
      <c r="B1232" t="s">
        <v>1630</v>
      </c>
      <c r="C1232" s="26">
        <v>2</v>
      </c>
      <c r="D1232" s="21">
        <v>1.9436995428400976</v>
      </c>
      <c r="E1232" s="21">
        <v>-0.39721546459581253</v>
      </c>
      <c r="F1232" s="21">
        <v>-0.91217261921129922</v>
      </c>
      <c r="G1232" s="21">
        <v>-0.90864801108412085</v>
      </c>
      <c r="H1232" s="21">
        <v>-0.13575317364457107</v>
      </c>
      <c r="I1232" s="21">
        <v>0</v>
      </c>
      <c r="J1232" s="21">
        <v>-8.1451904186742645</v>
      </c>
      <c r="K1232" s="21">
        <v>-0.13575317364457107</v>
      </c>
      <c r="L1232" s="21">
        <v>-1</v>
      </c>
      <c r="M1232" s="21">
        <v>-1</v>
      </c>
      <c r="N1232" s="21">
        <v>-2.7150634728914218</v>
      </c>
      <c r="O1232" s="21">
        <v>-4.6158544150375693</v>
      </c>
      <c r="P1232" s="21">
        <v>-1.8439057251137894</v>
      </c>
      <c r="Q1232" s="21">
        <v>-4.0214273705090973</v>
      </c>
      <c r="R1232" s="21">
        <v>-1.3193389493727017</v>
      </c>
      <c r="S1232" s="21">
        <v>0.289478544993724</v>
      </c>
      <c r="T1232" s="21">
        <v>0.11125951729734337</v>
      </c>
      <c r="U1232" s="21">
        <v>-0.13650191423237812</v>
      </c>
      <c r="V1232" s="21">
        <v>-2.7680426584178127E-2</v>
      </c>
      <c r="W1232" s="21">
        <v>10.8036140816595</v>
      </c>
      <c r="X1232" s="21">
        <v>-0.18906253113387539</v>
      </c>
      <c r="Y1232" s="21">
        <v>-1</v>
      </c>
      <c r="Z1232" s="21">
        <v>-1</v>
      </c>
      <c r="AA1232" s="21">
        <v>14.590821964695078</v>
      </c>
      <c r="AB1232" s="21">
        <v>-0.1227499676148066</v>
      </c>
      <c r="AC1232" s="21">
        <v>-0.12262748575228805</v>
      </c>
      <c r="AD1232" s="21">
        <v>-0.12515555868377365</v>
      </c>
      <c r="AE1232" s="21">
        <v>-4.5049259944122433</v>
      </c>
      <c r="AF1232" s="21">
        <v>-1</v>
      </c>
      <c r="AG1232" s="21">
        <v>-1</v>
      </c>
      <c r="AH1232" s="21">
        <v>-1</v>
      </c>
      <c r="AI1232" s="21">
        <v>-1.5445392258640915E-2</v>
      </c>
      <c r="AJ1232" s="21">
        <v>-2.7680426584178127E-2</v>
      </c>
      <c r="AK1232" s="21">
        <v>0.37979005744928201</v>
      </c>
      <c r="AL1232" s="21">
        <v>-0.20796210046003466</v>
      </c>
      <c r="AM1232" s="21">
        <v>0.43400476779700181</v>
      </c>
      <c r="AN1232" s="21">
        <v>-0.25056390758194802</v>
      </c>
      <c r="AO1232" s="21">
        <v>11.438480510066061</v>
      </c>
      <c r="AP1232" s="21">
        <v>-5.9933192197434799</v>
      </c>
      <c r="AQ1232" s="21">
        <v>15.123807491370938</v>
      </c>
      <c r="AR1232" s="21">
        <v>0.37836840193264459</v>
      </c>
      <c r="AS1232" s="21">
        <v>-0.13495494322477108</v>
      </c>
      <c r="AT1232" s="21">
        <v>-1</v>
      </c>
      <c r="AU1232" s="21">
        <v>-1</v>
      </c>
      <c r="AV1232" s="21">
        <v>-1.6990995662810207</v>
      </c>
      <c r="AW1232" s="21">
        <v>22.258533340856317</v>
      </c>
      <c r="AX1232" s="21">
        <v>21.94587951573471</v>
      </c>
      <c r="AY1232" s="21">
        <v>-8.4177077412858264E-2</v>
      </c>
      <c r="AZ1232" s="21">
        <v>-43.945947783659776</v>
      </c>
      <c r="BA1232" s="26">
        <v>1369.8479687845568</v>
      </c>
    </row>
    <row r="1233" spans="1:100" x14ac:dyDescent="0.25">
      <c r="A1233">
        <v>3297</v>
      </c>
      <c r="B1233" t="s">
        <v>883</v>
      </c>
      <c r="C1233" s="26">
        <v>3</v>
      </c>
      <c r="D1233" s="21">
        <v>3.8146164894993073</v>
      </c>
      <c r="E1233" s="21">
        <v>0</v>
      </c>
      <c r="F1233" s="21">
        <v>-0.32677392765262891</v>
      </c>
      <c r="G1233" s="21">
        <v>-0.32677392765262891</v>
      </c>
      <c r="H1233" s="21">
        <v>5.7096357388598952E-2</v>
      </c>
      <c r="I1233" s="21">
        <v>0</v>
      </c>
      <c r="J1233" s="21">
        <v>3.4257814433159357</v>
      </c>
      <c r="K1233" s="21">
        <v>5.7096357388598952E-2</v>
      </c>
      <c r="L1233" s="21">
        <v>-0.99999999999999845</v>
      </c>
      <c r="M1233" s="21">
        <v>-0.99999999999999845</v>
      </c>
      <c r="N1233" s="21">
        <v>1.1419271477719786</v>
      </c>
      <c r="O1233" s="21">
        <v>6.9136240051626165</v>
      </c>
      <c r="P1233" s="21">
        <v>-9.3206873391726078E-2</v>
      </c>
      <c r="Q1233" s="21">
        <v>0.15640714864609392</v>
      </c>
      <c r="R1233" s="21">
        <v>-7.1037385301095102E-2</v>
      </c>
      <c r="S1233" s="21">
        <v>0.33333333333333309</v>
      </c>
      <c r="T1233" s="21">
        <v>0.27309157263482614</v>
      </c>
      <c r="U1233" s="21">
        <v>-0.23157812047991741</v>
      </c>
      <c r="V1233" s="21">
        <v>-1.3186167351325051E-2</v>
      </c>
      <c r="W1233" s="21">
        <v>12.182570429932692</v>
      </c>
      <c r="X1233" s="21">
        <v>-0.55493465579977641</v>
      </c>
      <c r="Y1233" s="21">
        <v>-0.99999999999999845</v>
      </c>
      <c r="Z1233" s="21">
        <v>-0.99999999999999845</v>
      </c>
      <c r="AA1233" s="21">
        <v>11.673435480184596</v>
      </c>
      <c r="AB1233" s="21">
        <v>2.1633140825144956E-3</v>
      </c>
      <c r="AC1233" s="21">
        <v>-7.1070620506578211E-2</v>
      </c>
      <c r="AD1233" s="21">
        <v>6.0145355135123674E-2</v>
      </c>
      <c r="AE1233" s="21">
        <v>-0.4380975644470072</v>
      </c>
      <c r="AF1233" s="21">
        <v>-0.99999999999999845</v>
      </c>
      <c r="AG1233" s="21">
        <v>-0.99999999999999845</v>
      </c>
      <c r="AH1233" s="21">
        <v>-0.99999999999999845</v>
      </c>
      <c r="AI1233" s="21">
        <v>0</v>
      </c>
      <c r="AJ1233" s="21">
        <v>-1.3186167351325051E-2</v>
      </c>
      <c r="AK1233" s="21">
        <v>-9.7512862376574208E-2</v>
      </c>
      <c r="AL1233" s="21">
        <v>-2.7336273973814051E-2</v>
      </c>
      <c r="AM1233" s="21">
        <v>0.33748214728330617</v>
      </c>
      <c r="AN1233" s="21">
        <v>-3.3556570873333205E-2</v>
      </c>
      <c r="AO1233" s="21">
        <v>7.9494893701997853</v>
      </c>
      <c r="AP1233" s="21">
        <v>-0.97559564170240143</v>
      </c>
      <c r="AQ1233" s="21">
        <v>15.608351873248642</v>
      </c>
      <c r="AR1233" s="21">
        <v>0.36166061813691641</v>
      </c>
      <c r="AS1233" s="21">
        <v>-0.49783829841117738</v>
      </c>
      <c r="AT1233" s="21">
        <v>-0.99999999999999845</v>
      </c>
      <c r="AU1233" s="21">
        <v>-0.99999999999999845</v>
      </c>
      <c r="AV1233" s="21">
        <v>-0.39781131295372407</v>
      </c>
      <c r="AW1233" s="21">
        <v>17.611463843644824</v>
      </c>
      <c r="AX1233" s="21">
        <v>16.292847108512319</v>
      </c>
      <c r="AY1233" s="21">
        <v>-8.579728844078463E-2</v>
      </c>
      <c r="AZ1233" s="21">
        <v>-35.815289832920563</v>
      </c>
      <c r="BA1233" s="26">
        <v>1393.3085739004164</v>
      </c>
      <c r="CU1233" t="e">
        <v>#N/A</v>
      </c>
      <c r="CV1233" t="e">
        <v>#N/A</v>
      </c>
    </row>
    <row r="1234" spans="1:100" x14ac:dyDescent="0.25">
      <c r="A1234">
        <v>3298</v>
      </c>
      <c r="B1234" t="s">
        <v>1631</v>
      </c>
      <c r="C1234" s="26">
        <v>3</v>
      </c>
      <c r="D1234" s="21">
        <v>4.1130143307326286</v>
      </c>
      <c r="E1234" s="21">
        <v>6.9316946760572748E-2</v>
      </c>
      <c r="F1234" s="21">
        <v>0.31507488479944734</v>
      </c>
      <c r="G1234" s="21">
        <v>0.34598730904276681</v>
      </c>
      <c r="H1234" s="21">
        <v>7.0598107667919408E-2</v>
      </c>
      <c r="I1234" s="21">
        <v>0</v>
      </c>
      <c r="J1234" s="21">
        <v>4.2358864600751662</v>
      </c>
      <c r="K1234" s="21">
        <v>7.0598107667919408E-2</v>
      </c>
      <c r="L1234" s="21">
        <v>-0.99999999999999967</v>
      </c>
      <c r="M1234" s="21">
        <v>-0.99999999999999967</v>
      </c>
      <c r="N1234" s="21">
        <v>1.4119621533583877</v>
      </c>
      <c r="O1234" s="21">
        <v>8.6948880998505569</v>
      </c>
      <c r="P1234" s="21">
        <v>0.31553911927353157</v>
      </c>
      <c r="Q1234" s="21">
        <v>0.92464804187148619</v>
      </c>
      <c r="R1234" s="21">
        <v>0.27147405105897815</v>
      </c>
      <c r="S1234" s="21">
        <v>0.33333333333333315</v>
      </c>
      <c r="T1234" s="21">
        <v>0.31504362975401601</v>
      </c>
      <c r="U1234" s="21">
        <v>0.19693738888842088</v>
      </c>
      <c r="V1234" s="21">
        <v>6.6082822090913467E-3</v>
      </c>
      <c r="W1234" s="21">
        <v>31.25298106067768</v>
      </c>
      <c r="X1234" s="21">
        <v>1.3842503318471984</v>
      </c>
      <c r="Y1234" s="21">
        <v>-0.99999999999999967</v>
      </c>
      <c r="Z1234" s="21">
        <v>-0.99999999999999967</v>
      </c>
      <c r="AA1234" s="21">
        <v>96.118391349590311</v>
      </c>
      <c r="AB1234" s="21">
        <v>0.54091464969818692</v>
      </c>
      <c r="AC1234" s="21">
        <v>0.40520008554740383</v>
      </c>
      <c r="AD1234" s="21">
        <v>0.34576398951148191</v>
      </c>
      <c r="AE1234" s="21">
        <v>64.593936237853612</v>
      </c>
      <c r="AF1234" s="21">
        <v>-0.99999999999999967</v>
      </c>
      <c r="AG1234" s="21">
        <v>-0.99999999999999967</v>
      </c>
      <c r="AH1234" s="21">
        <v>-0.99999999999999967</v>
      </c>
      <c r="AI1234" s="21">
        <v>1.8486674197162538E-2</v>
      </c>
      <c r="AJ1234" s="21">
        <v>6.6082822090913467E-3</v>
      </c>
      <c r="AK1234" s="21">
        <v>1.5746698490199895E-2</v>
      </c>
      <c r="AL1234" s="21">
        <v>0.22916025475431329</v>
      </c>
      <c r="AM1234" s="21">
        <v>0.2116438760065989</v>
      </c>
      <c r="AN1234" s="21">
        <v>1.4427702139470578E-2</v>
      </c>
      <c r="AO1234" s="21">
        <v>5.3698303926159703</v>
      </c>
      <c r="AP1234" s="21">
        <v>1.5064938272583315</v>
      </c>
      <c r="AQ1234" s="21">
        <v>35.488867520752841</v>
      </c>
      <c r="AR1234" s="21">
        <v>0.85192263418486136</v>
      </c>
      <c r="AS1234" s="21">
        <v>1.4548484395151173</v>
      </c>
      <c r="AT1234" s="21">
        <v>-0.99999999999999967</v>
      </c>
      <c r="AU1234" s="21">
        <v>-0.99999999999999967</v>
      </c>
      <c r="AV1234" s="21">
        <v>0.61746136010174435</v>
      </c>
      <c r="AW1234" s="21">
        <v>106.31977327669921</v>
      </c>
      <c r="AX1234" s="21">
        <v>107.3503349815516</v>
      </c>
      <c r="AY1234" s="21">
        <v>0.10120593400956593</v>
      </c>
      <c r="AZ1234" s="21">
        <v>23.899016253390489</v>
      </c>
      <c r="BA1234" s="26">
        <v>1420.1030375244468</v>
      </c>
      <c r="CU1234" t="e">
        <v>#N/A</v>
      </c>
      <c r="CV1234" t="e">
        <v>#N/A</v>
      </c>
    </row>
    <row r="1235" spans="1:100" x14ac:dyDescent="0.25">
      <c r="A1235">
        <v>3299</v>
      </c>
      <c r="B1235" t="s">
        <v>1632</v>
      </c>
      <c r="C1235" s="26">
        <v>2</v>
      </c>
      <c r="D1235" s="21">
        <v>2.3168603611821483</v>
      </c>
      <c r="E1235" s="21">
        <v>-0.31432596855804196</v>
      </c>
      <c r="F1235" s="21">
        <v>-0.70576871958275245</v>
      </c>
      <c r="G1235" s="21">
        <v>-0.70130681199074008</v>
      </c>
      <c r="H1235" s="21">
        <v>-9.2858516747239175E-2</v>
      </c>
      <c r="I1235" s="21">
        <v>0</v>
      </c>
      <c r="J1235" s="21">
        <v>-5.5715110048343499</v>
      </c>
      <c r="K1235" s="21">
        <v>-9.2858516747239175E-2</v>
      </c>
      <c r="L1235" s="21">
        <v>-1</v>
      </c>
      <c r="M1235" s="21">
        <v>-1</v>
      </c>
      <c r="N1235" s="21">
        <v>-1.857170334944783</v>
      </c>
      <c r="O1235" s="21">
        <v>-1.9424744149537911</v>
      </c>
      <c r="P1235" s="21">
        <v>-1.4241147339317903</v>
      </c>
      <c r="Q1235" s="21">
        <v>-3.0402668388551755</v>
      </c>
      <c r="R1235" s="21">
        <v>-0.9970783396177656</v>
      </c>
      <c r="S1235" s="21">
        <v>0.29749678211650482</v>
      </c>
      <c r="T1235" s="21">
        <v>0.14511267541430076</v>
      </c>
      <c r="U1235" s="21">
        <v>-9.458218811252328E-2</v>
      </c>
      <c r="V1235" s="21">
        <v>-2.2137442349718012E-2</v>
      </c>
      <c r="W1235" s="21">
        <v>13.449343058171326</v>
      </c>
      <c r="X1235" s="21">
        <v>5.134734018636844E-3</v>
      </c>
      <c r="Y1235" s="21">
        <v>-1</v>
      </c>
      <c r="Z1235" s="21">
        <v>-1</v>
      </c>
      <c r="AA1235" s="21">
        <v>20.037951794227752</v>
      </c>
      <c r="AB1235" s="21">
        <v>-7.5729179473779704E-2</v>
      </c>
      <c r="AC1235" s="21">
        <v>-7.5588853334494277E-2</v>
      </c>
      <c r="AD1235" s="21">
        <v>-7.8520873493540325E-2</v>
      </c>
      <c r="AE1235" s="21">
        <v>-0.17306608621182562</v>
      </c>
      <c r="AF1235" s="21">
        <v>-1</v>
      </c>
      <c r="AG1235" s="21">
        <v>-1</v>
      </c>
      <c r="AH1235" s="21">
        <v>-1</v>
      </c>
      <c r="AI1235" s="21">
        <v>-1.2405937848125487E-2</v>
      </c>
      <c r="AJ1235" s="21">
        <v>-2.2137442349718012E-2</v>
      </c>
      <c r="AK1235" s="21">
        <v>0.3231421325845501</v>
      </c>
      <c r="AL1235" s="21">
        <v>-0.1513141755953028</v>
      </c>
      <c r="AM1235" s="21">
        <v>0.36802560572032422</v>
      </c>
      <c r="AN1235" s="21">
        <v>-0.18458474550527043</v>
      </c>
      <c r="AO1235" s="21">
        <v>9.7583926225730799</v>
      </c>
      <c r="AP1235" s="21">
        <v>-4.3132313322504992</v>
      </c>
      <c r="AQ1235" s="21">
        <v>17.9403727206453</v>
      </c>
      <c r="AR1235" s="21">
        <v>0.44036651578475672</v>
      </c>
      <c r="AS1235" s="21">
        <v>6.5539178168719459E-2</v>
      </c>
      <c r="AT1235" s="21">
        <v>-1</v>
      </c>
      <c r="AU1235" s="21">
        <v>-1</v>
      </c>
      <c r="AV1235" s="21">
        <v>-1.2714467608144906</v>
      </c>
      <c r="AW1235" s="21">
        <v>28.535951939686672</v>
      </c>
      <c r="AX1235" s="21">
        <v>28.305536300400952</v>
      </c>
      <c r="AY1235" s="21">
        <v>-3.582411987391762E-2</v>
      </c>
      <c r="AZ1235" s="21">
        <v>-35.474871277489697</v>
      </c>
      <c r="BA1235" s="26">
        <v>1455.0474157407464</v>
      </c>
    </row>
    <row r="1236" spans="1:100" x14ac:dyDescent="0.25">
      <c r="A1236">
        <v>3300</v>
      </c>
      <c r="B1236" t="s">
        <v>1633</v>
      </c>
      <c r="C1236" s="26">
        <v>2</v>
      </c>
      <c r="D1236" s="21">
        <v>2.1116513994842716</v>
      </c>
      <c r="E1236" s="21">
        <v>-0.35990864117931265</v>
      </c>
      <c r="F1236" s="21">
        <v>-0.81927455366617452</v>
      </c>
      <c r="G1236" s="21">
        <v>-0.81532808671134693</v>
      </c>
      <c r="H1236" s="21">
        <v>-0.11644718836447103</v>
      </c>
      <c r="I1236" s="21">
        <v>0</v>
      </c>
      <c r="J1236" s="21">
        <v>-6.9868313018682597</v>
      </c>
      <c r="K1236" s="21">
        <v>-0.11644718836447103</v>
      </c>
      <c r="L1236" s="21">
        <v>-1</v>
      </c>
      <c r="M1236" s="21">
        <v>-1</v>
      </c>
      <c r="N1236" s="21">
        <v>-2.3289437672894202</v>
      </c>
      <c r="O1236" s="21">
        <v>-3.4126221557549066</v>
      </c>
      <c r="P1236" s="21">
        <v>-1.6549666058226311</v>
      </c>
      <c r="Q1236" s="21">
        <v>-3.5798275967455728</v>
      </c>
      <c r="R1236" s="21">
        <v>-1.1742962088939486</v>
      </c>
      <c r="S1236" s="21">
        <v>0.29308738532633866</v>
      </c>
      <c r="T1236" s="21">
        <v>0.12649611363742344</v>
      </c>
      <c r="U1236" s="21">
        <v>-0.11763472484436643</v>
      </c>
      <c r="V1236" s="21">
        <v>-2.5185645653899372E-2</v>
      </c>
      <c r="W1236" s="21">
        <v>11.994401195260323</v>
      </c>
      <c r="X1236" s="21">
        <v>-0.10165841571120848</v>
      </c>
      <c r="Y1236" s="21">
        <v>-1</v>
      </c>
      <c r="Z1236" s="21">
        <v>-1</v>
      </c>
      <c r="AA1236" s="21">
        <v>17.042460838027409</v>
      </c>
      <c r="AB1236" s="21">
        <v>-0.10158689721463669</v>
      </c>
      <c r="AC1236" s="21">
        <v>-0.10145638401745985</v>
      </c>
      <c r="AD1236" s="21">
        <v>-0.10416626512258083</v>
      </c>
      <c r="AE1236" s="21">
        <v>-2.5552467179619676</v>
      </c>
      <c r="AF1236" s="21">
        <v>-1</v>
      </c>
      <c r="AG1236" s="21">
        <v>-1</v>
      </c>
      <c r="AH1236" s="21">
        <v>-1</v>
      </c>
      <c r="AI1236" s="21">
        <v>-1.4077397586264926E-2</v>
      </c>
      <c r="AJ1236" s="21">
        <v>-2.5185645653899372E-2</v>
      </c>
      <c r="AK1236" s="21">
        <v>0.35429401475556477</v>
      </c>
      <c r="AL1236" s="21">
        <v>-0.18246605776631741</v>
      </c>
      <c r="AM1236" s="21">
        <v>0.4043089309729776</v>
      </c>
      <c r="AN1236" s="21">
        <v>-0.22086807075792381</v>
      </c>
      <c r="AO1236" s="21">
        <v>10.682308194645783</v>
      </c>
      <c r="AP1236" s="21">
        <v>-5.2371469043232022</v>
      </c>
      <c r="AQ1236" s="21">
        <v>16.391484418755212</v>
      </c>
      <c r="AR1236" s="21">
        <v>0.40627245246014271</v>
      </c>
      <c r="AS1236" s="21">
        <v>-4.471674489545685E-2</v>
      </c>
      <c r="AT1236" s="21">
        <v>-1</v>
      </c>
      <c r="AU1236" s="21">
        <v>-1</v>
      </c>
      <c r="AV1236" s="21">
        <v>-1.5066220092955054</v>
      </c>
      <c r="AW1236" s="21">
        <v>25.083867772510985</v>
      </c>
      <c r="AX1236" s="21">
        <v>24.808227629746366</v>
      </c>
      <c r="AY1236" s="21">
        <v>-6.2414425511237465E-2</v>
      </c>
      <c r="AZ1236" s="21">
        <v>-40.133293943668498</v>
      </c>
      <c r="BA1236" s="26">
        <v>1380.3844338796521</v>
      </c>
    </row>
    <row r="1237" spans="1:100" x14ac:dyDescent="0.25">
      <c r="A1237">
        <v>3302</v>
      </c>
      <c r="B1237" t="s">
        <v>1634</v>
      </c>
      <c r="C1237" s="26">
        <v>3</v>
      </c>
      <c r="D1237" s="21">
        <v>3.7371877008747543</v>
      </c>
      <c r="E1237" s="21">
        <v>0</v>
      </c>
      <c r="F1237" s="21">
        <v>0.1170394485092891</v>
      </c>
      <c r="G1237" s="21">
        <v>0.1170394485092891</v>
      </c>
      <c r="H1237" s="21">
        <v>-0.12897075176945921</v>
      </c>
      <c r="I1237" s="21">
        <v>-9.4664272642670626E-4</v>
      </c>
      <c r="J1237" s="21">
        <v>-7.7950436697531549</v>
      </c>
      <c r="K1237" s="21">
        <v>-0.12991739449588591</v>
      </c>
      <c r="L1237" s="21">
        <v>-0.99999999999999889</v>
      </c>
      <c r="M1237" s="21">
        <v>-0.99999999999999889</v>
      </c>
      <c r="N1237" s="21">
        <v>-2.5983478899177177</v>
      </c>
      <c r="O1237" s="21">
        <v>-3.9408165203691112</v>
      </c>
      <c r="P1237" s="21">
        <v>-0.78116303057637815</v>
      </c>
      <c r="Q1237" s="21">
        <v>1.0123901033613831</v>
      </c>
      <c r="R1237" s="21">
        <v>0.22355159308821007</v>
      </c>
      <c r="S1237" s="21">
        <v>0.33333333333333293</v>
      </c>
      <c r="T1237" s="21">
        <v>0.3811299699461258</v>
      </c>
      <c r="U1237" s="21">
        <v>0.23231873596581798</v>
      </c>
      <c r="V1237" s="21">
        <v>9.7127345630531534E-2</v>
      </c>
      <c r="W1237" s="21">
        <v>46.953071174867759</v>
      </c>
      <c r="X1237" s="21">
        <v>2.3957951131288246</v>
      </c>
      <c r="Y1237" s="21">
        <v>-0.99999999999999889</v>
      </c>
      <c r="Z1237" s="21">
        <v>-0.99999999999999889</v>
      </c>
      <c r="AA1237" s="21">
        <v>82.455651245012163</v>
      </c>
      <c r="AB1237" s="21">
        <v>0.30916203451303836</v>
      </c>
      <c r="AC1237" s="21">
        <v>0.26871108713661668</v>
      </c>
      <c r="AD1237" s="21">
        <v>0.12770744789146765</v>
      </c>
      <c r="AE1237" s="21">
        <v>35.279028477056151</v>
      </c>
      <c r="AF1237" s="21">
        <v>-0.99999999999999889</v>
      </c>
      <c r="AG1237" s="21">
        <v>-0.99999999999999889</v>
      </c>
      <c r="AH1237" s="21">
        <v>-0.99999999999999889</v>
      </c>
      <c r="AI1237" s="21">
        <v>0</v>
      </c>
      <c r="AJ1237" s="21">
        <v>9.7127345630531534E-2</v>
      </c>
      <c r="AK1237" s="21">
        <v>0.12684239385764673</v>
      </c>
      <c r="AL1237" s="21">
        <v>0.34647353380526841</v>
      </c>
      <c r="AM1237" s="21">
        <v>0.45134774100715824</v>
      </c>
      <c r="AN1237" s="21">
        <v>3.1191287128139358E-2</v>
      </c>
      <c r="AO1237" s="21">
        <v>11.917905494467192</v>
      </c>
      <c r="AP1237" s="21">
        <v>2.5121498472298271</v>
      </c>
      <c r="AQ1237" s="21">
        <v>39.158027505114624</v>
      </c>
      <c r="AR1237" s="21">
        <v>1.0439093848758076</v>
      </c>
      <c r="AS1237" s="21">
        <v>2.2658777186329391</v>
      </c>
      <c r="AT1237" s="21">
        <v>-0.99999999999999889</v>
      </c>
      <c r="AU1237" s="21">
        <v>-0.99999999999999889</v>
      </c>
      <c r="AV1237" s="21">
        <v>0.34059104159749931</v>
      </c>
      <c r="AW1237" s="21">
        <v>81.026984571872816</v>
      </c>
      <c r="AX1237" s="21">
        <v>90.739719134925991</v>
      </c>
      <c r="AY1237" s="21">
        <v>0.10185499417510828</v>
      </c>
      <c r="AZ1237" s="21">
        <v>5.6102774754163978</v>
      </c>
      <c r="BA1237" s="26">
        <v>1359.3845993521734</v>
      </c>
    </row>
    <row r="1238" spans="1:100" x14ac:dyDescent="0.25">
      <c r="A1238">
        <v>3303</v>
      </c>
      <c r="B1238" t="s">
        <v>1635</v>
      </c>
      <c r="C1238" s="26">
        <v>3</v>
      </c>
      <c r="D1238" s="21">
        <v>5.2576768575870885</v>
      </c>
      <c r="E1238" s="21">
        <v>5.8692014589759645E-2</v>
      </c>
      <c r="F1238" s="21">
        <v>-0.31717875814091839</v>
      </c>
      <c r="G1238" s="21">
        <v>-0.29761475327766501</v>
      </c>
      <c r="H1238" s="21">
        <v>0.24110039056654861</v>
      </c>
      <c r="I1238" s="21">
        <v>0</v>
      </c>
      <c r="J1238" s="21">
        <v>14.466023433992909</v>
      </c>
      <c r="K1238" s="21">
        <v>0.24110039056654861</v>
      </c>
      <c r="L1238" s="21">
        <v>-1.0000000000000004</v>
      </c>
      <c r="M1238" s="21">
        <v>-1.0000000000000004</v>
      </c>
      <c r="N1238" s="21">
        <v>4.8220078113309714</v>
      </c>
      <c r="O1238" s="21">
        <v>19.426085538302338</v>
      </c>
      <c r="P1238" s="21">
        <v>-0.78397363121359476</v>
      </c>
      <c r="Q1238" s="21">
        <v>4.381399650781761</v>
      </c>
      <c r="R1238" s="21">
        <v>1.3889104315853096</v>
      </c>
      <c r="S1238" s="21">
        <v>0.33333333333333359</v>
      </c>
      <c r="T1238" s="21">
        <v>0.41923156153118163</v>
      </c>
      <c r="U1238" s="21">
        <v>0.3308986385814196</v>
      </c>
      <c r="V1238" s="21">
        <v>6.975751930467693E-3</v>
      </c>
      <c r="W1238" s="21">
        <v>33.973555792394144</v>
      </c>
      <c r="X1238" s="21">
        <v>1.9247236217271932</v>
      </c>
      <c r="Y1238" s="21">
        <v>-1.0000000000000004</v>
      </c>
      <c r="Z1238" s="21">
        <v>-1.0000000000000004</v>
      </c>
      <c r="AA1238" s="21">
        <v>53.439955026959659</v>
      </c>
      <c r="AB1238" s="21">
        <v>-4.8270242874561553E-2</v>
      </c>
      <c r="AC1238" s="21">
        <v>0.22965053395164267</v>
      </c>
      <c r="AD1238" s="21">
        <v>0.18016948498252314</v>
      </c>
      <c r="AE1238" s="21">
        <v>18.077488802980195</v>
      </c>
      <c r="AF1238" s="21">
        <v>-1.0000000000000004</v>
      </c>
      <c r="AG1238" s="21">
        <v>-1.0000000000000004</v>
      </c>
      <c r="AH1238" s="21">
        <v>-1.0000000000000004</v>
      </c>
      <c r="AI1238" s="21">
        <v>-3.4988565043017741E-2</v>
      </c>
      <c r="AJ1238" s="21">
        <v>6.975751930467693E-3</v>
      </c>
      <c r="AK1238" s="21">
        <v>7.5523062822606707E-2</v>
      </c>
      <c r="AL1238" s="21">
        <v>0.13236839890404206</v>
      </c>
      <c r="AM1238" s="21">
        <v>0.11249201039764377</v>
      </c>
      <c r="AN1238" s="21">
        <v>0.22053859755249031</v>
      </c>
      <c r="AO1238" s="21">
        <v>3.189915574054127</v>
      </c>
      <c r="AP1238" s="21">
        <v>6.1753069333324664</v>
      </c>
      <c r="AQ1238" s="21">
        <v>48.439579226387053</v>
      </c>
      <c r="AR1238" s="21">
        <v>1.0904392853764022</v>
      </c>
      <c r="AS1238" s="21">
        <v>2.1658240122937427</v>
      </c>
      <c r="AT1238" s="21">
        <v>-1.0000000000000004</v>
      </c>
      <c r="AU1238" s="21">
        <v>-1.0000000000000004</v>
      </c>
      <c r="AV1238" s="21">
        <v>1.0912956783076437</v>
      </c>
      <c r="AW1238" s="21">
        <v>79.04134749859449</v>
      </c>
      <c r="AX1238" s="21">
        <v>79.039151390780887</v>
      </c>
      <c r="AY1238" s="21">
        <v>3.9721495936564204E-2</v>
      </c>
      <c r="AZ1238" s="21">
        <v>18.668177365827265</v>
      </c>
      <c r="BA1238" s="26">
        <v>1490.6703225159179</v>
      </c>
    </row>
    <row r="1239" spans="1:100" x14ac:dyDescent="0.25">
      <c r="A1239">
        <v>3305</v>
      </c>
      <c r="B1239" t="s">
        <v>1636</v>
      </c>
      <c r="C1239" s="26">
        <v>3</v>
      </c>
      <c r="D1239" s="21">
        <v>4.0968435741754714</v>
      </c>
      <c r="E1239" s="21">
        <v>0</v>
      </c>
      <c r="F1239" s="21">
        <v>-1.3071784627233825</v>
      </c>
      <c r="G1239" s="21">
        <v>-1.3071784627233825</v>
      </c>
      <c r="H1239" s="21">
        <v>1.345254998697927E-3</v>
      </c>
      <c r="I1239" s="21">
        <v>0</v>
      </c>
      <c r="J1239" s="21">
        <v>8.0715299921876316E-2</v>
      </c>
      <c r="K1239" s="21">
        <v>1.345254998697927E-3</v>
      </c>
      <c r="L1239" s="21">
        <v>-1.0000000000000027</v>
      </c>
      <c r="M1239" s="21">
        <v>-1.0000000000000027</v>
      </c>
      <c r="N1239" s="21">
        <v>2.6905099973958568E-2</v>
      </c>
      <c r="O1239" s="21">
        <v>2.8703804113739664</v>
      </c>
      <c r="P1239" s="21">
        <v>7.7139690304507055E-2</v>
      </c>
      <c r="Q1239" s="21">
        <v>2.4042849783236262</v>
      </c>
      <c r="R1239" s="21">
        <v>0.73568601398039979</v>
      </c>
      <c r="S1239" s="21">
        <v>0.33122961653450261</v>
      </c>
      <c r="T1239" s="21">
        <v>0.27231460243759287</v>
      </c>
      <c r="U1239" s="21">
        <v>-1.2290146522596235E-3</v>
      </c>
      <c r="V1239" s="21">
        <v>0</v>
      </c>
      <c r="W1239" s="21">
        <v>24.038797972845536</v>
      </c>
      <c r="X1239" s="21">
        <v>0.53316133922883824</v>
      </c>
      <c r="Y1239" s="21">
        <v>-1.0000000000000027</v>
      </c>
      <c r="Z1239" s="21">
        <v>-1.0000000000000027</v>
      </c>
      <c r="AA1239" s="21">
        <v>20.038308568602435</v>
      </c>
      <c r="AB1239" s="21">
        <v>-7.7190934261561428E-2</v>
      </c>
      <c r="AC1239" s="21">
        <v>-3.1863116650063302E-3</v>
      </c>
      <c r="AD1239" s="21">
        <v>-1.4346262437902237E-2</v>
      </c>
      <c r="AE1239" s="21">
        <v>-4.7361754182234952</v>
      </c>
      <c r="AF1239" s="21">
        <v>-1.0000000000000027</v>
      </c>
      <c r="AG1239" s="21">
        <v>-1.0000000000000027</v>
      </c>
      <c r="AH1239" s="21">
        <v>-1.0000000000000027</v>
      </c>
      <c r="AI1239" s="21">
        <v>-1.1761911362612057E-2</v>
      </c>
      <c r="AJ1239" s="21">
        <v>0</v>
      </c>
      <c r="AK1239" s="21">
        <v>0.11444594909543826</v>
      </c>
      <c r="AL1239" s="21">
        <v>0.23820346557249877</v>
      </c>
      <c r="AM1239" s="21">
        <v>-0.131202626208616</v>
      </c>
      <c r="AN1239" s="21">
        <v>-0.18900373813908122</v>
      </c>
      <c r="AO1239" s="21">
        <v>-2.707835909738209</v>
      </c>
      <c r="AP1239" s="21">
        <v>-3.5340761256145363</v>
      </c>
      <c r="AQ1239" s="21">
        <v>24.11951327276741</v>
      </c>
      <c r="AR1239" s="21">
        <v>0.60231520431983609</v>
      </c>
      <c r="AS1239" s="21">
        <v>0.53450659422753632</v>
      </c>
      <c r="AT1239" s="21">
        <v>-1.0000000000000027</v>
      </c>
      <c r="AU1239" s="21">
        <v>-1.0000000000000027</v>
      </c>
      <c r="AV1239" s="21">
        <v>-0.57149244874298277</v>
      </c>
      <c r="AW1239" s="21">
        <v>19.37461285436185</v>
      </c>
      <c r="AX1239" s="21">
        <v>19.139374627109611</v>
      </c>
      <c r="AY1239" s="21">
        <v>-3.4774199895025316E-2</v>
      </c>
      <c r="AZ1239" s="21">
        <v>-33.028415019557968</v>
      </c>
      <c r="BA1239" s="26">
        <v>1391.8884276935976</v>
      </c>
      <c r="CU1239" t="e">
        <v>#N/A</v>
      </c>
      <c r="CV1239" t="e">
        <v>#N/A</v>
      </c>
    </row>
    <row r="1240" spans="1:100" x14ac:dyDescent="0.25">
      <c r="A1240">
        <v>3309</v>
      </c>
      <c r="B1240" t="s">
        <v>1637</v>
      </c>
      <c r="C1240" s="26">
        <v>3</v>
      </c>
      <c r="D1240" s="21">
        <v>4.9926867001776118</v>
      </c>
      <c r="E1240" s="21">
        <v>-6.9476106675889229E-2</v>
      </c>
      <c r="F1240" s="21">
        <v>8.9385650820696672</v>
      </c>
      <c r="G1240" s="21">
        <v>8.9154063798443719</v>
      </c>
      <c r="H1240" s="21">
        <v>0.25422356703336418</v>
      </c>
      <c r="I1240" s="21">
        <v>0</v>
      </c>
      <c r="J1240" s="21">
        <v>15.253414022001849</v>
      </c>
      <c r="K1240" s="21">
        <v>0.25422356703336418</v>
      </c>
      <c r="L1240" s="21">
        <v>-1.0000000000000002</v>
      </c>
      <c r="M1240" s="21">
        <v>-1.0000000000000002</v>
      </c>
      <c r="N1240" s="21">
        <v>5.0844713406672826</v>
      </c>
      <c r="O1240" s="21">
        <v>29.161507102023826</v>
      </c>
      <c r="P1240" s="21">
        <v>-0.83336750068879339</v>
      </c>
      <c r="Q1240" s="21">
        <v>56.958029069023375</v>
      </c>
      <c r="R1240" s="21">
        <v>18.639496133099552</v>
      </c>
      <c r="S1240" s="21">
        <v>0.33333333333333343</v>
      </c>
      <c r="T1240" s="21">
        <v>0.22088272447511723</v>
      </c>
      <c r="U1240" s="21">
        <v>0.10087241819492308</v>
      </c>
      <c r="V1240" s="21">
        <v>-6.6652714676991923E-3</v>
      </c>
      <c r="W1240" s="21">
        <v>15.767985500092422</v>
      </c>
      <c r="X1240" s="21">
        <v>0.55401571150965456</v>
      </c>
      <c r="Y1240" s="21">
        <v>-1.0000000000000002</v>
      </c>
      <c r="Z1240" s="21">
        <v>-1.0000000000000002</v>
      </c>
      <c r="AA1240" s="21">
        <v>90.954237329154708</v>
      </c>
      <c r="AB1240" s="21">
        <v>0.15202712871659627</v>
      </c>
      <c r="AC1240" s="21">
        <v>0.6330790803978199</v>
      </c>
      <c r="AD1240" s="21">
        <v>0.34582890480483869</v>
      </c>
      <c r="AE1240" s="21">
        <v>56.546755695962716</v>
      </c>
      <c r="AF1240" s="21">
        <v>-1.0000000000000002</v>
      </c>
      <c r="AG1240" s="21">
        <v>-1.0000000000000002</v>
      </c>
      <c r="AH1240" s="21">
        <v>-1.0000000000000002</v>
      </c>
      <c r="AI1240" s="21">
        <v>0.22471291033487362</v>
      </c>
      <c r="AJ1240" s="21">
        <v>-6.6652714676991923E-3</v>
      </c>
      <c r="AK1240" s="21">
        <v>-6.5145062497334441E-2</v>
      </c>
      <c r="AL1240" s="21">
        <v>-3.3892659025494001E-2</v>
      </c>
      <c r="AM1240" s="21">
        <v>-0.22053981012573698</v>
      </c>
      <c r="AN1240" s="21">
        <v>0.17623542198510164</v>
      </c>
      <c r="AO1240" s="21">
        <v>-5.8392205656300957</v>
      </c>
      <c r="AP1240" s="21">
        <v>4.2364222545000727</v>
      </c>
      <c r="AQ1240" s="21">
        <v>31.021399522094278</v>
      </c>
      <c r="AR1240" s="21">
        <v>0.64842320453567459</v>
      </c>
      <c r="AS1240" s="21">
        <v>0.80823927854301902</v>
      </c>
      <c r="AT1240" s="21">
        <v>-1.0000000000000002</v>
      </c>
      <c r="AU1240" s="21">
        <v>-1.0000000000000002</v>
      </c>
      <c r="AV1240" s="21">
        <v>27.554902512943926</v>
      </c>
      <c r="AW1240" s="21">
        <v>124.3521666856786</v>
      </c>
      <c r="AX1240" s="21">
        <v>128.17989774560613</v>
      </c>
      <c r="AY1240" s="21">
        <v>0.58422725402225884</v>
      </c>
      <c r="AZ1240" s="21">
        <v>94.957236188853955</v>
      </c>
      <c r="BA1240" s="26">
        <v>1651.7170125631103</v>
      </c>
    </row>
    <row r="1241" spans="1:100" x14ac:dyDescent="0.25">
      <c r="A1241">
        <v>3310</v>
      </c>
      <c r="B1241" t="s">
        <v>1638</v>
      </c>
      <c r="C1241" s="26">
        <v>3</v>
      </c>
      <c r="D1241" s="21">
        <v>5.6746301483759636</v>
      </c>
      <c r="E1241" s="21">
        <v>-4.5694698400034935E-3</v>
      </c>
      <c r="F1241" s="21">
        <v>0.8352794589640089</v>
      </c>
      <c r="G1241" s="21">
        <v>0.8352794589640089</v>
      </c>
      <c r="H1241" s="21">
        <v>0.28948596674534732</v>
      </c>
      <c r="I1241" s="21">
        <v>0</v>
      </c>
      <c r="J1241" s="21">
        <v>17.369158004720823</v>
      </c>
      <c r="K1241" s="21">
        <v>0.28948596674534732</v>
      </c>
      <c r="L1241" s="21">
        <v>-0.999999999999998</v>
      </c>
      <c r="M1241" s="21">
        <v>-0.999999999999998</v>
      </c>
      <c r="N1241" s="21">
        <v>5.7897193349069385</v>
      </c>
      <c r="O1241" s="21">
        <v>23.879067612060808</v>
      </c>
      <c r="P1241" s="21">
        <v>-0.20533941905319711</v>
      </c>
      <c r="Q1241" s="21">
        <v>-1.4546006617389673</v>
      </c>
      <c r="R1241" s="21">
        <v>-0.50373300738481097</v>
      </c>
      <c r="S1241" s="21">
        <v>0.35225118963037655</v>
      </c>
      <c r="T1241" s="21">
        <v>0.41176460761465322</v>
      </c>
      <c r="U1241" s="21">
        <v>0.65820819831978605</v>
      </c>
      <c r="V1241" s="21">
        <v>0</v>
      </c>
      <c r="W1241" s="21">
        <v>45.309521152778736</v>
      </c>
      <c r="X1241" s="21">
        <v>3.1878722081950319</v>
      </c>
      <c r="Y1241" s="21">
        <v>-0.999999999999998</v>
      </c>
      <c r="Z1241" s="21">
        <v>-0.999999999999998</v>
      </c>
      <c r="AA1241" s="21">
        <v>98.02441458279921</v>
      </c>
      <c r="AB1241" s="21">
        <v>0.39277275385956539</v>
      </c>
      <c r="AC1241" s="21">
        <v>0.17524535396463087</v>
      </c>
      <c r="AD1241" s="21">
        <v>0.49635442092390969</v>
      </c>
      <c r="AE1241" s="21">
        <v>53.21862643740532</v>
      </c>
      <c r="AF1241" s="21">
        <v>-0.999999999999998</v>
      </c>
      <c r="AG1241" s="21">
        <v>-0.999999999999998</v>
      </c>
      <c r="AH1241" s="21">
        <v>-0.999999999999998</v>
      </c>
      <c r="AI1241" s="21">
        <v>0</v>
      </c>
      <c r="AJ1241" s="21">
        <v>0</v>
      </c>
      <c r="AK1241" s="21">
        <v>-9.1503169384691649E-2</v>
      </c>
      <c r="AL1241" s="21">
        <v>0.13391954292399788</v>
      </c>
      <c r="AM1241" s="21">
        <v>0.14309385692010756</v>
      </c>
      <c r="AN1241" s="21">
        <v>0.37305806917562678</v>
      </c>
      <c r="AO1241" s="21">
        <v>3.1198305760792322</v>
      </c>
      <c r="AP1241" s="21">
        <v>9.9960494440106604</v>
      </c>
      <c r="AQ1241" s="21">
        <v>62.678679157499573</v>
      </c>
      <c r="AR1241" s="21">
        <v>1.422223995564815</v>
      </c>
      <c r="AS1241" s="21">
        <v>3.4773581749403801</v>
      </c>
      <c r="AT1241" s="21">
        <v>-0.999999999999998</v>
      </c>
      <c r="AU1241" s="21">
        <v>-0.999999999999998</v>
      </c>
      <c r="AV1241" s="21">
        <v>0.33154645157919793</v>
      </c>
      <c r="AW1241" s="21">
        <v>131.89953163887068</v>
      </c>
      <c r="AX1241" s="21">
        <v>131.89953163887068</v>
      </c>
      <c r="AY1241" s="21">
        <v>0.69293106267798266</v>
      </c>
      <c r="AZ1241" s="21">
        <v>94.804320983192127</v>
      </c>
      <c r="BA1241" s="26">
        <v>1694.4989135091487</v>
      </c>
    </row>
    <row r="1242" spans="1:100" x14ac:dyDescent="0.25">
      <c r="A1242">
        <v>3313</v>
      </c>
      <c r="B1242" t="s">
        <v>1639</v>
      </c>
      <c r="C1242" s="26">
        <v>3</v>
      </c>
      <c r="D1242" s="21">
        <v>4.4467776352230928</v>
      </c>
      <c r="E1242" s="21">
        <v>0</v>
      </c>
      <c r="F1242" s="21">
        <v>0.43765897711785556</v>
      </c>
      <c r="G1242" s="21">
        <v>0.43765897711785556</v>
      </c>
      <c r="H1242" s="21">
        <v>-4.095190937053516E-2</v>
      </c>
      <c r="I1242" s="21">
        <v>0</v>
      </c>
      <c r="J1242" s="21">
        <v>-2.4571145622321104</v>
      </c>
      <c r="K1242" s="21">
        <v>-4.095190937053516E-2</v>
      </c>
      <c r="L1242" s="21">
        <v>-1.0000000000000007</v>
      </c>
      <c r="M1242" s="21">
        <v>-1.0000000000000007</v>
      </c>
      <c r="N1242" s="21">
        <v>-0.81903818741070311</v>
      </c>
      <c r="O1242" s="21">
        <v>2.4273220501088373</v>
      </c>
      <c r="P1242" s="21">
        <v>5.6861193467171587</v>
      </c>
      <c r="Q1242" s="21">
        <v>1.4769589617114087</v>
      </c>
      <c r="R1242" s="21">
        <v>0.91184681600810646</v>
      </c>
      <c r="S1242" s="21">
        <v>0.3333333333333337</v>
      </c>
      <c r="T1242" s="21">
        <v>0.18430548200975935</v>
      </c>
      <c r="U1242" s="21">
        <v>-0.23175967649590706</v>
      </c>
      <c r="V1242" s="21">
        <v>2.0901915547219103E-2</v>
      </c>
      <c r="W1242" s="21">
        <v>13.909318550597607</v>
      </c>
      <c r="X1242" s="21">
        <v>-0.39516431287492909</v>
      </c>
      <c r="Y1242" s="21">
        <v>-1.0000000000000007</v>
      </c>
      <c r="Z1242" s="21">
        <v>-1.0000000000000007</v>
      </c>
      <c r="AA1242" s="21">
        <v>37.055756657466226</v>
      </c>
      <c r="AB1242" s="21">
        <v>0.34071181694000641</v>
      </c>
      <c r="AC1242" s="21">
        <v>-6.2801610084812193E-2</v>
      </c>
      <c r="AD1242" s="21">
        <v>0.16678161896201624</v>
      </c>
      <c r="AE1242" s="21">
        <v>22.234591290860525</v>
      </c>
      <c r="AF1242" s="21">
        <v>-1.0000000000000007</v>
      </c>
      <c r="AG1242" s="21">
        <v>-1.0000000000000007</v>
      </c>
      <c r="AH1242" s="21">
        <v>-1.0000000000000007</v>
      </c>
      <c r="AI1242" s="21">
        <v>0</v>
      </c>
      <c r="AJ1242" s="21">
        <v>2.0901915547219103E-2</v>
      </c>
      <c r="AK1242" s="21">
        <v>-6.3119418240714056E-2</v>
      </c>
      <c r="AL1242" s="21">
        <v>-8.6327964149903735E-2</v>
      </c>
      <c r="AM1242" s="21">
        <v>8.9962548991572411E-2</v>
      </c>
      <c r="AN1242" s="21">
        <v>-5.4428360116237466E-3</v>
      </c>
      <c r="AO1242" s="21">
        <v>1.9334666335857409</v>
      </c>
      <c r="AP1242" s="21">
        <v>-0.56771072104011355</v>
      </c>
      <c r="AQ1242" s="21">
        <v>11.45220398836549</v>
      </c>
      <c r="AR1242" s="21">
        <v>0.30678105439440528</v>
      </c>
      <c r="AS1242" s="21">
        <v>-0.43611622224546404</v>
      </c>
      <c r="AT1242" s="21">
        <v>-1.0000000000000007</v>
      </c>
      <c r="AU1242" s="21">
        <v>-1.0000000000000007</v>
      </c>
      <c r="AV1242" s="21">
        <v>1.3495057931259626</v>
      </c>
      <c r="AW1242" s="21">
        <v>38.91536798653496</v>
      </c>
      <c r="AX1242" s="21">
        <v>41.005559541256872</v>
      </c>
      <c r="AY1242" s="21">
        <v>0.32308664802158371</v>
      </c>
      <c r="AZ1242" s="21">
        <v>29.609554047450423</v>
      </c>
      <c r="BA1242" s="26">
        <v>1526.3122611489759</v>
      </c>
      <c r="CU1242" t="e">
        <v>#N/A</v>
      </c>
      <c r="CV1242" t="e">
        <v>#N/A</v>
      </c>
    </row>
    <row r="1243" spans="1:100" x14ac:dyDescent="0.25">
      <c r="A1243">
        <v>3314</v>
      </c>
      <c r="B1243" t="s">
        <v>1640</v>
      </c>
      <c r="C1243" s="26">
        <v>3</v>
      </c>
      <c r="D1243" s="21">
        <v>3.9910659341887826</v>
      </c>
      <c r="E1243" s="21">
        <v>-0.40336586445350497</v>
      </c>
      <c r="F1243" s="21">
        <v>2.9757100270609618</v>
      </c>
      <c r="G1243" s="21">
        <v>2.8960183802383099</v>
      </c>
      <c r="H1243" s="21">
        <v>0.27590945946992307</v>
      </c>
      <c r="I1243" s="21">
        <v>0</v>
      </c>
      <c r="J1243" s="21">
        <v>16.554567568195381</v>
      </c>
      <c r="K1243" s="21">
        <v>0.27590945946992307</v>
      </c>
      <c r="L1243" s="21">
        <v>-0.99999999999999944</v>
      </c>
      <c r="M1243" s="21">
        <v>-0.99999999999999944</v>
      </c>
      <c r="N1243" s="21">
        <v>5.5181891893984618</v>
      </c>
      <c r="O1243" s="21">
        <v>23.44165188262247</v>
      </c>
      <c r="P1243" s="21">
        <v>2.867307681137186</v>
      </c>
      <c r="Q1243" s="21">
        <v>-0.48795515555595365</v>
      </c>
      <c r="R1243" s="21">
        <v>0.12969951814734948</v>
      </c>
      <c r="S1243" s="21">
        <v>0.34629142689317466</v>
      </c>
      <c r="T1243" s="21">
        <v>0.34164123409695507</v>
      </c>
      <c r="U1243" s="21">
        <v>0.16982563755727539</v>
      </c>
      <c r="V1243" s="21">
        <v>9.9608200423673285E-2</v>
      </c>
      <c r="W1243" s="21">
        <v>27.258281580046205</v>
      </c>
      <c r="X1243" s="21">
        <v>1.6828817242907268</v>
      </c>
      <c r="Y1243" s="21">
        <v>-0.99999999999999944</v>
      </c>
      <c r="Z1243" s="21">
        <v>-0.99999999999999944</v>
      </c>
      <c r="AA1243" s="21">
        <v>45.826922145171075</v>
      </c>
      <c r="AB1243" s="21">
        <v>0.16613326822644389</v>
      </c>
      <c r="AC1243" s="21">
        <v>1.8261106114715646E-2</v>
      </c>
      <c r="AD1243" s="21">
        <v>0.18438444659839068</v>
      </c>
      <c r="AE1243" s="21">
        <v>18.438941046977508</v>
      </c>
      <c r="AF1243" s="21">
        <v>-0.99999999999999944</v>
      </c>
      <c r="AG1243" s="21">
        <v>-0.99999999999999944</v>
      </c>
      <c r="AH1243" s="21">
        <v>-0.99999999999999944</v>
      </c>
      <c r="AI1243" s="21">
        <v>0</v>
      </c>
      <c r="AJ1243" s="21">
        <v>9.9608200423673285E-2</v>
      </c>
      <c r="AK1243" s="21">
        <v>-3.0900217526809159E-3</v>
      </c>
      <c r="AL1243" s="21">
        <v>0.47952138970666841</v>
      </c>
      <c r="AM1243" s="21">
        <v>-0.13935830944712155</v>
      </c>
      <c r="AN1243" s="21">
        <v>-4.6560367950960593E-2</v>
      </c>
      <c r="AO1243" s="21">
        <v>-3.499407844941441</v>
      </c>
      <c r="AP1243" s="21">
        <v>1.2335977497593267</v>
      </c>
      <c r="AQ1243" s="21">
        <v>43.812849148241582</v>
      </c>
      <c r="AR1243" s="21">
        <v>0.95736649897107828</v>
      </c>
      <c r="AS1243" s="21">
        <v>1.9587911837606498</v>
      </c>
      <c r="AT1243" s="21">
        <v>-0.99999999999999944</v>
      </c>
      <c r="AU1243" s="21">
        <v>-0.99999999999999944</v>
      </c>
      <c r="AV1243" s="21">
        <v>3.0257178983856603</v>
      </c>
      <c r="AW1243" s="21">
        <v>70.502171777552874</v>
      </c>
      <c r="AX1243" s="21">
        <v>80.462991819920219</v>
      </c>
      <c r="AY1243" s="21">
        <v>0.14004249627642165</v>
      </c>
      <c r="AZ1243" s="21">
        <v>-4.4509136607139617</v>
      </c>
      <c r="BA1243" s="26">
        <v>1460.2847015412451</v>
      </c>
      <c r="CU1243" t="e">
        <v>#N/A</v>
      </c>
      <c r="CV1243" t="e">
        <v>#N/A</v>
      </c>
    </row>
    <row r="1244" spans="1:100" x14ac:dyDescent="0.25">
      <c r="A1244">
        <v>3316</v>
      </c>
      <c r="B1244" t="s">
        <v>1641</v>
      </c>
      <c r="C1244" s="26">
        <v>3</v>
      </c>
      <c r="D1244" s="21">
        <v>4.1963779092051228</v>
      </c>
      <c r="E1244" s="21">
        <v>0</v>
      </c>
      <c r="F1244" s="21">
        <v>-1.6736158242915138</v>
      </c>
      <c r="G1244" s="21">
        <v>-1.6736158242915138</v>
      </c>
      <c r="H1244" s="21">
        <v>0.33268039359174373</v>
      </c>
      <c r="I1244" s="21">
        <v>0</v>
      </c>
      <c r="J1244" s="21">
        <v>19.960823615504619</v>
      </c>
      <c r="K1244" s="21">
        <v>0.33268039359174373</v>
      </c>
      <c r="L1244" s="21">
        <v>-0.99999999999999911</v>
      </c>
      <c r="M1244" s="21">
        <v>-0.99999999999999911</v>
      </c>
      <c r="N1244" s="21">
        <v>6.6536078718348737</v>
      </c>
      <c r="O1244" s="21">
        <v>22.483585700418224</v>
      </c>
      <c r="P1244" s="21">
        <v>0</v>
      </c>
      <c r="Q1244" s="21">
        <v>-6.3296344718000626</v>
      </c>
      <c r="R1244" s="21">
        <v>-2.0541237266930672</v>
      </c>
      <c r="S1244" s="21">
        <v>0.33333333333333304</v>
      </c>
      <c r="T1244" s="21">
        <v>0.34423226530353479</v>
      </c>
      <c r="U1244" s="21">
        <v>0.30639215411584236</v>
      </c>
      <c r="V1244" s="21">
        <v>0</v>
      </c>
      <c r="W1244" s="21">
        <v>26.051094366438651</v>
      </c>
      <c r="X1244" s="21">
        <v>1.5813527534786973</v>
      </c>
      <c r="Y1244" s="21">
        <v>-0.99999999999999911</v>
      </c>
      <c r="Z1244" s="21">
        <v>-0.99999999999999911</v>
      </c>
      <c r="AA1244" s="21">
        <v>61.134609265120993</v>
      </c>
      <c r="AB1244" s="21">
        <v>0.14489286572314095</v>
      </c>
      <c r="AC1244" s="21">
        <v>0.17877286216980548</v>
      </c>
      <c r="AD1244" s="21">
        <v>0.41908704461456142</v>
      </c>
      <c r="AE1244" s="21">
        <v>37.137638625375388</v>
      </c>
      <c r="AF1244" s="21">
        <v>-0.99999999999999911</v>
      </c>
      <c r="AG1244" s="21">
        <v>-0.99999999999999911</v>
      </c>
      <c r="AH1244" s="21">
        <v>-0.99999999999999911</v>
      </c>
      <c r="AI1244" s="21">
        <v>-6.5980360776468544E-2</v>
      </c>
      <c r="AJ1244" s="21">
        <v>0</v>
      </c>
      <c r="AK1244" s="21">
        <v>4.0378753320051169E-2</v>
      </c>
      <c r="AL1244" s="21">
        <v>-1.883572362011178E-3</v>
      </c>
      <c r="AM1244" s="21">
        <v>0.12815809341675291</v>
      </c>
      <c r="AN1244" s="21">
        <v>0.66516755583895759</v>
      </c>
      <c r="AO1244" s="21">
        <v>3.4058461020190789</v>
      </c>
      <c r="AP1244" s="21">
        <v>16.619771034163882</v>
      </c>
      <c r="AQ1244" s="21">
        <v>46.011917981943292</v>
      </c>
      <c r="AR1244" s="21">
        <v>0.98395775275271058</v>
      </c>
      <c r="AS1244" s="21">
        <v>1.9140331470704401</v>
      </c>
      <c r="AT1244" s="21">
        <v>-0.99999999999999911</v>
      </c>
      <c r="AU1244" s="21">
        <v>-0.99999999999999911</v>
      </c>
      <c r="AV1244" s="21">
        <v>-3.7277395509845808</v>
      </c>
      <c r="AW1244" s="21">
        <v>100.23796599970312</v>
      </c>
      <c r="AX1244" s="21">
        <v>98.918358784173748</v>
      </c>
      <c r="AY1244" s="21">
        <v>0.35744819723081273</v>
      </c>
      <c r="AZ1244" s="21">
        <v>35.240084909695383</v>
      </c>
      <c r="BA1244" s="26">
        <v>1557.348735794234</v>
      </c>
      <c r="CU1244" t="e">
        <v>#N/A</v>
      </c>
      <c r="CV1244" t="e">
        <v>#N/A</v>
      </c>
    </row>
    <row r="1245" spans="1:100" x14ac:dyDescent="0.25">
      <c r="A1245">
        <v>3318</v>
      </c>
      <c r="B1245" t="s">
        <v>1642</v>
      </c>
      <c r="C1245" s="26">
        <v>3</v>
      </c>
      <c r="D1245" s="21">
        <v>5.130056532714903</v>
      </c>
      <c r="E1245" s="21">
        <v>-1.1018287171222114E-2</v>
      </c>
      <c r="F1245" s="21">
        <v>0.40757470872580998</v>
      </c>
      <c r="G1245" s="21">
        <v>0.40757470872580998</v>
      </c>
      <c r="H1245" s="21">
        <v>2.8681610571101506E-2</v>
      </c>
      <c r="I1245" s="21">
        <v>0</v>
      </c>
      <c r="J1245" s="21">
        <v>1.7208966342660903</v>
      </c>
      <c r="K1245" s="21">
        <v>2.8681610571101506E-2</v>
      </c>
      <c r="L1245" s="21">
        <v>-0.99999999999999878</v>
      </c>
      <c r="M1245" s="21">
        <v>-0.99999999999999878</v>
      </c>
      <c r="N1245" s="21">
        <v>0.57363221142203003</v>
      </c>
      <c r="O1245" s="21">
        <v>7.2585278757068012</v>
      </c>
      <c r="P1245" s="21">
        <v>-0.43669936538313137</v>
      </c>
      <c r="Q1245" s="21">
        <v>-0.44557679774925191</v>
      </c>
      <c r="R1245" s="21">
        <v>-0.20856821086808405</v>
      </c>
      <c r="S1245" s="21">
        <v>0.34924709957216515</v>
      </c>
      <c r="T1245" s="21">
        <v>4.1441557963577541E-2</v>
      </c>
      <c r="U1245" s="21">
        <v>3.8541213481186103E-2</v>
      </c>
      <c r="V1245" s="21">
        <v>-1.9360778739882418E-2</v>
      </c>
      <c r="W1245" s="21">
        <v>15.247499268237798</v>
      </c>
      <c r="X1245" s="21">
        <v>0.12464890528423438</v>
      </c>
      <c r="Y1245" s="21">
        <v>-0.99999999999999878</v>
      </c>
      <c r="Z1245" s="21">
        <v>-0.99999999999999878</v>
      </c>
      <c r="AA1245" s="21">
        <v>14.053043975784208</v>
      </c>
      <c r="AB1245" s="21">
        <v>0.13444585865819497</v>
      </c>
      <c r="AC1245" s="21">
        <v>-0.14737525704373053</v>
      </c>
      <c r="AD1245" s="21">
        <v>-6.7883432461746992E-3</v>
      </c>
      <c r="AE1245" s="21">
        <v>-0.98588708158551475</v>
      </c>
      <c r="AF1245" s="21">
        <v>-0.99999999999999878</v>
      </c>
      <c r="AG1245" s="21">
        <v>-0.99999999999999878</v>
      </c>
      <c r="AH1245" s="21">
        <v>-0.99999999999999878</v>
      </c>
      <c r="AI1245" s="21">
        <v>0</v>
      </c>
      <c r="AJ1245" s="21">
        <v>-1.9360778739882418E-2</v>
      </c>
      <c r="AK1245" s="21">
        <v>6.2017407440836895E-3</v>
      </c>
      <c r="AL1245" s="21">
        <v>3.5821549538166401E-2</v>
      </c>
      <c r="AM1245" s="21">
        <v>-2.8573320121555706E-2</v>
      </c>
      <c r="AN1245" s="21">
        <v>0.12793837603017169</v>
      </c>
      <c r="AO1245" s="21">
        <v>-0.68332429931847449</v>
      </c>
      <c r="AP1245" s="21">
        <v>3.3775671484451242</v>
      </c>
      <c r="AQ1245" s="21">
        <v>16.968395902503893</v>
      </c>
      <c r="AR1245" s="21">
        <v>0.40986909227704632</v>
      </c>
      <c r="AS1245" s="21">
        <v>0.15333051585533577</v>
      </c>
      <c r="AT1245" s="21">
        <v>-0.99999999999999878</v>
      </c>
      <c r="AU1245" s="21">
        <v>-0.99999999999999878</v>
      </c>
      <c r="AV1245" s="21">
        <v>0.19900649785772598</v>
      </c>
      <c r="AW1245" s="21">
        <v>24.689138999936112</v>
      </c>
      <c r="AX1245" s="21">
        <v>22.75306112594787</v>
      </c>
      <c r="AY1245" s="21">
        <v>0.13932248028777977</v>
      </c>
      <c r="AZ1245" s="21">
        <v>0.11108953795568077</v>
      </c>
      <c r="BA1245" s="26">
        <v>1376.9294742164843</v>
      </c>
      <c r="CU1245" t="e">
        <v>#N/A</v>
      </c>
      <c r="CV1245" t="e">
        <v>#N/A</v>
      </c>
    </row>
    <row r="1246" spans="1:100" x14ac:dyDescent="0.25">
      <c r="A1246">
        <v>3319</v>
      </c>
      <c r="B1246" t="s">
        <v>1643</v>
      </c>
      <c r="C1246" s="26">
        <v>3</v>
      </c>
      <c r="D1246" s="21">
        <v>4.7311240741177523</v>
      </c>
      <c r="E1246" s="21">
        <v>-0.15393441603029762</v>
      </c>
      <c r="F1246" s="21">
        <v>0.163014856970221</v>
      </c>
      <c r="G1246" s="21">
        <v>0.12042027889558182</v>
      </c>
      <c r="H1246" s="21">
        <v>0.14754634110715714</v>
      </c>
      <c r="I1246" s="21">
        <v>0</v>
      </c>
      <c r="J1246" s="21">
        <v>8.8527804664294329</v>
      </c>
      <c r="K1246" s="21">
        <v>0.14754634110715714</v>
      </c>
      <c r="L1246" s="21">
        <v>-0.99999999999999889</v>
      </c>
      <c r="M1246" s="21">
        <v>-0.99999999999999889</v>
      </c>
      <c r="N1246" s="21">
        <v>2.9509268221431428</v>
      </c>
      <c r="O1246" s="21">
        <v>13.704324819442755</v>
      </c>
      <c r="P1246" s="21">
        <v>2.1121165888143518</v>
      </c>
      <c r="Q1246" s="21">
        <v>-3.9422406144444526</v>
      </c>
      <c r="R1246" s="21">
        <v>-1.093311328269621</v>
      </c>
      <c r="S1246" s="21">
        <v>0.33333333333333287</v>
      </c>
      <c r="T1246" s="21">
        <v>0.33378768519872803</v>
      </c>
      <c r="U1246" s="21">
        <v>3.9814191330652289E-2</v>
      </c>
      <c r="V1246" s="21">
        <v>-3.5989084476354551E-2</v>
      </c>
      <c r="W1246" s="21">
        <v>20.935991371168058</v>
      </c>
      <c r="X1246" s="21">
        <v>0.46335128775478091</v>
      </c>
      <c r="Y1246" s="21">
        <v>-0.99999999999999889</v>
      </c>
      <c r="Z1246" s="21">
        <v>-0.99999999999999889</v>
      </c>
      <c r="AA1246" s="21">
        <v>53.815725308169505</v>
      </c>
      <c r="AB1246" s="21">
        <v>0.20436485034617047</v>
      </c>
      <c r="AC1246" s="21">
        <v>0.37496123800636344</v>
      </c>
      <c r="AD1246" s="21">
        <v>0.10013481695288748</v>
      </c>
      <c r="AE1246" s="21">
        <v>33.973045265271075</v>
      </c>
      <c r="AF1246" s="21">
        <v>-0.99999999999999889</v>
      </c>
      <c r="AG1246" s="21">
        <v>-0.99999999999999889</v>
      </c>
      <c r="AH1246" s="21">
        <v>-0.99999999999999889</v>
      </c>
      <c r="AI1246" s="21">
        <v>-4.6594329916089937E-2</v>
      </c>
      <c r="AJ1246" s="21">
        <v>-3.5989084476354551E-2</v>
      </c>
      <c r="AK1246" s="21">
        <v>2.7220087336223168E-2</v>
      </c>
      <c r="AL1246" s="21">
        <v>-7.951580767532886E-3</v>
      </c>
      <c r="AM1246" s="21">
        <v>0.21868185499203049</v>
      </c>
      <c r="AN1246" s="21">
        <v>-0.14089814001478329</v>
      </c>
      <c r="AO1246" s="21">
        <v>5.603146811481877</v>
      </c>
      <c r="AP1246" s="21">
        <v>-3.5622114042072481</v>
      </c>
      <c r="AQ1246" s="21">
        <v>29.788771837597498</v>
      </c>
      <c r="AR1246" s="21">
        <v>0.67094612538635834</v>
      </c>
      <c r="AS1246" s="21">
        <v>0.61089762886193755</v>
      </c>
      <c r="AT1246" s="21">
        <v>-0.99999999999999889</v>
      </c>
      <c r="AU1246" s="21">
        <v>-0.99999999999999889</v>
      </c>
      <c r="AV1246" s="21">
        <v>-0.97289104937403892</v>
      </c>
      <c r="AW1246" s="21">
        <v>63.957838723405004</v>
      </c>
      <c r="AX1246" s="21">
        <v>59.427043677447777</v>
      </c>
      <c r="AY1246" s="21">
        <v>9.8449535531645704E-2</v>
      </c>
      <c r="AZ1246" s="21">
        <v>-27.536582947664066</v>
      </c>
      <c r="BA1246" s="26">
        <v>1431.3435140508832</v>
      </c>
    </row>
    <row r="1247" spans="1:100" x14ac:dyDescent="0.25">
      <c r="A1247">
        <v>3321</v>
      </c>
      <c r="B1247" t="s">
        <v>1644</v>
      </c>
      <c r="C1247" s="26">
        <v>2</v>
      </c>
      <c r="D1247" s="21">
        <v>4.9749334517105757</v>
      </c>
      <c r="E1247" s="21">
        <v>0.27610670302941881</v>
      </c>
      <c r="F1247" s="21">
        <v>0.76447312901313136</v>
      </c>
      <c r="G1247" s="21">
        <v>0.77561154271934785</v>
      </c>
      <c r="H1247" s="21">
        <v>0.21268570875002557</v>
      </c>
      <c r="I1247" s="21">
        <v>0</v>
      </c>
      <c r="J1247" s="21">
        <v>12.761142525001532</v>
      </c>
      <c r="K1247" s="21">
        <v>0.21268570875002557</v>
      </c>
      <c r="L1247" s="21">
        <v>-1</v>
      </c>
      <c r="M1247" s="21">
        <v>-1</v>
      </c>
      <c r="N1247" s="21">
        <v>4.2537141750005105</v>
      </c>
      <c r="O1247" s="21">
        <v>17.10035937062856</v>
      </c>
      <c r="P1247" s="21">
        <v>1.5661111484766796</v>
      </c>
      <c r="Q1247" s="21">
        <v>3.9486673645404222</v>
      </c>
      <c r="R1247" s="21">
        <v>1.2984259384913523</v>
      </c>
      <c r="S1247" s="21">
        <v>0.35461172902929572</v>
      </c>
      <c r="T1247" s="21">
        <v>0.38625312799420164</v>
      </c>
      <c r="U1247" s="21">
        <v>0.20401747853139385</v>
      </c>
      <c r="V1247" s="21">
        <v>1.7345955988572699E-2</v>
      </c>
      <c r="W1247" s="21">
        <v>32.295215002988279</v>
      </c>
      <c r="X1247" s="21">
        <v>1.3884271360707441</v>
      </c>
      <c r="Y1247" s="21">
        <v>-1</v>
      </c>
      <c r="Z1247" s="21">
        <v>-1</v>
      </c>
      <c r="AA1247" s="21">
        <v>58.838566727019789</v>
      </c>
      <c r="AB1247" s="21">
        <v>0.25920601604971355</v>
      </c>
      <c r="AC1247" s="21">
        <v>0.25947344929554017</v>
      </c>
      <c r="AD1247" s="21">
        <v>0.25366406044504758</v>
      </c>
      <c r="AE1247" s="21">
        <v>30.683336000922615</v>
      </c>
      <c r="AF1247" s="21">
        <v>-1</v>
      </c>
      <c r="AG1247" s="21">
        <v>-1</v>
      </c>
      <c r="AH1247" s="21">
        <v>-1</v>
      </c>
      <c r="AI1247" s="21">
        <v>9.244491621866276E-3</v>
      </c>
      <c r="AJ1247" s="21">
        <v>1.7345955988572699E-2</v>
      </c>
      <c r="AK1247" s="21">
        <v>-8.0368411170337509E-2</v>
      </c>
      <c r="AL1247" s="21">
        <v>0.25219636815958485</v>
      </c>
      <c r="AM1247" s="21">
        <v>-0.10195255552079939</v>
      </c>
      <c r="AN1247" s="21">
        <v>0.28539341573585314</v>
      </c>
      <c r="AO1247" s="21">
        <v>-2.2090921292004762</v>
      </c>
      <c r="AP1247" s="21">
        <v>7.6542534195230569</v>
      </c>
      <c r="AQ1247" s="21">
        <v>38.003133534910937</v>
      </c>
      <c r="AR1247" s="21">
        <v>0.88198715223314172</v>
      </c>
      <c r="AS1247" s="21">
        <v>1.4936849070074798</v>
      </c>
      <c r="AT1247" s="21">
        <v>-1</v>
      </c>
      <c r="AU1247" s="21">
        <v>-1</v>
      </c>
      <c r="AV1247" s="21">
        <v>1.7747798482653678</v>
      </c>
      <c r="AW1247" s="21">
        <v>73.250821870749036</v>
      </c>
      <c r="AX1247" s="21">
        <v>73.606199535689285</v>
      </c>
      <c r="AY1247" s="21">
        <v>0.30860029170487491</v>
      </c>
      <c r="AZ1247" s="21">
        <v>24.865709517942779</v>
      </c>
      <c r="BA1247" s="26">
        <v>1472.2435197737855</v>
      </c>
    </row>
    <row r="1248" spans="1:100" x14ac:dyDescent="0.25">
      <c r="A1248">
        <v>3322</v>
      </c>
      <c r="B1248" t="s">
        <v>1645</v>
      </c>
      <c r="C1248" s="26">
        <v>3</v>
      </c>
      <c r="D1248" s="21">
        <v>4.4720179565946649</v>
      </c>
      <c r="E1248" s="21">
        <v>0</v>
      </c>
      <c r="F1248" s="21">
        <v>-0.53737025241599068</v>
      </c>
      <c r="G1248" s="21">
        <v>-0.53737025241599068</v>
      </c>
      <c r="H1248" s="21">
        <v>4.9058499258143283E-3</v>
      </c>
      <c r="I1248" s="21">
        <v>0</v>
      </c>
      <c r="J1248" s="21">
        <v>0.29435099554885735</v>
      </c>
      <c r="K1248" s="21">
        <v>4.9058499258143283E-3</v>
      </c>
      <c r="L1248" s="21">
        <v>-0.99999999999999822</v>
      </c>
      <c r="M1248" s="21">
        <v>-0.99999999999999822</v>
      </c>
      <c r="N1248" s="21">
        <v>9.8116998516286594E-2</v>
      </c>
      <c r="O1248" s="21">
        <v>4.2289986997275397</v>
      </c>
      <c r="P1248" s="21">
        <v>1.0414956855406807</v>
      </c>
      <c r="Q1248" s="21">
        <v>-0.52154144598329</v>
      </c>
      <c r="R1248" s="21">
        <v>-0.14400985589590115</v>
      </c>
      <c r="S1248" s="21">
        <v>0.33333333333333309</v>
      </c>
      <c r="T1248" s="21">
        <v>0.3384752701992535</v>
      </c>
      <c r="U1248" s="21">
        <v>0.32551526831906052</v>
      </c>
      <c r="V1248" s="21">
        <v>5.131215654655772E-3</v>
      </c>
      <c r="W1248" s="21">
        <v>39.901969503219505</v>
      </c>
      <c r="X1248" s="21">
        <v>2.0048930576768682</v>
      </c>
      <c r="Y1248" s="21">
        <v>-0.99999999999999822</v>
      </c>
      <c r="Z1248" s="21">
        <v>-0.99999999999999822</v>
      </c>
      <c r="AA1248" s="21">
        <v>70.884243160134531</v>
      </c>
      <c r="AB1248" s="21">
        <v>0.10979100876872395</v>
      </c>
      <c r="AC1248" s="21">
        <v>0.25886910919679113</v>
      </c>
      <c r="AD1248" s="21">
        <v>0.25386555229070257</v>
      </c>
      <c r="AE1248" s="21">
        <v>31.12628351281089</v>
      </c>
      <c r="AF1248" s="21">
        <v>-0.99999999999999822</v>
      </c>
      <c r="AG1248" s="21">
        <v>-0.99999999999999822</v>
      </c>
      <c r="AH1248" s="21">
        <v>-0.99999999999999822</v>
      </c>
      <c r="AI1248" s="21">
        <v>0</v>
      </c>
      <c r="AJ1248" s="21">
        <v>5.131215654655772E-3</v>
      </c>
      <c r="AK1248" s="21">
        <v>-0.10663800088444127</v>
      </c>
      <c r="AL1248" s="21">
        <v>0.11550668641985071</v>
      </c>
      <c r="AM1248" s="21">
        <v>0.2334050874664888</v>
      </c>
      <c r="AN1248" s="21">
        <v>0.2349774893933782</v>
      </c>
      <c r="AO1248" s="21">
        <v>5.301937182240013</v>
      </c>
      <c r="AP1248" s="21">
        <v>6.4519706669337102</v>
      </c>
      <c r="AQ1248" s="21">
        <v>40.196320498768394</v>
      </c>
      <c r="AR1248" s="21">
        <v>1.0024550875063019</v>
      </c>
      <c r="AS1248" s="21">
        <v>2.0097989076026814</v>
      </c>
      <c r="AT1248" s="21">
        <v>-0.99999999999999822</v>
      </c>
      <c r="AU1248" s="21">
        <v>-0.99999999999999822</v>
      </c>
      <c r="AV1248" s="21">
        <v>-0.68138010831189177</v>
      </c>
      <c r="AW1248" s="21">
        <v>81.56521252679579</v>
      </c>
      <c r="AX1248" s="21">
        <v>82.078334092261343</v>
      </c>
      <c r="AY1248" s="21">
        <v>0.36420551039982135</v>
      </c>
      <c r="AZ1248" s="21">
        <v>16.582341721885204</v>
      </c>
      <c r="BA1248" s="26">
        <v>1534.8774985290856</v>
      </c>
    </row>
    <row r="1249" spans="1:100" x14ac:dyDescent="0.25">
      <c r="A1249">
        <v>3323</v>
      </c>
      <c r="B1249" t="s">
        <v>1646</v>
      </c>
      <c r="C1249" s="26">
        <v>3</v>
      </c>
      <c r="D1249" s="21">
        <v>3.8908714085392773</v>
      </c>
      <c r="E1249" s="21">
        <v>0.45855037922526887</v>
      </c>
      <c r="F1249" s="21">
        <v>-0.17107515870119883</v>
      </c>
      <c r="G1249" s="21">
        <v>1.3409899310984994E-2</v>
      </c>
      <c r="H1249" s="21">
        <v>0.15144881464403923</v>
      </c>
      <c r="I1249" s="21">
        <v>0</v>
      </c>
      <c r="J1249" s="21">
        <v>9.0869288786423574</v>
      </c>
      <c r="K1249" s="21">
        <v>0.15144881464403923</v>
      </c>
      <c r="L1249" s="21">
        <v>-1.0000000000000002</v>
      </c>
      <c r="M1249" s="21">
        <v>-1.0000000000000002</v>
      </c>
      <c r="N1249" s="21">
        <v>3.0289762928807842</v>
      </c>
      <c r="O1249" s="21">
        <v>12.991210186492621</v>
      </c>
      <c r="P1249" s="21">
        <v>-1.2198409567833519</v>
      </c>
      <c r="Q1249" s="21">
        <v>-4.1748684462817875E-2</v>
      </c>
      <c r="R1249" s="21">
        <v>-0.15745165316598678</v>
      </c>
      <c r="S1249" s="21">
        <v>0.3333333333333337</v>
      </c>
      <c r="T1249" s="21">
        <v>0.34487220364787374</v>
      </c>
      <c r="U1249" s="21">
        <v>0.29402501461929398</v>
      </c>
      <c r="V1249" s="21">
        <v>1.8718980030282975E-3</v>
      </c>
      <c r="W1249" s="21">
        <v>32.906145398379586</v>
      </c>
      <c r="X1249" s="21">
        <v>1.7256270391470534</v>
      </c>
      <c r="Y1249" s="21">
        <v>-1.0000000000000002</v>
      </c>
      <c r="Z1249" s="21">
        <v>-1.0000000000000002</v>
      </c>
      <c r="AA1249" s="21">
        <v>39.119709593371169</v>
      </c>
      <c r="AB1249" s="21">
        <v>0.17442293663894151</v>
      </c>
      <c r="AC1249" s="21">
        <v>5.8307344418914046E-2</v>
      </c>
      <c r="AD1249" s="21">
        <v>-0.10530996409470506</v>
      </c>
      <c r="AE1249" s="21">
        <v>6.3710158481575174</v>
      </c>
      <c r="AF1249" s="21">
        <v>-1.0000000000000002</v>
      </c>
      <c r="AG1249" s="21">
        <v>-1.0000000000000002</v>
      </c>
      <c r="AH1249" s="21">
        <v>-1.0000000000000002</v>
      </c>
      <c r="AI1249" s="21">
        <v>0</v>
      </c>
      <c r="AJ1249" s="21">
        <v>1.8718980030282975E-3</v>
      </c>
      <c r="AK1249" s="21">
        <v>0.69140478386352278</v>
      </c>
      <c r="AL1249" s="21">
        <v>0.10082631898475471</v>
      </c>
      <c r="AM1249" s="21">
        <v>-0.2064754795017702</v>
      </c>
      <c r="AN1249" s="21">
        <v>-0.10563714926202313</v>
      </c>
      <c r="AO1249" s="21">
        <v>-1.7048630682266424</v>
      </c>
      <c r="AP1249" s="21">
        <v>-2.1367971366268046</v>
      </c>
      <c r="AQ1249" s="21">
        <v>41.993074277021947</v>
      </c>
      <c r="AR1249" s="21">
        <v>0.97410244960352921</v>
      </c>
      <c r="AS1249" s="21">
        <v>1.8770758537910928</v>
      </c>
      <c r="AT1249" s="21">
        <v>-1.0000000000000002</v>
      </c>
      <c r="AU1249" s="21">
        <v>-1.0000000000000002</v>
      </c>
      <c r="AV1249" s="21">
        <v>-0.14404175385500176</v>
      </c>
      <c r="AW1249" s="21">
        <v>49.97412264323696</v>
      </c>
      <c r="AX1249" s="21">
        <v>50.161312443539785</v>
      </c>
      <c r="AY1249" s="21">
        <v>-0.13755585380946431</v>
      </c>
      <c r="AZ1249" s="21">
        <v>-18.375604265332697</v>
      </c>
      <c r="BA1249" s="26">
        <v>1356.1623200154011</v>
      </c>
      <c r="CU1249" t="e">
        <v>#N/A</v>
      </c>
      <c r="CV1249" t="e">
        <v>#N/A</v>
      </c>
    </row>
    <row r="1250" spans="1:100" x14ac:dyDescent="0.25">
      <c r="A1250">
        <v>3324</v>
      </c>
      <c r="B1250" t="s">
        <v>1647</v>
      </c>
      <c r="C1250" s="26">
        <v>3</v>
      </c>
      <c r="D1250" s="21">
        <v>3.0115395392523845</v>
      </c>
      <c r="E1250" s="21">
        <v>0</v>
      </c>
      <c r="F1250" s="21">
        <v>0.33877455942324275</v>
      </c>
      <c r="G1250" s="21">
        <v>0.33877455942324275</v>
      </c>
      <c r="H1250" s="21">
        <v>-8.0577917203113261E-2</v>
      </c>
      <c r="I1250" s="21">
        <v>0</v>
      </c>
      <c r="J1250" s="21">
        <v>-4.8346750321867944</v>
      </c>
      <c r="K1250" s="21">
        <v>-8.0577917203113261E-2</v>
      </c>
      <c r="L1250" s="21">
        <v>-0.99999999999999878</v>
      </c>
      <c r="M1250" s="21">
        <v>-0.99999999999999878</v>
      </c>
      <c r="N1250" s="21">
        <v>-1.6115583440622654</v>
      </c>
      <c r="O1250" s="21">
        <v>-1.4843609335111707</v>
      </c>
      <c r="P1250" s="21">
        <v>-1.2737922936763195E-2</v>
      </c>
      <c r="Q1250" s="21">
        <v>-0.23860831074456582</v>
      </c>
      <c r="R1250" s="21">
        <v>-6.9662168169906266E-2</v>
      </c>
      <c r="S1250" s="21">
        <v>0.33333333333333282</v>
      </c>
      <c r="T1250" s="21">
        <v>0.42171603246605727</v>
      </c>
      <c r="U1250" s="21">
        <v>0.31843010085121853</v>
      </c>
      <c r="V1250" s="21">
        <v>5.9709107405133809E-3</v>
      </c>
      <c r="W1250" s="21">
        <v>46.401131783769394</v>
      </c>
      <c r="X1250" s="21">
        <v>2.2199754123288011</v>
      </c>
      <c r="Y1250" s="21">
        <v>-0.99999999999999878</v>
      </c>
      <c r="Z1250" s="21">
        <v>-0.99999999999999878</v>
      </c>
      <c r="AA1250" s="21">
        <v>70.37222807066189</v>
      </c>
      <c r="AB1250" s="21">
        <v>0.1148657423964863</v>
      </c>
      <c r="AC1250" s="21">
        <v>0.19985788128920812</v>
      </c>
      <c r="AD1250" s="21">
        <v>0.1660915454155531</v>
      </c>
      <c r="AE1250" s="21">
        <v>24.040758455062399</v>
      </c>
      <c r="AF1250" s="21">
        <v>-0.99999999999999878</v>
      </c>
      <c r="AG1250" s="21">
        <v>-0.99999999999999878</v>
      </c>
      <c r="AH1250" s="21">
        <v>-0.99999999999999878</v>
      </c>
      <c r="AI1250" s="21">
        <v>0</v>
      </c>
      <c r="AJ1250" s="21">
        <v>5.9709107405133809E-3</v>
      </c>
      <c r="AK1250" s="21">
        <v>-0.24343911994216158</v>
      </c>
      <c r="AL1250" s="21">
        <v>0.30902403628075942</v>
      </c>
      <c r="AM1250" s="21">
        <v>-0.22657152098131172</v>
      </c>
      <c r="AN1250" s="21">
        <v>-0.12860023277218935</v>
      </c>
      <c r="AO1250" s="21">
        <v>-6.8814836242436002</v>
      </c>
      <c r="AP1250" s="21">
        <v>-1.6698856379009379</v>
      </c>
      <c r="AQ1250" s="21">
        <v>41.566456751582585</v>
      </c>
      <c r="AR1250" s="21">
        <v>1.0794503773911222</v>
      </c>
      <c r="AS1250" s="21">
        <v>2.1393974951256869</v>
      </c>
      <c r="AT1250" s="21">
        <v>-0.99999999999999878</v>
      </c>
      <c r="AU1250" s="21">
        <v>-0.99999999999999878</v>
      </c>
      <c r="AV1250" s="21">
        <v>0.26911239125333641</v>
      </c>
      <c r="AW1250" s="21">
        <v>67.217981499249788</v>
      </c>
      <c r="AX1250" s="21">
        <v>67.815072573301109</v>
      </c>
      <c r="AY1250" s="21">
        <v>0.16787185151302705</v>
      </c>
      <c r="AZ1250" s="21">
        <v>-7.1905268103735871</v>
      </c>
      <c r="BA1250" s="26">
        <v>1459.8812973878476</v>
      </c>
    </row>
    <row r="1251" spans="1:100" x14ac:dyDescent="0.25">
      <c r="A1251">
        <v>3328</v>
      </c>
      <c r="B1251" t="s">
        <v>1648</v>
      </c>
      <c r="C1251" s="26">
        <v>3</v>
      </c>
      <c r="D1251" s="21">
        <v>5.4834130128892165</v>
      </c>
      <c r="E1251" s="21">
        <v>1.4409890173501264E-2</v>
      </c>
      <c r="F1251" s="21">
        <v>0.85348421049886547</v>
      </c>
      <c r="G1251" s="21">
        <v>0.85213509409993116</v>
      </c>
      <c r="H1251" s="21">
        <v>-4.2402879463515564E-2</v>
      </c>
      <c r="I1251" s="21">
        <v>0</v>
      </c>
      <c r="J1251" s="21">
        <v>-2.5441727678109336</v>
      </c>
      <c r="K1251" s="21">
        <v>-4.2402879463515564E-2</v>
      </c>
      <c r="L1251" s="21">
        <v>-1.0000000000000002</v>
      </c>
      <c r="M1251" s="21">
        <v>-1.0000000000000002</v>
      </c>
      <c r="N1251" s="21">
        <v>-0.84805758927031116</v>
      </c>
      <c r="O1251" s="21">
        <v>3.7913753391782068</v>
      </c>
      <c r="P1251" s="21">
        <v>5.3217580792389478</v>
      </c>
      <c r="Q1251" s="21">
        <v>2.347780410599448</v>
      </c>
      <c r="R1251" s="21">
        <v>1.3591733988834591</v>
      </c>
      <c r="S1251" s="21">
        <v>0.33333333333333315</v>
      </c>
      <c r="T1251" s="21">
        <v>0.45426539280134171</v>
      </c>
      <c r="U1251" s="21">
        <v>-9.2190469618876003E-2</v>
      </c>
      <c r="V1251" s="21">
        <v>0</v>
      </c>
      <c r="W1251" s="21">
        <v>29.512445439172573</v>
      </c>
      <c r="X1251" s="21">
        <v>0.55117493582054966</v>
      </c>
      <c r="Y1251" s="21">
        <v>-1.0000000000000002</v>
      </c>
      <c r="Z1251" s="21">
        <v>-1.0000000000000002</v>
      </c>
      <c r="AA1251" s="21">
        <v>50.212744875132131</v>
      </c>
      <c r="AB1251" s="21">
        <v>8.9560423319515803E-2</v>
      </c>
      <c r="AC1251" s="21">
        <v>0.14214978290595845</v>
      </c>
      <c r="AD1251" s="21">
        <v>0.15511231451604765</v>
      </c>
      <c r="AE1251" s="21">
        <v>19.341126037076101</v>
      </c>
      <c r="AF1251" s="21">
        <v>-1.0000000000000002</v>
      </c>
      <c r="AG1251" s="21">
        <v>-1.0000000000000002</v>
      </c>
      <c r="AH1251" s="21">
        <v>-1.0000000000000002</v>
      </c>
      <c r="AI1251" s="21">
        <v>0</v>
      </c>
      <c r="AJ1251" s="21">
        <v>0</v>
      </c>
      <c r="AK1251" s="21">
        <v>0.14637289064107095</v>
      </c>
      <c r="AL1251" s="21">
        <v>-0.21467110283293719</v>
      </c>
      <c r="AM1251" s="21">
        <v>0.16819793362112784</v>
      </c>
      <c r="AN1251" s="21">
        <v>5.5663510000726911E-2</v>
      </c>
      <c r="AO1251" s="21">
        <v>4.9368127937335515</v>
      </c>
      <c r="AP1251" s="21">
        <v>0.31823223585348775</v>
      </c>
      <c r="AQ1251" s="21">
        <v>26.96827267136165</v>
      </c>
      <c r="AR1251" s="21">
        <v>0.6954082565157983</v>
      </c>
      <c r="AS1251" s="21">
        <v>0.50877205635703449</v>
      </c>
      <c r="AT1251" s="21">
        <v>-1.0000000000000002</v>
      </c>
      <c r="AU1251" s="21">
        <v>-1.0000000000000002</v>
      </c>
      <c r="AV1251" s="21">
        <v>2.2113084929833895</v>
      </c>
      <c r="AW1251" s="21">
        <v>54.322352450163834</v>
      </c>
      <c r="AX1251" s="21">
        <v>54.322352450163834</v>
      </c>
      <c r="AY1251" s="21">
        <v>0.23698032965925084</v>
      </c>
      <c r="AZ1251" s="21">
        <v>-8.3865607845875676</v>
      </c>
      <c r="BA1251" s="26">
        <v>1411.5997961452076</v>
      </c>
    </row>
    <row r="1252" spans="1:100" x14ac:dyDescent="0.25">
      <c r="A1252">
        <v>3329</v>
      </c>
      <c r="B1252" t="s">
        <v>1649</v>
      </c>
      <c r="C1252" s="26">
        <v>3</v>
      </c>
      <c r="D1252" s="21">
        <v>5.3353559951357505</v>
      </c>
      <c r="E1252" s="21">
        <v>-9.2643479868961265E-2</v>
      </c>
      <c r="F1252" s="21">
        <v>0.24943709652040941</v>
      </c>
      <c r="G1252" s="21">
        <v>0.22008280132506056</v>
      </c>
      <c r="H1252" s="21">
        <v>-1.3036821118502497E-2</v>
      </c>
      <c r="I1252" s="21">
        <v>0</v>
      </c>
      <c r="J1252" s="21">
        <v>-0.78220926711015015</v>
      </c>
      <c r="K1252" s="21">
        <v>-1.3036821118502497E-2</v>
      </c>
      <c r="L1252" s="21">
        <v>-1.0000000000000007</v>
      </c>
      <c r="M1252" s="21">
        <v>-1.0000000000000007</v>
      </c>
      <c r="N1252" s="21">
        <v>-0.26073642237005096</v>
      </c>
      <c r="O1252" s="21">
        <v>4.7732295293506573</v>
      </c>
      <c r="P1252" s="21">
        <v>-8.2794773297613158E-3</v>
      </c>
      <c r="Q1252" s="21">
        <v>-0.60371701218009444</v>
      </c>
      <c r="R1252" s="21">
        <v>-0.21314128774554778</v>
      </c>
      <c r="S1252" s="21">
        <v>0.33333333333333354</v>
      </c>
      <c r="T1252" s="21">
        <v>9.646114184635933E-2</v>
      </c>
      <c r="U1252" s="21">
        <v>0.23013634487088014</v>
      </c>
      <c r="V1252" s="21">
        <v>-1.1826000395647324E-2</v>
      </c>
      <c r="W1252" s="21">
        <v>26.445665630937114</v>
      </c>
      <c r="X1252" s="21">
        <v>1.055548481920858</v>
      </c>
      <c r="Y1252" s="21">
        <v>-1.0000000000000007</v>
      </c>
      <c r="Z1252" s="21">
        <v>-1.0000000000000007</v>
      </c>
      <c r="AA1252" s="21">
        <v>66.389921123050343</v>
      </c>
      <c r="AB1252" s="21">
        <v>0.22345056419339548</v>
      </c>
      <c r="AC1252" s="21">
        <v>0.16272741314759914</v>
      </c>
      <c r="AD1252" s="21">
        <v>0.41696995825618133</v>
      </c>
      <c r="AE1252" s="21">
        <v>40.157396779858807</v>
      </c>
      <c r="AF1252" s="21">
        <v>-1.0000000000000007</v>
      </c>
      <c r="AG1252" s="21">
        <v>-1.0000000000000007</v>
      </c>
      <c r="AH1252" s="21">
        <v>-1.0000000000000007</v>
      </c>
      <c r="AI1252" s="21">
        <v>0</v>
      </c>
      <c r="AJ1252" s="21">
        <v>-1.1826000395647324E-2</v>
      </c>
      <c r="AK1252" s="21">
        <v>0.27692197363496729</v>
      </c>
      <c r="AL1252" s="21">
        <v>-7.552885272162517E-2</v>
      </c>
      <c r="AM1252" s="21">
        <v>-0.12162408003493758</v>
      </c>
      <c r="AN1252" s="21">
        <v>0.17500750427665288</v>
      </c>
      <c r="AO1252" s="21">
        <v>-1.6559921326986038</v>
      </c>
      <c r="AP1252" s="21">
        <v>3.9975433433081968</v>
      </c>
      <c r="AQ1252" s="21">
        <v>25.66345636382697</v>
      </c>
      <c r="AR1252" s="21">
        <v>0.64810481965492606</v>
      </c>
      <c r="AS1252" s="21">
        <v>1.0425116608023555</v>
      </c>
      <c r="AT1252" s="21">
        <v>-1.0000000000000007</v>
      </c>
      <c r="AU1252" s="21">
        <v>-1.0000000000000007</v>
      </c>
      <c r="AV1252" s="21">
        <v>6.941513579512712E-3</v>
      </c>
      <c r="AW1252" s="21">
        <v>75.16069399570921</v>
      </c>
      <c r="AX1252" s="21">
        <v>73.978093956144463</v>
      </c>
      <c r="AY1252" s="21">
        <v>0.30371865263964237</v>
      </c>
      <c r="AZ1252" s="21">
        <v>13.53796556498043</v>
      </c>
      <c r="BA1252" s="26">
        <v>1403.3043942106799</v>
      </c>
    </row>
    <row r="1253" spans="1:100" x14ac:dyDescent="0.25">
      <c r="A1253">
        <v>3330</v>
      </c>
      <c r="B1253" t="s">
        <v>1650</v>
      </c>
      <c r="C1253" s="26">
        <v>3</v>
      </c>
      <c r="D1253" s="21">
        <v>2.8013913642134916</v>
      </c>
      <c r="E1253" s="21">
        <v>-3.6076699019198743E-3</v>
      </c>
      <c r="F1253" s="21">
        <v>0.59732100811333488</v>
      </c>
      <c r="G1253" s="21">
        <v>0.59732100811333488</v>
      </c>
      <c r="H1253" s="21">
        <v>0.13924573660578257</v>
      </c>
      <c r="I1253" s="21">
        <v>0</v>
      </c>
      <c r="J1253" s="21">
        <v>8.3547441963469513</v>
      </c>
      <c r="K1253" s="21">
        <v>0.13924573660578257</v>
      </c>
      <c r="L1253" s="21">
        <v>-1.0000000000000011</v>
      </c>
      <c r="M1253" s="21">
        <v>-1.0000000000000011</v>
      </c>
      <c r="N1253" s="21">
        <v>2.7849147321156527</v>
      </c>
      <c r="O1253" s="21">
        <v>11.753456568673782</v>
      </c>
      <c r="P1253" s="21">
        <v>3.1829701592951576</v>
      </c>
      <c r="Q1253" s="21">
        <v>3.0669532690071151</v>
      </c>
      <c r="R1253" s="21">
        <v>1.4308873680433933</v>
      </c>
      <c r="S1253" s="21">
        <v>0.33566949661692497</v>
      </c>
      <c r="T1253" s="21">
        <v>0.17713595806053811</v>
      </c>
      <c r="U1253" s="21">
        <v>0.20007597872241095</v>
      </c>
      <c r="V1253" s="21">
        <v>1.2837585152986037E-2</v>
      </c>
      <c r="W1253" s="21">
        <v>23.458931277883117</v>
      </c>
      <c r="X1253" s="21">
        <v>1.0971635305209528</v>
      </c>
      <c r="Y1253" s="21">
        <v>-1.0000000000000011</v>
      </c>
      <c r="Z1253" s="21">
        <v>-1.0000000000000011</v>
      </c>
      <c r="AA1253" s="21">
        <v>49.635503298482824</v>
      </c>
      <c r="AB1253" s="21">
        <v>0.1377863269570779</v>
      </c>
      <c r="AC1253" s="21">
        <v>8.5210111291143503E-2</v>
      </c>
      <c r="AD1253" s="21">
        <v>0.27191725480290563</v>
      </c>
      <c r="AE1253" s="21">
        <v>24.745684652556356</v>
      </c>
      <c r="AF1253" s="21">
        <v>-1.0000000000000011</v>
      </c>
      <c r="AG1253" s="21">
        <v>-1.0000000000000011</v>
      </c>
      <c r="AH1253" s="21">
        <v>-1.0000000000000011</v>
      </c>
      <c r="AI1253" s="21">
        <v>-3.7415631521485075E-2</v>
      </c>
      <c r="AJ1253" s="21">
        <v>1.2837585152986037E-2</v>
      </c>
      <c r="AK1253" s="21">
        <v>0.14529519127099039</v>
      </c>
      <c r="AL1253" s="21">
        <v>9.8265791731771655E-3</v>
      </c>
      <c r="AM1253" s="21">
        <v>0.13782939698397914</v>
      </c>
      <c r="AN1253" s="21">
        <v>0.36705421964646345</v>
      </c>
      <c r="AO1253" s="21">
        <v>4.17221088095443</v>
      </c>
      <c r="AP1253" s="21">
        <v>9.22548838702747</v>
      </c>
      <c r="AQ1253" s="21">
        <v>31.813675474230038</v>
      </c>
      <c r="AR1253" s="21">
        <v>0.72571901855286003</v>
      </c>
      <c r="AS1253" s="21">
        <v>1.236409267126735</v>
      </c>
      <c r="AT1253" s="21">
        <v>-1.0000000000000011</v>
      </c>
      <c r="AU1253" s="21">
        <v>-1.0000000000000011</v>
      </c>
      <c r="AV1253" s="21">
        <v>2.0282083761567273</v>
      </c>
      <c r="AW1253" s="21">
        <v>70.614448254184069</v>
      </c>
      <c r="AX1253" s="21">
        <v>71.149894139053018</v>
      </c>
      <c r="AY1253" s="21">
        <v>0.31330206350686096</v>
      </c>
      <c r="AZ1253" s="21">
        <v>11.724165520519207</v>
      </c>
      <c r="BA1253" s="26">
        <v>1475.471723921441</v>
      </c>
    </row>
    <row r="1254" spans="1:100" x14ac:dyDescent="0.25">
      <c r="A1254">
        <v>3331</v>
      </c>
      <c r="B1254" t="s">
        <v>1651</v>
      </c>
      <c r="C1254" s="26">
        <v>3</v>
      </c>
      <c r="D1254" s="21">
        <v>4.6752326632393411</v>
      </c>
      <c r="E1254" s="21">
        <v>0</v>
      </c>
      <c r="F1254" s="21">
        <v>-4.9318857707376679E-2</v>
      </c>
      <c r="G1254" s="21">
        <v>-4.9318857707376679E-2</v>
      </c>
      <c r="H1254" s="21">
        <v>0.26164540117662177</v>
      </c>
      <c r="I1254" s="21">
        <v>0</v>
      </c>
      <c r="J1254" s="21">
        <v>15.698724070597301</v>
      </c>
      <c r="K1254" s="21">
        <v>0.26164540117662177</v>
      </c>
      <c r="L1254" s="21">
        <v>-1.0000000000000002</v>
      </c>
      <c r="M1254" s="21">
        <v>-1.0000000000000002</v>
      </c>
      <c r="N1254" s="21">
        <v>5.232908023532433</v>
      </c>
      <c r="O1254" s="21">
        <v>20.324637876129263</v>
      </c>
      <c r="P1254" s="21">
        <v>1.1958846661572348E-2</v>
      </c>
      <c r="Q1254" s="21">
        <v>1.153794806082189</v>
      </c>
      <c r="R1254" s="21">
        <v>0.39078384385231457</v>
      </c>
      <c r="S1254" s="21">
        <v>0.33333333333333354</v>
      </c>
      <c r="T1254" s="21">
        <v>0.35179067360809985</v>
      </c>
      <c r="U1254" s="21">
        <v>0.11199080137535578</v>
      </c>
      <c r="V1254" s="21">
        <v>8.5743565816594446E-3</v>
      </c>
      <c r="W1254" s="21">
        <v>21.761750548873064</v>
      </c>
      <c r="X1254" s="21">
        <v>0.94134529103095721</v>
      </c>
      <c r="Y1254" s="21">
        <v>-1.0000000000000002</v>
      </c>
      <c r="Z1254" s="21">
        <v>-1.0000000000000002</v>
      </c>
      <c r="AA1254" s="21">
        <v>48.168555325229612</v>
      </c>
      <c r="AB1254" s="21">
        <v>0.31925722937273066</v>
      </c>
      <c r="AC1254" s="21">
        <v>0.1192019032823315</v>
      </c>
      <c r="AD1254" s="21">
        <v>8.1861285995022876E-2</v>
      </c>
      <c r="AE1254" s="21">
        <v>26.016020932504265</v>
      </c>
      <c r="AF1254" s="21">
        <v>-1.0000000000000002</v>
      </c>
      <c r="AG1254" s="21">
        <v>-1.0000000000000002</v>
      </c>
      <c r="AH1254" s="21">
        <v>-1.0000000000000002</v>
      </c>
      <c r="AI1254" s="21">
        <v>4.0966842315293683E-3</v>
      </c>
      <c r="AJ1254" s="21">
        <v>8.5743565816594446E-3</v>
      </c>
      <c r="AK1254" s="21">
        <v>3.8582532887238646E-2</v>
      </c>
      <c r="AL1254" s="21">
        <v>6.1528664192160992E-2</v>
      </c>
      <c r="AM1254" s="21">
        <v>0.33215731060084314</v>
      </c>
      <c r="AN1254" s="21">
        <v>0.40056508942808033</v>
      </c>
      <c r="AO1254" s="21">
        <v>8.4968454294572719</v>
      </c>
      <c r="AP1254" s="21">
        <v>10.321770556662811</v>
      </c>
      <c r="AQ1254" s="21">
        <v>37.460474619470368</v>
      </c>
      <c r="AR1254" s="21">
        <v>0.80568916489844877</v>
      </c>
      <c r="AS1254" s="21">
        <v>1.2029906922075784</v>
      </c>
      <c r="AT1254" s="21">
        <v>-1.0000000000000002</v>
      </c>
      <c r="AU1254" s="21">
        <v>-1.0000000000000002</v>
      </c>
      <c r="AV1254" s="21">
        <v>0.34146498614493792</v>
      </c>
      <c r="AW1254" s="21">
        <v>78.814963758021705</v>
      </c>
      <c r="AX1254" s="21">
        <v>79.754333100818229</v>
      </c>
      <c r="AY1254" s="21">
        <v>0.16174919533784365</v>
      </c>
      <c r="AZ1254" s="21">
        <v>-7.588984960959519</v>
      </c>
      <c r="BA1254" s="26">
        <v>1426.8936333547897</v>
      </c>
    </row>
    <row r="1255" spans="1:100" x14ac:dyDescent="0.25">
      <c r="A1255">
        <v>3335</v>
      </c>
      <c r="B1255" t="s">
        <v>1652</v>
      </c>
      <c r="C1255" s="26">
        <v>3</v>
      </c>
      <c r="D1255" s="21">
        <v>4.3411720822071489</v>
      </c>
      <c r="E1255" s="21">
        <v>0</v>
      </c>
      <c r="F1255" s="21">
        <v>-0.39889899018750541</v>
      </c>
      <c r="G1255" s="21">
        <v>-0.39889899018750541</v>
      </c>
      <c r="H1255" s="21">
        <v>5.267708467051542E-2</v>
      </c>
      <c r="I1255" s="21">
        <v>0</v>
      </c>
      <c r="J1255" s="21">
        <v>3.1606250802309241</v>
      </c>
      <c r="K1255" s="21">
        <v>5.267708467051542E-2</v>
      </c>
      <c r="L1255" s="21">
        <v>-1.0000000000000013</v>
      </c>
      <c r="M1255" s="21">
        <v>-1.0000000000000013</v>
      </c>
      <c r="N1255" s="21">
        <v>1.0535416934103081</v>
      </c>
      <c r="O1255" s="21">
        <v>7.1028981722505655</v>
      </c>
      <c r="P1255" s="21">
        <v>-6.3225972630940097E-2</v>
      </c>
      <c r="Q1255" s="21">
        <v>-3.5383461914451377</v>
      </c>
      <c r="R1255" s="21">
        <v>-1.1455862422512928</v>
      </c>
      <c r="S1255" s="21">
        <v>0.33333333333333337</v>
      </c>
      <c r="T1255" s="21">
        <v>0.30850670997961482</v>
      </c>
      <c r="U1255" s="21">
        <v>0.35646535493969034</v>
      </c>
      <c r="V1255" s="21">
        <v>-9.8348009974582005E-3</v>
      </c>
      <c r="W1255" s="21">
        <v>37.431740503386592</v>
      </c>
      <c r="X1255" s="21">
        <v>1.931188949062727</v>
      </c>
      <c r="Y1255" s="21">
        <v>-1.0000000000000013</v>
      </c>
      <c r="Z1255" s="21">
        <v>-1.0000000000000013</v>
      </c>
      <c r="AA1255" s="21">
        <v>80.748039431324628</v>
      </c>
      <c r="AB1255" s="21">
        <v>0.14260589627853693</v>
      </c>
      <c r="AC1255" s="21">
        <v>0.33920988273742481</v>
      </c>
      <c r="AD1255" s="21">
        <v>0.40742192438782476</v>
      </c>
      <c r="AE1255" s="21">
        <v>44.461885170189319</v>
      </c>
      <c r="AF1255" s="21">
        <v>-1.0000000000000013</v>
      </c>
      <c r="AG1255" s="21">
        <v>-1.0000000000000013</v>
      </c>
      <c r="AH1255" s="21">
        <v>-1.0000000000000013</v>
      </c>
      <c r="AI1255" s="21">
        <v>-1.1436398549465395E-2</v>
      </c>
      <c r="AJ1255" s="21">
        <v>-9.8348009974582005E-3</v>
      </c>
      <c r="AK1255" s="21">
        <v>-1.6677007341989042E-2</v>
      </c>
      <c r="AL1255" s="21">
        <v>4.1379026024752658E-2</v>
      </c>
      <c r="AM1255" s="21">
        <v>0.43035638115856562</v>
      </c>
      <c r="AN1255" s="21">
        <v>0.26876654414282175</v>
      </c>
      <c r="AO1255" s="21">
        <v>10.675524492254196</v>
      </c>
      <c r="AP1255" s="21">
        <v>6.9260587336943091</v>
      </c>
      <c r="AQ1255" s="21">
        <v>40.592365583617507</v>
      </c>
      <c r="AR1255" s="21">
        <v>0.98847059725518061</v>
      </c>
      <c r="AS1255" s="21">
        <v>1.9838660337332432</v>
      </c>
      <c r="AT1255" s="21">
        <v>-1.0000000000000013</v>
      </c>
      <c r="AU1255" s="21">
        <v>-1.0000000000000013</v>
      </c>
      <c r="AV1255" s="21">
        <v>-1.5444852324387983</v>
      </c>
      <c r="AW1255" s="21">
        <v>94.776996337269509</v>
      </c>
      <c r="AX1255" s="21">
        <v>93.564788266534379</v>
      </c>
      <c r="AY1255" s="21">
        <v>0.24557501279007218</v>
      </c>
      <c r="AZ1255" s="21">
        <v>40.019604285917886</v>
      </c>
      <c r="BA1255" s="26">
        <v>1541.1649573130237</v>
      </c>
    </row>
    <row r="1256" spans="1:100" x14ac:dyDescent="0.25">
      <c r="A1256">
        <v>3336</v>
      </c>
      <c r="B1256" t="s">
        <v>1653</v>
      </c>
      <c r="C1256" s="26">
        <v>3</v>
      </c>
      <c r="D1256" s="21">
        <v>1.0107254967088579</v>
      </c>
      <c r="E1256" s="21">
        <v>0</v>
      </c>
      <c r="F1256" s="21">
        <v>0.80650345451242633</v>
      </c>
      <c r="G1256" s="21">
        <v>0.80650345451242633</v>
      </c>
      <c r="H1256" s="21">
        <v>-0.14979037849206223</v>
      </c>
      <c r="I1256" s="21">
        <v>0</v>
      </c>
      <c r="J1256" s="21">
        <v>-8.987422709523738</v>
      </c>
      <c r="K1256" s="21">
        <v>-0.14979037849206223</v>
      </c>
      <c r="L1256" s="21">
        <v>-0.99999999999999989</v>
      </c>
      <c r="M1256" s="21">
        <v>-0.99999999999999989</v>
      </c>
      <c r="N1256" s="21">
        <v>-2.9958075698412445</v>
      </c>
      <c r="O1256" s="21">
        <v>-7.1701937583024531</v>
      </c>
      <c r="P1256" s="21">
        <v>1.0998531270916177E-2</v>
      </c>
      <c r="Q1256" s="21">
        <v>0.91469466613199091</v>
      </c>
      <c r="R1256" s="21">
        <v>0.33097885172980163</v>
      </c>
      <c r="S1256" s="21">
        <v>0.33333333333333331</v>
      </c>
      <c r="T1256" s="21">
        <v>0.27896696234071344</v>
      </c>
      <c r="U1256" s="21">
        <v>0.12312723040709427</v>
      </c>
      <c r="V1256" s="21">
        <v>-2.4446911323388332E-2</v>
      </c>
      <c r="W1256" s="21">
        <v>34.430839729992613</v>
      </c>
      <c r="X1256" s="21">
        <v>1.0535517568615358</v>
      </c>
      <c r="Y1256" s="21">
        <v>-0.99999999999999989</v>
      </c>
      <c r="Z1256" s="21">
        <v>-0.99999999999999989</v>
      </c>
      <c r="AA1256" s="21">
        <v>42.691044857802972</v>
      </c>
      <c r="AB1256" s="21">
        <v>-4.8312990717715006E-2</v>
      </c>
      <c r="AC1256" s="21">
        <v>3.4487976316610408E-2</v>
      </c>
      <c r="AD1256" s="21">
        <v>0.1724095399227164</v>
      </c>
      <c r="AE1256" s="21">
        <v>7.9292262760805876</v>
      </c>
      <c r="AF1256" s="21">
        <v>-0.99999999999999989</v>
      </c>
      <c r="AG1256" s="21">
        <v>-0.99999999999999989</v>
      </c>
      <c r="AH1256" s="21">
        <v>-0.99999999999999989</v>
      </c>
      <c r="AI1256" s="21">
        <v>-6.2260277047167956E-3</v>
      </c>
      <c r="AJ1256" s="21">
        <v>-2.4446911323388332E-2</v>
      </c>
      <c r="AK1256" s="21">
        <v>4.2657877252297666E-2</v>
      </c>
      <c r="AL1256" s="21">
        <v>-5.6388532753908087E-2</v>
      </c>
      <c r="AM1256" s="21">
        <v>-7.5163476665897955E-2</v>
      </c>
      <c r="AN1256" s="21">
        <v>0.31872426258438408</v>
      </c>
      <c r="AO1256" s="21">
        <v>-1.6657975303859609</v>
      </c>
      <c r="AP1256" s="21">
        <v>7.6861639008400564</v>
      </c>
      <c r="AQ1256" s="21">
        <v>25.443417020468843</v>
      </c>
      <c r="AR1256" s="21">
        <v>0.71098061475775254</v>
      </c>
      <c r="AS1256" s="21">
        <v>0.90376137836947357</v>
      </c>
      <c r="AT1256" s="21">
        <v>-0.99999999999999989</v>
      </c>
      <c r="AU1256" s="21">
        <v>-0.99999999999999989</v>
      </c>
      <c r="AV1256" s="21">
        <v>1.1374823062422279</v>
      </c>
      <c r="AW1256" s="21">
        <v>43.207015000340597</v>
      </c>
      <c r="AX1256" s="21">
        <v>40.637803313907433</v>
      </c>
      <c r="AY1256" s="21">
        <v>0.13288429446691591</v>
      </c>
      <c r="AZ1256" s="21">
        <v>-14.247343850832227</v>
      </c>
      <c r="BA1256" s="26">
        <v>1380.6665681220509</v>
      </c>
      <c r="CU1256" t="e">
        <v>#N/A</v>
      </c>
      <c r="CV1256" t="e">
        <v>#N/A</v>
      </c>
    </row>
    <row r="1257" spans="1:100" x14ac:dyDescent="0.25">
      <c r="A1257">
        <v>3337</v>
      </c>
      <c r="B1257" t="s">
        <v>1654</v>
      </c>
      <c r="C1257" s="26">
        <v>3</v>
      </c>
      <c r="D1257" s="21">
        <v>5.9872238339541308</v>
      </c>
      <c r="E1257" s="21">
        <v>0.11302722313619142</v>
      </c>
      <c r="F1257" s="21">
        <v>-0.58720549838824299</v>
      </c>
      <c r="G1257" s="21">
        <v>-0.58720549838824299</v>
      </c>
      <c r="H1257" s="21">
        <v>4.0839883809281573E-3</v>
      </c>
      <c r="I1257" s="21">
        <v>0</v>
      </c>
      <c r="J1257" s="21">
        <v>0.24503930285568981</v>
      </c>
      <c r="K1257" s="21">
        <v>4.0839883809281573E-3</v>
      </c>
      <c r="L1257" s="21">
        <v>-0.99999999999999778</v>
      </c>
      <c r="M1257" s="21">
        <v>-0.99999999999999778</v>
      </c>
      <c r="N1257" s="21">
        <v>8.1679767618563603E-2</v>
      </c>
      <c r="O1257" s="21">
        <v>5.6450576384215809</v>
      </c>
      <c r="P1257" s="21">
        <v>-1.3059309974982187</v>
      </c>
      <c r="Q1257" s="21">
        <v>0.85616894287770628</v>
      </c>
      <c r="R1257" s="21">
        <v>0.17294572780425047</v>
      </c>
      <c r="S1257" s="21">
        <v>0.33333333333333259</v>
      </c>
      <c r="T1257" s="21">
        <v>0.32986644711053037</v>
      </c>
      <c r="U1257" s="21">
        <v>0.18801269395852738</v>
      </c>
      <c r="V1257" s="21">
        <v>-2.1294315064233849E-2</v>
      </c>
      <c r="W1257" s="21">
        <v>33.033366838289147</v>
      </c>
      <c r="X1257" s="21">
        <v>1.2799337912888389</v>
      </c>
      <c r="Y1257" s="21">
        <v>-0.99999999999999778</v>
      </c>
      <c r="Z1257" s="21">
        <v>-0.99999999999999778</v>
      </c>
      <c r="AA1257" s="21">
        <v>65.790425819205296</v>
      </c>
      <c r="AB1257" s="21">
        <v>0.10623575629136064</v>
      </c>
      <c r="AC1257" s="21">
        <v>0.24743609288227417</v>
      </c>
      <c r="AD1257" s="21">
        <v>0.29801041588860405</v>
      </c>
      <c r="AE1257" s="21">
        <v>32.584113253111902</v>
      </c>
      <c r="AF1257" s="21">
        <v>-0.99999999999999778</v>
      </c>
      <c r="AG1257" s="21">
        <v>-0.99999999999999778</v>
      </c>
      <c r="AH1257" s="21">
        <v>-0.99999999999999778</v>
      </c>
      <c r="AI1257" s="21">
        <v>0</v>
      </c>
      <c r="AJ1257" s="21">
        <v>-2.1294315064233849E-2</v>
      </c>
      <c r="AK1257" s="21">
        <v>-0.1157005277274368</v>
      </c>
      <c r="AL1257" s="21">
        <v>0.80715606242798599</v>
      </c>
      <c r="AM1257" s="21">
        <v>0.21937250861319235</v>
      </c>
      <c r="AN1257" s="21">
        <v>-0.13993988065153448</v>
      </c>
      <c r="AO1257" s="21">
        <v>4.9058100766926236</v>
      </c>
      <c r="AP1257" s="21">
        <v>0.53728329585156875</v>
      </c>
      <c r="AQ1257" s="21">
        <v>33.278406141144835</v>
      </c>
      <c r="AR1257" s="21">
        <v>0.82991815933815649</v>
      </c>
      <c r="AS1257" s="21">
        <v>1.2840177796697667</v>
      </c>
      <c r="AT1257" s="21">
        <v>-0.99999999999999778</v>
      </c>
      <c r="AU1257" s="21">
        <v>-0.99999999999999778</v>
      </c>
      <c r="AV1257" s="21">
        <v>-0.41425977058399266</v>
      </c>
      <c r="AW1257" s="21">
        <v>71.97276675347851</v>
      </c>
      <c r="AX1257" s="21">
        <v>69.843335247055137</v>
      </c>
      <c r="AY1257" s="21">
        <v>0.1976955718609873</v>
      </c>
      <c r="AZ1257" s="21">
        <v>16.356264171756337</v>
      </c>
      <c r="BA1257" s="26">
        <v>1423.6972778454922</v>
      </c>
    </row>
    <row r="1258" spans="1:100" x14ac:dyDescent="0.25">
      <c r="A1258">
        <v>3339</v>
      </c>
      <c r="B1258" t="s">
        <v>1655</v>
      </c>
      <c r="C1258" s="26">
        <v>3</v>
      </c>
      <c r="D1258" s="21">
        <v>3.4223972947079213</v>
      </c>
      <c r="E1258" s="21">
        <v>7.8458652374942359E-2</v>
      </c>
      <c r="F1258" s="21">
        <v>0.57306158695081866</v>
      </c>
      <c r="G1258" s="21">
        <v>0.57306158695081866</v>
      </c>
      <c r="H1258" s="21">
        <v>0.37444496720419351</v>
      </c>
      <c r="I1258" s="21">
        <v>0</v>
      </c>
      <c r="J1258" s="21">
        <v>22.466698032251621</v>
      </c>
      <c r="K1258" s="21">
        <v>0.37444496720419351</v>
      </c>
      <c r="L1258" s="21">
        <v>-0.99999999999999867</v>
      </c>
      <c r="M1258" s="21">
        <v>-0.99999999999999867</v>
      </c>
      <c r="N1258" s="21">
        <v>7.4888993440838734</v>
      </c>
      <c r="O1258" s="21">
        <v>26.462156913910359</v>
      </c>
      <c r="P1258" s="21">
        <v>-2.1085588628696958E-2</v>
      </c>
      <c r="Q1258" s="21">
        <v>4.759583142876572</v>
      </c>
      <c r="R1258" s="21">
        <v>1.4606261678467145</v>
      </c>
      <c r="S1258" s="21">
        <v>0.33333333333333282</v>
      </c>
      <c r="T1258" s="21">
        <v>0.35580703066319525</v>
      </c>
      <c r="U1258" s="21">
        <v>0.32323365969274259</v>
      </c>
      <c r="V1258" s="21">
        <v>0</v>
      </c>
      <c r="W1258" s="21">
        <v>25.517162259403083</v>
      </c>
      <c r="X1258" s="21">
        <v>1.6118704667769681</v>
      </c>
      <c r="Y1258" s="21">
        <v>-0.99999999999999867</v>
      </c>
      <c r="Z1258" s="21">
        <v>-0.99999999999999867</v>
      </c>
      <c r="AA1258" s="21">
        <v>59.573904568641446</v>
      </c>
      <c r="AB1258" s="21">
        <v>0.16017213704129651</v>
      </c>
      <c r="AC1258" s="21">
        <v>0.17543297838452171</v>
      </c>
      <c r="AD1258" s="21">
        <v>0.31631720740201508</v>
      </c>
      <c r="AE1258" s="21">
        <v>32.596116141391654</v>
      </c>
      <c r="AF1258" s="21">
        <v>-0.99999999999999867</v>
      </c>
      <c r="AG1258" s="21">
        <v>-0.99999999999999867</v>
      </c>
      <c r="AH1258" s="21">
        <v>-0.99999999999999867</v>
      </c>
      <c r="AI1258" s="21">
        <v>3.705159680501529E-2</v>
      </c>
      <c r="AJ1258" s="21">
        <v>0</v>
      </c>
      <c r="AK1258" s="21">
        <v>-0.38520978125402594</v>
      </c>
      <c r="AL1258" s="21">
        <v>0.60320961251969529</v>
      </c>
      <c r="AM1258" s="21">
        <v>-4.4171275601555385E-2</v>
      </c>
      <c r="AN1258" s="21">
        <v>-8.556091777327135E-2</v>
      </c>
      <c r="AO1258" s="21">
        <v>-3.0303307963090154</v>
      </c>
      <c r="AP1258" s="21">
        <v>0.87702511826669216</v>
      </c>
      <c r="AQ1258" s="21">
        <v>47.983860291654722</v>
      </c>
      <c r="AR1258" s="21">
        <v>1.0123740236892709</v>
      </c>
      <c r="AS1258" s="21">
        <v>1.9863154339811628</v>
      </c>
      <c r="AT1258" s="21">
        <v>-0.99999999999999867</v>
      </c>
      <c r="AU1258" s="21">
        <v>-0.99999999999999867</v>
      </c>
      <c r="AV1258" s="21">
        <v>2.0336877547975325</v>
      </c>
      <c r="AW1258" s="21">
        <v>86.913086600818545</v>
      </c>
      <c r="AX1258" s="21">
        <v>87.654118536918858</v>
      </c>
      <c r="AY1258" s="21">
        <v>0.12018067248865962</v>
      </c>
      <c r="AZ1258" s="21">
        <v>17.501250620793627</v>
      </c>
      <c r="BA1258" s="26">
        <v>1540.5359841295387</v>
      </c>
    </row>
    <row r="1259" spans="1:100" x14ac:dyDescent="0.25">
      <c r="A1259">
        <v>3340</v>
      </c>
      <c r="B1259" t="s">
        <v>1656</v>
      </c>
      <c r="C1259" s="26">
        <v>3</v>
      </c>
      <c r="D1259" s="21">
        <v>4.6357411502155621</v>
      </c>
      <c r="E1259" s="21">
        <v>-0.10223059266778864</v>
      </c>
      <c r="F1259" s="21">
        <v>-3.7421516656489094E-2</v>
      </c>
      <c r="G1259" s="21">
        <v>-6.9724247649287613E-2</v>
      </c>
      <c r="H1259" s="21">
        <v>0.14606013219806369</v>
      </c>
      <c r="I1259" s="21">
        <v>0</v>
      </c>
      <c r="J1259" s="21">
        <v>8.7636079318838132</v>
      </c>
      <c r="K1259" s="21">
        <v>0.14606013219806369</v>
      </c>
      <c r="L1259" s="21">
        <v>-1.0000000000000004</v>
      </c>
      <c r="M1259" s="21">
        <v>-1.0000000000000004</v>
      </c>
      <c r="N1259" s="21">
        <v>2.9212026439612733</v>
      </c>
      <c r="O1259" s="21">
        <v>13.329624834450081</v>
      </c>
      <c r="P1259" s="21">
        <v>-1.8024778716952305</v>
      </c>
      <c r="Q1259" s="21">
        <v>0.129647605401711</v>
      </c>
      <c r="R1259" s="21">
        <v>-9.5534416527335242E-2</v>
      </c>
      <c r="S1259" s="21">
        <v>0.33333333333333315</v>
      </c>
      <c r="T1259" s="21">
        <v>0.41676430974841339</v>
      </c>
      <c r="U1259" s="21">
        <v>0.24389559850530534</v>
      </c>
      <c r="V1259" s="21">
        <v>-1.2240253505518653E-2</v>
      </c>
      <c r="W1259" s="21">
        <v>33.427714235338776</v>
      </c>
      <c r="X1259" s="21">
        <v>1.5830616635541588</v>
      </c>
      <c r="Y1259" s="21">
        <v>-1.0000000000000004</v>
      </c>
      <c r="Z1259" s="21">
        <v>-1.0000000000000004</v>
      </c>
      <c r="AA1259" s="21">
        <v>57.444862009296571</v>
      </c>
      <c r="AB1259" s="21">
        <v>0.11467772087011317</v>
      </c>
      <c r="AC1259" s="21">
        <v>0.20441632379157279</v>
      </c>
      <c r="AD1259" s="21">
        <v>0.16315959914801567</v>
      </c>
      <c r="AE1259" s="21">
        <v>24.112682190485067</v>
      </c>
      <c r="AF1259" s="21">
        <v>-1.0000000000000004</v>
      </c>
      <c r="AG1259" s="21">
        <v>-1.0000000000000004</v>
      </c>
      <c r="AH1259" s="21">
        <v>-1.0000000000000004</v>
      </c>
      <c r="AI1259" s="21">
        <v>0</v>
      </c>
      <c r="AJ1259" s="21">
        <v>-1.2240253505518653E-2</v>
      </c>
      <c r="AK1259" s="21">
        <v>1.405334036765361E-2</v>
      </c>
      <c r="AL1259" s="21">
        <v>-7.5134690558948419E-2</v>
      </c>
      <c r="AM1259" s="21">
        <v>-7.0009779930647359E-2</v>
      </c>
      <c r="AN1259" s="21">
        <v>0.14208951862088559</v>
      </c>
      <c r="AO1259" s="21">
        <v>-1.6799777964279159</v>
      </c>
      <c r="AP1259" s="21">
        <v>3.1765645127273991</v>
      </c>
      <c r="AQ1259" s="21">
        <v>42.191322167222587</v>
      </c>
      <c r="AR1259" s="21">
        <v>0.98175298808153366</v>
      </c>
      <c r="AS1259" s="21">
        <v>1.7291217957522229</v>
      </c>
      <c r="AT1259" s="21">
        <v>-1.0000000000000004</v>
      </c>
      <c r="AU1259" s="21">
        <v>-1.0000000000000004</v>
      </c>
      <c r="AV1259" s="21">
        <v>-0.16525866417662272</v>
      </c>
      <c r="AW1259" s="21">
        <v>73.951051356474011</v>
      </c>
      <c r="AX1259" s="21">
        <v>72.727026005922156</v>
      </c>
      <c r="AY1259" s="21">
        <v>-0.13707263829573299</v>
      </c>
      <c r="AZ1259" s="21">
        <v>7.4905862813093025</v>
      </c>
      <c r="BA1259" s="26">
        <v>1416.8946746888137</v>
      </c>
    </row>
    <row r="1260" spans="1:100" x14ac:dyDescent="0.25">
      <c r="A1260">
        <v>3341</v>
      </c>
      <c r="B1260" t="s">
        <v>1657</v>
      </c>
      <c r="C1260" s="26">
        <v>3</v>
      </c>
      <c r="D1260" s="21">
        <v>5.0624196949805054</v>
      </c>
      <c r="E1260" s="21">
        <v>3.5672844958045818E-2</v>
      </c>
      <c r="F1260" s="21">
        <v>0.63576692213721153</v>
      </c>
      <c r="G1260" s="21">
        <v>0.64569752066576869</v>
      </c>
      <c r="H1260" s="21">
        <v>0.50355934692502913</v>
      </c>
      <c r="I1260" s="21">
        <v>0</v>
      </c>
      <c r="J1260" s="21">
        <v>30.213560815501754</v>
      </c>
      <c r="K1260" s="21">
        <v>0.50355934692502913</v>
      </c>
      <c r="L1260" s="21">
        <v>-0.999999999999997</v>
      </c>
      <c r="M1260" s="21">
        <v>-0.999999999999997</v>
      </c>
      <c r="N1260" s="21">
        <v>10.071186938500579</v>
      </c>
      <c r="O1260" s="21">
        <v>35.921678031148033</v>
      </c>
      <c r="P1260" s="21">
        <v>4.0584991667286845</v>
      </c>
      <c r="Q1260" s="21">
        <v>-4.3262288931932819E-2</v>
      </c>
      <c r="R1260" s="21">
        <v>0.4734760266000495</v>
      </c>
      <c r="S1260" s="21">
        <v>0.33333333333333232</v>
      </c>
      <c r="T1260" s="21">
        <v>0.47160224555129709</v>
      </c>
      <c r="U1260" s="21">
        <v>0.17147796316546327</v>
      </c>
      <c r="V1260" s="21">
        <v>0</v>
      </c>
      <c r="W1260" s="21">
        <v>18.91416780500256</v>
      </c>
      <c r="X1260" s="21">
        <v>1.1165066278476106</v>
      </c>
      <c r="Y1260" s="21">
        <v>-0.999999999999997</v>
      </c>
      <c r="Z1260" s="21">
        <v>-0.999999999999997</v>
      </c>
      <c r="AA1260" s="21">
        <v>20.574733467769377</v>
      </c>
      <c r="AB1260" s="21">
        <v>0.24100933564224902</v>
      </c>
      <c r="AC1260" s="21">
        <v>-0.28211651469433546</v>
      </c>
      <c r="AD1260" s="21">
        <v>6.4848971775421801E-2</v>
      </c>
      <c r="AE1260" s="21">
        <v>1.1870896361667742</v>
      </c>
      <c r="AF1260" s="21">
        <v>-0.999999999999997</v>
      </c>
      <c r="AG1260" s="21">
        <v>-0.999999999999997</v>
      </c>
      <c r="AH1260" s="21">
        <v>-0.999999999999997</v>
      </c>
      <c r="AI1260" s="21">
        <v>0</v>
      </c>
      <c r="AJ1260" s="21">
        <v>0</v>
      </c>
      <c r="AK1260" s="21">
        <v>0.14040979526924918</v>
      </c>
      <c r="AL1260" s="21">
        <v>-2.4775604379111804E-2</v>
      </c>
      <c r="AM1260" s="21">
        <v>0.26476074638326208</v>
      </c>
      <c r="AN1260" s="21">
        <v>0.37274378612303333</v>
      </c>
      <c r="AO1260" s="21">
        <v>7.3210676359277986</v>
      </c>
      <c r="AP1260" s="21">
        <v>9.1947166311802757</v>
      </c>
      <c r="AQ1260" s="21">
        <v>49.127728620504293</v>
      </c>
      <c r="AR1260" s="21">
        <v>0.97641354205009256</v>
      </c>
      <c r="AS1260" s="21">
        <v>1.6200659747726394</v>
      </c>
      <c r="AT1260" s="21">
        <v>-0.999999999999997</v>
      </c>
      <c r="AU1260" s="21">
        <v>-0.999999999999997</v>
      </c>
      <c r="AV1260" s="21">
        <v>1.1191735472658184</v>
      </c>
      <c r="AW1260" s="21">
        <v>65.691128130097681</v>
      </c>
      <c r="AX1260" s="21">
        <v>65.691128130097681</v>
      </c>
      <c r="AY1260" s="21">
        <v>0.35532387190477799</v>
      </c>
      <c r="AZ1260" s="21">
        <v>10.682308518137786</v>
      </c>
      <c r="BA1260" s="26">
        <v>1432.0465928826095</v>
      </c>
    </row>
    <row r="1261" spans="1:100" x14ac:dyDescent="0.25">
      <c r="A1261">
        <v>3344</v>
      </c>
      <c r="B1261" t="s">
        <v>1658</v>
      </c>
      <c r="C1261" s="26">
        <v>3</v>
      </c>
      <c r="D1261" s="21">
        <v>3.8340822167025466</v>
      </c>
      <c r="E1261" s="21">
        <v>8.9811080039626678E-2</v>
      </c>
      <c r="F1261" s="21">
        <v>2.4227810448347736E-3</v>
      </c>
      <c r="G1261" s="21">
        <v>2.4227810448347736E-3</v>
      </c>
      <c r="H1261" s="21">
        <v>-0.13038429552970265</v>
      </c>
      <c r="I1261" s="21">
        <v>0</v>
      </c>
      <c r="J1261" s="21">
        <v>-7.8230577317821597</v>
      </c>
      <c r="K1261" s="21">
        <v>-0.13038429552970265</v>
      </c>
      <c r="L1261" s="21">
        <v>-1.0000000000000016</v>
      </c>
      <c r="M1261" s="21">
        <v>-1.0000000000000016</v>
      </c>
      <c r="N1261" s="21">
        <v>-2.6076859105940535</v>
      </c>
      <c r="O1261" s="21">
        <v>-3.9865527340347775</v>
      </c>
      <c r="P1261" s="21">
        <v>0.72341654951207124</v>
      </c>
      <c r="Q1261" s="21">
        <v>-0.59855933624131796</v>
      </c>
      <c r="R1261" s="21">
        <v>-0.10138122717031646</v>
      </c>
      <c r="S1261" s="21">
        <v>0.32929940294299398</v>
      </c>
      <c r="T1261" s="21">
        <v>0.25662507707380688</v>
      </c>
      <c r="U1261" s="21">
        <v>-4.6922571607124909E-2</v>
      </c>
      <c r="V1261" s="21">
        <v>7.928987000690918E-3</v>
      </c>
      <c r="W1261" s="21">
        <v>27.092607637602775</v>
      </c>
      <c r="X1261" s="21">
        <v>0.48911366467268469</v>
      </c>
      <c r="Y1261" s="21">
        <v>-1.0000000000000016</v>
      </c>
      <c r="Z1261" s="21">
        <v>-1.0000000000000016</v>
      </c>
      <c r="AA1261" s="21">
        <v>51.770575099150712</v>
      </c>
      <c r="AB1261" s="21">
        <v>0.21136127190658843</v>
      </c>
      <c r="AC1261" s="21">
        <v>8.1923172633979691E-2</v>
      </c>
      <c r="AD1261" s="21">
        <v>0.20230252923379682</v>
      </c>
      <c r="AE1261" s="21">
        <v>24.779348688718255</v>
      </c>
      <c r="AF1261" s="21">
        <v>-1.0000000000000016</v>
      </c>
      <c r="AG1261" s="21">
        <v>-1.0000000000000016</v>
      </c>
      <c r="AH1261" s="21">
        <v>-1.0000000000000016</v>
      </c>
      <c r="AI1261" s="21">
        <v>0</v>
      </c>
      <c r="AJ1261" s="21">
        <v>7.928987000690918E-3</v>
      </c>
      <c r="AK1261" s="21">
        <v>0.29308799371530536</v>
      </c>
      <c r="AL1261" s="21">
        <v>0.2612156906728908</v>
      </c>
      <c r="AM1261" s="21">
        <v>-2.0248178416831686E-2</v>
      </c>
      <c r="AN1261" s="21">
        <v>-9.9988475332316709E-2</v>
      </c>
      <c r="AO1261" s="21">
        <v>0.95923550815573522</v>
      </c>
      <c r="AP1261" s="21">
        <v>-1.1936334299434634</v>
      </c>
      <c r="AQ1261" s="21">
        <v>19.269549905820611</v>
      </c>
      <c r="AR1261" s="21">
        <v>0.5469308954103671</v>
      </c>
      <c r="AS1261" s="21">
        <v>0.35872936914298187</v>
      </c>
      <c r="AT1261" s="21">
        <v>-1.0000000000000016</v>
      </c>
      <c r="AU1261" s="21">
        <v>-1.0000000000000016</v>
      </c>
      <c r="AV1261" s="21">
        <v>-9.8958446125481728E-2</v>
      </c>
      <c r="AW1261" s="21">
        <v>46.590388935172477</v>
      </c>
      <c r="AX1261" s="21">
        <v>47.383287635241565</v>
      </c>
      <c r="AY1261" s="21">
        <v>8.4623602182872501E-2</v>
      </c>
      <c r="AZ1261" s="21">
        <v>-13.765445722298633</v>
      </c>
      <c r="BA1261" s="26">
        <v>1380.8543903771013</v>
      </c>
      <c r="CU1261" t="e">
        <v>#N/A</v>
      </c>
      <c r="CV1261" t="e">
        <v>#N/A</v>
      </c>
    </row>
    <row r="1262" spans="1:100" x14ac:dyDescent="0.25">
      <c r="A1262">
        <v>3345</v>
      </c>
      <c r="B1262" t="s">
        <v>1145</v>
      </c>
      <c r="C1262" s="26">
        <v>2</v>
      </c>
      <c r="D1262" s="21">
        <v>2.5615615797623139</v>
      </c>
      <c r="E1262" s="21">
        <v>-0.25997095674823834</v>
      </c>
      <c r="F1262" s="21">
        <v>-0.57041880266701994</v>
      </c>
      <c r="G1262" s="21">
        <v>-0.56534225840913654</v>
      </c>
      <c r="H1262" s="21">
        <v>-6.47302291633753E-2</v>
      </c>
      <c r="I1262" s="21">
        <v>0</v>
      </c>
      <c r="J1262" s="21">
        <v>-3.8838137498025178</v>
      </c>
      <c r="K1262" s="21">
        <v>-6.47302291633753E-2</v>
      </c>
      <c r="L1262" s="21">
        <v>-1</v>
      </c>
      <c r="M1262" s="21">
        <v>-1</v>
      </c>
      <c r="N1262" s="21">
        <v>-1.2946045832675059</v>
      </c>
      <c r="O1262" s="21">
        <v>-0.1893982301205277</v>
      </c>
      <c r="P1262" s="21">
        <v>-1.1488356530582706</v>
      </c>
      <c r="Q1262" s="21">
        <v>-2.3968681594729215</v>
      </c>
      <c r="R1262" s="21">
        <v>-0.78575507085181373</v>
      </c>
      <c r="S1262" s="21">
        <v>0.30275476285394304</v>
      </c>
      <c r="T1262" s="21">
        <v>0.16731197565383762</v>
      </c>
      <c r="U1262" s="21">
        <v>-6.709321402984611E-2</v>
      </c>
      <c r="V1262" s="21">
        <v>-1.8502615406285446E-2</v>
      </c>
      <c r="W1262" s="21">
        <v>15.184287009312134</v>
      </c>
      <c r="X1262" s="21">
        <v>0.13248011727427245</v>
      </c>
      <c r="Y1262" s="21">
        <v>-1</v>
      </c>
      <c r="Z1262" s="21">
        <v>-1</v>
      </c>
      <c r="AA1262" s="21">
        <v>23.609921951687355</v>
      </c>
      <c r="AB1262" s="21">
        <v>-4.4895170137455906E-2</v>
      </c>
      <c r="AC1262" s="21">
        <v>-4.4743142565289773E-2</v>
      </c>
      <c r="AD1262" s="21">
        <v>-4.7940052214248755E-2</v>
      </c>
      <c r="AE1262" s="21">
        <v>2.6675627959007713</v>
      </c>
      <c r="AF1262" s="21">
        <v>-1</v>
      </c>
      <c r="AG1262" s="21">
        <v>-1</v>
      </c>
      <c r="AH1262" s="21">
        <v>-1</v>
      </c>
      <c r="AI1262" s="21">
        <v>-1.0412807375916513E-2</v>
      </c>
      <c r="AJ1262" s="21">
        <v>-1.8502615406285446E-2</v>
      </c>
      <c r="AK1262" s="21">
        <v>0.28599510223440411</v>
      </c>
      <c r="AL1262" s="21">
        <v>-0.11416714524515677</v>
      </c>
      <c r="AM1262" s="21">
        <v>0.32475959126362419</v>
      </c>
      <c r="AN1262" s="21">
        <v>-0.14131873104857046</v>
      </c>
      <c r="AO1262" s="21">
        <v>8.6566704342203327</v>
      </c>
      <c r="AP1262" s="21">
        <v>-3.2115091438977519</v>
      </c>
      <c r="AQ1262" s="21">
        <v>19.787343007815693</v>
      </c>
      <c r="AR1262" s="21">
        <v>0.48102194707223289</v>
      </c>
      <c r="AS1262" s="21">
        <v>0.19701374198044208</v>
      </c>
      <c r="AT1262" s="21">
        <v>-1</v>
      </c>
      <c r="AU1262" s="21">
        <v>-1</v>
      </c>
      <c r="AV1262" s="21">
        <v>-0.99101227390390834</v>
      </c>
      <c r="AW1262" s="21">
        <v>32.652386209223366</v>
      </c>
      <c r="AX1262" s="21">
        <v>32.475898483316321</v>
      </c>
      <c r="AY1262" s="21">
        <v>-4.1165368422818593E-3</v>
      </c>
      <c r="AZ1262" s="21">
        <v>-29.919939886366119</v>
      </c>
      <c r="BA1262" s="26">
        <v>1377.7073643087303</v>
      </c>
    </row>
    <row r="1263" spans="1:100" x14ac:dyDescent="0.25">
      <c r="A1263">
        <v>3350</v>
      </c>
      <c r="B1263" t="s">
        <v>1659</v>
      </c>
      <c r="C1263" s="26">
        <v>3</v>
      </c>
      <c r="D1263" s="21">
        <v>2.0384813026794921</v>
      </c>
      <c r="E1263" s="21">
        <v>-1.1124878308339499E-2</v>
      </c>
      <c r="F1263" s="21">
        <v>-0.17818659914206547</v>
      </c>
      <c r="G1263" s="21">
        <v>-0.17818659914206547</v>
      </c>
      <c r="H1263" s="21">
        <v>0.15641794650674981</v>
      </c>
      <c r="I1263" s="21">
        <v>0</v>
      </c>
      <c r="J1263" s="21">
        <v>9.3850767904049857</v>
      </c>
      <c r="K1263" s="21">
        <v>0.15641794650674981</v>
      </c>
      <c r="L1263" s="21">
        <v>-0.99999999999999878</v>
      </c>
      <c r="M1263" s="21">
        <v>-0.99999999999999878</v>
      </c>
      <c r="N1263" s="21">
        <v>3.1283589301349961</v>
      </c>
      <c r="O1263" s="21">
        <v>11.245371493942402</v>
      </c>
      <c r="P1263" s="21">
        <v>-0.66920908984364957</v>
      </c>
      <c r="Q1263" s="21">
        <v>-1.816887441400111</v>
      </c>
      <c r="R1263" s="21">
        <v>-0.60547050805490676</v>
      </c>
      <c r="S1263" s="21">
        <v>0.3358236739490521</v>
      </c>
      <c r="T1263" s="21">
        <v>0.17363962679036854</v>
      </c>
      <c r="U1263" s="21">
        <v>-1.8971304443397449E-2</v>
      </c>
      <c r="V1263" s="21">
        <v>0</v>
      </c>
      <c r="W1263" s="21">
        <v>13.362961991570939</v>
      </c>
      <c r="X1263" s="21">
        <v>0.2202564813603049</v>
      </c>
      <c r="Y1263" s="21">
        <v>-0.99999999999999878</v>
      </c>
      <c r="Z1263" s="21">
        <v>-0.99999999999999878</v>
      </c>
      <c r="AA1263" s="21">
        <v>7.6925939802494767</v>
      </c>
      <c r="AB1263" s="21">
        <v>-0.20595756054880973</v>
      </c>
      <c r="AC1263" s="21">
        <v>3.3317064748301262E-2</v>
      </c>
      <c r="AD1263" s="21">
        <v>7.1342545735177565E-2</v>
      </c>
      <c r="AE1263" s="21">
        <v>-5.0648975032665433</v>
      </c>
      <c r="AF1263" s="21">
        <v>-0.99999999999999878</v>
      </c>
      <c r="AG1263" s="21">
        <v>-0.99999999999999878</v>
      </c>
      <c r="AH1263" s="21">
        <v>-0.99999999999999878</v>
      </c>
      <c r="AI1263" s="21">
        <v>0</v>
      </c>
      <c r="AJ1263" s="21">
        <v>0</v>
      </c>
      <c r="AK1263" s="21">
        <v>8.3487782110980291E-3</v>
      </c>
      <c r="AL1263" s="21">
        <v>6.2816672742403878E-2</v>
      </c>
      <c r="AM1263" s="21">
        <v>0.23498739995084406</v>
      </c>
      <c r="AN1263" s="21">
        <v>-0.1386870376635482</v>
      </c>
      <c r="AO1263" s="21">
        <v>5.9164288898265918</v>
      </c>
      <c r="AP1263" s="21">
        <v>-3.1530925778766861</v>
      </c>
      <c r="AQ1263" s="21">
        <v>22.748038781975918</v>
      </c>
      <c r="AR1263" s="21">
        <v>0.49049199629602291</v>
      </c>
      <c r="AS1263" s="21">
        <v>0.37667442786705474</v>
      </c>
      <c r="AT1263" s="21">
        <v>-0.99999999999999878</v>
      </c>
      <c r="AU1263" s="21">
        <v>-0.99999999999999878</v>
      </c>
      <c r="AV1263" s="21">
        <v>-0.78365710719697235</v>
      </c>
      <c r="AW1263" s="21">
        <v>15.784872896315207</v>
      </c>
      <c r="AX1263" s="21">
        <v>15.784872896315207</v>
      </c>
      <c r="AY1263" s="21">
        <v>-4.7111404271716534E-2</v>
      </c>
      <c r="AZ1263" s="21">
        <v>-25.287707176567789</v>
      </c>
      <c r="BA1263" s="26">
        <v>1352.460145139629</v>
      </c>
    </row>
    <row r="1264" spans="1:100" x14ac:dyDescent="0.25">
      <c r="A1264">
        <v>3352</v>
      </c>
      <c r="B1264" t="s">
        <v>1660</v>
      </c>
      <c r="C1264" s="26">
        <v>3</v>
      </c>
      <c r="D1264" s="21">
        <v>0.52189452334199238</v>
      </c>
      <c r="E1264" s="21">
        <v>8.6544457943430436E-2</v>
      </c>
      <c r="F1264" s="21">
        <v>0.77907351794743751</v>
      </c>
      <c r="G1264" s="21">
        <v>0.80848813332132674</v>
      </c>
      <c r="H1264" s="21">
        <v>-0.12456849124696441</v>
      </c>
      <c r="I1264" s="21">
        <v>0</v>
      </c>
      <c r="J1264" s="21">
        <v>-7.4741094748178591</v>
      </c>
      <c r="K1264" s="21">
        <v>-0.12456849124696441</v>
      </c>
      <c r="L1264" s="21">
        <v>-0.99999999999999811</v>
      </c>
      <c r="M1264" s="21">
        <v>-0.99999999999999811</v>
      </c>
      <c r="N1264" s="21">
        <v>-2.4913698249392873</v>
      </c>
      <c r="O1264" s="21">
        <v>-6.1437268181545424</v>
      </c>
      <c r="P1264" s="21">
        <v>2.5621948567826514</v>
      </c>
      <c r="Q1264" s="21">
        <v>0.73733174151293823</v>
      </c>
      <c r="R1264" s="21">
        <v>0.25386560975952105</v>
      </c>
      <c r="S1264" s="21">
        <v>0.33333333333333282</v>
      </c>
      <c r="T1264" s="21">
        <v>0.23243877578770639</v>
      </c>
      <c r="U1264" s="21">
        <v>-0.15173200992195651</v>
      </c>
      <c r="V1264" s="21">
        <v>0</v>
      </c>
      <c r="W1264" s="21">
        <v>21.544343617841886</v>
      </c>
      <c r="X1264" s="21">
        <v>-1.7481996865448581E-2</v>
      </c>
      <c r="Y1264" s="21">
        <v>-0.99999999999999811</v>
      </c>
      <c r="Z1264" s="21">
        <v>-0.99999999999999811</v>
      </c>
      <c r="AA1264" s="21">
        <v>46.175008581900599</v>
      </c>
      <c r="AB1264" s="21">
        <v>0.23696784911123364</v>
      </c>
      <c r="AC1264" s="21">
        <v>9.8572651650990259E-2</v>
      </c>
      <c r="AD1264" s="21">
        <v>0.15199548632375945</v>
      </c>
      <c r="AE1264" s="21">
        <v>24.376799354299145</v>
      </c>
      <c r="AF1264" s="21">
        <v>-0.99999999999999811</v>
      </c>
      <c r="AG1264" s="21">
        <v>-0.99999999999999811</v>
      </c>
      <c r="AH1264" s="21">
        <v>-0.99999999999999811</v>
      </c>
      <c r="AI1264" s="21">
        <v>1.3952599510830072E-2</v>
      </c>
      <c r="AJ1264" s="21">
        <v>0</v>
      </c>
      <c r="AK1264" s="21">
        <v>0.18234062391990596</v>
      </c>
      <c r="AL1264" s="21">
        <v>0.19783921521941802</v>
      </c>
      <c r="AM1264" s="21">
        <v>-8.9774396419676342E-2</v>
      </c>
      <c r="AN1264" s="21">
        <v>-8.9917534689394299E-2</v>
      </c>
      <c r="AO1264" s="21">
        <v>-1.3326567908923794</v>
      </c>
      <c r="AP1264" s="21">
        <v>-1.2587422911377681</v>
      </c>
      <c r="AQ1264" s="21">
        <v>14.070234143024033</v>
      </c>
      <c r="AR1264" s="21">
        <v>0.41404009919908252</v>
      </c>
      <c r="AS1264" s="21">
        <v>-0.14205048811241291</v>
      </c>
      <c r="AT1264" s="21">
        <v>-0.99999999999999811</v>
      </c>
      <c r="AU1264" s="21">
        <v>-0.99999999999999811</v>
      </c>
      <c r="AV1264" s="21">
        <v>1.0623537430808476</v>
      </c>
      <c r="AW1264" s="21">
        <v>38.772539472608265</v>
      </c>
      <c r="AX1264" s="21">
        <v>39.051591462824867</v>
      </c>
      <c r="AY1264" s="21">
        <v>6.3978412117048737E-3</v>
      </c>
      <c r="AZ1264" s="21">
        <v>-30.141851347111455</v>
      </c>
      <c r="BA1264" s="26">
        <v>1462.5146078850014</v>
      </c>
    </row>
    <row r="1265" spans="1:100" x14ac:dyDescent="0.25">
      <c r="A1265">
        <v>3354</v>
      </c>
      <c r="B1265" t="s">
        <v>1661</v>
      </c>
      <c r="C1265" s="26">
        <v>3</v>
      </c>
      <c r="D1265" s="21">
        <v>4.3328517531384323</v>
      </c>
      <c r="E1265" s="21">
        <v>0.24778542076939039</v>
      </c>
      <c r="F1265" s="21">
        <v>-4.0950500067106814E-2</v>
      </c>
      <c r="G1265" s="21">
        <v>3.1376935060754022E-2</v>
      </c>
      <c r="H1265" s="21">
        <v>-2.8754305616749763E-2</v>
      </c>
      <c r="I1265" s="21">
        <v>0</v>
      </c>
      <c r="J1265" s="21">
        <v>-1.7252583370049854</v>
      </c>
      <c r="K1265" s="21">
        <v>-2.8754305616749763E-2</v>
      </c>
      <c r="L1265" s="21">
        <v>-0.99999999999999811</v>
      </c>
      <c r="M1265" s="21">
        <v>-0.99999999999999811</v>
      </c>
      <c r="N1265" s="21">
        <v>-0.5750861123349954</v>
      </c>
      <c r="O1265" s="21">
        <v>2.6389703511942</v>
      </c>
      <c r="P1265" s="21">
        <v>-0.15841951148276401</v>
      </c>
      <c r="Q1265" s="21">
        <v>0.48004164051968023</v>
      </c>
      <c r="R1265" s="21">
        <v>0.11805620990376528</v>
      </c>
      <c r="S1265" s="21">
        <v>0.35406583911487771</v>
      </c>
      <c r="T1265" s="21">
        <v>0.25172889354281669</v>
      </c>
      <c r="U1265" s="21">
        <v>-1.1176672864360165E-3</v>
      </c>
      <c r="V1265" s="21">
        <v>0</v>
      </c>
      <c r="W1265" s="21">
        <v>25.33725483952032</v>
      </c>
      <c r="X1265" s="21">
        <v>0.55413152750222427</v>
      </c>
      <c r="Y1265" s="21">
        <v>-0.99999999999999811</v>
      </c>
      <c r="Z1265" s="21">
        <v>-0.99999999999999811</v>
      </c>
      <c r="AA1265" s="21">
        <v>41.033918902670472</v>
      </c>
      <c r="AB1265" s="21">
        <v>5.4993620638502161E-2</v>
      </c>
      <c r="AC1265" s="21">
        <v>0.11760015098109222</v>
      </c>
      <c r="AD1265" s="21">
        <v>0.13897838544533367</v>
      </c>
      <c r="AE1265" s="21">
        <v>15.578607853246393</v>
      </c>
      <c r="AF1265" s="21">
        <v>-0.99999999999999811</v>
      </c>
      <c r="AG1265" s="21">
        <v>-0.99999999999999811</v>
      </c>
      <c r="AH1265" s="21">
        <v>-0.99999999999999811</v>
      </c>
      <c r="AI1265" s="21">
        <v>0</v>
      </c>
      <c r="AJ1265" s="21">
        <v>0</v>
      </c>
      <c r="AK1265" s="21">
        <v>-8.9613703307263537E-2</v>
      </c>
      <c r="AL1265" s="21">
        <v>0.19388459779887338</v>
      </c>
      <c r="AM1265" s="21">
        <v>6.0355015440249335E-2</v>
      </c>
      <c r="AN1265" s="21">
        <v>0.23547794488373944</v>
      </c>
      <c r="AO1265" s="21">
        <v>1.0608068694699158</v>
      </c>
      <c r="AP1265" s="21">
        <v>6.856371611087849</v>
      </c>
      <c r="AQ1265" s="21">
        <v>23.611996502515339</v>
      </c>
      <c r="AR1265" s="21">
        <v>0.60467706537125865</v>
      </c>
      <c r="AS1265" s="21">
        <v>0.52537722188547453</v>
      </c>
      <c r="AT1265" s="21">
        <v>-0.99999999999999811</v>
      </c>
      <c r="AU1265" s="21">
        <v>-0.99999999999999811</v>
      </c>
      <c r="AV1265" s="21">
        <v>0.14943314496451909</v>
      </c>
      <c r="AW1265" s="21">
        <v>50.529260864952576</v>
      </c>
      <c r="AX1265" s="21">
        <v>50.529260864952576</v>
      </c>
      <c r="AY1265" s="21">
        <v>0.21933425550764521</v>
      </c>
      <c r="AZ1265" s="21">
        <v>18.53165403503397</v>
      </c>
      <c r="BA1265" s="26">
        <v>1417.5397632804957</v>
      </c>
      <c r="CU1265" t="e">
        <v>#N/A</v>
      </c>
      <c r="CV1265" t="e">
        <v>#N/A</v>
      </c>
    </row>
    <row r="1266" spans="1:100" x14ac:dyDescent="0.25">
      <c r="A1266">
        <v>3355</v>
      </c>
      <c r="B1266" t="s">
        <v>1662</v>
      </c>
      <c r="C1266" s="26">
        <v>3</v>
      </c>
      <c r="D1266" s="21">
        <v>5.9706764777566939</v>
      </c>
      <c r="E1266" s="21">
        <v>0</v>
      </c>
      <c r="F1266" s="21">
        <v>-3.0332498674736204E-2</v>
      </c>
      <c r="G1266" s="21">
        <v>-3.0332498674736204E-2</v>
      </c>
      <c r="H1266" s="21">
        <v>0.10772302677261979</v>
      </c>
      <c r="I1266" s="21">
        <v>0</v>
      </c>
      <c r="J1266" s="21">
        <v>6.4633816063571903</v>
      </c>
      <c r="K1266" s="21">
        <v>0.10772302677261979</v>
      </c>
      <c r="L1266" s="21">
        <v>-1.0000000000000007</v>
      </c>
      <c r="M1266" s="21">
        <v>-1.0000000000000007</v>
      </c>
      <c r="N1266" s="21">
        <v>2.1544605354523969</v>
      </c>
      <c r="O1266" s="21">
        <v>12.403725585439153</v>
      </c>
      <c r="P1266" s="21">
        <v>-0.35180368599244116</v>
      </c>
      <c r="Q1266" s="21">
        <v>-4.052537118154792E-2</v>
      </c>
      <c r="R1266" s="21">
        <v>1.0256861624841067E-2</v>
      </c>
      <c r="S1266" s="21">
        <v>0.33333333333333354</v>
      </c>
      <c r="T1266" s="21">
        <v>-6.5499431884052287E-2</v>
      </c>
      <c r="U1266" s="21">
        <v>-0.11868557034971425</v>
      </c>
      <c r="V1266" s="21">
        <v>0</v>
      </c>
      <c r="W1266" s="21">
        <v>1.6570121730778875</v>
      </c>
      <c r="X1266" s="21">
        <v>-0.71346417193958134</v>
      </c>
      <c r="Y1266" s="21">
        <v>-1.0000000000000007</v>
      </c>
      <c r="Z1266" s="21">
        <v>-1.0000000000000007</v>
      </c>
      <c r="AA1266" s="21">
        <v>3.9898325477353458</v>
      </c>
      <c r="AB1266" s="21">
        <v>2.7116747365660873E-2</v>
      </c>
      <c r="AC1266" s="21">
        <v>4.8583129752465537E-3</v>
      </c>
      <c r="AD1266" s="21">
        <v>1.4476209919744798E-2</v>
      </c>
      <c r="AE1266" s="21">
        <v>2.3225635130326134</v>
      </c>
      <c r="AF1266" s="21">
        <v>-1.0000000000000007</v>
      </c>
      <c r="AG1266" s="21">
        <v>-1.0000000000000007</v>
      </c>
      <c r="AH1266" s="21">
        <v>-1.0000000000000007</v>
      </c>
      <c r="AI1266" s="21">
        <v>0</v>
      </c>
      <c r="AJ1266" s="21">
        <v>0</v>
      </c>
      <c r="AK1266" s="21">
        <v>5.8259162414713558E-2</v>
      </c>
      <c r="AL1266" s="21">
        <v>0.1220967136988744</v>
      </c>
      <c r="AM1266" s="21">
        <v>-0.11693279897000555</v>
      </c>
      <c r="AN1266" s="21">
        <v>-0.1179748586116576</v>
      </c>
      <c r="AO1266" s="21">
        <v>-2.6320241621765708</v>
      </c>
      <c r="AP1266" s="21">
        <v>-2.3388878967970683</v>
      </c>
      <c r="AQ1266" s="21">
        <v>8.1203937794350818</v>
      </c>
      <c r="AR1266" s="21">
        <v>0.14914833109956702</v>
      </c>
      <c r="AS1266" s="21">
        <v>-0.60574114516696143</v>
      </c>
      <c r="AT1266" s="21">
        <v>-1.0000000000000007</v>
      </c>
      <c r="AU1266" s="21">
        <v>-1.0000000000000007</v>
      </c>
      <c r="AV1266" s="21">
        <v>-2.0075637049895137E-2</v>
      </c>
      <c r="AW1266" s="21">
        <v>14.054670236377424</v>
      </c>
      <c r="AX1266" s="21">
        <v>14.054670236377424</v>
      </c>
      <c r="AY1266" s="21">
        <v>3.4403453000661922E-2</v>
      </c>
      <c r="AZ1266" s="21">
        <v>-52.735074531074943</v>
      </c>
      <c r="BA1266" s="26">
        <v>1390.4664729027463</v>
      </c>
    </row>
    <row r="1267" spans="1:100" x14ac:dyDescent="0.25">
      <c r="A1267">
        <v>3356</v>
      </c>
      <c r="B1267" t="s">
        <v>1663</v>
      </c>
      <c r="C1267" s="26">
        <v>2</v>
      </c>
      <c r="D1267" s="21">
        <v>2.6369606285531546</v>
      </c>
      <c r="E1267" s="21">
        <v>-0.24322271082100558</v>
      </c>
      <c r="F1267" s="21">
        <v>-0.52871384080136252</v>
      </c>
      <c r="G1267" s="21">
        <v>-0.52344791040054328</v>
      </c>
      <c r="H1267" s="21">
        <v>-5.6063144707301102E-2</v>
      </c>
      <c r="I1267" s="21">
        <v>0</v>
      </c>
      <c r="J1267" s="21">
        <v>-3.3637886824380656</v>
      </c>
      <c r="K1267" s="21">
        <v>-5.6063144707301102E-2</v>
      </c>
      <c r="L1267" s="21">
        <v>-1</v>
      </c>
      <c r="M1267" s="21">
        <v>-1</v>
      </c>
      <c r="N1267" s="21">
        <v>-1.1212628941460214</v>
      </c>
      <c r="O1267" s="21">
        <v>0.35077184978858789</v>
      </c>
      <c r="P1267" s="21">
        <v>-1.0640147397407473</v>
      </c>
      <c r="Q1267" s="21">
        <v>-2.198619664021261</v>
      </c>
      <c r="R1267" s="21">
        <v>-0.7206406691141527</v>
      </c>
      <c r="S1267" s="21">
        <v>0.30437488860756096</v>
      </c>
      <c r="T1267" s="21">
        <v>0.17415217911336811</v>
      </c>
      <c r="U1267" s="21">
        <v>-5.8623119315581534E-2</v>
      </c>
      <c r="V1267" s="21">
        <v>-1.7382627137962403E-2</v>
      </c>
      <c r="W1267" s="21">
        <v>15.71887005871606</v>
      </c>
      <c r="X1267" s="21">
        <v>0.1717186663141681</v>
      </c>
      <c r="Y1267" s="21">
        <v>-1</v>
      </c>
      <c r="Z1267" s="21">
        <v>-1</v>
      </c>
      <c r="AA1267" s="21">
        <v>24.7105423480402</v>
      </c>
      <c r="AB1267" s="21">
        <v>-3.5394379794619471E-2</v>
      </c>
      <c r="AC1267" s="21">
        <v>-3.523874669521565E-2</v>
      </c>
      <c r="AD1267" s="21">
        <v>-3.8517275944150511E-2</v>
      </c>
      <c r="AE1267" s="21">
        <v>3.5428372098241123</v>
      </c>
      <c r="AF1267" s="21">
        <v>-1</v>
      </c>
      <c r="AG1267" s="21">
        <v>-1</v>
      </c>
      <c r="AH1267" s="21">
        <v>-1</v>
      </c>
      <c r="AI1267" s="21">
        <v>-9.7986700921196788E-3</v>
      </c>
      <c r="AJ1267" s="21">
        <v>-1.7382627137962403E-2</v>
      </c>
      <c r="AK1267" s="21">
        <v>0.27454909975817221</v>
      </c>
      <c r="AL1267" s="21">
        <v>-0.1027211427689249</v>
      </c>
      <c r="AM1267" s="21">
        <v>0.31142816466127871</v>
      </c>
      <c r="AN1267" s="21">
        <v>-0.12798730444622497</v>
      </c>
      <c r="AO1267" s="21">
        <v>8.3172000976378122</v>
      </c>
      <c r="AP1267" s="21">
        <v>-2.8720388073152314</v>
      </c>
      <c r="AQ1267" s="21">
        <v>20.356444394419423</v>
      </c>
      <c r="AR1267" s="21">
        <v>0.49354898255265844</v>
      </c>
      <c r="AS1267" s="21">
        <v>0.23752460297702149</v>
      </c>
      <c r="AT1267" s="21">
        <v>-1</v>
      </c>
      <c r="AU1267" s="21">
        <v>-1</v>
      </c>
      <c r="AV1267" s="21">
        <v>-0.90460284086596643</v>
      </c>
      <c r="AW1267" s="21">
        <v>33.920770691057925</v>
      </c>
      <c r="AX1267" s="21">
        <v>33.760899610526089</v>
      </c>
      <c r="AY1267" s="21">
        <v>5.6534251297659099E-3</v>
      </c>
      <c r="AZ1267" s="21">
        <v>-28.208315623032544</v>
      </c>
      <c r="BA1267" s="26">
        <v>1367.3750678348413</v>
      </c>
    </row>
    <row r="1268" spans="1:100" x14ac:dyDescent="0.25">
      <c r="A1268">
        <v>3357</v>
      </c>
      <c r="B1268" t="s">
        <v>1664</v>
      </c>
      <c r="C1268" s="26">
        <v>3</v>
      </c>
      <c r="D1268" s="21">
        <v>3.1494219858362724</v>
      </c>
      <c r="E1268" s="21">
        <v>0</v>
      </c>
      <c r="F1268" s="21">
        <v>4.6798361359661609</v>
      </c>
      <c r="G1268" s="21">
        <v>4.6798361359661609</v>
      </c>
      <c r="H1268" s="21">
        <v>6.0457198118242385E-2</v>
      </c>
      <c r="I1268" s="21">
        <v>0</v>
      </c>
      <c r="J1268" s="21">
        <v>3.6274318870945428</v>
      </c>
      <c r="K1268" s="21">
        <v>6.0457198118242385E-2</v>
      </c>
      <c r="L1268" s="21">
        <v>-0.99999999999999922</v>
      </c>
      <c r="M1268" s="21">
        <v>-0.99999999999999922</v>
      </c>
      <c r="N1268" s="21">
        <v>1.209143962364847</v>
      </c>
      <c r="O1268" s="21">
        <v>11.45669000889699</v>
      </c>
      <c r="P1268" s="21">
        <v>0.18193177034790503</v>
      </c>
      <c r="Q1268" s="21">
        <v>6.1000529264813768</v>
      </c>
      <c r="R1268" s="21">
        <v>1.9372660881096277</v>
      </c>
      <c r="S1268" s="21">
        <v>0.33333333333333337</v>
      </c>
      <c r="T1268" s="21">
        <v>0.33161490715848929</v>
      </c>
      <c r="U1268" s="21">
        <v>0.29039587001736256</v>
      </c>
      <c r="V1268" s="21">
        <v>0.12467469194221678</v>
      </c>
      <c r="W1268" s="21">
        <v>40.782464173326375</v>
      </c>
      <c r="X1268" s="21">
        <v>2.5124042479214856</v>
      </c>
      <c r="Y1268" s="21">
        <v>-0.99999999999999922</v>
      </c>
      <c r="Z1268" s="21">
        <v>-0.99999999999999922</v>
      </c>
      <c r="AA1268" s="21">
        <v>89.470934983935095</v>
      </c>
      <c r="AB1268" s="21">
        <v>0.23259536466911807</v>
      </c>
      <c r="AC1268" s="21">
        <v>0.5855525067625087</v>
      </c>
      <c r="AD1268" s="21">
        <v>0.11687622301835487</v>
      </c>
      <c r="AE1268" s="21">
        <v>46.751204722499082</v>
      </c>
      <c r="AF1268" s="21">
        <v>-0.99999999999999922</v>
      </c>
      <c r="AG1268" s="21">
        <v>-0.99999999999999922</v>
      </c>
      <c r="AH1268" s="21">
        <v>-0.99999999999999922</v>
      </c>
      <c r="AI1268" s="21">
        <v>0</v>
      </c>
      <c r="AJ1268" s="21">
        <v>0.12467469194221678</v>
      </c>
      <c r="AK1268" s="21">
        <v>0.18827846872453952</v>
      </c>
      <c r="AL1268" s="21">
        <v>7.6825549010900676E-2</v>
      </c>
      <c r="AM1268" s="21">
        <v>-3.4739294827355868E-2</v>
      </c>
      <c r="AN1268" s="21">
        <v>0.65344280902019169</v>
      </c>
      <c r="AO1268" s="21">
        <v>7.2909972938800471E-2</v>
      </c>
      <c r="AP1268" s="21">
        <v>16.720197970559294</v>
      </c>
      <c r="AQ1268" s="21">
        <v>44.40989606042092</v>
      </c>
      <c r="AR1268" s="21">
        <v>1.0800188024514021</v>
      </c>
      <c r="AS1268" s="21">
        <v>2.5728614460397288</v>
      </c>
      <c r="AT1268" s="21">
        <v>-0.99999999999999922</v>
      </c>
      <c r="AU1268" s="21">
        <v>-0.99999999999999922</v>
      </c>
      <c r="AV1268" s="21">
        <v>6.6171022240757882</v>
      </c>
      <c r="AW1268" s="21">
        <v>117.64782296339129</v>
      </c>
      <c r="AX1268" s="21">
        <v>130.11529215761294</v>
      </c>
      <c r="AY1268" s="21">
        <v>0.40555825054456707</v>
      </c>
      <c r="AZ1268" s="21">
        <v>38.193581229897113</v>
      </c>
      <c r="BA1268" s="26">
        <v>1558.83007090262</v>
      </c>
    </row>
    <row r="1269" spans="1:100" x14ac:dyDescent="0.25">
      <c r="A1269">
        <v>3359</v>
      </c>
      <c r="B1269" t="s">
        <v>1307</v>
      </c>
      <c r="C1269" s="26">
        <v>3</v>
      </c>
      <c r="D1269" s="21">
        <v>5.2815238852363082</v>
      </c>
      <c r="E1269" s="21">
        <v>0.77338890519708436</v>
      </c>
      <c r="F1269" s="21">
        <v>8.5554940698414961E-2</v>
      </c>
      <c r="G1269" s="21">
        <v>0.25709566183285121</v>
      </c>
      <c r="H1269" s="21">
        <v>0.30557690414418759</v>
      </c>
      <c r="I1269" s="21">
        <v>0</v>
      </c>
      <c r="J1269" s="21">
        <v>18.334614248651253</v>
      </c>
      <c r="K1269" s="21">
        <v>0.30557690414418759</v>
      </c>
      <c r="L1269" s="21">
        <v>-1.0000000000000007</v>
      </c>
      <c r="M1269" s="21">
        <v>-1.0000000000000007</v>
      </c>
      <c r="N1269" s="21">
        <v>6.1115380828837509</v>
      </c>
      <c r="O1269" s="21">
        <v>23.873233795720409</v>
      </c>
      <c r="P1269" s="21">
        <v>5.7666093544224086</v>
      </c>
      <c r="Q1269" s="21">
        <v>-0.11337456088822752</v>
      </c>
      <c r="R1269" s="21">
        <v>0.55296424669070798</v>
      </c>
      <c r="S1269" s="21">
        <v>0.33333333333333359</v>
      </c>
      <c r="T1269" s="21">
        <v>0.31460389527559918</v>
      </c>
      <c r="U1269" s="21">
        <v>-9.5975968359915342E-2</v>
      </c>
      <c r="V1269" s="21">
        <v>0</v>
      </c>
      <c r="W1269" s="21">
        <v>9.8553742441932002</v>
      </c>
      <c r="X1269" s="21">
        <v>-0.10026914170626447</v>
      </c>
      <c r="Y1269" s="21">
        <v>-1.0000000000000007</v>
      </c>
      <c r="Z1269" s="21">
        <v>-1.0000000000000007</v>
      </c>
      <c r="AA1269" s="21">
        <v>58.791498094607718</v>
      </c>
      <c r="AB1269" s="21">
        <v>0.39225799597399846</v>
      </c>
      <c r="AC1269" s="21">
        <v>0.23423006648057282</v>
      </c>
      <c r="AD1269" s="21">
        <v>0.34117512961990459</v>
      </c>
      <c r="AE1269" s="21">
        <v>48.383159603723797</v>
      </c>
      <c r="AF1269" s="21">
        <v>-1.0000000000000007</v>
      </c>
      <c r="AG1269" s="21">
        <v>-1.0000000000000007</v>
      </c>
      <c r="AH1269" s="21">
        <v>-1.0000000000000007</v>
      </c>
      <c r="AI1269" s="21">
        <v>0</v>
      </c>
      <c r="AJ1269" s="21">
        <v>0</v>
      </c>
      <c r="AK1269" s="21">
        <v>-9.503238172383504E-3</v>
      </c>
      <c r="AL1269" s="21">
        <v>-0.10511447603357209</v>
      </c>
      <c r="AM1269" s="21">
        <v>-0.15408028206976798</v>
      </c>
      <c r="AN1269" s="21">
        <v>-0.15239901374058906</v>
      </c>
      <c r="AO1269" s="21">
        <v>-3.8995232426061173</v>
      </c>
      <c r="AP1269" s="21">
        <v>-4.3355477236825877</v>
      </c>
      <c r="AQ1269" s="21">
        <v>28.189988492844446</v>
      </c>
      <c r="AR1269" s="21">
        <v>0.5519612602490177</v>
      </c>
      <c r="AS1269" s="21">
        <v>0.20530776243792315</v>
      </c>
      <c r="AT1269" s="21">
        <v>-1.0000000000000007</v>
      </c>
      <c r="AU1269" s="21">
        <v>-1.0000000000000007</v>
      </c>
      <c r="AV1269" s="21">
        <v>0.81005990852355914</v>
      </c>
      <c r="AW1269" s="21">
        <v>78.329184166645547</v>
      </c>
      <c r="AX1269" s="21">
        <v>78.329184166645547</v>
      </c>
      <c r="AY1269" s="21">
        <v>0.45600488880528206</v>
      </c>
      <c r="AZ1269" s="21">
        <v>45.041779811807004</v>
      </c>
      <c r="BA1269" s="26">
        <v>1532.0149341340702</v>
      </c>
      <c r="CU1269" t="e">
        <v>#N/A</v>
      </c>
      <c r="CV1269" t="e">
        <v>#N/A</v>
      </c>
    </row>
    <row r="1270" spans="1:100" x14ac:dyDescent="0.25">
      <c r="A1270">
        <v>3360</v>
      </c>
      <c r="B1270" t="s">
        <v>1665</v>
      </c>
      <c r="C1270" s="26">
        <v>3</v>
      </c>
      <c r="D1270" s="21">
        <v>5.2789589349100741</v>
      </c>
      <c r="E1270" s="21">
        <v>-7.4164990918974771E-2</v>
      </c>
      <c r="F1270" s="21">
        <v>2.7425554321481567</v>
      </c>
      <c r="G1270" s="21">
        <v>2.7150435129013304</v>
      </c>
      <c r="H1270" s="21">
        <v>-4.2661346264342329E-2</v>
      </c>
      <c r="I1270" s="21">
        <v>0</v>
      </c>
      <c r="J1270" s="21">
        <v>-2.5596807758605382</v>
      </c>
      <c r="K1270" s="21">
        <v>-4.2661346264342329E-2</v>
      </c>
      <c r="L1270" s="21">
        <v>-1.0000000000000013</v>
      </c>
      <c r="M1270" s="21">
        <v>-1.0000000000000013</v>
      </c>
      <c r="N1270" s="21">
        <v>-0.85322692528684685</v>
      </c>
      <c r="O1270" s="21">
        <v>5.4343216719508654</v>
      </c>
      <c r="P1270" s="21">
        <v>0.84767924849915777</v>
      </c>
      <c r="Q1270" s="21">
        <v>60.843387087278238</v>
      </c>
      <c r="R1270" s="21">
        <v>20.195906134355777</v>
      </c>
      <c r="S1270" s="21">
        <v>0.33333333333333348</v>
      </c>
      <c r="T1270" s="21">
        <v>0.38115659150261449</v>
      </c>
      <c r="U1270" s="21">
        <v>-0.12712316397010864</v>
      </c>
      <c r="V1270" s="21">
        <v>0</v>
      </c>
      <c r="W1270" s="21">
        <v>25.201124285207264</v>
      </c>
      <c r="X1270" s="21">
        <v>0.26907031333921339</v>
      </c>
      <c r="Y1270" s="21">
        <v>-1.0000000000000013</v>
      </c>
      <c r="Z1270" s="21">
        <v>-1.0000000000000013</v>
      </c>
      <c r="AA1270" s="21">
        <v>85.667079637964719</v>
      </c>
      <c r="AB1270" s="21">
        <v>9.5380154819575652E-2</v>
      </c>
      <c r="AC1270" s="21">
        <v>0.64815801476628288</v>
      </c>
      <c r="AD1270" s="21">
        <v>6.1862814782175063E-2</v>
      </c>
      <c r="AE1270" s="21">
        <v>40.270049218401695</v>
      </c>
      <c r="AF1270" s="21">
        <v>-1.0000000000000013</v>
      </c>
      <c r="AG1270" s="21">
        <v>-1.0000000000000013</v>
      </c>
      <c r="AH1270" s="21">
        <v>-1.0000000000000013</v>
      </c>
      <c r="AI1270" s="21">
        <v>0.11674118733099803</v>
      </c>
      <c r="AJ1270" s="21">
        <v>0</v>
      </c>
      <c r="AK1270" s="21">
        <v>-0.18374938985409553</v>
      </c>
      <c r="AL1270" s="21">
        <v>8.6675719236202167E-2</v>
      </c>
      <c r="AM1270" s="21">
        <v>-0.48932067096662518</v>
      </c>
      <c r="AN1270" s="21">
        <v>1.3326691978806034E-2</v>
      </c>
      <c r="AO1270" s="21">
        <v>-13.151763723436106</v>
      </c>
      <c r="AP1270" s="21">
        <v>0.76654589565116238</v>
      </c>
      <c r="AQ1270" s="21">
        <v>22.641443509346736</v>
      </c>
      <c r="AR1270" s="21">
        <v>0.5873667608658395</v>
      </c>
      <c r="AS1270" s="21">
        <v>0.22640896707487096</v>
      </c>
      <c r="AT1270" s="21">
        <v>-1.0000000000000013</v>
      </c>
      <c r="AU1270" s="21">
        <v>-1.0000000000000013</v>
      </c>
      <c r="AV1270" s="21">
        <v>22.910949647257102</v>
      </c>
      <c r="AW1270" s="21">
        <v>91.867947205566765</v>
      </c>
      <c r="AX1270" s="21">
        <v>94.202770952186739</v>
      </c>
      <c r="AY1270" s="21">
        <v>0.25541995457983607</v>
      </c>
      <c r="AZ1270" s="21">
        <v>33.131023260929837</v>
      </c>
      <c r="BA1270" s="26">
        <v>1560.2009666772549</v>
      </c>
    </row>
    <row r="1271" spans="1:100" x14ac:dyDescent="0.25">
      <c r="A1271">
        <v>3361</v>
      </c>
      <c r="B1271" t="s">
        <v>1666</v>
      </c>
      <c r="C1271" s="26">
        <v>3</v>
      </c>
      <c r="D1271" s="21">
        <v>5.6850102479059741</v>
      </c>
      <c r="E1271" s="21">
        <v>0.14061276632987202</v>
      </c>
      <c r="F1271" s="21">
        <v>-0.20382499303233975</v>
      </c>
      <c r="G1271" s="21">
        <v>-0.1447494550272842</v>
      </c>
      <c r="H1271" s="21">
        <v>7.5630492486005563E-2</v>
      </c>
      <c r="I1271" s="21">
        <v>0</v>
      </c>
      <c r="J1271" s="21">
        <v>4.5378295491603309</v>
      </c>
      <c r="K1271" s="21">
        <v>7.5630492486005563E-2</v>
      </c>
      <c r="L1271" s="21">
        <v>-1</v>
      </c>
      <c r="M1271" s="21">
        <v>-1</v>
      </c>
      <c r="N1271" s="21">
        <v>1.5126098497201108</v>
      </c>
      <c r="O1271" s="21">
        <v>10.078090342039022</v>
      </c>
      <c r="P1271" s="21">
        <v>-0.73366550395003616</v>
      </c>
      <c r="Q1271" s="21">
        <v>-4.6025227246840092</v>
      </c>
      <c r="R1271" s="21">
        <v>-1.586092733510482</v>
      </c>
      <c r="S1271" s="21">
        <v>0.33333333333333359</v>
      </c>
      <c r="T1271" s="21">
        <v>0.2988868923869874</v>
      </c>
      <c r="U1271" s="21">
        <v>5.5935271480438128E-2</v>
      </c>
      <c r="V1271" s="21">
        <v>-6.6948000055158862E-3</v>
      </c>
      <c r="W1271" s="21">
        <v>24.233208188369499</v>
      </c>
      <c r="X1271" s="21">
        <v>0.6936953203577364</v>
      </c>
      <c r="Y1271" s="21">
        <v>-1</v>
      </c>
      <c r="Z1271" s="21">
        <v>-1</v>
      </c>
      <c r="AA1271" s="21">
        <v>31.451840293697721</v>
      </c>
      <c r="AB1271" s="21">
        <v>1.51761284814632E-2</v>
      </c>
      <c r="AC1271" s="21">
        <v>8.3663464419536537E-2</v>
      </c>
      <c r="AD1271" s="21">
        <v>7.7254903875773814E-2</v>
      </c>
      <c r="AE1271" s="21">
        <v>8.8047248388386787</v>
      </c>
      <c r="AF1271" s="21">
        <v>-1</v>
      </c>
      <c r="AG1271" s="21">
        <v>-1</v>
      </c>
      <c r="AH1271" s="21">
        <v>-1</v>
      </c>
      <c r="AI1271" s="21">
        <v>0</v>
      </c>
      <c r="AJ1271" s="21">
        <v>-6.6948000055158862E-3</v>
      </c>
      <c r="AK1271" s="21">
        <v>-2.4107293659699547E-2</v>
      </c>
      <c r="AL1271" s="21">
        <v>3.7156178677648123E-2</v>
      </c>
      <c r="AM1271" s="21">
        <v>0.46316109391510679</v>
      </c>
      <c r="AN1271" s="21">
        <v>0.22165081227634131</v>
      </c>
      <c r="AO1271" s="21">
        <v>11.458490879579173</v>
      </c>
      <c r="AP1271" s="21">
        <v>5.7270512002967751</v>
      </c>
      <c r="AQ1271" s="21">
        <v>28.771037737529827</v>
      </c>
      <c r="AR1271" s="21">
        <v>0.68146069719524238</v>
      </c>
      <c r="AS1271" s="21">
        <v>0.7693258128437408</v>
      </c>
      <c r="AT1271" s="21">
        <v>-1</v>
      </c>
      <c r="AU1271" s="21">
        <v>-1</v>
      </c>
      <c r="AV1271" s="21">
        <v>-1.7308421885377658</v>
      </c>
      <c r="AW1271" s="21">
        <v>47.256981836033518</v>
      </c>
      <c r="AX1271" s="21">
        <v>46.587501835481916</v>
      </c>
      <c r="AY1271" s="21">
        <v>3.5269859805279191E-2</v>
      </c>
      <c r="AZ1271" s="21">
        <v>-39.907338993408942</v>
      </c>
      <c r="BA1271" s="26">
        <v>1324.7528056985141</v>
      </c>
      <c r="CU1271" t="e">
        <v>#N/A</v>
      </c>
      <c r="CV1271" t="e">
        <v>#N/A</v>
      </c>
    </row>
    <row r="1272" spans="1:100" x14ac:dyDescent="0.25">
      <c r="A1272">
        <v>3366</v>
      </c>
      <c r="B1272" t="s">
        <v>1667</v>
      </c>
      <c r="C1272" s="26">
        <v>3</v>
      </c>
      <c r="D1272" s="21">
        <v>4.5355777005588038</v>
      </c>
      <c r="E1272" s="21">
        <v>0</v>
      </c>
      <c r="F1272" s="21">
        <v>-1.3476639530065393E-2</v>
      </c>
      <c r="G1272" s="21">
        <v>-1.3476639530065393E-2</v>
      </c>
      <c r="H1272" s="21">
        <v>0.36406806463335045</v>
      </c>
      <c r="I1272" s="21">
        <v>0</v>
      </c>
      <c r="J1272" s="21">
        <v>21.844083878001019</v>
      </c>
      <c r="K1272" s="21">
        <v>0.36406806463335045</v>
      </c>
      <c r="L1272" s="21">
        <v>-1.0000000000000011</v>
      </c>
      <c r="M1272" s="21">
        <v>-1.0000000000000011</v>
      </c>
      <c r="N1272" s="21">
        <v>7.2813612926670084</v>
      </c>
      <c r="O1272" s="21">
        <v>26.366184939029772</v>
      </c>
      <c r="P1272" s="21">
        <v>-2.7716620288479953E-2</v>
      </c>
      <c r="Q1272" s="21">
        <v>0.99105806076443204</v>
      </c>
      <c r="R1272" s="21">
        <v>0.33005695393151713</v>
      </c>
      <c r="S1272" s="21">
        <v>0.33333333333333393</v>
      </c>
      <c r="T1272" s="21">
        <v>0.46867310606345114</v>
      </c>
      <c r="U1272" s="21">
        <v>1.2982941704908966E-2</v>
      </c>
      <c r="V1272" s="21">
        <v>0</v>
      </c>
      <c r="W1272" s="21">
        <v>18.036852658733729</v>
      </c>
      <c r="X1272" s="21">
        <v>0.6252099143131874</v>
      </c>
      <c r="Y1272" s="21">
        <v>-1.0000000000000011</v>
      </c>
      <c r="Z1272" s="21">
        <v>-1.0000000000000011</v>
      </c>
      <c r="AA1272" s="21">
        <v>40.367203731247372</v>
      </c>
      <c r="AB1272" s="21">
        <v>5.0849667995429386E-3</v>
      </c>
      <c r="AC1272" s="21">
        <v>0.30296989716209638</v>
      </c>
      <c r="AD1272" s="21">
        <v>0.13195101841000328</v>
      </c>
      <c r="AE1272" s="21">
        <v>22.000294118582126</v>
      </c>
      <c r="AF1272" s="21">
        <v>-1.0000000000000011</v>
      </c>
      <c r="AG1272" s="21">
        <v>-1.0000000000000011</v>
      </c>
      <c r="AH1272" s="21">
        <v>-1.0000000000000011</v>
      </c>
      <c r="AI1272" s="21">
        <v>0</v>
      </c>
      <c r="AJ1272" s="21">
        <v>0</v>
      </c>
      <c r="AK1272" s="21">
        <v>-8.943722792224211E-3</v>
      </c>
      <c r="AL1272" s="21">
        <v>0.13406460482151669</v>
      </c>
      <c r="AM1272" s="21">
        <v>-0.19712915043714288</v>
      </c>
      <c r="AN1272" s="21">
        <v>9.357947966338033E-2</v>
      </c>
      <c r="AO1272" s="21">
        <v>-4.9729473748896931</v>
      </c>
      <c r="AP1272" s="21">
        <v>3.0098100156920942</v>
      </c>
      <c r="AQ1272" s="21">
        <v>39.880936536734758</v>
      </c>
      <c r="AR1272" s="21">
        <v>0.81498938110169372</v>
      </c>
      <c r="AS1272" s="21">
        <v>0.98927797894653768</v>
      </c>
      <c r="AT1272" s="21">
        <v>-1.0000000000000011</v>
      </c>
      <c r="AU1272" s="21">
        <v>-1.0000000000000011</v>
      </c>
      <c r="AV1272" s="21">
        <v>0.31658031440145173</v>
      </c>
      <c r="AW1272" s="21">
        <v>69.743198685969261</v>
      </c>
      <c r="AX1272" s="21">
        <v>69.743198685969261</v>
      </c>
      <c r="AY1272" s="21">
        <v>0.18141680618380177</v>
      </c>
      <c r="AZ1272" s="21">
        <v>-1.0550628018543673E-2</v>
      </c>
      <c r="BA1272" s="26">
        <v>1535.662939263874</v>
      </c>
      <c r="CU1272" t="e">
        <v>#N/A</v>
      </c>
      <c r="CV1272" t="e">
        <v>#N/A</v>
      </c>
    </row>
    <row r="1273" spans="1:100" x14ac:dyDescent="0.25">
      <c r="A1273">
        <v>3367</v>
      </c>
      <c r="B1273" t="s">
        <v>1668</v>
      </c>
      <c r="C1273" s="26">
        <v>3</v>
      </c>
      <c r="D1273" s="21">
        <v>5.4859508673784756</v>
      </c>
      <c r="E1273" s="21">
        <v>0</v>
      </c>
      <c r="F1273" s="21">
        <v>0.3069776412623974</v>
      </c>
      <c r="G1273" s="21">
        <v>0.3069776412623974</v>
      </c>
      <c r="H1273" s="21">
        <v>0.42281052257626062</v>
      </c>
      <c r="I1273" s="21">
        <v>0</v>
      </c>
      <c r="J1273" s="21">
        <v>25.368631354575637</v>
      </c>
      <c r="K1273" s="21">
        <v>0.42281052257626062</v>
      </c>
      <c r="L1273" s="21">
        <v>-1.0000000000000002</v>
      </c>
      <c r="M1273" s="21">
        <v>-1.0000000000000002</v>
      </c>
      <c r="N1273" s="21">
        <v>8.4562104515252123</v>
      </c>
      <c r="O1273" s="21">
        <v>31.161559863216532</v>
      </c>
      <c r="P1273" s="21">
        <v>-0.5767685594724673</v>
      </c>
      <c r="Q1273" s="21">
        <v>-4.3174935308955584</v>
      </c>
      <c r="R1273" s="21">
        <v>-1.4544310164455725</v>
      </c>
      <c r="S1273" s="21">
        <v>0.33333333333333343</v>
      </c>
      <c r="T1273" s="21">
        <v>0.37432534648409083</v>
      </c>
      <c r="U1273" s="21">
        <v>5.8446769231503104E-2</v>
      </c>
      <c r="V1273" s="21">
        <v>7.0797966868683341E-3</v>
      </c>
      <c r="W1273" s="21">
        <v>14.014988926381392</v>
      </c>
      <c r="X1273" s="21">
        <v>0.61134514498706671</v>
      </c>
      <c r="Y1273" s="21">
        <v>-1.0000000000000002</v>
      </c>
      <c r="Z1273" s="21">
        <v>-1.0000000000000002</v>
      </c>
      <c r="AA1273" s="21">
        <v>41.242337394744681</v>
      </c>
      <c r="AB1273" s="21">
        <v>-2.019211650294412E-2</v>
      </c>
      <c r="AC1273" s="21">
        <v>0.26258799472586714</v>
      </c>
      <c r="AD1273" s="21">
        <v>0.33123971147325315</v>
      </c>
      <c r="AE1273" s="21">
        <v>28.681779484808821</v>
      </c>
      <c r="AF1273" s="21">
        <v>-1.0000000000000002</v>
      </c>
      <c r="AG1273" s="21">
        <v>-1.0000000000000002</v>
      </c>
      <c r="AH1273" s="21">
        <v>-1.0000000000000002</v>
      </c>
      <c r="AI1273" s="21">
        <v>0</v>
      </c>
      <c r="AJ1273" s="21">
        <v>7.0797966868683341E-3</v>
      </c>
      <c r="AK1273" s="21">
        <v>-0.10497651346409689</v>
      </c>
      <c r="AL1273" s="21">
        <v>5.861348476487567E-3</v>
      </c>
      <c r="AM1273" s="21">
        <v>0.17428344077389293</v>
      </c>
      <c r="AN1273" s="21">
        <v>-8.3054853894134362E-2</v>
      </c>
      <c r="AO1273" s="21">
        <v>3.8322034520268393</v>
      </c>
      <c r="AP1273" s="21">
        <v>-2.047064604970922</v>
      </c>
      <c r="AQ1273" s="21">
        <v>39.383620280957047</v>
      </c>
      <c r="AR1273" s="21">
        <v>0.77318524573579617</v>
      </c>
      <c r="AS1273" s="21">
        <v>1.0341556675633266</v>
      </c>
      <c r="AT1273" s="21">
        <v>-1.0000000000000002</v>
      </c>
      <c r="AU1273" s="21">
        <v>-1.0000000000000002</v>
      </c>
      <c r="AV1273" s="21">
        <v>-1.1474533751831753</v>
      </c>
      <c r="AW1273" s="21">
        <v>70.356832652990192</v>
      </c>
      <c r="AX1273" s="21">
        <v>71.064812321677039</v>
      </c>
      <c r="AY1273" s="21">
        <v>-0.13248114176632142</v>
      </c>
      <c r="AZ1273" s="21">
        <v>-11.657407055349791</v>
      </c>
      <c r="BA1273" s="26">
        <v>1415.5434498746445</v>
      </c>
      <c r="CU1273" t="e">
        <v>#N/A</v>
      </c>
      <c r="CV1273" t="e">
        <v>#N/A</v>
      </c>
    </row>
    <row r="1274" spans="1:100" x14ac:dyDescent="0.25">
      <c r="A1274">
        <v>3370</v>
      </c>
      <c r="B1274" t="s">
        <v>646</v>
      </c>
      <c r="C1274" s="26">
        <v>3</v>
      </c>
      <c r="D1274" s="21">
        <v>2.2446709369349653</v>
      </c>
      <c r="E1274" s="21">
        <v>0</v>
      </c>
      <c r="F1274" s="21">
        <v>-2.4015867733835156E-2</v>
      </c>
      <c r="G1274" s="21">
        <v>-2.4015867733835156E-2</v>
      </c>
      <c r="H1274" s="21">
        <v>0.10433896657865896</v>
      </c>
      <c r="I1274" s="21">
        <v>0</v>
      </c>
      <c r="J1274" s="21">
        <v>6.2603379947195368</v>
      </c>
      <c r="K1274" s="21">
        <v>0.10433896657865896</v>
      </c>
      <c r="L1274" s="21">
        <v>-1.0000000000000018</v>
      </c>
      <c r="M1274" s="21">
        <v>-1.0000000000000018</v>
      </c>
      <c r="N1274" s="21">
        <v>2.0867793315731791</v>
      </c>
      <c r="O1274" s="21">
        <v>8.4809930639206694</v>
      </c>
      <c r="P1274" s="21">
        <v>0.28380918535377236</v>
      </c>
      <c r="Q1274" s="21">
        <v>-0.13968448654022458</v>
      </c>
      <c r="R1274" s="21">
        <v>-3.0238252536114833E-2</v>
      </c>
      <c r="S1274" s="21">
        <v>0.33333333333333359</v>
      </c>
      <c r="T1274" s="21">
        <v>0.48711241548122819</v>
      </c>
      <c r="U1274" s="21">
        <v>-0.22583036191144498</v>
      </c>
      <c r="V1274" s="21">
        <v>0</v>
      </c>
      <c r="W1274" s="21">
        <v>19.611056812978312</v>
      </c>
      <c r="X1274" s="21">
        <v>-3.3435583261982746E-2</v>
      </c>
      <c r="Y1274" s="21">
        <v>-1.0000000000000018</v>
      </c>
      <c r="Z1274" s="21">
        <v>-1.0000000000000018</v>
      </c>
      <c r="AA1274" s="21">
        <v>25.595671329586345</v>
      </c>
      <c r="AB1274" s="21">
        <v>0.39582671813687115</v>
      </c>
      <c r="AC1274" s="21">
        <v>-3.8564620203601227E-2</v>
      </c>
      <c r="AD1274" s="21">
        <v>-0.23696504255038692</v>
      </c>
      <c r="AE1274" s="21">
        <v>6.0148527691441434</v>
      </c>
      <c r="AF1274" s="21">
        <v>-1.0000000000000018</v>
      </c>
      <c r="AG1274" s="21">
        <v>-1.0000000000000018</v>
      </c>
      <c r="AH1274" s="21">
        <v>-1.0000000000000018</v>
      </c>
      <c r="AI1274" s="21">
        <v>0</v>
      </c>
      <c r="AJ1274" s="21">
        <v>0</v>
      </c>
      <c r="AK1274" s="21">
        <v>0.35905086657879487</v>
      </c>
      <c r="AL1274" s="21">
        <v>0.19789045117188017</v>
      </c>
      <c r="AM1274" s="21">
        <v>0.61887322259132949</v>
      </c>
      <c r="AN1274" s="21">
        <v>0.51965333331398944</v>
      </c>
      <c r="AO1274" s="21">
        <v>17.267084897677211</v>
      </c>
      <c r="AP1274" s="21">
        <v>13.980785588709136</v>
      </c>
      <c r="AQ1274" s="21">
        <v>25.871394807697847</v>
      </c>
      <c r="AR1274" s="21">
        <v>0.59461538690311688</v>
      </c>
      <c r="AS1274" s="21">
        <v>7.0903383316676019E-2</v>
      </c>
      <c r="AT1274" s="21">
        <v>-1.0000000000000018</v>
      </c>
      <c r="AU1274" s="21">
        <v>-1.0000000000000018</v>
      </c>
      <c r="AV1274" s="21">
        <v>-5.4254120269949989E-2</v>
      </c>
      <c r="AW1274" s="21">
        <v>48.057449982216127</v>
      </c>
      <c r="AX1274" s="21">
        <v>48.057449982216127</v>
      </c>
      <c r="AY1274" s="21">
        <v>-4.3421134879962027E-2</v>
      </c>
      <c r="AZ1274" s="21">
        <v>-35.657915104121969</v>
      </c>
      <c r="BA1274" s="26">
        <v>1320.6484169261355</v>
      </c>
    </row>
    <row r="1275" spans="1:100" x14ac:dyDescent="0.25">
      <c r="A1275">
        <v>3373</v>
      </c>
      <c r="B1275" t="s">
        <v>1669</v>
      </c>
      <c r="C1275" s="26">
        <v>3</v>
      </c>
      <c r="D1275" s="21">
        <v>4.586455340666344</v>
      </c>
      <c r="E1275" s="21">
        <v>1.5391398331741704E-3</v>
      </c>
      <c r="F1275" s="21">
        <v>-9.0053283997603678E-2</v>
      </c>
      <c r="G1275" s="21">
        <v>-9.0053283997603678E-2</v>
      </c>
      <c r="H1275" s="21">
        <v>0.12332994706750226</v>
      </c>
      <c r="I1275" s="21">
        <v>0</v>
      </c>
      <c r="J1275" s="21">
        <v>7.3997968240501297</v>
      </c>
      <c r="K1275" s="21">
        <v>0.12332994706750226</v>
      </c>
      <c r="L1275" s="21">
        <v>-0.99999999999999856</v>
      </c>
      <c r="M1275" s="21">
        <v>-0.99999999999999856</v>
      </c>
      <c r="N1275" s="21">
        <v>2.4665989413500449</v>
      </c>
      <c r="O1275" s="21">
        <v>11.896198880718874</v>
      </c>
      <c r="P1275" s="21">
        <v>-3.6542977704838116E-2</v>
      </c>
      <c r="Q1275" s="21">
        <v>6.7979119382616207E-2</v>
      </c>
      <c r="R1275" s="21">
        <v>-1.8622305570011245E-2</v>
      </c>
      <c r="S1275" s="21">
        <v>0.33333333333333298</v>
      </c>
      <c r="T1275" s="21">
        <v>0.39571352253974762</v>
      </c>
      <c r="U1275" s="21">
        <v>0.28355509079889657</v>
      </c>
      <c r="V1275" s="21">
        <v>-7.5737870376407258E-4</v>
      </c>
      <c r="W1275" s="21">
        <v>35.540584836028444</v>
      </c>
      <c r="X1275" s="21">
        <v>1.7977731889849942</v>
      </c>
      <c r="Y1275" s="21">
        <v>-0.99999999999999856</v>
      </c>
      <c r="Z1275" s="21">
        <v>-0.99999999999999856</v>
      </c>
      <c r="AA1275" s="21">
        <v>68.136162099468393</v>
      </c>
      <c r="AB1275" s="21">
        <v>0.42114696055488349</v>
      </c>
      <c r="AC1275" s="21">
        <v>0.15342012001060798</v>
      </c>
      <c r="AD1275" s="21">
        <v>7.7716910814707788E-2</v>
      </c>
      <c r="AE1275" s="21">
        <v>32.614199569009941</v>
      </c>
      <c r="AF1275" s="21">
        <v>-0.99999999999999856</v>
      </c>
      <c r="AG1275" s="21">
        <v>-0.99999999999999856</v>
      </c>
      <c r="AH1275" s="21">
        <v>-0.99999999999999856</v>
      </c>
      <c r="AI1275" s="21">
        <v>0</v>
      </c>
      <c r="AJ1275" s="21">
        <v>-7.5737870376407258E-4</v>
      </c>
      <c r="AK1275" s="21">
        <v>-5.229862668973477E-2</v>
      </c>
      <c r="AL1275" s="21">
        <v>6.9873132129863263E-2</v>
      </c>
      <c r="AM1275" s="21">
        <v>-0.18210636137404143</v>
      </c>
      <c r="AN1275" s="21">
        <v>-0.34747613737243144</v>
      </c>
      <c r="AO1275" s="21">
        <v>-4.8141521677997092</v>
      </c>
      <c r="AP1275" s="21">
        <v>-8.337537773661472</v>
      </c>
      <c r="AQ1275" s="21">
        <v>42.940381660078558</v>
      </c>
      <c r="AR1275" s="21">
        <v>1.0118445679682126</v>
      </c>
      <c r="AS1275" s="21">
        <v>1.9211031360524959</v>
      </c>
      <c r="AT1275" s="21">
        <v>-0.99999999999999856</v>
      </c>
      <c r="AU1275" s="21">
        <v>-0.99999999999999856</v>
      </c>
      <c r="AV1275" s="21">
        <v>-0.10867558956761493</v>
      </c>
      <c r="AW1275" s="21">
        <v>71.694823206525768</v>
      </c>
      <c r="AX1275" s="21">
        <v>71.619085336149354</v>
      </c>
      <c r="AY1275" s="21">
        <v>0.2963817871242399</v>
      </c>
      <c r="AZ1275" s="21">
        <v>33.250571507535739</v>
      </c>
      <c r="BA1275" s="26">
        <v>1464.1757060873076</v>
      </c>
      <c r="CU1275" t="e">
        <v>#N/A</v>
      </c>
      <c r="CV1275" t="e">
        <v>#N/A</v>
      </c>
    </row>
    <row r="1276" spans="1:100" x14ac:dyDescent="0.25">
      <c r="A1276">
        <v>3374</v>
      </c>
      <c r="B1276" t="s">
        <v>1670</v>
      </c>
      <c r="C1276" s="26">
        <v>3</v>
      </c>
      <c r="D1276" s="21">
        <v>4.5610659324988161</v>
      </c>
      <c r="E1276" s="21">
        <v>0</v>
      </c>
      <c r="F1276" s="21">
        <v>-0.53000374854318599</v>
      </c>
      <c r="G1276" s="21">
        <v>-0.53000374854318599</v>
      </c>
      <c r="H1276" s="21">
        <v>-0.18370299159587999</v>
      </c>
      <c r="I1276" s="21">
        <v>0</v>
      </c>
      <c r="J1276" s="21">
        <v>-11.0221794957528</v>
      </c>
      <c r="K1276" s="21">
        <v>-0.18370299159587999</v>
      </c>
      <c r="L1276" s="21">
        <v>-0.99999999999999856</v>
      </c>
      <c r="M1276" s="21">
        <v>-0.99999999999999856</v>
      </c>
      <c r="N1276" s="21">
        <v>-3.674059831917603</v>
      </c>
      <c r="O1276" s="21">
        <v>-6.9911173117971668</v>
      </c>
      <c r="P1276" s="21">
        <v>-0.31258520884398833</v>
      </c>
      <c r="Q1276" s="21">
        <v>0.31972625276799294</v>
      </c>
      <c r="R1276" s="21">
        <v>2.657634413180382E-2</v>
      </c>
      <c r="S1276" s="21">
        <v>0.32573453025363541</v>
      </c>
      <c r="T1276" s="21">
        <v>0.27017934451319042</v>
      </c>
      <c r="U1276" s="21">
        <v>-0.1125030570217693</v>
      </c>
      <c r="V1276" s="21">
        <v>0</v>
      </c>
      <c r="W1276" s="21">
        <v>26.684552373637469</v>
      </c>
      <c r="X1276" s="21">
        <v>0.23655229522359505</v>
      </c>
      <c r="Y1276" s="21">
        <v>-0.99999999999999856</v>
      </c>
      <c r="Z1276" s="21">
        <v>-0.99999999999999856</v>
      </c>
      <c r="AA1276" s="21">
        <v>48.903022456291211</v>
      </c>
      <c r="AB1276" s="21">
        <v>0.24057541712060121</v>
      </c>
      <c r="AC1276" s="21">
        <v>6.1791250035976297E-2</v>
      </c>
      <c r="AD1276" s="21">
        <v>0.14147120761386112</v>
      </c>
      <c r="AE1276" s="21">
        <v>22.191893738521927</v>
      </c>
      <c r="AF1276" s="21">
        <v>-0.99999999999999856</v>
      </c>
      <c r="AG1276" s="21">
        <v>-0.99999999999999856</v>
      </c>
      <c r="AH1276" s="21">
        <v>-0.99999999999999856</v>
      </c>
      <c r="AI1276" s="21">
        <v>-4.4101187435787882E-3</v>
      </c>
      <c r="AJ1276" s="21">
        <v>0</v>
      </c>
      <c r="AK1276" s="21">
        <v>0.13876299117681509</v>
      </c>
      <c r="AL1276" s="21">
        <v>-4.7432021056097839E-2</v>
      </c>
      <c r="AM1276" s="21">
        <v>-0.33615663066821483</v>
      </c>
      <c r="AN1276" s="21">
        <v>0.71375338888062845</v>
      </c>
      <c r="AO1276" s="21">
        <v>-7.7101008108212969</v>
      </c>
      <c r="AP1276" s="21">
        <v>17.606674616735219</v>
      </c>
      <c r="AQ1276" s="21">
        <v>15.662372877884668</v>
      </c>
      <c r="AR1276" s="21">
        <v>0.48341081774505673</v>
      </c>
      <c r="AS1276" s="21">
        <v>5.2849303627715005E-2</v>
      </c>
      <c r="AT1276" s="21">
        <v>-0.99999999999999856</v>
      </c>
      <c r="AU1276" s="21">
        <v>-0.99999999999999856</v>
      </c>
      <c r="AV1276" s="21">
        <v>-0.50342740441138223</v>
      </c>
      <c r="AW1276" s="21">
        <v>59.518579761229248</v>
      </c>
      <c r="AX1276" s="21">
        <v>59.430377386357677</v>
      </c>
      <c r="AY1276" s="21">
        <v>-9.7876509735374997E-2</v>
      </c>
      <c r="AZ1276" s="21">
        <v>21.840354270582989</v>
      </c>
      <c r="BA1276" s="26">
        <v>1493.2347342039122</v>
      </c>
    </row>
    <row r="1277" spans="1:100" x14ac:dyDescent="0.25">
      <c r="A1277">
        <v>3379</v>
      </c>
      <c r="B1277" t="s">
        <v>1671</v>
      </c>
      <c r="C1277" s="26">
        <v>3</v>
      </c>
      <c r="D1277" s="21">
        <v>2.8623283794191948E-2</v>
      </c>
      <c r="E1277" s="21">
        <v>-2.0106045384743997E-2</v>
      </c>
      <c r="F1277" s="21">
        <v>-0.3308364854391676</v>
      </c>
      <c r="G1277" s="21">
        <v>-0.33340486063737634</v>
      </c>
      <c r="H1277" s="21">
        <v>5.3572905479586645E-2</v>
      </c>
      <c r="I1277" s="21">
        <v>0</v>
      </c>
      <c r="J1277" s="21">
        <v>3.2143743287751976</v>
      </c>
      <c r="K1277" s="21">
        <v>5.3572905479586645E-2</v>
      </c>
      <c r="L1277" s="21">
        <v>-0.99999999999999811</v>
      </c>
      <c r="M1277" s="21">
        <v>-0.99999999999999811</v>
      </c>
      <c r="N1277" s="21">
        <v>1.0714581095917335</v>
      </c>
      <c r="O1277" s="21">
        <v>2.9095927519320108</v>
      </c>
      <c r="P1277" s="21">
        <v>2.8352480288569426</v>
      </c>
      <c r="Q1277" s="21">
        <v>1.9977429118374423</v>
      </c>
      <c r="R1277" s="21">
        <v>0.83197128895611194</v>
      </c>
      <c r="S1277" s="21">
        <v>0.33333333333333287</v>
      </c>
      <c r="T1277" s="21">
        <v>-0.28147741490000983</v>
      </c>
      <c r="U1277" s="21">
        <v>-9.5609780826452426E-3</v>
      </c>
      <c r="V1277" s="21">
        <v>0</v>
      </c>
      <c r="W1277" s="21">
        <v>-0.45111860515634428</v>
      </c>
      <c r="X1277" s="21">
        <v>-0.5701048323762441</v>
      </c>
      <c r="Y1277" s="21">
        <v>-0.99999999999999811</v>
      </c>
      <c r="Z1277" s="21">
        <v>-0.99999999999999811</v>
      </c>
      <c r="AA1277" s="21">
        <v>13.662474635954021</v>
      </c>
      <c r="AB1277" s="21">
        <v>3.8910860149570917E-2</v>
      </c>
      <c r="AC1277" s="21">
        <v>-5.5248093794734946E-3</v>
      </c>
      <c r="AD1277" s="21">
        <v>0.23224638827298749</v>
      </c>
      <c r="AE1277" s="21">
        <v>13.281621952154257</v>
      </c>
      <c r="AF1277" s="21">
        <v>-0.99999999999999811</v>
      </c>
      <c r="AG1277" s="21">
        <v>-0.99999999999999811</v>
      </c>
      <c r="AH1277" s="21">
        <v>-0.99999999999999811</v>
      </c>
      <c r="AI1277" s="21">
        <v>7.5703993697511761E-3</v>
      </c>
      <c r="AJ1277" s="21">
        <v>0</v>
      </c>
      <c r="AK1277" s="21">
        <v>0.26083436304551205</v>
      </c>
      <c r="AL1277" s="21">
        <v>0.47234981352718564</v>
      </c>
      <c r="AM1277" s="21">
        <v>0.13313172974788978</v>
      </c>
      <c r="AN1277" s="21">
        <v>-0.26536527836723284</v>
      </c>
      <c r="AO1277" s="21">
        <v>4.632465058924808</v>
      </c>
      <c r="AP1277" s="21">
        <v>-4.2723828915448951</v>
      </c>
      <c r="AQ1277" s="21">
        <v>2.7632557236188573</v>
      </c>
      <c r="AR1277" s="21">
        <v>4.2294940350678156E-2</v>
      </c>
      <c r="AS1277" s="21">
        <v>-0.51653192689665683</v>
      </c>
      <c r="AT1277" s="21">
        <v>-0.99999999999999811</v>
      </c>
      <c r="AU1277" s="21">
        <v>-0.99999999999999811</v>
      </c>
      <c r="AV1277" s="21">
        <v>0.4985664283187356</v>
      </c>
      <c r="AW1277" s="21">
        <v>12.299684496341111</v>
      </c>
      <c r="AX1277" s="21">
        <v>12.451092483736129</v>
      </c>
      <c r="AY1277" s="21">
        <v>-3.4980601813533248E-2</v>
      </c>
      <c r="AZ1277" s="21">
        <v>-37.217207553366265</v>
      </c>
      <c r="BA1277" s="26">
        <v>1370.257592818316</v>
      </c>
    </row>
    <row r="1278" spans="1:100" x14ac:dyDescent="0.25">
      <c r="A1278">
        <v>3381</v>
      </c>
      <c r="B1278" t="s">
        <v>1672</v>
      </c>
      <c r="C1278" s="26">
        <v>3</v>
      </c>
      <c r="D1278" s="21">
        <v>5.1335972019420266</v>
      </c>
      <c r="E1278" s="21">
        <v>-2.9135200348593682E-2</v>
      </c>
      <c r="F1278" s="21">
        <v>0.48790511747731408</v>
      </c>
      <c r="G1278" s="21">
        <v>0.46502388298473557</v>
      </c>
      <c r="H1278" s="21">
        <v>8.8724847321755479E-2</v>
      </c>
      <c r="I1278" s="21">
        <v>0</v>
      </c>
      <c r="J1278" s="21">
        <v>5.3234908393053253</v>
      </c>
      <c r="K1278" s="21">
        <v>8.8724847321755479E-2</v>
      </c>
      <c r="L1278" s="21">
        <v>-0.99999999999999845</v>
      </c>
      <c r="M1278" s="21">
        <v>-0.99999999999999845</v>
      </c>
      <c r="N1278" s="21">
        <v>1.7744969464351079</v>
      </c>
      <c r="O1278" s="21">
        <v>10.922111924232093</v>
      </c>
      <c r="P1278" s="21">
        <v>-0.61910342260360229</v>
      </c>
      <c r="Q1278" s="21">
        <v>-1.1190392574258876</v>
      </c>
      <c r="R1278" s="21">
        <v>-0.37031156989632252</v>
      </c>
      <c r="S1278" s="21">
        <v>0.33333333333333276</v>
      </c>
      <c r="T1278" s="21">
        <v>0.33842109103479096</v>
      </c>
      <c r="U1278" s="21">
        <v>0.33596777056105809</v>
      </c>
      <c r="V1278" s="21">
        <v>5.1588265933381526E-2</v>
      </c>
      <c r="W1278" s="21">
        <v>38.823424541632342</v>
      </c>
      <c r="X1278" s="21">
        <v>2.2415180125923482</v>
      </c>
      <c r="Y1278" s="21">
        <v>-0.99999999999999845</v>
      </c>
      <c r="Z1278" s="21">
        <v>-0.99999999999999845</v>
      </c>
      <c r="AA1278" s="21">
        <v>59.648459302439981</v>
      </c>
      <c r="AB1278" s="21">
        <v>0.14636995545573897</v>
      </c>
      <c r="AC1278" s="21">
        <v>0.11399341130084126</v>
      </c>
      <c r="AD1278" s="21">
        <v>0.16354355985749972</v>
      </c>
      <c r="AE1278" s="21">
        <v>21.195346330703984</v>
      </c>
      <c r="AF1278" s="21">
        <v>-0.99999999999999845</v>
      </c>
      <c r="AG1278" s="21">
        <v>-0.99999999999999845</v>
      </c>
      <c r="AH1278" s="21">
        <v>-0.99999999999999845</v>
      </c>
      <c r="AI1278" s="21">
        <v>0</v>
      </c>
      <c r="AJ1278" s="21">
        <v>5.1588265933381526E-2</v>
      </c>
      <c r="AK1278" s="21">
        <v>9.7965657962121797E-3</v>
      </c>
      <c r="AL1278" s="21">
        <v>-2.3089194337537731E-2</v>
      </c>
      <c r="AM1278" s="21">
        <v>0.42902809294194955</v>
      </c>
      <c r="AN1278" s="21">
        <v>-9.9149197249908311E-2</v>
      </c>
      <c r="AO1278" s="21">
        <v>10.7746851525298</v>
      </c>
      <c r="AP1278" s="21">
        <v>-2.5941759029353961</v>
      </c>
      <c r="AQ1278" s="21">
        <v>44.146915380937678</v>
      </c>
      <c r="AR1278" s="21">
        <v>1.0593104608625636</v>
      </c>
      <c r="AS1278" s="21">
        <v>2.3302428599141032</v>
      </c>
      <c r="AT1278" s="21">
        <v>-0.99999999999999845</v>
      </c>
      <c r="AU1278" s="21">
        <v>-0.99999999999999845</v>
      </c>
      <c r="AV1278" s="21">
        <v>9.4712313088412825E-2</v>
      </c>
      <c r="AW1278" s="21">
        <v>67.976395323736696</v>
      </c>
      <c r="AX1278" s="21">
        <v>73.135221917074816</v>
      </c>
      <c r="AY1278" s="21">
        <v>0.11513175347893681</v>
      </c>
      <c r="AZ1278" s="21">
        <v>-18.305499309252028</v>
      </c>
      <c r="BA1278" s="26">
        <v>1404.9274452222942</v>
      </c>
    </row>
    <row r="1279" spans="1:100" x14ac:dyDescent="0.25">
      <c r="A1279">
        <v>3386</v>
      </c>
      <c r="B1279" t="s">
        <v>1673</v>
      </c>
      <c r="C1279" s="26">
        <v>3</v>
      </c>
      <c r="D1279" s="21">
        <v>4.3471818620508138</v>
      </c>
      <c r="E1279" s="21">
        <v>-3.9688890163680539E-2</v>
      </c>
      <c r="F1279" s="21">
        <v>-0.22421299313943599</v>
      </c>
      <c r="G1279" s="21">
        <v>-0.2404829716365029</v>
      </c>
      <c r="H1279" s="21">
        <v>0.50528638200532994</v>
      </c>
      <c r="I1279" s="21">
        <v>0</v>
      </c>
      <c r="J1279" s="21">
        <v>30.317182920319794</v>
      </c>
      <c r="K1279" s="21">
        <v>0.50528638200532994</v>
      </c>
      <c r="L1279" s="21">
        <v>-0.99999999999999811</v>
      </c>
      <c r="M1279" s="21">
        <v>-0.99999999999999811</v>
      </c>
      <c r="N1279" s="21">
        <v>10.105727640106597</v>
      </c>
      <c r="O1279" s="21">
        <v>34.423881810734137</v>
      </c>
      <c r="P1279" s="21">
        <v>0.30898732916771604</v>
      </c>
      <c r="Q1279" s="21">
        <v>-1.3992164492019286</v>
      </c>
      <c r="R1279" s="21">
        <v>-0.38892649000076507</v>
      </c>
      <c r="S1279" s="21">
        <v>0.33333333333333237</v>
      </c>
      <c r="T1279" s="21">
        <v>0.40290873533883942</v>
      </c>
      <c r="U1279" s="21">
        <v>-8.70878808541624E-2</v>
      </c>
      <c r="V1279" s="21">
        <v>0</v>
      </c>
      <c r="W1279" s="21">
        <v>5.7547122325071722</v>
      </c>
      <c r="X1279" s="21">
        <v>-5.21966056129958E-2</v>
      </c>
      <c r="Y1279" s="21">
        <v>-0.99999999999999811</v>
      </c>
      <c r="Z1279" s="21">
        <v>-0.99999999999999811</v>
      </c>
      <c r="AA1279" s="21">
        <v>46.692909513069573</v>
      </c>
      <c r="AB1279" s="21">
        <v>0.21257287828705693</v>
      </c>
      <c r="AC1279" s="21">
        <v>0.37905327782338377</v>
      </c>
      <c r="AD1279" s="21">
        <v>0.23491631930082291</v>
      </c>
      <c r="AE1279" s="21">
        <v>41.327123770563169</v>
      </c>
      <c r="AF1279" s="21">
        <v>-0.99999999999999811</v>
      </c>
      <c r="AG1279" s="21">
        <v>-0.99999999999999811</v>
      </c>
      <c r="AH1279" s="21">
        <v>-0.99999999999999811</v>
      </c>
      <c r="AI1279" s="21">
        <v>-1.3980112809767489E-2</v>
      </c>
      <c r="AJ1279" s="21">
        <v>0</v>
      </c>
      <c r="AK1279" s="21">
        <v>-0.14610090523503819</v>
      </c>
      <c r="AL1279" s="21">
        <v>8.072997288728543E-3</v>
      </c>
      <c r="AM1279" s="21">
        <v>0.11867515558077781</v>
      </c>
      <c r="AN1279" s="21">
        <v>-0.29480165666853198</v>
      </c>
      <c r="AO1279" s="21">
        <v>2.2363743633442552</v>
      </c>
      <c r="AP1279" s="21">
        <v>-7.3296764302696582</v>
      </c>
      <c r="AQ1279" s="21">
        <v>36.07189515282699</v>
      </c>
      <c r="AR1279" s="21">
        <v>0.64915418781800938</v>
      </c>
      <c r="AS1279" s="21">
        <v>0.45308977639233405</v>
      </c>
      <c r="AT1279" s="21">
        <v>-0.99999999999999811</v>
      </c>
      <c r="AU1279" s="21">
        <v>-0.99999999999999811</v>
      </c>
      <c r="AV1279" s="21">
        <v>-0.62940946163726796</v>
      </c>
      <c r="AW1279" s="21">
        <v>73.787114893534039</v>
      </c>
      <c r="AX1279" s="21">
        <v>73.507512637338692</v>
      </c>
      <c r="AY1279" s="21">
        <v>0.16994389906935753</v>
      </c>
      <c r="AZ1279" s="21">
        <v>-20.409710688265697</v>
      </c>
      <c r="BA1279" s="26">
        <v>1418.8625701717547</v>
      </c>
    </row>
    <row r="1280" spans="1:100" x14ac:dyDescent="0.25">
      <c r="A1280">
        <v>3387</v>
      </c>
      <c r="B1280" t="s">
        <v>1674</v>
      </c>
      <c r="C1280" s="26">
        <v>3</v>
      </c>
      <c r="D1280" s="21">
        <v>5.1242416914575015</v>
      </c>
      <c r="E1280" s="21">
        <v>-6.2903294404923288E-2</v>
      </c>
      <c r="F1280" s="21">
        <v>0.42921918427515826</v>
      </c>
      <c r="G1280" s="21">
        <v>0.4099264046934441</v>
      </c>
      <c r="H1280" s="21">
        <v>0.15998547552807577</v>
      </c>
      <c r="I1280" s="21">
        <v>0</v>
      </c>
      <c r="J1280" s="21">
        <v>9.5991285316845474</v>
      </c>
      <c r="K1280" s="21">
        <v>0.15998547552807577</v>
      </c>
      <c r="L1280" s="21">
        <v>-0.99999999999999944</v>
      </c>
      <c r="M1280" s="21">
        <v>-0.99999999999999944</v>
      </c>
      <c r="N1280" s="21">
        <v>3.1997095105615143</v>
      </c>
      <c r="O1280" s="21">
        <v>15.133296627835495</v>
      </c>
      <c r="P1280" s="21">
        <v>0.58743121094148631</v>
      </c>
      <c r="Q1280" s="21">
        <v>3.667863350420101</v>
      </c>
      <c r="R1280" s="21">
        <v>1.0663953419041456</v>
      </c>
      <c r="S1280" s="21">
        <v>0.33333333333333304</v>
      </c>
      <c r="T1280" s="21">
        <v>0.1245959975530624</v>
      </c>
      <c r="U1280" s="21">
        <v>2.8189920204958221E-2</v>
      </c>
      <c r="V1280" s="21">
        <v>0</v>
      </c>
      <c r="W1280" s="21">
        <v>13.045351022531126</v>
      </c>
      <c r="X1280" s="21">
        <v>0.43083804332771763</v>
      </c>
      <c r="Y1280" s="21">
        <v>-0.99999999999999944</v>
      </c>
      <c r="Z1280" s="21">
        <v>-0.99999999999999944</v>
      </c>
      <c r="AA1280" s="21">
        <v>28.961925750638077</v>
      </c>
      <c r="AB1280" s="21">
        <v>-1.439661133372655E-5</v>
      </c>
      <c r="AC1280" s="21">
        <v>0.13783065858803195</v>
      </c>
      <c r="AD1280" s="21">
        <v>0.15918732574735753</v>
      </c>
      <c r="AE1280" s="21">
        <v>14.850179386202782</v>
      </c>
      <c r="AF1280" s="21">
        <v>-0.99999999999999944</v>
      </c>
      <c r="AG1280" s="21">
        <v>-0.99999999999999944</v>
      </c>
      <c r="AH1280" s="21">
        <v>-0.99999999999999944</v>
      </c>
      <c r="AI1280" s="21">
        <v>-1.3955764913680543E-2</v>
      </c>
      <c r="AJ1280" s="21">
        <v>0</v>
      </c>
      <c r="AK1280" s="21">
        <v>3.4974219930058462E-2</v>
      </c>
      <c r="AL1280" s="21">
        <v>1.2009825193274232E-2</v>
      </c>
      <c r="AM1280" s="21">
        <v>0.32401621883804393</v>
      </c>
      <c r="AN1280" s="21">
        <v>6.7866318258185176E-2</v>
      </c>
      <c r="AO1280" s="21">
        <v>8.27527657060139</v>
      </c>
      <c r="AP1280" s="21">
        <v>1.7567070824210007</v>
      </c>
      <c r="AQ1280" s="21">
        <v>22.64447955421566</v>
      </c>
      <c r="AR1280" s="21">
        <v>0.48611925109135323</v>
      </c>
      <c r="AS1280" s="21">
        <v>0.59082351885579287</v>
      </c>
      <c r="AT1280" s="21">
        <v>-0.99999999999999944</v>
      </c>
      <c r="AU1280" s="21">
        <v>-0.99999999999999944</v>
      </c>
      <c r="AV1280" s="21">
        <v>1.476321746597588</v>
      </c>
      <c r="AW1280" s="21">
        <v>45.851929460894532</v>
      </c>
      <c r="AX1280" s="21">
        <v>45.572814162620922</v>
      </c>
      <c r="AY1280" s="21">
        <v>0.2064431498362336</v>
      </c>
      <c r="AZ1280" s="21">
        <v>-19.633069929916793</v>
      </c>
      <c r="BA1280" s="26">
        <v>1376.0332733845416</v>
      </c>
    </row>
    <row r="1281" spans="1:100" x14ac:dyDescent="0.25">
      <c r="A1281">
        <v>3388</v>
      </c>
      <c r="B1281" t="s">
        <v>893</v>
      </c>
      <c r="C1281" s="26">
        <v>3</v>
      </c>
      <c r="D1281" s="21">
        <v>2.548140044023373</v>
      </c>
      <c r="E1281" s="21">
        <v>9.718316481794867E-2</v>
      </c>
      <c r="F1281" s="21">
        <v>4.3127209113352976</v>
      </c>
      <c r="G1281" s="21">
        <v>4.3127209113352976</v>
      </c>
      <c r="H1281" s="21">
        <v>0.16077346582979749</v>
      </c>
      <c r="I1281" s="21">
        <v>0</v>
      </c>
      <c r="J1281" s="21">
        <v>9.6464079497878519</v>
      </c>
      <c r="K1281" s="21">
        <v>0.16077346582979749</v>
      </c>
      <c r="L1281" s="21">
        <v>-1.0000000000000009</v>
      </c>
      <c r="M1281" s="21">
        <v>-1.0000000000000009</v>
      </c>
      <c r="N1281" s="21">
        <v>3.2154693165959496</v>
      </c>
      <c r="O1281" s="21">
        <v>16.507268905146521</v>
      </c>
      <c r="P1281" s="21">
        <v>0.10376916116014366</v>
      </c>
      <c r="Q1281" s="21">
        <v>10.119528221196715</v>
      </c>
      <c r="R1281" s="21">
        <v>3.2628962001040875</v>
      </c>
      <c r="S1281" s="21">
        <v>0.33333333333333337</v>
      </c>
      <c r="T1281" s="21">
        <v>0.32968535373721253</v>
      </c>
      <c r="U1281" s="21">
        <v>-6.2957800829914007E-2</v>
      </c>
      <c r="V1281" s="21">
        <v>0</v>
      </c>
      <c r="W1281" s="21">
        <v>17.57149681643337</v>
      </c>
      <c r="X1281" s="21">
        <v>0.25464301326121624</v>
      </c>
      <c r="Y1281" s="21">
        <v>-1.0000000000000009</v>
      </c>
      <c r="Z1281" s="21">
        <v>-1.0000000000000009</v>
      </c>
      <c r="AA1281" s="21">
        <v>23.05223482128531</v>
      </c>
      <c r="AB1281" s="21">
        <v>-4.4298998773483124E-2</v>
      </c>
      <c r="AC1281" s="21">
        <v>-4.0436701944677869E-2</v>
      </c>
      <c r="AD1281" s="21">
        <v>0.12909253681311775</v>
      </c>
      <c r="AE1281" s="21">
        <v>2.217841804747839</v>
      </c>
      <c r="AF1281" s="21">
        <v>-1.0000000000000009</v>
      </c>
      <c r="AG1281" s="21">
        <v>-1.0000000000000009</v>
      </c>
      <c r="AH1281" s="21">
        <v>-1.0000000000000009</v>
      </c>
      <c r="AI1281" s="21">
        <v>8.0545491509414341E-5</v>
      </c>
      <c r="AJ1281" s="21">
        <v>0</v>
      </c>
      <c r="AK1281" s="21">
        <v>2.5144122048570777E-2</v>
      </c>
      <c r="AL1281" s="21">
        <v>0.93505699738895531</v>
      </c>
      <c r="AM1281" s="21">
        <v>0.13460960143994791</v>
      </c>
      <c r="AN1281" s="21">
        <v>0.1144209966703002</v>
      </c>
      <c r="AO1281" s="21">
        <v>3.4909606462415521</v>
      </c>
      <c r="AP1281" s="21">
        <v>7.5358099037022814</v>
      </c>
      <c r="AQ1281" s="21">
        <v>27.217904766221228</v>
      </c>
      <c r="AR1281" s="21">
        <v>0.60006088624063203</v>
      </c>
      <c r="AS1281" s="21">
        <v>0.4154164790910137</v>
      </c>
      <c r="AT1281" s="21">
        <v>-1.0000000000000009</v>
      </c>
      <c r="AU1281" s="21">
        <v>-1.0000000000000009</v>
      </c>
      <c r="AV1281" s="21">
        <v>7.575617111439386</v>
      </c>
      <c r="AW1281" s="21">
        <v>47.0953136301341</v>
      </c>
      <c r="AX1281" s="21">
        <v>47.096924539964277</v>
      </c>
      <c r="AY1281" s="21">
        <v>0.19032510255292787</v>
      </c>
      <c r="AZ1281" s="21">
        <v>-7.0133934059867702</v>
      </c>
      <c r="BA1281" s="26">
        <v>1397.4584475147012</v>
      </c>
    </row>
    <row r="1282" spans="1:100" x14ac:dyDescent="0.25">
      <c r="A1282">
        <v>3389</v>
      </c>
      <c r="B1282" t="s">
        <v>1675</v>
      </c>
      <c r="C1282" s="26">
        <v>3</v>
      </c>
      <c r="D1282" s="21">
        <v>4.6823075317759999</v>
      </c>
      <c r="E1282" s="21">
        <v>0.16515717092778578</v>
      </c>
      <c r="F1282" s="21">
        <v>4.3397542858067059E-2</v>
      </c>
      <c r="G1282" s="21">
        <v>4.3397542858067059E-2</v>
      </c>
      <c r="H1282" s="21">
        <v>0.50854273773929737</v>
      </c>
      <c r="I1282" s="21">
        <v>0</v>
      </c>
      <c r="J1282" s="21">
        <v>30.512564264357845</v>
      </c>
      <c r="K1282" s="21">
        <v>0.50854273773929737</v>
      </c>
      <c r="L1282" s="21">
        <v>-0.99999999999999889</v>
      </c>
      <c r="M1282" s="21">
        <v>-0.99999999999999889</v>
      </c>
      <c r="N1282" s="21">
        <v>10.170854754785948</v>
      </c>
      <c r="O1282" s="21">
        <v>35.238269338991905</v>
      </c>
      <c r="P1282" s="21">
        <v>1.1894327817335786</v>
      </c>
      <c r="Q1282" s="21">
        <v>0.31949943805465114</v>
      </c>
      <c r="R1282" s="21">
        <v>0.11870384743677151</v>
      </c>
      <c r="S1282" s="21">
        <v>0.33333333333333293</v>
      </c>
      <c r="T1282" s="21">
        <v>0.27189176900457368</v>
      </c>
      <c r="U1282" s="21">
        <v>3.5022054022043378E-2</v>
      </c>
      <c r="V1282" s="21">
        <v>2.93915578535753E-3</v>
      </c>
      <c r="W1282" s="21">
        <v>5.3857429762404125</v>
      </c>
      <c r="X1282" s="21">
        <v>0.1929639510701687</v>
      </c>
      <c r="Y1282" s="21">
        <v>-0.99999999999999889</v>
      </c>
      <c r="Z1282" s="21">
        <v>-0.99999999999999889</v>
      </c>
      <c r="AA1282" s="21">
        <v>36.139274190922443</v>
      </c>
      <c r="AB1282" s="21">
        <v>0.22008737331534831</v>
      </c>
      <c r="AC1282" s="21">
        <v>0.21637334185265653</v>
      </c>
      <c r="AD1282" s="21">
        <v>0.17623583217690039</v>
      </c>
      <c r="AE1282" s="21">
        <v>30.634827367245272</v>
      </c>
      <c r="AF1282" s="21">
        <v>-0.99999999999999889</v>
      </c>
      <c r="AG1282" s="21">
        <v>-0.99999999999999889</v>
      </c>
      <c r="AH1282" s="21">
        <v>-0.99999999999999889</v>
      </c>
      <c r="AI1282" s="21">
        <v>0</v>
      </c>
      <c r="AJ1282" s="21">
        <v>2.93915578535753E-3</v>
      </c>
      <c r="AK1282" s="21">
        <v>1.0581010238217392E-2</v>
      </c>
      <c r="AL1282" s="21">
        <v>0.14251181004671876</v>
      </c>
      <c r="AM1282" s="21">
        <v>0.58387210393844657</v>
      </c>
      <c r="AN1282" s="21">
        <v>-0.26013683960062917</v>
      </c>
      <c r="AO1282" s="21">
        <v>14.649707649652269</v>
      </c>
      <c r="AP1282" s="21">
        <v>-5.7908619397821326</v>
      </c>
      <c r="AQ1282" s="21">
        <v>35.898307240598271</v>
      </c>
      <c r="AR1282" s="21">
        <v>0.64318631214530786</v>
      </c>
      <c r="AS1282" s="21">
        <v>0.70150668880946587</v>
      </c>
      <c r="AT1282" s="21">
        <v>-0.99999999999999889</v>
      </c>
      <c r="AU1282" s="21">
        <v>-0.99999999999999889</v>
      </c>
      <c r="AV1282" s="21">
        <v>0.16210139029483855</v>
      </c>
      <c r="AW1282" s="21">
        <v>65.58668159013223</v>
      </c>
      <c r="AX1282" s="21">
        <v>65.880597168667975</v>
      </c>
      <c r="AY1282" s="21">
        <v>0.15610081681832011</v>
      </c>
      <c r="AZ1282" s="21">
        <v>-7.7252352093685603</v>
      </c>
      <c r="BA1282" s="26">
        <v>1399.9370342300524</v>
      </c>
    </row>
    <row r="1283" spans="1:100" x14ac:dyDescent="0.25">
      <c r="A1283">
        <v>3390</v>
      </c>
      <c r="B1283" t="s">
        <v>1676</v>
      </c>
      <c r="C1283" s="26">
        <v>2</v>
      </c>
      <c r="D1283" s="21">
        <v>3.0921135278170051</v>
      </c>
      <c r="E1283" s="21">
        <v>-0.1421204712886425</v>
      </c>
      <c r="F1283" s="21">
        <v>-0.27695822038897411</v>
      </c>
      <c r="G1283" s="21">
        <v>-0.27054904410614306</v>
      </c>
      <c r="H1283" s="21">
        <v>-3.7435374760490109E-3</v>
      </c>
      <c r="I1283" s="21">
        <v>0</v>
      </c>
      <c r="J1283" s="21">
        <v>-0.22461224856294049</v>
      </c>
      <c r="K1283" s="21">
        <v>-3.7435374760490109E-3</v>
      </c>
      <c r="L1283" s="21">
        <v>-1</v>
      </c>
      <c r="M1283" s="21">
        <v>-1</v>
      </c>
      <c r="N1283" s="21">
        <v>-7.4870749520980162E-2</v>
      </c>
      <c r="O1283" s="21">
        <v>3.6115553995683705</v>
      </c>
      <c r="P1283" s="21">
        <v>-0.55198593786854233</v>
      </c>
      <c r="Q1283" s="21">
        <v>-1.0018754221962929</v>
      </c>
      <c r="R1283" s="21">
        <v>-0.32757193403048795</v>
      </c>
      <c r="S1283" s="21">
        <v>0.31415491827314462</v>
      </c>
      <c r="T1283" s="21">
        <v>0.21544366071808177</v>
      </c>
      <c r="U1283" s="21">
        <v>-7.4926577505914915E-3</v>
      </c>
      <c r="V1283" s="21">
        <v>-1.0621720791745322E-2</v>
      </c>
      <c r="W1283" s="21">
        <v>18.945927014148925</v>
      </c>
      <c r="X1283" s="21">
        <v>0.4085855717304166</v>
      </c>
      <c r="Y1283" s="21">
        <v>-1</v>
      </c>
      <c r="Z1283" s="21">
        <v>-1</v>
      </c>
      <c r="AA1283" s="21">
        <v>31.354532854851158</v>
      </c>
      <c r="AB1283" s="21">
        <v>2.1957965350154526E-2</v>
      </c>
      <c r="AC1283" s="21">
        <v>2.2135363527526111E-2</v>
      </c>
      <c r="AD1283" s="21">
        <v>1.8364130482435445E-2</v>
      </c>
      <c r="AE1283" s="21">
        <v>8.8265071438281932</v>
      </c>
      <c r="AF1283" s="21">
        <v>-1</v>
      </c>
      <c r="AG1283" s="21">
        <v>-1</v>
      </c>
      <c r="AH1283" s="21">
        <v>-1</v>
      </c>
      <c r="AI1283" s="21">
        <v>-6.09137709905333E-3</v>
      </c>
      <c r="AJ1283" s="21">
        <v>-1.0621720791745322E-2</v>
      </c>
      <c r="AK1283" s="21">
        <v>0.2054543128134467</v>
      </c>
      <c r="AL1283" s="21">
        <v>-3.3626355824199372E-2</v>
      </c>
      <c r="AM1283" s="21">
        <v>0.23095185140946184</v>
      </c>
      <c r="AN1283" s="21">
        <v>-4.7510991194408089E-2</v>
      </c>
      <c r="AO1283" s="21">
        <v>6.2679579601378315</v>
      </c>
      <c r="AP1283" s="21">
        <v>-0.82279666981525112</v>
      </c>
      <c r="AQ1283" s="21">
        <v>23.791874286994272</v>
      </c>
      <c r="AR1283" s="21">
        <v>0.56916951901212398</v>
      </c>
      <c r="AS1283" s="21">
        <v>0.4820719298991043</v>
      </c>
      <c r="AT1283" s="21">
        <v>-1</v>
      </c>
      <c r="AU1283" s="21">
        <v>-1</v>
      </c>
      <c r="AV1283" s="21">
        <v>-0.38298480188956352</v>
      </c>
      <c r="AW1283" s="21">
        <v>41.577483654237952</v>
      </c>
      <c r="AX1283" s="21">
        <v>41.517920395089149</v>
      </c>
      <c r="AY1283" s="21">
        <v>6.4630648166235469E-2</v>
      </c>
      <c r="AZ1283" s="21">
        <v>-17.87594726560495</v>
      </c>
      <c r="BA1283" s="26">
        <v>1420.5356991228618</v>
      </c>
    </row>
    <row r="1284" spans="1:100" x14ac:dyDescent="0.25">
      <c r="A1284">
        <v>3393</v>
      </c>
      <c r="B1284" t="s">
        <v>1677</v>
      </c>
      <c r="C1284" s="26">
        <v>3</v>
      </c>
      <c r="D1284" s="21">
        <v>3.2159780863890348</v>
      </c>
      <c r="E1284" s="21">
        <v>-2.4479962481621417E-2</v>
      </c>
      <c r="F1284" s="21">
        <v>-2.5184139246522949E-2</v>
      </c>
      <c r="G1284" s="21">
        <v>-3.334412674039676E-2</v>
      </c>
      <c r="H1284" s="21">
        <v>0.13503606427021378</v>
      </c>
      <c r="I1284" s="21">
        <v>0</v>
      </c>
      <c r="J1284" s="21">
        <v>8.1021638562128242</v>
      </c>
      <c r="K1284" s="21">
        <v>0.13503606427021378</v>
      </c>
      <c r="L1284" s="21">
        <v>-0.99999999999999811</v>
      </c>
      <c r="M1284" s="21">
        <v>-0.99999999999999811</v>
      </c>
      <c r="N1284" s="21">
        <v>2.7007212854042737</v>
      </c>
      <c r="O1284" s="21">
        <v>11.284797815861459</v>
      </c>
      <c r="P1284" s="21">
        <v>1.7776591156557253</v>
      </c>
      <c r="Q1284" s="21">
        <v>-3.2799224014831582E-2</v>
      </c>
      <c r="R1284" s="21">
        <v>0.16035994578573456</v>
      </c>
      <c r="S1284" s="21">
        <v>0.33829313872641625</v>
      </c>
      <c r="T1284" s="21">
        <v>0.13379988043802432</v>
      </c>
      <c r="U1284" s="21">
        <v>-8.332607539682424E-2</v>
      </c>
      <c r="V1284" s="21">
        <v>0</v>
      </c>
      <c r="W1284" s="21">
        <v>10.149235179896099</v>
      </c>
      <c r="X1284" s="21">
        <v>-0.20294237990495226</v>
      </c>
      <c r="Y1284" s="21">
        <v>-0.99999999999999811</v>
      </c>
      <c r="Z1284" s="21">
        <v>-0.99999999999999811</v>
      </c>
      <c r="AA1284" s="21">
        <v>29.840219351674605</v>
      </c>
      <c r="AB1284" s="21">
        <v>0.31804867180876778</v>
      </c>
      <c r="AC1284" s="21">
        <v>6.9693432466372218E-2</v>
      </c>
      <c r="AD1284" s="21">
        <v>2.8703802447152815E-3</v>
      </c>
      <c r="AE1284" s="21">
        <v>19.530624225992767</v>
      </c>
      <c r="AF1284" s="21">
        <v>-0.99999999999999811</v>
      </c>
      <c r="AG1284" s="21">
        <v>-0.99999999999999811</v>
      </c>
      <c r="AH1284" s="21">
        <v>-0.99999999999999811</v>
      </c>
      <c r="AI1284" s="21">
        <v>0</v>
      </c>
      <c r="AJ1284" s="21">
        <v>0</v>
      </c>
      <c r="AK1284" s="21">
        <v>0.24222392566244252</v>
      </c>
      <c r="AL1284" s="21">
        <v>1.8562685747228379E-2</v>
      </c>
      <c r="AM1284" s="21">
        <v>8.4325376900054011E-2</v>
      </c>
      <c r="AN1284" s="21">
        <v>0.11427300274111524</v>
      </c>
      <c r="AO1284" s="21">
        <v>3.3192540508135626</v>
      </c>
      <c r="AP1284" s="21">
        <v>2.9496384972640208</v>
      </c>
      <c r="AQ1284" s="21">
        <v>18.251399036108932</v>
      </c>
      <c r="AR1284" s="21">
        <v>0.38876694376761617</v>
      </c>
      <c r="AS1284" s="21">
        <v>-6.7906315634738729E-2</v>
      </c>
      <c r="AT1284" s="21">
        <v>-0.99999999999999811</v>
      </c>
      <c r="AU1284" s="21">
        <v>-0.99999999999999811</v>
      </c>
      <c r="AV1284" s="21">
        <v>0.12701581904533771</v>
      </c>
      <c r="AW1284" s="21">
        <v>44.074655664800076</v>
      </c>
      <c r="AX1284" s="21">
        <v>44.074655664800076</v>
      </c>
      <c r="AY1284" s="21">
        <v>0.26115037226279947</v>
      </c>
      <c r="AZ1284" s="21">
        <v>21.697860359713214</v>
      </c>
      <c r="BA1284" s="26">
        <v>1467.5046260442089</v>
      </c>
      <c r="CU1284" t="e">
        <v>#N/A</v>
      </c>
      <c r="CV1284" t="e">
        <v>#N/A</v>
      </c>
    </row>
    <row r="1285" spans="1:100" x14ac:dyDescent="0.25">
      <c r="A1285">
        <v>3397</v>
      </c>
      <c r="B1285" t="s">
        <v>1678</v>
      </c>
      <c r="C1285" s="26">
        <v>3</v>
      </c>
      <c r="D1285" s="21">
        <v>2.5735732009251593</v>
      </c>
      <c r="E1285" s="21">
        <v>8.4865736459329641E-3</v>
      </c>
      <c r="F1285" s="21">
        <v>-8.8158367874874632E-2</v>
      </c>
      <c r="G1285" s="21">
        <v>-8.8158367874874632E-2</v>
      </c>
      <c r="H1285" s="21">
        <v>-9.5141917657022318E-2</v>
      </c>
      <c r="I1285" s="21">
        <v>0</v>
      </c>
      <c r="J1285" s="21">
        <v>-5.7085150594213374</v>
      </c>
      <c r="K1285" s="21">
        <v>-9.5141917657022318E-2</v>
      </c>
      <c r="L1285" s="21">
        <v>-0.99999999999999967</v>
      </c>
      <c r="M1285" s="21">
        <v>-0.99999999999999967</v>
      </c>
      <c r="N1285" s="21">
        <v>-1.9028383531404469</v>
      </c>
      <c r="O1285" s="21">
        <v>-3.2231002263710531</v>
      </c>
      <c r="P1285" s="21">
        <v>-0.69606058437724594</v>
      </c>
      <c r="Q1285" s="21">
        <v>-1.1062156490662711</v>
      </c>
      <c r="R1285" s="21">
        <v>-0.4296985571066062</v>
      </c>
      <c r="S1285" s="21">
        <v>0.33456101621214807</v>
      </c>
      <c r="T1285" s="21">
        <v>0.27027348359719555</v>
      </c>
      <c r="U1285" s="21">
        <v>-9.0719208874205134E-2</v>
      </c>
      <c r="V1285" s="21">
        <v>-4.048948033941166E-3</v>
      </c>
      <c r="W1285" s="21">
        <v>24.20833042232881</v>
      </c>
      <c r="X1285" s="21">
        <v>0.24247986572622979</v>
      </c>
      <c r="Y1285" s="21">
        <v>-0.99999999999999967</v>
      </c>
      <c r="Z1285" s="21">
        <v>-0.99999999999999967</v>
      </c>
      <c r="AA1285" s="21">
        <v>28.987498715970055</v>
      </c>
      <c r="AB1285" s="21">
        <v>6.9867629718698421E-2</v>
      </c>
      <c r="AC1285" s="21">
        <v>-0.11487699557986635</v>
      </c>
      <c r="AD1285" s="21">
        <v>0.14918670287612468</v>
      </c>
      <c r="AE1285" s="21">
        <v>5.2088668507478451</v>
      </c>
      <c r="AF1285" s="21">
        <v>-0.99999999999999967</v>
      </c>
      <c r="AG1285" s="21">
        <v>-0.99999999999999967</v>
      </c>
      <c r="AH1285" s="21">
        <v>-0.99999999999999967</v>
      </c>
      <c r="AI1285" s="21">
        <v>-4.7338300682093874E-3</v>
      </c>
      <c r="AJ1285" s="21">
        <v>-4.048948033941166E-3</v>
      </c>
      <c r="AK1285" s="21">
        <v>-4.0030781775498596E-3</v>
      </c>
      <c r="AL1285" s="21">
        <v>-1.74902974738139E-2</v>
      </c>
      <c r="AM1285" s="21">
        <v>0.28390860337924773</v>
      </c>
      <c r="AN1285" s="21">
        <v>0.22540239120422007</v>
      </c>
      <c r="AO1285" s="21">
        <v>7.077699693593444</v>
      </c>
      <c r="AP1285" s="21">
        <v>5.547608292736431</v>
      </c>
      <c r="AQ1285" s="21">
        <v>18.499815362907466</v>
      </c>
      <c r="AR1285" s="21">
        <v>0.51006634290119734</v>
      </c>
      <c r="AS1285" s="21">
        <v>0.14733794806920758</v>
      </c>
      <c r="AT1285" s="21">
        <v>-0.99999999999999967</v>
      </c>
      <c r="AU1285" s="21">
        <v>-0.99999999999999967</v>
      </c>
      <c r="AV1285" s="21">
        <v>-0.51785692498148106</v>
      </c>
      <c r="AW1285" s="21">
        <v>31.31200678233542</v>
      </c>
      <c r="AX1285" s="21">
        <v>30.81243537757711</v>
      </c>
      <c r="AY1285" s="21">
        <v>-0.19060176311306132</v>
      </c>
      <c r="AZ1285" s="21">
        <v>-64.813855713819876</v>
      </c>
      <c r="BA1285" s="26">
        <v>1313.5105037557987</v>
      </c>
    </row>
    <row r="1286" spans="1:100" x14ac:dyDescent="0.25">
      <c r="A1286">
        <v>3398</v>
      </c>
      <c r="B1286" t="s">
        <v>1679</v>
      </c>
      <c r="C1286" s="26">
        <v>3</v>
      </c>
      <c r="D1286" s="21">
        <v>2.4246517196113158</v>
      </c>
      <c r="E1286" s="21">
        <v>0</v>
      </c>
      <c r="F1286" s="21">
        <v>0</v>
      </c>
      <c r="G1286" s="21">
        <v>0</v>
      </c>
      <c r="H1286" s="21">
        <v>-7.9658090120097266E-2</v>
      </c>
      <c r="I1286" s="21">
        <v>0</v>
      </c>
      <c r="J1286" s="21">
        <v>-4.7794854072058346</v>
      </c>
      <c r="K1286" s="21">
        <v>-7.9658090120097266E-2</v>
      </c>
      <c r="L1286" s="21">
        <v>-1.0000000000000004</v>
      </c>
      <c r="M1286" s="21">
        <v>-1.0000000000000004</v>
      </c>
      <c r="N1286" s="21">
        <v>-1.5931618024019452</v>
      </c>
      <c r="O1286" s="21">
        <v>-2.3548336875945188</v>
      </c>
      <c r="P1286" s="21">
        <v>-0.56521291721314915</v>
      </c>
      <c r="Q1286" s="21">
        <v>-5.5355783969552014E-2</v>
      </c>
      <c r="R1286" s="21">
        <v>8.1261098484326066E-3</v>
      </c>
      <c r="S1286" s="21">
        <v>0.24553099376995158</v>
      </c>
      <c r="T1286" s="21">
        <v>0.14603157399433636</v>
      </c>
      <c r="U1286" s="21">
        <v>-0.19166714925853975</v>
      </c>
      <c r="V1286" s="21">
        <v>0</v>
      </c>
      <c r="W1286" s="21">
        <v>11.182140345033822</v>
      </c>
      <c r="X1286" s="21">
        <v>-0.49711972690243117</v>
      </c>
      <c r="Y1286" s="21">
        <v>-1.0000000000000004</v>
      </c>
      <c r="Z1286" s="21">
        <v>-1.0000000000000004</v>
      </c>
      <c r="AA1286" s="21">
        <v>17.281213850829403</v>
      </c>
      <c r="AB1286" s="21">
        <v>1.7551276707349166E-2</v>
      </c>
      <c r="AC1286" s="21">
        <v>6.5889907893231597E-2</v>
      </c>
      <c r="AD1286" s="21">
        <v>3.8377763318362304E-2</v>
      </c>
      <c r="AE1286" s="21">
        <v>6.0909473959471532</v>
      </c>
      <c r="AF1286" s="21">
        <v>-1.0000000000000004</v>
      </c>
      <c r="AG1286" s="21">
        <v>-1.0000000000000004</v>
      </c>
      <c r="AH1286" s="21">
        <v>-1.0000000000000004</v>
      </c>
      <c r="AI1286" s="21">
        <v>0</v>
      </c>
      <c r="AJ1286" s="21">
        <v>0</v>
      </c>
      <c r="AK1286" s="21">
        <v>0.24306343105496617</v>
      </c>
      <c r="AL1286" s="21">
        <v>-4.6497368971163903E-2</v>
      </c>
      <c r="AM1286" s="21">
        <v>0.28505870058801874</v>
      </c>
      <c r="AN1286" s="21">
        <v>0.25003816595333372</v>
      </c>
      <c r="AO1286" s="21">
        <v>8.3417846699752989</v>
      </c>
      <c r="AP1286" s="21">
        <v>6.0184673039775261</v>
      </c>
      <c r="AQ1286" s="21">
        <v>6.4026549378279878</v>
      </c>
      <c r="AR1286" s="21">
        <v>0.19989541850574832</v>
      </c>
      <c r="AS1286" s="21">
        <v>-0.57677781702252806</v>
      </c>
      <c r="AT1286" s="21">
        <v>-1.0000000000000004</v>
      </c>
      <c r="AU1286" s="21">
        <v>-1.0000000000000004</v>
      </c>
      <c r="AV1286" s="21">
        <v>8.1261098484326066E-3</v>
      </c>
      <c r="AW1286" s="21">
        <v>20.944847467212416</v>
      </c>
      <c r="AX1286" s="21">
        <v>20.944847467212416</v>
      </c>
      <c r="AY1286" s="21">
        <v>-0.17399088859597503</v>
      </c>
      <c r="AZ1286" s="21">
        <v>-33.646369554353257</v>
      </c>
      <c r="BA1286" s="26">
        <v>1311.8814107913465</v>
      </c>
    </row>
    <row r="1287" spans="1:100" x14ac:dyDescent="0.25">
      <c r="A1287">
        <v>3402</v>
      </c>
      <c r="B1287" t="s">
        <v>1680</v>
      </c>
      <c r="C1287" s="26">
        <v>3</v>
      </c>
      <c r="D1287" s="21">
        <v>5.5171879260173569</v>
      </c>
      <c r="E1287" s="21">
        <v>7.3450715044241083E-2</v>
      </c>
      <c r="F1287" s="21">
        <v>-4.3635066426467427E-3</v>
      </c>
      <c r="G1287" s="21">
        <v>-4.3635066426467427E-3</v>
      </c>
      <c r="H1287" s="21">
        <v>0.53570063865399675</v>
      </c>
      <c r="I1287" s="21">
        <v>0</v>
      </c>
      <c r="J1287" s="21">
        <v>32.142038319239788</v>
      </c>
      <c r="K1287" s="21">
        <v>0.53570063865399675</v>
      </c>
      <c r="L1287" s="21">
        <v>-1.0000000000000011</v>
      </c>
      <c r="M1287" s="21">
        <v>-1.0000000000000011</v>
      </c>
      <c r="N1287" s="21">
        <v>10.714012773079933</v>
      </c>
      <c r="O1287" s="21">
        <v>37.654862738614518</v>
      </c>
      <c r="P1287" s="21">
        <v>3.1712808201897218</v>
      </c>
      <c r="Q1287" s="21">
        <v>-0.57230325207514576</v>
      </c>
      <c r="R1287" s="21">
        <v>5.0449144389262401E-2</v>
      </c>
      <c r="S1287" s="21">
        <v>0.3333333333333337</v>
      </c>
      <c r="T1287" s="21">
        <v>0.3333333333333337</v>
      </c>
      <c r="U1287" s="21">
        <v>0.20752827125526976</v>
      </c>
      <c r="V1287" s="21">
        <v>5.6139783484386849E-2</v>
      </c>
      <c r="W1287" s="21">
        <v>15.7853633100931</v>
      </c>
      <c r="X1287" s="21">
        <v>1.2979178139400716</v>
      </c>
      <c r="Y1287" s="21">
        <v>-1.0000000000000011</v>
      </c>
      <c r="Z1287" s="21">
        <v>-1.0000000000000011</v>
      </c>
      <c r="AA1287" s="21">
        <v>44.262585965566736</v>
      </c>
      <c r="AB1287" s="21">
        <v>0.23640063580456239</v>
      </c>
      <c r="AC1287" s="21">
        <v>3.4064755767433966E-2</v>
      </c>
      <c r="AD1287" s="21">
        <v>0.29807007864969154</v>
      </c>
      <c r="AE1287" s="21">
        <v>28.426773511084388</v>
      </c>
      <c r="AF1287" s="21">
        <v>-1.0000000000000011</v>
      </c>
      <c r="AG1287" s="21">
        <v>-1.0000000000000011</v>
      </c>
      <c r="AH1287" s="21">
        <v>-1.0000000000000011</v>
      </c>
      <c r="AI1287" s="21">
        <v>0</v>
      </c>
      <c r="AJ1287" s="21">
        <v>5.6139783484386849E-2</v>
      </c>
      <c r="AK1287" s="21">
        <v>7.1817083015355498E-2</v>
      </c>
      <c r="AL1287" s="21">
        <v>-1.727060835957453E-2</v>
      </c>
      <c r="AM1287" s="21">
        <v>-0.16006922097788456</v>
      </c>
      <c r="AN1287" s="21">
        <v>-0.11145373142230186</v>
      </c>
      <c r="AO1287" s="21">
        <v>-3.6426451093703367</v>
      </c>
      <c r="AP1287" s="21">
        <v>-2.8726963273554187</v>
      </c>
      <c r="AQ1287" s="21">
        <v>47.927401629332863</v>
      </c>
      <c r="AR1287" s="21">
        <v>0.93033472140632378</v>
      </c>
      <c r="AS1287" s="21">
        <v>1.8336184525940677</v>
      </c>
      <c r="AT1287" s="21">
        <v>-1.0000000000000011</v>
      </c>
      <c r="AU1287" s="21">
        <v>-1.0000000000000011</v>
      </c>
      <c r="AV1287" s="21">
        <v>4.6085637746615657E-2</v>
      </c>
      <c r="AW1287" s="21">
        <v>79.044752376825784</v>
      </c>
      <c r="AX1287" s="21">
        <v>84.658730725264448</v>
      </c>
      <c r="AY1287" s="21">
        <v>0.20274042828819022</v>
      </c>
      <c r="AZ1287" s="21">
        <v>12.744608610779014</v>
      </c>
      <c r="BA1287" s="26">
        <v>1452.1687072178095</v>
      </c>
    </row>
    <row r="1288" spans="1:100" x14ac:dyDescent="0.25">
      <c r="A1288">
        <v>3405</v>
      </c>
      <c r="B1288" t="s">
        <v>1414</v>
      </c>
      <c r="C1288" s="26">
        <v>3</v>
      </c>
      <c r="D1288" s="21">
        <v>0.4231527757489727</v>
      </c>
      <c r="E1288" s="21">
        <v>0</v>
      </c>
      <c r="F1288" s="21">
        <v>5.8403209381381757E-2</v>
      </c>
      <c r="G1288" s="21">
        <v>5.8403209381381757E-2</v>
      </c>
      <c r="H1288" s="21">
        <v>9.5249264727732375E-2</v>
      </c>
      <c r="I1288" s="21">
        <v>0</v>
      </c>
      <c r="J1288" s="21">
        <v>5.7149558836639418</v>
      </c>
      <c r="K1288" s="21">
        <v>9.5249264727732375E-2</v>
      </c>
      <c r="L1288" s="21">
        <v>-0.99999999999999789</v>
      </c>
      <c r="M1288" s="21">
        <v>-0.99999999999999789</v>
      </c>
      <c r="N1288" s="21">
        <v>1.9049852945546482</v>
      </c>
      <c r="O1288" s="21">
        <v>6.1965118687942971</v>
      </c>
      <c r="P1288" s="21">
        <v>0.13555025109731986</v>
      </c>
      <c r="Q1288" s="21">
        <v>6.4286791407555981</v>
      </c>
      <c r="R1288" s="21">
        <v>2.1868469148620937</v>
      </c>
      <c r="S1288" s="21">
        <v>0.32583755582833451</v>
      </c>
      <c r="T1288" s="21">
        <v>0.3787309184629063</v>
      </c>
      <c r="U1288" s="21">
        <v>0.10172020164034301</v>
      </c>
      <c r="V1288" s="21">
        <v>0</v>
      </c>
      <c r="W1288" s="21">
        <v>28.441576448154056</v>
      </c>
      <c r="X1288" s="21">
        <v>1.0282772482889353</v>
      </c>
      <c r="Y1288" s="21">
        <v>-0.99999999999999789</v>
      </c>
      <c r="Z1288" s="21">
        <v>-0.99999999999999789</v>
      </c>
      <c r="AA1288" s="21">
        <v>48.692388322875956</v>
      </c>
      <c r="AB1288" s="21">
        <v>0.18096953504228785</v>
      </c>
      <c r="AC1288" s="21">
        <v>3.5205754478462414E-2</v>
      </c>
      <c r="AD1288" s="21">
        <v>0.14510400967644535</v>
      </c>
      <c r="AE1288" s="21">
        <v>18.063964959859785</v>
      </c>
      <c r="AF1288" s="21">
        <v>-0.99999999999999789</v>
      </c>
      <c r="AG1288" s="21">
        <v>-0.99999999999999789</v>
      </c>
      <c r="AH1288" s="21">
        <v>-0.99999999999999789</v>
      </c>
      <c r="AI1288" s="21">
        <v>8.8426333521530551E-2</v>
      </c>
      <c r="AJ1288" s="21">
        <v>0</v>
      </c>
      <c r="AK1288" s="21">
        <v>9.0654257604918076E-2</v>
      </c>
      <c r="AL1288" s="21">
        <v>-3.0274980858508743E-2</v>
      </c>
      <c r="AM1288" s="21">
        <v>9.8045566422772512E-3</v>
      </c>
      <c r="AN1288" s="21">
        <v>-0.2301521545557117</v>
      </c>
      <c r="AO1288" s="21">
        <v>0.69838520408152194</v>
      </c>
      <c r="AP1288" s="21">
        <v>-5.9051787681853369</v>
      </c>
      <c r="AQ1288" s="21">
        <v>34.156532331817999</v>
      </c>
      <c r="AR1288" s="21">
        <v>0.80628867593158315</v>
      </c>
      <c r="AS1288" s="21">
        <v>1.1235265130166674</v>
      </c>
      <c r="AT1288" s="21">
        <v>-0.99999999999999789</v>
      </c>
      <c r="AU1288" s="21">
        <v>-0.99999999999999789</v>
      </c>
      <c r="AV1288" s="21">
        <v>2.245250124243475</v>
      </c>
      <c r="AW1288" s="21">
        <v>48.983721423484923</v>
      </c>
      <c r="AX1288" s="21">
        <v>50.752248093915526</v>
      </c>
      <c r="AY1288" s="21">
        <v>9.3729431821441681E-2</v>
      </c>
      <c r="AZ1288" s="21">
        <v>-45.682754664457505</v>
      </c>
      <c r="BA1288" s="26">
        <v>1352.3775717450676</v>
      </c>
    </row>
    <row r="1289" spans="1:100" x14ac:dyDescent="0.25">
      <c r="A1289">
        <v>3407</v>
      </c>
      <c r="B1289" t="s">
        <v>1681</v>
      </c>
      <c r="C1289" s="26">
        <v>2</v>
      </c>
      <c r="D1289" s="21">
        <v>3.0634419179831518</v>
      </c>
      <c r="E1289" s="21">
        <v>-0.14848924092603041</v>
      </c>
      <c r="F1289" s="21">
        <v>-0.2928171524832619</v>
      </c>
      <c r="G1289" s="21">
        <v>-0.28647999309832656</v>
      </c>
      <c r="H1289" s="21">
        <v>-7.0393252599367795E-3</v>
      </c>
      <c r="I1289" s="21">
        <v>0</v>
      </c>
      <c r="J1289" s="21">
        <v>-0.42235951559620677</v>
      </c>
      <c r="K1289" s="21">
        <v>-7.0393252599367795E-3</v>
      </c>
      <c r="L1289" s="21">
        <v>-1</v>
      </c>
      <c r="M1289" s="21">
        <v>-1</v>
      </c>
      <c r="N1289" s="21">
        <v>-0.14078650519873581</v>
      </c>
      <c r="O1289" s="21">
        <v>3.4061476918658746</v>
      </c>
      <c r="P1289" s="21">
        <v>-0.58424035183518797</v>
      </c>
      <c r="Q1289" s="21">
        <v>-1.0772623614600259</v>
      </c>
      <c r="R1289" s="21">
        <v>-0.35233265384229767</v>
      </c>
      <c r="S1289" s="21">
        <v>0.31353884135659932</v>
      </c>
      <c r="T1289" s="21">
        <v>0.21284257160726458</v>
      </c>
      <c r="U1289" s="21">
        <v>-1.0713537255011368E-2</v>
      </c>
      <c r="V1289" s="21">
        <v>-1.1047612990159258E-2</v>
      </c>
      <c r="W1289" s="21">
        <v>18.742643857900902</v>
      </c>
      <c r="X1289" s="21">
        <v>0.39366452980004329</v>
      </c>
      <c r="Y1289" s="21">
        <v>-1</v>
      </c>
      <c r="Z1289" s="21">
        <v>-1</v>
      </c>
      <c r="AA1289" s="21">
        <v>30.93600557784335</v>
      </c>
      <c r="AB1289" s="21">
        <v>1.8345148501778916E-2</v>
      </c>
      <c r="AC1289" s="21">
        <v>1.852117562378755E-2</v>
      </c>
      <c r="AD1289" s="21">
        <v>1.4780979645647105E-2</v>
      </c>
      <c r="AE1289" s="21">
        <v>8.4936710285718835</v>
      </c>
      <c r="AF1289" s="21">
        <v>-1</v>
      </c>
      <c r="AG1289" s="21">
        <v>-1</v>
      </c>
      <c r="AH1289" s="21">
        <v>-1</v>
      </c>
      <c r="AI1289" s="21">
        <v>-6.3249119362671384E-3</v>
      </c>
      <c r="AJ1289" s="21">
        <v>-1.1047612990159258E-2</v>
      </c>
      <c r="AK1289" s="21">
        <v>0.20980682550980978</v>
      </c>
      <c r="AL1289" s="21">
        <v>-3.7978868520562467E-2</v>
      </c>
      <c r="AM1289" s="21">
        <v>0.23602132467472048</v>
      </c>
      <c r="AN1289" s="21">
        <v>-5.2580464459666729E-2</v>
      </c>
      <c r="AO1289" s="21">
        <v>6.3970466051108055</v>
      </c>
      <c r="AP1289" s="21">
        <v>-0.95188531478822469</v>
      </c>
      <c r="AQ1289" s="21">
        <v>23.575465019579362</v>
      </c>
      <c r="AR1289" s="21">
        <v>0.5644059274359764</v>
      </c>
      <c r="AS1289" s="21">
        <v>0.46666707242206307</v>
      </c>
      <c r="AT1289" s="21">
        <v>-1</v>
      </c>
      <c r="AU1289" s="21">
        <v>-1</v>
      </c>
      <c r="AV1289" s="21">
        <v>-0.41584327410850319</v>
      </c>
      <c r="AW1289" s="21">
        <v>41.095161588301067</v>
      </c>
      <c r="AX1289" s="21">
        <v>41.029279602582292</v>
      </c>
      <c r="AY1289" s="21">
        <v>6.0915474802030356E-2</v>
      </c>
      <c r="AZ1289" s="21">
        <v>-18.526817851473904</v>
      </c>
      <c r="BA1289" s="26">
        <v>1374.4270695558191</v>
      </c>
    </row>
    <row r="1290" spans="1:100" x14ac:dyDescent="0.25">
      <c r="A1290">
        <v>3408</v>
      </c>
      <c r="B1290" t="s">
        <v>1682</v>
      </c>
      <c r="C1290" s="26">
        <v>3</v>
      </c>
      <c r="D1290" s="21">
        <v>4.4496270462979925</v>
      </c>
      <c r="E1290" s="21">
        <v>-1.1061264116038437E-2</v>
      </c>
      <c r="F1290" s="21">
        <v>0.3969303295328403</v>
      </c>
      <c r="G1290" s="21">
        <v>0.39324324149416084</v>
      </c>
      <c r="H1290" s="21">
        <v>0.1783237040969898</v>
      </c>
      <c r="I1290" s="21">
        <v>0</v>
      </c>
      <c r="J1290" s="21">
        <v>10.699422245819388</v>
      </c>
      <c r="K1290" s="21">
        <v>0.1783237040969898</v>
      </c>
      <c r="L1290" s="21">
        <v>-0.99999999999999789</v>
      </c>
      <c r="M1290" s="21">
        <v>-0.99999999999999789</v>
      </c>
      <c r="N1290" s="21">
        <v>3.5664740819397966</v>
      </c>
      <c r="O1290" s="21">
        <v>15.542292533611539</v>
      </c>
      <c r="P1290" s="21">
        <v>1.4618616606973498</v>
      </c>
      <c r="Q1290" s="21">
        <v>-1.2043916494817735</v>
      </c>
      <c r="R1290" s="21">
        <v>-0.21744076763827019</v>
      </c>
      <c r="S1290" s="21">
        <v>0.33333333333333276</v>
      </c>
      <c r="T1290" s="21">
        <v>0.374321994271267</v>
      </c>
      <c r="U1290" s="21">
        <v>0.32499434736531096</v>
      </c>
      <c r="V1290" s="21">
        <v>1.7587926701048869E-2</v>
      </c>
      <c r="W1290" s="21">
        <v>34.876555902958799</v>
      </c>
      <c r="X1290" s="21">
        <v>1.9723570634166954</v>
      </c>
      <c r="Y1290" s="21">
        <v>-0.99999999999999789</v>
      </c>
      <c r="Z1290" s="21">
        <v>-0.99999999999999789</v>
      </c>
      <c r="AA1290" s="21">
        <v>25.740510087394085</v>
      </c>
      <c r="AB1290" s="21">
        <v>7.5834614222028668E-2</v>
      </c>
      <c r="AC1290" s="21">
        <v>1.1000290776799239E-2</v>
      </c>
      <c r="AD1290" s="21">
        <v>-0.26520700595735669</v>
      </c>
      <c r="AE1290" s="21">
        <v>-8.9186050479264321</v>
      </c>
      <c r="AF1290" s="21">
        <v>-0.99999999999999789</v>
      </c>
      <c r="AG1290" s="21">
        <v>-0.99999999999999789</v>
      </c>
      <c r="AH1290" s="21">
        <v>-0.99999999999999789</v>
      </c>
      <c r="AI1290" s="21">
        <v>-5.8735433200917744E-2</v>
      </c>
      <c r="AJ1290" s="21">
        <v>1.7587926701048869E-2</v>
      </c>
      <c r="AK1290" s="21">
        <v>0.13377739015746734</v>
      </c>
      <c r="AL1290" s="21">
        <v>-4.4378512048849204E-2</v>
      </c>
      <c r="AM1290" s="21">
        <v>-0.29138630040248148</v>
      </c>
      <c r="AN1290" s="21">
        <v>0.41567661484504487</v>
      </c>
      <c r="AO1290" s="21">
        <v>-6.615770559274698</v>
      </c>
      <c r="AP1290" s="21">
        <v>10.170022810881878</v>
      </c>
      <c r="AQ1290" s="21">
        <v>45.575978148778162</v>
      </c>
      <c r="AR1290" s="21">
        <v>1.0502376016709594</v>
      </c>
      <c r="AS1290" s="21">
        <v>2.1506807675136841</v>
      </c>
      <c r="AT1290" s="21">
        <v>-0.99999999999999789</v>
      </c>
      <c r="AU1290" s="21">
        <v>-0.99999999999999789</v>
      </c>
      <c r="AV1290" s="21">
        <v>0.17580247385589098</v>
      </c>
      <c r="AW1290" s="21">
        <v>51.452825431887518</v>
      </c>
      <c r="AX1290" s="21">
        <v>52.036909437974039</v>
      </c>
      <c r="AY1290" s="21">
        <v>0.23800101129011592</v>
      </c>
      <c r="AZ1290" s="21">
        <v>-4.6491754386849937</v>
      </c>
      <c r="BA1290" s="26">
        <v>1464.3393966831275</v>
      </c>
    </row>
    <row r="1291" spans="1:100" x14ac:dyDescent="0.25">
      <c r="A1291">
        <v>3410</v>
      </c>
      <c r="B1291" t="s">
        <v>1683</v>
      </c>
      <c r="C1291" s="26">
        <v>3</v>
      </c>
      <c r="D1291" s="21">
        <v>3.3517222922119045</v>
      </c>
      <c r="E1291" s="21">
        <v>-0.303534904902584</v>
      </c>
      <c r="F1291" s="21">
        <v>0.59800516636849577</v>
      </c>
      <c r="G1291" s="21">
        <v>0.51106790228992272</v>
      </c>
      <c r="H1291" s="21">
        <v>0.25701606710024127</v>
      </c>
      <c r="I1291" s="21">
        <v>0</v>
      </c>
      <c r="J1291" s="21">
        <v>15.42096402601447</v>
      </c>
      <c r="K1291" s="21">
        <v>0.25701606710024127</v>
      </c>
      <c r="L1291" s="21">
        <v>-0.99999999999999756</v>
      </c>
      <c r="M1291" s="21">
        <v>-0.99999999999999756</v>
      </c>
      <c r="N1291" s="21">
        <v>5.1403213420048282</v>
      </c>
      <c r="O1291" s="21">
        <v>19.2837542205163</v>
      </c>
      <c r="P1291" s="21">
        <v>0.26952299895059917</v>
      </c>
      <c r="Q1291" s="21">
        <v>3.5424549751473831</v>
      </c>
      <c r="R1291" s="21">
        <v>1.2631889414920174</v>
      </c>
      <c r="S1291" s="21">
        <v>0.33333333333333248</v>
      </c>
      <c r="T1291" s="21">
        <v>0.40709689574260544</v>
      </c>
      <c r="U1291" s="21">
        <v>-0.24297563304610298</v>
      </c>
      <c r="V1291" s="21">
        <v>-2.4360770622968375E-2</v>
      </c>
      <c r="W1291" s="21">
        <v>8.6431103322650049</v>
      </c>
      <c r="X1291" s="21">
        <v>-0.56088943153725346</v>
      </c>
      <c r="Y1291" s="21">
        <v>-0.99999999999999756</v>
      </c>
      <c r="Z1291" s="21">
        <v>-0.99999999999999756</v>
      </c>
      <c r="AA1291" s="21">
        <v>12.735728237197037</v>
      </c>
      <c r="AB1291" s="21">
        <v>-7.1821161074235418E-2</v>
      </c>
      <c r="AC1291" s="21">
        <v>0.11196355637115843</v>
      </c>
      <c r="AD1291" s="21">
        <v>1.6446183971877328E-2</v>
      </c>
      <c r="AE1291" s="21">
        <v>2.8294289634400185</v>
      </c>
      <c r="AF1291" s="21">
        <v>-0.99999999999999756</v>
      </c>
      <c r="AG1291" s="21">
        <v>-0.99999999999999756</v>
      </c>
      <c r="AH1291" s="21">
        <v>-0.99999999999999756</v>
      </c>
      <c r="AI1291" s="21">
        <v>0</v>
      </c>
      <c r="AJ1291" s="21">
        <v>-2.4360770622968375E-2</v>
      </c>
      <c r="AK1291" s="21">
        <v>0.21522332513880671</v>
      </c>
      <c r="AL1291" s="21">
        <v>5.7177713370025897E-2</v>
      </c>
      <c r="AM1291" s="21">
        <v>0.19480844578998299</v>
      </c>
      <c r="AN1291" s="21">
        <v>0.1827968886006138</v>
      </c>
      <c r="AO1291" s="21">
        <v>5.9463277704436068</v>
      </c>
      <c r="AP1291" s="21">
        <v>4.8558107818654772</v>
      </c>
      <c r="AQ1291" s="21">
        <v>24.064074358279488</v>
      </c>
      <c r="AR1291" s="21">
        <v>0.47309382540686618</v>
      </c>
      <c r="AS1291" s="21">
        <v>-0.30387336443701174</v>
      </c>
      <c r="AT1291" s="21">
        <v>-0.99999999999999756</v>
      </c>
      <c r="AU1291" s="21">
        <v>-0.99999999999999756</v>
      </c>
      <c r="AV1291" s="21">
        <v>1.7742568437819397</v>
      </c>
      <c r="AW1291" s="21">
        <v>36.875293239578809</v>
      </c>
      <c r="AX1291" s="21">
        <v>34.439216177281963</v>
      </c>
      <c r="AY1291" s="21">
        <v>0.139808733459235</v>
      </c>
      <c r="AZ1291" s="21">
        <v>-16.139445526506186</v>
      </c>
      <c r="BA1291" s="26">
        <v>1379.0573699865583</v>
      </c>
      <c r="CU1291" t="e">
        <v>#N/A</v>
      </c>
      <c r="CV1291" t="e">
        <v>#N/A</v>
      </c>
    </row>
    <row r="1292" spans="1:100" x14ac:dyDescent="0.25">
      <c r="A1292">
        <v>3414</v>
      </c>
      <c r="B1292" t="s">
        <v>1684</v>
      </c>
      <c r="C1292" s="26">
        <v>2</v>
      </c>
      <c r="D1292" s="21">
        <v>4.5745969129272082</v>
      </c>
      <c r="E1292" s="21">
        <v>0.18718071639262926</v>
      </c>
      <c r="F1292" s="21">
        <v>0.54303770839257814</v>
      </c>
      <c r="G1292" s="21">
        <v>0.55317056308747525</v>
      </c>
      <c r="H1292" s="21">
        <v>0.16666721583623503</v>
      </c>
      <c r="I1292" s="21">
        <v>0</v>
      </c>
      <c r="J1292" s="21">
        <v>10.000032950174102</v>
      </c>
      <c r="K1292" s="21">
        <v>0.16666721583623503</v>
      </c>
      <c r="L1292" s="21">
        <v>-1</v>
      </c>
      <c r="M1292" s="21">
        <v>-1</v>
      </c>
      <c r="N1292" s="21">
        <v>3.3333443167247001</v>
      </c>
      <c r="O1292" s="21">
        <v>14.232288438526597</v>
      </c>
      <c r="P1292" s="21">
        <v>1.1157485590469569</v>
      </c>
      <c r="Q1292" s="21">
        <v>2.8960530708469951</v>
      </c>
      <c r="R1292" s="21">
        <v>0.95269645470280651</v>
      </c>
      <c r="S1292" s="21">
        <v>0.34600955768895952</v>
      </c>
      <c r="T1292" s="21">
        <v>0.34993458788690135</v>
      </c>
      <c r="U1292" s="21">
        <v>0.15904491647053326</v>
      </c>
      <c r="V1292" s="21">
        <v>1.1399299710955478E-2</v>
      </c>
      <c r="W1292" s="21">
        <v>29.456808801282705</v>
      </c>
      <c r="X1292" s="21">
        <v>1.1800873073669447</v>
      </c>
      <c r="Y1292" s="21">
        <v>-1</v>
      </c>
      <c r="Z1292" s="21">
        <v>-1</v>
      </c>
      <c r="AA1292" s="21">
        <v>52.99474552428071</v>
      </c>
      <c r="AB1292" s="21">
        <v>0.20876090324585561</v>
      </c>
      <c r="AC1292" s="21">
        <v>0.20900919269188648</v>
      </c>
      <c r="AD1292" s="21">
        <v>0.20363316883306476</v>
      </c>
      <c r="AE1292" s="21">
        <v>26.036005099869215</v>
      </c>
      <c r="AF1292" s="21">
        <v>-1</v>
      </c>
      <c r="AG1292" s="21">
        <v>-1</v>
      </c>
      <c r="AH1292" s="21">
        <v>-1</v>
      </c>
      <c r="AI1292" s="21">
        <v>5.9836866319377159E-3</v>
      </c>
      <c r="AJ1292" s="21">
        <v>1.1399299710955478E-2</v>
      </c>
      <c r="AK1292" s="21">
        <v>-1.9595058087969089E-2</v>
      </c>
      <c r="AL1292" s="21">
        <v>0.19142301507721643</v>
      </c>
      <c r="AM1292" s="21">
        <v>-3.1168410778700278E-2</v>
      </c>
      <c r="AN1292" s="21">
        <v>0.21460927099375404</v>
      </c>
      <c r="AO1292" s="21">
        <v>-0.40665056333845717</v>
      </c>
      <c r="AP1292" s="21">
        <v>5.8518118536610384</v>
      </c>
      <c r="AQ1292" s="21">
        <v>34.98144980038844</v>
      </c>
      <c r="AR1292" s="21">
        <v>0.81547397858075477</v>
      </c>
      <c r="AS1292" s="21">
        <v>1.2785896487172357</v>
      </c>
      <c r="AT1292" s="21">
        <v>-1</v>
      </c>
      <c r="AU1292" s="21">
        <v>-1</v>
      </c>
      <c r="AV1292" s="21">
        <v>1.3159829019457372</v>
      </c>
      <c r="AW1292" s="21">
        <v>66.516245487527286</v>
      </c>
      <c r="AX1292" s="21">
        <v>66.783395908193498</v>
      </c>
      <c r="AY1292" s="21">
        <v>0.25672599325338274</v>
      </c>
      <c r="AZ1292" s="21">
        <v>15.777720421668818</v>
      </c>
      <c r="BA1292" s="26">
        <v>1457.3044224258572</v>
      </c>
    </row>
    <row r="1293" spans="1:100" x14ac:dyDescent="0.25">
      <c r="A1293">
        <v>3417</v>
      </c>
      <c r="B1293" t="s">
        <v>1685</v>
      </c>
      <c r="C1293" s="26">
        <v>2</v>
      </c>
      <c r="D1293" s="21">
        <v>1.9315592126358481</v>
      </c>
      <c r="E1293" s="21">
        <v>-0.39991217283231323</v>
      </c>
      <c r="F1293" s="21">
        <v>-0.91888771729707497</v>
      </c>
      <c r="G1293" s="21">
        <v>-0.91539360306004824</v>
      </c>
      <c r="H1293" s="21">
        <v>-0.13714869877243768</v>
      </c>
      <c r="I1293" s="21">
        <v>0</v>
      </c>
      <c r="J1293" s="21">
        <v>-8.2289219263462599</v>
      </c>
      <c r="K1293" s="21">
        <v>-0.13714869877243768</v>
      </c>
      <c r="L1293" s="21">
        <v>-1</v>
      </c>
      <c r="M1293" s="21">
        <v>-1</v>
      </c>
      <c r="N1293" s="21">
        <v>-2.742973975448753</v>
      </c>
      <c r="O1293" s="21">
        <v>-4.7028295591769051</v>
      </c>
      <c r="P1293" s="21">
        <v>-1.8575631108821069</v>
      </c>
      <c r="Q1293" s="21">
        <v>-4.0533482267516643</v>
      </c>
      <c r="R1293" s="21">
        <v>-1.3298233036294806</v>
      </c>
      <c r="S1293" s="21">
        <v>0.28921768146909399</v>
      </c>
      <c r="T1293" s="21">
        <v>0.1101581462589194</v>
      </c>
      <c r="U1293" s="21">
        <v>-0.13786572118142454</v>
      </c>
      <c r="V1293" s="21">
        <v>-2.7860760787598193E-2</v>
      </c>
      <c r="W1293" s="21">
        <v>10.717538529707094</v>
      </c>
      <c r="X1293" s="21">
        <v>-0.19538050131678064</v>
      </c>
      <c r="Y1293" s="21">
        <v>-1</v>
      </c>
      <c r="Z1293" s="21">
        <v>-1</v>
      </c>
      <c r="AA1293" s="21">
        <v>14.413606266943752</v>
      </c>
      <c r="AB1293" s="21">
        <v>-0.12427973136929822</v>
      </c>
      <c r="AC1293" s="21">
        <v>-0.12415783004846992</v>
      </c>
      <c r="AD1293" s="21">
        <v>-0.12667276105163233</v>
      </c>
      <c r="AE1293" s="21">
        <v>-4.6458577511753454</v>
      </c>
      <c r="AF1293" s="21">
        <v>-1</v>
      </c>
      <c r="AG1293" s="21">
        <v>-1</v>
      </c>
      <c r="AH1293" s="21">
        <v>-1</v>
      </c>
      <c r="AI1293" s="21">
        <v>-1.5544277185382057E-2</v>
      </c>
      <c r="AJ1293" s="21">
        <v>-2.7860760787598193E-2</v>
      </c>
      <c r="AK1293" s="21">
        <v>0.38163302830645529</v>
      </c>
      <c r="AL1293" s="21">
        <v>-0.20980507131720794</v>
      </c>
      <c r="AM1293" s="21">
        <v>0.43615131902863813</v>
      </c>
      <c r="AN1293" s="21">
        <v>-0.25271045881358434</v>
      </c>
      <c r="AO1293" s="21">
        <v>11.493140111834936</v>
      </c>
      <c r="AP1293" s="21">
        <v>-6.0479788215123556</v>
      </c>
      <c r="AQ1293" s="21">
        <v>15.03217399116285</v>
      </c>
      <c r="AR1293" s="21">
        <v>0.37635136922929324</v>
      </c>
      <c r="AS1293" s="21">
        <v>-0.14147777391354055</v>
      </c>
      <c r="AT1293" s="21">
        <v>-1</v>
      </c>
      <c r="AU1293" s="21">
        <v>-1</v>
      </c>
      <c r="AV1293" s="21">
        <v>-1.7130127265485013</v>
      </c>
      <c r="AW1293" s="21">
        <v>22.054305214873807</v>
      </c>
      <c r="AX1293" s="21">
        <v>21.738975871095441</v>
      </c>
      <c r="AY1293" s="21">
        <v>-8.5750181667165831E-2</v>
      </c>
      <c r="AZ1293" s="21">
        <v>-44.22154388302328</v>
      </c>
      <c r="BA1293" s="26">
        <v>1369.0095422214538</v>
      </c>
    </row>
    <row r="1294" spans="1:100" x14ac:dyDescent="0.25">
      <c r="A1294">
        <v>3418</v>
      </c>
      <c r="B1294" t="s">
        <v>1686</v>
      </c>
      <c r="C1294" s="26">
        <v>3</v>
      </c>
      <c r="D1294" s="21">
        <v>6.0126537493506307</v>
      </c>
      <c r="E1294" s="21">
        <v>-0.11136841807945494</v>
      </c>
      <c r="F1294" s="21">
        <v>0.93348803450341244</v>
      </c>
      <c r="G1294" s="21">
        <v>0.9280971932212323</v>
      </c>
      <c r="H1294" s="21">
        <v>0.4254550368425758</v>
      </c>
      <c r="I1294" s="21">
        <v>0</v>
      </c>
      <c r="J1294" s="21">
        <v>25.527302210554556</v>
      </c>
      <c r="K1294" s="21">
        <v>0.4254550368425758</v>
      </c>
      <c r="L1294" s="21">
        <v>-0.99999999999999856</v>
      </c>
      <c r="M1294" s="21">
        <v>-0.99999999999999856</v>
      </c>
      <c r="N1294" s="21">
        <v>8.5091007368515186</v>
      </c>
      <c r="O1294" s="21">
        <v>32.468053153126426</v>
      </c>
      <c r="P1294" s="21">
        <v>-9.8933473338840061E-2</v>
      </c>
      <c r="Q1294" s="21">
        <v>-1.4296608823478505</v>
      </c>
      <c r="R1294" s="21">
        <v>-0.44701487589768391</v>
      </c>
      <c r="S1294" s="21">
        <v>0.33333333333333282</v>
      </c>
      <c r="T1294" s="21">
        <v>0.31516802762781337</v>
      </c>
      <c r="U1294" s="21">
        <v>0.44560070935351415</v>
      </c>
      <c r="V1294" s="21">
        <v>9.251679951774279E-2</v>
      </c>
      <c r="W1294" s="21">
        <v>30.446553319593097</v>
      </c>
      <c r="X1294" s="21">
        <v>2.5423846529335643</v>
      </c>
      <c r="Y1294" s="21">
        <v>-0.99999999999999856</v>
      </c>
      <c r="Z1294" s="21">
        <v>-0.99999999999999856</v>
      </c>
      <c r="AA1294" s="21">
        <v>75.465521768876471</v>
      </c>
      <c r="AB1294" s="21">
        <v>0.33138137216401309</v>
      </c>
      <c r="AC1294" s="21">
        <v>0.3819241253273743</v>
      </c>
      <c r="AD1294" s="21">
        <v>0.19601416901223381</v>
      </c>
      <c r="AE1294" s="21">
        <v>45.465983325181078</v>
      </c>
      <c r="AF1294" s="21">
        <v>-0.99999999999999856</v>
      </c>
      <c r="AG1294" s="21">
        <v>-0.99999999999999856</v>
      </c>
      <c r="AH1294" s="21">
        <v>-0.99999999999999856</v>
      </c>
      <c r="AI1294" s="21">
        <v>0</v>
      </c>
      <c r="AJ1294" s="21">
        <v>9.251679951774279E-2</v>
      </c>
      <c r="AK1294" s="21">
        <v>1.1988304751476556E-2</v>
      </c>
      <c r="AL1294" s="21">
        <v>-4.5124375895847293E-2</v>
      </c>
      <c r="AM1294" s="21">
        <v>0.56065975813762214</v>
      </c>
      <c r="AN1294" s="21">
        <v>0.12263887560992172</v>
      </c>
      <c r="AO1294" s="21">
        <v>14.076435477197933</v>
      </c>
      <c r="AP1294" s="21">
        <v>2.8403500107688071</v>
      </c>
      <c r="AQ1294" s="21">
        <v>55.973855530147631</v>
      </c>
      <c r="AR1294" s="21">
        <v>1.1866188698324043</v>
      </c>
      <c r="AS1294" s="21">
        <v>2.9678396897761417</v>
      </c>
      <c r="AT1294" s="21">
        <v>-0.99999999999999856</v>
      </c>
      <c r="AU1294" s="21">
        <v>-0.99999999999999856</v>
      </c>
      <c r="AV1294" s="21">
        <v>0.48108231732354922</v>
      </c>
      <c r="AW1294" s="21">
        <v>110.77392493277168</v>
      </c>
      <c r="AX1294" s="21">
        <v>120.02560488454597</v>
      </c>
      <c r="AY1294" s="21">
        <v>0.45378840004887444</v>
      </c>
      <c r="AZ1294" s="21">
        <v>21.975614764612899</v>
      </c>
      <c r="BA1294" s="26">
        <v>1531.8655496440897</v>
      </c>
    </row>
    <row r="1295" spans="1:100" x14ac:dyDescent="0.25">
      <c r="A1295">
        <v>3419</v>
      </c>
      <c r="B1295" t="s">
        <v>1687</v>
      </c>
      <c r="C1295" s="26">
        <v>3</v>
      </c>
      <c r="D1295" s="21">
        <v>4.8429003965348061</v>
      </c>
      <c r="E1295" s="21">
        <v>0.13887477329979989</v>
      </c>
      <c r="F1295" s="21">
        <v>3.4318751780124813E-2</v>
      </c>
      <c r="G1295" s="21">
        <v>5.3673530129255617E-2</v>
      </c>
      <c r="H1295" s="21">
        <v>-7.4189374227813867E-2</v>
      </c>
      <c r="I1295" s="21">
        <v>0</v>
      </c>
      <c r="J1295" s="21">
        <v>-4.451362453668831</v>
      </c>
      <c r="K1295" s="21">
        <v>-7.4189374227813867E-2</v>
      </c>
      <c r="L1295" s="21">
        <v>-1</v>
      </c>
      <c r="M1295" s="21">
        <v>-1</v>
      </c>
      <c r="N1295" s="21">
        <v>-1.4837874845562777</v>
      </c>
      <c r="O1295" s="21">
        <v>0.44521147299523367</v>
      </c>
      <c r="P1295" s="21">
        <v>-0.49303753262260919</v>
      </c>
      <c r="Q1295" s="21">
        <v>0.35495782526913461</v>
      </c>
      <c r="R1295" s="21">
        <v>9.8853506001223695E-4</v>
      </c>
      <c r="S1295" s="21">
        <v>0.33588029290033111</v>
      </c>
      <c r="T1295" s="21">
        <v>0.36613579266767687</v>
      </c>
      <c r="U1295" s="21">
        <v>0.46613141451662282</v>
      </c>
      <c r="V1295" s="21">
        <v>7.559738822873853E-2</v>
      </c>
      <c r="W1295" s="21">
        <v>52.717370501647338</v>
      </c>
      <c r="X1295" s="21">
        <v>3.101812913472739</v>
      </c>
      <c r="Y1295" s="21">
        <v>-1</v>
      </c>
      <c r="Z1295" s="21">
        <v>-1</v>
      </c>
      <c r="AA1295" s="21">
        <v>78.841610820444586</v>
      </c>
      <c r="AB1295" s="21">
        <v>-7.246739468807209E-2</v>
      </c>
      <c r="AC1295" s="21">
        <v>0.67621986151593205</v>
      </c>
      <c r="AD1295" s="21">
        <v>-8.1287431153115805E-2</v>
      </c>
      <c r="AE1295" s="21">
        <v>26.12325178373721</v>
      </c>
      <c r="AF1295" s="21">
        <v>-1</v>
      </c>
      <c r="AG1295" s="21">
        <v>-1</v>
      </c>
      <c r="AH1295" s="21">
        <v>-1</v>
      </c>
      <c r="AI1295" s="21">
        <v>0</v>
      </c>
      <c r="AJ1295" s="21">
        <v>7.559738822873853E-2</v>
      </c>
      <c r="AK1295" s="21">
        <v>-0.24236624695335751</v>
      </c>
      <c r="AL1295" s="21">
        <v>0.65288442314009221</v>
      </c>
      <c r="AM1295" s="21">
        <v>-0.28021808278963833</v>
      </c>
      <c r="AN1295" s="21">
        <v>0.18313920610437781</v>
      </c>
      <c r="AO1295" s="21">
        <v>-8.2172833045077454</v>
      </c>
      <c r="AP1295" s="21">
        <v>7.8429022683099099</v>
      </c>
      <c r="AQ1295" s="21">
        <v>48.266008047978509</v>
      </c>
      <c r="AR1295" s="21">
        <v>1.2437448883133695</v>
      </c>
      <c r="AS1295" s="21">
        <v>3.0276235392449249</v>
      </c>
      <c r="AT1295" s="21">
        <v>-1</v>
      </c>
      <c r="AU1295" s="21">
        <v>-1</v>
      </c>
      <c r="AV1295" s="21">
        <v>5.4662065189267861E-2</v>
      </c>
      <c r="AW1295" s="21">
        <v>87.129724561749711</v>
      </c>
      <c r="AX1295" s="21">
        <v>94.689463384623551</v>
      </c>
      <c r="AY1295" s="21">
        <v>0.38694410719921912</v>
      </c>
      <c r="AZ1295" s="21">
        <v>37.39030314250045</v>
      </c>
      <c r="BA1295" s="26">
        <v>1578.4975122559106</v>
      </c>
    </row>
    <row r="1296" spans="1:100" x14ac:dyDescent="0.25">
      <c r="A1296">
        <v>3451</v>
      </c>
      <c r="B1296" t="s">
        <v>1688</v>
      </c>
      <c r="C1296" s="26">
        <v>3</v>
      </c>
      <c r="D1296" s="21">
        <v>4.747494211523839</v>
      </c>
      <c r="E1296" s="21">
        <v>-0.10061487906383218</v>
      </c>
      <c r="F1296" s="21">
        <v>0.17310212494738367</v>
      </c>
      <c r="G1296" s="21">
        <v>0.14613350709604728</v>
      </c>
      <c r="H1296" s="21">
        <v>-3.4406172075652358E-2</v>
      </c>
      <c r="I1296" s="21">
        <v>0</v>
      </c>
      <c r="J1296" s="21">
        <v>-2.0643703245391447</v>
      </c>
      <c r="K1296" s="21">
        <v>-3.4406172075652358E-2</v>
      </c>
      <c r="L1296" s="21">
        <v>-0.99999999999999989</v>
      </c>
      <c r="M1296" s="21">
        <v>-0.99999999999999989</v>
      </c>
      <c r="N1296" s="21">
        <v>-0.68812344151304794</v>
      </c>
      <c r="O1296" s="21">
        <v>2.8292573940807375</v>
      </c>
      <c r="P1296" s="21">
        <v>0.6105437461659774</v>
      </c>
      <c r="Q1296" s="21">
        <v>-3.1095855296952499</v>
      </c>
      <c r="R1296" s="21">
        <v>-0.9984796069142482</v>
      </c>
      <c r="S1296" s="21">
        <v>0.33333333333333337</v>
      </c>
      <c r="T1296" s="21">
        <v>0.18251127301905853</v>
      </c>
      <c r="U1296" s="21">
        <v>-4.9452399696678008E-2</v>
      </c>
      <c r="V1296" s="21">
        <v>-3.4384401676825736E-3</v>
      </c>
      <c r="W1296" s="21">
        <v>19.894397542547342</v>
      </c>
      <c r="X1296" s="21">
        <v>0.2635135773160367</v>
      </c>
      <c r="Y1296" s="21">
        <v>-0.99999999999999989</v>
      </c>
      <c r="Z1296" s="21">
        <v>-0.99999999999999989</v>
      </c>
      <c r="AA1296" s="21">
        <v>25.5469680218776</v>
      </c>
      <c r="AB1296" s="21">
        <v>6.7206082310850027E-2</v>
      </c>
      <c r="AC1296" s="21">
        <v>2.6692936707195532E-2</v>
      </c>
      <c r="AD1296" s="21">
        <v>3.9121982706844409E-2</v>
      </c>
      <c r="AE1296" s="21">
        <v>6.6510500862444948</v>
      </c>
      <c r="AF1296" s="21">
        <v>-0.99999999999999989</v>
      </c>
      <c r="AG1296" s="21">
        <v>-0.99999999999999989</v>
      </c>
      <c r="AH1296" s="21">
        <v>-0.99999999999999989</v>
      </c>
      <c r="AI1296" s="21">
        <v>-5.5794377880517051E-3</v>
      </c>
      <c r="AJ1296" s="21">
        <v>-3.4384401676825736E-3</v>
      </c>
      <c r="AK1296" s="21">
        <v>-1.6336233950395032E-2</v>
      </c>
      <c r="AL1296" s="21">
        <v>9.0131185480359047E-2</v>
      </c>
      <c r="AM1296" s="21">
        <v>1.3159629430326558E-3</v>
      </c>
      <c r="AN1296" s="21">
        <v>0.20429416082813728</v>
      </c>
      <c r="AO1296" s="21">
        <v>-4.8782096176160028E-2</v>
      </c>
      <c r="AP1296" s="21">
        <v>5.5580099481052283</v>
      </c>
      <c r="AQ1296" s="21">
        <v>17.830027218008198</v>
      </c>
      <c r="AR1296" s="21">
        <v>0.46295376648803138</v>
      </c>
      <c r="AS1296" s="21">
        <v>0.22910740524038473</v>
      </c>
      <c r="AT1296" s="21">
        <v>-0.99999999999999989</v>
      </c>
      <c r="AU1296" s="21">
        <v>-0.99999999999999989</v>
      </c>
      <c r="AV1296" s="21">
        <v>-0.85234609981820053</v>
      </c>
      <c r="AW1296" s="21">
        <v>33.934235364063575</v>
      </c>
      <c r="AX1296" s="21">
        <v>33.47880259153429</v>
      </c>
      <c r="AY1296" s="21">
        <v>-0.12152919003874511</v>
      </c>
      <c r="AZ1296" s="21">
        <v>-45.17412763010671</v>
      </c>
      <c r="BA1296" s="26">
        <v>1373.2251502753763</v>
      </c>
    </row>
    <row r="1297" spans="1:100" x14ac:dyDescent="0.25">
      <c r="A1297">
        <v>3452</v>
      </c>
      <c r="B1297" t="s">
        <v>1689</v>
      </c>
      <c r="C1297" s="26">
        <v>3</v>
      </c>
      <c r="D1297" s="21">
        <v>5.11071667912391</v>
      </c>
      <c r="E1297" s="21">
        <v>0</v>
      </c>
      <c r="F1297" s="21">
        <v>-0.2162863661810453</v>
      </c>
      <c r="G1297" s="21">
        <v>-0.2162863661810453</v>
      </c>
      <c r="H1297" s="21">
        <v>7.1718717899186504E-2</v>
      </c>
      <c r="I1297" s="21">
        <v>0</v>
      </c>
      <c r="J1297" s="21">
        <v>4.3031230739511894</v>
      </c>
      <c r="K1297" s="21">
        <v>7.1718717899186504E-2</v>
      </c>
      <c r="L1297" s="21">
        <v>-0.99999999999999845</v>
      </c>
      <c r="M1297" s="21">
        <v>-0.99999999999999845</v>
      </c>
      <c r="N1297" s="21">
        <v>1.4343743579837305</v>
      </c>
      <c r="O1297" s="21">
        <v>9.1975533868940502</v>
      </c>
      <c r="P1297" s="21">
        <v>-2.1235696070420605E-2</v>
      </c>
      <c r="Q1297" s="21">
        <v>-1.2293157529674639</v>
      </c>
      <c r="R1297" s="21">
        <v>-0.33780192984589918</v>
      </c>
      <c r="S1297" s="21">
        <v>0.33333333333333276</v>
      </c>
      <c r="T1297" s="21">
        <v>0.29523705739562872</v>
      </c>
      <c r="U1297" s="21">
        <v>0.2704082048865456</v>
      </c>
      <c r="V1297" s="21">
        <v>0</v>
      </c>
      <c r="W1297" s="21">
        <v>33.090395108652814</v>
      </c>
      <c r="X1297" s="21">
        <v>1.6003882164382535</v>
      </c>
      <c r="Y1297" s="21">
        <v>-0.99999999999999845</v>
      </c>
      <c r="Z1297" s="21">
        <v>-0.99999999999999845</v>
      </c>
      <c r="AA1297" s="21">
        <v>50.718516076784283</v>
      </c>
      <c r="AB1297" s="21">
        <v>-3.9701159665727279E-3</v>
      </c>
      <c r="AC1297" s="21">
        <v>0.35989721032090327</v>
      </c>
      <c r="AD1297" s="21">
        <v>3.391363605216538E-3</v>
      </c>
      <c r="AE1297" s="21">
        <v>17.965922897977379</v>
      </c>
      <c r="AF1297" s="21">
        <v>-0.99999999999999845</v>
      </c>
      <c r="AG1297" s="21">
        <v>-0.99999999999999845</v>
      </c>
      <c r="AH1297" s="21">
        <v>-0.99999999999999845</v>
      </c>
      <c r="AI1297" s="21">
        <v>0</v>
      </c>
      <c r="AJ1297" s="21">
        <v>0</v>
      </c>
      <c r="AK1297" s="21">
        <v>1.8523166017603988E-2</v>
      </c>
      <c r="AL1297" s="21">
        <v>-9.761084645436148E-2</v>
      </c>
      <c r="AM1297" s="21">
        <v>-0.11059208595170132</v>
      </c>
      <c r="AN1297" s="21">
        <v>0.10883114347266713</v>
      </c>
      <c r="AO1297" s="21">
        <v>-2.6721863187045138</v>
      </c>
      <c r="AP1297" s="21">
        <v>2.2327243545448718</v>
      </c>
      <c r="AQ1297" s="21">
        <v>37.393518182604005</v>
      </c>
      <c r="AR1297" s="21">
        <v>0.89897859561550753</v>
      </c>
      <c r="AS1297" s="21">
        <v>1.6721069343374402</v>
      </c>
      <c r="AT1297" s="21">
        <v>-0.99999999999999845</v>
      </c>
      <c r="AU1297" s="21">
        <v>-0.99999999999999845</v>
      </c>
      <c r="AV1297" s="21">
        <v>-0.55408829602694432</v>
      </c>
      <c r="AW1297" s="21">
        <v>62.148793818223233</v>
      </c>
      <c r="AX1297" s="21">
        <v>62.148793818223233</v>
      </c>
      <c r="AY1297" s="21">
        <v>6.9333493256540368E-2</v>
      </c>
      <c r="AZ1297" s="21">
        <v>-3.333995596734614</v>
      </c>
      <c r="BA1297" s="26">
        <v>1514.4355554949327</v>
      </c>
    </row>
    <row r="1298" spans="1:100" x14ac:dyDescent="0.25">
      <c r="A1298">
        <v>3453</v>
      </c>
      <c r="B1298" t="s">
        <v>1690</v>
      </c>
      <c r="C1298" s="26">
        <v>2</v>
      </c>
      <c r="D1298" s="21">
        <v>4.0358626984621226</v>
      </c>
      <c r="E1298" s="21">
        <v>6.7512719806818153E-2</v>
      </c>
      <c r="F1298" s="21">
        <v>0.24505132487310397</v>
      </c>
      <c r="G1298" s="21">
        <v>0.25383099545518489</v>
      </c>
      <c r="H1298" s="21">
        <v>0.10473997655370361</v>
      </c>
      <c r="I1298" s="21">
        <v>0</v>
      </c>
      <c r="J1298" s="21">
        <v>6.2843985932222157</v>
      </c>
      <c r="K1298" s="21">
        <v>0.10473997655370361</v>
      </c>
      <c r="L1298" s="21">
        <v>-1</v>
      </c>
      <c r="M1298" s="21">
        <v>-1</v>
      </c>
      <c r="N1298" s="21">
        <v>2.0947995310740719</v>
      </c>
      <c r="O1298" s="21">
        <v>10.372715826614188</v>
      </c>
      <c r="P1298" s="21">
        <v>0.50969412150241333</v>
      </c>
      <c r="Q1298" s="21">
        <v>1.4795465077163432</v>
      </c>
      <c r="R1298" s="21">
        <v>0.48744713613628549</v>
      </c>
      <c r="S1298" s="21">
        <v>0.3344335870473244</v>
      </c>
      <c r="T1298" s="21">
        <v>0.30106060742364715</v>
      </c>
      <c r="U1298" s="21">
        <v>9.852518982262283E-2</v>
      </c>
      <c r="V1298" s="21">
        <v>3.3968645394070614E-3</v>
      </c>
      <c r="W1298" s="21">
        <v>25.637156115930047</v>
      </c>
      <c r="X1298" s="21">
        <v>0.89972370553426873</v>
      </c>
      <c r="Y1298" s="21">
        <v>-1</v>
      </c>
      <c r="Z1298" s="21">
        <v>-1</v>
      </c>
      <c r="AA1298" s="21">
        <v>45.130695855720099</v>
      </c>
      <c r="AB1298" s="21">
        <v>0.14087674682441312</v>
      </c>
      <c r="AC1298" s="21">
        <v>0.14109927439525727</v>
      </c>
      <c r="AD1298" s="21">
        <v>0.13630643125002712</v>
      </c>
      <c r="AE1298" s="21">
        <v>19.782076417898157</v>
      </c>
      <c r="AF1298" s="21">
        <v>-1</v>
      </c>
      <c r="AG1298" s="21">
        <v>-1</v>
      </c>
      <c r="AH1298" s="21">
        <v>-1</v>
      </c>
      <c r="AI1298" s="21">
        <v>1.5956104895209703E-3</v>
      </c>
      <c r="AJ1298" s="21">
        <v>3.3968645394070614E-3</v>
      </c>
      <c r="AK1298" s="21">
        <v>6.2187845697777591E-2</v>
      </c>
      <c r="AL1298" s="21">
        <v>0.10964011129146974</v>
      </c>
      <c r="AM1298" s="21">
        <v>6.4086048707079596E-2</v>
      </c>
      <c r="AN1298" s="21">
        <v>0.11935481150797417</v>
      </c>
      <c r="AO1298" s="21">
        <v>2.0189010589413812</v>
      </c>
      <c r="AP1298" s="21">
        <v>3.4262602313811996</v>
      </c>
      <c r="AQ1298" s="21">
        <v>30.915159928304622</v>
      </c>
      <c r="AR1298" s="21">
        <v>0.72596697912450814</v>
      </c>
      <c r="AS1298" s="21">
        <v>0.98913524277587761</v>
      </c>
      <c r="AT1298" s="21">
        <v>-1</v>
      </c>
      <c r="AU1298" s="21">
        <v>-1</v>
      </c>
      <c r="AV1298" s="21">
        <v>0.69857832222478478</v>
      </c>
      <c r="AW1298" s="21">
        <v>57.453503603920794</v>
      </c>
      <c r="AX1298" s="21">
        <v>57.601926327927494</v>
      </c>
      <c r="AY1298" s="21">
        <v>0.18691857694279068</v>
      </c>
      <c r="AZ1298" s="21">
        <v>3.5479832067558204</v>
      </c>
      <c r="BA1298" s="26">
        <v>1431.1213005183131</v>
      </c>
    </row>
    <row r="1299" spans="1:100" x14ac:dyDescent="0.25">
      <c r="A1299">
        <v>3454</v>
      </c>
      <c r="B1299" t="s">
        <v>1691</v>
      </c>
      <c r="C1299" s="26">
        <v>2</v>
      </c>
      <c r="D1299" s="21">
        <v>2.5985912358807868</v>
      </c>
      <c r="E1299" s="21">
        <v>-0.25174563033870445</v>
      </c>
      <c r="F1299" s="21">
        <v>-0.54993684140775667</v>
      </c>
      <c r="G1299" s="21">
        <v>-0.54476728664299046</v>
      </c>
      <c r="H1299" s="21">
        <v>-6.0473687972139825E-2</v>
      </c>
      <c r="I1299" s="21">
        <v>0</v>
      </c>
      <c r="J1299" s="21">
        <v>-3.6284212783283882</v>
      </c>
      <c r="K1299" s="21">
        <v>-6.0473687972139825E-2</v>
      </c>
      <c r="L1299" s="21">
        <v>-1</v>
      </c>
      <c r="M1299" s="21">
        <v>-1</v>
      </c>
      <c r="N1299" s="21">
        <v>-1.2094737594427967</v>
      </c>
      <c r="O1299" s="21">
        <v>7.5887773155313809E-2</v>
      </c>
      <c r="P1299" s="21">
        <v>-1.1071787714109227</v>
      </c>
      <c r="Q1299" s="21">
        <v>-2.2995052121903381</v>
      </c>
      <c r="R1299" s="21">
        <v>-0.75377636630085454</v>
      </c>
      <c r="S1299" s="21">
        <v>0.30355043203660836</v>
      </c>
      <c r="T1299" s="21">
        <v>0.17067130691794197</v>
      </c>
      <c r="U1299" s="21">
        <v>-6.2933417592225649E-2</v>
      </c>
      <c r="V1299" s="21">
        <v>-1.7952571591438753E-2</v>
      </c>
      <c r="W1299" s="21">
        <v>15.446829134228125</v>
      </c>
      <c r="X1299" s="21">
        <v>0.1517507844887328</v>
      </c>
      <c r="Y1299" s="21">
        <v>-1</v>
      </c>
      <c r="Z1299" s="21">
        <v>-1</v>
      </c>
      <c r="AA1299" s="21">
        <v>24.150453900664324</v>
      </c>
      <c r="AB1299" s="21">
        <v>-4.0229182901663676E-2</v>
      </c>
      <c r="AC1299" s="21">
        <v>-4.0075384598488611E-2</v>
      </c>
      <c r="AD1299" s="21">
        <v>-4.3312378913873809E-2</v>
      </c>
      <c r="AE1299" s="21">
        <v>3.0974237964922828</v>
      </c>
      <c r="AF1299" s="21">
        <v>-1</v>
      </c>
      <c r="AG1299" s="21">
        <v>-1</v>
      </c>
      <c r="AH1299" s="21">
        <v>-1</v>
      </c>
      <c r="AI1299" s="21">
        <v>-1.0111194918024443E-2</v>
      </c>
      <c r="AJ1299" s="21">
        <v>-1.7952571591438753E-2</v>
      </c>
      <c r="AK1299" s="21">
        <v>0.28037379079317093</v>
      </c>
      <c r="AL1299" s="21">
        <v>-0.10854583380392359</v>
      </c>
      <c r="AM1299" s="21">
        <v>0.31821231844559528</v>
      </c>
      <c r="AN1299" s="21">
        <v>-0.13477145823054149</v>
      </c>
      <c r="AO1299" s="21">
        <v>8.4899512245265374</v>
      </c>
      <c r="AP1299" s="21">
        <v>-3.0447899342039566</v>
      </c>
      <c r="AQ1299" s="21">
        <v>20.066837629835938</v>
      </c>
      <c r="AR1299" s="21">
        <v>0.48717417078676351</v>
      </c>
      <c r="AS1299" s="21">
        <v>0.21690926156355927</v>
      </c>
      <c r="AT1299" s="21">
        <v>-1</v>
      </c>
      <c r="AU1299" s="21">
        <v>-1</v>
      </c>
      <c r="AV1299" s="21">
        <v>-0.94857524529280124</v>
      </c>
      <c r="AW1299" s="21">
        <v>33.275309733346745</v>
      </c>
      <c r="AX1299" s="21">
        <v>33.106982702752887</v>
      </c>
      <c r="AY1299" s="21">
        <v>6.8164480479790401E-4</v>
      </c>
      <c r="AZ1299" s="21">
        <v>-29.079334349669011</v>
      </c>
      <c r="BA1299" s="26">
        <v>1404.0048791491315</v>
      </c>
    </row>
    <row r="1300" spans="1:100" x14ac:dyDescent="0.25">
      <c r="A1300">
        <v>3455</v>
      </c>
      <c r="B1300" t="s">
        <v>1692</v>
      </c>
      <c r="C1300" s="26">
        <v>3</v>
      </c>
      <c r="D1300" s="21">
        <v>4.3447632893987276</v>
      </c>
      <c r="E1300" s="21">
        <v>0</v>
      </c>
      <c r="F1300" s="21">
        <v>0</v>
      </c>
      <c r="G1300" s="21">
        <v>0</v>
      </c>
      <c r="H1300" s="21">
        <v>5.5653751920376061E-2</v>
      </c>
      <c r="I1300" s="21">
        <v>0</v>
      </c>
      <c r="J1300" s="21">
        <v>3.3392251152225634</v>
      </c>
      <c r="K1300" s="21">
        <v>5.5653751920376061E-2</v>
      </c>
      <c r="L1300" s="21">
        <v>-1</v>
      </c>
      <c r="M1300" s="21">
        <v>-1</v>
      </c>
      <c r="N1300" s="21">
        <v>1.1130750384075214</v>
      </c>
      <c r="O1300" s="21">
        <v>7.6839884046212914</v>
      </c>
      <c r="P1300" s="21">
        <v>-1.7298125108686859E-2</v>
      </c>
      <c r="Q1300" s="21">
        <v>-1.1354771450797557E-2</v>
      </c>
      <c r="R1300" s="21">
        <v>-3.2703991287515707E-2</v>
      </c>
      <c r="S1300" s="21">
        <v>0.33333333333333343</v>
      </c>
      <c r="T1300" s="21">
        <v>0.322469526396226</v>
      </c>
      <c r="U1300" s="21">
        <v>0.17442507535603705</v>
      </c>
      <c r="V1300" s="21">
        <v>0</v>
      </c>
      <c r="W1300" s="21">
        <v>30.982967326608815</v>
      </c>
      <c r="X1300" s="21">
        <v>1.3487700275032457</v>
      </c>
      <c r="Y1300" s="21">
        <v>-1</v>
      </c>
      <c r="Z1300" s="21">
        <v>-1</v>
      </c>
      <c r="AA1300" s="21">
        <v>62.569566479456412</v>
      </c>
      <c r="AB1300" s="21">
        <v>0.11041960693051872</v>
      </c>
      <c r="AC1300" s="21">
        <v>9.557363505206011E-2</v>
      </c>
      <c r="AD1300" s="21">
        <v>0.42639282090012287</v>
      </c>
      <c r="AE1300" s="21">
        <v>31.619303144135102</v>
      </c>
      <c r="AF1300" s="21">
        <v>-1</v>
      </c>
      <c r="AG1300" s="21">
        <v>-1</v>
      </c>
      <c r="AH1300" s="21">
        <v>-1</v>
      </c>
      <c r="AI1300" s="21">
        <v>0</v>
      </c>
      <c r="AJ1300" s="21">
        <v>0</v>
      </c>
      <c r="AK1300" s="21">
        <v>-7.4768018303264266E-2</v>
      </c>
      <c r="AL1300" s="21">
        <v>0.18098304389667302</v>
      </c>
      <c r="AM1300" s="21">
        <v>-0.25127410074852075</v>
      </c>
      <c r="AN1300" s="21">
        <v>-6.4872174289445722E-2</v>
      </c>
      <c r="AO1300" s="21">
        <v>-6.655692610229341</v>
      </c>
      <c r="AP1300" s="21">
        <v>-0.71688913775277796</v>
      </c>
      <c r="AQ1300" s="21">
        <v>34.32219244183139</v>
      </c>
      <c r="AR1300" s="21">
        <v>0.83022793508559634</v>
      </c>
      <c r="AS1300" s="21">
        <v>1.4044237794236221</v>
      </c>
      <c r="AT1300" s="21">
        <v>-1</v>
      </c>
      <c r="AU1300" s="21">
        <v>-1</v>
      </c>
      <c r="AV1300" s="21">
        <v>-3.2703991287515707E-2</v>
      </c>
      <c r="AW1300" s="21">
        <v>69.5366657463249</v>
      </c>
      <c r="AX1300" s="21">
        <v>69.5366657463249</v>
      </c>
      <c r="AY1300" s="21">
        <v>0.21172122449807401</v>
      </c>
      <c r="AZ1300" s="21">
        <v>29.002931881528333</v>
      </c>
      <c r="BA1300" s="26">
        <v>1463.3037534174966</v>
      </c>
      <c r="CU1300" t="e">
        <v>#N/A</v>
      </c>
      <c r="CV1300" t="e">
        <v>#N/A</v>
      </c>
    </row>
    <row r="1301" spans="1:100" x14ac:dyDescent="0.25">
      <c r="A1301">
        <v>3457</v>
      </c>
      <c r="B1301" t="s">
        <v>1693</v>
      </c>
      <c r="C1301" s="26">
        <v>3</v>
      </c>
      <c r="D1301" s="21">
        <v>2.4392362967252721</v>
      </c>
      <c r="E1301" s="21">
        <v>0</v>
      </c>
      <c r="F1301" s="21">
        <v>0.30010088415576885</v>
      </c>
      <c r="G1301" s="21">
        <v>0.30010088415576885</v>
      </c>
      <c r="H1301" s="21">
        <v>-4.9124638543303248E-2</v>
      </c>
      <c r="I1301" s="21">
        <v>0</v>
      </c>
      <c r="J1301" s="21">
        <v>-2.9474783125981974</v>
      </c>
      <c r="K1301" s="21">
        <v>-4.9124638543303248E-2</v>
      </c>
      <c r="L1301" s="21">
        <v>-1</v>
      </c>
      <c r="M1301" s="21">
        <v>-1</v>
      </c>
      <c r="N1301" s="21">
        <v>-0.98249277086606535</v>
      </c>
      <c r="O1301" s="21">
        <v>-0.20814113171715443</v>
      </c>
      <c r="P1301" s="21">
        <v>9.9411778572527754E-2</v>
      </c>
      <c r="Q1301" s="21">
        <v>8.3466253064645807E-2</v>
      </c>
      <c r="R1301" s="21">
        <v>1.0154943738909204E-2</v>
      </c>
      <c r="S1301" s="21">
        <v>0.33333333333333337</v>
      </c>
      <c r="T1301" s="21">
        <v>0.36152307726794308</v>
      </c>
      <c r="U1301" s="21">
        <v>-1.6518380801621869E-2</v>
      </c>
      <c r="V1301" s="21">
        <v>0</v>
      </c>
      <c r="W1301" s="21">
        <v>29.098506733718288</v>
      </c>
      <c r="X1301" s="21">
        <v>0.67463634058185273</v>
      </c>
      <c r="Y1301" s="21">
        <v>-1</v>
      </c>
      <c r="Z1301" s="21">
        <v>-1</v>
      </c>
      <c r="AA1301" s="21">
        <v>28.8699580023188</v>
      </c>
      <c r="AB1301" s="21">
        <v>3.8731131080030151E-2</v>
      </c>
      <c r="AC1301" s="21">
        <v>-0.15309730473293165</v>
      </c>
      <c r="AD1301" s="21">
        <v>0.10959210015013386</v>
      </c>
      <c r="AE1301" s="21">
        <v>-0.23870367513839136</v>
      </c>
      <c r="AF1301" s="21">
        <v>-1</v>
      </c>
      <c r="AG1301" s="21">
        <v>-1</v>
      </c>
      <c r="AH1301" s="21">
        <v>-1</v>
      </c>
      <c r="AI1301" s="21">
        <v>0</v>
      </c>
      <c r="AJ1301" s="21">
        <v>0</v>
      </c>
      <c r="AK1301" s="21">
        <v>0.56332958124204557</v>
      </c>
      <c r="AL1301" s="21">
        <v>0.71665732811151184</v>
      </c>
      <c r="AM1301" s="21">
        <v>-0.15489304523148301</v>
      </c>
      <c r="AN1301" s="21">
        <v>-0.21120477787876396</v>
      </c>
      <c r="AO1301" s="21">
        <v>-1.0556782245768455</v>
      </c>
      <c r="AP1301" s="21">
        <v>-1.6968328064115408</v>
      </c>
      <c r="AQ1301" s="21">
        <v>26.151028421120085</v>
      </c>
      <c r="AR1301" s="21">
        <v>0.67833802979965396</v>
      </c>
      <c r="AS1301" s="21">
        <v>0.62551170203854956</v>
      </c>
      <c r="AT1301" s="21">
        <v>-1</v>
      </c>
      <c r="AU1301" s="21">
        <v>-1</v>
      </c>
      <c r="AV1301" s="21">
        <v>0.31025582789467815</v>
      </c>
      <c r="AW1301" s="21">
        <v>26.964984064190119</v>
      </c>
      <c r="AX1301" s="21">
        <v>26.964984064190119</v>
      </c>
      <c r="AY1301" s="21">
        <v>-3.838900053711701E-2</v>
      </c>
      <c r="AZ1301" s="21">
        <v>-37.696585052675637</v>
      </c>
      <c r="BA1301" s="26">
        <v>1395.6968272094839</v>
      </c>
    </row>
    <row r="1302" spans="1:100" x14ac:dyDescent="0.25">
      <c r="A1302">
        <v>3458</v>
      </c>
      <c r="B1302" t="s">
        <v>1694</v>
      </c>
      <c r="C1302" s="26">
        <v>3</v>
      </c>
      <c r="D1302" s="21">
        <v>4.2081170843237743</v>
      </c>
      <c r="E1302" s="21">
        <v>2.4956583094065902E-3</v>
      </c>
      <c r="F1302" s="21">
        <v>-0.18639582907349089</v>
      </c>
      <c r="G1302" s="21">
        <v>-0.18639582907349089</v>
      </c>
      <c r="H1302" s="21">
        <v>-8.0769428517456457E-2</v>
      </c>
      <c r="I1302" s="21">
        <v>0</v>
      </c>
      <c r="J1302" s="21">
        <v>-4.846165711047389</v>
      </c>
      <c r="K1302" s="21">
        <v>-8.0769428517456457E-2</v>
      </c>
      <c r="L1302" s="21">
        <v>-1.0000000000000007</v>
      </c>
      <c r="M1302" s="21">
        <v>-1.0000000000000007</v>
      </c>
      <c r="N1302" s="21">
        <v>-1.6153885703491291</v>
      </c>
      <c r="O1302" s="21">
        <v>-0.82444445579710601</v>
      </c>
      <c r="P1302" s="21">
        <v>2.6905855725892933</v>
      </c>
      <c r="Q1302" s="21">
        <v>-0.17207659923817265</v>
      </c>
      <c r="R1302" s="21">
        <v>0.16189409543810895</v>
      </c>
      <c r="S1302" s="21">
        <v>0.33333333333333343</v>
      </c>
      <c r="T1302" s="21">
        <v>0.41263738506341818</v>
      </c>
      <c r="U1302" s="21">
        <v>0.16934512516335939</v>
      </c>
      <c r="V1302" s="21">
        <v>4.2658066446137561E-3</v>
      </c>
      <c r="W1302" s="21">
        <v>40.014043148887254</v>
      </c>
      <c r="X1302" s="21">
        <v>1.5954067360372897</v>
      </c>
      <c r="Y1302" s="21">
        <v>-1.0000000000000007</v>
      </c>
      <c r="Z1302" s="21">
        <v>-1.0000000000000007</v>
      </c>
      <c r="AA1302" s="21">
        <v>36.404776159958182</v>
      </c>
      <c r="AB1302" s="21">
        <v>6.6495539937499078E-3</v>
      </c>
      <c r="AC1302" s="21">
        <v>-0.23704423884864473</v>
      </c>
      <c r="AD1302" s="21">
        <v>0.15497146316755064</v>
      </c>
      <c r="AE1302" s="21">
        <v>-3.7711610843672085</v>
      </c>
      <c r="AF1302" s="21">
        <v>-1.0000000000000007</v>
      </c>
      <c r="AG1302" s="21">
        <v>-1.0000000000000007</v>
      </c>
      <c r="AH1302" s="21">
        <v>-1.0000000000000007</v>
      </c>
      <c r="AI1302" s="21">
        <v>0</v>
      </c>
      <c r="AJ1302" s="21">
        <v>4.2658066446137561E-3</v>
      </c>
      <c r="AK1302" s="21">
        <v>0.1994759456321728</v>
      </c>
      <c r="AL1302" s="21">
        <v>2.0080725656565976E-3</v>
      </c>
      <c r="AM1302" s="21">
        <v>0.49083651528369665</v>
      </c>
      <c r="AN1302" s="21">
        <v>1.6053521102044117E-2</v>
      </c>
      <c r="AO1302" s="21">
        <v>13.268292610253278</v>
      </c>
      <c r="AP1302" s="21">
        <v>0.41137839037938678</v>
      </c>
      <c r="AQ1302" s="21">
        <v>35.167877437839877</v>
      </c>
      <c r="AR1302" s="21">
        <v>0.91958165020472493</v>
      </c>
      <c r="AS1302" s="21">
        <v>1.5146373075198341</v>
      </c>
      <c r="AT1302" s="21">
        <v>-1.0000000000000007</v>
      </c>
      <c r="AU1302" s="21">
        <v>-1.0000000000000007</v>
      </c>
      <c r="AV1302" s="21">
        <v>-2.4501733635381863E-2</v>
      </c>
      <c r="AW1302" s="21">
        <v>35.991710094540437</v>
      </c>
      <c r="AX1302" s="21">
        <v>36.418290759001827</v>
      </c>
      <c r="AY1302" s="21">
        <v>6.8116093960933627E-2</v>
      </c>
      <c r="AZ1302" s="21">
        <v>-49.715540440640972</v>
      </c>
      <c r="BA1302" s="26">
        <v>1308.61637295897</v>
      </c>
    </row>
    <row r="1303" spans="1:100" x14ac:dyDescent="0.25">
      <c r="A1303">
        <v>3459</v>
      </c>
      <c r="B1303" t="s">
        <v>1695</v>
      </c>
      <c r="C1303" s="26">
        <v>3</v>
      </c>
      <c r="D1303" s="21">
        <v>5.3743497609833284</v>
      </c>
      <c r="E1303" s="21">
        <v>-2.5779450029662747E-3</v>
      </c>
      <c r="F1303" s="21">
        <v>-8.3679738539324828E-3</v>
      </c>
      <c r="G1303" s="21">
        <v>-8.3679738539324828E-3</v>
      </c>
      <c r="H1303" s="21">
        <v>0.39008418410231932</v>
      </c>
      <c r="I1303" s="21">
        <v>0</v>
      </c>
      <c r="J1303" s="21">
        <v>23.405051046139167</v>
      </c>
      <c r="K1303" s="21">
        <v>0.39008418410231932</v>
      </c>
      <c r="L1303" s="21">
        <v>-0.99999999999999867</v>
      </c>
      <c r="M1303" s="21">
        <v>-0.99999999999999867</v>
      </c>
      <c r="N1303" s="21">
        <v>7.8016836820463871</v>
      </c>
      <c r="O1303" s="21">
        <v>28.771032833268571</v>
      </c>
      <c r="P1303" s="21">
        <v>0.29988353778037141</v>
      </c>
      <c r="Q1303" s="21">
        <v>0.1128076610190968</v>
      </c>
      <c r="R1303" s="21">
        <v>0.10631190279494523</v>
      </c>
      <c r="S1303" s="21">
        <v>0.33333333333333304</v>
      </c>
      <c r="T1303" s="21">
        <v>0.33333333333333304</v>
      </c>
      <c r="U1303" s="21">
        <v>0.38507526873086162</v>
      </c>
      <c r="V1303" s="21">
        <v>-7.8760977016749216E-3</v>
      </c>
      <c r="W1303" s="21">
        <v>26.151266143741335</v>
      </c>
      <c r="X1303" s="21">
        <v>1.769626971277743</v>
      </c>
      <c r="Y1303" s="21">
        <v>-0.99999999999999867</v>
      </c>
      <c r="Z1303" s="21">
        <v>-0.99999999999999867</v>
      </c>
      <c r="AA1303" s="21">
        <v>56.004778139743323</v>
      </c>
      <c r="AB1303" s="21">
        <v>0.3481201514133086</v>
      </c>
      <c r="AC1303" s="21">
        <v>0.20942567117452623</v>
      </c>
      <c r="AD1303" s="21">
        <v>3.7398179276306141E-2</v>
      </c>
      <c r="AE1303" s="21">
        <v>29.747200093207045</v>
      </c>
      <c r="AF1303" s="21">
        <v>-0.99999999999999867</v>
      </c>
      <c r="AG1303" s="21">
        <v>-0.99999999999999867</v>
      </c>
      <c r="AH1303" s="21">
        <v>-0.99999999999999867</v>
      </c>
      <c r="AI1303" s="21">
        <v>0</v>
      </c>
      <c r="AJ1303" s="21">
        <v>-7.8760977016749216E-3</v>
      </c>
      <c r="AK1303" s="21">
        <v>0.13518256392035527</v>
      </c>
      <c r="AL1303" s="21">
        <v>-9.0158722691179791E-2</v>
      </c>
      <c r="AM1303" s="21">
        <v>-7.0368450263784549E-2</v>
      </c>
      <c r="AN1303" s="21">
        <v>-0.22143613059021269</v>
      </c>
      <c r="AO1303" s="21">
        <v>-1.0832984369928365</v>
      </c>
      <c r="AP1303" s="21">
        <v>-5.986696878211216</v>
      </c>
      <c r="AQ1303" s="21">
        <v>49.556317189880502</v>
      </c>
      <c r="AR1303" s="21">
        <v>1.0438658376958523</v>
      </c>
      <c r="AS1303" s="21">
        <v>2.1597111553800623</v>
      </c>
      <c r="AT1303" s="21">
        <v>-0.99999999999999867</v>
      </c>
      <c r="AU1303" s="21">
        <v>-0.99999999999999867</v>
      </c>
      <c r="AV1303" s="21">
        <v>9.7943928941012753E-2</v>
      </c>
      <c r="AW1303" s="21">
        <v>78.789114094800695</v>
      </c>
      <c r="AX1303" s="21">
        <v>78.001504324633189</v>
      </c>
      <c r="AY1303" s="21">
        <v>0.33991824193374154</v>
      </c>
      <c r="AZ1303" s="21">
        <v>15.547320437242657</v>
      </c>
      <c r="BA1303" s="26">
        <v>1464.1765010550655</v>
      </c>
      <c r="CU1303" t="e">
        <v>#N/A</v>
      </c>
      <c r="CV1303" t="e">
        <v>#N/A</v>
      </c>
    </row>
    <row r="1304" spans="1:100" x14ac:dyDescent="0.25">
      <c r="A1304">
        <v>3461</v>
      </c>
      <c r="B1304" t="s">
        <v>1696</v>
      </c>
      <c r="C1304" s="26">
        <v>3</v>
      </c>
      <c r="D1304" s="21">
        <v>5.5150248332828333</v>
      </c>
      <c r="E1304" s="21">
        <v>0</v>
      </c>
      <c r="F1304" s="21">
        <v>-3.3536669267780948E-2</v>
      </c>
      <c r="G1304" s="21">
        <v>-3.3536669267780948E-2</v>
      </c>
      <c r="H1304" s="21">
        <v>0.32479980554271187</v>
      </c>
      <c r="I1304" s="21">
        <v>0</v>
      </c>
      <c r="J1304" s="21">
        <v>19.487988332562693</v>
      </c>
      <c r="K1304" s="21">
        <v>0.32479980554271187</v>
      </c>
      <c r="L1304" s="21">
        <v>-1.0000000000000007</v>
      </c>
      <c r="M1304" s="21">
        <v>-1.0000000000000007</v>
      </c>
      <c r="N1304" s="21">
        <v>6.4959961108542368</v>
      </c>
      <c r="O1304" s="21">
        <v>24.969476496577766</v>
      </c>
      <c r="P1304" s="21">
        <v>-0.57555075713110571</v>
      </c>
      <c r="Q1304" s="21">
        <v>0.90678615811290797</v>
      </c>
      <c r="R1304" s="21">
        <v>0.20013256924991243</v>
      </c>
      <c r="S1304" s="21">
        <v>0.33999516756693621</v>
      </c>
      <c r="T1304" s="21">
        <v>0.39737936332253082</v>
      </c>
      <c r="U1304" s="21">
        <v>8.3376284962195665E-2</v>
      </c>
      <c r="V1304" s="21">
        <v>-9.0153509068641568E-3</v>
      </c>
      <c r="W1304" s="21">
        <v>19.477426376083464</v>
      </c>
      <c r="X1304" s="21">
        <v>0.74810931243774315</v>
      </c>
      <c r="Y1304" s="21">
        <v>-1.0000000000000007</v>
      </c>
      <c r="Z1304" s="21">
        <v>-1.0000000000000007</v>
      </c>
      <c r="AA1304" s="21">
        <v>40.905280016913551</v>
      </c>
      <c r="AB1304" s="21">
        <v>0.1519869019498315</v>
      </c>
      <c r="AC1304" s="21">
        <v>0.13554445655529035</v>
      </c>
      <c r="AD1304" s="21">
        <v>0.13702306292648161</v>
      </c>
      <c r="AE1304" s="21">
        <v>21.22772107158017</v>
      </c>
      <c r="AF1304" s="21">
        <v>-1.0000000000000007</v>
      </c>
      <c r="AG1304" s="21">
        <v>-1.0000000000000007</v>
      </c>
      <c r="AH1304" s="21">
        <v>-1.0000000000000007</v>
      </c>
      <c r="AI1304" s="21">
        <v>0</v>
      </c>
      <c r="AJ1304" s="21">
        <v>-9.0153509068641568E-3</v>
      </c>
      <c r="AK1304" s="21">
        <v>0.18428975370969888</v>
      </c>
      <c r="AL1304" s="21">
        <v>-5.0105718314242251E-2</v>
      </c>
      <c r="AM1304" s="21">
        <v>0.40068138902955974</v>
      </c>
      <c r="AN1304" s="21">
        <v>0.64664242620185708</v>
      </c>
      <c r="AO1304" s="21">
        <v>10.938483494287489</v>
      </c>
      <c r="AP1304" s="21">
        <v>15.915532063475224</v>
      </c>
      <c r="AQ1304" s="21">
        <v>38.965414708646158</v>
      </c>
      <c r="AR1304" s="21">
        <v>0.81173546494479853</v>
      </c>
      <c r="AS1304" s="21">
        <v>1.0729091179804553</v>
      </c>
      <c r="AT1304" s="21">
        <v>-1.0000000000000007</v>
      </c>
      <c r="AU1304" s="21">
        <v>-1.0000000000000007</v>
      </c>
      <c r="AV1304" s="21">
        <v>0.16659589998213153</v>
      </c>
      <c r="AW1304" s="21">
        <v>81.790288576966518</v>
      </c>
      <c r="AX1304" s="21">
        <v>80.888753486280109</v>
      </c>
      <c r="AY1304" s="21">
        <v>0.1839494425203354</v>
      </c>
      <c r="AZ1304" s="21">
        <v>24.089512577725024</v>
      </c>
      <c r="BA1304" s="26">
        <v>1495.0268920249914</v>
      </c>
    </row>
    <row r="1305" spans="1:100" x14ac:dyDescent="0.25">
      <c r="A1305">
        <v>3464</v>
      </c>
      <c r="B1305" t="s">
        <v>1697</v>
      </c>
      <c r="C1305" s="26">
        <v>3</v>
      </c>
      <c r="D1305" s="21">
        <v>5.2100822913470957</v>
      </c>
      <c r="E1305" s="21">
        <v>-1.9504052442941899E-2</v>
      </c>
      <c r="F1305" s="21">
        <v>1.154923572259015</v>
      </c>
      <c r="G1305" s="21">
        <v>1.1449932864949544</v>
      </c>
      <c r="H1305" s="21">
        <v>9.5771742340023405E-2</v>
      </c>
      <c r="I1305" s="21">
        <v>0</v>
      </c>
      <c r="J1305" s="21">
        <v>5.7463045404014057</v>
      </c>
      <c r="K1305" s="21">
        <v>9.5771742340023405E-2</v>
      </c>
      <c r="L1305" s="21">
        <v>-0.99999999999999989</v>
      </c>
      <c r="M1305" s="21">
        <v>-0.99999999999999989</v>
      </c>
      <c r="N1305" s="21">
        <v>1.915434846800468</v>
      </c>
      <c r="O1305" s="21">
        <v>12.101380118243455</v>
      </c>
      <c r="P1305" s="21">
        <v>0.91507523929484169</v>
      </c>
      <c r="Q1305" s="21">
        <v>-4.4353366636940166</v>
      </c>
      <c r="R1305" s="21">
        <v>-1.3494069625590659</v>
      </c>
      <c r="S1305" s="21">
        <v>0.33333333333333315</v>
      </c>
      <c r="T1305" s="21">
        <v>0.35645324945221624</v>
      </c>
      <c r="U1305" s="21">
        <v>0.38337116121226267</v>
      </c>
      <c r="V1305" s="21">
        <v>0</v>
      </c>
      <c r="W1305" s="21">
        <v>39.095440066311546</v>
      </c>
      <c r="X1305" s="21">
        <v>2.1488471636343247</v>
      </c>
      <c r="Y1305" s="21">
        <v>-0.99999999999999989</v>
      </c>
      <c r="Z1305" s="21">
        <v>-0.99999999999999989</v>
      </c>
      <c r="AA1305" s="21">
        <v>113.77499608124666</v>
      </c>
      <c r="AB1305" s="21">
        <v>0.65557114459792232</v>
      </c>
      <c r="AC1305" s="21">
        <v>0.62550451674517848</v>
      </c>
      <c r="AD1305" s="21">
        <v>0.23950359820678271</v>
      </c>
      <c r="AE1305" s="21">
        <v>76.028962977494174</v>
      </c>
      <c r="AF1305" s="21">
        <v>-0.99999999999999989</v>
      </c>
      <c r="AG1305" s="21">
        <v>-0.99999999999999989</v>
      </c>
      <c r="AH1305" s="21">
        <v>-0.99999999999999989</v>
      </c>
      <c r="AI1305" s="21">
        <v>0</v>
      </c>
      <c r="AJ1305" s="21">
        <v>0</v>
      </c>
      <c r="AK1305" s="21">
        <v>-0.20718140315821384</v>
      </c>
      <c r="AL1305" s="21">
        <v>0.27700566259710324</v>
      </c>
      <c r="AM1305" s="21">
        <v>5.7543171240088217E-2</v>
      </c>
      <c r="AN1305" s="21">
        <v>-0.12336944325576757</v>
      </c>
      <c r="AO1305" s="21">
        <v>0.40267226521113658</v>
      </c>
      <c r="AP1305" s="21">
        <v>-1.6992077684086726</v>
      </c>
      <c r="AQ1305" s="21">
        <v>44.841744606712965</v>
      </c>
      <c r="AR1305" s="21">
        <v>1.0731577439978119</v>
      </c>
      <c r="AS1305" s="21">
        <v>2.244618905974348</v>
      </c>
      <c r="AT1305" s="21">
        <v>-0.99999999999999989</v>
      </c>
      <c r="AU1305" s="21">
        <v>-0.99999999999999989</v>
      </c>
      <c r="AV1305" s="21">
        <v>-0.20441367606411145</v>
      </c>
      <c r="AW1305" s="21">
        <v>124.17716843108147</v>
      </c>
      <c r="AX1305" s="21">
        <v>124.17716843108147</v>
      </c>
      <c r="AY1305" s="21">
        <v>0.51623898167577786</v>
      </c>
      <c r="AZ1305" s="21">
        <v>73.61000350469476</v>
      </c>
      <c r="BA1305" s="26">
        <v>1605.0838289548301</v>
      </c>
      <c r="CU1305" t="e">
        <v>#N/A</v>
      </c>
      <c r="CV1305" t="e">
        <v>#N/A</v>
      </c>
    </row>
    <row r="1306" spans="1:100" x14ac:dyDescent="0.25">
      <c r="A1306">
        <v>3465</v>
      </c>
      <c r="B1306" t="s">
        <v>1698</v>
      </c>
      <c r="C1306" s="26">
        <v>3</v>
      </c>
      <c r="D1306" s="21">
        <v>4.5979359063774075</v>
      </c>
      <c r="E1306" s="21">
        <v>0</v>
      </c>
      <c r="F1306" s="21">
        <v>-0.62522172643811502</v>
      </c>
      <c r="G1306" s="21">
        <v>-0.62522172643811502</v>
      </c>
      <c r="H1306" s="21">
        <v>-0.16323608595542763</v>
      </c>
      <c r="I1306" s="21">
        <v>0</v>
      </c>
      <c r="J1306" s="21">
        <v>-9.7941651573256614</v>
      </c>
      <c r="K1306" s="21">
        <v>-0.16323608595542763</v>
      </c>
      <c r="L1306" s="21">
        <v>-0.99999999999999667</v>
      </c>
      <c r="M1306" s="21">
        <v>-0.99999999999999667</v>
      </c>
      <c r="N1306" s="21">
        <v>-3.2647217191085538</v>
      </c>
      <c r="O1306" s="21">
        <v>-5.8214509773863705</v>
      </c>
      <c r="P1306" s="21">
        <v>0.33117495050228934</v>
      </c>
      <c r="Q1306" s="21">
        <v>-0.11695523582041413</v>
      </c>
      <c r="R1306" s="21">
        <v>3.3416685982775265E-2</v>
      </c>
      <c r="S1306" s="21">
        <v>0.33333333333333237</v>
      </c>
      <c r="T1306" s="21">
        <v>0.30280161121249538</v>
      </c>
      <c r="U1306" s="21">
        <v>0.26085838193149491</v>
      </c>
      <c r="V1306" s="21">
        <v>0</v>
      </c>
      <c r="W1306" s="21">
        <v>42.409176497310028</v>
      </c>
      <c r="X1306" s="21">
        <v>1.820709864337209</v>
      </c>
      <c r="Y1306" s="21">
        <v>-0.99999999999999667</v>
      </c>
      <c r="Z1306" s="21">
        <v>-0.99999999999999667</v>
      </c>
      <c r="AA1306" s="21">
        <v>63.34956193025279</v>
      </c>
      <c r="AB1306" s="21">
        <v>0.20544970200933294</v>
      </c>
      <c r="AC1306" s="21">
        <v>2.834817745308487E-2</v>
      </c>
      <c r="AD1306" s="21">
        <v>0.18434149547678247</v>
      </c>
      <c r="AE1306" s="21">
        <v>20.906968746960018</v>
      </c>
      <c r="AF1306" s="21">
        <v>-0.99999999999999667</v>
      </c>
      <c r="AG1306" s="21">
        <v>-0.99999999999999667</v>
      </c>
      <c r="AH1306" s="21">
        <v>-0.99999999999999667</v>
      </c>
      <c r="AI1306" s="21">
        <v>0</v>
      </c>
      <c r="AJ1306" s="21">
        <v>0</v>
      </c>
      <c r="AK1306" s="21">
        <v>0.13276443540039079</v>
      </c>
      <c r="AL1306" s="21">
        <v>7.4241234672169282E-2</v>
      </c>
      <c r="AM1306" s="21">
        <v>-0.2352932591113594</v>
      </c>
      <c r="AN1306" s="21">
        <v>-0.15997777713774233</v>
      </c>
      <c r="AO1306" s="21">
        <v>-5.2185093007820322</v>
      </c>
      <c r="AP1306" s="21">
        <v>-3.6282382550827146</v>
      </c>
      <c r="AQ1306" s="21">
        <v>32.61501133998437</v>
      </c>
      <c r="AR1306" s="21">
        <v>0.89699332647732244</v>
      </c>
      <c r="AS1306" s="21">
        <v>1.6574737783817814</v>
      </c>
      <c r="AT1306" s="21">
        <v>-0.99999999999999667</v>
      </c>
      <c r="AU1306" s="21">
        <v>-0.99999999999999667</v>
      </c>
      <c r="AV1306" s="21">
        <v>-0.59180504045533988</v>
      </c>
      <c r="AW1306" s="21">
        <v>53.899872697783735</v>
      </c>
      <c r="AX1306" s="21">
        <v>53.899872697783735</v>
      </c>
      <c r="AY1306" s="21">
        <v>0.12425821332723951</v>
      </c>
      <c r="AZ1306" s="21">
        <v>20.214739902866054</v>
      </c>
      <c r="BA1306" s="26">
        <v>1403.4005516411544</v>
      </c>
    </row>
    <row r="1307" spans="1:100" x14ac:dyDescent="0.25">
      <c r="A1307">
        <v>3466</v>
      </c>
      <c r="B1307" t="s">
        <v>1699</v>
      </c>
      <c r="C1307" s="26">
        <v>3</v>
      </c>
      <c r="D1307" s="21">
        <v>4.9337181965538539</v>
      </c>
      <c r="E1307" s="21">
        <v>-0.33396354855168175</v>
      </c>
      <c r="F1307" s="21">
        <v>-0.35649674210742549</v>
      </c>
      <c r="G1307" s="21">
        <v>-0.44946536222555339</v>
      </c>
      <c r="H1307" s="21">
        <v>4.0416858002881639E-2</v>
      </c>
      <c r="I1307" s="21">
        <v>0</v>
      </c>
      <c r="J1307" s="21">
        <v>2.4250114801728957</v>
      </c>
      <c r="K1307" s="21">
        <v>4.0416858002881639E-2</v>
      </c>
      <c r="L1307" s="21">
        <v>-0.99999999999999889</v>
      </c>
      <c r="M1307" s="21">
        <v>-0.99999999999999889</v>
      </c>
      <c r="N1307" s="21">
        <v>0.80833716005763134</v>
      </c>
      <c r="O1307" s="21">
        <v>6.9092643145012014</v>
      </c>
      <c r="P1307" s="21">
        <v>-0.34810848227751667</v>
      </c>
      <c r="Q1307" s="21">
        <v>5.1551379316310921</v>
      </c>
      <c r="R1307" s="21">
        <v>1.6781576785470207</v>
      </c>
      <c r="S1307" s="21">
        <v>0.33333333333333282</v>
      </c>
      <c r="T1307" s="21">
        <v>0.33875899007000576</v>
      </c>
      <c r="U1307" s="21">
        <v>0.17017283842116479</v>
      </c>
      <c r="V1307" s="21">
        <v>-5.7762769564520526E-2</v>
      </c>
      <c r="W1307" s="21">
        <v>29.763421370284032</v>
      </c>
      <c r="X1307" s="21">
        <v>0.96579020169799301</v>
      </c>
      <c r="Y1307" s="21">
        <v>-0.99999999999999889</v>
      </c>
      <c r="Z1307" s="21">
        <v>-0.99999999999999889</v>
      </c>
      <c r="AA1307" s="21">
        <v>64.274320965574134</v>
      </c>
      <c r="AB1307" s="21">
        <v>0.18784041180232969</v>
      </c>
      <c r="AC1307" s="21">
        <v>0.25506956070742376</v>
      </c>
      <c r="AD1307" s="21">
        <v>0.21374486582510777</v>
      </c>
      <c r="AE1307" s="21">
        <v>32.832741916743053</v>
      </c>
      <c r="AF1307" s="21">
        <v>-0.99999999999999889</v>
      </c>
      <c r="AG1307" s="21">
        <v>-0.99999999999999889</v>
      </c>
      <c r="AH1307" s="21">
        <v>-0.99999999999999889</v>
      </c>
      <c r="AI1307" s="21">
        <v>5.265046963339242E-2</v>
      </c>
      <c r="AJ1307" s="21">
        <v>-5.7762769564520526E-2</v>
      </c>
      <c r="AK1307" s="21">
        <v>0.40085710980127032</v>
      </c>
      <c r="AL1307" s="21">
        <v>1.2610990118491334E-2</v>
      </c>
      <c r="AM1307" s="21">
        <v>0.17979539521610469</v>
      </c>
      <c r="AN1307" s="21">
        <v>-2.7531693891080424E-2</v>
      </c>
      <c r="AO1307" s="21">
        <v>6.4991704294089656</v>
      </c>
      <c r="AP1307" s="21">
        <v>-0.62523739668455358</v>
      </c>
      <c r="AQ1307" s="21">
        <v>32.188432850456934</v>
      </c>
      <c r="AR1307" s="21">
        <v>0.78450239225998264</v>
      </c>
      <c r="AS1307" s="21">
        <v>1.0062070597008748</v>
      </c>
      <c r="AT1307" s="21">
        <v>-0.99999999999999889</v>
      </c>
      <c r="AU1307" s="21">
        <v>-0.99999999999999889</v>
      </c>
      <c r="AV1307" s="21">
        <v>1.2286923163214685</v>
      </c>
      <c r="AW1307" s="21">
        <v>70.55834788339078</v>
      </c>
      <c r="AX1307" s="21">
        <v>65.835080319606561</v>
      </c>
      <c r="AY1307" s="21">
        <v>0.27527324605168602</v>
      </c>
      <c r="AZ1307" s="21">
        <v>-12.473716698185171</v>
      </c>
      <c r="BA1307" s="26">
        <v>1410.9591200835757</v>
      </c>
    </row>
    <row r="1308" spans="1:100" x14ac:dyDescent="0.25">
      <c r="A1308">
        <v>3467</v>
      </c>
      <c r="B1308" t="s">
        <v>1700</v>
      </c>
      <c r="C1308" s="26">
        <v>3</v>
      </c>
      <c r="D1308" s="21">
        <v>2.8722683613667503</v>
      </c>
      <c r="E1308" s="21">
        <v>0.78067779535343684</v>
      </c>
      <c r="F1308" s="21">
        <v>-6.9594466412496878E-2</v>
      </c>
      <c r="G1308" s="21">
        <v>0.11473252430796864</v>
      </c>
      <c r="H1308" s="21">
        <v>0.22448408611422122</v>
      </c>
      <c r="I1308" s="21">
        <v>0</v>
      </c>
      <c r="J1308" s="21">
        <v>13.469045166853268</v>
      </c>
      <c r="K1308" s="21">
        <v>0.22448408611422122</v>
      </c>
      <c r="L1308" s="21">
        <v>-1.0000000000000004</v>
      </c>
      <c r="M1308" s="21">
        <v>-1.0000000000000004</v>
      </c>
      <c r="N1308" s="21">
        <v>4.4896817222844234</v>
      </c>
      <c r="O1308" s="21">
        <v>16.456046052527984</v>
      </c>
      <c r="P1308" s="21">
        <v>-0.66572363809775348</v>
      </c>
      <c r="Q1308" s="21">
        <v>0.88867627545907002</v>
      </c>
      <c r="R1308" s="21">
        <v>0.16476838119114731</v>
      </c>
      <c r="S1308" s="21">
        <v>0.33333333333333354</v>
      </c>
      <c r="T1308" s="21">
        <v>0.33751673586005065</v>
      </c>
      <c r="U1308" s="21">
        <v>0.28870666012226548</v>
      </c>
      <c r="V1308" s="21">
        <v>0.16207533601033583</v>
      </c>
      <c r="W1308" s="21">
        <v>35.885919168470579</v>
      </c>
      <c r="X1308" s="21">
        <v>2.5778280421569564</v>
      </c>
      <c r="Y1308" s="21">
        <v>-1.0000000000000004</v>
      </c>
      <c r="Z1308" s="21">
        <v>-1.0000000000000004</v>
      </c>
      <c r="AA1308" s="21">
        <v>55.329496656597314</v>
      </c>
      <c r="AB1308" s="21">
        <v>0.17191694995301346</v>
      </c>
      <c r="AC1308" s="21">
        <v>0.25756382926564486</v>
      </c>
      <c r="AD1308" s="21">
        <v>-4.3904597079946386E-2</v>
      </c>
      <c r="AE1308" s="21">
        <v>19.278809106935608</v>
      </c>
      <c r="AF1308" s="21">
        <v>-1.0000000000000004</v>
      </c>
      <c r="AG1308" s="21">
        <v>-1.0000000000000004</v>
      </c>
      <c r="AH1308" s="21">
        <v>-1.0000000000000004</v>
      </c>
      <c r="AI1308" s="21">
        <v>0</v>
      </c>
      <c r="AJ1308" s="21">
        <v>0.16207533601033583</v>
      </c>
      <c r="AK1308" s="21">
        <v>9.4433548654098379E-2</v>
      </c>
      <c r="AL1308" s="21">
        <v>0.10710545944202524</v>
      </c>
      <c r="AM1308" s="21">
        <v>-0.14933304709274611</v>
      </c>
      <c r="AN1308" s="21">
        <v>2.63070889062611E-3</v>
      </c>
      <c r="AO1308" s="21">
        <v>-3.2611584340481614</v>
      </c>
      <c r="AP1308" s="21">
        <v>0.60129501947577979</v>
      </c>
      <c r="AQ1308" s="21">
        <v>49.354964335323864</v>
      </c>
      <c r="AR1308" s="21">
        <v>1.121632065325985</v>
      </c>
      <c r="AS1308" s="21">
        <v>2.8023121282711778</v>
      </c>
      <c r="AT1308" s="21">
        <v>-1.0000000000000004</v>
      </c>
      <c r="AU1308" s="21">
        <v>-1.0000000000000004</v>
      </c>
      <c r="AV1308" s="21">
        <v>0.27950090549911599</v>
      </c>
      <c r="AW1308" s="21">
        <v>72.386837728601108</v>
      </c>
      <c r="AX1308" s="21">
        <v>88.594371329634683</v>
      </c>
      <c r="AY1308" s="21">
        <v>0.2030766774847815</v>
      </c>
      <c r="AZ1308" s="21">
        <v>5.0857531360587256</v>
      </c>
      <c r="BA1308" s="26">
        <v>1411.2101670683417</v>
      </c>
      <c r="CU1308" t="e">
        <v>#N/A</v>
      </c>
      <c r="CV1308" t="e">
        <v>#N/A</v>
      </c>
    </row>
    <row r="1309" spans="1:100" x14ac:dyDescent="0.25">
      <c r="A1309">
        <v>3468</v>
      </c>
      <c r="B1309" t="s">
        <v>1701</v>
      </c>
      <c r="C1309" s="26">
        <v>3</v>
      </c>
      <c r="D1309" s="21">
        <v>3.2115877924140297</v>
      </c>
      <c r="E1309" s="21">
        <v>1.6360773257838596E-3</v>
      </c>
      <c r="F1309" s="21">
        <v>-0.32737879772493739</v>
      </c>
      <c r="G1309" s="21">
        <v>-0.32737879772493739</v>
      </c>
      <c r="H1309" s="21">
        <v>0.14821266658664789</v>
      </c>
      <c r="I1309" s="21">
        <v>0</v>
      </c>
      <c r="J1309" s="21">
        <v>8.8927599951988672</v>
      </c>
      <c r="K1309" s="21">
        <v>0.14821266658664789</v>
      </c>
      <c r="L1309" s="21">
        <v>-1</v>
      </c>
      <c r="M1309" s="21">
        <v>-1</v>
      </c>
      <c r="N1309" s="21">
        <v>2.9642533317329569</v>
      </c>
      <c r="O1309" s="21">
        <v>11.776968989887962</v>
      </c>
      <c r="P1309" s="21">
        <v>0.60405719513627565</v>
      </c>
      <c r="Q1309" s="21">
        <v>-0.73198353159834162</v>
      </c>
      <c r="R1309" s="21">
        <v>-0.28229608213162322</v>
      </c>
      <c r="S1309" s="21">
        <v>0.33272561786484173</v>
      </c>
      <c r="T1309" s="21">
        <v>0.24796698497887357</v>
      </c>
      <c r="U1309" s="21">
        <v>-4.7512435481540993E-2</v>
      </c>
      <c r="V1309" s="21">
        <v>0</v>
      </c>
      <c r="W1309" s="21">
        <v>15.398700031021054</v>
      </c>
      <c r="X1309" s="21">
        <v>0.1268831829037845</v>
      </c>
      <c r="Y1309" s="21">
        <v>-1</v>
      </c>
      <c r="Z1309" s="21">
        <v>-1</v>
      </c>
      <c r="AA1309" s="21">
        <v>12.876057115012555</v>
      </c>
      <c r="AB1309" s="21">
        <v>0.12420792058915819</v>
      </c>
      <c r="AC1309" s="21">
        <v>0.15841922901623354</v>
      </c>
      <c r="AD1309" s="21">
        <v>-0.32743408628292925</v>
      </c>
      <c r="AE1309" s="21">
        <v>-2.2403468338768828</v>
      </c>
      <c r="AF1309" s="21">
        <v>-1</v>
      </c>
      <c r="AG1309" s="21">
        <v>-1</v>
      </c>
      <c r="AH1309" s="21">
        <v>-1</v>
      </c>
      <c r="AI1309" s="21">
        <v>0</v>
      </c>
      <c r="AJ1309" s="21">
        <v>0</v>
      </c>
      <c r="AK1309" s="21">
        <v>1.3564495905597565E-2</v>
      </c>
      <c r="AL1309" s="21">
        <v>-5.3774668629243461E-2</v>
      </c>
      <c r="AM1309" s="21">
        <v>-0.32812466735591594</v>
      </c>
      <c r="AN1309" s="21">
        <v>0.23680106920042088</v>
      </c>
      <c r="AO1309" s="21">
        <v>-8.135294204369913</v>
      </c>
      <c r="AP1309" s="21">
        <v>5.6511533868643076</v>
      </c>
      <c r="AQ1309" s="21">
        <v>24.291460026219927</v>
      </c>
      <c r="AR1309" s="21">
        <v>0.53318016736217433</v>
      </c>
      <c r="AS1309" s="21">
        <v>0.27509584949043248</v>
      </c>
      <c r="AT1309" s="21">
        <v>-1</v>
      </c>
      <c r="AU1309" s="21">
        <v>-1</v>
      </c>
      <c r="AV1309" s="21">
        <v>-0.60967487985656055</v>
      </c>
      <c r="AW1309" s="21">
        <v>30.304179491764824</v>
      </c>
      <c r="AX1309" s="21">
        <v>30.304179491764824</v>
      </c>
      <c r="AY1309" s="21">
        <v>0.11769643479029951</v>
      </c>
      <c r="AZ1309" s="21">
        <v>-4.8616667966083718</v>
      </c>
      <c r="BA1309" s="26">
        <v>1414.8280477664316</v>
      </c>
    </row>
    <row r="1310" spans="1:100" x14ac:dyDescent="0.25">
      <c r="A1310">
        <v>3470</v>
      </c>
      <c r="B1310" t="s">
        <v>1702</v>
      </c>
      <c r="C1310" s="26">
        <v>2</v>
      </c>
      <c r="D1310" s="21">
        <v>4.0546367393061642</v>
      </c>
      <c r="E1310" s="21">
        <v>7.1682961449735336E-2</v>
      </c>
      <c r="F1310" s="21">
        <v>0.25543568210335232</v>
      </c>
      <c r="G1310" s="21">
        <v>0.264262509025464</v>
      </c>
      <c r="H1310" s="21">
        <v>0.10689804353447506</v>
      </c>
      <c r="I1310" s="21">
        <v>0</v>
      </c>
      <c r="J1310" s="21">
        <v>6.4138826120685035</v>
      </c>
      <c r="K1310" s="21">
        <v>0.10689804353447506</v>
      </c>
      <c r="L1310" s="21">
        <v>-1</v>
      </c>
      <c r="M1310" s="21">
        <v>-1</v>
      </c>
      <c r="N1310" s="21">
        <v>2.137960870689501</v>
      </c>
      <c r="O1310" s="21">
        <v>10.507215867471128</v>
      </c>
      <c r="P1310" s="21">
        <v>0.53081416633838308</v>
      </c>
      <c r="Q1310" s="21">
        <v>1.5289095356399958</v>
      </c>
      <c r="R1310" s="21">
        <v>0.50366034382739677</v>
      </c>
      <c r="S1310" s="21">
        <v>0.33483699143449752</v>
      </c>
      <c r="T1310" s="21">
        <v>0.30276378884556421</v>
      </c>
      <c r="U1310" s="21">
        <v>0.10063420719974675</v>
      </c>
      <c r="V1310" s="21">
        <v>3.6757368306566773E-3</v>
      </c>
      <c r="W1310" s="21">
        <v>25.770265010073818</v>
      </c>
      <c r="X1310" s="21">
        <v>0.90949393651396493</v>
      </c>
      <c r="Y1310" s="21">
        <v>-1</v>
      </c>
      <c r="Z1310" s="21">
        <v>-1</v>
      </c>
      <c r="AA1310" s="21">
        <v>45.40474562964009</v>
      </c>
      <c r="AB1310" s="21">
        <v>0.14324240300718377</v>
      </c>
      <c r="AC1310" s="21">
        <v>0.14346582833889776</v>
      </c>
      <c r="AD1310" s="21">
        <v>0.13865266226216919</v>
      </c>
      <c r="AE1310" s="21">
        <v>20.000016005469408</v>
      </c>
      <c r="AF1310" s="21">
        <v>-1</v>
      </c>
      <c r="AG1310" s="21">
        <v>-1</v>
      </c>
      <c r="AH1310" s="21">
        <v>-1</v>
      </c>
      <c r="AI1310" s="21">
        <v>1.7485280479617156E-3</v>
      </c>
      <c r="AJ1310" s="21">
        <v>3.6757368306566773E-3</v>
      </c>
      <c r="AK1310" s="21">
        <v>5.9337840008901133E-2</v>
      </c>
      <c r="AL1310" s="21">
        <v>0.11249011698034619</v>
      </c>
      <c r="AM1310" s="21">
        <v>6.0766580470337464E-2</v>
      </c>
      <c r="AN1310" s="21">
        <v>0.1226742797447163</v>
      </c>
      <c r="AO1310" s="21">
        <v>1.9343743962507145</v>
      </c>
      <c r="AP1310" s="21">
        <v>3.5107868940718663</v>
      </c>
      <c r="AQ1310" s="21">
        <v>31.056863740857182</v>
      </c>
      <c r="AR1310" s="21">
        <v>0.72908615741038629</v>
      </c>
      <c r="AS1310" s="21">
        <v>0.99922227399409413</v>
      </c>
      <c r="AT1310" s="21">
        <v>-1</v>
      </c>
      <c r="AU1310" s="21">
        <v>-1</v>
      </c>
      <c r="AV1310" s="21">
        <v>0.72009390168076581</v>
      </c>
      <c r="AW1310" s="21">
        <v>57.769325917992241</v>
      </c>
      <c r="AX1310" s="21">
        <v>57.92188611566695</v>
      </c>
      <c r="AY1310" s="21">
        <v>0.18935125571061928</v>
      </c>
      <c r="AZ1310" s="21">
        <v>3.9741703317236277</v>
      </c>
      <c r="BA1310" s="26">
        <v>1455.8114461156465</v>
      </c>
    </row>
    <row r="1311" spans="1:100" x14ac:dyDescent="0.25">
      <c r="A1311">
        <v>3472</v>
      </c>
      <c r="B1311" t="s">
        <v>1703</v>
      </c>
      <c r="C1311" s="26">
        <v>3</v>
      </c>
      <c r="D1311" s="21">
        <v>2.1825547398658509</v>
      </c>
      <c r="E1311" s="21">
        <v>8.1893166921980569</v>
      </c>
      <c r="F1311" s="21">
        <v>0.13583543386235386</v>
      </c>
      <c r="G1311" s="21">
        <v>2.5943619427891553</v>
      </c>
      <c r="H1311" s="21">
        <v>2.903509913255823E-2</v>
      </c>
      <c r="I1311" s="21">
        <v>0</v>
      </c>
      <c r="J1311" s="21">
        <v>1.7421059479534948</v>
      </c>
      <c r="K1311" s="21">
        <v>2.903509913255823E-2</v>
      </c>
      <c r="L1311" s="21">
        <v>-0.99999999999999944</v>
      </c>
      <c r="M1311" s="21">
        <v>-0.99999999999999944</v>
      </c>
      <c r="N1311" s="21">
        <v>0.58070198265116435</v>
      </c>
      <c r="O1311" s="21">
        <v>6.5190226306084984</v>
      </c>
      <c r="P1311" s="21">
        <v>0.79229544934183183</v>
      </c>
      <c r="Q1311" s="21">
        <v>-0.77396444590217217</v>
      </c>
      <c r="R1311" s="21">
        <v>-0.16457490349902942</v>
      </c>
      <c r="S1311" s="21">
        <v>0.34600520002183144</v>
      </c>
      <c r="T1311" s="21">
        <v>0.47568114402674078</v>
      </c>
      <c r="U1311" s="21">
        <v>-1.224144624637636E-2</v>
      </c>
      <c r="V1311" s="21">
        <v>0</v>
      </c>
      <c r="W1311" s="21">
        <v>31.216391946785489</v>
      </c>
      <c r="X1311" s="21">
        <v>0.85078233637703904</v>
      </c>
      <c r="Y1311" s="21">
        <v>-0.99999999999999944</v>
      </c>
      <c r="Z1311" s="21">
        <v>-0.99999999999999944</v>
      </c>
      <c r="AA1311" s="21">
        <v>52.286278880152707</v>
      </c>
      <c r="AB1311" s="21">
        <v>5.3743834921291922E-2</v>
      </c>
      <c r="AC1311" s="21">
        <v>0.25099907876513522</v>
      </c>
      <c r="AD1311" s="21">
        <v>0.11994632305089777</v>
      </c>
      <c r="AE1311" s="21">
        <v>21.234461836866238</v>
      </c>
      <c r="AF1311" s="21">
        <v>-0.99999999999999944</v>
      </c>
      <c r="AG1311" s="21">
        <v>-0.99999999999999944</v>
      </c>
      <c r="AH1311" s="21">
        <v>-0.99999999999999944</v>
      </c>
      <c r="AI1311" s="21">
        <v>0</v>
      </c>
      <c r="AJ1311" s="21">
        <v>0</v>
      </c>
      <c r="AK1311" s="21">
        <v>-0.23850093843682676</v>
      </c>
      <c r="AL1311" s="21">
        <v>0.55484259903939082</v>
      </c>
      <c r="AM1311" s="21">
        <v>7.330459377266034E-2</v>
      </c>
      <c r="AN1311" s="21">
        <v>0.12363128523413866</v>
      </c>
      <c r="AO1311" s="21">
        <v>0.64011015213237477</v>
      </c>
      <c r="AP1311" s="21">
        <v>5.8649951260504194</v>
      </c>
      <c r="AQ1311" s="21">
        <v>32.95849789473899</v>
      </c>
      <c r="AR1311" s="21">
        <v>0.80944489780219586</v>
      </c>
      <c r="AS1311" s="21">
        <v>0.87981743550959735</v>
      </c>
      <c r="AT1311" s="21">
        <v>-0.99999999999999944</v>
      </c>
      <c r="AU1311" s="21">
        <v>-0.99999999999999944</v>
      </c>
      <c r="AV1311" s="21">
        <v>2.429787039290126</v>
      </c>
      <c r="AW1311" s="21">
        <v>64.670296636811599</v>
      </c>
      <c r="AX1311" s="21">
        <v>64.670296636811599</v>
      </c>
      <c r="AY1311" s="21">
        <v>0.48368898078276668</v>
      </c>
      <c r="AZ1311" s="21">
        <v>33.751658629113095</v>
      </c>
      <c r="BA1311" s="26">
        <v>1444.3409501162405</v>
      </c>
      <c r="CU1311" t="e">
        <v>#N/A</v>
      </c>
      <c r="CV1311" t="e">
        <v>#N/A</v>
      </c>
    </row>
    <row r="1312" spans="1:100" x14ac:dyDescent="0.25">
      <c r="A1312">
        <v>3473</v>
      </c>
      <c r="B1312" t="s">
        <v>1704</v>
      </c>
      <c r="C1312" s="26">
        <v>3</v>
      </c>
      <c r="D1312" s="21">
        <v>6.2833629650689771</v>
      </c>
      <c r="E1312" s="21">
        <v>-0.34898485514032895</v>
      </c>
      <c r="F1312" s="21">
        <v>-0.74741005026834662</v>
      </c>
      <c r="G1312" s="21">
        <v>-0.86163634339769812</v>
      </c>
      <c r="H1312" s="21">
        <v>0.21527980947168726</v>
      </c>
      <c r="I1312" s="21">
        <v>0</v>
      </c>
      <c r="J1312" s="21">
        <v>12.916788568301232</v>
      </c>
      <c r="K1312" s="21">
        <v>0.21527980947168726</v>
      </c>
      <c r="L1312" s="21">
        <v>-0.99999999999999967</v>
      </c>
      <c r="M1312" s="21">
        <v>-0.99999999999999967</v>
      </c>
      <c r="N1312" s="21">
        <v>4.305596189433742</v>
      </c>
      <c r="O1312" s="21">
        <v>18.338515189972526</v>
      </c>
      <c r="P1312" s="21">
        <v>3.0289708339251615</v>
      </c>
      <c r="Q1312" s="21">
        <v>-0.40265445438289055</v>
      </c>
      <c r="R1312" s="21">
        <v>0.28468555173646026</v>
      </c>
      <c r="S1312" s="21">
        <v>0.33333333333333326</v>
      </c>
      <c r="T1312" s="21">
        <v>0.52189982133785084</v>
      </c>
      <c r="U1312" s="21">
        <v>6.2557948558818743E-2</v>
      </c>
      <c r="V1312" s="21">
        <v>0</v>
      </c>
      <c r="W1312" s="21">
        <v>28.10045175033261</v>
      </c>
      <c r="X1312" s="21">
        <v>1.05791080095025</v>
      </c>
      <c r="Y1312" s="21">
        <v>-0.99999999999999967</v>
      </c>
      <c r="Z1312" s="21">
        <v>-0.99999999999999967</v>
      </c>
      <c r="AA1312" s="21">
        <v>59.824114214732028</v>
      </c>
      <c r="AB1312" s="21">
        <v>0.38866389584839967</v>
      </c>
      <c r="AC1312" s="21">
        <v>-0.22903965202151366</v>
      </c>
      <c r="AD1312" s="21">
        <v>0.46915529442637244</v>
      </c>
      <c r="AE1312" s="21">
        <v>31.438976912662934</v>
      </c>
      <c r="AF1312" s="21">
        <v>-0.99999999999999967</v>
      </c>
      <c r="AG1312" s="21">
        <v>-0.99999999999999967</v>
      </c>
      <c r="AH1312" s="21">
        <v>-0.99999999999999967</v>
      </c>
      <c r="AI1312" s="21">
        <v>0</v>
      </c>
      <c r="AJ1312" s="21">
        <v>0</v>
      </c>
      <c r="AK1312" s="21">
        <v>2.8833371109926384E-2</v>
      </c>
      <c r="AL1312" s="21">
        <v>0.21112296226085081</v>
      </c>
      <c r="AM1312" s="21">
        <v>-0.21517075703605137</v>
      </c>
      <c r="AN1312" s="21">
        <v>0.6224650274667789</v>
      </c>
      <c r="AO1312" s="21">
        <v>-5.2351020703516529</v>
      </c>
      <c r="AP1312" s="21">
        <v>16.617240497973732</v>
      </c>
      <c r="AQ1312" s="21">
        <v>41.017240318633839</v>
      </c>
      <c r="AR1312" s="21">
        <v>0.91779110323000224</v>
      </c>
      <c r="AS1312" s="21">
        <v>1.2731906104219377</v>
      </c>
      <c r="AT1312" s="21">
        <v>-0.99999999999999967</v>
      </c>
      <c r="AU1312" s="21">
        <v>-0.99999999999999967</v>
      </c>
      <c r="AV1312" s="21">
        <v>-0.57695079166123786</v>
      </c>
      <c r="AW1312" s="21">
        <v>94.779869902678243</v>
      </c>
      <c r="AX1312" s="21">
        <v>94.779869902678243</v>
      </c>
      <c r="AY1312" s="21">
        <v>0.52518595957111747</v>
      </c>
      <c r="AZ1312" s="21">
        <v>63.740671761034534</v>
      </c>
      <c r="BA1312" s="26">
        <v>1554.724028740841</v>
      </c>
    </row>
    <row r="1313" spans="1:100" x14ac:dyDescent="0.25">
      <c r="A1313">
        <v>3476</v>
      </c>
      <c r="B1313" t="s">
        <v>1705</v>
      </c>
      <c r="C1313" s="26">
        <v>3</v>
      </c>
      <c r="D1313" s="21">
        <v>2.7523263586284417</v>
      </c>
      <c r="E1313" s="21">
        <v>6.8355966033451121E-2</v>
      </c>
      <c r="F1313" s="21">
        <v>-0.27601822936281367</v>
      </c>
      <c r="G1313" s="21">
        <v>-0.25227116197312605</v>
      </c>
      <c r="H1313" s="21">
        <v>0.17614319572056802</v>
      </c>
      <c r="I1313" s="21">
        <v>0</v>
      </c>
      <c r="J1313" s="21">
        <v>10.568591743234082</v>
      </c>
      <c r="K1313" s="21">
        <v>0.17614319572056802</v>
      </c>
      <c r="L1313" s="21">
        <v>-1.0000000000000002</v>
      </c>
      <c r="M1313" s="21">
        <v>-1.0000000000000002</v>
      </c>
      <c r="N1313" s="21">
        <v>3.5228639144113592</v>
      </c>
      <c r="O1313" s="21">
        <v>13.068646939889391</v>
      </c>
      <c r="P1313" s="21">
        <v>-4.4991677134645611</v>
      </c>
      <c r="Q1313" s="21">
        <v>-1.2682495643231413</v>
      </c>
      <c r="R1313" s="21">
        <v>-0.83929051656892251</v>
      </c>
      <c r="S1313" s="21">
        <v>0.33333333333333337</v>
      </c>
      <c r="T1313" s="21">
        <v>0.2684688587593495</v>
      </c>
      <c r="U1313" s="21">
        <v>0.17608991525631099</v>
      </c>
      <c r="V1313" s="21">
        <v>0</v>
      </c>
      <c r="W1313" s="21">
        <v>24.069956465137047</v>
      </c>
      <c r="X1313" s="21">
        <v>1.0646020733061581</v>
      </c>
      <c r="Y1313" s="21">
        <v>-1.0000000000000002</v>
      </c>
      <c r="Z1313" s="21">
        <v>-1.0000000000000002</v>
      </c>
      <c r="AA1313" s="21">
        <v>18.268505202809379</v>
      </c>
      <c r="AB1313" s="21">
        <v>-0.13986453877461011</v>
      </c>
      <c r="AC1313" s="21">
        <v>7.6404888844660651E-2</v>
      </c>
      <c r="AD1313" s="21">
        <v>-3.5783564985225176E-2</v>
      </c>
      <c r="AE1313" s="21">
        <v>-4.9621607457587258</v>
      </c>
      <c r="AF1313" s="21">
        <v>-1.0000000000000002</v>
      </c>
      <c r="AG1313" s="21">
        <v>-1.0000000000000002</v>
      </c>
      <c r="AH1313" s="21">
        <v>-1.0000000000000002</v>
      </c>
      <c r="AI1313" s="21">
        <v>0</v>
      </c>
      <c r="AJ1313" s="21">
        <v>0</v>
      </c>
      <c r="AK1313" s="21">
        <v>-4.3039909629849118E-2</v>
      </c>
      <c r="AL1313" s="21">
        <v>0.21440005252041713</v>
      </c>
      <c r="AM1313" s="21">
        <v>-0.10587465253397101</v>
      </c>
      <c r="AN1313" s="21">
        <v>0.54367447018888093</v>
      </c>
      <c r="AO1313" s="21">
        <v>-2.8620658614985213</v>
      </c>
      <c r="AP1313" s="21">
        <v>14.663862017324112</v>
      </c>
      <c r="AQ1313" s="21">
        <v>34.638548208371091</v>
      </c>
      <c r="AR1313" s="21">
        <v>0.77789210734899361</v>
      </c>
      <c r="AS1313" s="21">
        <v>1.2407452690267256</v>
      </c>
      <c r="AT1313" s="21">
        <v>-1.0000000000000002</v>
      </c>
      <c r="AU1313" s="21">
        <v>-1.0000000000000002</v>
      </c>
      <c r="AV1313" s="21">
        <v>-1.0915616785420483</v>
      </c>
      <c r="AW1313" s="21">
        <v>46.001014160022905</v>
      </c>
      <c r="AX1313" s="21">
        <v>46.001014160022905</v>
      </c>
      <c r="AY1313" s="21">
        <v>0.26920750786088937</v>
      </c>
      <c r="AZ1313" s="21">
        <v>-6.1586209523909394</v>
      </c>
      <c r="BA1313" s="26">
        <v>1607.2601901770997</v>
      </c>
    </row>
    <row r="1314" spans="1:100" x14ac:dyDescent="0.25">
      <c r="A1314">
        <v>3478</v>
      </c>
      <c r="B1314" t="s">
        <v>1706</v>
      </c>
      <c r="C1314" s="26">
        <v>3</v>
      </c>
      <c r="D1314" s="21">
        <v>4.1381614934950282</v>
      </c>
      <c r="E1314" s="21">
        <v>-1.7764285871828541E-2</v>
      </c>
      <c r="F1314" s="21">
        <v>6.3258113238562563</v>
      </c>
      <c r="G1314" s="21">
        <v>6.3258113238562563</v>
      </c>
      <c r="H1314" s="21">
        <v>0.2303811250982512</v>
      </c>
      <c r="I1314" s="21">
        <v>0</v>
      </c>
      <c r="J1314" s="21">
        <v>13.822867505895074</v>
      </c>
      <c r="K1314" s="21">
        <v>0.2303811250982512</v>
      </c>
      <c r="L1314" s="21">
        <v>-0.99999999999999911</v>
      </c>
      <c r="M1314" s="21">
        <v>-0.99999999999999911</v>
      </c>
      <c r="N1314" s="21">
        <v>4.6076225019650234</v>
      </c>
      <c r="O1314" s="21">
        <v>24.286840323246363</v>
      </c>
      <c r="P1314" s="21">
        <v>-1.0222381161027867</v>
      </c>
      <c r="Q1314" s="21">
        <v>22.282671354667013</v>
      </c>
      <c r="R1314" s="21">
        <v>6.974187935348092</v>
      </c>
      <c r="S1314" s="21">
        <v>0.33333333333333298</v>
      </c>
      <c r="T1314" s="21">
        <v>0.20750628762592074</v>
      </c>
      <c r="U1314" s="21">
        <v>-6.5322379239260389E-2</v>
      </c>
      <c r="V1314" s="21">
        <v>1.1118049543210651E-2</v>
      </c>
      <c r="W1314" s="21">
        <v>10.250166646598103</v>
      </c>
      <c r="X1314" s="21">
        <v>-9.949769544187425E-3</v>
      </c>
      <c r="Y1314" s="21">
        <v>-0.99999999999999911</v>
      </c>
      <c r="Z1314" s="21">
        <v>-0.99999999999999911</v>
      </c>
      <c r="AA1314" s="21">
        <v>74.386778525248957</v>
      </c>
      <c r="AB1314" s="21">
        <v>0.24608630794545955</v>
      </c>
      <c r="AC1314" s="21">
        <v>0.32925410756421569</v>
      </c>
      <c r="AD1314" s="21">
        <v>0.56790806335638011</v>
      </c>
      <c r="AE1314" s="21">
        <v>57.162423943302763</v>
      </c>
      <c r="AF1314" s="21">
        <v>-0.99999999999999911</v>
      </c>
      <c r="AG1314" s="21">
        <v>-0.99999999999999911</v>
      </c>
      <c r="AH1314" s="21">
        <v>-0.99999999999999911</v>
      </c>
      <c r="AI1314" s="21">
        <v>0</v>
      </c>
      <c r="AJ1314" s="21">
        <v>1.1118049543210651E-2</v>
      </c>
      <c r="AK1314" s="21">
        <v>0.26768929778915229</v>
      </c>
      <c r="AL1314" s="21">
        <v>0.33508884165589919</v>
      </c>
      <c r="AM1314" s="21">
        <v>-0.11657463978199613</v>
      </c>
      <c r="AN1314" s="21">
        <v>0.36819767348872351</v>
      </c>
      <c r="AO1314" s="21">
        <v>-1.5759195056041428</v>
      </c>
      <c r="AP1314" s="21">
        <v>10.88038604549758</v>
      </c>
      <c r="AQ1314" s="21">
        <v>24.073034152493186</v>
      </c>
      <c r="AR1314" s="21">
        <v>0.4866352912632036</v>
      </c>
      <c r="AS1314" s="21">
        <v>0.22043135555406343</v>
      </c>
      <c r="AT1314" s="21">
        <v>-0.99999999999999911</v>
      </c>
      <c r="AU1314" s="21">
        <v>-0.99999999999999911</v>
      </c>
      <c r="AV1314" s="21">
        <v>13.29999925920435</v>
      </c>
      <c r="AW1314" s="21">
        <v>109.554004893993</v>
      </c>
      <c r="AX1314" s="21">
        <v>110.66580984831405</v>
      </c>
      <c r="AY1314" s="21">
        <v>0.13007793932526501</v>
      </c>
      <c r="AZ1314" s="21">
        <v>11.396990206445389</v>
      </c>
      <c r="BA1314" s="26">
        <v>1535.8445187245534</v>
      </c>
      <c r="CU1314" t="e">
        <v>#N/A</v>
      </c>
      <c r="CV1314" t="e">
        <v>#N/A</v>
      </c>
    </row>
    <row r="1315" spans="1:100" x14ac:dyDescent="0.25">
      <c r="A1315">
        <v>3480</v>
      </c>
      <c r="B1315" t="s">
        <v>1707</v>
      </c>
      <c r="C1315" s="26">
        <v>3</v>
      </c>
      <c r="D1315" s="21">
        <v>-0.4733345667382442</v>
      </c>
      <c r="E1315" s="21">
        <v>3.5596816796851435E-2</v>
      </c>
      <c r="F1315" s="21">
        <v>0.488508184119539</v>
      </c>
      <c r="G1315" s="21">
        <v>0.50281975493217479</v>
      </c>
      <c r="H1315" s="21">
        <v>-0.13055585597033834</v>
      </c>
      <c r="I1315" s="21">
        <v>0</v>
      </c>
      <c r="J1315" s="21">
        <v>-7.8333513582202992</v>
      </c>
      <c r="K1315" s="21">
        <v>-0.13055585597033834</v>
      </c>
      <c r="L1315" s="21">
        <v>-0.99999999999999922</v>
      </c>
      <c r="M1315" s="21">
        <v>-0.99999999999999922</v>
      </c>
      <c r="N1315" s="21">
        <v>-2.6111171194067668</v>
      </c>
      <c r="O1315" s="21">
        <v>-7.8038661700263701</v>
      </c>
      <c r="P1315" s="21">
        <v>-7.9267870326529474E-3</v>
      </c>
      <c r="Q1315" s="21">
        <v>-1.0505007433430005</v>
      </c>
      <c r="R1315" s="21">
        <v>-0.46600904867335435</v>
      </c>
      <c r="S1315" s="21">
        <v>0.34676615758452556</v>
      </c>
      <c r="T1315" s="21">
        <v>-2.5993065260186271E-2</v>
      </c>
      <c r="U1315" s="21">
        <v>-3.499516640548949E-2</v>
      </c>
      <c r="V1315" s="21">
        <v>0</v>
      </c>
      <c r="W1315" s="21">
        <v>16.653351275567537</v>
      </c>
      <c r="X1315" s="21">
        <v>-5.6893251183542076E-2</v>
      </c>
      <c r="Y1315" s="21">
        <v>-0.99999999999999922</v>
      </c>
      <c r="Z1315" s="21">
        <v>-0.99999999999999922</v>
      </c>
      <c r="AA1315" s="21">
        <v>20.293618844056159</v>
      </c>
      <c r="AB1315" s="21">
        <v>9.084214848835738E-2</v>
      </c>
      <c r="AC1315" s="21">
        <v>-0.11252133369550554</v>
      </c>
      <c r="AD1315" s="21">
        <v>0.10380471755038791</v>
      </c>
      <c r="AE1315" s="21">
        <v>4.1062766171619867</v>
      </c>
      <c r="AF1315" s="21">
        <v>-0.99999999999999922</v>
      </c>
      <c r="AG1315" s="21">
        <v>-0.99999999999999922</v>
      </c>
      <c r="AH1315" s="21">
        <v>-0.99999999999999922</v>
      </c>
      <c r="AI1315" s="21">
        <v>0</v>
      </c>
      <c r="AJ1315" s="21">
        <v>0</v>
      </c>
      <c r="AK1315" s="21">
        <v>0.56615465787354469</v>
      </c>
      <c r="AL1315" s="21">
        <v>0.35620659788634851</v>
      </c>
      <c r="AM1315" s="21">
        <v>0.2093026447112116</v>
      </c>
      <c r="AN1315" s="21">
        <v>-6.5671783107547371E-2</v>
      </c>
      <c r="AO1315" s="21">
        <v>8.0633394071480122</v>
      </c>
      <c r="AP1315" s="21">
        <v>0.13923841174305845</v>
      </c>
      <c r="AQ1315" s="21">
        <v>8.8199999173472374</v>
      </c>
      <c r="AR1315" s="21">
        <v>0.28577792591884971</v>
      </c>
      <c r="AS1315" s="21">
        <v>-0.18744910715388047</v>
      </c>
      <c r="AT1315" s="21">
        <v>-0.99999999999999922</v>
      </c>
      <c r="AU1315" s="21">
        <v>-0.99999999999999922</v>
      </c>
      <c r="AV1315" s="21">
        <v>3.6810706258820387E-2</v>
      </c>
      <c r="AW1315" s="21">
        <v>12.628991085772853</v>
      </c>
      <c r="AX1315" s="21">
        <v>12.628991085772853</v>
      </c>
      <c r="AY1315" s="21">
        <v>-0.14932500176748792</v>
      </c>
      <c r="AZ1315" s="21">
        <v>-22.647192599782738</v>
      </c>
      <c r="BA1315" s="26">
        <v>1390.2781531835424</v>
      </c>
      <c r="CU1315" t="e">
        <v>#N/A</v>
      </c>
      <c r="CV1315" t="e">
        <v>#N/A</v>
      </c>
    </row>
    <row r="1316" spans="1:100" x14ac:dyDescent="0.25">
      <c r="A1316">
        <v>3481</v>
      </c>
      <c r="B1316" t="s">
        <v>1708</v>
      </c>
      <c r="C1316" s="26">
        <v>3</v>
      </c>
      <c r="D1316" s="21">
        <v>4.2217392859720357</v>
      </c>
      <c r="E1316" s="21">
        <v>-1.0653039021316698E-2</v>
      </c>
      <c r="F1316" s="21">
        <v>0.9224419126160851</v>
      </c>
      <c r="G1316" s="21">
        <v>0.9224419126160851</v>
      </c>
      <c r="H1316" s="21">
        <v>0.46643222727037775</v>
      </c>
      <c r="I1316" s="21">
        <v>0</v>
      </c>
      <c r="J1316" s="21">
        <v>27.985933636222665</v>
      </c>
      <c r="K1316" s="21">
        <v>0.46643222727037775</v>
      </c>
      <c r="L1316" s="21">
        <v>-0.99999999999999967</v>
      </c>
      <c r="M1316" s="21">
        <v>-0.99999999999999967</v>
      </c>
      <c r="N1316" s="21">
        <v>9.3286445454075597</v>
      </c>
      <c r="O1316" s="21">
        <v>33.130114834810769</v>
      </c>
      <c r="P1316" s="21">
        <v>0.13191442151769261</v>
      </c>
      <c r="Q1316" s="21">
        <v>1.330898261305081</v>
      </c>
      <c r="R1316" s="21">
        <v>0.394144328056516</v>
      </c>
      <c r="S1316" s="21">
        <v>0.33333333333333359</v>
      </c>
      <c r="T1316" s="21">
        <v>0.31860188592890304</v>
      </c>
      <c r="U1316" s="21">
        <v>0.16149898766752127</v>
      </c>
      <c r="V1316" s="21">
        <v>-4.8458889394212668E-2</v>
      </c>
      <c r="W1316" s="21">
        <v>11.941723610606704</v>
      </c>
      <c r="X1316" s="21">
        <v>0.52601415889223779</v>
      </c>
      <c r="Y1316" s="21">
        <v>-0.99999999999999967</v>
      </c>
      <c r="Z1316" s="21">
        <v>-0.99999999999999967</v>
      </c>
      <c r="AA1316" s="21">
        <v>55.682161888120874</v>
      </c>
      <c r="AB1316" s="21">
        <v>0.32943059289130322</v>
      </c>
      <c r="AC1316" s="21">
        <v>0.2749422368541603</v>
      </c>
      <c r="AD1316" s="21">
        <v>0.2625530492436895</v>
      </c>
      <c r="AE1316" s="21">
        <v>43.34629394945766</v>
      </c>
      <c r="AF1316" s="21">
        <v>-0.99999999999999967</v>
      </c>
      <c r="AG1316" s="21">
        <v>-0.99999999999999967</v>
      </c>
      <c r="AH1316" s="21">
        <v>-0.99999999999999967</v>
      </c>
      <c r="AI1316" s="21">
        <v>0</v>
      </c>
      <c r="AJ1316" s="21">
        <v>-4.8458889394212668E-2</v>
      </c>
      <c r="AK1316" s="21">
        <v>-0.15258122110501179</v>
      </c>
      <c r="AL1316" s="21">
        <v>-0.11419958720797033</v>
      </c>
      <c r="AM1316" s="21">
        <v>0.15774245265853334</v>
      </c>
      <c r="AN1316" s="21">
        <v>0.12264704469187962</v>
      </c>
      <c r="AO1316" s="21">
        <v>3.1806552109382698</v>
      </c>
      <c r="AP1316" s="21">
        <v>2.4951781812571379</v>
      </c>
      <c r="AQ1316" s="21">
        <v>39.927657246829355</v>
      </c>
      <c r="AR1316" s="21">
        <v>0.76497531753554493</v>
      </c>
      <c r="AS1316" s="21">
        <v>0.99244638616261538</v>
      </c>
      <c r="AT1316" s="21">
        <v>-0.99999999999999967</v>
      </c>
      <c r="AU1316" s="21">
        <v>-0.99999999999999967</v>
      </c>
      <c r="AV1316" s="21">
        <v>1.3165862406726017</v>
      </c>
      <c r="AW1316" s="21">
        <v>91.307454904188788</v>
      </c>
      <c r="AX1316" s="21">
        <v>86.461565964767502</v>
      </c>
      <c r="AY1316" s="21">
        <v>0.38335455316454797</v>
      </c>
      <c r="AZ1316" s="21">
        <v>13.877987561963044</v>
      </c>
      <c r="BA1316" s="26">
        <v>1534.3703596741673</v>
      </c>
    </row>
    <row r="1317" spans="1:100" x14ac:dyDescent="0.25">
      <c r="A1317">
        <v>3482</v>
      </c>
      <c r="B1317" t="s">
        <v>1709</v>
      </c>
      <c r="C1317" s="26">
        <v>3</v>
      </c>
      <c r="D1317" s="21">
        <v>4.3392816792954401</v>
      </c>
      <c r="E1317" s="21">
        <v>1.4433934681765976E-2</v>
      </c>
      <c r="F1317" s="21">
        <v>-0.774461097970913</v>
      </c>
      <c r="G1317" s="21">
        <v>-0.774461097970913</v>
      </c>
      <c r="H1317" s="21">
        <v>5.5584673646569327E-2</v>
      </c>
      <c r="I1317" s="21">
        <v>0</v>
      </c>
      <c r="J1317" s="21">
        <v>3.3350804187941607</v>
      </c>
      <c r="K1317" s="21">
        <v>5.5584673646569327E-2</v>
      </c>
      <c r="L1317" s="21">
        <v>-0.99999999999999978</v>
      </c>
      <c r="M1317" s="21">
        <v>-0.99999999999999978</v>
      </c>
      <c r="N1317" s="21">
        <v>1.111693472931387</v>
      </c>
      <c r="O1317" s="21">
        <v>6.899901000118688</v>
      </c>
      <c r="P1317" s="21">
        <v>3.8089561956256759</v>
      </c>
      <c r="Q1317" s="21">
        <v>-5.1385169911027626</v>
      </c>
      <c r="R1317" s="21">
        <v>-1.3940179065990383</v>
      </c>
      <c r="S1317" s="21">
        <v>0.33383750511163751</v>
      </c>
      <c r="T1317" s="21">
        <v>0.29007361423346789</v>
      </c>
      <c r="U1317" s="21">
        <v>-2.4978708725657715E-3</v>
      </c>
      <c r="V1317" s="21">
        <v>0</v>
      </c>
      <c r="W1317" s="21">
        <v>22.63314299303881</v>
      </c>
      <c r="X1317" s="21">
        <v>0.51507524310840802</v>
      </c>
      <c r="Y1317" s="21">
        <v>-0.99999999999999978</v>
      </c>
      <c r="Z1317" s="21">
        <v>-0.99999999999999978</v>
      </c>
      <c r="AA1317" s="21">
        <v>41.853107130848393</v>
      </c>
      <c r="AB1317" s="21">
        <v>7.5238914096024456E-2</v>
      </c>
      <c r="AC1317" s="21">
        <v>0.15147199309129361</v>
      </c>
      <c r="AD1317" s="21">
        <v>0.1855687337008545</v>
      </c>
      <c r="AE1317" s="21">
        <v>20.613982044408623</v>
      </c>
      <c r="AF1317" s="21">
        <v>-0.99999999999999978</v>
      </c>
      <c r="AG1317" s="21">
        <v>-0.99999999999999978</v>
      </c>
      <c r="AH1317" s="21">
        <v>-0.99999999999999978</v>
      </c>
      <c r="AI1317" s="21">
        <v>-4.699004751103817E-2</v>
      </c>
      <c r="AJ1317" s="21">
        <v>0</v>
      </c>
      <c r="AK1317" s="21">
        <v>-2.0254360974628231E-2</v>
      </c>
      <c r="AL1317" s="21">
        <v>1.7641632632385391E-2</v>
      </c>
      <c r="AM1317" s="21">
        <v>-0.21029172644399791</v>
      </c>
      <c r="AN1317" s="21">
        <v>0.36443146600252752</v>
      </c>
      <c r="AO1317" s="21">
        <v>-5.3585649659730885</v>
      </c>
      <c r="AP1317" s="21">
        <v>9.1989948132251147</v>
      </c>
      <c r="AQ1317" s="21">
        <v>25.96822341183298</v>
      </c>
      <c r="AR1317" s="21">
        <v>0.62141324847253954</v>
      </c>
      <c r="AS1317" s="21">
        <v>0.57065991675497707</v>
      </c>
      <c r="AT1317" s="21">
        <v>-0.99999999999999978</v>
      </c>
      <c r="AU1317" s="21">
        <v>-0.99999999999999978</v>
      </c>
      <c r="AV1317" s="21">
        <v>-2.1684790045699516</v>
      </c>
      <c r="AW1317" s="21">
        <v>57.952002944192223</v>
      </c>
      <c r="AX1317" s="21">
        <v>57.012201993971466</v>
      </c>
      <c r="AY1317" s="21">
        <v>0.10697208003110535</v>
      </c>
      <c r="AZ1317" s="21">
        <v>-13.998897968135349</v>
      </c>
      <c r="BA1317" s="26">
        <v>1435.0405929249582</v>
      </c>
    </row>
    <row r="1318" spans="1:100" x14ac:dyDescent="0.25">
      <c r="A1318">
        <v>3484</v>
      </c>
      <c r="B1318" t="s">
        <v>1710</v>
      </c>
      <c r="C1318" s="26">
        <v>3</v>
      </c>
      <c r="D1318" s="21">
        <v>4.1776953048305332</v>
      </c>
      <c r="E1318" s="21">
        <v>0</v>
      </c>
      <c r="F1318" s="21">
        <v>-0.26319219012741513</v>
      </c>
      <c r="G1318" s="21">
        <v>-0.26319219012741513</v>
      </c>
      <c r="H1318" s="21">
        <v>-8.4293435357946062E-2</v>
      </c>
      <c r="I1318" s="21">
        <v>0</v>
      </c>
      <c r="J1318" s="21">
        <v>-5.0576061214767662</v>
      </c>
      <c r="K1318" s="21">
        <v>-8.4293435357946062E-2</v>
      </c>
      <c r="L1318" s="21">
        <v>-1.0000000000000009</v>
      </c>
      <c r="M1318" s="21">
        <v>-1.0000000000000009</v>
      </c>
      <c r="N1318" s="21">
        <v>-1.6858687071589211</v>
      </c>
      <c r="O1318" s="21">
        <v>-1.1431030067736463</v>
      </c>
      <c r="P1318" s="21">
        <v>8.0299166506079864E-2</v>
      </c>
      <c r="Q1318" s="21">
        <v>1.8536281315144648E-2</v>
      </c>
      <c r="R1318" s="21">
        <v>6.3669514360508977E-3</v>
      </c>
      <c r="S1318" s="21">
        <v>0.33333333333333359</v>
      </c>
      <c r="T1318" s="21">
        <v>0.27948492834641531</v>
      </c>
      <c r="U1318" s="21">
        <v>1.7940860193809513E-2</v>
      </c>
      <c r="V1318" s="21">
        <v>-1.4524186010495568E-2</v>
      </c>
      <c r="W1318" s="21">
        <v>28.021134848840358</v>
      </c>
      <c r="X1318" s="21">
        <v>0.6198702266286219</v>
      </c>
      <c r="Y1318" s="21">
        <v>-1.0000000000000009</v>
      </c>
      <c r="Z1318" s="21">
        <v>-1.0000000000000009</v>
      </c>
      <c r="AA1318" s="21">
        <v>62.903490442840898</v>
      </c>
      <c r="AB1318" s="21">
        <v>0.32530833404521947</v>
      </c>
      <c r="AC1318" s="21">
        <v>0.22308488417491018</v>
      </c>
      <c r="AD1318" s="21">
        <v>0.14912655463116106</v>
      </c>
      <c r="AE1318" s="21">
        <v>34.875988642564522</v>
      </c>
      <c r="AF1318" s="21">
        <v>-1.0000000000000009</v>
      </c>
      <c r="AG1318" s="21">
        <v>-1.0000000000000009</v>
      </c>
      <c r="AH1318" s="21">
        <v>-1.0000000000000009</v>
      </c>
      <c r="AI1318" s="21">
        <v>0</v>
      </c>
      <c r="AJ1318" s="21">
        <v>-1.4524186010495568E-2</v>
      </c>
      <c r="AK1318" s="21">
        <v>-6.109746514363637E-2</v>
      </c>
      <c r="AL1318" s="21">
        <v>0.1978901767825709</v>
      </c>
      <c r="AM1318" s="21">
        <v>-0.14076562965246905</v>
      </c>
      <c r="AN1318" s="21">
        <v>0.3459545710812918</v>
      </c>
      <c r="AO1318" s="21">
        <v>-3.8246280670299071</v>
      </c>
      <c r="AP1318" s="21">
        <v>9.6383151609451492</v>
      </c>
      <c r="AQ1318" s="21">
        <v>22.963528727363588</v>
      </c>
      <c r="AR1318" s="21">
        <v>0.61623493586306277</v>
      </c>
      <c r="AS1318" s="21">
        <v>0.53557679127067548</v>
      </c>
      <c r="AT1318" s="21">
        <v>-1.0000000000000009</v>
      </c>
      <c r="AU1318" s="21">
        <v>-1.0000000000000009</v>
      </c>
      <c r="AV1318" s="21">
        <v>-0.25682523869136425</v>
      </c>
      <c r="AW1318" s="21">
        <v>71.398702597012431</v>
      </c>
      <c r="AX1318" s="21">
        <v>69.946283995962858</v>
      </c>
      <c r="AY1318" s="21">
        <v>0.16497323291731811</v>
      </c>
      <c r="AZ1318" s="21">
        <v>5.5973288501810181</v>
      </c>
      <c r="BA1318" s="26">
        <v>1471.0854205680566</v>
      </c>
    </row>
    <row r="1319" spans="1:100" x14ac:dyDescent="0.25">
      <c r="A1319">
        <v>3485</v>
      </c>
      <c r="B1319" t="s">
        <v>1711</v>
      </c>
      <c r="C1319" s="26">
        <v>3</v>
      </c>
      <c r="D1319" s="21">
        <v>2.0470456014889957</v>
      </c>
      <c r="E1319" s="21">
        <v>0</v>
      </c>
      <c r="F1319" s="21">
        <v>-1.3696343923439072</v>
      </c>
      <c r="G1319" s="21">
        <v>-1.3696343923439072</v>
      </c>
      <c r="H1319" s="21">
        <v>-0.25691444368904587</v>
      </c>
      <c r="I1319" s="21">
        <v>0</v>
      </c>
      <c r="J1319" s="21">
        <v>-15.414866621342746</v>
      </c>
      <c r="K1319" s="21">
        <v>-0.25691444368904587</v>
      </c>
      <c r="L1319" s="21">
        <v>-1.0000000000000016</v>
      </c>
      <c r="M1319" s="21">
        <v>-1.0000000000000016</v>
      </c>
      <c r="N1319" s="21">
        <v>-5.1382888737809154</v>
      </c>
      <c r="O1319" s="21">
        <v>-14.737455412197658</v>
      </c>
      <c r="P1319" s="21">
        <v>8.0255436737513688E-2</v>
      </c>
      <c r="Q1319" s="21">
        <v>-10.885478663093306</v>
      </c>
      <c r="R1319" s="21">
        <v>-3.622845462904114</v>
      </c>
      <c r="S1319" s="21">
        <v>0.33333333333333376</v>
      </c>
      <c r="T1319" s="21">
        <v>0.26742800218282547</v>
      </c>
      <c r="U1319" s="21">
        <v>-4.3202894783589574E-2</v>
      </c>
      <c r="V1319" s="21">
        <v>-3.6838937965728465E-2</v>
      </c>
      <c r="W1319" s="21">
        <v>31.105357858235472</v>
      </c>
      <c r="X1319" s="21">
        <v>0.39792524112596728</v>
      </c>
      <c r="Y1319" s="21">
        <v>-1.0000000000000016</v>
      </c>
      <c r="Z1319" s="21">
        <v>-1.0000000000000016</v>
      </c>
      <c r="AA1319" s="21">
        <v>15.05589037063654</v>
      </c>
      <c r="AB1319" s="21">
        <v>-9.7977588679407326E-2</v>
      </c>
      <c r="AC1319" s="21">
        <v>-9.9317448683335557E-2</v>
      </c>
      <c r="AD1319" s="21">
        <v>-5.1237403131153665E-2</v>
      </c>
      <c r="AE1319" s="21">
        <v>-12.426622024694829</v>
      </c>
      <c r="AF1319" s="21">
        <v>-1.0000000000000016</v>
      </c>
      <c r="AG1319" s="21">
        <v>-1.0000000000000016</v>
      </c>
      <c r="AH1319" s="21">
        <v>-1.0000000000000016</v>
      </c>
      <c r="AI1319" s="21">
        <v>-0.11571400301313403</v>
      </c>
      <c r="AJ1319" s="21">
        <v>-3.6838937965728465E-2</v>
      </c>
      <c r="AK1319" s="21">
        <v>0.91389440014755874</v>
      </c>
      <c r="AL1319" s="21">
        <v>0.27092500474275394</v>
      </c>
      <c r="AM1319" s="21">
        <v>0.23498211046644366</v>
      </c>
      <c r="AN1319" s="21">
        <v>-1.8226082496565016E-2</v>
      </c>
      <c r="AO1319" s="21">
        <v>10.444024762398886</v>
      </c>
      <c r="AP1319" s="21">
        <v>0.89897296129964732</v>
      </c>
      <c r="AQ1319" s="21">
        <v>15.690491236892727</v>
      </c>
      <c r="AR1319" s="21">
        <v>0.5207195027668412</v>
      </c>
      <c r="AS1319" s="21">
        <v>0.14101079743692124</v>
      </c>
      <c r="AT1319" s="21">
        <v>-1.0000000000000016</v>
      </c>
      <c r="AU1319" s="21">
        <v>-1.0000000000000016</v>
      </c>
      <c r="AV1319" s="21">
        <v>-4.9924798552480176</v>
      </c>
      <c r="AW1319" s="21">
        <v>1.2174079197385339</v>
      </c>
      <c r="AX1319" s="21">
        <v>-4.7807659370969908</v>
      </c>
      <c r="AY1319" s="21">
        <v>-0.20976963785206332</v>
      </c>
      <c r="AZ1319" s="21">
        <v>-62.838568262090831</v>
      </c>
      <c r="BA1319" s="26">
        <v>1358.0920037608159</v>
      </c>
    </row>
    <row r="1320" spans="1:100" x14ac:dyDescent="0.25">
      <c r="A1320">
        <v>3487</v>
      </c>
      <c r="B1320" t="s">
        <v>1712</v>
      </c>
      <c r="C1320" s="26">
        <v>3</v>
      </c>
      <c r="D1320" s="21">
        <v>4.8214117297137973</v>
      </c>
      <c r="E1320" s="21">
        <v>0</v>
      </c>
      <c r="F1320" s="21">
        <v>0.44945112104045881</v>
      </c>
      <c r="G1320" s="21">
        <v>0.44945112104045881</v>
      </c>
      <c r="H1320" s="21">
        <v>8.7470633597478573E-2</v>
      </c>
      <c r="I1320" s="21">
        <v>0</v>
      </c>
      <c r="J1320" s="21">
        <v>5.248238015848715</v>
      </c>
      <c r="K1320" s="21">
        <v>8.7470633597478573E-2</v>
      </c>
      <c r="L1320" s="21">
        <v>-0.99999999999999845</v>
      </c>
      <c r="M1320" s="21">
        <v>-0.99999999999999845</v>
      </c>
      <c r="N1320" s="21">
        <v>1.7494126719495717</v>
      </c>
      <c r="O1320" s="21">
        <v>10.519100866602969</v>
      </c>
      <c r="P1320" s="21">
        <v>-2.2189296128253926E-2</v>
      </c>
      <c r="Q1320" s="21">
        <v>3.5755110188939074</v>
      </c>
      <c r="R1320" s="21">
        <v>1.1858048595680537</v>
      </c>
      <c r="S1320" s="21">
        <v>0.33333333333333293</v>
      </c>
      <c r="T1320" s="21">
        <v>0.34631666242848613</v>
      </c>
      <c r="U1320" s="21">
        <v>0.26329318543296459</v>
      </c>
      <c r="V1320" s="21">
        <v>-9.0595177478975469E-2</v>
      </c>
      <c r="W1320" s="21">
        <v>30.595094804733172</v>
      </c>
      <c r="X1320" s="21">
        <v>1.1156438803778801</v>
      </c>
      <c r="Y1320" s="21">
        <v>-0.99999999999999845</v>
      </c>
      <c r="Z1320" s="21">
        <v>-0.99999999999999845</v>
      </c>
      <c r="AA1320" s="21">
        <v>68.562931643615443</v>
      </c>
      <c r="AB1320" s="21">
        <v>0.22352868525675904</v>
      </c>
      <c r="AC1320" s="21">
        <v>0.29114165772677147</v>
      </c>
      <c r="AD1320" s="21">
        <v>0.22097029660275425</v>
      </c>
      <c r="AE1320" s="21">
        <v>36.782031979314247</v>
      </c>
      <c r="AF1320" s="21">
        <v>-0.99999999999999845</v>
      </c>
      <c r="AG1320" s="21">
        <v>-0.99999999999999845</v>
      </c>
      <c r="AH1320" s="21">
        <v>-0.99999999999999845</v>
      </c>
      <c r="AI1320" s="21">
        <v>0</v>
      </c>
      <c r="AJ1320" s="21">
        <v>-9.0595177478975469E-2</v>
      </c>
      <c r="AK1320" s="21">
        <v>-6.7858667861037503E-2</v>
      </c>
      <c r="AL1320" s="21">
        <v>0.1952860548039464</v>
      </c>
      <c r="AM1320" s="21">
        <v>3.5815991083149201E-2</v>
      </c>
      <c r="AN1320" s="21">
        <v>0.18203853648290999</v>
      </c>
      <c r="AO1320" s="21">
        <v>0.55610643777354263</v>
      </c>
      <c r="AP1320" s="21">
        <v>5.5273936860924806</v>
      </c>
      <c r="AQ1320" s="21">
        <v>35.843332820581892</v>
      </c>
      <c r="AR1320" s="21">
        <v>0.85234800371580777</v>
      </c>
      <c r="AS1320" s="21">
        <v>1.203114513975359</v>
      </c>
      <c r="AT1320" s="21">
        <v>-0.99999999999999845</v>
      </c>
      <c r="AU1320" s="21">
        <v>-0.99999999999999845</v>
      </c>
      <c r="AV1320" s="21">
        <v>1.6352559806085123</v>
      </c>
      <c r="AW1320" s="21">
        <v>84.609426196310949</v>
      </c>
      <c r="AX1320" s="21">
        <v>75.549908448413362</v>
      </c>
      <c r="AY1320" s="21">
        <v>0.30152728883812913</v>
      </c>
      <c r="AZ1320" s="21">
        <v>17.07885853799835</v>
      </c>
      <c r="BA1320" s="26">
        <v>1489.7985252073647</v>
      </c>
      <c r="CU1320" t="e">
        <v>#N/A</v>
      </c>
      <c r="CV1320" t="e">
        <v>#N/A</v>
      </c>
    </row>
    <row r="1321" spans="1:100" x14ac:dyDescent="0.25">
      <c r="A1321">
        <v>3488</v>
      </c>
      <c r="B1321" t="s">
        <v>1713</v>
      </c>
      <c r="C1321" s="26">
        <v>2</v>
      </c>
      <c r="D1321" s="21">
        <v>4.944206531744971</v>
      </c>
      <c r="E1321" s="21">
        <v>0.26928139129905571</v>
      </c>
      <c r="F1321" s="21">
        <v>0.74747735723662689</v>
      </c>
      <c r="G1321" s="21">
        <v>0.75853859154933767</v>
      </c>
      <c r="H1321" s="21">
        <v>0.20915366405333863</v>
      </c>
      <c r="I1321" s="21">
        <v>0</v>
      </c>
      <c r="J1321" s="21">
        <v>12.549219843200316</v>
      </c>
      <c r="K1321" s="21">
        <v>0.20915366405333863</v>
      </c>
      <c r="L1321" s="21">
        <v>-1</v>
      </c>
      <c r="M1321" s="21">
        <v>-1</v>
      </c>
      <c r="N1321" s="21">
        <v>4.1830732810667719</v>
      </c>
      <c r="O1321" s="21">
        <v>16.880227113267804</v>
      </c>
      <c r="P1321" s="21">
        <v>1.5315445928408526</v>
      </c>
      <c r="Q1321" s="21">
        <v>3.8678763499224145</v>
      </c>
      <c r="R1321" s="21">
        <v>1.2718902587594827</v>
      </c>
      <c r="S1321" s="21">
        <v>0.3539514889445205</v>
      </c>
      <c r="T1321" s="21">
        <v>0.3834655811004406</v>
      </c>
      <c r="U1321" s="21">
        <v>0.20056571187703903</v>
      </c>
      <c r="V1321" s="21">
        <v>1.6889533919129313E-2</v>
      </c>
      <c r="W1321" s="21">
        <v>32.077359594499377</v>
      </c>
      <c r="X1321" s="21">
        <v>1.3724364866494241</v>
      </c>
      <c r="Y1321" s="21">
        <v>-1</v>
      </c>
      <c r="Z1321" s="21">
        <v>-1</v>
      </c>
      <c r="AA1321" s="21">
        <v>58.390037529721027</v>
      </c>
      <c r="AB1321" s="21">
        <v>0.25533421621727603</v>
      </c>
      <c r="AC1321" s="21">
        <v>0.25560018012431596</v>
      </c>
      <c r="AD1321" s="21">
        <v>0.24982405321752565</v>
      </c>
      <c r="AE1321" s="21">
        <v>30.326640693808464</v>
      </c>
      <c r="AF1321" s="21">
        <v>-1</v>
      </c>
      <c r="AG1321" s="21">
        <v>-1</v>
      </c>
      <c r="AH1321" s="21">
        <v>-1</v>
      </c>
      <c r="AI1321" s="21">
        <v>8.9942159556643513E-3</v>
      </c>
      <c r="AJ1321" s="21">
        <v>1.6889533919129313E-2</v>
      </c>
      <c r="AK1321" s="21">
        <v>-7.5703890759888856E-2</v>
      </c>
      <c r="AL1321" s="21">
        <v>0.24753184774913617</v>
      </c>
      <c r="AM1321" s="21">
        <v>-9.6519679578638121E-2</v>
      </c>
      <c r="AN1321" s="21">
        <v>0.2799605397936919</v>
      </c>
      <c r="AO1321" s="21">
        <v>-2.0707498287318913</v>
      </c>
      <c r="AP1321" s="21">
        <v>7.5159111190544721</v>
      </c>
      <c r="AQ1321" s="21">
        <v>37.771211076485812</v>
      </c>
      <c r="AR1321" s="21">
        <v>0.8768820849572786</v>
      </c>
      <c r="AS1321" s="21">
        <v>1.477175759961969</v>
      </c>
      <c r="AT1321" s="21">
        <v>-1</v>
      </c>
      <c r="AU1321" s="21">
        <v>-1</v>
      </c>
      <c r="AV1321" s="21">
        <v>1.7395659327610034</v>
      </c>
      <c r="AW1321" s="21">
        <v>72.733924786714738</v>
      </c>
      <c r="AX1321" s="21">
        <v>73.082530770304501</v>
      </c>
      <c r="AY1321" s="21">
        <v>0.3046187979805326</v>
      </c>
      <c r="AZ1321" s="21">
        <v>24.168181596913801</v>
      </c>
      <c r="BA1321" s="26">
        <v>1455.7126330692749</v>
      </c>
    </row>
    <row r="1322" spans="1:100" x14ac:dyDescent="0.25">
      <c r="A1322">
        <v>3489</v>
      </c>
      <c r="B1322" t="s">
        <v>1714</v>
      </c>
      <c r="C1322" s="26">
        <v>3</v>
      </c>
      <c r="D1322" s="21">
        <v>3.9064289993096142</v>
      </c>
      <c r="E1322" s="21">
        <v>-8.5559974968769464E-2</v>
      </c>
      <c r="F1322" s="21">
        <v>-0.10782030477414489</v>
      </c>
      <c r="G1322" s="21">
        <v>-0.12842202593589264</v>
      </c>
      <c r="H1322" s="21">
        <v>0.44998963486487037</v>
      </c>
      <c r="I1322" s="21">
        <v>0.10077173488161915</v>
      </c>
      <c r="J1322" s="21">
        <v>33.045682184789371</v>
      </c>
      <c r="K1322" s="21">
        <v>0.55076136974648982</v>
      </c>
      <c r="L1322" s="21">
        <v>-1.0000000000000011</v>
      </c>
      <c r="M1322" s="21">
        <v>-1.0000000000000011</v>
      </c>
      <c r="N1322" s="21">
        <v>11.015227394929795</v>
      </c>
      <c r="O1322" s="21">
        <v>36.823689158163113</v>
      </c>
      <c r="P1322" s="21">
        <v>0.10921083901077096</v>
      </c>
      <c r="Q1322" s="21">
        <v>-1.1520483190007349</v>
      </c>
      <c r="R1322" s="21">
        <v>-0.34785409192616773</v>
      </c>
      <c r="S1322" s="21">
        <v>0.34046168288959161</v>
      </c>
      <c r="T1322" s="21">
        <v>0.39313397482570683</v>
      </c>
      <c r="U1322" s="21">
        <v>0.53887457059515942</v>
      </c>
      <c r="V1322" s="21">
        <v>-4.9219510987649892E-3</v>
      </c>
      <c r="W1322" s="21">
        <v>28.671476298608127</v>
      </c>
      <c r="X1322" s="21">
        <v>2.3686015052492286</v>
      </c>
      <c r="Y1322" s="21">
        <v>-1.0000000000000011</v>
      </c>
      <c r="Z1322" s="21">
        <v>-1.0000000000000011</v>
      </c>
      <c r="AA1322" s="21">
        <v>70.664260445512582</v>
      </c>
      <c r="AB1322" s="21">
        <v>0.43556469310961021</v>
      </c>
      <c r="AC1322" s="21">
        <v>9.9190676127427671E-2</v>
      </c>
      <c r="AD1322" s="21">
        <v>0.31205739553957484</v>
      </c>
      <c r="AE1322" s="21">
        <v>42.340638238830635</v>
      </c>
      <c r="AF1322" s="21">
        <v>-1.0000000000000011</v>
      </c>
      <c r="AG1322" s="21">
        <v>-1.0000000000000011</v>
      </c>
      <c r="AH1322" s="21">
        <v>-1.0000000000000011</v>
      </c>
      <c r="AI1322" s="21">
        <v>0</v>
      </c>
      <c r="AJ1322" s="21">
        <v>-4.9219510987649892E-3</v>
      </c>
      <c r="AK1322" s="21">
        <v>-4.0224872947748028E-2</v>
      </c>
      <c r="AL1322" s="21">
        <v>-0.1336378334708655</v>
      </c>
      <c r="AM1322" s="21">
        <v>-0.16380047657374103</v>
      </c>
      <c r="AN1322" s="21">
        <v>0.34752753079618298</v>
      </c>
      <c r="AO1322" s="21">
        <v>-4.2961362790822655</v>
      </c>
      <c r="AP1322" s="21">
        <v>8.019999102550246</v>
      </c>
      <c r="AQ1322" s="21">
        <v>61.71715848339749</v>
      </c>
      <c r="AR1322" s="21">
        <v>1.2675482772116937</v>
      </c>
      <c r="AS1322" s="21">
        <v>2.9193628749957199</v>
      </c>
      <c r="AT1322" s="21">
        <v>-1.0000000000000011</v>
      </c>
      <c r="AU1322" s="21">
        <v>-1.0000000000000011</v>
      </c>
      <c r="AV1322" s="21">
        <v>-0.47627611786206037</v>
      </c>
      <c r="AW1322" s="21">
        <v>115.50794870622595</v>
      </c>
      <c r="AX1322" s="21">
        <v>115.01575359634946</v>
      </c>
      <c r="AY1322" s="21">
        <v>0.15500551402916929</v>
      </c>
      <c r="AZ1322" s="21">
        <v>9.9569393327155105</v>
      </c>
      <c r="BA1322" s="26">
        <v>1555.3733175704313</v>
      </c>
      <c r="CU1322" t="e">
        <v>#N/A</v>
      </c>
      <c r="CV1322" t="e">
        <v>#N/A</v>
      </c>
    </row>
    <row r="1323" spans="1:100" x14ac:dyDescent="0.25">
      <c r="A1323">
        <v>3490</v>
      </c>
      <c r="B1323" t="s">
        <v>1715</v>
      </c>
      <c r="C1323" s="26">
        <v>3</v>
      </c>
      <c r="D1323" s="21">
        <v>5.6692997649447312</v>
      </c>
      <c r="E1323" s="21">
        <v>-0.2757024785372012</v>
      </c>
      <c r="F1323" s="21">
        <v>1.2894204231331277</v>
      </c>
      <c r="G1323" s="21">
        <v>1.2163454286950941</v>
      </c>
      <c r="H1323" s="21">
        <v>0.27948519103858793</v>
      </c>
      <c r="I1323" s="21">
        <v>0</v>
      </c>
      <c r="J1323" s="21">
        <v>16.769111462315269</v>
      </c>
      <c r="K1323" s="21">
        <v>0.27948519103858793</v>
      </c>
      <c r="L1323" s="21">
        <v>-1.0000000000000004</v>
      </c>
      <c r="M1323" s="21">
        <v>-1.0000000000000004</v>
      </c>
      <c r="N1323" s="21">
        <v>5.5897038207717555</v>
      </c>
      <c r="O1323" s="21">
        <v>23.654756655955126</v>
      </c>
      <c r="P1323" s="21">
        <v>-0.63842345140688161</v>
      </c>
      <c r="Q1323" s="21">
        <v>-2.647666433519714</v>
      </c>
      <c r="R1323" s="21">
        <v>-0.87187494825156109</v>
      </c>
      <c r="S1323" s="21">
        <v>0.33333333333333337</v>
      </c>
      <c r="T1323" s="21">
        <v>0.356557172556699</v>
      </c>
      <c r="U1323" s="21">
        <v>0.17836651497254921</v>
      </c>
      <c r="V1323" s="21">
        <v>-6.8030744151900673E-3</v>
      </c>
      <c r="W1323" s="21">
        <v>23.278750216352133</v>
      </c>
      <c r="X1323" s="21">
        <v>1.1062767674738667</v>
      </c>
      <c r="Y1323" s="21">
        <v>-1.0000000000000004</v>
      </c>
      <c r="Z1323" s="21">
        <v>-1.0000000000000004</v>
      </c>
      <c r="AA1323" s="21">
        <v>65.275841153679366</v>
      </c>
      <c r="AB1323" s="21">
        <v>0.43179871911893108</v>
      </c>
      <c r="AC1323" s="21">
        <v>0.25940199692456051</v>
      </c>
      <c r="AD1323" s="21">
        <v>0.16617860166808446</v>
      </c>
      <c r="AE1323" s="21">
        <v>42.868965885578824</v>
      </c>
      <c r="AF1323" s="21">
        <v>-1.0000000000000004</v>
      </c>
      <c r="AG1323" s="21">
        <v>-1.0000000000000004</v>
      </c>
      <c r="AH1323" s="21">
        <v>-1.0000000000000004</v>
      </c>
      <c r="AI1323" s="21">
        <v>7.1624153798006684E-3</v>
      </c>
      <c r="AJ1323" s="21">
        <v>-6.8030744151900673E-3</v>
      </c>
      <c r="AK1323" s="21">
        <v>-0.1230863882637112</v>
      </c>
      <c r="AL1323" s="21">
        <v>-0.14852257622680512</v>
      </c>
      <c r="AM1323" s="21">
        <v>-0.18439731285843292</v>
      </c>
      <c r="AN1323" s="21">
        <v>0.24120796887300663</v>
      </c>
      <c r="AO1323" s="21">
        <v>-5.2253647627793791</v>
      </c>
      <c r="AP1323" s="21">
        <v>5.2875863406911421</v>
      </c>
      <c r="AQ1323" s="21">
        <v>40.047861678667402</v>
      </c>
      <c r="AR1323" s="21">
        <v>0.86145394644739126</v>
      </c>
      <c r="AS1323" s="21">
        <v>1.3857619585124541</v>
      </c>
      <c r="AT1323" s="21">
        <v>-1.0000000000000004</v>
      </c>
      <c r="AU1323" s="21">
        <v>-1.0000000000000004</v>
      </c>
      <c r="AV1323" s="21">
        <v>0.34447048044353268</v>
      </c>
      <c r="AW1323" s="21">
        <v>94.218184150325641</v>
      </c>
      <c r="AX1323" s="21">
        <v>93.681125016402646</v>
      </c>
      <c r="AY1323" s="21">
        <v>0.49339634871317806</v>
      </c>
      <c r="AZ1323" s="21">
        <v>36.267955273754268</v>
      </c>
      <c r="BA1323" s="26">
        <v>1545.297714686159</v>
      </c>
      <c r="CU1323" t="e">
        <v>#N/A</v>
      </c>
      <c r="CV1323" t="e">
        <v>#N/A</v>
      </c>
    </row>
    <row r="1324" spans="1:100" x14ac:dyDescent="0.25">
      <c r="A1324">
        <v>3491</v>
      </c>
      <c r="B1324" t="s">
        <v>1716</v>
      </c>
      <c r="C1324" s="26">
        <v>2</v>
      </c>
      <c r="D1324" s="21">
        <v>4.6929144223941988</v>
      </c>
      <c r="E1324" s="21">
        <v>0.21346235757815513</v>
      </c>
      <c r="F1324" s="21">
        <v>0.60848186583876285</v>
      </c>
      <c r="G1324" s="21">
        <v>0.61891190858999612</v>
      </c>
      <c r="H1324" s="21">
        <v>0.18026775673997292</v>
      </c>
      <c r="I1324" s="21">
        <v>0</v>
      </c>
      <c r="J1324" s="21">
        <v>10.816065404398376</v>
      </c>
      <c r="K1324" s="21">
        <v>0.18026775673997292</v>
      </c>
      <c r="L1324" s="21">
        <v>-1</v>
      </c>
      <c r="M1324" s="21">
        <v>-1</v>
      </c>
      <c r="N1324" s="21">
        <v>3.6053551347994581</v>
      </c>
      <c r="O1324" s="21">
        <v>15.07993279967396</v>
      </c>
      <c r="P1324" s="21">
        <v>1.2488510235393719</v>
      </c>
      <c r="Q1324" s="21">
        <v>3.2071480861499948</v>
      </c>
      <c r="R1324" s="21">
        <v>1.0548751156751048</v>
      </c>
      <c r="S1324" s="21">
        <v>0.34855188743005677</v>
      </c>
      <c r="T1324" s="21">
        <v>0.36066835509693873</v>
      </c>
      <c r="U1324" s="21">
        <v>0.17233633761725514</v>
      </c>
      <c r="V1324" s="21">
        <v>1.3156804940336119E-2</v>
      </c>
      <c r="W1324" s="21">
        <v>30.295685896194072</v>
      </c>
      <c r="X1324" s="21">
        <v>1.2416611265589816</v>
      </c>
      <c r="Y1324" s="21">
        <v>-1</v>
      </c>
      <c r="Z1324" s="21">
        <v>-1</v>
      </c>
      <c r="AA1324" s="21">
        <v>54.72185834935469</v>
      </c>
      <c r="AB1324" s="21">
        <v>0.22366971004593536</v>
      </c>
      <c r="AC1324" s="21">
        <v>0.22392365734852973</v>
      </c>
      <c r="AD1324" s="21">
        <v>0.21841955458224555</v>
      </c>
      <c r="AE1324" s="21">
        <v>27.409501057926562</v>
      </c>
      <c r="AF1324" s="21">
        <v>-1</v>
      </c>
      <c r="AG1324" s="21">
        <v>-1</v>
      </c>
      <c r="AH1324" s="21">
        <v>-1</v>
      </c>
      <c r="AI1324" s="21">
        <v>6.9474016264230295E-3</v>
      </c>
      <c r="AJ1324" s="21">
        <v>1.3156804940336119E-2</v>
      </c>
      <c r="AK1324" s="21">
        <v>-3.7556325876605484E-2</v>
      </c>
      <c r="AL1324" s="21">
        <v>0.20938428286585281</v>
      </c>
      <c r="AM1324" s="21">
        <v>-5.2088319166498129E-2</v>
      </c>
      <c r="AN1324" s="21">
        <v>0.23552917938155188</v>
      </c>
      <c r="AO1324" s="21">
        <v>-0.9393533680354258</v>
      </c>
      <c r="AP1324" s="21">
        <v>6.3845146583580066</v>
      </c>
      <c r="AQ1324" s="21">
        <v>35.874493675304585</v>
      </c>
      <c r="AR1324" s="21">
        <v>0.83513162231522875</v>
      </c>
      <c r="AS1324" s="21">
        <v>1.3421600021413886</v>
      </c>
      <c r="AT1324" s="21">
        <v>-1</v>
      </c>
      <c r="AU1324" s="21">
        <v>-1</v>
      </c>
      <c r="AV1324" s="21">
        <v>1.4515780994377492</v>
      </c>
      <c r="AW1324" s="21">
        <v>68.506616657242546</v>
      </c>
      <c r="AX1324" s="21">
        <v>68.799842209200463</v>
      </c>
      <c r="AY1324" s="21">
        <v>0.27205718889388147</v>
      </c>
      <c r="AZ1324" s="21">
        <v>18.46363122861656</v>
      </c>
      <c r="BA1324" s="26">
        <v>1471.127140136183</v>
      </c>
    </row>
    <row r="1325" spans="1:100" x14ac:dyDescent="0.25">
      <c r="A1325">
        <v>3492</v>
      </c>
      <c r="B1325" t="s">
        <v>1717</v>
      </c>
      <c r="C1325" s="26">
        <v>3</v>
      </c>
      <c r="D1325" s="21">
        <v>4.7761132974292488</v>
      </c>
      <c r="E1325" s="21">
        <v>1.7989219336161481E-2</v>
      </c>
      <c r="F1325" s="21">
        <v>-0.12528286041108483</v>
      </c>
      <c r="G1325" s="21">
        <v>-0.11373729004401867</v>
      </c>
      <c r="H1325" s="21">
        <v>0.44496930090040393</v>
      </c>
      <c r="I1325" s="21">
        <v>0</v>
      </c>
      <c r="J1325" s="21">
        <v>26.698158054024248</v>
      </c>
      <c r="K1325" s="21">
        <v>0.44496930090040393</v>
      </c>
      <c r="L1325" s="21">
        <v>-1</v>
      </c>
      <c r="M1325" s="21">
        <v>-1</v>
      </c>
      <c r="N1325" s="21">
        <v>8.8993860180080802</v>
      </c>
      <c r="O1325" s="21">
        <v>31.360534061409467</v>
      </c>
      <c r="P1325" s="21">
        <v>0.65338128695499254</v>
      </c>
      <c r="Q1325" s="21">
        <v>-1.5350766544867098</v>
      </c>
      <c r="R1325" s="21">
        <v>-0.46888565056806897</v>
      </c>
      <c r="S1325" s="21">
        <v>0.3333333333333332</v>
      </c>
      <c r="T1325" s="21">
        <v>0.41940847303979767</v>
      </c>
      <c r="U1325" s="21">
        <v>0.196221644069383</v>
      </c>
      <c r="V1325" s="21">
        <v>-9.4347586139146341E-3</v>
      </c>
      <c r="W1325" s="21">
        <v>19.782375637127814</v>
      </c>
      <c r="X1325" s="21">
        <v>1.1221256697732354</v>
      </c>
      <c r="Y1325" s="21">
        <v>-1</v>
      </c>
      <c r="Z1325" s="21">
        <v>-1</v>
      </c>
      <c r="AA1325" s="21">
        <v>53.270322260741999</v>
      </c>
      <c r="AB1325" s="21">
        <v>0.24019039155134358</v>
      </c>
      <c r="AC1325" s="21">
        <v>-8.7882074690413411E-2</v>
      </c>
      <c r="AD1325" s="21">
        <v>0.52682832862271445</v>
      </c>
      <c r="AE1325" s="21">
        <v>33.956832274182254</v>
      </c>
      <c r="AF1325" s="21">
        <v>-1</v>
      </c>
      <c r="AG1325" s="21">
        <v>-1</v>
      </c>
      <c r="AH1325" s="21">
        <v>-1</v>
      </c>
      <c r="AI1325" s="21">
        <v>0</v>
      </c>
      <c r="AJ1325" s="21">
        <v>-9.4347586139146341E-3</v>
      </c>
      <c r="AK1325" s="21">
        <v>4.3318408131482203E-2</v>
      </c>
      <c r="AL1325" s="21">
        <v>3.9586185314574411E-2</v>
      </c>
      <c r="AM1325" s="21">
        <v>0.42419342625877282</v>
      </c>
      <c r="AN1325" s="21">
        <v>0.15542410078320607</v>
      </c>
      <c r="AO1325" s="21">
        <v>10.821427697126733</v>
      </c>
      <c r="AP1325" s="21">
        <v>4.0835334461530248</v>
      </c>
      <c r="AQ1325" s="21">
        <v>46.480533691152054</v>
      </c>
      <c r="AR1325" s="21">
        <v>0.93952869182859933</v>
      </c>
      <c r="AS1325" s="21">
        <v>1.5670949706736397</v>
      </c>
      <c r="AT1325" s="21">
        <v>-1</v>
      </c>
      <c r="AU1325" s="21">
        <v>-1</v>
      </c>
      <c r="AV1325" s="21">
        <v>-0.58262294061208753</v>
      </c>
      <c r="AW1325" s="21">
        <v>88.714389768304471</v>
      </c>
      <c r="AX1325" s="21">
        <v>87.770913906912995</v>
      </c>
      <c r="AY1325" s="21">
        <v>0.33551350653787326</v>
      </c>
      <c r="AZ1325" s="21">
        <v>5.6717943448477488</v>
      </c>
      <c r="BA1325" s="26">
        <v>1465.4022523128435</v>
      </c>
    </row>
    <row r="1326" spans="1:100" x14ac:dyDescent="0.25">
      <c r="A1326">
        <v>3494</v>
      </c>
      <c r="B1326" t="s">
        <v>1718</v>
      </c>
      <c r="C1326" s="26">
        <v>3</v>
      </c>
      <c r="D1326" s="21">
        <v>6.0225378919965564</v>
      </c>
      <c r="E1326" s="21">
        <v>0</v>
      </c>
      <c r="F1326" s="21">
        <v>-0.71162430342378924</v>
      </c>
      <c r="G1326" s="21">
        <v>-0.71162430342378924</v>
      </c>
      <c r="H1326" s="21">
        <v>9.4743742511107301E-2</v>
      </c>
      <c r="I1326" s="21">
        <v>0</v>
      </c>
      <c r="J1326" s="21">
        <v>5.684624550666439</v>
      </c>
      <c r="K1326" s="21">
        <v>9.4743742511107301E-2</v>
      </c>
      <c r="L1326" s="21">
        <v>-1.0000000000000004</v>
      </c>
      <c r="M1326" s="21">
        <v>-1.0000000000000004</v>
      </c>
      <c r="N1326" s="21">
        <v>1.8948748502221442</v>
      </c>
      <c r="O1326" s="21">
        <v>10.995538139239207</v>
      </c>
      <c r="P1326" s="21">
        <v>7.7986938332644182E-2</v>
      </c>
      <c r="Q1326" s="21">
        <v>-1.4957085289304803</v>
      </c>
      <c r="R1326" s="21">
        <v>-0.45835221823518524</v>
      </c>
      <c r="S1326" s="21">
        <v>0.33333333333333343</v>
      </c>
      <c r="T1326" s="21">
        <v>0.35241036388939845</v>
      </c>
      <c r="U1326" s="21">
        <v>0.1500981149196525</v>
      </c>
      <c r="V1326" s="21">
        <v>6.93626391000641E-2</v>
      </c>
      <c r="W1326" s="21">
        <v>32.418428349253638</v>
      </c>
      <c r="X1326" s="21">
        <v>1.614702367827231</v>
      </c>
      <c r="Y1326" s="21">
        <v>-1.0000000000000004</v>
      </c>
      <c r="Z1326" s="21">
        <v>-1.0000000000000004</v>
      </c>
      <c r="AA1326" s="21">
        <v>73.845393590055835</v>
      </c>
      <c r="AB1326" s="21">
        <v>0.21466184819627654</v>
      </c>
      <c r="AC1326" s="21">
        <v>0.35766200173084556</v>
      </c>
      <c r="AD1326" s="21">
        <v>0.26538249925362539</v>
      </c>
      <c r="AE1326" s="21">
        <v>41.885317459037388</v>
      </c>
      <c r="AF1326" s="21">
        <v>-1.0000000000000004</v>
      </c>
      <c r="AG1326" s="21">
        <v>-1.0000000000000004</v>
      </c>
      <c r="AH1326" s="21">
        <v>-1.0000000000000004</v>
      </c>
      <c r="AI1326" s="21">
        <v>0</v>
      </c>
      <c r="AJ1326" s="21">
        <v>6.93626391000641E-2</v>
      </c>
      <c r="AK1326" s="21">
        <v>0.41600303717276566</v>
      </c>
      <c r="AL1326" s="21">
        <v>0.26095232506020849</v>
      </c>
      <c r="AM1326" s="21">
        <v>-7.5761306077400642E-2</v>
      </c>
      <c r="AN1326" s="21">
        <v>0.25583909133767002</v>
      </c>
      <c r="AO1326" s="21">
        <v>0.18598253392881242</v>
      </c>
      <c r="AP1326" s="21">
        <v>7.7007389087427933</v>
      </c>
      <c r="AQ1326" s="21">
        <v>38.103052899920065</v>
      </c>
      <c r="AR1326" s="21">
        <v>0.9052044512424483</v>
      </c>
      <c r="AS1326" s="21">
        <v>1.7094461103383383</v>
      </c>
      <c r="AT1326" s="21">
        <v>-1.0000000000000004</v>
      </c>
      <c r="AU1326" s="21">
        <v>-1.0000000000000004</v>
      </c>
      <c r="AV1326" s="21">
        <v>-1.1699765216589746</v>
      </c>
      <c r="AW1326" s="21">
        <v>92.541670638037814</v>
      </c>
      <c r="AX1326" s="21">
        <v>99.477934548044189</v>
      </c>
      <c r="AY1326" s="21">
        <v>0.38389466757185103</v>
      </c>
      <c r="AZ1326" s="21">
        <v>34.701187193342733</v>
      </c>
      <c r="BA1326" s="26">
        <v>1538.2874432421854</v>
      </c>
      <c r="CU1326" t="e">
        <v>#N/A</v>
      </c>
      <c r="CV1326" t="e">
        <v>#N/A</v>
      </c>
    </row>
    <row r="1327" spans="1:100" x14ac:dyDescent="0.25">
      <c r="A1327">
        <v>3495</v>
      </c>
      <c r="B1327" t="s">
        <v>1719</v>
      </c>
      <c r="C1327" s="26">
        <v>3</v>
      </c>
      <c r="D1327" s="21">
        <v>2.3744977664585205</v>
      </c>
      <c r="E1327" s="21">
        <v>0</v>
      </c>
      <c r="F1327" s="21">
        <v>0.24353393222420053</v>
      </c>
      <c r="G1327" s="21">
        <v>0.24353393222420053</v>
      </c>
      <c r="H1327" s="21">
        <v>-0.26688951427107865</v>
      </c>
      <c r="I1327" s="21">
        <v>0</v>
      </c>
      <c r="J1327" s="21">
        <v>-16.013370856264718</v>
      </c>
      <c r="K1327" s="21">
        <v>-0.26688951427107865</v>
      </c>
      <c r="L1327" s="21">
        <v>-0.99999999999999922</v>
      </c>
      <c r="M1327" s="21">
        <v>-0.99999999999999922</v>
      </c>
      <c r="N1327" s="21">
        <v>-5.3377902854215717</v>
      </c>
      <c r="O1327" s="21">
        <v>-13.395339157581995</v>
      </c>
      <c r="P1327" s="21">
        <v>5.1017116357093384E-2</v>
      </c>
      <c r="Q1327" s="21">
        <v>0.6025568706113742</v>
      </c>
      <c r="R1327" s="21">
        <v>0.12972870481361584</v>
      </c>
      <c r="S1327" s="21">
        <v>0.33100852882604426</v>
      </c>
      <c r="T1327" s="21">
        <v>0.41597625630832924</v>
      </c>
      <c r="U1327" s="21">
        <v>-0.16934324284140354</v>
      </c>
      <c r="V1327" s="21">
        <v>0</v>
      </c>
      <c r="W1327" s="21">
        <v>33.781242262561946</v>
      </c>
      <c r="X1327" s="21">
        <v>0.41914425101483438</v>
      </c>
      <c r="Y1327" s="21">
        <v>-0.99999999999999922</v>
      </c>
      <c r="Z1327" s="21">
        <v>-0.99999999999999922</v>
      </c>
      <c r="AA1327" s="21">
        <v>43.121574136963993</v>
      </c>
      <c r="AB1327" s="21">
        <v>-0.12331608373955294</v>
      </c>
      <c r="AC1327" s="21">
        <v>-6.1052885358585468E-2</v>
      </c>
      <c r="AD1327" s="21">
        <v>0.36858103248990731</v>
      </c>
      <c r="AE1327" s="21">
        <v>9.2106031695884418</v>
      </c>
      <c r="AF1327" s="21">
        <v>-0.99999999999999922</v>
      </c>
      <c r="AG1327" s="21">
        <v>-0.99999999999999922</v>
      </c>
      <c r="AH1327" s="21">
        <v>-0.99999999999999922</v>
      </c>
      <c r="AI1327" s="21">
        <v>-7.143923335136252E-3</v>
      </c>
      <c r="AJ1327" s="21">
        <v>0</v>
      </c>
      <c r="AK1327" s="21">
        <v>4.6262814672933639E-2</v>
      </c>
      <c r="AL1327" s="21">
        <v>-0.13748535946981072</v>
      </c>
      <c r="AM1327" s="21">
        <v>0.3009230435324517</v>
      </c>
      <c r="AN1327" s="21">
        <v>7.4964233250033374E-2</v>
      </c>
      <c r="AO1327" s="21">
        <v>7.7543901616759587</v>
      </c>
      <c r="AP1327" s="21">
        <v>1.1866790339017796</v>
      </c>
      <c r="AQ1327" s="21">
        <v>17.767871406297225</v>
      </c>
      <c r="AR1327" s="21">
        <v>0.57764154229297004</v>
      </c>
      <c r="AS1327" s="21">
        <v>0.15225473674375573</v>
      </c>
      <c r="AT1327" s="21">
        <v>-0.99999999999999922</v>
      </c>
      <c r="AU1327" s="21">
        <v>-0.99999999999999922</v>
      </c>
      <c r="AV1327" s="21">
        <v>0.3732626370378162</v>
      </c>
      <c r="AW1327" s="21">
        <v>30.912914013283793</v>
      </c>
      <c r="AX1327" s="21">
        <v>30.770035546581067</v>
      </c>
      <c r="AY1327" s="21">
        <v>-3.5225798120201476E-2</v>
      </c>
      <c r="AZ1327" s="21">
        <v>-37.137283434236295</v>
      </c>
      <c r="BA1327" s="26">
        <v>1471.3203865035398</v>
      </c>
    </row>
    <row r="1328" spans="1:100" x14ac:dyDescent="0.25">
      <c r="A1328">
        <v>3498</v>
      </c>
      <c r="B1328" t="s">
        <v>1720</v>
      </c>
      <c r="C1328" s="26">
        <v>3</v>
      </c>
      <c r="D1328" s="21">
        <v>3.9015063968213788</v>
      </c>
      <c r="E1328" s="21">
        <v>0</v>
      </c>
      <c r="F1328" s="21">
        <v>-0.60127836027265347</v>
      </c>
      <c r="G1328" s="21">
        <v>-0.60127836027265347</v>
      </c>
      <c r="H1328" s="21">
        <v>3.8536102516624253E-2</v>
      </c>
      <c r="I1328" s="21">
        <v>0</v>
      </c>
      <c r="J1328" s="21">
        <v>2.3121661509974545</v>
      </c>
      <c r="K1328" s="21">
        <v>3.8536102516624253E-2</v>
      </c>
      <c r="L1328" s="21">
        <v>-0.99999999999999878</v>
      </c>
      <c r="M1328" s="21">
        <v>-0.99999999999999878</v>
      </c>
      <c r="N1328" s="21">
        <v>0.77072205033248498</v>
      </c>
      <c r="O1328" s="21">
        <v>5.612394187546176</v>
      </c>
      <c r="P1328" s="21">
        <v>-6.4381300489024906E-2</v>
      </c>
      <c r="Q1328" s="21">
        <v>8.4260228325293441E-3</v>
      </c>
      <c r="R1328" s="21">
        <v>1.2734961085803027E-2</v>
      </c>
      <c r="S1328" s="21">
        <v>0.33333333333333282</v>
      </c>
      <c r="T1328" s="21">
        <v>0.32696347148313398</v>
      </c>
      <c r="U1328" s="21">
        <v>-0.14710414581446898</v>
      </c>
      <c r="V1328" s="21">
        <v>0</v>
      </c>
      <c r="W1328" s="21">
        <v>18.986262259414946</v>
      </c>
      <c r="X1328" s="21">
        <v>2.2876926894422757E-2</v>
      </c>
      <c r="Y1328" s="21">
        <v>-0.99999999999999878</v>
      </c>
      <c r="Z1328" s="21">
        <v>-0.99999999999999878</v>
      </c>
      <c r="AA1328" s="21">
        <v>50.871885228611646</v>
      </c>
      <c r="AB1328" s="21">
        <v>0.18500472011518351</v>
      </c>
      <c r="AC1328" s="21">
        <v>-6.8223011558820948E-2</v>
      </c>
      <c r="AD1328" s="21">
        <v>0.52067605160585573</v>
      </c>
      <c r="AE1328" s="21">
        <v>31.872888008110934</v>
      </c>
      <c r="AF1328" s="21">
        <v>-0.99999999999999878</v>
      </c>
      <c r="AG1328" s="21">
        <v>-0.99999999999999878</v>
      </c>
      <c r="AH1328" s="21">
        <v>-0.99999999999999878</v>
      </c>
      <c r="AI1328" s="21">
        <v>0</v>
      </c>
      <c r="AJ1328" s="21">
        <v>0</v>
      </c>
      <c r="AK1328" s="21">
        <v>-0.19735961253746143</v>
      </c>
      <c r="AL1328" s="21">
        <v>-1.1231491288562073E-2</v>
      </c>
      <c r="AM1328" s="21">
        <v>0.69890545396861881</v>
      </c>
      <c r="AN1328" s="21">
        <v>-0.22618366351390595</v>
      </c>
      <c r="AO1328" s="21">
        <v>16.485838286528164</v>
      </c>
      <c r="AP1328" s="21">
        <v>-5.7107490442904565</v>
      </c>
      <c r="AQ1328" s="21">
        <v>21.298428410412388</v>
      </c>
      <c r="AR1328" s="21">
        <v>0.51319265900199806</v>
      </c>
      <c r="AS1328" s="21">
        <v>6.1413029411047093E-2</v>
      </c>
      <c r="AT1328" s="21">
        <v>-0.99999999999999878</v>
      </c>
      <c r="AU1328" s="21">
        <v>-0.99999999999999878</v>
      </c>
      <c r="AV1328" s="21">
        <v>-0.58854339918685028</v>
      </c>
      <c r="AW1328" s="21">
        <v>50.773530371867345</v>
      </c>
      <c r="AX1328" s="21">
        <v>50.773530371867345</v>
      </c>
      <c r="AY1328" s="21">
        <v>0.1799451961330189</v>
      </c>
      <c r="AZ1328" s="21">
        <v>-25.228560431178266</v>
      </c>
      <c r="BA1328" s="26">
        <v>1401.3889916692135</v>
      </c>
    </row>
    <row r="1329" spans="1:100" x14ac:dyDescent="0.25">
      <c r="A1329">
        <v>3501</v>
      </c>
      <c r="B1329" t="s">
        <v>1721</v>
      </c>
      <c r="C1329" s="26">
        <v>3</v>
      </c>
      <c r="D1329" s="21">
        <v>6.2045325716763395</v>
      </c>
      <c r="E1329" s="21">
        <v>-0.13074026843602859</v>
      </c>
      <c r="F1329" s="21">
        <v>-0.28270841559148641</v>
      </c>
      <c r="G1329" s="21">
        <v>-0.31270182287377396</v>
      </c>
      <c r="H1329" s="21">
        <v>7.1096850080204443E-2</v>
      </c>
      <c r="I1329" s="21">
        <v>0</v>
      </c>
      <c r="J1329" s="21">
        <v>4.2658110048122655</v>
      </c>
      <c r="K1329" s="21">
        <v>7.1096850080204443E-2</v>
      </c>
      <c r="L1329" s="21">
        <v>-1.0000000000000009</v>
      </c>
      <c r="M1329" s="21">
        <v>-1.0000000000000009</v>
      </c>
      <c r="N1329" s="21">
        <v>1.4219370016040891</v>
      </c>
      <c r="O1329" s="21">
        <v>10.157641753614831</v>
      </c>
      <c r="P1329" s="21">
        <v>-6.1108037247368643E-2</v>
      </c>
      <c r="Q1329" s="21">
        <v>5.9696006377573854</v>
      </c>
      <c r="R1329" s="21">
        <v>1.809649832603305</v>
      </c>
      <c r="S1329" s="21">
        <v>0.3333333333333337</v>
      </c>
      <c r="T1329" s="21">
        <v>0.36154269386838989</v>
      </c>
      <c r="U1329" s="21">
        <v>4.2636977034616629E-2</v>
      </c>
      <c r="V1329" s="21">
        <v>0</v>
      </c>
      <c r="W1329" s="21">
        <v>26.656646166245423</v>
      </c>
      <c r="X1329" s="21">
        <v>0.83501677834532384</v>
      </c>
      <c r="Y1329" s="21">
        <v>-1.0000000000000009</v>
      </c>
      <c r="Z1329" s="21">
        <v>-1.0000000000000009</v>
      </c>
      <c r="AA1329" s="21">
        <v>57.98382392429906</v>
      </c>
      <c r="AB1329" s="21">
        <v>2.2371504536602943E-2</v>
      </c>
      <c r="AC1329" s="21">
        <v>0.17465880202548265</v>
      </c>
      <c r="AD1329" s="21">
        <v>0.3933202519469215</v>
      </c>
      <c r="AE1329" s="21">
        <v>29.517527925450363</v>
      </c>
      <c r="AF1329" s="21">
        <v>-1.0000000000000009</v>
      </c>
      <c r="AG1329" s="21">
        <v>-1.0000000000000009</v>
      </c>
      <c r="AH1329" s="21">
        <v>-1.0000000000000009</v>
      </c>
      <c r="AI1329" s="21">
        <v>1.4094394263692279E-2</v>
      </c>
      <c r="AJ1329" s="21">
        <v>0</v>
      </c>
      <c r="AK1329" s="21">
        <v>6.0279396323076023E-2</v>
      </c>
      <c r="AL1329" s="21">
        <v>0.13435412651830134</v>
      </c>
      <c r="AM1329" s="21">
        <v>0.13167761828108915</v>
      </c>
      <c r="AN1329" s="21">
        <v>-2.1323404115227471E-2</v>
      </c>
      <c r="AO1329" s="21">
        <v>3.5933374386426093</v>
      </c>
      <c r="AP1329" s="21">
        <v>0.13868552971082057</v>
      </c>
      <c r="AQ1329" s="21">
        <v>30.922457171057715</v>
      </c>
      <c r="AR1329" s="21">
        <v>0.73751300423634047</v>
      </c>
      <c r="AS1329" s="21">
        <v>0.90611362842552834</v>
      </c>
      <c r="AT1329" s="21">
        <v>-1.0000000000000009</v>
      </c>
      <c r="AU1329" s="21">
        <v>-1.0000000000000009</v>
      </c>
      <c r="AV1329" s="21">
        <v>1.4969480097295309</v>
      </c>
      <c r="AW1329" s="21">
        <v>68.280151207624726</v>
      </c>
      <c r="AX1329" s="21">
        <v>68.562039092898601</v>
      </c>
      <c r="AY1329" s="21">
        <v>0.37217685812783913</v>
      </c>
      <c r="AZ1329" s="21">
        <v>15.106885073886762</v>
      </c>
      <c r="BA1329" s="26">
        <v>1431.8389815422174</v>
      </c>
    </row>
    <row r="1330" spans="1:100" x14ac:dyDescent="0.25">
      <c r="A1330">
        <v>3504</v>
      </c>
      <c r="B1330" t="s">
        <v>1722</v>
      </c>
      <c r="C1330" s="26">
        <v>3</v>
      </c>
      <c r="D1330" s="21">
        <v>2.3924591107808597</v>
      </c>
      <c r="E1330" s="21">
        <v>-0.15468407412935875</v>
      </c>
      <c r="F1330" s="21">
        <v>-0.19633820101347643</v>
      </c>
      <c r="G1330" s="21">
        <v>-0.24150181002138515</v>
      </c>
      <c r="H1330" s="21">
        <v>-8.6044341041997263E-2</v>
      </c>
      <c r="I1330" s="21">
        <v>0</v>
      </c>
      <c r="J1330" s="21">
        <v>-5.1626604625198338</v>
      </c>
      <c r="K1330" s="21">
        <v>-8.6044341041997263E-2</v>
      </c>
      <c r="L1330" s="21">
        <v>-0.99999999999999922</v>
      </c>
      <c r="M1330" s="21">
        <v>-0.99999999999999922</v>
      </c>
      <c r="N1330" s="21">
        <v>-1.720886820839945</v>
      </c>
      <c r="O1330" s="21">
        <v>-3.0117031617603662</v>
      </c>
      <c r="P1330" s="21">
        <v>-0.40240666432373051</v>
      </c>
      <c r="Q1330" s="21">
        <v>2.4348140017663171</v>
      </c>
      <c r="R1330" s="21">
        <v>0.65322080899904056</v>
      </c>
      <c r="S1330" s="21">
        <v>0.33333333333333287</v>
      </c>
      <c r="T1330" s="21">
        <v>0.33980228211161367</v>
      </c>
      <c r="U1330" s="21">
        <v>0.43173785832651479</v>
      </c>
      <c r="V1330" s="21">
        <v>-1.434870730487329E-2</v>
      </c>
      <c r="W1330" s="21">
        <v>47.062764300343439</v>
      </c>
      <c r="X1330" s="21">
        <v>2.4065080947420436</v>
      </c>
      <c r="Y1330" s="21">
        <v>-0.99999999999999922</v>
      </c>
      <c r="Z1330" s="21">
        <v>-0.99999999999999922</v>
      </c>
      <c r="AA1330" s="21">
        <v>77.397569798033786</v>
      </c>
      <c r="AB1330" s="21">
        <v>0.41188789149680072</v>
      </c>
      <c r="AC1330" s="21">
        <v>0.10385684712541134</v>
      </c>
      <c r="AD1330" s="21">
        <v>7.7886955151613604E-2</v>
      </c>
      <c r="AE1330" s="21">
        <v>29.681584688691284</v>
      </c>
      <c r="AF1330" s="21">
        <v>-0.99999999999999922</v>
      </c>
      <c r="AG1330" s="21">
        <v>-0.99999999999999922</v>
      </c>
      <c r="AH1330" s="21">
        <v>-0.99999999999999922</v>
      </c>
      <c r="AI1330" s="21">
        <v>0</v>
      </c>
      <c r="AJ1330" s="21">
        <v>-1.434870730487329E-2</v>
      </c>
      <c r="AK1330" s="21">
        <v>-0.23807323965078181</v>
      </c>
      <c r="AL1330" s="21">
        <v>-3.9028170603187959E-2</v>
      </c>
      <c r="AM1330" s="21">
        <v>-0.14850207852307301</v>
      </c>
      <c r="AN1330" s="21">
        <v>0.23328406247497518</v>
      </c>
      <c r="AO1330" s="21">
        <v>-4.9029181613307351</v>
      </c>
      <c r="AP1330" s="21">
        <v>5.6369607088584432</v>
      </c>
      <c r="AQ1330" s="21">
        <v>41.900103837823586</v>
      </c>
      <c r="AR1330" s="21">
        <v>1.090524766466588</v>
      </c>
      <c r="AS1330" s="21">
        <v>2.3204637537000483</v>
      </c>
      <c r="AT1330" s="21">
        <v>-0.99999999999999922</v>
      </c>
      <c r="AU1330" s="21">
        <v>-0.99999999999999922</v>
      </c>
      <c r="AV1330" s="21">
        <v>0.41171899897765524</v>
      </c>
      <c r="AW1330" s="21">
        <v>80.022827345131816</v>
      </c>
      <c r="AX1330" s="21">
        <v>78.587956614644469</v>
      </c>
      <c r="AY1330" s="21">
        <v>0.33036508453656843</v>
      </c>
      <c r="AZ1330" s="21">
        <v>18.449473251604374</v>
      </c>
      <c r="BA1330" s="26">
        <v>1490.5078600329573</v>
      </c>
    </row>
    <row r="1331" spans="1:100" x14ac:dyDescent="0.25">
      <c r="A1331">
        <v>3506</v>
      </c>
      <c r="B1331" t="s">
        <v>1723</v>
      </c>
      <c r="C1331" s="26">
        <v>3</v>
      </c>
      <c r="D1331" s="21">
        <v>5.066990352267446</v>
      </c>
      <c r="E1331" s="21">
        <v>-1.0664197539585427E-2</v>
      </c>
      <c r="F1331" s="21">
        <v>7.5672856768600943E-2</v>
      </c>
      <c r="G1331" s="21">
        <v>7.5672856768600943E-2</v>
      </c>
      <c r="H1331" s="21">
        <v>0.17452136934601567</v>
      </c>
      <c r="I1331" s="21">
        <v>0</v>
      </c>
      <c r="J1331" s="21">
        <v>10.471282160760943</v>
      </c>
      <c r="K1331" s="21">
        <v>0.17452136934601567</v>
      </c>
      <c r="L1331" s="21">
        <v>-1.0000000000000016</v>
      </c>
      <c r="M1331" s="21">
        <v>-1.0000000000000016</v>
      </c>
      <c r="N1331" s="21">
        <v>3.490427386920314</v>
      </c>
      <c r="O1331" s="21">
        <v>15.613945369796991</v>
      </c>
      <c r="P1331" s="21">
        <v>0.67860491114427313</v>
      </c>
      <c r="Q1331" s="21">
        <v>1.2372509931401678</v>
      </c>
      <c r="R1331" s="21">
        <v>0.45704205299276002</v>
      </c>
      <c r="S1331" s="21">
        <v>0.33333333333333393</v>
      </c>
      <c r="T1331" s="21">
        <v>0.33333333333333393</v>
      </c>
      <c r="U1331" s="21">
        <v>0.15092430740310231</v>
      </c>
      <c r="V1331" s="21">
        <v>6.6930726650612837E-2</v>
      </c>
      <c r="W1331" s="21">
        <v>28.400013254974702</v>
      </c>
      <c r="X1331" s="21">
        <v>1.4974268868367386</v>
      </c>
      <c r="Y1331" s="21">
        <v>-1.0000000000000016</v>
      </c>
      <c r="Z1331" s="21">
        <v>-1.0000000000000016</v>
      </c>
      <c r="AA1331" s="21">
        <v>54.595714998701567</v>
      </c>
      <c r="AB1331" s="21">
        <v>7.510527162272658E-2</v>
      </c>
      <c r="AC1331" s="21">
        <v>0.21820779860466782</v>
      </c>
      <c r="AD1331" s="21">
        <v>0.22146012358728781</v>
      </c>
      <c r="AE1331" s="21">
        <v>25.738659690734103</v>
      </c>
      <c r="AF1331" s="21">
        <v>-1.0000000000000016</v>
      </c>
      <c r="AG1331" s="21">
        <v>-1.0000000000000016</v>
      </c>
      <c r="AH1331" s="21">
        <v>-1.0000000000000016</v>
      </c>
      <c r="AI1331" s="21">
        <v>0</v>
      </c>
      <c r="AJ1331" s="21">
        <v>6.6930726650612837E-2</v>
      </c>
      <c r="AK1331" s="21">
        <v>6.4639778248578722E-2</v>
      </c>
      <c r="AL1331" s="21">
        <v>0.14835072082380737</v>
      </c>
      <c r="AM1331" s="21">
        <v>-0.23995159509356448</v>
      </c>
      <c r="AN1331" s="21">
        <v>-0.26908575780039157</v>
      </c>
      <c r="AO1331" s="21">
        <v>-5.6755909860962177</v>
      </c>
      <c r="AP1331" s="21">
        <v>-5.9853903408907527</v>
      </c>
      <c r="AQ1331" s="21">
        <v>38.871295415735645</v>
      </c>
      <c r="AR1331" s="21">
        <v>0.88452170072038305</v>
      </c>
      <c r="AS1331" s="21">
        <v>1.6719482561827543</v>
      </c>
      <c r="AT1331" s="21">
        <v>-1.0000000000000016</v>
      </c>
      <c r="AU1331" s="21">
        <v>-1.0000000000000016</v>
      </c>
      <c r="AV1331" s="21">
        <v>0.53271490976136093</v>
      </c>
      <c r="AW1331" s="21">
        <v>64.224270027607787</v>
      </c>
      <c r="AX1331" s="21">
        <v>70.917342692669067</v>
      </c>
      <c r="AY1331" s="21">
        <v>0.18327874250357415</v>
      </c>
      <c r="AZ1331" s="21">
        <v>-3.7772329550995032</v>
      </c>
      <c r="BA1331" s="26">
        <v>1460.2667994123919</v>
      </c>
      <c r="CU1331" t="e">
        <v>#N/A</v>
      </c>
      <c r="CV1331" t="e">
        <v>#N/A</v>
      </c>
    </row>
    <row r="1332" spans="1:100" x14ac:dyDescent="0.25">
      <c r="A1332">
        <v>3507</v>
      </c>
      <c r="B1332" t="s">
        <v>1724</v>
      </c>
      <c r="C1332" s="26">
        <v>3</v>
      </c>
      <c r="D1332" s="21">
        <v>4.4804373192470024</v>
      </c>
      <c r="E1332" s="21">
        <v>0</v>
      </c>
      <c r="F1332" s="21">
        <v>2.6095402448534357</v>
      </c>
      <c r="G1332" s="21">
        <v>2.6095402448534357</v>
      </c>
      <c r="H1332" s="21">
        <v>3.00767230165623E-2</v>
      </c>
      <c r="I1332" s="21">
        <v>0</v>
      </c>
      <c r="J1332" s="21">
        <v>1.8046033809937403</v>
      </c>
      <c r="K1332" s="21">
        <v>3.00767230165623E-2</v>
      </c>
      <c r="L1332" s="21">
        <v>-1.0000000000000011</v>
      </c>
      <c r="M1332" s="21">
        <v>-1.0000000000000011</v>
      </c>
      <c r="N1332" s="21">
        <v>0.60153446033124736</v>
      </c>
      <c r="O1332" s="21">
        <v>8.894580945094182</v>
      </c>
      <c r="P1332" s="21">
        <v>0.5474746584979574</v>
      </c>
      <c r="Q1332" s="21">
        <v>-3.7677139122408651E-2</v>
      </c>
      <c r="R1332" s="21">
        <v>6.6589552360639834E-2</v>
      </c>
      <c r="S1332" s="21">
        <v>0.33333333333333359</v>
      </c>
      <c r="T1332" s="21">
        <v>0.3395658959440605</v>
      </c>
      <c r="U1332" s="21">
        <v>1.8131969050729217E-2</v>
      </c>
      <c r="V1332" s="21">
        <v>0</v>
      </c>
      <c r="W1332" s="21">
        <v>26.438179012462456</v>
      </c>
      <c r="X1332" s="21">
        <v>0.70423633427962851</v>
      </c>
      <c r="Y1332" s="21">
        <v>-1.0000000000000011</v>
      </c>
      <c r="Z1332" s="21">
        <v>-1.0000000000000011</v>
      </c>
      <c r="AA1332" s="21">
        <v>69.004932161381802</v>
      </c>
      <c r="AB1332" s="21">
        <v>0.23037689050288657</v>
      </c>
      <c r="AC1332" s="21">
        <v>0.24442276475767821</v>
      </c>
      <c r="AD1332" s="21">
        <v>0.37520361667060953</v>
      </c>
      <c r="AE1332" s="21">
        <v>42.500163596558735</v>
      </c>
      <c r="AF1332" s="21">
        <v>-1.0000000000000011</v>
      </c>
      <c r="AG1332" s="21">
        <v>-1.0000000000000011</v>
      </c>
      <c r="AH1332" s="21">
        <v>-1.0000000000000011</v>
      </c>
      <c r="AI1332" s="21">
        <v>0</v>
      </c>
      <c r="AJ1332" s="21">
        <v>0</v>
      </c>
      <c r="AK1332" s="21">
        <v>6.1499336014760944E-2</v>
      </c>
      <c r="AL1332" s="21">
        <v>-0.11005726938355515</v>
      </c>
      <c r="AM1332" s="21">
        <v>-0.34195870676398349</v>
      </c>
      <c r="AN1332" s="21">
        <v>1.7944769319855818E-2</v>
      </c>
      <c r="AO1332" s="21">
        <v>-8.24147098902578</v>
      </c>
      <c r="AP1332" s="21">
        <v>-0.10166711392137817</v>
      </c>
      <c r="AQ1332" s="21">
        <v>28.242782393456196</v>
      </c>
      <c r="AR1332" s="21">
        <v>0.69103119832812321</v>
      </c>
      <c r="AS1332" s="21">
        <v>0.73431305729619034</v>
      </c>
      <c r="AT1332" s="21">
        <v>-1.0000000000000011</v>
      </c>
      <c r="AU1332" s="21">
        <v>-1.0000000000000011</v>
      </c>
      <c r="AV1332" s="21">
        <v>2.6761297972140756</v>
      </c>
      <c r="AW1332" s="21">
        <v>77.797845992554628</v>
      </c>
      <c r="AX1332" s="21">
        <v>77.797845992554628</v>
      </c>
      <c r="AY1332" s="21">
        <v>6.047167456866101E-2</v>
      </c>
      <c r="AZ1332" s="21">
        <v>-8.4580406425874379</v>
      </c>
      <c r="BA1332" s="26">
        <v>1527.1176469576801</v>
      </c>
    </row>
    <row r="1333" spans="1:100" x14ac:dyDescent="0.25">
      <c r="A1333">
        <v>3510</v>
      </c>
      <c r="B1333" t="s">
        <v>1725</v>
      </c>
      <c r="C1333" s="26">
        <v>3</v>
      </c>
      <c r="D1333" s="21">
        <v>3.9865754483375753</v>
      </c>
      <c r="E1333" s="21">
        <v>0</v>
      </c>
      <c r="F1333" s="21">
        <v>0.45736925672202977</v>
      </c>
      <c r="G1333" s="21">
        <v>0.45736925672202977</v>
      </c>
      <c r="H1333" s="21">
        <v>3.0608728063151028E-2</v>
      </c>
      <c r="I1333" s="21">
        <v>0</v>
      </c>
      <c r="J1333" s="21">
        <v>1.8365236837890628</v>
      </c>
      <c r="K1333" s="21">
        <v>3.0608728063151028E-2</v>
      </c>
      <c r="L1333" s="21">
        <v>-1.0000000000000009</v>
      </c>
      <c r="M1333" s="21">
        <v>-1.0000000000000009</v>
      </c>
      <c r="N1333" s="21">
        <v>0.61217456126302061</v>
      </c>
      <c r="O1333" s="21">
        <v>6.280468388848667</v>
      </c>
      <c r="P1333" s="21">
        <v>-0.60497776500820977</v>
      </c>
      <c r="Q1333" s="21">
        <v>6.5929434145809749</v>
      </c>
      <c r="R1333" s="21">
        <v>2.0724132947171046</v>
      </c>
      <c r="S1333" s="21">
        <v>0.33333333333333354</v>
      </c>
      <c r="T1333" s="21">
        <v>0.2953652787867691</v>
      </c>
      <c r="U1333" s="21">
        <v>0.20585694359871742</v>
      </c>
      <c r="V1333" s="21">
        <v>-2.5641927327241215E-2</v>
      </c>
      <c r="W1333" s="21">
        <v>31.132196013137126</v>
      </c>
      <c r="X1333" s="21">
        <v>1.2296980399418096</v>
      </c>
      <c r="Y1333" s="21">
        <v>-1.0000000000000009</v>
      </c>
      <c r="Z1333" s="21">
        <v>-1.0000000000000009</v>
      </c>
      <c r="AA1333" s="21">
        <v>43.073691164504574</v>
      </c>
      <c r="AB1333" s="21">
        <v>4.7604497290792601E-2</v>
      </c>
      <c r="AC1333" s="21">
        <v>-8.054100000525316E-2</v>
      </c>
      <c r="AD1333" s="21">
        <v>0.23031813984746774</v>
      </c>
      <c r="AE1333" s="21">
        <v>9.8690818566503591</v>
      </c>
      <c r="AF1333" s="21">
        <v>-1.0000000000000009</v>
      </c>
      <c r="AG1333" s="21">
        <v>-1.0000000000000009</v>
      </c>
      <c r="AH1333" s="21">
        <v>-1.0000000000000009</v>
      </c>
      <c r="AI1333" s="21">
        <v>2.3484818294550951E-2</v>
      </c>
      <c r="AJ1333" s="21">
        <v>-2.5641927327241215E-2</v>
      </c>
      <c r="AK1333" s="21">
        <v>0.13309192594998431</v>
      </c>
      <c r="AL1333" s="21">
        <v>-9.7346744209703476E-2</v>
      </c>
      <c r="AM1333" s="21">
        <v>7.1275304836814435E-2</v>
      </c>
      <c r="AN1333" s="21">
        <v>1.0376937081354218E-2</v>
      </c>
      <c r="AO1333" s="21">
        <v>2.4473422506702827</v>
      </c>
      <c r="AP1333" s="21">
        <v>-0.22731029401466119</v>
      </c>
      <c r="AQ1333" s="21">
        <v>32.968719696926179</v>
      </c>
      <c r="AR1333" s="21">
        <v>0.80891362839157854</v>
      </c>
      <c r="AS1333" s="21">
        <v>1.2603067680049607</v>
      </c>
      <c r="AT1333" s="21">
        <v>-1.0000000000000009</v>
      </c>
      <c r="AU1333" s="21">
        <v>-1.0000000000000009</v>
      </c>
      <c r="AV1333" s="21">
        <v>2.5297825514391348</v>
      </c>
      <c r="AW1333" s="21">
        <v>49.126849259338584</v>
      </c>
      <c r="AX1333" s="21">
        <v>47.032352892505479</v>
      </c>
      <c r="AY1333" s="21">
        <v>0.22597463290498743</v>
      </c>
      <c r="AZ1333" s="21">
        <v>-25.048287892242733</v>
      </c>
      <c r="BA1333" s="26">
        <v>1373.0190965009369</v>
      </c>
      <c r="CU1333" t="e">
        <v>#N/A</v>
      </c>
      <c r="CV1333" t="e">
        <v>#N/A</v>
      </c>
    </row>
    <row r="1334" spans="1:100" x14ac:dyDescent="0.25">
      <c r="A1334">
        <v>3511</v>
      </c>
      <c r="B1334" t="s">
        <v>1726</v>
      </c>
      <c r="C1334" s="26">
        <v>3</v>
      </c>
      <c r="D1334" s="21">
        <v>4.6975384328655814</v>
      </c>
      <c r="E1334" s="21">
        <v>-0.10810175682190265</v>
      </c>
      <c r="F1334" s="21">
        <v>0.3930570459690691</v>
      </c>
      <c r="G1334" s="21">
        <v>0.35616282410069527</v>
      </c>
      <c r="H1334" s="21">
        <v>0.15987279307305816</v>
      </c>
      <c r="I1334" s="21">
        <v>0</v>
      </c>
      <c r="J1334" s="21">
        <v>9.5923675843834815</v>
      </c>
      <c r="K1334" s="21">
        <v>0.15987279307305816</v>
      </c>
      <c r="L1334" s="21">
        <v>-0.99999999999999922</v>
      </c>
      <c r="M1334" s="21">
        <v>-0.99999999999999922</v>
      </c>
      <c r="N1334" s="21">
        <v>3.197455861461163</v>
      </c>
      <c r="O1334" s="21">
        <v>14.646068841349761</v>
      </c>
      <c r="P1334" s="21">
        <v>-0.30002389331587442</v>
      </c>
      <c r="Q1334" s="21">
        <v>1.0505463105185813</v>
      </c>
      <c r="R1334" s="21">
        <v>0.2679091473038458</v>
      </c>
      <c r="S1334" s="21">
        <v>0.3333333333333332</v>
      </c>
      <c r="T1334" s="21">
        <v>0.26801008188581832</v>
      </c>
      <c r="U1334" s="21">
        <v>0.14119459551759664</v>
      </c>
      <c r="V1334" s="21">
        <v>-8.5028220722226707E-4</v>
      </c>
      <c r="W1334" s="21">
        <v>23.272597418258691</v>
      </c>
      <c r="X1334" s="21">
        <v>0.93582405952563175</v>
      </c>
      <c r="Y1334" s="21">
        <v>-0.99999999999999922</v>
      </c>
      <c r="Z1334" s="21">
        <v>-0.99999999999999922</v>
      </c>
      <c r="AA1334" s="21">
        <v>63.761994551272664</v>
      </c>
      <c r="AB1334" s="21">
        <v>0.17115372710694562</v>
      </c>
      <c r="AC1334" s="21">
        <v>0.34667766648500398</v>
      </c>
      <c r="AD1334" s="21">
        <v>0.28659836612225242</v>
      </c>
      <c r="AE1334" s="21">
        <v>40.221487985710098</v>
      </c>
      <c r="AF1334" s="21">
        <v>-0.99999999999999922</v>
      </c>
      <c r="AG1334" s="21">
        <v>-0.99999999999999922</v>
      </c>
      <c r="AH1334" s="21">
        <v>-0.99999999999999922</v>
      </c>
      <c r="AI1334" s="21">
        <v>0</v>
      </c>
      <c r="AJ1334" s="21">
        <v>-8.5028220722226707E-4</v>
      </c>
      <c r="AK1334" s="21">
        <v>7.2394248028207028E-2</v>
      </c>
      <c r="AL1334" s="21">
        <v>2.7766399185007076E-2</v>
      </c>
      <c r="AM1334" s="21">
        <v>0.24113139845361728</v>
      </c>
      <c r="AN1334" s="21">
        <v>9.2829177475503288E-2</v>
      </c>
      <c r="AO1334" s="21">
        <v>6.3902562014814652</v>
      </c>
      <c r="AP1334" s="21">
        <v>2.4595614328126167</v>
      </c>
      <c r="AQ1334" s="21">
        <v>32.864965002642194</v>
      </c>
      <c r="AR1334" s="21">
        <v>0.74168772852952569</v>
      </c>
      <c r="AS1334" s="21">
        <v>1.0956968525986897</v>
      </c>
      <c r="AT1334" s="21">
        <v>-0.99999999999999922</v>
      </c>
      <c r="AU1334" s="21">
        <v>-0.99999999999999922</v>
      </c>
      <c r="AV1334" s="21">
        <v>0.62407197140454096</v>
      </c>
      <c r="AW1334" s="21">
        <v>80.867624825435016</v>
      </c>
      <c r="AX1334" s="21">
        <v>80.782596604712793</v>
      </c>
      <c r="AY1334" s="21">
        <v>0.44437278131069241</v>
      </c>
      <c r="AZ1334" s="21">
        <v>6.1144407892522681</v>
      </c>
      <c r="BA1334" s="26">
        <v>1506.3647718857653</v>
      </c>
    </row>
    <row r="1335" spans="1:100" x14ac:dyDescent="0.25">
      <c r="A1335">
        <v>3512</v>
      </c>
      <c r="B1335" t="s">
        <v>1727</v>
      </c>
      <c r="C1335" s="26">
        <v>3</v>
      </c>
      <c r="D1335" s="21">
        <v>5.1816828172323035</v>
      </c>
      <c r="E1335" s="21">
        <v>4.6967771640778214E-2</v>
      </c>
      <c r="F1335" s="21">
        <v>-0.19130879107120599</v>
      </c>
      <c r="G1335" s="21">
        <v>-0.17565286719094661</v>
      </c>
      <c r="H1335" s="21">
        <v>0.62317071050119865</v>
      </c>
      <c r="I1335" s="21">
        <v>0</v>
      </c>
      <c r="J1335" s="21">
        <v>37.39024263007191</v>
      </c>
      <c r="K1335" s="21">
        <v>0.62317071050119865</v>
      </c>
      <c r="L1335" s="21">
        <v>-1.0000000000000013</v>
      </c>
      <c r="M1335" s="21">
        <v>-1.0000000000000013</v>
      </c>
      <c r="N1335" s="21">
        <v>12.463414210023974</v>
      </c>
      <c r="O1335" s="21">
        <v>42.396272580113255</v>
      </c>
      <c r="P1335" s="21">
        <v>-0.79279944437242011</v>
      </c>
      <c r="Q1335" s="21">
        <v>-4.3370335887042826</v>
      </c>
      <c r="R1335" s="21">
        <v>-1.5436524311863016</v>
      </c>
      <c r="S1335" s="21">
        <v>0.33333333333333354</v>
      </c>
      <c r="T1335" s="21">
        <v>0.30763319513137416</v>
      </c>
      <c r="U1335" s="21">
        <v>0.35530417652819063</v>
      </c>
      <c r="V1335" s="21">
        <v>-7.1104889843321842E-3</v>
      </c>
      <c r="W1335" s="21">
        <v>14.639580220294718</v>
      </c>
      <c r="X1335" s="21">
        <v>1.3849528298264184</v>
      </c>
      <c r="Y1335" s="21">
        <v>-1.0000000000000013</v>
      </c>
      <c r="Z1335" s="21">
        <v>-1.0000000000000013</v>
      </c>
      <c r="AA1335" s="21">
        <v>59.361300457277707</v>
      </c>
      <c r="AB1335" s="21">
        <v>0.22651243299071483</v>
      </c>
      <c r="AC1335" s="21">
        <v>0.48986080888874417</v>
      </c>
      <c r="AD1335" s="21">
        <v>0.20893421148392685</v>
      </c>
      <c r="AE1335" s="21">
        <v>46.265372668169334</v>
      </c>
      <c r="AF1335" s="21">
        <v>-1.0000000000000013</v>
      </c>
      <c r="AG1335" s="21">
        <v>-1.0000000000000013</v>
      </c>
      <c r="AH1335" s="21">
        <v>-1.0000000000000013</v>
      </c>
      <c r="AI1335" s="21">
        <v>-2.6214798585813888E-2</v>
      </c>
      <c r="AJ1335" s="21">
        <v>-7.1104889843321842E-3</v>
      </c>
      <c r="AK1335" s="21">
        <v>1.1689522562791743E-2</v>
      </c>
      <c r="AL1335" s="21">
        <v>-1.6322477271396386E-2</v>
      </c>
      <c r="AM1335" s="21">
        <v>0.24509764998283459</v>
      </c>
      <c r="AN1335" s="21">
        <v>-0.10432556028579569</v>
      </c>
      <c r="AO1335" s="21">
        <v>6.1858888623848269</v>
      </c>
      <c r="AP1335" s="21">
        <v>-2.6897513935018735</v>
      </c>
      <c r="AQ1335" s="21">
        <v>52.029822850366642</v>
      </c>
      <c r="AR1335" s="21">
        <v>0.98916021600856652</v>
      </c>
      <c r="AS1335" s="21">
        <v>2.0081235403276172</v>
      </c>
      <c r="AT1335" s="21">
        <v>-1.0000000000000013</v>
      </c>
      <c r="AU1335" s="21">
        <v>-1.0000000000000013</v>
      </c>
      <c r="AV1335" s="21">
        <v>-1.7193052983772479</v>
      </c>
      <c r="AW1335" s="21">
        <v>99.067821643889118</v>
      </c>
      <c r="AX1335" s="21">
        <v>97.832476773739643</v>
      </c>
      <c r="AY1335" s="21">
        <v>0.2292896954550889</v>
      </c>
      <c r="AZ1335" s="21">
        <v>49.27605855729481</v>
      </c>
      <c r="BA1335" s="26">
        <v>1610.7088221741997</v>
      </c>
    </row>
    <row r="1336" spans="1:100" x14ac:dyDescent="0.25">
      <c r="A1336">
        <v>3513</v>
      </c>
      <c r="B1336" t="s">
        <v>1728</v>
      </c>
      <c r="C1336" s="26">
        <v>2</v>
      </c>
      <c r="D1336" s="21">
        <v>3.8477916278028288</v>
      </c>
      <c r="E1336" s="21">
        <v>2.5736854013900544E-2</v>
      </c>
      <c r="F1336" s="21">
        <v>0.14102485563159878</v>
      </c>
      <c r="G1336" s="21">
        <v>0.14933213226121991</v>
      </c>
      <c r="H1336" s="21">
        <v>8.3121297282693962E-2</v>
      </c>
      <c r="I1336" s="21">
        <v>0</v>
      </c>
      <c r="J1336" s="21">
        <v>4.9872778369616375</v>
      </c>
      <c r="K1336" s="21">
        <v>8.3121297282693962E-2</v>
      </c>
      <c r="L1336" s="21">
        <v>-1</v>
      </c>
      <c r="M1336" s="21">
        <v>-1</v>
      </c>
      <c r="N1336" s="21">
        <v>1.662425945653879</v>
      </c>
      <c r="O1336" s="21">
        <v>9.0253465043772785</v>
      </c>
      <c r="P1336" s="21">
        <v>0.29812169137563532</v>
      </c>
      <c r="Q1336" s="21">
        <v>0.98504681051702137</v>
      </c>
      <c r="R1336" s="21">
        <v>0.3250295002837113</v>
      </c>
      <c r="S1336" s="21">
        <v>0.33039243812075297</v>
      </c>
      <c r="T1336" s="21">
        <v>0.28399879552029095</v>
      </c>
      <c r="U1336" s="21">
        <v>7.7397870485792386E-2</v>
      </c>
      <c r="V1336" s="21">
        <v>6.0322992295883332E-4</v>
      </c>
      <c r="W1336" s="21">
        <v>24.303722762724149</v>
      </c>
      <c r="X1336" s="21">
        <v>0.80184931524160463</v>
      </c>
      <c r="Y1336" s="21">
        <v>-1</v>
      </c>
      <c r="Z1336" s="21">
        <v>-1</v>
      </c>
      <c r="AA1336" s="21">
        <v>42.385371350291052</v>
      </c>
      <c r="AB1336" s="21">
        <v>0.11717851931966805</v>
      </c>
      <c r="AC1336" s="21">
        <v>0.11739205346978922</v>
      </c>
      <c r="AD1336" s="21">
        <v>0.11280279758196374</v>
      </c>
      <c r="AE1336" s="21">
        <v>17.598842029837222</v>
      </c>
      <c r="AF1336" s="21">
        <v>-1</v>
      </c>
      <c r="AG1336" s="21">
        <v>-1</v>
      </c>
      <c r="AH1336" s="21">
        <v>-1</v>
      </c>
      <c r="AI1336" s="21">
        <v>6.3741608577064257E-5</v>
      </c>
      <c r="AJ1336" s="21">
        <v>6.0322992295883332E-4</v>
      </c>
      <c r="AK1336" s="21">
        <v>9.0738098983404528E-2</v>
      </c>
      <c r="AL1336" s="21">
        <v>8.1089858005842799E-2</v>
      </c>
      <c r="AM1336" s="21">
        <v>9.733919599112692E-2</v>
      </c>
      <c r="AN1336" s="21">
        <v>8.6101664223926844E-2</v>
      </c>
      <c r="AO1336" s="21">
        <v>2.8656564316152697</v>
      </c>
      <c r="AP1336" s="21">
        <v>2.5795048587073111</v>
      </c>
      <c r="AQ1336" s="21">
        <v>29.495626010984779</v>
      </c>
      <c r="AR1336" s="21">
        <v>0.69472025900306289</v>
      </c>
      <c r="AS1336" s="21">
        <v>0.88808727037914892</v>
      </c>
      <c r="AT1336" s="21">
        <v>-1</v>
      </c>
      <c r="AU1336" s="21">
        <v>-1</v>
      </c>
      <c r="AV1336" s="21">
        <v>0.48304357945118159</v>
      </c>
      <c r="AW1336" s="21">
        <v>54.289717968269159</v>
      </c>
      <c r="AX1336" s="21">
        <v>54.396693083365705</v>
      </c>
      <c r="AY1336" s="21">
        <v>0.1625489431363917</v>
      </c>
      <c r="AZ1336" s="21">
        <v>-0.72139436410119107</v>
      </c>
      <c r="BA1336" s="26">
        <v>1398.6368447401994</v>
      </c>
    </row>
    <row r="1337" spans="1:100" x14ac:dyDescent="0.25">
      <c r="A1337">
        <v>3515</v>
      </c>
      <c r="B1337" t="s">
        <v>1729</v>
      </c>
      <c r="C1337" s="26">
        <v>3</v>
      </c>
      <c r="D1337" s="21">
        <v>5.2200797734766562</v>
      </c>
      <c r="E1337" s="21">
        <v>3.0128104574270183E-2</v>
      </c>
      <c r="F1337" s="21">
        <v>-7.5271471968786016E-2</v>
      </c>
      <c r="G1337" s="21">
        <v>-6.8203396430835797E-2</v>
      </c>
      <c r="H1337" s="21">
        <v>0.21216805763956575</v>
      </c>
      <c r="I1337" s="21">
        <v>0</v>
      </c>
      <c r="J1337" s="21">
        <v>12.730083458373944</v>
      </c>
      <c r="K1337" s="21">
        <v>0.21216805763956575</v>
      </c>
      <c r="L1337" s="21">
        <v>-0.99999999999999944</v>
      </c>
      <c r="M1337" s="21">
        <v>-0.99999999999999944</v>
      </c>
      <c r="N1337" s="21">
        <v>4.2433611527913149</v>
      </c>
      <c r="O1337" s="21">
        <v>17.88195983541976</v>
      </c>
      <c r="P1337" s="21">
        <v>-0.54192212369316972</v>
      </c>
      <c r="Q1337" s="21">
        <v>0.60694379802502318</v>
      </c>
      <c r="R1337" s="21">
        <v>0.14514584334420405</v>
      </c>
      <c r="S1337" s="21">
        <v>0.3333333333333332</v>
      </c>
      <c r="T1337" s="21">
        <v>0.37259631668062237</v>
      </c>
      <c r="U1337" s="21">
        <v>9.5357355866895421E-2</v>
      </c>
      <c r="V1337" s="21">
        <v>-1.8581016947244525E-2</v>
      </c>
      <c r="W1337" s="21">
        <v>22.821517251761616</v>
      </c>
      <c r="X1337" s="21">
        <v>0.8038682045776756</v>
      </c>
      <c r="Y1337" s="21">
        <v>-0.99999999999999944</v>
      </c>
      <c r="Z1337" s="21">
        <v>-0.99999999999999944</v>
      </c>
      <c r="AA1337" s="21">
        <v>21.664598986625077</v>
      </c>
      <c r="AB1337" s="21">
        <v>7.659748492551377E-2</v>
      </c>
      <c r="AC1337" s="21">
        <v>-1.3057421840016823E-2</v>
      </c>
      <c r="AD1337" s="21">
        <v>-8.9581345255112271E-2</v>
      </c>
      <c r="AE1337" s="21">
        <v>-1.3020641084807627</v>
      </c>
      <c r="AF1337" s="21">
        <v>-0.99999999999999944</v>
      </c>
      <c r="AG1337" s="21">
        <v>-0.99999999999999944</v>
      </c>
      <c r="AH1337" s="21">
        <v>-0.99999999999999944</v>
      </c>
      <c r="AI1337" s="21">
        <v>0</v>
      </c>
      <c r="AJ1337" s="21">
        <v>-1.8581016947244525E-2</v>
      </c>
      <c r="AK1337" s="21">
        <v>8.0224456934819194E-2</v>
      </c>
      <c r="AL1337" s="21">
        <v>-3.8488609371303523E-2</v>
      </c>
      <c r="AM1337" s="21">
        <v>0.25649568836853709</v>
      </c>
      <c r="AN1337" s="21">
        <v>0.12033519902144386</v>
      </c>
      <c r="AO1337" s="21">
        <v>6.8135144938875234</v>
      </c>
      <c r="AP1337" s="21">
        <v>2.8159369286795792</v>
      </c>
      <c r="AQ1337" s="21">
        <v>35.551600710135588</v>
      </c>
      <c r="AR1337" s="21">
        <v>0.78270598893360632</v>
      </c>
      <c r="AS1337" s="21">
        <v>1.0160362622172416</v>
      </c>
      <c r="AT1337" s="21">
        <v>-0.99999999999999944</v>
      </c>
      <c r="AU1337" s="21">
        <v>-0.99999999999999944</v>
      </c>
      <c r="AV1337" s="21">
        <v>7.694244691336817E-2</v>
      </c>
      <c r="AW1337" s="21">
        <v>42.362495750724428</v>
      </c>
      <c r="AX1337" s="21">
        <v>40.504394055999974</v>
      </c>
      <c r="AY1337" s="21">
        <v>2.9925967236291991E-2</v>
      </c>
      <c r="AZ1337" s="21">
        <v>-35.240786986307704</v>
      </c>
      <c r="BA1337" s="26">
        <v>1391.8919751796188</v>
      </c>
    </row>
    <row r="1338" spans="1:100" x14ac:dyDescent="0.25">
      <c r="A1338">
        <v>3525</v>
      </c>
      <c r="B1338" t="s">
        <v>1730</v>
      </c>
      <c r="C1338" s="26">
        <v>3</v>
      </c>
      <c r="D1338" s="21">
        <v>5.2332454129113657</v>
      </c>
      <c r="E1338" s="21">
        <v>0.15249578606364353</v>
      </c>
      <c r="F1338" s="21">
        <v>0.45073410543056186</v>
      </c>
      <c r="G1338" s="21">
        <v>0.45648353309979522</v>
      </c>
      <c r="H1338" s="21">
        <v>-9.3965401099198181E-2</v>
      </c>
      <c r="I1338" s="21">
        <v>0</v>
      </c>
      <c r="J1338" s="21">
        <v>-5.637924065951891</v>
      </c>
      <c r="K1338" s="21">
        <v>-9.3965401099198181E-2</v>
      </c>
      <c r="L1338" s="21">
        <v>-0.99999999999999944</v>
      </c>
      <c r="M1338" s="21">
        <v>-0.99999999999999944</v>
      </c>
      <c r="N1338" s="21">
        <v>-1.879308021983964</v>
      </c>
      <c r="O1338" s="21">
        <v>5.1804880059269143E-2</v>
      </c>
      <c r="P1338" s="21">
        <v>6.9561276473799283E-2</v>
      </c>
      <c r="Q1338" s="21">
        <v>3.9393595781871431</v>
      </c>
      <c r="R1338" s="21">
        <v>1.3179451154653259</v>
      </c>
      <c r="S1338" s="21">
        <v>0.33333333333333343</v>
      </c>
      <c r="T1338" s="21">
        <v>0.35071752574636678</v>
      </c>
      <c r="U1338" s="21">
        <v>-6.9022255210551359E-2</v>
      </c>
      <c r="V1338" s="21">
        <v>6.3253141098920482E-2</v>
      </c>
      <c r="W1338" s="21">
        <v>30.889885842690703</v>
      </c>
      <c r="X1338" s="21">
        <v>0.88144608593021578</v>
      </c>
      <c r="Y1338" s="21">
        <v>-0.99999999999999944</v>
      </c>
      <c r="Z1338" s="21">
        <v>-0.99999999999999944</v>
      </c>
      <c r="AA1338" s="21">
        <v>43.686921718516842</v>
      </c>
      <c r="AB1338" s="21">
        <v>-6.5785108194162953E-3</v>
      </c>
      <c r="AC1338" s="21">
        <v>0.32054560890259859</v>
      </c>
      <c r="AD1338" s="21">
        <v>-8.4385282875965903E-2</v>
      </c>
      <c r="AE1338" s="21">
        <v>11.479090760360815</v>
      </c>
      <c r="AF1338" s="21">
        <v>-0.99999999999999944</v>
      </c>
      <c r="AG1338" s="21">
        <v>-0.99999999999999944</v>
      </c>
      <c r="AH1338" s="21">
        <v>-0.99999999999999944</v>
      </c>
      <c r="AI1338" s="21">
        <v>5.9829352235614336E-2</v>
      </c>
      <c r="AJ1338" s="21">
        <v>6.3253141098920482E-2</v>
      </c>
      <c r="AK1338" s="21">
        <v>6.2502310079435935E-2</v>
      </c>
      <c r="AL1338" s="21">
        <v>3.7740373947441008E-2</v>
      </c>
      <c r="AM1338" s="21">
        <v>0.23238112292282384</v>
      </c>
      <c r="AN1338" s="21">
        <v>-0.14000730764334199</v>
      </c>
      <c r="AO1338" s="21">
        <v>6.1220396234677734</v>
      </c>
      <c r="AP1338" s="21">
        <v>-3.3114808213463451</v>
      </c>
      <c r="AQ1338" s="21">
        <v>25.251961776738803</v>
      </c>
      <c r="AR1338" s="21">
        <v>0.67828174496806937</v>
      </c>
      <c r="AS1338" s="21">
        <v>0.78748068483101752</v>
      </c>
      <c r="AT1338" s="21">
        <v>-0.99999999999999944</v>
      </c>
      <c r="AU1338" s="21">
        <v>-0.99999999999999944</v>
      </c>
      <c r="AV1338" s="21">
        <v>1.7744286485651211</v>
      </c>
      <c r="AW1338" s="21">
        <v>40.42724577722975</v>
      </c>
      <c r="AX1338" s="21">
        <v>47.949146931834058</v>
      </c>
      <c r="AY1338" s="21">
        <v>-0.27082758639263343</v>
      </c>
      <c r="AZ1338" s="21">
        <v>-59.060596424798476</v>
      </c>
      <c r="BA1338" s="26">
        <v>1329.7943332430091</v>
      </c>
      <c r="CU1338" t="e">
        <v>#N/A</v>
      </c>
      <c r="CV1338" t="e">
        <v>#N/A</v>
      </c>
    </row>
    <row r="1339" spans="1:100" x14ac:dyDescent="0.25">
      <c r="A1339">
        <v>3527</v>
      </c>
      <c r="B1339" t="s">
        <v>1731</v>
      </c>
      <c r="C1339" s="26">
        <v>3</v>
      </c>
      <c r="D1339" s="21">
        <v>5.8694597711456522</v>
      </c>
      <c r="E1339" s="21">
        <v>-0.17753770205450076</v>
      </c>
      <c r="F1339" s="21">
        <v>-8.8016647430076519E-2</v>
      </c>
      <c r="G1339" s="21">
        <v>-0.14342639210848038</v>
      </c>
      <c r="H1339" s="21">
        <v>-1.9809159136759014E-2</v>
      </c>
      <c r="I1339" s="21">
        <v>0</v>
      </c>
      <c r="J1339" s="21">
        <v>-1.1885495482055413</v>
      </c>
      <c r="K1339" s="21">
        <v>-1.9809159136759014E-2</v>
      </c>
      <c r="L1339" s="21">
        <v>-0.99999999999999889</v>
      </c>
      <c r="M1339" s="21">
        <v>-0.99999999999999889</v>
      </c>
      <c r="N1339" s="21">
        <v>-0.39618318273518016</v>
      </c>
      <c r="O1339" s="21">
        <v>4.5374838308316301</v>
      </c>
      <c r="P1339" s="21">
        <v>-8.7627664362674551E-2</v>
      </c>
      <c r="Q1339" s="21">
        <v>-0.35076820682943471</v>
      </c>
      <c r="R1339" s="21">
        <v>-0.13162288303485661</v>
      </c>
      <c r="S1339" s="21">
        <v>0.34963176263778861</v>
      </c>
      <c r="T1339" s="21">
        <v>9.4233766032682575E-2</v>
      </c>
      <c r="U1339" s="21">
        <v>-1.1643944523966828E-2</v>
      </c>
      <c r="V1339" s="21">
        <v>0</v>
      </c>
      <c r="W1339" s="21">
        <v>18.081229731330545</v>
      </c>
      <c r="X1339" s="21">
        <v>0.17024704140970057</v>
      </c>
      <c r="Y1339" s="21">
        <v>-0.99999999999999889</v>
      </c>
      <c r="Z1339" s="21">
        <v>-0.99999999999999889</v>
      </c>
      <c r="AA1339" s="21">
        <v>21.476984224911018</v>
      </c>
      <c r="AB1339" s="21">
        <v>7.9226804787738886E-2</v>
      </c>
      <c r="AC1339" s="21">
        <v>-0.11122638641443841</v>
      </c>
      <c r="AD1339" s="21">
        <v>0.10254712915900621</v>
      </c>
      <c r="AE1339" s="21">
        <v>3.5273773766153349</v>
      </c>
      <c r="AF1339" s="21">
        <v>-0.99999999999999889</v>
      </c>
      <c r="AG1339" s="21">
        <v>-0.99999999999999889</v>
      </c>
      <c r="AH1339" s="21">
        <v>-0.99999999999999889</v>
      </c>
      <c r="AI1339" s="21">
        <v>0</v>
      </c>
      <c r="AJ1339" s="21">
        <v>0</v>
      </c>
      <c r="AK1339" s="21">
        <v>-0.24254300100970408</v>
      </c>
      <c r="AL1339" s="21">
        <v>1.6436265740106926E-2</v>
      </c>
      <c r="AM1339" s="21">
        <v>0.17743100917119931</v>
      </c>
      <c r="AN1339" s="21">
        <v>-0.21422616185738144</v>
      </c>
      <c r="AO1339" s="21">
        <v>3.2230602242314634</v>
      </c>
      <c r="AP1339" s="21">
        <v>-5.2734727177340019</v>
      </c>
      <c r="AQ1339" s="21">
        <v>16.892680183125002</v>
      </c>
      <c r="AR1339" s="21">
        <v>0.43222158414650441</v>
      </c>
      <c r="AS1339" s="21">
        <v>0.15043788227294158</v>
      </c>
      <c r="AT1339" s="21">
        <v>-0.99999999999999889</v>
      </c>
      <c r="AU1339" s="21">
        <v>-0.99999999999999889</v>
      </c>
      <c r="AV1339" s="21">
        <v>-0.27504927514333699</v>
      </c>
      <c r="AW1339" s="21">
        <v>20.740995338008659</v>
      </c>
      <c r="AX1339" s="21">
        <v>20.740995338008659</v>
      </c>
      <c r="AY1339" s="21">
        <v>0.17550786526000564</v>
      </c>
      <c r="AZ1339" s="21">
        <v>-24.345632046677188</v>
      </c>
      <c r="BA1339" s="26">
        <v>1389.3971742178378</v>
      </c>
      <c r="CU1339" t="e">
        <v>#N/A</v>
      </c>
      <c r="CV1339" t="e">
        <v>#N/A</v>
      </c>
    </row>
    <row r="1340" spans="1:100" x14ac:dyDescent="0.25">
      <c r="A1340">
        <v>3528</v>
      </c>
      <c r="B1340" t="s">
        <v>1732</v>
      </c>
      <c r="C1340" s="26">
        <v>3</v>
      </c>
      <c r="D1340" s="21">
        <v>4.3828656491362228</v>
      </c>
      <c r="E1340" s="21">
        <v>2.7392264565934635E-3</v>
      </c>
      <c r="F1340" s="21">
        <v>-0.34655147072981396</v>
      </c>
      <c r="G1340" s="21">
        <v>-0.34655147072981396</v>
      </c>
      <c r="H1340" s="21">
        <v>0.86266584307740923</v>
      </c>
      <c r="I1340" s="21">
        <v>0</v>
      </c>
      <c r="J1340" s="21">
        <v>51.759950584644578</v>
      </c>
      <c r="K1340" s="21">
        <v>0.86266584307740923</v>
      </c>
      <c r="L1340" s="21">
        <v>-1.0000000000000004</v>
      </c>
      <c r="M1340" s="21">
        <v>-1.0000000000000004</v>
      </c>
      <c r="N1340" s="21">
        <v>17.253316861548182</v>
      </c>
      <c r="O1340" s="21">
        <v>55.796264763050999</v>
      </c>
      <c r="P1340" s="21">
        <v>-3.0209685222197629</v>
      </c>
      <c r="Q1340" s="21">
        <v>0.11321580644103235</v>
      </c>
      <c r="R1340" s="21">
        <v>-0.27594235449418003</v>
      </c>
      <c r="S1340" s="21">
        <v>0.33333333333333343</v>
      </c>
      <c r="T1340" s="21">
        <v>0.37418853104969024</v>
      </c>
      <c r="U1340" s="21">
        <v>0.42348340072510815</v>
      </c>
      <c r="V1340" s="21">
        <v>0.17786768805726946</v>
      </c>
      <c r="W1340" s="21">
        <v>17.848284403519706</v>
      </c>
      <c r="X1340" s="21">
        <v>2.6621355977360035</v>
      </c>
      <c r="Y1340" s="21">
        <v>-1.0000000000000004</v>
      </c>
      <c r="Z1340" s="21">
        <v>-1.0000000000000004</v>
      </c>
      <c r="AA1340" s="21">
        <v>66.257735864616023</v>
      </c>
      <c r="AB1340" s="21">
        <v>0.40926763263871008</v>
      </c>
      <c r="AC1340" s="21">
        <v>0.14060842406871216</v>
      </c>
      <c r="AD1340" s="21">
        <v>0.42383181960438848</v>
      </c>
      <c r="AE1340" s="21">
        <v>48.685393815590537</v>
      </c>
      <c r="AF1340" s="21">
        <v>-1.0000000000000004</v>
      </c>
      <c r="AG1340" s="21">
        <v>-1.0000000000000004</v>
      </c>
      <c r="AH1340" s="21">
        <v>-1.0000000000000004</v>
      </c>
      <c r="AI1340" s="21">
        <v>0</v>
      </c>
      <c r="AJ1340" s="21">
        <v>0.17786768805726946</v>
      </c>
      <c r="AK1340" s="21">
        <v>-4.4261902931324565E-2</v>
      </c>
      <c r="AL1340" s="21">
        <v>2.9766718772326218E-3</v>
      </c>
      <c r="AM1340" s="21">
        <v>0.69488891838796452</v>
      </c>
      <c r="AN1340" s="21">
        <v>0.15045279002466883</v>
      </c>
      <c r="AO1340" s="21">
        <v>17.150913445042494</v>
      </c>
      <c r="AP1340" s="21">
        <v>3.7762031100028839</v>
      </c>
      <c r="AQ1340" s="21">
        <v>69.608234988164256</v>
      </c>
      <c r="AR1340" s="21">
        <v>1.3088729531654018</v>
      </c>
      <c r="AS1340" s="21">
        <v>3.5248014408134125</v>
      </c>
      <c r="AT1340" s="21">
        <v>-1.0000000000000004</v>
      </c>
      <c r="AU1340" s="21">
        <v>-1.0000000000000004</v>
      </c>
      <c r="AV1340" s="21">
        <v>-0.6224938252239941</v>
      </c>
      <c r="AW1340" s="21">
        <v>125.83020373766992</v>
      </c>
      <c r="AX1340" s="21">
        <v>143.61697254339697</v>
      </c>
      <c r="AY1340" s="21">
        <v>0.36828989906501469</v>
      </c>
      <c r="AZ1340" s="21">
        <v>48.96610366320062</v>
      </c>
      <c r="BA1340" s="26">
        <v>1619.7061633662281</v>
      </c>
    </row>
    <row r="1341" spans="1:100" x14ac:dyDescent="0.25">
      <c r="A1341">
        <v>3532</v>
      </c>
      <c r="B1341" t="s">
        <v>1733</v>
      </c>
      <c r="C1341" s="26">
        <v>3</v>
      </c>
      <c r="D1341" s="21">
        <v>5.6491840186993514</v>
      </c>
      <c r="E1341" s="21">
        <v>-1.5897779023370692E-2</v>
      </c>
      <c r="F1341" s="21">
        <v>-0.23235987160394161</v>
      </c>
      <c r="G1341" s="21">
        <v>-0.23554093958503877</v>
      </c>
      <c r="H1341" s="21">
        <v>-8.8615818989662254E-2</v>
      </c>
      <c r="I1341" s="21">
        <v>0</v>
      </c>
      <c r="J1341" s="21">
        <v>-5.3169491393797363</v>
      </c>
      <c r="K1341" s="21">
        <v>-8.8615818989662254E-2</v>
      </c>
      <c r="L1341" s="21">
        <v>-0.99999999999999678</v>
      </c>
      <c r="M1341" s="21">
        <v>-0.99999999999999678</v>
      </c>
      <c r="N1341" s="21">
        <v>-1.7723163797932449</v>
      </c>
      <c r="O1341" s="21">
        <v>9.6693939734576961E-2</v>
      </c>
      <c r="P1341" s="21">
        <v>-0.42656247351246379</v>
      </c>
      <c r="Q1341" s="21">
        <v>-1.832155610133454</v>
      </c>
      <c r="R1341" s="21">
        <v>-0.62868425391585381</v>
      </c>
      <c r="S1341" s="21">
        <v>0.33333333333333248</v>
      </c>
      <c r="T1341" s="21">
        <v>0.39840146354756623</v>
      </c>
      <c r="U1341" s="21">
        <v>-0.14903577713579785</v>
      </c>
      <c r="V1341" s="21">
        <v>0</v>
      </c>
      <c r="W1341" s="21">
        <v>26.852593549390527</v>
      </c>
      <c r="X1341" s="21">
        <v>0.24443311654215147</v>
      </c>
      <c r="Y1341" s="21">
        <v>-0.99999999999999678</v>
      </c>
      <c r="Z1341" s="21">
        <v>-0.99999999999999678</v>
      </c>
      <c r="AA1341" s="21">
        <v>28.628949642415712</v>
      </c>
      <c r="AB1341" s="21">
        <v>0.26292040592138327</v>
      </c>
      <c r="AC1341" s="21">
        <v>-0.12919966867988353</v>
      </c>
      <c r="AD1341" s="21">
        <v>-8.561993030267892E-2</v>
      </c>
      <c r="AE1341" s="21">
        <v>2.4050403469410337</v>
      </c>
      <c r="AF1341" s="21">
        <v>-0.99999999999999678</v>
      </c>
      <c r="AG1341" s="21">
        <v>-0.99999999999999678</v>
      </c>
      <c r="AH1341" s="21">
        <v>-0.99999999999999678</v>
      </c>
      <c r="AI1341" s="21">
        <v>-1.4884506683975776E-2</v>
      </c>
      <c r="AJ1341" s="21">
        <v>0</v>
      </c>
      <c r="AK1341" s="21">
        <v>-2.029287943314743E-3</v>
      </c>
      <c r="AL1341" s="21">
        <v>-0.11196046404595397</v>
      </c>
      <c r="AM1341" s="21">
        <v>0.70524201458395763</v>
      </c>
      <c r="AN1341" s="21">
        <v>-3.5979652661426109E-2</v>
      </c>
      <c r="AO1341" s="21">
        <v>17.620903924882366</v>
      </c>
      <c r="AP1341" s="21">
        <v>-1.4592936367654232</v>
      </c>
      <c r="AQ1341" s="21">
        <v>21.535644410010786</v>
      </c>
      <c r="AR1341" s="21">
        <v>0.58269901974510108</v>
      </c>
      <c r="AS1341" s="21">
        <v>0.15581729755248924</v>
      </c>
      <c r="AT1341" s="21">
        <v>-0.99999999999999678</v>
      </c>
      <c r="AU1341" s="21">
        <v>-0.99999999999999678</v>
      </c>
      <c r="AV1341" s="21">
        <v>-0.86422519350089289</v>
      </c>
      <c r="AW1341" s="21">
        <v>27.266349945384867</v>
      </c>
      <c r="AX1341" s="21">
        <v>26.968659811705351</v>
      </c>
      <c r="AY1341" s="21">
        <v>-0.22113765339778046</v>
      </c>
      <c r="AZ1341" s="21">
        <v>-91.303166616530035</v>
      </c>
      <c r="BA1341" s="26">
        <v>1265.4245303449213</v>
      </c>
    </row>
    <row r="1342" spans="1:100" x14ac:dyDescent="0.25">
      <c r="A1342">
        <v>3533</v>
      </c>
      <c r="B1342" t="s">
        <v>1734</v>
      </c>
      <c r="C1342" s="26">
        <v>3</v>
      </c>
      <c r="D1342" s="21">
        <v>3.3948370887711015</v>
      </c>
      <c r="E1342" s="21">
        <v>-2.3674226340701068E-2</v>
      </c>
      <c r="F1342" s="21">
        <v>0.31486092447135733</v>
      </c>
      <c r="G1342" s="21">
        <v>0.30607519051450666</v>
      </c>
      <c r="H1342" s="21">
        <v>1.3072576810329247E-2</v>
      </c>
      <c r="I1342" s="21">
        <v>0</v>
      </c>
      <c r="J1342" s="21">
        <v>0.78435460861975492</v>
      </c>
      <c r="K1342" s="21">
        <v>1.3072576810329247E-2</v>
      </c>
      <c r="L1342" s="21">
        <v>-0.99999999999999956</v>
      </c>
      <c r="M1342" s="21">
        <v>-0.99999999999999956</v>
      </c>
      <c r="N1342" s="21">
        <v>0.26145153620658296</v>
      </c>
      <c r="O1342" s="21">
        <v>4.4852668879053637</v>
      </c>
      <c r="P1342" s="21">
        <v>-6.4847121595222434E-2</v>
      </c>
      <c r="Q1342" s="21">
        <v>2.9481655929749486</v>
      </c>
      <c r="R1342" s="21">
        <v>0.92735649427131017</v>
      </c>
      <c r="S1342" s="21">
        <v>0.33333333333333326</v>
      </c>
      <c r="T1342" s="21">
        <v>0.34551828239401894</v>
      </c>
      <c r="U1342" s="21">
        <v>0.18462298750207407</v>
      </c>
      <c r="V1342" s="21">
        <v>0</v>
      </c>
      <c r="W1342" s="21">
        <v>34.016081056763866</v>
      </c>
      <c r="X1342" s="21">
        <v>1.3967575141089332</v>
      </c>
      <c r="Y1342" s="21">
        <v>-0.99999999999999956</v>
      </c>
      <c r="Z1342" s="21">
        <v>-0.99999999999999956</v>
      </c>
      <c r="AA1342" s="21">
        <v>37.023207434546599</v>
      </c>
      <c r="AB1342" s="21">
        <v>-1.9165655070799106E-2</v>
      </c>
      <c r="AC1342" s="21">
        <v>-7.9205893978337591E-2</v>
      </c>
      <c r="AD1342" s="21">
        <v>0.13996694671936513</v>
      </c>
      <c r="AE1342" s="21">
        <v>2.0797698835114229</v>
      </c>
      <c r="AF1342" s="21">
        <v>-0.99999999999999956</v>
      </c>
      <c r="AG1342" s="21">
        <v>-0.99999999999999956</v>
      </c>
      <c r="AH1342" s="21">
        <v>-0.99999999999999956</v>
      </c>
      <c r="AI1342" s="21">
        <v>1.0382886343366844E-3</v>
      </c>
      <c r="AJ1342" s="21">
        <v>0</v>
      </c>
      <c r="AK1342" s="21">
        <v>0.32167558925111439</v>
      </c>
      <c r="AL1342" s="21">
        <v>8.3319238459553219E-2</v>
      </c>
      <c r="AM1342" s="21">
        <v>0.34393301010577265</v>
      </c>
      <c r="AN1342" s="21">
        <v>-0.27520889690211037</v>
      </c>
      <c r="AO1342" s="21">
        <v>10.20670319889989</v>
      </c>
      <c r="AP1342" s="21">
        <v>-6.4636262302549925</v>
      </c>
      <c r="AQ1342" s="21">
        <v>34.800435665383631</v>
      </c>
      <c r="AR1342" s="21">
        <v>0.86347460322942649</v>
      </c>
      <c r="AS1342" s="21">
        <v>1.4098300909192623</v>
      </c>
      <c r="AT1342" s="21">
        <v>-0.99999999999999956</v>
      </c>
      <c r="AU1342" s="21">
        <v>-0.99999999999999956</v>
      </c>
      <c r="AV1342" s="21">
        <v>1.2334316847858169</v>
      </c>
      <c r="AW1342" s="21">
        <v>35.044848092196993</v>
      </c>
      <c r="AX1342" s="21">
        <v>35.065613864883737</v>
      </c>
      <c r="AY1342" s="21">
        <v>-4.4420770641426008E-2</v>
      </c>
      <c r="AZ1342" s="21">
        <v>-28.187179571958495</v>
      </c>
      <c r="BA1342" s="26">
        <v>1400.9264986596975</v>
      </c>
    </row>
    <row r="1343" spans="1:100" x14ac:dyDescent="0.25">
      <c r="A1343">
        <v>3534</v>
      </c>
      <c r="B1343" t="s">
        <v>1735</v>
      </c>
      <c r="C1343" s="26">
        <v>3</v>
      </c>
      <c r="D1343" s="21">
        <v>3.9077053707683884</v>
      </c>
      <c r="E1343" s="21">
        <v>1.1811516679305047E-2</v>
      </c>
      <c r="F1343" s="21">
        <v>0.17494193110948703</v>
      </c>
      <c r="G1343" s="21">
        <v>0.1693187157612896</v>
      </c>
      <c r="H1343" s="21">
        <v>-6.0883607243829387E-2</v>
      </c>
      <c r="I1343" s="21">
        <v>0</v>
      </c>
      <c r="J1343" s="21">
        <v>-3.6530164346297651</v>
      </c>
      <c r="K1343" s="21">
        <v>-6.0883607243829387E-2</v>
      </c>
      <c r="L1343" s="21">
        <v>-1.0000000000000004</v>
      </c>
      <c r="M1343" s="21">
        <v>-1.0000000000000004</v>
      </c>
      <c r="N1343" s="21">
        <v>-1.2176721448765884</v>
      </c>
      <c r="O1343" s="21">
        <v>0.42400765189991751</v>
      </c>
      <c r="P1343" s="21">
        <v>3.6476280206991825</v>
      </c>
      <c r="Q1343" s="21">
        <v>0.21051953988691161</v>
      </c>
      <c r="R1343" s="21">
        <v>0.34164527198778627</v>
      </c>
      <c r="S1343" s="21">
        <v>0.33333333333333348</v>
      </c>
      <c r="T1343" s="21">
        <v>0.33057519005111458</v>
      </c>
      <c r="U1343" s="21">
        <v>5.3714777437311855E-3</v>
      </c>
      <c r="V1343" s="21">
        <v>0</v>
      </c>
      <c r="W1343" s="21">
        <v>29.206544334880345</v>
      </c>
      <c r="X1343" s="21">
        <v>0.74493250821051582</v>
      </c>
      <c r="Y1343" s="21">
        <v>-1.0000000000000004</v>
      </c>
      <c r="Z1343" s="21">
        <v>-1.0000000000000004</v>
      </c>
      <c r="AA1343" s="21">
        <v>65.505313498080241</v>
      </c>
      <c r="AB1343" s="21">
        <v>0.25077893264016676</v>
      </c>
      <c r="AC1343" s="21">
        <v>0.13703048590801187</v>
      </c>
      <c r="AD1343" s="21">
        <v>0.33133305927606443</v>
      </c>
      <c r="AE1343" s="21">
        <v>35.957123891212142</v>
      </c>
      <c r="AF1343" s="21">
        <v>-1.0000000000000004</v>
      </c>
      <c r="AG1343" s="21">
        <v>-1.0000000000000004</v>
      </c>
      <c r="AH1343" s="21">
        <v>-1.0000000000000004</v>
      </c>
      <c r="AI1343" s="21">
        <v>-1.3745914869917298E-2</v>
      </c>
      <c r="AJ1343" s="21">
        <v>0</v>
      </c>
      <c r="AK1343" s="21">
        <v>9.8525367819534776E-2</v>
      </c>
      <c r="AL1343" s="21">
        <v>0.13825563225677973</v>
      </c>
      <c r="AM1343" s="21">
        <v>0.20086866978201059</v>
      </c>
      <c r="AN1343" s="21">
        <v>-7.4306821626110311E-2</v>
      </c>
      <c r="AO1343" s="21">
        <v>5.5143435836479373</v>
      </c>
      <c r="AP1343" s="21">
        <v>-1.1663923793688591</v>
      </c>
      <c r="AQ1343" s="21">
        <v>25.553527900250568</v>
      </c>
      <c r="AR1343" s="21">
        <v>0.6692800011281792</v>
      </c>
      <c r="AS1343" s="21">
        <v>0.68404890096668625</v>
      </c>
      <c r="AT1343" s="21">
        <v>-1.0000000000000004</v>
      </c>
      <c r="AU1343" s="21">
        <v>-1.0000000000000004</v>
      </c>
      <c r="AV1343" s="21">
        <v>0.51096398774907537</v>
      </c>
      <c r="AW1343" s="21">
        <v>64.762928770611353</v>
      </c>
      <c r="AX1343" s="21">
        <v>64.488010473213009</v>
      </c>
      <c r="AY1343" s="21">
        <v>0.2100192954472985</v>
      </c>
      <c r="AZ1343" s="21">
        <v>15.805082702576502</v>
      </c>
      <c r="BA1343" s="26">
        <v>1514.9880222446063</v>
      </c>
    </row>
    <row r="1344" spans="1:100" x14ac:dyDescent="0.25">
      <c r="A1344">
        <v>3535</v>
      </c>
      <c r="B1344" t="s">
        <v>1736</v>
      </c>
      <c r="C1344" s="26">
        <v>3</v>
      </c>
      <c r="D1344" s="21">
        <v>5.886883415995011</v>
      </c>
      <c r="E1344" s="21">
        <v>0</v>
      </c>
      <c r="F1344" s="21">
        <v>6.45632040634968</v>
      </c>
      <c r="G1344" s="21">
        <v>6.45632040634968</v>
      </c>
      <c r="H1344" s="21">
        <v>0.35358456659458093</v>
      </c>
      <c r="I1344" s="21">
        <v>0</v>
      </c>
      <c r="J1344" s="21">
        <v>21.215073995674846</v>
      </c>
      <c r="K1344" s="21">
        <v>0.35358456659458093</v>
      </c>
      <c r="L1344" s="21">
        <v>-1.0000000000000024</v>
      </c>
      <c r="M1344" s="21">
        <v>-1.0000000000000024</v>
      </c>
      <c r="N1344" s="21">
        <v>7.0716913318916159</v>
      </c>
      <c r="O1344" s="21">
        <v>33.558277818019548</v>
      </c>
      <c r="P1344" s="21">
        <v>-0.240588751454895</v>
      </c>
      <c r="Q1344" s="21">
        <v>0.49901203004639128</v>
      </c>
      <c r="R1344" s="21">
        <v>0.14323779246768384</v>
      </c>
      <c r="S1344" s="21">
        <v>0.3333333333333342</v>
      </c>
      <c r="T1344" s="21">
        <v>0.3513598584585273</v>
      </c>
      <c r="U1344" s="21">
        <v>0.38922996235721796</v>
      </c>
      <c r="V1344" s="21">
        <v>-9.5799815139643672E-3</v>
      </c>
      <c r="W1344" s="21">
        <v>28.430344241621366</v>
      </c>
      <c r="X1344" s="21">
        <v>1.843266858015663</v>
      </c>
      <c r="Y1344" s="21">
        <v>-1.0000000000000024</v>
      </c>
      <c r="Z1344" s="21">
        <v>-1.0000000000000024</v>
      </c>
      <c r="AA1344" s="21">
        <v>54.881811129269359</v>
      </c>
      <c r="AB1344" s="21">
        <v>0.16702779989357083</v>
      </c>
      <c r="AC1344" s="21">
        <v>0.18265858896585388</v>
      </c>
      <c r="AD1344" s="21">
        <v>0.17647819304418122</v>
      </c>
      <c r="AE1344" s="21">
        <v>26.308229095180288</v>
      </c>
      <c r="AF1344" s="21">
        <v>-1.0000000000000024</v>
      </c>
      <c r="AG1344" s="21">
        <v>-1.0000000000000024</v>
      </c>
      <c r="AH1344" s="21">
        <v>-1.0000000000000024</v>
      </c>
      <c r="AI1344" s="21">
        <v>0</v>
      </c>
      <c r="AJ1344" s="21">
        <v>-9.5799815139643672E-3</v>
      </c>
      <c r="AK1344" s="21">
        <v>-0.11684224720325229</v>
      </c>
      <c r="AL1344" s="21">
        <v>4.5158738714670632E-2</v>
      </c>
      <c r="AM1344" s="21">
        <v>-4.717368186334777E-2</v>
      </c>
      <c r="AN1344" s="21">
        <v>-1.5933537504410813E-3</v>
      </c>
      <c r="AO1344" s="21">
        <v>-1.7635532825999565</v>
      </c>
      <c r="AP1344" s="21">
        <v>0.18595984981232613</v>
      </c>
      <c r="AQ1344" s="21">
        <v>49.645418237296226</v>
      </c>
      <c r="AR1344" s="21">
        <v>1.0643431726351149</v>
      </c>
      <c r="AS1344" s="21">
        <v>2.196851424610244</v>
      </c>
      <c r="AT1344" s="21">
        <v>-1.0000000000000024</v>
      </c>
      <c r="AU1344" s="21">
        <v>-1.0000000000000024</v>
      </c>
      <c r="AV1344" s="21">
        <v>6.5995581988173644</v>
      </c>
      <c r="AW1344" s="21">
        <v>88.626048797101205</v>
      </c>
      <c r="AX1344" s="21">
        <v>87.668050645704767</v>
      </c>
      <c r="AY1344" s="21">
        <v>0.31567580904607689</v>
      </c>
      <c r="AZ1344" s="21">
        <v>32.861111487999665</v>
      </c>
      <c r="BA1344" s="26">
        <v>1525.6892365358738</v>
      </c>
      <c r="CU1344" t="e">
        <v>#N/A</v>
      </c>
      <c r="CV1344" t="e">
        <v>#N/A</v>
      </c>
    </row>
    <row r="1345" spans="1:100" x14ac:dyDescent="0.25">
      <c r="A1345">
        <v>3536</v>
      </c>
      <c r="B1345" t="s">
        <v>1737</v>
      </c>
      <c r="C1345" s="26">
        <v>3</v>
      </c>
      <c r="D1345" s="21">
        <v>2.6685440669616138</v>
      </c>
      <c r="E1345" s="21">
        <v>0</v>
      </c>
      <c r="F1345" s="21">
        <v>0.27825010595021105</v>
      </c>
      <c r="G1345" s="21">
        <v>0.27825010595021105</v>
      </c>
      <c r="H1345" s="21">
        <v>-6.2726858885438427E-2</v>
      </c>
      <c r="I1345" s="21">
        <v>0</v>
      </c>
      <c r="J1345" s="21">
        <v>-3.7636115331263067</v>
      </c>
      <c r="K1345" s="21">
        <v>-6.2726858885438427E-2</v>
      </c>
      <c r="L1345" s="21">
        <v>-1</v>
      </c>
      <c r="M1345" s="21">
        <v>-1</v>
      </c>
      <c r="N1345" s="21">
        <v>-1.2545371777087684</v>
      </c>
      <c r="O1345" s="21">
        <v>-0.81681736021448215</v>
      </c>
      <c r="P1345" s="21">
        <v>0.86208527659507206</v>
      </c>
      <c r="Q1345" s="21">
        <v>1.2534527908944244</v>
      </c>
      <c r="R1345" s="21">
        <v>0.26973832251109964</v>
      </c>
      <c r="S1345" s="21">
        <v>0.33333333333333359</v>
      </c>
      <c r="T1345" s="21">
        <v>0.33274520720165263</v>
      </c>
      <c r="U1345" s="21">
        <v>0.26983295524658402</v>
      </c>
      <c r="V1345" s="21">
        <v>7.0135799628547976E-2</v>
      </c>
      <c r="W1345" s="21">
        <v>42.750966171822256</v>
      </c>
      <c r="X1345" s="21">
        <v>2.2283638920463664</v>
      </c>
      <c r="Y1345" s="21">
        <v>-1</v>
      </c>
      <c r="Z1345" s="21">
        <v>-1</v>
      </c>
      <c r="AA1345" s="21">
        <v>87.48909019315407</v>
      </c>
      <c r="AB1345" s="21">
        <v>0.33450396790852699</v>
      </c>
      <c r="AC1345" s="21">
        <v>0.27587847748223171</v>
      </c>
      <c r="AD1345" s="21">
        <v>0.27898526858565637</v>
      </c>
      <c r="AE1345" s="21">
        <v>44.46838569882074</v>
      </c>
      <c r="AF1345" s="21">
        <v>-1</v>
      </c>
      <c r="AG1345" s="21">
        <v>-1</v>
      </c>
      <c r="AH1345" s="21">
        <v>-1</v>
      </c>
      <c r="AI1345" s="21">
        <v>0</v>
      </c>
      <c r="AJ1345" s="21">
        <v>7.0135799628547976E-2</v>
      </c>
      <c r="AK1345" s="21">
        <v>-0.17507193899316784</v>
      </c>
      <c r="AL1345" s="21">
        <v>3.7159404345892544E-3</v>
      </c>
      <c r="AM1345" s="21">
        <v>0.28608166321071404</v>
      </c>
      <c r="AN1345" s="21">
        <v>4.2344671943453288E-2</v>
      </c>
      <c r="AO1345" s="21">
        <v>6.2766818853020094</v>
      </c>
      <c r="AP1345" s="21">
        <v>1.0771965007592788</v>
      </c>
      <c r="AQ1345" s="21">
        <v>38.98735463869594</v>
      </c>
      <c r="AR1345" s="21">
        <v>1.0060472954101183</v>
      </c>
      <c r="AS1345" s="21">
        <v>2.1656370331609276</v>
      </c>
      <c r="AT1345" s="21">
        <v>-1</v>
      </c>
      <c r="AU1345" s="21">
        <v>-1</v>
      </c>
      <c r="AV1345" s="21">
        <v>0.54798842846131057</v>
      </c>
      <c r="AW1345" s="21">
        <v>87.749469333698897</v>
      </c>
      <c r="AX1345" s="21">
        <v>94.763049296553703</v>
      </c>
      <c r="AY1345" s="21">
        <v>0.21651857547449277</v>
      </c>
      <c r="AZ1345" s="21">
        <v>2.7819938620434232</v>
      </c>
      <c r="BA1345" s="26">
        <v>1518.5308802796192</v>
      </c>
    </row>
    <row r="1346" spans="1:100" x14ac:dyDescent="0.25">
      <c r="A1346">
        <v>3537</v>
      </c>
      <c r="B1346" t="s">
        <v>1738</v>
      </c>
      <c r="C1346" s="26">
        <v>3</v>
      </c>
      <c r="D1346" s="21">
        <v>3.8070458889861585</v>
      </c>
      <c r="E1346" s="21">
        <v>0</v>
      </c>
      <c r="F1346" s="21">
        <v>-5.8321445456974708E-2</v>
      </c>
      <c r="G1346" s="21">
        <v>-5.8321445456974708E-2</v>
      </c>
      <c r="H1346" s="21">
        <v>-7.1124820512293435E-2</v>
      </c>
      <c r="I1346" s="21">
        <v>0</v>
      </c>
      <c r="J1346" s="21">
        <v>-4.2674892307376062</v>
      </c>
      <c r="K1346" s="21">
        <v>-7.1124820512293435E-2</v>
      </c>
      <c r="L1346" s="21">
        <v>-1.0000000000000009</v>
      </c>
      <c r="M1346" s="21">
        <v>-1.0000000000000009</v>
      </c>
      <c r="N1346" s="21">
        <v>-1.4224964102458686</v>
      </c>
      <c r="O1346" s="21">
        <v>-0.51876478720842623</v>
      </c>
      <c r="P1346" s="21">
        <v>-3.8917072047031653E-4</v>
      </c>
      <c r="Q1346" s="21">
        <v>-2.7556258339304764</v>
      </c>
      <c r="R1346" s="21">
        <v>-0.90957455449018698</v>
      </c>
      <c r="S1346" s="21">
        <v>0.33333333333333365</v>
      </c>
      <c r="T1346" s="21">
        <v>0.27953427028424521</v>
      </c>
      <c r="U1346" s="21">
        <v>4.6138413080996664E-2</v>
      </c>
      <c r="V1346" s="21">
        <v>9.3707630510087795E-3</v>
      </c>
      <c r="W1346" s="21">
        <v>29.580064010475116</v>
      </c>
      <c r="X1346" s="21">
        <v>0.86488551836174232</v>
      </c>
      <c r="Y1346" s="21">
        <v>-1.0000000000000009</v>
      </c>
      <c r="Z1346" s="21">
        <v>-1.0000000000000009</v>
      </c>
      <c r="AA1346" s="21">
        <v>66.950135587918837</v>
      </c>
      <c r="AB1346" s="21">
        <v>0.42368148489042723</v>
      </c>
      <c r="AC1346" s="21">
        <v>0.11124378320652306</v>
      </c>
      <c r="AD1346" s="21">
        <v>0.23066765454172888</v>
      </c>
      <c r="AE1346" s="21">
        <v>38.279646131933958</v>
      </c>
      <c r="AF1346" s="21">
        <v>-1.0000000000000009</v>
      </c>
      <c r="AG1346" s="21">
        <v>-1.0000000000000009</v>
      </c>
      <c r="AH1346" s="21">
        <v>-1.0000000000000009</v>
      </c>
      <c r="AI1346" s="21">
        <v>0</v>
      </c>
      <c r="AJ1346" s="21">
        <v>9.3707630510087795E-3</v>
      </c>
      <c r="AK1346" s="21">
        <v>6.4514086724830499E-2</v>
      </c>
      <c r="AL1346" s="21">
        <v>0.15252491305588295</v>
      </c>
      <c r="AM1346" s="21">
        <v>0.14759219654998204</v>
      </c>
      <c r="AN1346" s="21">
        <v>-3.3346209761608583E-2</v>
      </c>
      <c r="AO1346" s="21">
        <v>4.0123753473737027</v>
      </c>
      <c r="AP1346" s="21">
        <v>-7.1030678760800825E-2</v>
      </c>
      <c r="AQ1346" s="21">
        <v>25.31257477973751</v>
      </c>
      <c r="AR1346" s="21">
        <v>0.66837677974958409</v>
      </c>
      <c r="AS1346" s="21">
        <v>0.79376069784944869</v>
      </c>
      <c r="AT1346" s="21">
        <v>-1.0000000000000009</v>
      </c>
      <c r="AU1346" s="21">
        <v>-1.0000000000000009</v>
      </c>
      <c r="AV1346" s="21">
        <v>-0.96789599994716169</v>
      </c>
      <c r="AW1346" s="21">
        <v>66.360340121949619</v>
      </c>
      <c r="AX1346" s="21">
        <v>67.297416427050493</v>
      </c>
      <c r="AY1346" s="21">
        <v>6.6286242088424596E-2</v>
      </c>
      <c r="AZ1346" s="21">
        <v>-28.523833650122935</v>
      </c>
      <c r="BA1346" s="26">
        <v>1364.1142004453272</v>
      </c>
    </row>
    <row r="1347" spans="1:100" x14ac:dyDescent="0.25">
      <c r="A1347">
        <v>3538</v>
      </c>
      <c r="B1347" t="s">
        <v>1739</v>
      </c>
      <c r="C1347" s="26">
        <v>3</v>
      </c>
      <c r="D1347" s="21">
        <v>5.2624562531411767</v>
      </c>
      <c r="E1347" s="21">
        <v>0</v>
      </c>
      <c r="F1347" s="21">
        <v>0.70028047672340665</v>
      </c>
      <c r="G1347" s="21">
        <v>0.70028047672340665</v>
      </c>
      <c r="H1347" s="21">
        <v>0.61252282635785749</v>
      </c>
      <c r="I1347" s="21">
        <v>0</v>
      </c>
      <c r="J1347" s="21">
        <v>36.751369581471451</v>
      </c>
      <c r="K1347" s="21">
        <v>0.61252282635785749</v>
      </c>
      <c r="L1347" s="21">
        <v>-0.99999999999999944</v>
      </c>
      <c r="M1347" s="21">
        <v>-0.99999999999999944</v>
      </c>
      <c r="N1347" s="21">
        <v>12.250456527157143</v>
      </c>
      <c r="O1347" s="21">
        <v>42.71410631133601</v>
      </c>
      <c r="P1347" s="21">
        <v>-0.13832409386873137</v>
      </c>
      <c r="Q1347" s="21">
        <v>8.6084119849478918E-2</v>
      </c>
      <c r="R1347" s="21">
        <v>2.2035607929675547E-2</v>
      </c>
      <c r="S1347" s="21">
        <v>0.33333333333333304</v>
      </c>
      <c r="T1347" s="21">
        <v>0.36515164549704598</v>
      </c>
      <c r="U1347" s="21">
        <v>0.65335701822212389</v>
      </c>
      <c r="V1347" s="21">
        <v>0.16907095095150526</v>
      </c>
      <c r="W1347" s="21">
        <v>36.33560486584603</v>
      </c>
      <c r="X1347" s="21">
        <v>3.7389012636836569</v>
      </c>
      <c r="Y1347" s="21">
        <v>-0.99999999999999944</v>
      </c>
      <c r="Z1347" s="21">
        <v>-0.99999999999999944</v>
      </c>
      <c r="AA1347" s="21">
        <v>104.29417984858385</v>
      </c>
      <c r="AB1347" s="21">
        <v>0.43405497008369071</v>
      </c>
      <c r="AC1347" s="21">
        <v>0.60146729071380967</v>
      </c>
      <c r="AD1347" s="21">
        <v>0.32320852669866212</v>
      </c>
      <c r="AE1347" s="21">
        <v>67.93653937480812</v>
      </c>
      <c r="AF1347" s="21">
        <v>-0.99999999999999944</v>
      </c>
      <c r="AG1347" s="21">
        <v>-0.99999999999999944</v>
      </c>
      <c r="AH1347" s="21">
        <v>-0.99999999999999944</v>
      </c>
      <c r="AI1347" s="21">
        <v>0</v>
      </c>
      <c r="AJ1347" s="21">
        <v>0.16907095095150526</v>
      </c>
      <c r="AK1347" s="21">
        <v>-1.5363117708023163E-2</v>
      </c>
      <c r="AL1347" s="21">
        <v>6.7222409670189637E-2</v>
      </c>
      <c r="AM1347" s="21">
        <v>-9.6356631725209294E-2</v>
      </c>
      <c r="AN1347" s="21">
        <v>0.1175036858334943</v>
      </c>
      <c r="AO1347" s="21">
        <v>-2.4857313816703477</v>
      </c>
      <c r="AP1347" s="21">
        <v>3.2737041941883076</v>
      </c>
      <c r="AQ1347" s="21">
        <v>73.086974447317488</v>
      </c>
      <c r="AR1347" s="21">
        <v>1.5209129480040073</v>
      </c>
      <c r="AS1347" s="21">
        <v>4.3514240900415144</v>
      </c>
      <c r="AT1347" s="21">
        <v>-0.99999999999999944</v>
      </c>
      <c r="AU1347" s="21">
        <v>-0.99999999999999944</v>
      </c>
      <c r="AV1347" s="21">
        <v>0.7223160846530825</v>
      </c>
      <c r="AW1347" s="21">
        <v>150.28199035410813</v>
      </c>
      <c r="AX1347" s="21">
        <v>167.18908544925861</v>
      </c>
      <c r="AY1347" s="21">
        <v>0.5614700140768828</v>
      </c>
      <c r="AZ1347" s="21">
        <v>115.60576447690458</v>
      </c>
      <c r="BA1347" s="26">
        <v>1699.7842495014995</v>
      </c>
      <c r="CU1347" t="e">
        <v>#N/A</v>
      </c>
      <c r="CV1347" t="e">
        <v>#N/A</v>
      </c>
    </row>
    <row r="1348" spans="1:100" x14ac:dyDescent="0.25">
      <c r="A1348">
        <v>3539</v>
      </c>
      <c r="B1348" t="s">
        <v>1740</v>
      </c>
      <c r="C1348" s="26">
        <v>3</v>
      </c>
      <c r="D1348" s="21">
        <v>4.7140811101882427</v>
      </c>
      <c r="E1348" s="21">
        <v>0</v>
      </c>
      <c r="F1348" s="21">
        <v>-0.33136394228430577</v>
      </c>
      <c r="G1348" s="21">
        <v>-0.33136394228430577</v>
      </c>
      <c r="H1348" s="21">
        <v>0.30549037340070034</v>
      </c>
      <c r="I1348" s="21">
        <v>4.3458152651995579E-3</v>
      </c>
      <c r="J1348" s="21">
        <v>18.590171319953996</v>
      </c>
      <c r="K1348" s="21">
        <v>0.30983618866589996</v>
      </c>
      <c r="L1348" s="21">
        <v>-0.99999999999999867</v>
      </c>
      <c r="M1348" s="21">
        <v>-0.99999999999999867</v>
      </c>
      <c r="N1348" s="21">
        <v>6.1967237733179994</v>
      </c>
      <c r="O1348" s="21">
        <v>22.972888487857933</v>
      </c>
      <c r="P1348" s="21">
        <v>-0.25802764805479061</v>
      </c>
      <c r="Q1348" s="21">
        <v>-1.2111971220718578</v>
      </c>
      <c r="R1348" s="21">
        <v>-0.38861988605583353</v>
      </c>
      <c r="S1348" s="21">
        <v>0.33333333333333287</v>
      </c>
      <c r="T1348" s="21">
        <v>0.16424004523767463</v>
      </c>
      <c r="U1348" s="21">
        <v>0.23820245475790544</v>
      </c>
      <c r="V1348" s="21">
        <v>0.16778227875809126</v>
      </c>
      <c r="W1348" s="21">
        <v>23.748876936844162</v>
      </c>
      <c r="X1348" s="21">
        <v>1.9739028582592446</v>
      </c>
      <c r="Y1348" s="21">
        <v>-0.99999999999999867</v>
      </c>
      <c r="Z1348" s="21">
        <v>-0.99999999999999867</v>
      </c>
      <c r="AA1348" s="21">
        <v>56.765006178013898</v>
      </c>
      <c r="AB1348" s="21">
        <v>0.23987164103691447</v>
      </c>
      <c r="AC1348" s="21">
        <v>0.25851673473697023</v>
      </c>
      <c r="AD1348" s="21">
        <v>0.16970660677062643</v>
      </c>
      <c r="AE1348" s="21">
        <v>33.40474912722555</v>
      </c>
      <c r="AF1348" s="21">
        <v>-0.99999999999999867</v>
      </c>
      <c r="AG1348" s="21">
        <v>-0.99999999999999867</v>
      </c>
      <c r="AH1348" s="21">
        <v>-0.99999999999999867</v>
      </c>
      <c r="AI1348" s="21">
        <v>0</v>
      </c>
      <c r="AJ1348" s="21">
        <v>0.16778227875809126</v>
      </c>
      <c r="AK1348" s="21">
        <v>1.6633496884926879E-4</v>
      </c>
      <c r="AL1348" s="21">
        <v>-7.3177034249943138E-2</v>
      </c>
      <c r="AM1348" s="21">
        <v>-0.22860387982086799</v>
      </c>
      <c r="AN1348" s="21">
        <v>0.11937172302048291</v>
      </c>
      <c r="AO1348" s="21">
        <v>-5.7142653206774501</v>
      </c>
      <c r="AP1348" s="21">
        <v>2.6184079042623565</v>
      </c>
      <c r="AQ1348" s="21">
        <v>42.339048256798165</v>
      </c>
      <c r="AR1348" s="21">
        <v>0.90355811208700398</v>
      </c>
      <c r="AS1348" s="21">
        <v>2.2837390469251444</v>
      </c>
      <c r="AT1348" s="21">
        <v>-0.99999999999999867</v>
      </c>
      <c r="AU1348" s="21">
        <v>-0.99999999999999867</v>
      </c>
      <c r="AV1348" s="21">
        <v>-0.71998382834013963</v>
      </c>
      <c r="AW1348" s="21">
        <v>82.356302570134176</v>
      </c>
      <c r="AX1348" s="21">
        <v>99.134530445943284</v>
      </c>
      <c r="AY1348" s="21">
        <v>0.50391699161322911</v>
      </c>
      <c r="AZ1348" s="21">
        <v>29.103803811775986</v>
      </c>
      <c r="BA1348" s="26">
        <v>1548.5127036718932</v>
      </c>
    </row>
    <row r="1349" spans="1:100" x14ac:dyDescent="0.25">
      <c r="A1349">
        <v>3542</v>
      </c>
      <c r="B1349" t="s">
        <v>1741</v>
      </c>
      <c r="C1349" s="26">
        <v>3</v>
      </c>
      <c r="D1349" s="21">
        <v>4.6039483876817453</v>
      </c>
      <c r="E1349" s="21">
        <v>-3.6363203976447822E-2</v>
      </c>
      <c r="F1349" s="21">
        <v>6.041699923946787</v>
      </c>
      <c r="G1349" s="21">
        <v>6.0327201961791026</v>
      </c>
      <c r="H1349" s="21">
        <v>9.1779904090069836E-2</v>
      </c>
      <c r="I1349" s="21">
        <v>0</v>
      </c>
      <c r="J1349" s="21">
        <v>5.5067942454041878</v>
      </c>
      <c r="K1349" s="21">
        <v>9.1779904090069836E-2</v>
      </c>
      <c r="L1349" s="21">
        <v>-1</v>
      </c>
      <c r="M1349" s="21">
        <v>-1</v>
      </c>
      <c r="N1349" s="21">
        <v>1.8355980818013959</v>
      </c>
      <c r="O1349" s="21">
        <v>16.143462829265033</v>
      </c>
      <c r="P1349" s="21">
        <v>-7.9015422151703638E-2</v>
      </c>
      <c r="Q1349" s="21">
        <v>4.5950243439785199</v>
      </c>
      <c r="R1349" s="21">
        <v>1.2845887620417715</v>
      </c>
      <c r="S1349" s="21">
        <v>0.33333333333333326</v>
      </c>
      <c r="T1349" s="21">
        <v>0.34840643711589403</v>
      </c>
      <c r="U1349" s="21">
        <v>0.38126259732705442</v>
      </c>
      <c r="V1349" s="21">
        <v>0</v>
      </c>
      <c r="W1349" s="21">
        <v>38.848898547448499</v>
      </c>
      <c r="X1349" s="21">
        <v>2.1409523634963072</v>
      </c>
      <c r="Y1349" s="21">
        <v>-1</v>
      </c>
      <c r="Z1349" s="21">
        <v>-1</v>
      </c>
      <c r="AA1349" s="21">
        <v>73.694201399635332</v>
      </c>
      <c r="AB1349" s="21">
        <v>0.1859618180653114</v>
      </c>
      <c r="AC1349" s="21">
        <v>0.27121766207131409</v>
      </c>
      <c r="AD1349" s="21">
        <v>0.2140348016662752</v>
      </c>
      <c r="AE1349" s="21">
        <v>33.560714090145041</v>
      </c>
      <c r="AF1349" s="21">
        <v>-1</v>
      </c>
      <c r="AG1349" s="21">
        <v>-1</v>
      </c>
      <c r="AH1349" s="21">
        <v>-1</v>
      </c>
      <c r="AI1349" s="21">
        <v>0</v>
      </c>
      <c r="AJ1349" s="21">
        <v>0</v>
      </c>
      <c r="AK1349" s="21">
        <v>-4.10035608704271E-2</v>
      </c>
      <c r="AL1349" s="21">
        <v>0.29651908528648691</v>
      </c>
      <c r="AM1349" s="21">
        <v>3.4448829977093406E-2</v>
      </c>
      <c r="AN1349" s="21">
        <v>3.387679306412221E-2</v>
      </c>
      <c r="AO1349" s="21">
        <v>0.65620294507519883</v>
      </c>
      <c r="AP1349" s="21">
        <v>2.3295152530354901</v>
      </c>
      <c r="AQ1349" s="21">
        <v>44.355692792852693</v>
      </c>
      <c r="AR1349" s="21">
        <v>1.0630023677762817</v>
      </c>
      <c r="AS1349" s="21">
        <v>2.232732267586377</v>
      </c>
      <c r="AT1349" s="21">
        <v>-1</v>
      </c>
      <c r="AU1349" s="21">
        <v>-1</v>
      </c>
      <c r="AV1349" s="21">
        <v>7.3173089582208739</v>
      </c>
      <c r="AW1349" s="21">
        <v>92.167179481935804</v>
      </c>
      <c r="AX1349" s="21">
        <v>92.167179481935804</v>
      </c>
      <c r="AY1349" s="21">
        <v>0.41647328375083498</v>
      </c>
      <c r="AZ1349" s="21">
        <v>57.784004643947313</v>
      </c>
      <c r="BA1349" s="26">
        <v>1513.0178220526041</v>
      </c>
    </row>
    <row r="1350" spans="1:100" x14ac:dyDescent="0.25">
      <c r="A1350">
        <v>3543</v>
      </c>
      <c r="B1350" t="s">
        <v>1742</v>
      </c>
      <c r="C1350" s="26">
        <v>3</v>
      </c>
      <c r="D1350" s="21">
        <v>4.1753634177344736</v>
      </c>
      <c r="E1350" s="21">
        <v>0</v>
      </c>
      <c r="F1350" s="21">
        <v>-3.8118898851578278E-2</v>
      </c>
      <c r="G1350" s="21">
        <v>-3.8118898851578278E-2</v>
      </c>
      <c r="H1350" s="21">
        <v>0.12681928966784789</v>
      </c>
      <c r="I1350" s="21">
        <v>0</v>
      </c>
      <c r="J1350" s="21">
        <v>7.6091573800708749</v>
      </c>
      <c r="K1350" s="21">
        <v>0.12681928966784789</v>
      </c>
      <c r="L1350" s="21">
        <v>-1.0000000000000009</v>
      </c>
      <c r="M1350" s="21">
        <v>-1.0000000000000009</v>
      </c>
      <c r="N1350" s="21">
        <v>2.536385793356958</v>
      </c>
      <c r="O1350" s="21">
        <v>11.746401898953771</v>
      </c>
      <c r="P1350" s="21">
        <v>-0.3754170416771172</v>
      </c>
      <c r="Q1350" s="21">
        <v>1.9454723541681029</v>
      </c>
      <c r="R1350" s="21">
        <v>0.46209125817622104</v>
      </c>
      <c r="S1350" s="21">
        <v>0.3333333333333337</v>
      </c>
      <c r="T1350" s="21">
        <v>0.38796282935317156</v>
      </c>
      <c r="U1350" s="21">
        <v>-3.9005735214914863E-2</v>
      </c>
      <c r="V1350" s="21">
        <v>-5.1513363418929925E-4</v>
      </c>
      <c r="W1350" s="21">
        <v>22.198240166782131</v>
      </c>
      <c r="X1350" s="21">
        <v>0.47630109740151599</v>
      </c>
      <c r="Y1350" s="21">
        <v>-1.0000000000000009</v>
      </c>
      <c r="Z1350" s="21">
        <v>-1.0000000000000009</v>
      </c>
      <c r="AA1350" s="21">
        <v>28.848637708378106</v>
      </c>
      <c r="AB1350" s="21">
        <v>0.17719758921619452</v>
      </c>
      <c r="AC1350" s="21">
        <v>4.7597689854176423E-2</v>
      </c>
      <c r="AD1350" s="21">
        <v>-0.10102915340197599</v>
      </c>
      <c r="AE1350" s="21">
        <v>6.1883062834197444</v>
      </c>
      <c r="AF1350" s="21">
        <v>-1.0000000000000009</v>
      </c>
      <c r="AG1350" s="21">
        <v>-1.0000000000000009</v>
      </c>
      <c r="AH1350" s="21">
        <v>-1.0000000000000009</v>
      </c>
      <c r="AI1350" s="21">
        <v>0</v>
      </c>
      <c r="AJ1350" s="21">
        <v>-5.1513363418929925E-4</v>
      </c>
      <c r="AK1350" s="21">
        <v>-6.8792335800759705E-2</v>
      </c>
      <c r="AL1350" s="21">
        <v>1.874730606635459E-2</v>
      </c>
      <c r="AM1350" s="21">
        <v>-0.20701556216830957</v>
      </c>
      <c r="AN1350" s="21">
        <v>-0.13589646246962384</v>
      </c>
      <c r="AO1350" s="21">
        <v>-5.519350733211537</v>
      </c>
      <c r="AP1350" s="21">
        <v>-3.3036750314088215</v>
      </c>
      <c r="AQ1350" s="21">
        <v>29.807397546852997</v>
      </c>
      <c r="AR1350" s="21">
        <v>0.6817752938374011</v>
      </c>
      <c r="AS1350" s="21">
        <v>0.60312038706936377</v>
      </c>
      <c r="AT1350" s="21">
        <v>-1.0000000000000009</v>
      </c>
      <c r="AU1350" s="21">
        <v>-1.0000000000000009</v>
      </c>
      <c r="AV1350" s="21">
        <v>0.42397235932464289</v>
      </c>
      <c r="AW1350" s="21">
        <v>37.291364575923033</v>
      </c>
      <c r="AX1350" s="21">
        <v>37.239851212504099</v>
      </c>
      <c r="AY1350" s="21">
        <v>-3.4054961009877344E-2</v>
      </c>
      <c r="AZ1350" s="21">
        <v>-30.443527177712713</v>
      </c>
      <c r="BA1350" s="26">
        <v>1403.4858640493665</v>
      </c>
    </row>
    <row r="1351" spans="1:100" x14ac:dyDescent="0.25">
      <c r="A1351">
        <v>3544</v>
      </c>
      <c r="B1351" t="s">
        <v>1743</v>
      </c>
      <c r="C1351" s="26">
        <v>3</v>
      </c>
      <c r="D1351" s="21">
        <v>4.5576792431276205</v>
      </c>
      <c r="E1351" s="21">
        <v>2.2267353812974497E-2</v>
      </c>
      <c r="F1351" s="21">
        <v>-3.8962859787118428E-2</v>
      </c>
      <c r="G1351" s="21">
        <v>-3.057426567081643E-2</v>
      </c>
      <c r="H1351" s="21">
        <v>3.3949172371495549E-2</v>
      </c>
      <c r="I1351" s="21">
        <v>0</v>
      </c>
      <c r="J1351" s="21">
        <v>2.0369503422897366</v>
      </c>
      <c r="K1351" s="21">
        <v>3.3949172371495549E-2</v>
      </c>
      <c r="L1351" s="21">
        <v>-0.99999999999999944</v>
      </c>
      <c r="M1351" s="21">
        <v>-0.99999999999999944</v>
      </c>
      <c r="N1351" s="21">
        <v>0.67898344742991168</v>
      </c>
      <c r="O1351" s="21">
        <v>6.5640553197465437</v>
      </c>
      <c r="P1351" s="21">
        <v>0.29092096515665855</v>
      </c>
      <c r="Q1351" s="21">
        <v>-1.4349048572272414</v>
      </c>
      <c r="R1351" s="21">
        <v>-0.46058279449314338</v>
      </c>
      <c r="S1351" s="21">
        <v>0.33333333333333298</v>
      </c>
      <c r="T1351" s="21">
        <v>0.16813907505646264</v>
      </c>
      <c r="U1351" s="21">
        <v>-9.7221444056180328E-2</v>
      </c>
      <c r="V1351" s="21">
        <v>0</v>
      </c>
      <c r="W1351" s="21">
        <v>14.812071678484802</v>
      </c>
      <c r="X1351" s="21">
        <v>-0.12530778808914125</v>
      </c>
      <c r="Y1351" s="21">
        <v>-0.99999999999999944</v>
      </c>
      <c r="Z1351" s="21">
        <v>-0.99999999999999944</v>
      </c>
      <c r="AA1351" s="21">
        <v>34.809933502996216</v>
      </c>
      <c r="AB1351" s="21">
        <v>-0.11113119948862661</v>
      </c>
      <c r="AC1351" s="21">
        <v>0.28870474713100797</v>
      </c>
      <c r="AD1351" s="21">
        <v>0.23159534473771004</v>
      </c>
      <c r="AE1351" s="21">
        <v>20.458444619004563</v>
      </c>
      <c r="AF1351" s="21">
        <v>-0.99999999999999944</v>
      </c>
      <c r="AG1351" s="21">
        <v>-0.99999999999999944</v>
      </c>
      <c r="AH1351" s="21">
        <v>-0.99999999999999944</v>
      </c>
      <c r="AI1351" s="21">
        <v>-1.7346663801017723E-3</v>
      </c>
      <c r="AJ1351" s="21">
        <v>0</v>
      </c>
      <c r="AK1351" s="21">
        <v>0.10769144596869905</v>
      </c>
      <c r="AL1351" s="21">
        <v>-8.7407226365283974E-2</v>
      </c>
      <c r="AM1351" s="21">
        <v>-0.23050241515796219</v>
      </c>
      <c r="AN1351" s="21">
        <v>-0.14485275783568902</v>
      </c>
      <c r="AO1351" s="21">
        <v>-5.2241031491055585</v>
      </c>
      <c r="AP1351" s="21">
        <v>-4.0583550777186437</v>
      </c>
      <c r="AQ1351" s="21">
        <v>16.849022020774548</v>
      </c>
      <c r="AR1351" s="21">
        <v>0.40425096433361535</v>
      </c>
      <c r="AS1351" s="21">
        <v>-9.1358615717645877E-2</v>
      </c>
      <c r="AT1351" s="21">
        <v>-0.99999999999999944</v>
      </c>
      <c r="AU1351" s="21">
        <v>-0.99999999999999944</v>
      </c>
      <c r="AV1351" s="21">
        <v>-0.49115706016395982</v>
      </c>
      <c r="AW1351" s="21">
        <v>37.315633745024115</v>
      </c>
      <c r="AX1351" s="21">
        <v>37.280940417422087</v>
      </c>
      <c r="AY1351" s="21">
        <v>0.1203511940124343</v>
      </c>
      <c r="AZ1351" s="21">
        <v>6.1577491609629611</v>
      </c>
      <c r="BA1351" s="26">
        <v>1467.9786832555276</v>
      </c>
    </row>
    <row r="1352" spans="1:100" x14ac:dyDescent="0.25">
      <c r="A1352">
        <v>3545</v>
      </c>
      <c r="B1352" t="s">
        <v>1744</v>
      </c>
      <c r="C1352" s="26">
        <v>2</v>
      </c>
      <c r="D1352" s="21">
        <v>4.0327495544586256</v>
      </c>
      <c r="E1352" s="21">
        <v>6.6821203107156557E-2</v>
      </c>
      <c r="F1352" s="21">
        <v>0.24332937275261601</v>
      </c>
      <c r="G1352" s="21">
        <v>0.25210122378863264</v>
      </c>
      <c r="H1352" s="21">
        <v>0.10438212214526031</v>
      </c>
      <c r="I1352" s="21">
        <v>0</v>
      </c>
      <c r="J1352" s="21">
        <v>6.2629273287156177</v>
      </c>
      <c r="K1352" s="21">
        <v>0.10438212214526031</v>
      </c>
      <c r="L1352" s="21">
        <v>-1</v>
      </c>
      <c r="M1352" s="21">
        <v>-1</v>
      </c>
      <c r="N1352" s="21">
        <v>2.0876424429052061</v>
      </c>
      <c r="O1352" s="21">
        <v>10.350412796640923</v>
      </c>
      <c r="P1352" s="21">
        <v>0.50619195904943415</v>
      </c>
      <c r="Q1352" s="21">
        <v>1.4713610448396193</v>
      </c>
      <c r="R1352" s="21">
        <v>0.48475863392622109</v>
      </c>
      <c r="S1352" s="21">
        <v>0.33436669383241424</v>
      </c>
      <c r="T1352" s="21">
        <v>0.30077818292726111</v>
      </c>
      <c r="U1352" s="21">
        <v>9.817546890449938E-2</v>
      </c>
      <c r="V1352" s="21">
        <v>3.3506214525587173E-3</v>
      </c>
      <c r="W1352" s="21">
        <v>25.615083768316751</v>
      </c>
      <c r="X1352" s="21">
        <v>0.89810358889342945</v>
      </c>
      <c r="Y1352" s="21">
        <v>-1</v>
      </c>
      <c r="Z1352" s="21">
        <v>-1</v>
      </c>
      <c r="AA1352" s="21">
        <v>45.08525244705671</v>
      </c>
      <c r="AB1352" s="21">
        <v>0.14048446961457275</v>
      </c>
      <c r="AC1352" s="21">
        <v>0.14070684831715294</v>
      </c>
      <c r="AD1352" s="21">
        <v>0.13591737515566005</v>
      </c>
      <c r="AE1352" s="21">
        <v>19.745937297619875</v>
      </c>
      <c r="AF1352" s="21">
        <v>-1</v>
      </c>
      <c r="AG1352" s="21">
        <v>-1</v>
      </c>
      <c r="AH1352" s="21">
        <v>-1</v>
      </c>
      <c r="AI1352" s="21">
        <v>1.5702534348493655E-3</v>
      </c>
      <c r="AJ1352" s="21">
        <v>3.3506214525587173E-3</v>
      </c>
      <c r="AK1352" s="21">
        <v>6.2660438582493497E-2</v>
      </c>
      <c r="AL1352" s="21">
        <v>0.10916751840675383</v>
      </c>
      <c r="AM1352" s="21">
        <v>6.4636488685444429E-2</v>
      </c>
      <c r="AN1352" s="21">
        <v>0.11880437152960933</v>
      </c>
      <c r="AO1352" s="21">
        <v>2.032917416702456</v>
      </c>
      <c r="AP1352" s="21">
        <v>3.4122438736201248</v>
      </c>
      <c r="AQ1352" s="21">
        <v>30.89166235641877</v>
      </c>
      <c r="AR1352" s="21">
        <v>0.72544975157306157</v>
      </c>
      <c r="AS1352" s="21">
        <v>0.9874625937702135</v>
      </c>
      <c r="AT1352" s="21">
        <v>-1</v>
      </c>
      <c r="AU1352" s="21">
        <v>-1</v>
      </c>
      <c r="AV1352" s="21">
        <v>0.69501057153533086</v>
      </c>
      <c r="AW1352" s="21">
        <v>57.401133400223578</v>
      </c>
      <c r="AX1352" s="21">
        <v>57.548870041173025</v>
      </c>
      <c r="AY1352" s="21">
        <v>0.18651518593169117</v>
      </c>
      <c r="AZ1352" s="21">
        <v>3.4773121187634604</v>
      </c>
      <c r="BA1352" s="26">
        <v>1493.7775914223464</v>
      </c>
    </row>
    <row r="1353" spans="1:100" x14ac:dyDescent="0.25">
      <c r="A1353">
        <v>3546</v>
      </c>
      <c r="B1353" t="s">
        <v>1745</v>
      </c>
      <c r="C1353" s="26">
        <v>3</v>
      </c>
      <c r="D1353" s="21">
        <v>4.6714576878314062</v>
      </c>
      <c r="E1353" s="21">
        <v>4.6273809687361629E-3</v>
      </c>
      <c r="F1353" s="21">
        <v>-0.14092959188351062</v>
      </c>
      <c r="G1353" s="21">
        <v>-0.14092959188351062</v>
      </c>
      <c r="H1353" s="21">
        <v>0.35867916245263576</v>
      </c>
      <c r="I1353" s="21">
        <v>0</v>
      </c>
      <c r="J1353" s="21">
        <v>21.520749747158153</v>
      </c>
      <c r="K1353" s="21">
        <v>0.35867916245263576</v>
      </c>
      <c r="L1353" s="21">
        <v>-1.0000000000000004</v>
      </c>
      <c r="M1353" s="21">
        <v>-1.0000000000000004</v>
      </c>
      <c r="N1353" s="21">
        <v>7.1735832490527178</v>
      </c>
      <c r="O1353" s="21">
        <v>26.051277843106053</v>
      </c>
      <c r="P1353" s="21">
        <v>0.56300516506629583</v>
      </c>
      <c r="Q1353" s="21">
        <v>-0.71134821927505665</v>
      </c>
      <c r="R1353" s="21">
        <v>-0.23698842506342024</v>
      </c>
      <c r="S1353" s="21">
        <v>0.33333333333333331</v>
      </c>
      <c r="T1353" s="21">
        <v>0.37641821914512935</v>
      </c>
      <c r="U1353" s="21">
        <v>0.55354169508019135</v>
      </c>
      <c r="V1353" s="21">
        <v>0.16074897524949835</v>
      </c>
      <c r="W1353" s="21">
        <v>42.614522414220687</v>
      </c>
      <c r="X1353" s="21">
        <v>3.5611437269235608</v>
      </c>
      <c r="Y1353" s="21">
        <v>-1.0000000000000004</v>
      </c>
      <c r="Z1353" s="21">
        <v>-1.0000000000000004</v>
      </c>
      <c r="AA1353" s="21">
        <v>82.12669032378794</v>
      </c>
      <c r="AB1353" s="21">
        <v>0.56524332683323819</v>
      </c>
      <c r="AC1353" s="21">
        <v>0.24494555340092378</v>
      </c>
      <c r="AD1353" s="21">
        <v>-1.520575354154801E-2</v>
      </c>
      <c r="AE1353" s="21">
        <v>39.749156334630698</v>
      </c>
      <c r="AF1353" s="21">
        <v>-1.0000000000000004</v>
      </c>
      <c r="AG1353" s="21">
        <v>-1.0000000000000004</v>
      </c>
      <c r="AH1353" s="21">
        <v>-1.0000000000000004</v>
      </c>
      <c r="AI1353" s="21">
        <v>0</v>
      </c>
      <c r="AJ1353" s="21">
        <v>0.16074897524949835</v>
      </c>
      <c r="AK1353" s="21">
        <v>-8.3073011485430309E-2</v>
      </c>
      <c r="AL1353" s="21">
        <v>0.16130937636422354</v>
      </c>
      <c r="AM1353" s="21">
        <v>0.2703058757773697</v>
      </c>
      <c r="AN1353" s="21">
        <v>0.17763959513999594</v>
      </c>
      <c r="AO1353" s="21">
        <v>6.3422818370070901</v>
      </c>
      <c r="AP1353" s="21">
        <v>5.2475367603210188</v>
      </c>
      <c r="AQ1353" s="21">
        <v>64.135272161378808</v>
      </c>
      <c r="AR1353" s="21">
        <v>1.4240422228081526</v>
      </c>
      <c r="AS1353" s="21">
        <v>3.9198228893761975</v>
      </c>
      <c r="AT1353" s="21">
        <v>-1.0000000000000004</v>
      </c>
      <c r="AU1353" s="21">
        <v>-1.0000000000000004</v>
      </c>
      <c r="AV1353" s="21">
        <v>-0.37791801694693089</v>
      </c>
      <c r="AW1353" s="21">
        <v>113.42550492721503</v>
      </c>
      <c r="AX1353" s="21">
        <v>129.50040245216485</v>
      </c>
      <c r="AY1353" s="21">
        <v>0.36926359332284409</v>
      </c>
      <c r="AZ1353" s="21">
        <v>26.838898337480011</v>
      </c>
      <c r="BA1353" s="26">
        <v>1561.4158283085269</v>
      </c>
    </row>
    <row r="1354" spans="1:100" x14ac:dyDescent="0.25">
      <c r="A1354">
        <v>3547</v>
      </c>
      <c r="B1354" t="s">
        <v>1746</v>
      </c>
      <c r="C1354" s="26">
        <v>3</v>
      </c>
      <c r="D1354" s="21">
        <v>4.8341480528930436</v>
      </c>
      <c r="E1354" s="21">
        <v>0.57470388225600322</v>
      </c>
      <c r="F1354" s="21">
        <v>-0.24906547914113389</v>
      </c>
      <c r="G1354" s="21">
        <v>-8.4367781278888762E-2</v>
      </c>
      <c r="H1354" s="21">
        <v>0.32811554057404108</v>
      </c>
      <c r="I1354" s="21">
        <v>0</v>
      </c>
      <c r="J1354" s="21">
        <v>19.686932434442472</v>
      </c>
      <c r="K1354" s="21">
        <v>0.32811554057404108</v>
      </c>
      <c r="L1354" s="21">
        <v>-1.0000000000000007</v>
      </c>
      <c r="M1354" s="21">
        <v>-1.0000000000000007</v>
      </c>
      <c r="N1354" s="21">
        <v>6.5623108114808222</v>
      </c>
      <c r="O1354" s="21">
        <v>24.436712706056621</v>
      </c>
      <c r="P1354" s="21">
        <v>2.286686541221671</v>
      </c>
      <c r="Q1354" s="21">
        <v>-0.26186843089141726</v>
      </c>
      <c r="R1354" s="21">
        <v>8.2167921822148896E-2</v>
      </c>
      <c r="S1354" s="21">
        <v>0.33333333333333365</v>
      </c>
      <c r="T1354" s="21">
        <v>0.28488436802934342</v>
      </c>
      <c r="U1354" s="21">
        <v>0.13526071644968357</v>
      </c>
      <c r="V1354" s="21">
        <v>0</v>
      </c>
      <c r="W1354" s="21">
        <v>17.014515089532779</v>
      </c>
      <c r="X1354" s="21">
        <v>0.76777739650980159</v>
      </c>
      <c r="Y1354" s="21">
        <v>-1.0000000000000007</v>
      </c>
      <c r="Z1354" s="21">
        <v>-1.0000000000000007</v>
      </c>
      <c r="AA1354" s="21">
        <v>56.052952304399547</v>
      </c>
      <c r="AB1354" s="21">
        <v>0.21814880920120255</v>
      </c>
      <c r="AC1354" s="21">
        <v>0.20966132787471795</v>
      </c>
      <c r="AD1354" s="21">
        <v>0.35131524878497111</v>
      </c>
      <c r="AE1354" s="21">
        <v>38.956269293044592</v>
      </c>
      <c r="AF1354" s="21">
        <v>-1.0000000000000007</v>
      </c>
      <c r="AG1354" s="21">
        <v>-1.0000000000000007</v>
      </c>
      <c r="AH1354" s="21">
        <v>-1.0000000000000007</v>
      </c>
      <c r="AI1354" s="21">
        <v>0</v>
      </c>
      <c r="AJ1354" s="21">
        <v>0</v>
      </c>
      <c r="AK1354" s="21">
        <v>0.17275974499805061</v>
      </c>
      <c r="AL1354" s="21">
        <v>6.2181301506633632E-2</v>
      </c>
      <c r="AM1354" s="21">
        <v>-0.17209136011966755</v>
      </c>
      <c r="AN1354" s="21">
        <v>5.9569093575710462E-2</v>
      </c>
      <c r="AO1354" s="21">
        <v>-3.4384852780014352</v>
      </c>
      <c r="AP1354" s="21">
        <v>1.8001338469259303</v>
      </c>
      <c r="AQ1354" s="21">
        <v>36.701447523975254</v>
      </c>
      <c r="AR1354" s="21">
        <v>0.7534784178123608</v>
      </c>
      <c r="AS1354" s="21">
        <v>1.0958929370838426</v>
      </c>
      <c r="AT1354" s="21">
        <v>-1.0000000000000007</v>
      </c>
      <c r="AU1354" s="21">
        <v>-1.0000000000000007</v>
      </c>
      <c r="AV1354" s="21">
        <v>-2.1998594567398284E-3</v>
      </c>
      <c r="AW1354" s="21">
        <v>82.289798857382081</v>
      </c>
      <c r="AX1354" s="21">
        <v>82.289798857382081</v>
      </c>
      <c r="AY1354" s="21">
        <v>0.2327122112509793</v>
      </c>
      <c r="AZ1354" s="21">
        <v>13.067486666806515</v>
      </c>
      <c r="BA1354" s="26">
        <v>1463.5170419883943</v>
      </c>
    </row>
    <row r="1355" spans="1:100" x14ac:dyDescent="0.25">
      <c r="A1355">
        <v>3550</v>
      </c>
      <c r="B1355" t="s">
        <v>1747</v>
      </c>
      <c r="C1355" s="26">
        <v>3</v>
      </c>
      <c r="D1355" s="21">
        <v>5.828366663030244</v>
      </c>
      <c r="E1355" s="21">
        <v>6.7048692912354303E-3</v>
      </c>
      <c r="F1355" s="21">
        <v>-0.32153584451805112</v>
      </c>
      <c r="G1355" s="21">
        <v>-0.31209443767227574</v>
      </c>
      <c r="H1355" s="21">
        <v>6.0766554906396257E-2</v>
      </c>
      <c r="I1355" s="21">
        <v>0</v>
      </c>
      <c r="J1355" s="21">
        <v>3.6459932943837745</v>
      </c>
      <c r="K1355" s="21">
        <v>6.0766554906396257E-2</v>
      </c>
      <c r="L1355" s="21">
        <v>-0.99999999999999911</v>
      </c>
      <c r="M1355" s="21">
        <v>-0.99999999999999911</v>
      </c>
      <c r="N1355" s="21">
        <v>1.2153310981279259</v>
      </c>
      <c r="O1355" s="21">
        <v>9.1622655197417462</v>
      </c>
      <c r="P1355" s="21">
        <v>0.61382668004124985</v>
      </c>
      <c r="Q1355" s="21">
        <v>2.1905259127519541</v>
      </c>
      <c r="R1355" s="21">
        <v>0.7993890537036632</v>
      </c>
      <c r="S1355" s="21">
        <v>0.33333333333333287</v>
      </c>
      <c r="T1355" s="21">
        <v>0.45356869263010946</v>
      </c>
      <c r="U1355" s="21">
        <v>0.3557036872293361</v>
      </c>
      <c r="V1355" s="21">
        <v>0</v>
      </c>
      <c r="W1355" s="21">
        <v>43.273566331455299</v>
      </c>
      <c r="X1355" s="21">
        <v>2.2327970588903563</v>
      </c>
      <c r="Y1355" s="21">
        <v>-0.99999999999999911</v>
      </c>
      <c r="Z1355" s="21">
        <v>-0.99999999999999911</v>
      </c>
      <c r="AA1355" s="21">
        <v>120.06422265790623</v>
      </c>
      <c r="AB1355" s="21">
        <v>0.30709346099003748</v>
      </c>
      <c r="AC1355" s="21">
        <v>0.74950561311472508</v>
      </c>
      <c r="AD1355" s="21">
        <v>0.46322627135018279</v>
      </c>
      <c r="AE1355" s="21">
        <v>75.991267272747265</v>
      </c>
      <c r="AF1355" s="21">
        <v>-0.99999999999999911</v>
      </c>
      <c r="AG1355" s="21">
        <v>-0.99999999999999911</v>
      </c>
      <c r="AH1355" s="21">
        <v>-0.99999999999999911</v>
      </c>
      <c r="AI1355" s="21">
        <v>-1.6707466211166925E-2</v>
      </c>
      <c r="AJ1355" s="21">
        <v>0</v>
      </c>
      <c r="AK1355" s="21">
        <v>0.31204952678646913</v>
      </c>
      <c r="AL1355" s="21">
        <v>0.41361002978064382</v>
      </c>
      <c r="AM1355" s="21">
        <v>0.14737240791802669</v>
      </c>
      <c r="AN1355" s="21">
        <v>8.4734797328099395E-2</v>
      </c>
      <c r="AO1355" s="21">
        <v>5.2445578318830144</v>
      </c>
      <c r="AP1355" s="21">
        <v>4.1864200821057045</v>
      </c>
      <c r="AQ1355" s="21">
        <v>46.919559625839085</v>
      </c>
      <c r="AR1355" s="21">
        <v>1.1426057131927787</v>
      </c>
      <c r="AS1355" s="21">
        <v>2.2935636137967523</v>
      </c>
      <c r="AT1355" s="21">
        <v>-0.99999999999999911</v>
      </c>
      <c r="AU1355" s="21">
        <v>-0.99999999999999911</v>
      </c>
      <c r="AV1355" s="21">
        <v>0.48729461603138818</v>
      </c>
      <c r="AW1355" s="21">
        <v>133.41290825975361</v>
      </c>
      <c r="AX1355" s="21">
        <v>133.07875893553026</v>
      </c>
      <c r="AY1355" s="21">
        <v>0.58186281085639768</v>
      </c>
      <c r="AZ1355" s="21">
        <v>81.469379876129437</v>
      </c>
      <c r="BA1355" s="26">
        <v>1538.7784108977526</v>
      </c>
    </row>
    <row r="1356" spans="1:100" x14ac:dyDescent="0.25">
      <c r="A1356">
        <v>3555</v>
      </c>
      <c r="B1356" t="s">
        <v>1748</v>
      </c>
      <c r="C1356" s="26">
        <v>3</v>
      </c>
      <c r="D1356" s="21">
        <v>4.5553266571428752</v>
      </c>
      <c r="E1356" s="21">
        <v>2.6645806753556059E-2</v>
      </c>
      <c r="F1356" s="21">
        <v>-3.0219085741876421E-2</v>
      </c>
      <c r="G1356" s="21">
        <v>-1.9821587906582866E-2</v>
      </c>
      <c r="H1356" s="21">
        <v>-8.3347426186087051E-2</v>
      </c>
      <c r="I1356" s="21">
        <v>0</v>
      </c>
      <c r="J1356" s="21">
        <v>-5.0008455711652235</v>
      </c>
      <c r="K1356" s="21">
        <v>-8.3347426186087051E-2</v>
      </c>
      <c r="L1356" s="21">
        <v>-0.99999999999999967</v>
      </c>
      <c r="M1356" s="21">
        <v>-0.99999999999999967</v>
      </c>
      <c r="N1356" s="21">
        <v>-1.6669485237217412</v>
      </c>
      <c r="O1356" s="21">
        <v>-0.46534050192893339</v>
      </c>
      <c r="P1356" s="21">
        <v>0.15645633910422352</v>
      </c>
      <c r="Q1356" s="21">
        <v>-7.0588279298500636</v>
      </c>
      <c r="R1356" s="21">
        <v>-2.3804734638275797</v>
      </c>
      <c r="S1356" s="21">
        <v>0.33333333333333337</v>
      </c>
      <c r="T1356" s="21">
        <v>0.10051511878329643</v>
      </c>
      <c r="U1356" s="21">
        <v>-8.81896038681316E-2</v>
      </c>
      <c r="V1356" s="21">
        <v>0</v>
      </c>
      <c r="W1356" s="21">
        <v>17.160250977383402</v>
      </c>
      <c r="X1356" s="21">
        <v>1.097825431079689E-2</v>
      </c>
      <c r="Y1356" s="21">
        <v>-0.99999999999999967</v>
      </c>
      <c r="Z1356" s="21">
        <v>-0.99999999999999967</v>
      </c>
      <c r="AA1356" s="21">
        <v>19.852687404456844</v>
      </c>
      <c r="AB1356" s="21">
        <v>0.13966347732844756</v>
      </c>
      <c r="AC1356" s="21">
        <v>9.7273526069635768E-2</v>
      </c>
      <c r="AD1356" s="21">
        <v>-0.13547880558006314</v>
      </c>
      <c r="AE1356" s="21">
        <v>5.0729098909010117</v>
      </c>
      <c r="AF1356" s="21">
        <v>-0.99999999999999967</v>
      </c>
      <c r="AG1356" s="21">
        <v>-0.99999999999999967</v>
      </c>
      <c r="AH1356" s="21">
        <v>-0.99999999999999967</v>
      </c>
      <c r="AI1356" s="21">
        <v>0</v>
      </c>
      <c r="AJ1356" s="21">
        <v>0</v>
      </c>
      <c r="AK1356" s="21">
        <v>0.30413067072523225</v>
      </c>
      <c r="AL1356" s="21">
        <v>-5.7217848594099119E-2</v>
      </c>
      <c r="AM1356" s="21">
        <v>0.73904196507662179</v>
      </c>
      <c r="AN1356" s="21">
        <v>0.18711463970084177</v>
      </c>
      <c r="AO1356" s="21">
        <v>19.996702480541718</v>
      </c>
      <c r="AP1356" s="21">
        <v>4.391776749550548</v>
      </c>
      <c r="AQ1356" s="21">
        <v>12.159405406218175</v>
      </c>
      <c r="AR1356" s="21">
        <v>0.34565884824849813</v>
      </c>
      <c r="AS1356" s="21">
        <v>-7.2369171875290197E-2</v>
      </c>
      <c r="AT1356" s="21">
        <v>-0.99999999999999967</v>
      </c>
      <c r="AU1356" s="21">
        <v>-0.99999999999999967</v>
      </c>
      <c r="AV1356" s="21">
        <v>-2.4002950517341617</v>
      </c>
      <c r="AW1356" s="21">
        <v>23.779123652078454</v>
      </c>
      <c r="AX1356" s="21">
        <v>23.779123652078454</v>
      </c>
      <c r="AY1356" s="21">
        <v>-0.1400500030344381</v>
      </c>
      <c r="AZ1356" s="21">
        <v>-61.178442401546718</v>
      </c>
      <c r="BA1356" s="26">
        <v>1322.7605257924859</v>
      </c>
      <c r="CU1356" t="e">
        <v>#N/A</v>
      </c>
      <c r="CV1356" t="e">
        <v>#N/A</v>
      </c>
    </row>
    <row r="1357" spans="1:100" x14ac:dyDescent="0.25">
      <c r="A1357">
        <v>3556</v>
      </c>
      <c r="B1357" t="s">
        <v>1749</v>
      </c>
      <c r="C1357" s="26">
        <v>3</v>
      </c>
      <c r="D1357" s="21">
        <v>6.1881829916105442</v>
      </c>
      <c r="E1357" s="21">
        <v>-0.31256046481169636</v>
      </c>
      <c r="F1357" s="21">
        <v>3.1219204728775827</v>
      </c>
      <c r="G1357" s="21">
        <v>3.0324263775441973</v>
      </c>
      <c r="H1357" s="21">
        <v>0.4118954455642147</v>
      </c>
      <c r="I1357" s="21">
        <v>0</v>
      </c>
      <c r="J1357" s="21">
        <v>24.713726733852887</v>
      </c>
      <c r="K1357" s="21">
        <v>0.4118954455642147</v>
      </c>
      <c r="L1357" s="21">
        <v>-1.0000000000000016</v>
      </c>
      <c r="M1357" s="21">
        <v>-1.0000000000000016</v>
      </c>
      <c r="N1357" s="21">
        <v>8.2379089112842969</v>
      </c>
      <c r="O1357" s="21">
        <v>33.934336103007617</v>
      </c>
      <c r="P1357" s="21">
        <v>-4.1084721087739973E-2</v>
      </c>
      <c r="Q1357" s="21">
        <v>1.6615925575155177</v>
      </c>
      <c r="R1357" s="21">
        <v>0.44936686715784002</v>
      </c>
      <c r="S1357" s="21">
        <v>0.33333333333333376</v>
      </c>
      <c r="T1357" s="21">
        <v>0.37935402779889033</v>
      </c>
      <c r="U1357" s="21">
        <v>0.21804103052770482</v>
      </c>
      <c r="V1357" s="21">
        <v>-4.6117923338355488E-2</v>
      </c>
      <c r="W1357" s="21">
        <v>18.908600910294346</v>
      </c>
      <c r="X1357" s="21">
        <v>0.92212385603434255</v>
      </c>
      <c r="Y1357" s="21">
        <v>-1.0000000000000016</v>
      </c>
      <c r="Z1357" s="21">
        <v>-1.0000000000000016</v>
      </c>
      <c r="AA1357" s="21">
        <v>51.181529170785453</v>
      </c>
      <c r="AB1357" s="21">
        <v>0.22944720104033786</v>
      </c>
      <c r="AC1357" s="21">
        <v>0.35828055130012071</v>
      </c>
      <c r="AD1357" s="21">
        <v>4.8743475526206427E-2</v>
      </c>
      <c r="AE1357" s="21">
        <v>31.823561393333247</v>
      </c>
      <c r="AF1357" s="21">
        <v>-1.0000000000000016</v>
      </c>
      <c r="AG1357" s="21">
        <v>-1.0000000000000016</v>
      </c>
      <c r="AH1357" s="21">
        <v>-1.0000000000000016</v>
      </c>
      <c r="AI1357" s="21">
        <v>0</v>
      </c>
      <c r="AJ1357" s="21">
        <v>-4.6117923338355488E-2</v>
      </c>
      <c r="AK1357" s="21">
        <v>-4.373012565174713E-2</v>
      </c>
      <c r="AL1357" s="21">
        <v>8.0489220933451455E-2</v>
      </c>
      <c r="AM1357" s="21">
        <v>0.31321576988197969</v>
      </c>
      <c r="AN1357" s="21">
        <v>-1.8908120954029984E-2</v>
      </c>
      <c r="AO1357" s="21">
        <v>7.6117436187907552</v>
      </c>
      <c r="AP1357" s="21">
        <v>-7.0256919183493194E-2</v>
      </c>
      <c r="AQ1357" s="21">
        <v>43.622327644147248</v>
      </c>
      <c r="AR1357" s="21">
        <v>0.88461046832157364</v>
      </c>
      <c r="AS1357" s="21">
        <v>1.3340193015985569</v>
      </c>
      <c r="AT1357" s="21">
        <v>-1.0000000000000016</v>
      </c>
      <c r="AU1357" s="21">
        <v>-1.0000000000000016</v>
      </c>
      <c r="AV1357" s="21">
        <v>3.4817932447020388</v>
      </c>
      <c r="AW1357" s="21">
        <v>85.04560835460957</v>
      </c>
      <c r="AX1357" s="21">
        <v>80.433816020774046</v>
      </c>
      <c r="AY1357" s="21">
        <v>-5.2357735639348327E-2</v>
      </c>
      <c r="AZ1357" s="21">
        <v>-36.276979079759435</v>
      </c>
      <c r="BA1357" s="26">
        <v>1501.4005213950222</v>
      </c>
    </row>
    <row r="1358" spans="1:100" x14ac:dyDescent="0.25">
      <c r="A1358">
        <v>3559</v>
      </c>
      <c r="B1358" t="s">
        <v>1750</v>
      </c>
      <c r="C1358" s="26">
        <v>3</v>
      </c>
      <c r="D1358" s="21">
        <v>4.9497183299233347</v>
      </c>
      <c r="E1358" s="21">
        <v>0</v>
      </c>
      <c r="F1358" s="21">
        <v>9.2051986883090756E-2</v>
      </c>
      <c r="G1358" s="21">
        <v>9.2051986883090756E-2</v>
      </c>
      <c r="H1358" s="21">
        <v>-3.4475423156277354E-3</v>
      </c>
      <c r="I1358" s="21">
        <v>0</v>
      </c>
      <c r="J1358" s="21">
        <v>-0.2068525389376672</v>
      </c>
      <c r="K1358" s="21">
        <v>-3.4475423156277354E-3</v>
      </c>
      <c r="L1358" s="21">
        <v>-0.99999999999999967</v>
      </c>
      <c r="M1358" s="21">
        <v>-0.99999999999999967</v>
      </c>
      <c r="N1358" s="21">
        <v>-6.8950846312557351E-2</v>
      </c>
      <c r="O1358" s="21">
        <v>4.8349177778687551</v>
      </c>
      <c r="P1358" s="21">
        <v>1.2598488793991269E-3</v>
      </c>
      <c r="Q1358" s="21">
        <v>0.32063584468614126</v>
      </c>
      <c r="R1358" s="21">
        <v>0.12329399336805344</v>
      </c>
      <c r="S1358" s="21">
        <v>0.33333333333333337</v>
      </c>
      <c r="T1358" s="21">
        <v>0.35164395231800466</v>
      </c>
      <c r="U1358" s="21">
        <v>0.32731993865632686</v>
      </c>
      <c r="V1358" s="21">
        <v>-7.5251323262896491E-2</v>
      </c>
      <c r="W1358" s="21">
        <v>37.619737734415814</v>
      </c>
      <c r="X1358" s="21">
        <v>1.5505103644717959</v>
      </c>
      <c r="Y1358" s="21">
        <v>-0.99999999999999967</v>
      </c>
      <c r="Z1358" s="21">
        <v>-0.99999999999999967</v>
      </c>
      <c r="AA1358" s="21">
        <v>68.459786075277194</v>
      </c>
      <c r="AB1358" s="21">
        <v>-4.6008055195477383E-2</v>
      </c>
      <c r="AC1358" s="21">
        <v>0.40321450110710727</v>
      </c>
      <c r="AD1358" s="21">
        <v>0.25712864103823657</v>
      </c>
      <c r="AE1358" s="21">
        <v>30.71675434749331</v>
      </c>
      <c r="AF1358" s="21">
        <v>-0.99999999999999967</v>
      </c>
      <c r="AG1358" s="21">
        <v>-0.99999999999999967</v>
      </c>
      <c r="AH1358" s="21">
        <v>-0.99999999999999967</v>
      </c>
      <c r="AI1358" s="21">
        <v>0</v>
      </c>
      <c r="AJ1358" s="21">
        <v>-7.5251323262896491E-2</v>
      </c>
      <c r="AK1358" s="21">
        <v>-0.10856782379795439</v>
      </c>
      <c r="AL1358" s="21">
        <v>0.1006374259246145</v>
      </c>
      <c r="AM1358" s="21">
        <v>-8.3215069162396862E-2</v>
      </c>
      <c r="AN1358" s="21">
        <v>6.0016394048630718E-2</v>
      </c>
      <c r="AO1358" s="21">
        <v>-2.6232158480496932</v>
      </c>
      <c r="AP1358" s="21">
        <v>2.0035969808388412</v>
      </c>
      <c r="AQ1358" s="21">
        <v>37.412885195478147</v>
      </c>
      <c r="AR1358" s="21">
        <v>0.93704590104476748</v>
      </c>
      <c r="AS1358" s="21">
        <v>1.5470628221561673</v>
      </c>
      <c r="AT1358" s="21">
        <v>-0.99999999999999967</v>
      </c>
      <c r="AU1358" s="21">
        <v>-0.99999999999999967</v>
      </c>
      <c r="AV1358" s="21">
        <v>0.21534598025114382</v>
      </c>
      <c r="AW1358" s="21">
        <v>75.29830083398484</v>
      </c>
      <c r="AX1358" s="21">
        <v>67.773168507695189</v>
      </c>
      <c r="AY1358" s="21">
        <v>-6.8218346334427887E-2</v>
      </c>
      <c r="AZ1358" s="21">
        <v>-21.883850081416689</v>
      </c>
      <c r="BA1358" s="26">
        <v>1457.7636225638671</v>
      </c>
      <c r="CU1358" t="e">
        <v>#N/A</v>
      </c>
      <c r="CV1358" t="e">
        <v>#N/A</v>
      </c>
    </row>
    <row r="1359" spans="1:100" x14ac:dyDescent="0.25">
      <c r="A1359">
        <v>3560</v>
      </c>
      <c r="B1359" t="s">
        <v>1751</v>
      </c>
      <c r="C1359" s="26">
        <v>3</v>
      </c>
      <c r="D1359" s="21">
        <v>3.3950289270162015</v>
      </c>
      <c r="E1359" s="21">
        <v>0</v>
      </c>
      <c r="F1359" s="21">
        <v>0.46795420564057527</v>
      </c>
      <c r="G1359" s="21">
        <v>0.46795420564057527</v>
      </c>
      <c r="H1359" s="21">
        <v>0.11256581070761444</v>
      </c>
      <c r="I1359" s="21">
        <v>0</v>
      </c>
      <c r="J1359" s="21">
        <v>6.7539486424568675</v>
      </c>
      <c r="K1359" s="21">
        <v>0.11256581070761444</v>
      </c>
      <c r="L1359" s="21">
        <v>-0.99999999999999956</v>
      </c>
      <c r="M1359" s="21">
        <v>-0.99999999999999956</v>
      </c>
      <c r="N1359" s="21">
        <v>2.2513162141522898</v>
      </c>
      <c r="O1359" s="21">
        <v>10.616931775113644</v>
      </c>
      <c r="P1359" s="21">
        <v>-1.8662653758924379E-2</v>
      </c>
      <c r="Q1359" s="21">
        <v>-0.25048125647675984</v>
      </c>
      <c r="R1359" s="21">
        <v>-0.14069464349488117</v>
      </c>
      <c r="S1359" s="21">
        <v>0.33333333333333343</v>
      </c>
      <c r="T1359" s="21">
        <v>0.28909849373688318</v>
      </c>
      <c r="U1359" s="21">
        <v>-3.6835586590572927E-2</v>
      </c>
      <c r="V1359" s="21">
        <v>-1.7341854471781704E-2</v>
      </c>
      <c r="W1359" s="21">
        <v>18.227543012009885</v>
      </c>
      <c r="X1359" s="21">
        <v>0.21761336618021662</v>
      </c>
      <c r="Y1359" s="21">
        <v>-0.99999999999999956</v>
      </c>
      <c r="Z1359" s="21">
        <v>-0.99999999999999956</v>
      </c>
      <c r="AA1359" s="21">
        <v>48.889040178875277</v>
      </c>
      <c r="AB1359" s="21">
        <v>0.20077687848953793</v>
      </c>
      <c r="AC1359" s="21">
        <v>6.983476447143655E-2</v>
      </c>
      <c r="AD1359" s="21">
        <v>0.34543219324623098</v>
      </c>
      <c r="AE1359" s="21">
        <v>30.802191810360274</v>
      </c>
      <c r="AF1359" s="21">
        <v>-0.99999999999999956</v>
      </c>
      <c r="AG1359" s="21">
        <v>-0.99999999999999956</v>
      </c>
      <c r="AH1359" s="21">
        <v>-0.99999999999999956</v>
      </c>
      <c r="AI1359" s="21">
        <v>0</v>
      </c>
      <c r="AJ1359" s="21">
        <v>-1.7341854471781704E-2</v>
      </c>
      <c r="AK1359" s="21">
        <v>-0.12298753363934731</v>
      </c>
      <c r="AL1359" s="21">
        <v>0.2954602674241294</v>
      </c>
      <c r="AM1359" s="21">
        <v>-0.11083406297359766</v>
      </c>
      <c r="AN1359" s="21">
        <v>0.15030618134024898</v>
      </c>
      <c r="AO1359" s="21">
        <v>-3.3857892425366782</v>
      </c>
      <c r="AP1359" s="21">
        <v>5.2349558706268713</v>
      </c>
      <c r="AQ1359" s="21">
        <v>24.981491654466758</v>
      </c>
      <c r="AR1359" s="21">
        <v>0.56825438600786216</v>
      </c>
      <c r="AS1359" s="21">
        <v>0.33017917688783116</v>
      </c>
      <c r="AT1359" s="21">
        <v>-0.99999999999999956</v>
      </c>
      <c r="AU1359" s="21">
        <v>-0.99999999999999956</v>
      </c>
      <c r="AV1359" s="21">
        <v>0.32725956214569407</v>
      </c>
      <c r="AW1359" s="21">
        <v>64.74092782461581</v>
      </c>
      <c r="AX1359" s="21">
        <v>63.006742377437625</v>
      </c>
      <c r="AY1359" s="21">
        <v>-3.8881994671367617E-2</v>
      </c>
      <c r="AZ1359" s="21">
        <v>-20.229523408828396</v>
      </c>
      <c r="BA1359" s="26">
        <v>1395.4955217466775</v>
      </c>
    </row>
    <row r="1360" spans="1:100" x14ac:dyDescent="0.25">
      <c r="A1360">
        <v>3561</v>
      </c>
      <c r="B1360" t="s">
        <v>476</v>
      </c>
      <c r="C1360" s="26">
        <v>2</v>
      </c>
      <c r="D1360" s="21">
        <v>2.8763456801721068</v>
      </c>
      <c r="E1360" s="21">
        <v>-0.19004856897023303</v>
      </c>
      <c r="F1360" s="21">
        <v>-0.39630441907680802</v>
      </c>
      <c r="G1360" s="21">
        <v>-0.39043720507454149</v>
      </c>
      <c r="H1360" s="21">
        <v>-2.8545947963100768E-2</v>
      </c>
      <c r="I1360" s="21">
        <v>0</v>
      </c>
      <c r="J1360" s="21">
        <v>-1.7127568777860462</v>
      </c>
      <c r="K1360" s="21">
        <v>-2.8545947963100768E-2</v>
      </c>
      <c r="L1360" s="21">
        <v>-1</v>
      </c>
      <c r="M1360" s="21">
        <v>-1</v>
      </c>
      <c r="N1360" s="21">
        <v>-0.57091895926201541</v>
      </c>
      <c r="O1360" s="21">
        <v>2.0657622181785316</v>
      </c>
      <c r="P1360" s="21">
        <v>-0.79471613400888907</v>
      </c>
      <c r="Q1360" s="21">
        <v>-1.5691989076835531</v>
      </c>
      <c r="R1360" s="21">
        <v>-0.51390842685010241</v>
      </c>
      <c r="S1360" s="21">
        <v>0.30951863900466309</v>
      </c>
      <c r="T1360" s="21">
        <v>0.19586919656256893</v>
      </c>
      <c r="U1360" s="21">
        <v>-3.1731346900570376E-2</v>
      </c>
      <c r="V1360" s="21">
        <v>-1.382676729987784E-2</v>
      </c>
      <c r="W1360" s="21">
        <v>17.416122118634881</v>
      </c>
      <c r="X1360" s="21">
        <v>0.29629745395146245</v>
      </c>
      <c r="Y1360" s="21">
        <v>-1</v>
      </c>
      <c r="Z1360" s="21">
        <v>-1</v>
      </c>
      <c r="AA1360" s="21">
        <v>28.204910972300631</v>
      </c>
      <c r="AB1360" s="21">
        <v>-5.2302434677829884E-3</v>
      </c>
      <c r="AC1360" s="21">
        <v>-5.0631631507052077E-3</v>
      </c>
      <c r="AD1360" s="21">
        <v>-8.6008271296755673E-3</v>
      </c>
      <c r="AE1360" s="21">
        <v>6.321753046534738</v>
      </c>
      <c r="AF1360" s="21">
        <v>-1</v>
      </c>
      <c r="AG1360" s="21">
        <v>-1</v>
      </c>
      <c r="AH1360" s="21">
        <v>-1</v>
      </c>
      <c r="AI1360" s="21">
        <v>-7.848840648108377E-3</v>
      </c>
      <c r="AJ1360" s="21">
        <v>-1.382676729987784E-2</v>
      </c>
      <c r="AK1360" s="21">
        <v>0.2382090936500813</v>
      </c>
      <c r="AL1360" s="21">
        <v>-6.6381136660833992E-2</v>
      </c>
      <c r="AM1360" s="21">
        <v>0.2691021102012337</v>
      </c>
      <c r="AN1360" s="21">
        <v>-8.5661249986179952E-2</v>
      </c>
      <c r="AO1360" s="21">
        <v>7.2394129723474396</v>
      </c>
      <c r="AP1360" s="21">
        <v>-1.7942516820248589</v>
      </c>
      <c r="AQ1360" s="21">
        <v>22.163289003115594</v>
      </c>
      <c r="AR1360" s="21">
        <v>0.53332116911475724</v>
      </c>
      <c r="AS1360" s="21">
        <v>0.36614286416617736</v>
      </c>
      <c r="AT1360" s="21">
        <v>-1</v>
      </c>
      <c r="AU1360" s="21">
        <v>-1</v>
      </c>
      <c r="AV1360" s="21">
        <v>-0.63026083098818841</v>
      </c>
      <c r="AW1360" s="21">
        <v>37.947774871162736</v>
      </c>
      <c r="AX1360" s="21">
        <v>37.840660112821524</v>
      </c>
      <c r="AY1360" s="21">
        <v>3.667215664561943E-2</v>
      </c>
      <c r="AZ1360" s="21">
        <v>-22.774065865227531</v>
      </c>
      <c r="BA1360" s="26">
        <v>1459.1865902273166</v>
      </c>
    </row>
    <row r="1361" spans="1:100" x14ac:dyDescent="0.25">
      <c r="A1361">
        <v>3562</v>
      </c>
      <c r="B1361" t="s">
        <v>1752</v>
      </c>
      <c r="C1361" s="26">
        <v>2</v>
      </c>
      <c r="D1361" s="21">
        <v>3.1045796523813687</v>
      </c>
      <c r="E1361" s="21">
        <v>-0.1393513949765175</v>
      </c>
      <c r="F1361" s="21">
        <v>-0.27006291788971404</v>
      </c>
      <c r="G1361" s="21">
        <v>-0.26362242939159025</v>
      </c>
      <c r="H1361" s="21">
        <v>-2.3105624429156368E-3</v>
      </c>
      <c r="I1361" s="21">
        <v>0</v>
      </c>
      <c r="J1361" s="21">
        <v>-0.13863374657493832</v>
      </c>
      <c r="K1361" s="21">
        <v>-2.3105624429156368E-3</v>
      </c>
      <c r="L1361" s="21">
        <v>-1</v>
      </c>
      <c r="M1361" s="21">
        <v>-1</v>
      </c>
      <c r="N1361" s="21">
        <v>-4.6211248858312626E-2</v>
      </c>
      <c r="O1361" s="21">
        <v>3.7008645833058074</v>
      </c>
      <c r="P1361" s="21">
        <v>-0.53796204647950696</v>
      </c>
      <c r="Q1361" s="21">
        <v>-0.96909794716668407</v>
      </c>
      <c r="R1361" s="21">
        <v>-0.31680622470108472</v>
      </c>
      <c r="S1361" s="21">
        <v>0.31442278225522957</v>
      </c>
      <c r="T1361" s="21">
        <v>0.21657458782843086</v>
      </c>
      <c r="U1361" s="21">
        <v>-6.0922520760731541E-3</v>
      </c>
      <c r="V1361" s="21">
        <v>-1.0436547192244463E-2</v>
      </c>
      <c r="W1361" s="21">
        <v>19.034312464505909</v>
      </c>
      <c r="X1361" s="21">
        <v>0.41507308911824392</v>
      </c>
      <c r="Y1361" s="21">
        <v>-1</v>
      </c>
      <c r="Z1361" s="21">
        <v>-1</v>
      </c>
      <c r="AA1361" s="21">
        <v>31.536504261374795</v>
      </c>
      <c r="AB1361" s="21">
        <v>2.3528781398540644E-2</v>
      </c>
      <c r="AC1361" s="21">
        <v>2.3706775696849897E-2</v>
      </c>
      <c r="AD1361" s="21">
        <v>1.9922048050480964E-2</v>
      </c>
      <c r="AE1361" s="21">
        <v>8.9712209041070121</v>
      </c>
      <c r="AF1361" s="21">
        <v>-1</v>
      </c>
      <c r="AG1361" s="21">
        <v>-1</v>
      </c>
      <c r="AH1361" s="21">
        <v>-1</v>
      </c>
      <c r="AI1361" s="21">
        <v>-5.9898385252621818E-3</v>
      </c>
      <c r="AJ1361" s="21">
        <v>-1.0436547192244463E-2</v>
      </c>
      <c r="AK1361" s="21">
        <v>0.20356188452793159</v>
      </c>
      <c r="AL1361" s="21">
        <v>-3.1733927538684259E-2</v>
      </c>
      <c r="AM1361" s="21">
        <v>0.22874769595510691</v>
      </c>
      <c r="AN1361" s="21">
        <v>-4.5306835740053134E-2</v>
      </c>
      <c r="AO1361" s="21">
        <v>6.2118315292396993</v>
      </c>
      <c r="AP1361" s="21">
        <v>-0.76667023891711805</v>
      </c>
      <c r="AQ1361" s="21">
        <v>23.885966837085114</v>
      </c>
      <c r="AR1361" s="21">
        <v>0.57124068021674868</v>
      </c>
      <c r="AS1361" s="21">
        <v>0.48876980536957471</v>
      </c>
      <c r="AT1361" s="21">
        <v>-1</v>
      </c>
      <c r="AU1361" s="21">
        <v>-1</v>
      </c>
      <c r="AV1361" s="21">
        <v>-0.36869827211151329</v>
      </c>
      <c r="AW1361" s="21">
        <v>41.78719238663745</v>
      </c>
      <c r="AX1361" s="21">
        <v>41.730376445583659</v>
      </c>
      <c r="AY1361" s="21">
        <v>6.6245967787448484E-2</v>
      </c>
      <c r="AZ1361" s="21">
        <v>-17.592955349708323</v>
      </c>
      <c r="BA1361" s="26">
        <v>1390.675555824597</v>
      </c>
    </row>
    <row r="1362" spans="1:100" x14ac:dyDescent="0.25">
      <c r="A1362">
        <v>3566</v>
      </c>
      <c r="B1362" t="s">
        <v>1753</v>
      </c>
      <c r="C1362" s="26">
        <v>3</v>
      </c>
      <c r="D1362" s="21">
        <v>5.6094072054262849</v>
      </c>
      <c r="E1362" s="21">
        <v>0</v>
      </c>
      <c r="F1362" s="21">
        <v>-1.8586450036644692E-2</v>
      </c>
      <c r="G1362" s="21">
        <v>-1.8586450036644692E-2</v>
      </c>
      <c r="H1362" s="21">
        <v>-2.6554554565912145E-2</v>
      </c>
      <c r="I1362" s="21">
        <v>0</v>
      </c>
      <c r="J1362" s="21">
        <v>-1.5932732739547277</v>
      </c>
      <c r="K1362" s="21">
        <v>-2.6554554565912145E-2</v>
      </c>
      <c r="L1362" s="21">
        <v>-1.0000000000000013</v>
      </c>
      <c r="M1362" s="21">
        <v>-1.0000000000000013</v>
      </c>
      <c r="N1362" s="21">
        <v>-0.5310910913182425</v>
      </c>
      <c r="O1362" s="21">
        <v>3.9975474814349119</v>
      </c>
      <c r="P1362" s="21">
        <v>0.44495584107334196</v>
      </c>
      <c r="Q1362" s="21">
        <v>-4.2389597396031959</v>
      </c>
      <c r="R1362" s="21">
        <v>-1.341561079119896</v>
      </c>
      <c r="S1362" s="21">
        <v>0.33274606099035031</v>
      </c>
      <c r="T1362" s="21">
        <v>0.26957288170307869</v>
      </c>
      <c r="U1362" s="21">
        <v>8.5328374972562029E-2</v>
      </c>
      <c r="V1362" s="21">
        <v>-1.8145619974190795E-3</v>
      </c>
      <c r="W1362" s="21">
        <v>28.495492409379377</v>
      </c>
      <c r="X1362" s="21">
        <v>0.86683487786190927</v>
      </c>
      <c r="Y1362" s="21">
        <v>-1.0000000000000013</v>
      </c>
      <c r="Z1362" s="21">
        <v>-1.0000000000000013</v>
      </c>
      <c r="AA1362" s="21">
        <v>70.748855377619535</v>
      </c>
      <c r="AB1362" s="21">
        <v>0.11480764543062719</v>
      </c>
      <c r="AC1362" s="21">
        <v>0.44736044812119685</v>
      </c>
      <c r="AD1362" s="21">
        <v>0.30973038739537634</v>
      </c>
      <c r="AE1362" s="21">
        <v>43.594924047360031</v>
      </c>
      <c r="AF1362" s="21">
        <v>-1.0000000000000013</v>
      </c>
      <c r="AG1362" s="21">
        <v>-1.0000000000000013</v>
      </c>
      <c r="AH1362" s="21">
        <v>-1.0000000000000013</v>
      </c>
      <c r="AI1362" s="21">
        <v>0</v>
      </c>
      <c r="AJ1362" s="21">
        <v>-1.8145619974190795E-3</v>
      </c>
      <c r="AK1362" s="21">
        <v>1.8672044073117192E-2</v>
      </c>
      <c r="AL1362" s="21">
        <v>0.34800301670468931</v>
      </c>
      <c r="AM1362" s="21">
        <v>0.2111695572432411</v>
      </c>
      <c r="AN1362" s="21">
        <v>2.9371836857216282E-2</v>
      </c>
      <c r="AO1362" s="21">
        <v>5.3725991514466109</v>
      </c>
      <c r="AP1362" s="21">
        <v>2.4743110049538539</v>
      </c>
      <c r="AQ1362" s="21">
        <v>26.902219135424641</v>
      </c>
      <c r="AR1362" s="21">
        <v>0.68583275566857205</v>
      </c>
      <c r="AS1362" s="21">
        <v>0.84028032329599711</v>
      </c>
      <c r="AT1362" s="21">
        <v>-1.0000000000000013</v>
      </c>
      <c r="AU1362" s="21">
        <v>-1.0000000000000013</v>
      </c>
      <c r="AV1362" s="21">
        <v>-1.3601475291565408</v>
      </c>
      <c r="AW1362" s="21">
        <v>77.220713864008246</v>
      </c>
      <c r="AX1362" s="21">
        <v>77.039257664266358</v>
      </c>
      <c r="AY1362" s="21">
        <v>0.22834339634643375</v>
      </c>
      <c r="AZ1362" s="21">
        <v>29.562664853047004</v>
      </c>
      <c r="BA1362" s="26">
        <v>1475.1993364794062</v>
      </c>
      <c r="CU1362" t="e">
        <v>#N/A</v>
      </c>
      <c r="CV1362" t="e">
        <v>#N/A</v>
      </c>
    </row>
    <row r="1363" spans="1:100" x14ac:dyDescent="0.25">
      <c r="A1363">
        <v>3568</v>
      </c>
      <c r="B1363" t="s">
        <v>1527</v>
      </c>
      <c r="C1363" s="26">
        <v>3</v>
      </c>
      <c r="D1363" s="21">
        <v>6.0080871894844483</v>
      </c>
      <c r="E1363" s="21">
        <v>0</v>
      </c>
      <c r="F1363" s="21">
        <v>-0.14911419566031597</v>
      </c>
      <c r="G1363" s="21">
        <v>-0.14911419566031597</v>
      </c>
      <c r="H1363" s="21">
        <v>0.17193261923687839</v>
      </c>
      <c r="I1363" s="21">
        <v>0</v>
      </c>
      <c r="J1363" s="21">
        <v>10.3159571542127</v>
      </c>
      <c r="K1363" s="21">
        <v>0.17193261923687839</v>
      </c>
      <c r="L1363" s="21">
        <v>-1.0000000000000004</v>
      </c>
      <c r="M1363" s="21">
        <v>-1.0000000000000004</v>
      </c>
      <c r="N1363" s="21">
        <v>3.4386523847375683</v>
      </c>
      <c r="O1363" s="21">
        <v>16.174930148036825</v>
      </c>
      <c r="P1363" s="21">
        <v>1.0053233150252592</v>
      </c>
      <c r="Q1363" s="21">
        <v>-0.32518635075302899</v>
      </c>
      <c r="R1363" s="21">
        <v>1.5412760088973068E-2</v>
      </c>
      <c r="S1363" s="21">
        <v>0.33333333333333359</v>
      </c>
      <c r="T1363" s="21">
        <v>0.33025522990293849</v>
      </c>
      <c r="U1363" s="21">
        <v>9.0479212375180959E-3</v>
      </c>
      <c r="V1363" s="21">
        <v>-4.8303567224578382E-2</v>
      </c>
      <c r="W1363" s="21">
        <v>18.096011920493336</v>
      </c>
      <c r="X1363" s="21">
        <v>0.23494812217160044</v>
      </c>
      <c r="Y1363" s="21">
        <v>-1.0000000000000004</v>
      </c>
      <c r="Z1363" s="21">
        <v>-1.0000000000000004</v>
      </c>
      <c r="AA1363" s="21">
        <v>21.798800357397084</v>
      </c>
      <c r="AB1363" s="21">
        <v>-9.1621761772233565E-2</v>
      </c>
      <c r="AC1363" s="21">
        <v>0.13353819509255221</v>
      </c>
      <c r="AD1363" s="21">
        <v>3.1831080215977123E-2</v>
      </c>
      <c r="AE1363" s="21">
        <v>3.6873756768147885</v>
      </c>
      <c r="AF1363" s="21">
        <v>-1.0000000000000004</v>
      </c>
      <c r="AG1363" s="21">
        <v>-1.0000000000000004</v>
      </c>
      <c r="AH1363" s="21">
        <v>-1.0000000000000004</v>
      </c>
      <c r="AI1363" s="21">
        <v>0</v>
      </c>
      <c r="AJ1363" s="21">
        <v>-4.8303567224578382E-2</v>
      </c>
      <c r="AK1363" s="21">
        <v>1.7326148212417534E-2</v>
      </c>
      <c r="AL1363" s="21">
        <v>-5.942456384504885E-2</v>
      </c>
      <c r="AM1363" s="21">
        <v>0.48544135670343569</v>
      </c>
      <c r="AN1363" s="21">
        <v>-8.4599531325656008E-2</v>
      </c>
      <c r="AO1363" s="21">
        <v>12.222664658647979</v>
      </c>
      <c r="AP1363" s="21">
        <v>-2.4121111023666444</v>
      </c>
      <c r="AQ1363" s="21">
        <v>28.411969074706029</v>
      </c>
      <c r="AR1363" s="21">
        <v>0.62433291724921192</v>
      </c>
      <c r="AS1363" s="21">
        <v>0.40688074140847907</v>
      </c>
      <c r="AT1363" s="21">
        <v>-1.0000000000000004</v>
      </c>
      <c r="AU1363" s="21">
        <v>-1.0000000000000004</v>
      </c>
      <c r="AV1363" s="21">
        <v>-0.13370143557134284</v>
      </c>
      <c r="AW1363" s="21">
        <v>35.561619403067255</v>
      </c>
      <c r="AX1363" s="21">
        <v>30.73126268060944</v>
      </c>
      <c r="AY1363" s="21">
        <v>-0.15871966185365688</v>
      </c>
      <c r="AZ1363" s="21">
        <v>-68.838199249281814</v>
      </c>
      <c r="BA1363" s="26">
        <v>1336.3082949154154</v>
      </c>
    </row>
    <row r="1364" spans="1:100" x14ac:dyDescent="0.25">
      <c r="A1364">
        <v>3570</v>
      </c>
      <c r="B1364" t="s">
        <v>1754</v>
      </c>
      <c r="C1364" s="26">
        <v>3</v>
      </c>
      <c r="D1364" s="21">
        <v>3.6478810408306956</v>
      </c>
      <c r="E1364" s="21">
        <v>-6.4016255270511009E-3</v>
      </c>
      <c r="F1364" s="21">
        <v>-2.207826605866341E-2</v>
      </c>
      <c r="G1364" s="21">
        <v>-2.207826605866341E-2</v>
      </c>
      <c r="H1364" s="21">
        <v>0.27756770001089448</v>
      </c>
      <c r="I1364" s="21">
        <v>0</v>
      </c>
      <c r="J1364" s="21">
        <v>16.654062000653671</v>
      </c>
      <c r="K1364" s="21">
        <v>0.27756770001089448</v>
      </c>
      <c r="L1364" s="21">
        <v>-1</v>
      </c>
      <c r="M1364" s="21">
        <v>-1</v>
      </c>
      <c r="N1364" s="21">
        <v>5.5513540002178905</v>
      </c>
      <c r="O1364" s="21">
        <v>20.279864775425711</v>
      </c>
      <c r="P1364" s="21">
        <v>1.2142949863570589</v>
      </c>
      <c r="Q1364" s="21">
        <v>-0.36525691151791512</v>
      </c>
      <c r="R1364" s="21">
        <v>-4.3651443698537018E-2</v>
      </c>
      <c r="S1364" s="21">
        <v>0.3333333333333332</v>
      </c>
      <c r="T1364" s="21">
        <v>0.28162917605146243</v>
      </c>
      <c r="U1364" s="21">
        <v>-2.4665850627661023E-2</v>
      </c>
      <c r="V1364" s="21">
        <v>-1.2592643649187458E-2</v>
      </c>
      <c r="W1364" s="21">
        <v>12.005452603882109</v>
      </c>
      <c r="X1364" s="21">
        <v>0.1921839627868738</v>
      </c>
      <c r="Y1364" s="21">
        <v>-1</v>
      </c>
      <c r="Z1364" s="21">
        <v>-1</v>
      </c>
      <c r="AA1364" s="21">
        <v>68.573665785027202</v>
      </c>
      <c r="AB1364" s="21">
        <v>0.34778530801473684</v>
      </c>
      <c r="AC1364" s="21">
        <v>0.36412748453923244</v>
      </c>
      <c r="AD1364" s="21">
        <v>0.42032449994290333</v>
      </c>
      <c r="AE1364" s="21">
        <v>56.611864624843633</v>
      </c>
      <c r="AF1364" s="21">
        <v>-1</v>
      </c>
      <c r="AG1364" s="21">
        <v>-1</v>
      </c>
      <c r="AH1364" s="21">
        <v>-1</v>
      </c>
      <c r="AI1364" s="21">
        <v>0</v>
      </c>
      <c r="AJ1364" s="21">
        <v>-1.2592643649187458E-2</v>
      </c>
      <c r="AK1364" s="21">
        <v>3.906956481741828E-2</v>
      </c>
      <c r="AL1364" s="21">
        <v>0.20100693374967232</v>
      </c>
      <c r="AM1364" s="21">
        <v>8.2188387082417699E-2</v>
      </c>
      <c r="AN1364" s="21">
        <v>-0.10338772941154317</v>
      </c>
      <c r="AO1364" s="21">
        <v>2.2500575011475341</v>
      </c>
      <c r="AP1364" s="21">
        <v>-1.5796585665402174</v>
      </c>
      <c r="AQ1364" s="21">
        <v>28.659514604535772</v>
      </c>
      <c r="AR1364" s="21">
        <v>0.57770401510794733</v>
      </c>
      <c r="AS1364" s="21">
        <v>0.46975166279776809</v>
      </c>
      <c r="AT1364" s="21">
        <v>-1</v>
      </c>
      <c r="AU1364" s="21">
        <v>-1</v>
      </c>
      <c r="AV1364" s="21">
        <v>-6.5729709757200314E-2</v>
      </c>
      <c r="AW1364" s="21">
        <v>87.27387199391265</v>
      </c>
      <c r="AX1364" s="21">
        <v>86.014607628993915</v>
      </c>
      <c r="AY1364" s="21">
        <v>0.31593094678912959</v>
      </c>
      <c r="AZ1364" s="21">
        <v>27.264345859595686</v>
      </c>
      <c r="BA1364" s="26">
        <v>1454.0979963515654</v>
      </c>
    </row>
    <row r="1365" spans="1:100" x14ac:dyDescent="0.25">
      <c r="A1365">
        <v>3571</v>
      </c>
      <c r="B1365" t="s">
        <v>1755</v>
      </c>
      <c r="C1365" s="26">
        <v>2</v>
      </c>
      <c r="D1365" s="21">
        <v>2.4369321074567867</v>
      </c>
      <c r="E1365" s="21">
        <v>-0.2876546621189055</v>
      </c>
      <c r="F1365" s="21">
        <v>-0.63935425308970939</v>
      </c>
      <c r="G1365" s="21">
        <v>-0.63459075117698305</v>
      </c>
      <c r="H1365" s="21">
        <v>-7.9056327164749182E-2</v>
      </c>
      <c r="I1365" s="21">
        <v>0</v>
      </c>
      <c r="J1365" s="21">
        <v>-4.7433796298849513</v>
      </c>
      <c r="K1365" s="21">
        <v>-7.9056327164749182E-2</v>
      </c>
      <c r="L1365" s="21">
        <v>-1</v>
      </c>
      <c r="M1365" s="21">
        <v>-1</v>
      </c>
      <c r="N1365" s="21">
        <v>-1.5811265432949835</v>
      </c>
      <c r="O1365" s="21">
        <v>-1.0822624385412123</v>
      </c>
      <c r="P1365" s="21">
        <v>-1.2890388232144414</v>
      </c>
      <c r="Q1365" s="21">
        <v>-2.724559367382513</v>
      </c>
      <c r="R1365" s="21">
        <v>-0.89338472478241515</v>
      </c>
      <c r="S1365" s="21">
        <v>0.300076805757931</v>
      </c>
      <c r="T1365" s="21">
        <v>0.15600558702831854</v>
      </c>
      <c r="U1365" s="21">
        <v>-8.1093701457014389E-2</v>
      </c>
      <c r="V1365" s="21">
        <v>-2.0353879435579623E-2</v>
      </c>
      <c r="W1365" s="21">
        <v>14.300657780308077</v>
      </c>
      <c r="X1365" s="21">
        <v>6.7621478613690722E-2</v>
      </c>
      <c r="Y1365" s="21">
        <v>-1</v>
      </c>
      <c r="Z1365" s="21">
        <v>-1</v>
      </c>
      <c r="AA1365" s="21">
        <v>21.790671690498154</v>
      </c>
      <c r="AB1365" s="21">
        <v>-6.059932696571789E-2</v>
      </c>
      <c r="AC1365" s="21">
        <v>-6.045325908355087E-2</v>
      </c>
      <c r="AD1365" s="21">
        <v>-6.3515257114420312E-2</v>
      </c>
      <c r="AE1365" s="21">
        <v>1.2207940358279608</v>
      </c>
      <c r="AF1365" s="21">
        <v>-1</v>
      </c>
      <c r="AG1365" s="21">
        <v>-1</v>
      </c>
      <c r="AH1365" s="21">
        <v>-1</v>
      </c>
      <c r="AI1365" s="21">
        <v>-1.1427934314919036E-2</v>
      </c>
      <c r="AJ1365" s="21">
        <v>-2.0353879435579623E-2</v>
      </c>
      <c r="AK1365" s="21">
        <v>0.30491456171694614</v>
      </c>
      <c r="AL1365" s="21">
        <v>-0.13308660472769879</v>
      </c>
      <c r="AM1365" s="21">
        <v>0.34679552791236351</v>
      </c>
      <c r="AN1365" s="21">
        <v>-0.16335466769730972</v>
      </c>
      <c r="AO1365" s="21">
        <v>9.2177916895961438</v>
      </c>
      <c r="AP1365" s="21">
        <v>-3.7726303992735639</v>
      </c>
      <c r="AQ1365" s="21">
        <v>18.846657327582257</v>
      </c>
      <c r="AR1365" s="21">
        <v>0.46031561394846943</v>
      </c>
      <c r="AS1365" s="21">
        <v>0.13005205864870861</v>
      </c>
      <c r="AT1365" s="21">
        <v>-1</v>
      </c>
      <c r="AU1365" s="21">
        <v>-1</v>
      </c>
      <c r="AV1365" s="21">
        <v>-1.1338411585442487</v>
      </c>
      <c r="AW1365" s="21">
        <v>30.55583338545933</v>
      </c>
      <c r="AX1365" s="21">
        <v>30.351879480896045</v>
      </c>
      <c r="AY1365" s="21">
        <v>-2.0265615969249334E-2</v>
      </c>
      <c r="AZ1365" s="21">
        <v>-32.749137762805525</v>
      </c>
      <c r="BA1365" s="26">
        <v>1359.5285815391767</v>
      </c>
    </row>
    <row r="1366" spans="1:100" x14ac:dyDescent="0.25">
      <c r="A1366">
        <v>3572</v>
      </c>
      <c r="B1366" t="s">
        <v>1756</v>
      </c>
      <c r="C1366" s="26">
        <v>3</v>
      </c>
      <c r="D1366" s="21">
        <v>4.9143290147017122</v>
      </c>
      <c r="E1366" s="21">
        <v>-1.4055255432796119E-2</v>
      </c>
      <c r="F1366" s="21">
        <v>-9.8997927137505382E-2</v>
      </c>
      <c r="G1366" s="21">
        <v>-9.8997927137505382E-2</v>
      </c>
      <c r="H1366" s="21">
        <v>0.2331327817203615</v>
      </c>
      <c r="I1366" s="21">
        <v>0</v>
      </c>
      <c r="J1366" s="21">
        <v>13.987966903221688</v>
      </c>
      <c r="K1366" s="21">
        <v>0.2331327817203615</v>
      </c>
      <c r="L1366" s="21">
        <v>-0.999999999999999</v>
      </c>
      <c r="M1366" s="21">
        <v>-0.999999999999999</v>
      </c>
      <c r="N1366" s="21">
        <v>4.6626556344072281</v>
      </c>
      <c r="O1366" s="21">
        <v>18.803297990785893</v>
      </c>
      <c r="P1366" s="21">
        <v>-0.73931242924221008</v>
      </c>
      <c r="Q1366" s="21">
        <v>-8.2879024871535645E-2</v>
      </c>
      <c r="R1366" s="21">
        <v>-7.887769430073302E-2</v>
      </c>
      <c r="S1366" s="21">
        <v>0.33333333333333298</v>
      </c>
      <c r="T1366" s="21">
        <v>0.39148054664162829</v>
      </c>
      <c r="U1366" s="21">
        <v>0.36413981674207307</v>
      </c>
      <c r="V1366" s="21">
        <v>7.743703439908467E-2</v>
      </c>
      <c r="W1366" s="21">
        <v>37.33031797583029</v>
      </c>
      <c r="X1366" s="21">
        <v>2.4656791791696429</v>
      </c>
      <c r="Y1366" s="21">
        <v>-0.999999999999999</v>
      </c>
      <c r="Z1366" s="21">
        <v>-0.999999999999999</v>
      </c>
      <c r="AA1366" s="21">
        <v>77.134476902067632</v>
      </c>
      <c r="AB1366" s="21">
        <v>0.24205574287048701</v>
      </c>
      <c r="AC1366" s="21">
        <v>0.31243170206770426</v>
      </c>
      <c r="AD1366" s="21">
        <v>0.2431732874725708</v>
      </c>
      <c r="AE1366" s="21">
        <v>39.8830366205381</v>
      </c>
      <c r="AF1366" s="21">
        <v>-0.999999999999999</v>
      </c>
      <c r="AG1366" s="21">
        <v>-0.999999999999999</v>
      </c>
      <c r="AH1366" s="21">
        <v>-0.999999999999999</v>
      </c>
      <c r="AI1366" s="21">
        <v>0</v>
      </c>
      <c r="AJ1366" s="21">
        <v>7.743703439908467E-2</v>
      </c>
      <c r="AK1366" s="21">
        <v>0.10716717451852859</v>
      </c>
      <c r="AL1366" s="21">
        <v>5.1187004617552892E-2</v>
      </c>
      <c r="AM1366" s="21">
        <v>-7.0870087063632903E-2</v>
      </c>
      <c r="AN1366" s="21">
        <v>0.11123923123281511</v>
      </c>
      <c r="AO1366" s="21">
        <v>-1.2359163039981773</v>
      </c>
      <c r="AP1366" s="21">
        <v>3.036915803908141</v>
      </c>
      <c r="AQ1366" s="21">
        <v>51.318284879051994</v>
      </c>
      <c r="AR1366" s="21">
        <v>1.166390731116119</v>
      </c>
      <c r="AS1366" s="21">
        <v>2.6988119608900059</v>
      </c>
      <c r="AT1366" s="21">
        <v>-0.999999999999999</v>
      </c>
      <c r="AU1366" s="21">
        <v>-0.999999999999999</v>
      </c>
      <c r="AV1366" s="21">
        <v>-0.17787562143823832</v>
      </c>
      <c r="AW1366" s="21">
        <v>98.974690696761712</v>
      </c>
      <c r="AX1366" s="21">
        <v>106.71839413667017</v>
      </c>
      <c r="AY1366" s="21">
        <v>0.25465710690028232</v>
      </c>
      <c r="AZ1366" s="21">
        <v>51.723498544882105</v>
      </c>
      <c r="BA1366" s="26">
        <v>1476.0336251447152</v>
      </c>
    </row>
    <row r="1367" spans="1:100" x14ac:dyDescent="0.25">
      <c r="A1367">
        <v>3573</v>
      </c>
      <c r="B1367" t="s">
        <v>1757</v>
      </c>
      <c r="C1367" s="26">
        <v>3</v>
      </c>
      <c r="D1367" s="21">
        <v>5.3088375641225198</v>
      </c>
      <c r="E1367" s="21">
        <v>-0.16181704921918535</v>
      </c>
      <c r="F1367" s="21">
        <v>-4.8899792736288014E-2</v>
      </c>
      <c r="G1367" s="21">
        <v>-8.9286427549163716E-2</v>
      </c>
      <c r="H1367" s="21">
        <v>-0.108757013205929</v>
      </c>
      <c r="I1367" s="21">
        <v>0</v>
      </c>
      <c r="J1367" s="21">
        <v>-6.5254207923557406</v>
      </c>
      <c r="K1367" s="21">
        <v>-0.108757013205929</v>
      </c>
      <c r="L1367" s="21">
        <v>-1</v>
      </c>
      <c r="M1367" s="21">
        <v>-1</v>
      </c>
      <c r="N1367" s="21">
        <v>-2.1751402641185797</v>
      </c>
      <c r="O1367" s="21">
        <v>-1.3058696557823828</v>
      </c>
      <c r="P1367" s="21">
        <v>-1.2566377984615802E-2</v>
      </c>
      <c r="Q1367" s="21">
        <v>2.4654240309972597E-2</v>
      </c>
      <c r="R1367" s="21">
        <v>-9.9254328040160877E-3</v>
      </c>
      <c r="S1367" s="21">
        <v>0.33333333333333331</v>
      </c>
      <c r="T1367" s="21">
        <v>0.22736337505440568</v>
      </c>
      <c r="U1367" s="21">
        <v>0.10293058597148202</v>
      </c>
      <c r="V1367" s="21">
        <v>-1.1284305553617785E-2</v>
      </c>
      <c r="W1367" s="21">
        <v>30.444000080461283</v>
      </c>
      <c r="X1367" s="21">
        <v>0.88371241541438472</v>
      </c>
      <c r="Y1367" s="21">
        <v>-1</v>
      </c>
      <c r="Z1367" s="21">
        <v>-1</v>
      </c>
      <c r="AA1367" s="21">
        <v>32.549869320225078</v>
      </c>
      <c r="AB1367" s="21">
        <v>-3.4002380423996573E-2</v>
      </c>
      <c r="AC1367" s="21">
        <v>-0.1189933055689653</v>
      </c>
      <c r="AD1367" s="21">
        <v>0.19531157944431807</v>
      </c>
      <c r="AE1367" s="21">
        <v>2.1157946725678083</v>
      </c>
      <c r="AF1367" s="21">
        <v>-1</v>
      </c>
      <c r="AG1367" s="21">
        <v>-1</v>
      </c>
      <c r="AH1367" s="21">
        <v>-1</v>
      </c>
      <c r="AI1367" s="21">
        <v>0</v>
      </c>
      <c r="AJ1367" s="21">
        <v>-1.1284305553617785E-2</v>
      </c>
      <c r="AK1367" s="21">
        <v>7.4207528299832112E-2</v>
      </c>
      <c r="AL1367" s="21">
        <v>-6.928934741045692E-2</v>
      </c>
      <c r="AM1367" s="21">
        <v>0.34549129374671872</v>
      </c>
      <c r="AN1367" s="21">
        <v>-8.4139507077212877E-2</v>
      </c>
      <c r="AO1367" s="21">
        <v>9.0083199851671303</v>
      </c>
      <c r="AP1367" s="21">
        <v>-2.4499344139826063</v>
      </c>
      <c r="AQ1367" s="21">
        <v>23.918579288105548</v>
      </c>
      <c r="AR1367" s="21">
        <v>0.65234298880560304</v>
      </c>
      <c r="AS1367" s="21">
        <v>0.77495540220845593</v>
      </c>
      <c r="AT1367" s="21">
        <v>-1</v>
      </c>
      <c r="AU1367" s="21">
        <v>-1</v>
      </c>
      <c r="AV1367" s="21">
        <v>-9.9211860353179804E-2</v>
      </c>
      <c r="AW1367" s="21">
        <v>28.794065250460079</v>
      </c>
      <c r="AX1367" s="21">
        <v>27.665634695098305</v>
      </c>
      <c r="AY1367" s="21">
        <v>0.18175614863013431</v>
      </c>
      <c r="AZ1367" s="21">
        <v>-23.612385158275764</v>
      </c>
      <c r="BA1367" s="26">
        <v>1364.1581664354105</v>
      </c>
      <c r="CU1367" t="e">
        <v>#N/A</v>
      </c>
      <c r="CV1367" t="e">
        <v>#N/A</v>
      </c>
    </row>
    <row r="1368" spans="1:100" x14ac:dyDescent="0.25">
      <c r="A1368">
        <v>3574</v>
      </c>
      <c r="B1368" t="s">
        <v>1758</v>
      </c>
      <c r="C1368" s="26">
        <v>3</v>
      </c>
      <c r="D1368" s="21">
        <v>4.6127958333887111</v>
      </c>
      <c r="E1368" s="21">
        <v>0</v>
      </c>
      <c r="F1368" s="21">
        <v>-3.5468271441288446E-2</v>
      </c>
      <c r="G1368" s="21">
        <v>-3.5468271441288446E-2</v>
      </c>
      <c r="H1368" s="21">
        <v>-0.10535110975456453</v>
      </c>
      <c r="I1368" s="21">
        <v>0</v>
      </c>
      <c r="J1368" s="21">
        <v>-6.3210665852738721</v>
      </c>
      <c r="K1368" s="21">
        <v>-0.10535110975456453</v>
      </c>
      <c r="L1368" s="21">
        <v>-0.99999999999999989</v>
      </c>
      <c r="M1368" s="21">
        <v>-0.99999999999999989</v>
      </c>
      <c r="N1368" s="21">
        <v>-2.1070221950912917</v>
      </c>
      <c r="O1368" s="21">
        <v>-1.7437390233264516</v>
      </c>
      <c r="P1368" s="21">
        <v>1.5302017466925126</v>
      </c>
      <c r="Q1368" s="21">
        <v>0.37992400842817386</v>
      </c>
      <c r="R1368" s="21">
        <v>0.19501541274292802</v>
      </c>
      <c r="S1368" s="21">
        <v>0.33333333333333298</v>
      </c>
      <c r="T1368" s="21">
        <v>9.0889620043653876E-2</v>
      </c>
      <c r="U1368" s="21">
        <v>-5.6792679509073449E-2</v>
      </c>
      <c r="V1368" s="21">
        <v>2.1337730286683822E-3</v>
      </c>
      <c r="W1368" s="21">
        <v>18.996606266045863</v>
      </c>
      <c r="X1368" s="21">
        <v>7.2762269977588639E-2</v>
      </c>
      <c r="Y1368" s="21">
        <v>-0.99999999999999989</v>
      </c>
      <c r="Z1368" s="21">
        <v>-0.99999999999999989</v>
      </c>
      <c r="AA1368" s="21">
        <v>12.680560364242979</v>
      </c>
      <c r="AB1368" s="21">
        <v>-4.3303958871031903E-2</v>
      </c>
      <c r="AC1368" s="21">
        <v>4.8085592464065109E-2</v>
      </c>
      <c r="AD1368" s="21">
        <v>-0.13500285988394919</v>
      </c>
      <c r="AE1368" s="21">
        <v>-6.5110613145458016</v>
      </c>
      <c r="AF1368" s="21">
        <v>-0.99999999999999989</v>
      </c>
      <c r="AG1368" s="21">
        <v>-0.99999999999999989</v>
      </c>
      <c r="AH1368" s="21">
        <v>-0.99999999999999989</v>
      </c>
      <c r="AI1368" s="21">
        <v>0</v>
      </c>
      <c r="AJ1368" s="21">
        <v>2.1337730286683822E-3</v>
      </c>
      <c r="AK1368" s="21">
        <v>0.13009927292064682</v>
      </c>
      <c r="AL1368" s="21">
        <v>-0.12096150724036656</v>
      </c>
      <c r="AM1368" s="21">
        <v>-0.17004568148578056</v>
      </c>
      <c r="AN1368" s="21">
        <v>-0.14146970398298203</v>
      </c>
      <c r="AO1368" s="21">
        <v>-3.6006456725412783</v>
      </c>
      <c r="AP1368" s="21">
        <v>-4.1415501357763826</v>
      </c>
      <c r="AQ1368" s="21">
        <v>12.675539680771989</v>
      </c>
      <c r="AR1368" s="21">
        <v>0.36956404689658168</v>
      </c>
      <c r="AS1368" s="21">
        <v>-3.2588839776975784E-2</v>
      </c>
      <c r="AT1368" s="21">
        <v>-0.99999999999999989</v>
      </c>
      <c r="AU1368" s="21">
        <v>-0.99999999999999989</v>
      </c>
      <c r="AV1368" s="21">
        <v>0.15954714130163952</v>
      </c>
      <c r="AW1368" s="21">
        <v>6.7952712051401498</v>
      </c>
      <c r="AX1368" s="21">
        <v>7.0086485080069885</v>
      </c>
      <c r="AY1368" s="21">
        <v>-2.9107296209886335E-2</v>
      </c>
      <c r="AZ1368" s="21">
        <v>-56.732103472369751</v>
      </c>
      <c r="BA1368" s="26">
        <v>1361.7929422238492</v>
      </c>
    </row>
    <row r="1369" spans="1:100" x14ac:dyDescent="0.25">
      <c r="A1369">
        <v>3575</v>
      </c>
      <c r="B1369" t="s">
        <v>1759</v>
      </c>
      <c r="C1369" s="26">
        <v>3</v>
      </c>
      <c r="D1369" s="21">
        <v>5.8240565373326847</v>
      </c>
      <c r="E1369" s="21">
        <v>0</v>
      </c>
      <c r="F1369" s="21">
        <v>0.30808729547429142</v>
      </c>
      <c r="G1369" s="21">
        <v>0.30808729547429142</v>
      </c>
      <c r="H1369" s="21">
        <v>0.36533692213097457</v>
      </c>
      <c r="I1369" s="21">
        <v>0</v>
      </c>
      <c r="J1369" s="21">
        <v>21.920215327858461</v>
      </c>
      <c r="K1369" s="21">
        <v>0.36533692213097457</v>
      </c>
      <c r="L1369" s="21">
        <v>-0.99999999999999944</v>
      </c>
      <c r="M1369" s="21">
        <v>-0.99999999999999944</v>
      </c>
      <c r="N1369" s="21">
        <v>7.3067384426194906</v>
      </c>
      <c r="O1369" s="21">
        <v>28.052359160665446</v>
      </c>
      <c r="P1369" s="21">
        <v>0.32145197972285522</v>
      </c>
      <c r="Q1369" s="21">
        <v>-1.0734570176258387</v>
      </c>
      <c r="R1369" s="21">
        <v>-0.30145881671621361</v>
      </c>
      <c r="S1369" s="21">
        <v>0.33333333333333331</v>
      </c>
      <c r="T1369" s="21">
        <v>0.33934341887734831</v>
      </c>
      <c r="U1369" s="21">
        <v>-6.2083983044141478E-2</v>
      </c>
      <c r="V1369" s="21">
        <v>0</v>
      </c>
      <c r="W1369" s="21">
        <v>9.8102338814226204</v>
      </c>
      <c r="X1369" s="21">
        <v>6.5013983447155907E-2</v>
      </c>
      <c r="Y1369" s="21">
        <v>-0.99999999999999944</v>
      </c>
      <c r="Z1369" s="21">
        <v>-0.99999999999999944</v>
      </c>
      <c r="AA1369" s="21">
        <v>10.613592187634005</v>
      </c>
      <c r="AB1369" s="21">
        <v>-7.4711514415367788E-2</v>
      </c>
      <c r="AC1369" s="21">
        <v>4.1814432692000005E-2</v>
      </c>
      <c r="AD1369" s="21">
        <v>5.4993424181919659E-2</v>
      </c>
      <c r="AE1369" s="21">
        <v>1.1048171229275923</v>
      </c>
      <c r="AF1369" s="21">
        <v>-0.99999999999999944</v>
      </c>
      <c r="AG1369" s="21">
        <v>-0.99999999999999944</v>
      </c>
      <c r="AH1369" s="21">
        <v>-0.99999999999999944</v>
      </c>
      <c r="AI1369" s="21">
        <v>0</v>
      </c>
      <c r="AJ1369" s="21">
        <v>0</v>
      </c>
      <c r="AK1369" s="21">
        <v>0.13095289698814633</v>
      </c>
      <c r="AL1369" s="21">
        <v>0.25895891925388703</v>
      </c>
      <c r="AM1369" s="21">
        <v>0.30982063852731023</v>
      </c>
      <c r="AN1369" s="21">
        <v>4.0128852684771996E-2</v>
      </c>
      <c r="AO1369" s="21">
        <v>8.4002804481234872</v>
      </c>
      <c r="AP1369" s="21">
        <v>2.2980159133887343</v>
      </c>
      <c r="AQ1369" s="21">
        <v>31.730449209281105</v>
      </c>
      <c r="AR1369" s="21">
        <v>0.61059276916654037</v>
      </c>
      <c r="AS1369" s="21">
        <v>0.4303509055781306</v>
      </c>
      <c r="AT1369" s="21">
        <v>-0.99999999999999944</v>
      </c>
      <c r="AU1369" s="21">
        <v>-0.99999999999999944</v>
      </c>
      <c r="AV1369" s="21">
        <v>6.6284787580776078E-3</v>
      </c>
      <c r="AW1369" s="21">
        <v>40.963967261688197</v>
      </c>
      <c r="AX1369" s="21">
        <v>40.963967261688197</v>
      </c>
      <c r="AY1369" s="21">
        <v>0.11829928119160658</v>
      </c>
      <c r="AZ1369" s="21">
        <v>-28.477283480223324</v>
      </c>
      <c r="BA1369" s="26">
        <v>1330.5618701323563</v>
      </c>
      <c r="CU1369" t="e">
        <v>#N/A</v>
      </c>
      <c r="CV1369" t="e">
        <v>#N/A</v>
      </c>
    </row>
    <row r="1370" spans="1:100" x14ac:dyDescent="0.25">
      <c r="A1370">
        <v>3577</v>
      </c>
      <c r="B1370" t="s">
        <v>1760</v>
      </c>
      <c r="C1370" s="26">
        <v>3</v>
      </c>
      <c r="D1370" s="21">
        <v>3.5876169180607436</v>
      </c>
      <c r="E1370" s="21">
        <v>-9.6730012272357689E-3</v>
      </c>
      <c r="F1370" s="21">
        <v>-0.56434883243028477</v>
      </c>
      <c r="G1370" s="21">
        <v>-0.56434883243028477</v>
      </c>
      <c r="H1370" s="21">
        <v>-3.6710125269962438E-2</v>
      </c>
      <c r="I1370" s="21">
        <v>0</v>
      </c>
      <c r="J1370" s="21">
        <v>-2.2026075161977445</v>
      </c>
      <c r="K1370" s="21">
        <v>-3.6710125269962438E-2</v>
      </c>
      <c r="L1370" s="21">
        <v>-0.99999999999999778</v>
      </c>
      <c r="M1370" s="21">
        <v>-0.99999999999999778</v>
      </c>
      <c r="N1370" s="21">
        <v>-0.73420250539924847</v>
      </c>
      <c r="O1370" s="21">
        <v>0.82066056943271126</v>
      </c>
      <c r="P1370" s="21">
        <v>9.7378763963988951E-2</v>
      </c>
      <c r="Q1370" s="21">
        <v>-2.5814764979588598</v>
      </c>
      <c r="R1370" s="21">
        <v>-0.75131046005595747</v>
      </c>
      <c r="S1370" s="21">
        <v>0.33333333333333265</v>
      </c>
      <c r="T1370" s="21">
        <v>0.26713011967708444</v>
      </c>
      <c r="U1370" s="21">
        <v>1.543087948541667E-2</v>
      </c>
      <c r="V1370" s="21">
        <v>0</v>
      </c>
      <c r="W1370" s="21">
        <v>26.104178310631838</v>
      </c>
      <c r="X1370" s="21">
        <v>0.63269388256579873</v>
      </c>
      <c r="Y1370" s="21">
        <v>-0.99999999999999778</v>
      </c>
      <c r="Z1370" s="21">
        <v>-0.99999999999999778</v>
      </c>
      <c r="AA1370" s="21">
        <v>39.336193932673083</v>
      </c>
      <c r="AB1370" s="21">
        <v>1.1080322504140178E-2</v>
      </c>
      <c r="AC1370" s="21">
        <v>5.6768486797623474E-2</v>
      </c>
      <c r="AD1370" s="21">
        <v>0.21181771234017979</v>
      </c>
      <c r="AE1370" s="21">
        <v>13.983326082097177</v>
      </c>
      <c r="AF1370" s="21">
        <v>-0.99999999999999778</v>
      </c>
      <c r="AG1370" s="21">
        <v>-0.99999999999999778</v>
      </c>
      <c r="AH1370" s="21">
        <v>-0.99999999999999778</v>
      </c>
      <c r="AI1370" s="21">
        <v>0</v>
      </c>
      <c r="AJ1370" s="21">
        <v>0</v>
      </c>
      <c r="AK1370" s="21">
        <v>0.10209202290636149</v>
      </c>
      <c r="AL1370" s="21">
        <v>-9.8595812518316103E-2</v>
      </c>
      <c r="AM1370" s="21">
        <v>0.28216359099923366</v>
      </c>
      <c r="AN1370" s="21">
        <v>0.73380127668993322</v>
      </c>
      <c r="AO1370" s="21">
        <v>7.5645498895126488</v>
      </c>
      <c r="AP1370" s="21">
        <v>17.852052854656744</v>
      </c>
      <c r="AQ1370" s="21">
        <v>23.901570794434122</v>
      </c>
      <c r="AR1370" s="21">
        <v>0.61589433249583414</v>
      </c>
      <c r="AS1370" s="21">
        <v>0.59598375729583641</v>
      </c>
      <c r="AT1370" s="21">
        <v>-0.99999999999999778</v>
      </c>
      <c r="AU1370" s="21">
        <v>-0.99999999999999778</v>
      </c>
      <c r="AV1370" s="21">
        <v>-1.3156592924862422</v>
      </c>
      <c r="AW1370" s="21">
        <v>58.008907356762535</v>
      </c>
      <c r="AX1370" s="21">
        <v>58.008907356762535</v>
      </c>
      <c r="AY1370" s="21">
        <v>5.7272266403642635E-2</v>
      </c>
      <c r="AZ1370" s="21">
        <v>-5.1353009850938305</v>
      </c>
      <c r="BA1370" s="26">
        <v>1367.9444666726322</v>
      </c>
    </row>
    <row r="1371" spans="1:100" x14ac:dyDescent="0.25">
      <c r="A1371">
        <v>3581</v>
      </c>
      <c r="B1371" t="s">
        <v>1761</v>
      </c>
      <c r="C1371" s="26">
        <v>3</v>
      </c>
      <c r="D1371" s="21">
        <v>5.1026405941598663</v>
      </c>
      <c r="E1371" s="21">
        <v>7.8073907035041392</v>
      </c>
      <c r="F1371" s="21">
        <v>1.3446215755911501E-2</v>
      </c>
      <c r="G1371" s="21">
        <v>2.4866768630962754</v>
      </c>
      <c r="H1371" s="21">
        <v>0.32728348882294778</v>
      </c>
      <c r="I1371" s="21">
        <v>0</v>
      </c>
      <c r="J1371" s="21">
        <v>19.637009329376866</v>
      </c>
      <c r="K1371" s="21">
        <v>0.32728348882294778</v>
      </c>
      <c r="L1371" s="21">
        <v>-0.99999999999999867</v>
      </c>
      <c r="M1371" s="21">
        <v>-0.99999999999999867</v>
      </c>
      <c r="N1371" s="21">
        <v>6.5456697764589551</v>
      </c>
      <c r="O1371" s="21">
        <v>27.226326786633003</v>
      </c>
      <c r="P1371" s="21">
        <v>-0.23601751795269932</v>
      </c>
      <c r="Q1371" s="21">
        <v>-0.53594660040263364</v>
      </c>
      <c r="R1371" s="21">
        <v>-0.15136859771623484</v>
      </c>
      <c r="S1371" s="21">
        <v>0.33333333333333293</v>
      </c>
      <c r="T1371" s="21">
        <v>0.29585660438175015</v>
      </c>
      <c r="U1371" s="21">
        <v>0.32005044558610207</v>
      </c>
      <c r="V1371" s="21">
        <v>-1.281787806011804E-2</v>
      </c>
      <c r="W1371" s="21">
        <v>24.365560656724774</v>
      </c>
      <c r="X1371" s="21">
        <v>1.4677242339242527</v>
      </c>
      <c r="Y1371" s="21">
        <v>-0.99999999999999867</v>
      </c>
      <c r="Z1371" s="21">
        <v>-0.99999999999999867</v>
      </c>
      <c r="AA1371" s="21">
        <v>67.46222248244807</v>
      </c>
      <c r="AB1371" s="21">
        <v>0.40075367864263067</v>
      </c>
      <c r="AC1371" s="21">
        <v>0.30039351692456995</v>
      </c>
      <c r="AD1371" s="21">
        <v>0.16381341290158918</v>
      </c>
      <c r="AE1371" s="21">
        <v>43.248030423439488</v>
      </c>
      <c r="AF1371" s="21">
        <v>-0.99999999999999867</v>
      </c>
      <c r="AG1371" s="21">
        <v>-0.99999999999999867</v>
      </c>
      <c r="AH1371" s="21">
        <v>-0.99999999999999867</v>
      </c>
      <c r="AI1371" s="21">
        <v>0</v>
      </c>
      <c r="AJ1371" s="21">
        <v>-1.281787806011804E-2</v>
      </c>
      <c r="AK1371" s="21">
        <v>-0.10429124457133675</v>
      </c>
      <c r="AL1371" s="21">
        <v>0.39888348093518905</v>
      </c>
      <c r="AM1371" s="21">
        <v>-7.9137544023199793E-2</v>
      </c>
      <c r="AN1371" s="21">
        <v>0.20467799552849372</v>
      </c>
      <c r="AO1371" s="21">
        <v>-2.4998948234366787</v>
      </c>
      <c r="AP1371" s="21">
        <v>7.1113672928882918</v>
      </c>
      <c r="AQ1371" s="21">
        <v>44.002569986101648</v>
      </c>
      <c r="AR1371" s="21">
        <v>0.93642250524106707</v>
      </c>
      <c r="AS1371" s="21">
        <v>1.7950077227472003</v>
      </c>
      <c r="AT1371" s="21">
        <v>-0.99999999999999867</v>
      </c>
      <c r="AU1371" s="21">
        <v>-0.99999999999999867</v>
      </c>
      <c r="AV1371" s="21">
        <v>2.3353082653800405</v>
      </c>
      <c r="AW1371" s="21">
        <v>101.79991656196933</v>
      </c>
      <c r="AX1371" s="21">
        <v>100.51812875595752</v>
      </c>
      <c r="AY1371" s="21">
        <v>0.23988246175236361</v>
      </c>
      <c r="AZ1371" s="21">
        <v>20.020302901622713</v>
      </c>
      <c r="BA1371" s="26">
        <v>1435.3150443742295</v>
      </c>
    </row>
    <row r="1372" spans="1:100" x14ac:dyDescent="0.25">
      <c r="A1372">
        <v>3588</v>
      </c>
      <c r="B1372" t="s">
        <v>1762</v>
      </c>
      <c r="C1372" s="26">
        <v>3</v>
      </c>
      <c r="D1372" s="21">
        <v>4.6013147032672475</v>
      </c>
      <c r="E1372" s="21">
        <v>0</v>
      </c>
      <c r="F1372" s="21">
        <v>-3.506554647226777E-2</v>
      </c>
      <c r="G1372" s="21">
        <v>-3.506554647226777E-2</v>
      </c>
      <c r="H1372" s="21">
        <v>0.38129519835558146</v>
      </c>
      <c r="I1372" s="21">
        <v>0</v>
      </c>
      <c r="J1372" s="21">
        <v>22.877711901334877</v>
      </c>
      <c r="K1372" s="21">
        <v>0.38129519835558146</v>
      </c>
      <c r="L1372" s="21">
        <v>-1.0000000000000002</v>
      </c>
      <c r="M1372" s="21">
        <v>-1.0000000000000002</v>
      </c>
      <c r="N1372" s="21">
        <v>7.6259039671116229</v>
      </c>
      <c r="O1372" s="21">
        <v>27.443961058129858</v>
      </c>
      <c r="P1372" s="21">
        <v>-0.10205136709833534</v>
      </c>
      <c r="Q1372" s="21">
        <v>1.6913549259525344</v>
      </c>
      <c r="R1372" s="21">
        <v>0.53513441585869526</v>
      </c>
      <c r="S1372" s="21">
        <v>0.33333333333333348</v>
      </c>
      <c r="T1372" s="21">
        <v>0.35242902714597235</v>
      </c>
      <c r="U1372" s="21">
        <v>8.1164972631280766E-2</v>
      </c>
      <c r="V1372" s="21">
        <v>0</v>
      </c>
      <c r="W1372" s="21">
        <v>15.425285390200186</v>
      </c>
      <c r="X1372" s="21">
        <v>0.64822274646148603</v>
      </c>
      <c r="Y1372" s="21">
        <v>-1.0000000000000002</v>
      </c>
      <c r="Z1372" s="21">
        <v>-1.0000000000000002</v>
      </c>
      <c r="AA1372" s="21">
        <v>54.509119610985813</v>
      </c>
      <c r="AB1372" s="21">
        <v>0.36033182061121261</v>
      </c>
      <c r="AC1372" s="21">
        <v>0.29620619465807385</v>
      </c>
      <c r="AD1372" s="21">
        <v>0.11443598082925213</v>
      </c>
      <c r="AE1372" s="21">
        <v>38.548699804926926</v>
      </c>
      <c r="AF1372" s="21">
        <v>-1.0000000000000002</v>
      </c>
      <c r="AG1372" s="21">
        <v>-1.0000000000000002</v>
      </c>
      <c r="AH1372" s="21">
        <v>-1.0000000000000002</v>
      </c>
      <c r="AI1372" s="21">
        <v>0</v>
      </c>
      <c r="AJ1372" s="21">
        <v>0</v>
      </c>
      <c r="AK1372" s="21">
        <v>0.17664547453510709</v>
      </c>
      <c r="AL1372" s="21">
        <v>2.9405105408373614E-2</v>
      </c>
      <c r="AM1372" s="21">
        <v>-1.51000345895391E-2</v>
      </c>
      <c r="AN1372" s="21">
        <v>0.15388162135562578</v>
      </c>
      <c r="AO1372" s="21">
        <v>0.50572650793705853</v>
      </c>
      <c r="AP1372" s="21">
        <v>3.9940660609325125</v>
      </c>
      <c r="AQ1372" s="21">
        <v>38.302997291535078</v>
      </c>
      <c r="AR1372" s="21">
        <v>0.76692733311058625</v>
      </c>
      <c r="AS1372" s="21">
        <v>1.0295179448170677</v>
      </c>
      <c r="AT1372" s="21">
        <v>-1.0000000000000002</v>
      </c>
      <c r="AU1372" s="21">
        <v>-1.0000000000000002</v>
      </c>
      <c r="AV1372" s="21">
        <v>0.50006886938642747</v>
      </c>
      <c r="AW1372" s="21">
        <v>85.947146730048189</v>
      </c>
      <c r="AX1372" s="21">
        <v>85.947146730048189</v>
      </c>
      <c r="AY1372" s="21">
        <v>0.28198694811085728</v>
      </c>
      <c r="AZ1372" s="21">
        <v>12.58800068271249</v>
      </c>
      <c r="BA1372" s="26">
        <v>1492.3446462429495</v>
      </c>
      <c r="CU1372" t="e">
        <v>#N/A</v>
      </c>
      <c r="CV1372" t="e">
        <v>#N/A</v>
      </c>
    </row>
    <row r="1373" spans="1:100" x14ac:dyDescent="0.25">
      <c r="A1373">
        <v>3591</v>
      </c>
      <c r="B1373" t="s">
        <v>1763</v>
      </c>
      <c r="C1373" s="26">
        <v>2</v>
      </c>
      <c r="D1373" s="21">
        <v>4.3638253201459651</v>
      </c>
      <c r="E1373" s="21">
        <v>0.14036242721013217</v>
      </c>
      <c r="F1373" s="21">
        <v>0.42645505409822682</v>
      </c>
      <c r="G1373" s="21">
        <v>0.43605849602681623</v>
      </c>
      <c r="H1373" s="21">
        <v>0.14243912244683654</v>
      </c>
      <c r="I1373" s="21">
        <v>0</v>
      </c>
      <c r="J1373" s="21">
        <v>8.546347346810192</v>
      </c>
      <c r="K1373" s="21">
        <v>0.14243912244683654</v>
      </c>
      <c r="L1373" s="21">
        <v>-1</v>
      </c>
      <c r="M1373" s="21">
        <v>-1</v>
      </c>
      <c r="N1373" s="21">
        <v>2.8487824489367308</v>
      </c>
      <c r="O1373" s="21">
        <v>12.722289175392062</v>
      </c>
      <c r="P1373" s="21">
        <v>0.87863894973759216</v>
      </c>
      <c r="Q1373" s="21">
        <v>2.34186635598877</v>
      </c>
      <c r="R1373" s="21">
        <v>0.77067471321749959</v>
      </c>
      <c r="S1373" s="21">
        <v>0.34148063469759365</v>
      </c>
      <c r="T1373" s="21">
        <v>0.33081338408879535</v>
      </c>
      <c r="U1373" s="21">
        <v>0.13536749105783524</v>
      </c>
      <c r="V1373" s="21">
        <v>8.2684682880605574E-3</v>
      </c>
      <c r="W1373" s="21">
        <v>27.962427604123548</v>
      </c>
      <c r="X1373" s="21">
        <v>1.0703992991998132</v>
      </c>
      <c r="Y1373" s="21">
        <v>-1</v>
      </c>
      <c r="Z1373" s="21">
        <v>-1</v>
      </c>
      <c r="AA1373" s="21">
        <v>49.918055331141417</v>
      </c>
      <c r="AB1373" s="21">
        <v>0.18220225634839599</v>
      </c>
      <c r="AC1373" s="21">
        <v>0.18244046685137788</v>
      </c>
      <c r="AD1373" s="21">
        <v>0.17729260360419474</v>
      </c>
      <c r="AE1373" s="21">
        <v>23.589250329062342</v>
      </c>
      <c r="AF1373" s="21">
        <v>-1</v>
      </c>
      <c r="AG1373" s="21">
        <v>-1</v>
      </c>
      <c r="AH1373" s="21">
        <v>-1</v>
      </c>
      <c r="AI1373" s="21">
        <v>4.2669183759974933E-3</v>
      </c>
      <c r="AJ1373" s="21">
        <v>8.2684682880605574E-3</v>
      </c>
      <c r="AK1373" s="21">
        <v>1.2401262974193791E-2</v>
      </c>
      <c r="AL1373" s="21">
        <v>0.15942669401505355</v>
      </c>
      <c r="AM1373" s="21">
        <v>6.0984521868695241E-3</v>
      </c>
      <c r="AN1373" s="21">
        <v>0.17734240802818424</v>
      </c>
      <c r="AO1373" s="21">
        <v>0.54230973113376724</v>
      </c>
      <c r="AP1373" s="21">
        <v>4.9028515591888135</v>
      </c>
      <c r="AQ1373" s="21">
        <v>33.390575543589428</v>
      </c>
      <c r="AR1373" s="21">
        <v>0.78045572220512294</v>
      </c>
      <c r="AS1373" s="21">
        <v>1.1653450012830926</v>
      </c>
      <c r="AT1373" s="21">
        <v>-1</v>
      </c>
      <c r="AU1373" s="21">
        <v>-1</v>
      </c>
      <c r="AV1373" s="21">
        <v>1.0744327216078726</v>
      </c>
      <c r="AW1373" s="21">
        <v>62.970585140579303</v>
      </c>
      <c r="AX1373" s="21">
        <v>63.191285150151757</v>
      </c>
      <c r="AY1373" s="21">
        <v>0.22941490008597376</v>
      </c>
      <c r="AZ1373" s="21">
        <v>10.993021171329458</v>
      </c>
      <c r="BA1373" s="26">
        <v>1482.6008298006029</v>
      </c>
    </row>
    <row r="1374" spans="1:100" x14ac:dyDescent="0.25">
      <c r="A1374">
        <v>3593</v>
      </c>
      <c r="B1374" t="s">
        <v>1764</v>
      </c>
      <c r="C1374" s="26">
        <v>3</v>
      </c>
      <c r="D1374" s="21">
        <v>4.5516620349025985</v>
      </c>
      <c r="E1374" s="21">
        <v>0</v>
      </c>
      <c r="F1374" s="21">
        <v>0.20472764070214158</v>
      </c>
      <c r="G1374" s="21">
        <v>0.20472764070214158</v>
      </c>
      <c r="H1374" s="21">
        <v>0.2195246999562549</v>
      </c>
      <c r="I1374" s="21">
        <v>0</v>
      </c>
      <c r="J1374" s="21">
        <v>13.171481997375297</v>
      </c>
      <c r="K1374" s="21">
        <v>0.2195246999562549</v>
      </c>
      <c r="L1374" s="21">
        <v>-1.0000000000000022</v>
      </c>
      <c r="M1374" s="21">
        <v>-1.0000000000000022</v>
      </c>
      <c r="N1374" s="21">
        <v>4.3904939991251011</v>
      </c>
      <c r="O1374" s="21">
        <v>17.927871672980043</v>
      </c>
      <c r="P1374" s="21">
        <v>-0.60113155573828814</v>
      </c>
      <c r="Q1374" s="21">
        <v>7.2139959248271983E-3</v>
      </c>
      <c r="R1374" s="21">
        <v>-7.2046268809049463E-2</v>
      </c>
      <c r="S1374" s="21">
        <v>0.33333333333333431</v>
      </c>
      <c r="T1374" s="21">
        <v>0.351548922275637</v>
      </c>
      <c r="U1374" s="21">
        <v>-0.13074386655389186</v>
      </c>
      <c r="V1374" s="21">
        <v>0</v>
      </c>
      <c r="W1374" s="21">
        <v>13.38454756395296</v>
      </c>
      <c r="X1374" s="21">
        <v>-3.8461770704475533E-2</v>
      </c>
      <c r="Y1374" s="21">
        <v>-1.0000000000000022</v>
      </c>
      <c r="Z1374" s="21">
        <v>-1.0000000000000022</v>
      </c>
      <c r="AA1374" s="21">
        <v>49.226200437953096</v>
      </c>
      <c r="AB1374" s="21">
        <v>-8.3512108630195536E-2</v>
      </c>
      <c r="AC1374" s="21">
        <v>0.37024677452872329</v>
      </c>
      <c r="AD1374" s="21">
        <v>0.43153931695765579</v>
      </c>
      <c r="AE1374" s="21">
        <v>35.913699142809143</v>
      </c>
      <c r="AF1374" s="21">
        <v>-1.0000000000000022</v>
      </c>
      <c r="AG1374" s="21">
        <v>-1.0000000000000022</v>
      </c>
      <c r="AH1374" s="21">
        <v>-1.0000000000000022</v>
      </c>
      <c r="AI1374" s="21">
        <v>0</v>
      </c>
      <c r="AJ1374" s="21">
        <v>0</v>
      </c>
      <c r="AK1374" s="21">
        <v>0.2609510632824063</v>
      </c>
      <c r="AL1374" s="21">
        <v>0.27273447898036129</v>
      </c>
      <c r="AM1374" s="21">
        <v>0.42526237754341795</v>
      </c>
      <c r="AN1374" s="21">
        <v>0.39503206791979228</v>
      </c>
      <c r="AO1374" s="21">
        <v>11.936314754997481</v>
      </c>
      <c r="AP1374" s="21">
        <v>11.239474092896614</v>
      </c>
      <c r="AQ1374" s="21">
        <v>26.55602956132827</v>
      </c>
      <c r="AR1374" s="21">
        <v>0.55413838905507973</v>
      </c>
      <c r="AS1374" s="21">
        <v>0.18106292925177991</v>
      </c>
      <c r="AT1374" s="21">
        <v>-1.0000000000000022</v>
      </c>
      <c r="AU1374" s="21">
        <v>-1.0000000000000022</v>
      </c>
      <c r="AV1374" s="21">
        <v>0.13268137189309218</v>
      </c>
      <c r="AW1374" s="21">
        <v>78.393546203829757</v>
      </c>
      <c r="AX1374" s="21">
        <v>78.393546203829757</v>
      </c>
      <c r="AY1374" s="21">
        <v>0.3892486459519095</v>
      </c>
      <c r="AZ1374" s="21">
        <v>34.204549356388526</v>
      </c>
      <c r="BA1374" s="26">
        <v>1520.1664803528813</v>
      </c>
    </row>
    <row r="1375" spans="1:100" x14ac:dyDescent="0.25">
      <c r="A1375">
        <v>3596</v>
      </c>
      <c r="B1375" t="s">
        <v>1765</v>
      </c>
      <c r="C1375" s="26">
        <v>3</v>
      </c>
      <c r="D1375" s="21">
        <v>3.2542793345445311</v>
      </c>
      <c r="E1375" s="21">
        <v>-1.1460821992122081</v>
      </c>
      <c r="F1375" s="21">
        <v>-0.65650213455676698</v>
      </c>
      <c r="G1375" s="21">
        <v>-1.0032926770413204</v>
      </c>
      <c r="H1375" s="21">
        <v>0.20284117194973844</v>
      </c>
      <c r="I1375" s="21">
        <v>0</v>
      </c>
      <c r="J1375" s="21">
        <v>12.170470316984305</v>
      </c>
      <c r="K1375" s="21">
        <v>0.20284117194973844</v>
      </c>
      <c r="L1375" s="21">
        <v>-1.0000000000000007</v>
      </c>
      <c r="M1375" s="21">
        <v>-1.0000000000000007</v>
      </c>
      <c r="N1375" s="21">
        <v>4.0568234389947664</v>
      </c>
      <c r="O1375" s="21">
        <v>14.421456974487516</v>
      </c>
      <c r="P1375" s="21">
        <v>5.8776384701228199</v>
      </c>
      <c r="Q1375" s="21">
        <v>-3.0398382584559225</v>
      </c>
      <c r="R1375" s="21">
        <v>-0.49802879629321184</v>
      </c>
      <c r="S1375" s="21">
        <v>0.3333333333333337</v>
      </c>
      <c r="T1375" s="21">
        <v>0.25622847078822575</v>
      </c>
      <c r="U1375" s="21">
        <v>-9.7139955260145738E-2</v>
      </c>
      <c r="V1375" s="21">
        <v>-7.8633608536520599E-2</v>
      </c>
      <c r="W1375" s="21">
        <v>8.4378827350061858</v>
      </c>
      <c r="X1375" s="21">
        <v>-0.55074570263299405</v>
      </c>
      <c r="Y1375" s="21">
        <v>-1.0000000000000007</v>
      </c>
      <c r="Z1375" s="21">
        <v>-1.0000000000000007</v>
      </c>
      <c r="AA1375" s="21">
        <v>33.038786702264829</v>
      </c>
      <c r="AB1375" s="21">
        <v>0.19082103345407866</v>
      </c>
      <c r="AC1375" s="21">
        <v>9.7694963083538547E-2</v>
      </c>
      <c r="AD1375" s="21">
        <v>0.2134626587334196</v>
      </c>
      <c r="AE1375" s="21">
        <v>25.098932763551836</v>
      </c>
      <c r="AF1375" s="21">
        <v>-1.0000000000000007</v>
      </c>
      <c r="AG1375" s="21">
        <v>-1.0000000000000007</v>
      </c>
      <c r="AH1375" s="21">
        <v>-1.0000000000000007</v>
      </c>
      <c r="AI1375" s="21">
        <v>0</v>
      </c>
      <c r="AJ1375" s="21">
        <v>-7.8633608536520599E-2</v>
      </c>
      <c r="AK1375" s="21">
        <v>-3.8197599331900547E-2</v>
      </c>
      <c r="AL1375" s="21">
        <v>-0.15163899392169877</v>
      </c>
      <c r="AM1375" s="21">
        <v>6.8444833013817472E-2</v>
      </c>
      <c r="AN1375" s="21">
        <v>-6.1970220165487026E-2</v>
      </c>
      <c r="AO1375" s="21">
        <v>1.5201328286859341</v>
      </c>
      <c r="AP1375" s="21">
        <v>-2.3074504737456696</v>
      </c>
      <c r="AQ1375" s="21">
        <v>20.608353051990473</v>
      </c>
      <c r="AR1375" s="21">
        <v>0.41378824032489286</v>
      </c>
      <c r="AS1375" s="21">
        <v>-0.34790453068325566</v>
      </c>
      <c r="AT1375" s="21">
        <v>-1.0000000000000007</v>
      </c>
      <c r="AU1375" s="21">
        <v>-1.0000000000000007</v>
      </c>
      <c r="AV1375" s="21">
        <v>-1.501321473334533</v>
      </c>
      <c r="AW1375" s="21">
        <v>45.152793203006659</v>
      </c>
      <c r="AX1375" s="21">
        <v>37.289432349354591</v>
      </c>
      <c r="AY1375" s="21">
        <v>0.12322555487511705</v>
      </c>
      <c r="AZ1375" s="21">
        <v>-44.622917956213811</v>
      </c>
      <c r="BA1375" s="26">
        <v>1367.4988309142082</v>
      </c>
    </row>
    <row r="1376" spans="1:100" x14ac:dyDescent="0.25">
      <c r="A1376">
        <v>3597</v>
      </c>
      <c r="B1376" t="s">
        <v>1766</v>
      </c>
      <c r="C1376" s="26">
        <v>3</v>
      </c>
      <c r="D1376" s="21">
        <v>3.8344284038985657</v>
      </c>
      <c r="E1376" s="21">
        <v>-0.28429534766129627</v>
      </c>
      <c r="F1376" s="21">
        <v>0.41637573172259795</v>
      </c>
      <c r="G1376" s="21">
        <v>0.33488085400155942</v>
      </c>
      <c r="H1376" s="21">
        <v>-0.13447067238196217</v>
      </c>
      <c r="I1376" s="21">
        <v>0</v>
      </c>
      <c r="J1376" s="21">
        <v>-8.0682403429177239</v>
      </c>
      <c r="K1376" s="21">
        <v>-0.13447067238196217</v>
      </c>
      <c r="L1376" s="21">
        <v>-1.0000000000000011</v>
      </c>
      <c r="M1376" s="21">
        <v>-1.0000000000000011</v>
      </c>
      <c r="N1376" s="21">
        <v>-2.6894134476392413</v>
      </c>
      <c r="O1376" s="21">
        <v>-3.8989310850176029</v>
      </c>
      <c r="P1376" s="21">
        <v>-0.94995944718062897</v>
      </c>
      <c r="Q1376" s="21">
        <v>-0.16348292001398518</v>
      </c>
      <c r="R1376" s="21">
        <v>-0.13748384172514244</v>
      </c>
      <c r="S1376" s="21">
        <v>0.33333333333333348</v>
      </c>
      <c r="T1376" s="21">
        <v>0.25121497417545147</v>
      </c>
      <c r="U1376" s="21">
        <v>-5.6986036336430068E-2</v>
      </c>
      <c r="V1376" s="21">
        <v>1.3332374014192188E-2</v>
      </c>
      <c r="W1376" s="21">
        <v>27.014612702740365</v>
      </c>
      <c r="X1376" s="21">
        <v>0.48895071947229773</v>
      </c>
      <c r="Y1376" s="21">
        <v>-1.0000000000000011</v>
      </c>
      <c r="Z1376" s="21">
        <v>-1.0000000000000011</v>
      </c>
      <c r="AA1376" s="21">
        <v>42.17366313978313</v>
      </c>
      <c r="AB1376" s="21">
        <v>4.0262839425607801E-2</v>
      </c>
      <c r="AC1376" s="21">
        <v>0.25774570657451995</v>
      </c>
      <c r="AD1376" s="21">
        <v>7.9221395752300996E-3</v>
      </c>
      <c r="AE1376" s="21">
        <v>15.296534278767897</v>
      </c>
      <c r="AF1376" s="21">
        <v>-1.0000000000000011</v>
      </c>
      <c r="AG1376" s="21">
        <v>-1.0000000000000011</v>
      </c>
      <c r="AH1376" s="21">
        <v>-1.0000000000000011</v>
      </c>
      <c r="AI1376" s="21">
        <v>0</v>
      </c>
      <c r="AJ1376" s="21">
        <v>1.3332374014192188E-2</v>
      </c>
      <c r="AK1376" s="21">
        <v>-0.1339255528664455</v>
      </c>
      <c r="AL1376" s="21">
        <v>0.11387776766276586</v>
      </c>
      <c r="AM1376" s="21">
        <v>0.13386063211382615</v>
      </c>
      <c r="AN1376" s="21">
        <v>0.32478138185360111</v>
      </c>
      <c r="AO1376" s="21">
        <v>2.6768880385134293</v>
      </c>
      <c r="AP1376" s="21">
        <v>8.6889233846538616</v>
      </c>
      <c r="AQ1376" s="21">
        <v>18.946372359822636</v>
      </c>
      <c r="AR1376" s="21">
        <v>0.54089464518654717</v>
      </c>
      <c r="AS1376" s="21">
        <v>0.35448004709033598</v>
      </c>
      <c r="AT1376" s="21">
        <v>-1.0000000000000011</v>
      </c>
      <c r="AU1376" s="21">
        <v>-1.0000000000000011</v>
      </c>
      <c r="AV1376" s="21">
        <v>0.19739701227641693</v>
      </c>
      <c r="AW1376" s="21">
        <v>46.963655439419377</v>
      </c>
      <c r="AX1376" s="21">
        <v>48.296892840838595</v>
      </c>
      <c r="AY1376" s="21">
        <v>0.15738127870912239</v>
      </c>
      <c r="AZ1376" s="21">
        <v>-30.352508996762204</v>
      </c>
      <c r="BA1376" s="26">
        <v>1293.7910623188025</v>
      </c>
    </row>
    <row r="1377" spans="1:100" x14ac:dyDescent="0.25">
      <c r="A1377">
        <v>3598</v>
      </c>
      <c r="B1377" t="s">
        <v>1767</v>
      </c>
      <c r="C1377" s="26">
        <v>3</v>
      </c>
      <c r="D1377" s="21">
        <v>4.3379479295262469</v>
      </c>
      <c r="E1377" s="21">
        <v>0.3636036130744924</v>
      </c>
      <c r="F1377" s="21">
        <v>-1.1542688239593464</v>
      </c>
      <c r="G1377" s="21">
        <v>-1.0289982931300172</v>
      </c>
      <c r="H1377" s="21">
        <v>5.4665950280879318E-2</v>
      </c>
      <c r="I1377" s="21">
        <v>0</v>
      </c>
      <c r="J1377" s="21">
        <v>3.2799570168527667</v>
      </c>
      <c r="K1377" s="21">
        <v>5.4665950280879318E-2</v>
      </c>
      <c r="L1377" s="21">
        <v>-0.99999999999999922</v>
      </c>
      <c r="M1377" s="21">
        <v>-0.99999999999999922</v>
      </c>
      <c r="N1377" s="21">
        <v>1.0933190056175868</v>
      </c>
      <c r="O1377" s="21">
        <v>6.5889066532489879</v>
      </c>
      <c r="P1377" s="21">
        <v>0.52594162420157198</v>
      </c>
      <c r="Q1377" s="21">
        <v>7.0360359605402705</v>
      </c>
      <c r="R1377" s="21">
        <v>2.2287800021786377</v>
      </c>
      <c r="S1377" s="21">
        <v>0.33333333333333315</v>
      </c>
      <c r="T1377" s="21">
        <v>0.26344929942010942</v>
      </c>
      <c r="U1377" s="21">
        <v>0.24052276862643446</v>
      </c>
      <c r="V1377" s="21">
        <v>0</v>
      </c>
      <c r="W1377" s="21">
        <v>31.305578043959898</v>
      </c>
      <c r="X1377" s="21">
        <v>1.4431612428233134</v>
      </c>
      <c r="Y1377" s="21">
        <v>-0.99999999999999922</v>
      </c>
      <c r="Z1377" s="21">
        <v>-0.99999999999999922</v>
      </c>
      <c r="AA1377" s="21">
        <v>81.925687038571908</v>
      </c>
      <c r="AB1377" s="21">
        <v>0.35066273288438293</v>
      </c>
      <c r="AC1377" s="21">
        <v>0.34681385329398889</v>
      </c>
      <c r="AD1377" s="21">
        <v>0.270349993670295</v>
      </c>
      <c r="AE1377" s="21">
        <v>48.391328992433358</v>
      </c>
      <c r="AF1377" s="21">
        <v>-0.99999999999999922</v>
      </c>
      <c r="AG1377" s="21">
        <v>-0.99999999999999922</v>
      </c>
      <c r="AH1377" s="21">
        <v>-0.99999999999999922</v>
      </c>
      <c r="AI1377" s="21">
        <v>-4.6652375685053288E-2</v>
      </c>
      <c r="AJ1377" s="21">
        <v>0</v>
      </c>
      <c r="AK1377" s="21">
        <v>6.1255094698366583E-2</v>
      </c>
      <c r="AL1377" s="21">
        <v>0.25591647806647355</v>
      </c>
      <c r="AM1377" s="21">
        <v>-0.21129951838486449</v>
      </c>
      <c r="AN1377" s="21">
        <v>-1.6070677567559144E-2</v>
      </c>
      <c r="AO1377" s="21">
        <v>-4.9762124861297776</v>
      </c>
      <c r="AP1377" s="21">
        <v>0.87781545114338966</v>
      </c>
      <c r="AQ1377" s="21">
        <v>34.58553506081266</v>
      </c>
      <c r="AR1377" s="21">
        <v>0.8373054013798763</v>
      </c>
      <c r="AS1377" s="21">
        <v>1.4978271931041931</v>
      </c>
      <c r="AT1377" s="21">
        <v>-0.99999999999999922</v>
      </c>
      <c r="AU1377" s="21">
        <v>-0.99999999999999922</v>
      </c>
      <c r="AV1377" s="21">
        <v>1.1997817090486207</v>
      </c>
      <c r="AW1377" s="21">
        <v>89.392409142964226</v>
      </c>
      <c r="AX1377" s="21">
        <v>88.459361629263185</v>
      </c>
      <c r="AY1377" s="21">
        <v>0.33325499587937479</v>
      </c>
      <c r="AZ1377" s="21">
        <v>21.247660354158025</v>
      </c>
      <c r="BA1377" s="26">
        <v>1531.7549253483146</v>
      </c>
    </row>
    <row r="1378" spans="1:100" x14ac:dyDescent="0.25">
      <c r="A1378">
        <v>3602</v>
      </c>
      <c r="B1378" t="s">
        <v>1768</v>
      </c>
      <c r="C1378" s="26">
        <v>3</v>
      </c>
      <c r="D1378" s="21">
        <v>3.0402730506449149</v>
      </c>
      <c r="E1378" s="21">
        <v>-2.410697494094189E-2</v>
      </c>
      <c r="F1378" s="21">
        <v>-2.0001493485287351E-2</v>
      </c>
      <c r="G1378" s="21">
        <v>-1.7812280995037396E-3</v>
      </c>
      <c r="H1378" s="21">
        <v>6.1574269410358123E-3</v>
      </c>
      <c r="I1378" s="21">
        <v>0</v>
      </c>
      <c r="J1378" s="21">
        <v>0.36944561646214807</v>
      </c>
      <c r="K1378" s="21">
        <v>6.1574269410358123E-3</v>
      </c>
      <c r="L1378" s="21">
        <v>-0.99999999999999967</v>
      </c>
      <c r="M1378" s="21">
        <v>-0.99999999999999967</v>
      </c>
      <c r="N1378" s="21">
        <v>0.12314853882071641</v>
      </c>
      <c r="O1378" s="21">
        <v>3.407937439007561</v>
      </c>
      <c r="P1378" s="21">
        <v>-0.1865289964013967</v>
      </c>
      <c r="Q1378" s="21">
        <v>-0.2612463543882802</v>
      </c>
      <c r="R1378" s="21">
        <v>-0.14149132919184854</v>
      </c>
      <c r="S1378" s="21">
        <v>0.33333333333333331</v>
      </c>
      <c r="T1378" s="21">
        <v>0.33949032778094296</v>
      </c>
      <c r="U1378" s="21">
        <v>0.16057360079814875</v>
      </c>
      <c r="V1378" s="21">
        <v>0</v>
      </c>
      <c r="W1378" s="21">
        <v>33.089593398855563</v>
      </c>
      <c r="X1378" s="21">
        <v>1.2914799138293596</v>
      </c>
      <c r="Y1378" s="21">
        <v>-0.99999999999999967</v>
      </c>
      <c r="Z1378" s="21">
        <v>-0.99999999999999967</v>
      </c>
      <c r="AA1378" s="21">
        <v>76.810972422917914</v>
      </c>
      <c r="AB1378" s="21">
        <v>0.39190666129057694</v>
      </c>
      <c r="AC1378" s="21">
        <v>-9.0970746850174058E-3</v>
      </c>
      <c r="AD1378" s="21">
        <v>0.49444782045952501</v>
      </c>
      <c r="AE1378" s="21">
        <v>43.86287035325423</v>
      </c>
      <c r="AF1378" s="21">
        <v>-0.99999999999999967</v>
      </c>
      <c r="AG1378" s="21">
        <v>-0.99999999999999967</v>
      </c>
      <c r="AH1378" s="21">
        <v>-0.99999999999999967</v>
      </c>
      <c r="AI1378" s="21">
        <v>0</v>
      </c>
      <c r="AJ1378" s="21">
        <v>0</v>
      </c>
      <c r="AK1378" s="21">
        <v>0.11946837714821196</v>
      </c>
      <c r="AL1378" s="21">
        <v>-6.0818810162260942E-2</v>
      </c>
      <c r="AM1378" s="21">
        <v>-5.5661716654574436E-2</v>
      </c>
      <c r="AN1378" s="21">
        <v>0.17855308917785656</v>
      </c>
      <c r="AO1378" s="21">
        <v>-0.79420103062330094</v>
      </c>
      <c r="AP1378" s="21">
        <v>4.1597331786351095</v>
      </c>
      <c r="AQ1378" s="21">
        <v>33.459039015317721</v>
      </c>
      <c r="AR1378" s="21">
        <v>0.83339726191242502</v>
      </c>
      <c r="AS1378" s="21">
        <v>1.2976373407703952</v>
      </c>
      <c r="AT1378" s="21">
        <v>-0.99999999999999967</v>
      </c>
      <c r="AU1378" s="21">
        <v>-0.99999999999999967</v>
      </c>
      <c r="AV1378" s="21">
        <v>-0.14327255729135221</v>
      </c>
      <c r="AW1378" s="21">
        <v>84.37864304056059</v>
      </c>
      <c r="AX1378" s="21">
        <v>84.37864304056059</v>
      </c>
      <c r="AY1378" s="21">
        <v>0.3177303922164626</v>
      </c>
      <c r="AZ1378" s="21">
        <v>35.535475629014293</v>
      </c>
      <c r="BA1378" s="26">
        <v>1508.5816370081297</v>
      </c>
      <c r="CU1378" t="e">
        <v>#N/A</v>
      </c>
      <c r="CV1378" t="e">
        <v>#N/A</v>
      </c>
    </row>
    <row r="1379" spans="1:100" x14ac:dyDescent="0.25">
      <c r="A1379">
        <v>3603</v>
      </c>
      <c r="B1379" t="s">
        <v>1769</v>
      </c>
      <c r="C1379" s="26">
        <v>3</v>
      </c>
      <c r="D1379" s="21">
        <v>5.1807407531152405</v>
      </c>
      <c r="E1379" s="21">
        <v>-0.11706606673824534</v>
      </c>
      <c r="F1379" s="21">
        <v>-0.26139306882267543</v>
      </c>
      <c r="G1379" s="21">
        <v>-0.29031354877928073</v>
      </c>
      <c r="H1379" s="21">
        <v>3.3244032418243644E-3</v>
      </c>
      <c r="I1379" s="21">
        <v>0</v>
      </c>
      <c r="J1379" s="21">
        <v>0.19946419450946165</v>
      </c>
      <c r="K1379" s="21">
        <v>3.3244032418243644E-3</v>
      </c>
      <c r="L1379" s="21">
        <v>-0.99999999999999989</v>
      </c>
      <c r="M1379" s="21">
        <v>-0.99999999999999989</v>
      </c>
      <c r="N1379" s="21">
        <v>6.6488064836487393E-2</v>
      </c>
      <c r="O1379" s="21">
        <v>5.089891398845424</v>
      </c>
      <c r="P1379" s="21">
        <v>-1.1774913140341718</v>
      </c>
      <c r="Q1379" s="21">
        <v>-1.0219660072894243</v>
      </c>
      <c r="R1379" s="21">
        <v>-0.37752401315835415</v>
      </c>
      <c r="S1379" s="21">
        <v>0.34977075211004449</v>
      </c>
      <c r="T1379" s="21">
        <v>0.53819092420100301</v>
      </c>
      <c r="U1379" s="21">
        <v>0.13705894280856887</v>
      </c>
      <c r="V1379" s="21">
        <v>0</v>
      </c>
      <c r="W1379" s="21">
        <v>40.867848635111656</v>
      </c>
      <c r="X1379" s="21">
        <v>1.6377306351711678</v>
      </c>
      <c r="Y1379" s="21">
        <v>-0.99999999999999989</v>
      </c>
      <c r="Z1379" s="21">
        <v>-0.99999999999999989</v>
      </c>
      <c r="AA1379" s="21">
        <v>57.001415691321391</v>
      </c>
      <c r="AB1379" s="21">
        <v>-5.9367037305367229E-2</v>
      </c>
      <c r="AC1379" s="21">
        <v>0.135755489022548</v>
      </c>
      <c r="AD1379" s="21">
        <v>0.25383336967018111</v>
      </c>
      <c r="AE1379" s="21">
        <v>16.511091069368081</v>
      </c>
      <c r="AF1379" s="21">
        <v>-0.99999999999999989</v>
      </c>
      <c r="AG1379" s="21">
        <v>-0.99999999999999989</v>
      </c>
      <c r="AH1379" s="21">
        <v>-0.99999999999999989</v>
      </c>
      <c r="AI1379" s="21">
        <v>0</v>
      </c>
      <c r="AJ1379" s="21">
        <v>0</v>
      </c>
      <c r="AK1379" s="21">
        <v>-0.16670213684178367</v>
      </c>
      <c r="AL1379" s="21">
        <v>1.7758872306420911E-2</v>
      </c>
      <c r="AM1379" s="21">
        <v>1.2765904587040928E-2</v>
      </c>
      <c r="AN1379" s="21">
        <v>5.3815179341186993E-2</v>
      </c>
      <c r="AO1379" s="21">
        <v>-0.5143630695328949</v>
      </c>
      <c r="AP1379" s="21">
        <v>1.4341738450617803</v>
      </c>
      <c r="AQ1379" s="21">
        <v>41.067312829621109</v>
      </c>
      <c r="AR1379" s="21">
        <v>1.0250206191196167</v>
      </c>
      <c r="AS1379" s="21">
        <v>1.6410550384129921</v>
      </c>
      <c r="AT1379" s="21">
        <v>-0.99999999999999989</v>
      </c>
      <c r="AU1379" s="21">
        <v>-0.99999999999999989</v>
      </c>
      <c r="AV1379" s="21">
        <v>-0.6678375619376351</v>
      </c>
      <c r="AW1379" s="21">
        <v>63.52548093522865</v>
      </c>
      <c r="AX1379" s="21">
        <v>63.52548093522865</v>
      </c>
      <c r="AY1379" s="21">
        <v>0.12992568533005083</v>
      </c>
      <c r="AZ1379" s="21">
        <v>7.4577060897180365</v>
      </c>
      <c r="BA1379" s="26">
        <v>1409.3153623987535</v>
      </c>
      <c r="CU1379" t="e">
        <v>#N/A</v>
      </c>
      <c r="CV1379" t="e">
        <v>#N/A</v>
      </c>
    </row>
    <row r="1380" spans="1:100" x14ac:dyDescent="0.25">
      <c r="A1380">
        <v>3604</v>
      </c>
      <c r="B1380" t="s">
        <v>1770</v>
      </c>
      <c r="C1380" s="26">
        <v>3</v>
      </c>
      <c r="D1380" s="21">
        <v>4.3974829228634631</v>
      </c>
      <c r="E1380" s="21">
        <v>-4.1102218558703794E-2</v>
      </c>
      <c r="F1380" s="21">
        <v>0.56533563613931803</v>
      </c>
      <c r="G1380" s="21">
        <v>0.54987821093503042</v>
      </c>
      <c r="H1380" s="21">
        <v>-0.21547454540571362</v>
      </c>
      <c r="I1380" s="21">
        <v>0</v>
      </c>
      <c r="J1380" s="21">
        <v>-12.928472724342816</v>
      </c>
      <c r="K1380" s="21">
        <v>-0.21547454540571362</v>
      </c>
      <c r="L1380" s="21">
        <v>-1</v>
      </c>
      <c r="M1380" s="21">
        <v>-1</v>
      </c>
      <c r="N1380" s="21">
        <v>-4.309490908114272</v>
      </c>
      <c r="O1380" s="21">
        <v>-7.9811115905443293</v>
      </c>
      <c r="P1380" s="21">
        <v>1.2468645270121894</v>
      </c>
      <c r="Q1380" s="21">
        <v>-0.42876895782403524</v>
      </c>
      <c r="R1380" s="21">
        <v>-3.8759125844208139E-2</v>
      </c>
      <c r="S1380" s="21">
        <v>0.33333333333333331</v>
      </c>
      <c r="T1380" s="21">
        <v>0.31068817202603644</v>
      </c>
      <c r="U1380" s="21">
        <v>0.34656668006352759</v>
      </c>
      <c r="V1380" s="21">
        <v>0</v>
      </c>
      <c r="W1380" s="21">
        <v>48.242509233144446</v>
      </c>
      <c r="X1380" s="21">
        <v>2.2266094881257805</v>
      </c>
      <c r="Y1380" s="21">
        <v>-1</v>
      </c>
      <c r="Z1380" s="21">
        <v>-1</v>
      </c>
      <c r="AA1380" s="21">
        <v>71.725782683414295</v>
      </c>
      <c r="AB1380" s="21">
        <v>8.3974327610326013E-2</v>
      </c>
      <c r="AC1380" s="21">
        <v>0.2536705261302914</v>
      </c>
      <c r="AD1380" s="21">
        <v>0.13279579778166403</v>
      </c>
      <c r="AE1380" s="21">
        <v>23.522032576114075</v>
      </c>
      <c r="AF1380" s="21">
        <v>-1</v>
      </c>
      <c r="AG1380" s="21">
        <v>-1</v>
      </c>
      <c r="AH1380" s="21">
        <v>-1</v>
      </c>
      <c r="AI1380" s="21">
        <v>0</v>
      </c>
      <c r="AJ1380" s="21">
        <v>0</v>
      </c>
      <c r="AK1380" s="21">
        <v>-6.2208876572587189E-2</v>
      </c>
      <c r="AL1380" s="21">
        <v>0.22492177128360819</v>
      </c>
      <c r="AM1380" s="21">
        <v>0.10983090140688996</v>
      </c>
      <c r="AN1380" s="21">
        <v>0.18493032015066696</v>
      </c>
      <c r="AO1380" s="21">
        <v>2.4347281523093129</v>
      </c>
      <c r="AP1380" s="21">
        <v>5.7478668601847138</v>
      </c>
      <c r="AQ1380" s="21">
        <v>35.3140365088016</v>
      </c>
      <c r="AR1380" s="21">
        <v>0.99058818542289695</v>
      </c>
      <c r="AS1380" s="21">
        <v>2.0111349427200658</v>
      </c>
      <c r="AT1380" s="21">
        <v>-1</v>
      </c>
      <c r="AU1380" s="21">
        <v>-1</v>
      </c>
      <c r="AV1380" s="21">
        <v>0.51111908509082216</v>
      </c>
      <c r="AW1380" s="21">
        <v>69.492537953054679</v>
      </c>
      <c r="AX1380" s="21">
        <v>69.492537953054679</v>
      </c>
      <c r="AY1380" s="21">
        <v>0.28321211838825433</v>
      </c>
      <c r="AZ1380" s="21">
        <v>5.7682812737216516</v>
      </c>
      <c r="BA1380" s="26">
        <v>1528.91382879055</v>
      </c>
    </row>
    <row r="1381" spans="1:100" x14ac:dyDescent="0.25">
      <c r="A1381">
        <v>3606</v>
      </c>
      <c r="B1381" t="s">
        <v>1771</v>
      </c>
      <c r="C1381" s="26">
        <v>3</v>
      </c>
      <c r="D1381" s="21">
        <v>5.8026293108085705</v>
      </c>
      <c r="E1381" s="21">
        <v>-1.3507552133840669E-3</v>
      </c>
      <c r="F1381" s="21">
        <v>7.6646133193510657E-2</v>
      </c>
      <c r="G1381" s="21">
        <v>7.6646133193510657E-2</v>
      </c>
      <c r="H1381" s="21">
        <v>0.29235026788818763</v>
      </c>
      <c r="I1381" s="21">
        <v>0</v>
      </c>
      <c r="J1381" s="21">
        <v>17.54101607329126</v>
      </c>
      <c r="K1381" s="21">
        <v>0.29235026788818763</v>
      </c>
      <c r="L1381" s="21">
        <v>-1.0000000000000011</v>
      </c>
      <c r="M1381" s="21">
        <v>-1.0000000000000011</v>
      </c>
      <c r="N1381" s="21">
        <v>5.8470053577637513</v>
      </c>
      <c r="O1381" s="21">
        <v>23.420291517293329</v>
      </c>
      <c r="P1381" s="21">
        <v>0.1535383454035161</v>
      </c>
      <c r="Q1381" s="21">
        <v>3.7881047486058481</v>
      </c>
      <c r="R1381" s="21">
        <v>1.2154801813738292</v>
      </c>
      <c r="S1381" s="21">
        <v>0.33333333333333376</v>
      </c>
      <c r="T1381" s="21">
        <v>0.3191967296536537</v>
      </c>
      <c r="U1381" s="21">
        <v>-0.11515109212708011</v>
      </c>
      <c r="V1381" s="21">
        <v>-8.8270211299690843E-2</v>
      </c>
      <c r="W1381" s="21">
        <v>6.2703396668811511</v>
      </c>
      <c r="X1381" s="21">
        <v>-0.64418244488734566</v>
      </c>
      <c r="Y1381" s="21">
        <v>-1.0000000000000011</v>
      </c>
      <c r="Z1381" s="21">
        <v>-1.0000000000000011</v>
      </c>
      <c r="AA1381" s="21">
        <v>45.509961398699083</v>
      </c>
      <c r="AB1381" s="21">
        <v>0.28875121761224781</v>
      </c>
      <c r="AC1381" s="21">
        <v>0.16894117980979531</v>
      </c>
      <c r="AD1381" s="21">
        <v>0.30279043358683916</v>
      </c>
      <c r="AE1381" s="21">
        <v>38.024141550444092</v>
      </c>
      <c r="AF1381" s="21">
        <v>-1.0000000000000011</v>
      </c>
      <c r="AG1381" s="21">
        <v>-1.0000000000000011</v>
      </c>
      <c r="AH1381" s="21">
        <v>-1.0000000000000011</v>
      </c>
      <c r="AI1381" s="21">
        <v>0</v>
      </c>
      <c r="AJ1381" s="21">
        <v>-8.8270211299690843E-2</v>
      </c>
      <c r="AK1381" s="21">
        <v>0.40482304244619588</v>
      </c>
      <c r="AL1381" s="21">
        <v>2.2202490638158837E-2</v>
      </c>
      <c r="AM1381" s="21">
        <v>0.28251016955705022</v>
      </c>
      <c r="AN1381" s="21">
        <v>5.2636212579198288E-2</v>
      </c>
      <c r="AO1381" s="21">
        <v>9.0868694511572308</v>
      </c>
      <c r="AP1381" s="21">
        <v>1.426917767670749</v>
      </c>
      <c r="AQ1381" s="21">
        <v>23.811355740172413</v>
      </c>
      <c r="AR1381" s="21">
        <v>0.44910875956021634</v>
      </c>
      <c r="AS1381" s="21">
        <v>-0.35183217699915803</v>
      </c>
      <c r="AT1381" s="21">
        <v>-1.0000000000000011</v>
      </c>
      <c r="AU1381" s="21">
        <v>-1.0000000000000011</v>
      </c>
      <c r="AV1381" s="21">
        <v>1.2921263145673401</v>
      </c>
      <c r="AW1381" s="21">
        <v>70.357170683663156</v>
      </c>
      <c r="AX1381" s="21">
        <v>61.530149553694088</v>
      </c>
      <c r="AY1381" s="21">
        <v>0.23308101168586759</v>
      </c>
      <c r="AZ1381" s="21">
        <v>24.16350813852517</v>
      </c>
      <c r="BA1381" s="26">
        <v>1461.8871134142616</v>
      </c>
    </row>
    <row r="1382" spans="1:100" x14ac:dyDescent="0.25">
      <c r="A1382">
        <v>3609</v>
      </c>
      <c r="B1382" t="s">
        <v>1772</v>
      </c>
      <c r="C1382" s="26">
        <v>3</v>
      </c>
      <c r="D1382" s="21">
        <v>5.2541158281919902</v>
      </c>
      <c r="E1382" s="21">
        <v>0</v>
      </c>
      <c r="F1382" s="21">
        <v>-4.0771506292417652E-2</v>
      </c>
      <c r="G1382" s="21">
        <v>-4.0771506292417652E-2</v>
      </c>
      <c r="H1382" s="21">
        <v>-0.18203095725234625</v>
      </c>
      <c r="I1382" s="21">
        <v>0</v>
      </c>
      <c r="J1382" s="21">
        <v>-10.921857435140774</v>
      </c>
      <c r="K1382" s="21">
        <v>-0.18203095725234625</v>
      </c>
      <c r="L1382" s="21">
        <v>-1.0000000000000022</v>
      </c>
      <c r="M1382" s="21">
        <v>-1.0000000000000022</v>
      </c>
      <c r="N1382" s="21">
        <v>-3.6406191450469239</v>
      </c>
      <c r="O1382" s="21">
        <v>-5.7085131132412057</v>
      </c>
      <c r="P1382" s="21">
        <v>-5.9079655119015112E-2</v>
      </c>
      <c r="Q1382" s="21">
        <v>-0.12399198323863758</v>
      </c>
      <c r="R1382" s="21">
        <v>-1.6177996480477241E-2</v>
      </c>
      <c r="S1382" s="21">
        <v>0.34183043941381902</v>
      </c>
      <c r="T1382" s="21">
        <v>0.17544305456750206</v>
      </c>
      <c r="U1382" s="21">
        <v>-3.6529239322448573E-2</v>
      </c>
      <c r="V1382" s="21">
        <v>-5.9947166317747356E-3</v>
      </c>
      <c r="W1382" s="21">
        <v>26.271219811177748</v>
      </c>
      <c r="X1382" s="21">
        <v>0.34745660256834199</v>
      </c>
      <c r="Y1382" s="21">
        <v>-1.0000000000000022</v>
      </c>
      <c r="Z1382" s="21">
        <v>-1.0000000000000022</v>
      </c>
      <c r="AA1382" s="21">
        <v>49.198056358647136</v>
      </c>
      <c r="AB1382" s="21">
        <v>0.15715131634221752</v>
      </c>
      <c r="AC1382" s="21">
        <v>0.26807023483197628</v>
      </c>
      <c r="AD1382" s="21">
        <v>3.3638739704803779E-2</v>
      </c>
      <c r="AE1382" s="21">
        <v>22.943014543949868</v>
      </c>
      <c r="AF1382" s="21">
        <v>-1.0000000000000022</v>
      </c>
      <c r="AG1382" s="21">
        <v>-1.0000000000000022</v>
      </c>
      <c r="AH1382" s="21">
        <v>-1.0000000000000022</v>
      </c>
      <c r="AI1382" s="21">
        <v>0</v>
      </c>
      <c r="AJ1382" s="21">
        <v>-5.9947166317747356E-3</v>
      </c>
      <c r="AK1382" s="21">
        <v>2.0092096757580405E-2</v>
      </c>
      <c r="AL1382" s="21">
        <v>0.13475811355942771</v>
      </c>
      <c r="AM1382" s="21">
        <v>6.872525046652557E-2</v>
      </c>
      <c r="AN1382" s="21">
        <v>-0.21762152473470042</v>
      </c>
      <c r="AO1382" s="21">
        <v>1.8185917454510416</v>
      </c>
      <c r="AP1382" s="21">
        <v>-4.7667475505703729</v>
      </c>
      <c r="AQ1382" s="21">
        <v>15.349362376036989</v>
      </c>
      <c r="AR1382" s="21">
        <v>0.47474953802709785</v>
      </c>
      <c r="AS1382" s="21">
        <v>0.16542564531599557</v>
      </c>
      <c r="AT1382" s="21">
        <v>-1.0000000000000022</v>
      </c>
      <c r="AU1382" s="21">
        <v>-1.0000000000000022</v>
      </c>
      <c r="AV1382" s="21">
        <v>-5.69495027728949E-2</v>
      </c>
      <c r="AW1382" s="21">
        <v>38.722795694835568</v>
      </c>
      <c r="AX1382" s="21">
        <v>38.123324031658086</v>
      </c>
      <c r="AY1382" s="21">
        <v>0.20023739834782994</v>
      </c>
      <c r="AZ1382" s="21">
        <v>7.9227733402303802</v>
      </c>
      <c r="BA1382" s="26">
        <v>1420.625267595002</v>
      </c>
    </row>
    <row r="1383" spans="1:100" x14ac:dyDescent="0.25">
      <c r="A1383">
        <v>3610</v>
      </c>
      <c r="B1383" t="s">
        <v>1773</v>
      </c>
      <c r="C1383" s="26">
        <v>2</v>
      </c>
      <c r="D1383" s="21">
        <v>2.8529938045369354</v>
      </c>
      <c r="E1383" s="21">
        <v>-0.19523567626498065</v>
      </c>
      <c r="F1383" s="21">
        <v>-0.40922088285817471</v>
      </c>
      <c r="G1383" s="21">
        <v>-0.40341232372924918</v>
      </c>
      <c r="H1383" s="21">
        <v>-3.1230234855090785E-2</v>
      </c>
      <c r="I1383" s="21">
        <v>0</v>
      </c>
      <c r="J1383" s="21">
        <v>-1.8738140913054471</v>
      </c>
      <c r="K1383" s="21">
        <v>-3.1230234855090785E-2</v>
      </c>
      <c r="L1383" s="21">
        <v>-1</v>
      </c>
      <c r="M1383" s="21">
        <v>-1</v>
      </c>
      <c r="N1383" s="21">
        <v>-0.62460469710181599</v>
      </c>
      <c r="O1383" s="21">
        <v>1.8984658831429311</v>
      </c>
      <c r="P1383" s="21">
        <v>-0.8209860598344394</v>
      </c>
      <c r="Q1383" s="21">
        <v>-1.6305985444812168</v>
      </c>
      <c r="R1383" s="21">
        <v>-0.53407503950398971</v>
      </c>
      <c r="S1383" s="21">
        <v>0.30901686907893405</v>
      </c>
      <c r="T1383" s="21">
        <v>0.19375071386195392</v>
      </c>
      <c r="U1383" s="21">
        <v>-3.4354624004958118E-2</v>
      </c>
      <c r="V1383" s="21">
        <v>-1.4173639404687568E-2</v>
      </c>
      <c r="W1383" s="21">
        <v>17.250556145501974</v>
      </c>
      <c r="X1383" s="21">
        <v>0.28414486407163464</v>
      </c>
      <c r="Y1383" s="21">
        <v>-1</v>
      </c>
      <c r="Z1383" s="21">
        <v>-1</v>
      </c>
      <c r="AA1383" s="21">
        <v>27.864037300426315</v>
      </c>
      <c r="AB1383" s="21">
        <v>-8.1727378106121601E-3</v>
      </c>
      <c r="AC1383" s="21">
        <v>-8.0067741631078826E-3</v>
      </c>
      <c r="AD1383" s="21">
        <v>-1.1519159696546169E-2</v>
      </c>
      <c r="AE1383" s="21">
        <v>6.0506713871721072</v>
      </c>
      <c r="AF1383" s="21">
        <v>-1</v>
      </c>
      <c r="AG1383" s="21">
        <v>-1</v>
      </c>
      <c r="AH1383" s="21">
        <v>-1</v>
      </c>
      <c r="AI1383" s="21">
        <v>-8.0390454014061061E-3</v>
      </c>
      <c r="AJ1383" s="21">
        <v>-1.4173639404687568E-2</v>
      </c>
      <c r="AK1383" s="21">
        <v>0.24175404057754574</v>
      </c>
      <c r="AL1383" s="21">
        <v>-6.9926083588298396E-2</v>
      </c>
      <c r="AM1383" s="21">
        <v>0.27323099274086599</v>
      </c>
      <c r="AN1383" s="21">
        <v>-8.9790132525812236E-2</v>
      </c>
      <c r="AO1383" s="21">
        <v>7.3445504934280459</v>
      </c>
      <c r="AP1383" s="21">
        <v>-1.8993892031054651</v>
      </c>
      <c r="AQ1383" s="21">
        <v>21.987032339180224</v>
      </c>
      <c r="AR1383" s="21">
        <v>0.52944141493605712</v>
      </c>
      <c r="AS1383" s="21">
        <v>0.35359622593881634</v>
      </c>
      <c r="AT1383" s="21">
        <v>-1</v>
      </c>
      <c r="AU1383" s="21">
        <v>-1</v>
      </c>
      <c r="AV1383" s="21">
        <v>-0.65702273801973676</v>
      </c>
      <c r="AW1383" s="21">
        <v>37.554942903752291</v>
      </c>
      <c r="AX1383" s="21">
        <v>37.442681796186548</v>
      </c>
      <c r="AY1383" s="21">
        <v>3.3646297028152666E-2</v>
      </c>
      <c r="AZ1383" s="21">
        <v>-23.304173838371646</v>
      </c>
      <c r="BA1383" s="26">
        <v>1430.6845752670361</v>
      </c>
    </row>
    <row r="1384" spans="1:100" x14ac:dyDescent="0.25">
      <c r="A1384">
        <v>3612</v>
      </c>
      <c r="B1384" t="s">
        <v>1774</v>
      </c>
      <c r="C1384" s="26">
        <v>3</v>
      </c>
      <c r="D1384" s="21">
        <v>5.8771414018347681</v>
      </c>
      <c r="E1384" s="21">
        <v>0</v>
      </c>
      <c r="F1384" s="21">
        <v>4.6722694373190085E-2</v>
      </c>
      <c r="G1384" s="21">
        <v>4.6722694373190085E-2</v>
      </c>
      <c r="H1384" s="21">
        <v>0.17216175327588357</v>
      </c>
      <c r="I1384" s="21">
        <v>0</v>
      </c>
      <c r="J1384" s="21">
        <v>10.329705196553016</v>
      </c>
      <c r="K1384" s="21">
        <v>0.17216175327588357</v>
      </c>
      <c r="L1384" s="21">
        <v>-1.000000000000002</v>
      </c>
      <c r="M1384" s="21">
        <v>-1.000000000000002</v>
      </c>
      <c r="N1384" s="21">
        <v>3.4432350655176687</v>
      </c>
      <c r="O1384" s="21">
        <v>16.253569292760968</v>
      </c>
      <c r="P1384" s="21">
        <v>0.1138623493506029</v>
      </c>
      <c r="Q1384" s="21">
        <v>-0.13728096352599328</v>
      </c>
      <c r="R1384" s="21">
        <v>7.5542060576680708E-3</v>
      </c>
      <c r="S1384" s="21">
        <v>0.33333333333333404</v>
      </c>
      <c r="T1384" s="21">
        <v>0.3289001793600404</v>
      </c>
      <c r="U1384" s="21">
        <v>6.1925535782197075E-2</v>
      </c>
      <c r="V1384" s="21">
        <v>0</v>
      </c>
      <c r="W1384" s="21">
        <v>22.079891807987536</v>
      </c>
      <c r="X1384" s="21">
        <v>0.72640843534636967</v>
      </c>
      <c r="Y1384" s="21">
        <v>-1.000000000000002</v>
      </c>
      <c r="Z1384" s="21">
        <v>-1.000000000000002</v>
      </c>
      <c r="AA1384" s="21">
        <v>48.083603788743339</v>
      </c>
      <c r="AB1384" s="21">
        <v>6.0657396130882765E-2</v>
      </c>
      <c r="AC1384" s="21">
        <v>2.6053995102266449E-2</v>
      </c>
      <c r="AD1384" s="21">
        <v>0.4332117642608132</v>
      </c>
      <c r="AE1384" s="21">
        <v>25.996157774698158</v>
      </c>
      <c r="AF1384" s="21">
        <v>-1.000000000000002</v>
      </c>
      <c r="AG1384" s="21">
        <v>-1.000000000000002</v>
      </c>
      <c r="AH1384" s="21">
        <v>-1.000000000000002</v>
      </c>
      <c r="AI1384" s="21">
        <v>0</v>
      </c>
      <c r="AJ1384" s="21">
        <v>0</v>
      </c>
      <c r="AK1384" s="21">
        <v>0.2662095820986104</v>
      </c>
      <c r="AL1384" s="21">
        <v>9.4592023411800036E-2</v>
      </c>
      <c r="AM1384" s="21">
        <v>0.51362232938831665</v>
      </c>
      <c r="AN1384" s="21">
        <v>0.39281690781471107</v>
      </c>
      <c r="AO1384" s="21">
        <v>14.171606145200968</v>
      </c>
      <c r="AP1384" s="21">
        <v>10.293382812426778</v>
      </c>
      <c r="AQ1384" s="21">
        <v>32.409597004540544</v>
      </c>
      <c r="AR1384" s="21">
        <v>0.72415904847557189</v>
      </c>
      <c r="AS1384" s="21">
        <v>0.89857018862225257</v>
      </c>
      <c r="AT1384" s="21">
        <v>-1.000000000000002</v>
      </c>
      <c r="AU1384" s="21">
        <v>-1.000000000000002</v>
      </c>
      <c r="AV1384" s="21">
        <v>5.4276900430858185E-2</v>
      </c>
      <c r="AW1384" s="21">
        <v>74.630555893931046</v>
      </c>
      <c r="AX1384" s="21">
        <v>74.630555893931046</v>
      </c>
      <c r="AY1384" s="21">
        <v>8.6259191710684427E-2</v>
      </c>
      <c r="AZ1384" s="21">
        <v>-23.871989318481351</v>
      </c>
      <c r="BA1384" s="26">
        <v>1433.1923057076397</v>
      </c>
    </row>
    <row r="1385" spans="1:100" x14ac:dyDescent="0.25">
      <c r="A1385">
        <v>3615</v>
      </c>
      <c r="B1385" t="s">
        <v>1775</v>
      </c>
      <c r="C1385" s="26">
        <v>3</v>
      </c>
      <c r="D1385" s="21">
        <v>4.8950661094275709</v>
      </c>
      <c r="E1385" s="21">
        <v>-3.8593849774458788E-2</v>
      </c>
      <c r="F1385" s="21">
        <v>-0.35100122572959058</v>
      </c>
      <c r="G1385" s="21">
        <v>-0.40765107739133954</v>
      </c>
      <c r="H1385" s="21">
        <v>-2.8341444197745522E-3</v>
      </c>
      <c r="I1385" s="21">
        <v>0</v>
      </c>
      <c r="J1385" s="21">
        <v>-0.17004866518646966</v>
      </c>
      <c r="K1385" s="21">
        <v>-2.8341444197745522E-3</v>
      </c>
      <c r="L1385" s="21">
        <v>-1.0000000000000002</v>
      </c>
      <c r="M1385" s="21">
        <v>-1.0000000000000002</v>
      </c>
      <c r="N1385" s="21">
        <v>-5.6682888395490127E-2</v>
      </c>
      <c r="O1385" s="21">
        <v>4.3173663668497619</v>
      </c>
      <c r="P1385" s="21">
        <v>0.25658955684796791</v>
      </c>
      <c r="Q1385" s="21">
        <v>-4.309693352074671</v>
      </c>
      <c r="R1385" s="21">
        <v>-1.3109225001440232</v>
      </c>
      <c r="S1385" s="21">
        <v>0.3333333333333332</v>
      </c>
      <c r="T1385" s="21">
        <v>4.9743527286453856E-2</v>
      </c>
      <c r="U1385" s="21">
        <v>2.9185996013547821E-2</v>
      </c>
      <c r="V1385" s="21">
        <v>0</v>
      </c>
      <c r="W1385" s="21">
        <v>16.603880042124388</v>
      </c>
      <c r="X1385" s="21">
        <v>0.20368092234896878</v>
      </c>
      <c r="Y1385" s="21">
        <v>-1.0000000000000002</v>
      </c>
      <c r="Z1385" s="21">
        <v>-1.0000000000000002</v>
      </c>
      <c r="AA1385" s="21">
        <v>-5.3822911199875589</v>
      </c>
      <c r="AB1385" s="21">
        <v>-1.9164190755406017E-2</v>
      </c>
      <c r="AC1385" s="21">
        <v>-0.13312826113713458</v>
      </c>
      <c r="AD1385" s="21">
        <v>-0.26121252134681783</v>
      </c>
      <c r="AE1385" s="21">
        <v>-20.675248661967935</v>
      </c>
      <c r="AF1385" s="21">
        <v>-1.0000000000000002</v>
      </c>
      <c r="AG1385" s="21">
        <v>-1.0000000000000002</v>
      </c>
      <c r="AH1385" s="21">
        <v>-1.0000000000000002</v>
      </c>
      <c r="AI1385" s="21">
        <v>1.8536840464457187E-2</v>
      </c>
      <c r="AJ1385" s="21">
        <v>0</v>
      </c>
      <c r="AK1385" s="21">
        <v>0.14630060379552798</v>
      </c>
      <c r="AL1385" s="21">
        <v>-0.32216267239634494</v>
      </c>
      <c r="AM1385" s="21">
        <v>7.1057387357944216E-2</v>
      </c>
      <c r="AN1385" s="21">
        <v>5.227800353966092E-3</v>
      </c>
      <c r="AO1385" s="21">
        <v>2.5079377029262497</v>
      </c>
      <c r="AP1385" s="21">
        <v>-1.4801183531325717</v>
      </c>
      <c r="AQ1385" s="21">
        <v>16.433831376937921</v>
      </c>
      <c r="AR1385" s="21">
        <v>0.41226285663333501</v>
      </c>
      <c r="AS1385" s="21">
        <v>0.20084677792919442</v>
      </c>
      <c r="AT1385" s="21">
        <v>-1.0000000000000002</v>
      </c>
      <c r="AU1385" s="21">
        <v>-1.0000000000000002</v>
      </c>
      <c r="AV1385" s="21">
        <v>-1.7185735775353628</v>
      </c>
      <c r="AW1385" s="21">
        <v>-2.5450431062703731</v>
      </c>
      <c r="AX1385" s="21">
        <v>-2.1743062969812281</v>
      </c>
      <c r="AY1385" s="21">
        <v>-0.12479237695653825</v>
      </c>
      <c r="AZ1385" s="21">
        <v>-99.434158476546799</v>
      </c>
      <c r="BA1385" s="26">
        <v>1220.3209652443165</v>
      </c>
    </row>
    <row r="1386" spans="1:100" x14ac:dyDescent="0.25">
      <c r="A1386">
        <v>3616</v>
      </c>
      <c r="B1386" t="s">
        <v>1776</v>
      </c>
      <c r="C1386" s="26">
        <v>3</v>
      </c>
      <c r="D1386" s="21">
        <v>5.6608570957659277</v>
      </c>
      <c r="E1386" s="21">
        <v>4.7374439723085436E-3</v>
      </c>
      <c r="F1386" s="21">
        <v>2.3070197095716564E-2</v>
      </c>
      <c r="G1386" s="21">
        <v>2.3070197095716564E-2</v>
      </c>
      <c r="H1386" s="21">
        <v>0.2184228472355369</v>
      </c>
      <c r="I1386" s="21">
        <v>0</v>
      </c>
      <c r="J1386" s="21">
        <v>13.105370834132216</v>
      </c>
      <c r="K1386" s="21">
        <v>0.2184228472355369</v>
      </c>
      <c r="L1386" s="21">
        <v>-1.0000000000000013</v>
      </c>
      <c r="M1386" s="21">
        <v>-1.0000000000000013</v>
      </c>
      <c r="N1386" s="21">
        <v>4.3684569447107373</v>
      </c>
      <c r="O1386" s="21">
        <v>18.789298126993863</v>
      </c>
      <c r="P1386" s="21">
        <v>7.3737640570006521E-2</v>
      </c>
      <c r="Q1386" s="21">
        <v>8.9958218977742921E-2</v>
      </c>
      <c r="R1386" s="21">
        <v>3.2069420534676901E-2</v>
      </c>
      <c r="S1386" s="21">
        <v>0.33333333333333398</v>
      </c>
      <c r="T1386" s="21">
        <v>0.32009785163299542</v>
      </c>
      <c r="U1386" s="21">
        <v>0.69417793633109359</v>
      </c>
      <c r="V1386" s="21">
        <v>9.1596550549598546E-2</v>
      </c>
      <c r="W1386" s="21">
        <v>48.831312984459394</v>
      </c>
      <c r="X1386" s="21">
        <v>3.7480639046524202</v>
      </c>
      <c r="Y1386" s="21">
        <v>-1.0000000000000013</v>
      </c>
      <c r="Z1386" s="21">
        <v>-1.0000000000000013</v>
      </c>
      <c r="AA1386" s="21">
        <v>106.98115288505542</v>
      </c>
      <c r="AB1386" s="21">
        <v>0.56047820373501533</v>
      </c>
      <c r="AC1386" s="21">
        <v>0.18813130932412614</v>
      </c>
      <c r="AD1386" s="21">
        <v>0.4137458965420861</v>
      </c>
      <c r="AE1386" s="21">
        <v>58.117770480061388</v>
      </c>
      <c r="AF1386" s="21">
        <v>-1.0000000000000013</v>
      </c>
      <c r="AG1386" s="21">
        <v>-1.0000000000000013</v>
      </c>
      <c r="AH1386" s="21">
        <v>-1.0000000000000013</v>
      </c>
      <c r="AI1386" s="21">
        <v>0</v>
      </c>
      <c r="AJ1386" s="21">
        <v>9.1596550549598546E-2</v>
      </c>
      <c r="AK1386" s="21">
        <v>-8.2709121815179892E-2</v>
      </c>
      <c r="AL1386" s="21">
        <v>-0.12834819108172199</v>
      </c>
      <c r="AM1386" s="21">
        <v>0.17985128318383134</v>
      </c>
      <c r="AN1386" s="21">
        <v>0.12960196576951666</v>
      </c>
      <c r="AO1386" s="21">
        <v>4.082736470519885</v>
      </c>
      <c r="AP1386" s="21">
        <v>2.5983081888293058</v>
      </c>
      <c r="AQ1386" s="21">
        <v>61.936683818591597</v>
      </c>
      <c r="AR1386" s="21">
        <v>1.4392056718470208</v>
      </c>
      <c r="AS1386" s="21">
        <v>3.9664867518879579</v>
      </c>
      <c r="AT1386" s="21">
        <v>-1.0000000000000013</v>
      </c>
      <c r="AU1386" s="21">
        <v>-1.0000000000000013</v>
      </c>
      <c r="AV1386" s="21">
        <v>5.5139617630393323E-2</v>
      </c>
      <c r="AW1386" s="21">
        <v>128.36875920087866</v>
      </c>
      <c r="AX1386" s="21">
        <v>137.5284142558385</v>
      </c>
      <c r="AY1386" s="21">
        <v>0.53361600295125344</v>
      </c>
      <c r="AZ1386" s="21">
        <v>57.922365097644132</v>
      </c>
      <c r="BA1386" s="26">
        <v>1573.6623732649598</v>
      </c>
    </row>
    <row r="1387" spans="1:100" x14ac:dyDescent="0.25">
      <c r="A1387">
        <v>3617</v>
      </c>
      <c r="B1387" t="s">
        <v>1777</v>
      </c>
      <c r="C1387" s="26">
        <v>3</v>
      </c>
      <c r="D1387" s="21">
        <v>4.5542262863746705</v>
      </c>
      <c r="E1387" s="21">
        <v>8.4661031115274954E-2</v>
      </c>
      <c r="F1387" s="21">
        <v>-1.4598193069751022E-3</v>
      </c>
      <c r="G1387" s="21">
        <v>1.9517843504544753E-2</v>
      </c>
      <c r="H1387" s="21">
        <v>-6.6637849583034175E-2</v>
      </c>
      <c r="I1387" s="21">
        <v>0</v>
      </c>
      <c r="J1387" s="21">
        <v>-3.9982709749820513</v>
      </c>
      <c r="K1387" s="21">
        <v>-6.6637849583034175E-2</v>
      </c>
      <c r="L1387" s="21">
        <v>-1.0000000000000004</v>
      </c>
      <c r="M1387" s="21">
        <v>-1.0000000000000004</v>
      </c>
      <c r="N1387" s="21">
        <v>-1.3327569916606838</v>
      </c>
      <c r="O1387" s="21">
        <v>0.57547315489716377</v>
      </c>
      <c r="P1387" s="21">
        <v>-1.3594436910079006</v>
      </c>
      <c r="Q1387" s="21">
        <v>-0.11939086054478232</v>
      </c>
      <c r="R1387" s="21">
        <v>-0.16004475946499844</v>
      </c>
      <c r="S1387" s="21">
        <v>0.33333333333333359</v>
      </c>
      <c r="T1387" s="21">
        <v>0.18879281889007429</v>
      </c>
      <c r="U1387" s="21">
        <v>-0.22267638632990691</v>
      </c>
      <c r="V1387" s="21">
        <v>0</v>
      </c>
      <c r="W1387" s="21">
        <v>14.643504619061407</v>
      </c>
      <c r="X1387" s="21">
        <v>-0.44355177205367774</v>
      </c>
      <c r="Y1387" s="21">
        <v>-1.0000000000000004</v>
      </c>
      <c r="Z1387" s="21">
        <v>-1.0000000000000004</v>
      </c>
      <c r="AA1387" s="21">
        <v>9.4305165224137752</v>
      </c>
      <c r="AB1387" s="21">
        <v>-0.22850619656349816</v>
      </c>
      <c r="AC1387" s="21">
        <v>7.7665624899487307E-2</v>
      </c>
      <c r="AD1387" s="21">
        <v>4.9781704920358154E-2</v>
      </c>
      <c r="AE1387" s="21">
        <v>-5.0529433371826356</v>
      </c>
      <c r="AF1387" s="21">
        <v>-1.0000000000000004</v>
      </c>
      <c r="AG1387" s="21">
        <v>-1.0000000000000004</v>
      </c>
      <c r="AH1387" s="21">
        <v>-1.0000000000000004</v>
      </c>
      <c r="AI1387" s="21">
        <v>0</v>
      </c>
      <c r="AJ1387" s="21">
        <v>0</v>
      </c>
      <c r="AK1387" s="21">
        <v>9.8187799055993175E-2</v>
      </c>
      <c r="AL1387" s="21">
        <v>-0.10607228871141433</v>
      </c>
      <c r="AM1387" s="21">
        <v>-2.1040420494031851E-2</v>
      </c>
      <c r="AN1387" s="21">
        <v>-0.11091591135764642</v>
      </c>
      <c r="AO1387" s="21">
        <v>-3.5071517070829866E-2</v>
      </c>
      <c r="AP1387" s="21">
        <v>-3.3032592274982306</v>
      </c>
      <c r="AQ1387" s="21">
        <v>10.645233644079356</v>
      </c>
      <c r="AR1387" s="21">
        <v>0.29944976589350103</v>
      </c>
      <c r="AS1387" s="21">
        <v>-0.51018962163671233</v>
      </c>
      <c r="AT1387" s="21">
        <v>-1.0000000000000004</v>
      </c>
      <c r="AU1387" s="21">
        <v>-1.0000000000000004</v>
      </c>
      <c r="AV1387" s="21">
        <v>-0.14052691596045372</v>
      </c>
      <c r="AW1387" s="21">
        <v>6.7027304498127069</v>
      </c>
      <c r="AX1387" s="21">
        <v>6.7027304498127069</v>
      </c>
      <c r="AY1387" s="21">
        <v>-0.15068420214307129</v>
      </c>
      <c r="AZ1387" s="21">
        <v>-53.640037848356656</v>
      </c>
      <c r="BA1387" s="26">
        <v>1359.0822912896422</v>
      </c>
    </row>
    <row r="1388" spans="1:100" x14ac:dyDescent="0.25">
      <c r="A1388">
        <v>3618</v>
      </c>
      <c r="B1388" t="s">
        <v>1778</v>
      </c>
      <c r="C1388" s="26">
        <v>3</v>
      </c>
      <c r="D1388" s="21">
        <v>4.984445514030388</v>
      </c>
      <c r="E1388" s="21">
        <v>0</v>
      </c>
      <c r="F1388" s="21">
        <v>4.9196098527080623E-2</v>
      </c>
      <c r="G1388" s="21">
        <v>4.9196098527080623E-2</v>
      </c>
      <c r="H1388" s="21">
        <v>0.4068008369164392</v>
      </c>
      <c r="I1388" s="21">
        <v>0</v>
      </c>
      <c r="J1388" s="21">
        <v>24.408050214986343</v>
      </c>
      <c r="K1388" s="21">
        <v>0.4068008369164392</v>
      </c>
      <c r="L1388" s="21">
        <v>-0.99999999999999811</v>
      </c>
      <c r="M1388" s="21">
        <v>-0.99999999999999811</v>
      </c>
      <c r="N1388" s="21">
        <v>8.1360167383287845</v>
      </c>
      <c r="O1388" s="21">
        <v>29.441691827543814</v>
      </c>
      <c r="P1388" s="21">
        <v>-5.8241290014924167E-2</v>
      </c>
      <c r="Q1388" s="21">
        <v>-1.438366596691617</v>
      </c>
      <c r="R1388" s="21">
        <v>-0.52787226175644852</v>
      </c>
      <c r="S1388" s="21">
        <v>0.33333333333333298</v>
      </c>
      <c r="T1388" s="21">
        <v>0.28066763546192414</v>
      </c>
      <c r="U1388" s="21">
        <v>0.20438631883832506</v>
      </c>
      <c r="V1388" s="21">
        <v>6.684628552596035E-2</v>
      </c>
      <c r="W1388" s="21">
        <v>19.137309449724139</v>
      </c>
      <c r="X1388" s="21">
        <v>1.4552755003231168</v>
      </c>
      <c r="Y1388" s="21">
        <v>-0.99999999999999811</v>
      </c>
      <c r="Z1388" s="21">
        <v>-0.99999999999999811</v>
      </c>
      <c r="AA1388" s="21">
        <v>40.150004891315476</v>
      </c>
      <c r="AB1388" s="21">
        <v>1.1153600573220526E-2</v>
      </c>
      <c r="AC1388" s="21">
        <v>0.30493061117249753</v>
      </c>
      <c r="AD1388" s="21">
        <v>0.11472714232123823</v>
      </c>
      <c r="AE1388" s="21">
        <v>21.540567703347811</v>
      </c>
      <c r="AF1388" s="21">
        <v>-0.99999999999999811</v>
      </c>
      <c r="AG1388" s="21">
        <v>-0.99999999999999811</v>
      </c>
      <c r="AH1388" s="21">
        <v>-0.99999999999999811</v>
      </c>
      <c r="AI1388" s="21">
        <v>0</v>
      </c>
      <c r="AJ1388" s="21">
        <v>6.684628552596035E-2</v>
      </c>
      <c r="AK1388" s="21">
        <v>-0.11006759771953042</v>
      </c>
      <c r="AL1388" s="21">
        <v>-2.3335333746046134E-2</v>
      </c>
      <c r="AM1388" s="21">
        <v>0.27037283176291227</v>
      </c>
      <c r="AN1388" s="21">
        <v>-5.8789618780305974E-2</v>
      </c>
      <c r="AO1388" s="21">
        <v>6.2089828054751566</v>
      </c>
      <c r="AP1388" s="21">
        <v>-1.5864171382378798</v>
      </c>
      <c r="AQ1388" s="21">
        <v>43.54535966471046</v>
      </c>
      <c r="AR1388" s="21">
        <v>0.88523357315954254</v>
      </c>
      <c r="AS1388" s="21">
        <v>1.8620763372395552</v>
      </c>
      <c r="AT1388" s="21">
        <v>-0.99999999999999811</v>
      </c>
      <c r="AU1388" s="21">
        <v>-0.99999999999999811</v>
      </c>
      <c r="AV1388" s="21">
        <v>-0.47867616322936796</v>
      </c>
      <c r="AW1388" s="21">
        <v>68.005279580621433</v>
      </c>
      <c r="AX1388" s="21">
        <v>74.689908133217457</v>
      </c>
      <c r="AY1388" s="21">
        <v>0.15267244564982099</v>
      </c>
      <c r="AZ1388" s="21">
        <v>6.3343049603136077</v>
      </c>
      <c r="BA1388" s="26">
        <v>1455.7656391325741</v>
      </c>
    </row>
    <row r="1389" spans="1:100" x14ac:dyDescent="0.25">
      <c r="A1389">
        <v>3619</v>
      </c>
      <c r="B1389" t="s">
        <v>1779</v>
      </c>
      <c r="C1389" s="26">
        <v>2</v>
      </c>
      <c r="D1389" s="21">
        <v>2.9025788406198649</v>
      </c>
      <c r="E1389" s="21">
        <v>-0.18422144741268648</v>
      </c>
      <c r="F1389" s="21">
        <v>-0.38179424986864785</v>
      </c>
      <c r="G1389" s="21">
        <v>-0.3758611438272389</v>
      </c>
      <c r="H1389" s="21">
        <v>-2.5530458765336675E-2</v>
      </c>
      <c r="I1389" s="21">
        <v>0</v>
      </c>
      <c r="J1389" s="21">
        <v>-1.5318275259202006</v>
      </c>
      <c r="K1389" s="21">
        <v>-2.5530458765336675E-2</v>
      </c>
      <c r="L1389" s="21">
        <v>-1</v>
      </c>
      <c r="M1389" s="21">
        <v>-1</v>
      </c>
      <c r="N1389" s="21">
        <v>-0.51060917530673366</v>
      </c>
      <c r="O1389" s="21">
        <v>2.2537005092124573</v>
      </c>
      <c r="P1389" s="21">
        <v>-0.76520487804388937</v>
      </c>
      <c r="Q1389" s="21">
        <v>-1.5002234408426258</v>
      </c>
      <c r="R1389" s="21">
        <v>-0.49125354491674628</v>
      </c>
      <c r="S1389" s="21">
        <v>0.31008232010570858</v>
      </c>
      <c r="T1389" s="21">
        <v>0.19824906948837928</v>
      </c>
      <c r="U1389" s="21">
        <v>-2.8784395218681189E-2</v>
      </c>
      <c r="V1389" s="21">
        <v>-1.3437096177845137E-2</v>
      </c>
      <c r="W1389" s="21">
        <v>17.60211654605223</v>
      </c>
      <c r="X1389" s="21">
        <v>0.3099494982306451</v>
      </c>
      <c r="Y1389" s="21">
        <v>-1</v>
      </c>
      <c r="Z1389" s="21">
        <v>-1</v>
      </c>
      <c r="AA1389" s="21">
        <v>28.587843541247135</v>
      </c>
      <c r="AB1389" s="21">
        <v>-1.924687742066486E-3</v>
      </c>
      <c r="AC1389" s="21">
        <v>-1.7563529744877709E-3</v>
      </c>
      <c r="AD1389" s="21">
        <v>-5.3224143947546293E-3</v>
      </c>
      <c r="AE1389" s="21">
        <v>6.6262822747477337</v>
      </c>
      <c r="AF1389" s="21">
        <v>-1</v>
      </c>
      <c r="AG1389" s="21">
        <v>-1</v>
      </c>
      <c r="AH1389" s="21">
        <v>-1</v>
      </c>
      <c r="AI1389" s="21">
        <v>-7.6351673702466823E-3</v>
      </c>
      <c r="AJ1389" s="21">
        <v>-1.3437096177845137E-2</v>
      </c>
      <c r="AK1389" s="21">
        <v>0.23422675137574611</v>
      </c>
      <c r="AL1389" s="21">
        <v>-6.2398794386498771E-2</v>
      </c>
      <c r="AM1389" s="21">
        <v>0.26446378307820873</v>
      </c>
      <c r="AN1389" s="21">
        <v>-8.1022922863154948E-2</v>
      </c>
      <c r="AO1389" s="21">
        <v>7.1213029968286827</v>
      </c>
      <c r="AP1389" s="21">
        <v>-1.6761417065061019</v>
      </c>
      <c r="AQ1389" s="21">
        <v>22.361293198463365</v>
      </c>
      <c r="AR1389" s="21">
        <v>0.53767962902854705</v>
      </c>
      <c r="AS1389" s="21">
        <v>0.38023757667837554</v>
      </c>
      <c r="AT1389" s="21">
        <v>-1</v>
      </c>
      <c r="AU1389" s="21">
        <v>-1</v>
      </c>
      <c r="AV1389" s="21">
        <v>-0.60019689042877478</v>
      </c>
      <c r="AW1389" s="21">
        <v>38.389076640283392</v>
      </c>
      <c r="AX1389" s="21">
        <v>38.287743216471227</v>
      </c>
      <c r="AY1389" s="21">
        <v>4.0071363719069414E-2</v>
      </c>
      <c r="AZ1389" s="21">
        <v>-22.178550210237457</v>
      </c>
      <c r="BA1389" s="26">
        <v>1371.3547926075412</v>
      </c>
    </row>
    <row r="1390" spans="1:100" x14ac:dyDescent="0.25">
      <c r="A1390">
        <v>3620</v>
      </c>
      <c r="B1390" t="s">
        <v>1780</v>
      </c>
      <c r="C1390" s="26">
        <v>3</v>
      </c>
      <c r="D1390" s="21">
        <v>4.9317415460781087</v>
      </c>
      <c r="E1390" s="21">
        <v>8.3228157189975921E-2</v>
      </c>
      <c r="F1390" s="21">
        <v>1.0095876367827674</v>
      </c>
      <c r="G1390" s="21">
        <v>1.0095876367827674</v>
      </c>
      <c r="H1390" s="21">
        <v>0.24369136644479819</v>
      </c>
      <c r="I1390" s="21">
        <v>0</v>
      </c>
      <c r="J1390" s="21">
        <v>14.621481986687893</v>
      </c>
      <c r="K1390" s="21">
        <v>0.24369136644479819</v>
      </c>
      <c r="L1390" s="21">
        <v>-0.99999999999999978</v>
      </c>
      <c r="M1390" s="21">
        <v>-0.99999999999999978</v>
      </c>
      <c r="N1390" s="21">
        <v>4.8738273288959642</v>
      </c>
      <c r="O1390" s="21">
        <v>20.562811169548763</v>
      </c>
      <c r="P1390" s="21">
        <v>-1.5895489691544447</v>
      </c>
      <c r="Q1390" s="21">
        <v>5.3273881531069572E-2</v>
      </c>
      <c r="R1390" s="21">
        <v>-0.21608943906397626</v>
      </c>
      <c r="S1390" s="21">
        <v>0.3333333333333332</v>
      </c>
      <c r="T1390" s="21">
        <v>0.37017552213169674</v>
      </c>
      <c r="U1390" s="21">
        <v>0.45747506435959906</v>
      </c>
      <c r="V1390" s="21">
        <v>0.17952639719845159</v>
      </c>
      <c r="W1390" s="21">
        <v>43.872758023131325</v>
      </c>
      <c r="X1390" s="21">
        <v>3.3885970472556286</v>
      </c>
      <c r="Y1390" s="21">
        <v>-0.99999999999999978</v>
      </c>
      <c r="Z1390" s="21">
        <v>-0.99999999999999978</v>
      </c>
      <c r="AA1390" s="21">
        <v>76.003538338641576</v>
      </c>
      <c r="AB1390" s="21">
        <v>0.23168970836103658</v>
      </c>
      <c r="AC1390" s="21">
        <v>8.0261834515200928E-2</v>
      </c>
      <c r="AD1390" s="21">
        <v>0.33498585221524729</v>
      </c>
      <c r="AE1390" s="21">
        <v>32.346869754574243</v>
      </c>
      <c r="AF1390" s="21">
        <v>-0.99999999999999978</v>
      </c>
      <c r="AG1390" s="21">
        <v>-0.99999999999999978</v>
      </c>
      <c r="AH1390" s="21">
        <v>-0.99999999999999978</v>
      </c>
      <c r="AI1390" s="21">
        <v>0</v>
      </c>
      <c r="AJ1390" s="21">
        <v>0.17952639719845159</v>
      </c>
      <c r="AK1390" s="21">
        <v>1.4886979217513523E-2</v>
      </c>
      <c r="AL1390" s="21">
        <v>4.3791035790307235E-2</v>
      </c>
      <c r="AM1390" s="21">
        <v>2.6997153618662492E-2</v>
      </c>
      <c r="AN1390" s="21">
        <v>0.21947111688715487</v>
      </c>
      <c r="AO1390" s="21">
        <v>0.74936373655412991</v>
      </c>
      <c r="AP1390" s="21">
        <v>5.7057331011304102</v>
      </c>
      <c r="AQ1390" s="21">
        <v>58.494240009819237</v>
      </c>
      <c r="AR1390" s="21">
        <v>1.3405103170230808</v>
      </c>
      <c r="AS1390" s="21">
        <v>3.6322884137004241</v>
      </c>
      <c r="AT1390" s="21">
        <v>-0.99999999999999978</v>
      </c>
      <c r="AU1390" s="21">
        <v>-0.99999999999999978</v>
      </c>
      <c r="AV1390" s="21">
        <v>0.79349819771879115</v>
      </c>
      <c r="AW1390" s="21">
        <v>102.27208260932079</v>
      </c>
      <c r="AX1390" s="21">
        <v>120.2247223291659</v>
      </c>
      <c r="AY1390" s="21">
        <v>0.38617050938715419</v>
      </c>
      <c r="AZ1390" s="21">
        <v>29.44250813662838</v>
      </c>
      <c r="BA1390" s="26">
        <v>1621.4006198640479</v>
      </c>
    </row>
    <row r="1391" spans="1:100" x14ac:dyDescent="0.25">
      <c r="A1391">
        <v>3623</v>
      </c>
      <c r="B1391" t="s">
        <v>1781</v>
      </c>
      <c r="C1391" s="26">
        <v>3</v>
      </c>
      <c r="D1391" s="21">
        <v>5.0370243556419698</v>
      </c>
      <c r="E1391" s="21">
        <v>0</v>
      </c>
      <c r="F1391" s="21">
        <v>0.57745236204395423</v>
      </c>
      <c r="G1391" s="21">
        <v>0.57745236204395423</v>
      </c>
      <c r="H1391" s="21">
        <v>7.5630239148124986E-3</v>
      </c>
      <c r="I1391" s="21">
        <v>0</v>
      </c>
      <c r="J1391" s="21">
        <v>0.45378143488875078</v>
      </c>
      <c r="K1391" s="21">
        <v>7.5630239148124986E-3</v>
      </c>
      <c r="L1391" s="21">
        <v>-1.0000000000000009</v>
      </c>
      <c r="M1391" s="21">
        <v>-1.0000000000000009</v>
      </c>
      <c r="N1391" s="21">
        <v>0.15126047829624964</v>
      </c>
      <c r="O1391" s="21">
        <v>6.0682581525746677</v>
      </c>
      <c r="P1391" s="21">
        <v>-1.7916120474771957</v>
      </c>
      <c r="Q1391" s="21">
        <v>-0.74110966357873709</v>
      </c>
      <c r="R1391" s="21">
        <v>-0.40323248330605665</v>
      </c>
      <c r="S1391" s="21">
        <v>0.32701658521425375</v>
      </c>
      <c r="T1391" s="21">
        <v>0.30863313725098968</v>
      </c>
      <c r="U1391" s="21">
        <v>0.41475306325357864</v>
      </c>
      <c r="V1391" s="21">
        <v>-1.4501398362583415E-2</v>
      </c>
      <c r="W1391" s="21">
        <v>41.133534537657056</v>
      </c>
      <c r="X1391" s="21">
        <v>2.1753903653069013</v>
      </c>
      <c r="Y1391" s="21">
        <v>-1.0000000000000009</v>
      </c>
      <c r="Z1391" s="21">
        <v>-1.0000000000000009</v>
      </c>
      <c r="AA1391" s="21">
        <v>81.222038029158014</v>
      </c>
      <c r="AB1391" s="21">
        <v>0.18647737431795386</v>
      </c>
      <c r="AC1391" s="21">
        <v>0.18232547693439752</v>
      </c>
      <c r="AD1391" s="21">
        <v>0.44103186824378787</v>
      </c>
      <c r="AE1391" s="21">
        <v>40.491735974806964</v>
      </c>
      <c r="AF1391" s="21">
        <v>-1.0000000000000009</v>
      </c>
      <c r="AG1391" s="21">
        <v>-1.0000000000000009</v>
      </c>
      <c r="AH1391" s="21">
        <v>-1.0000000000000009</v>
      </c>
      <c r="AI1391" s="21">
        <v>0</v>
      </c>
      <c r="AJ1391" s="21">
        <v>-1.4501398362583415E-2</v>
      </c>
      <c r="AK1391" s="21">
        <v>0.24860841110660212</v>
      </c>
      <c r="AL1391" s="21">
        <v>1.9529276791994132E-2</v>
      </c>
      <c r="AM1391" s="21">
        <v>3.3262684656249035E-2</v>
      </c>
      <c r="AN1391" s="21">
        <v>0.19230587701855067</v>
      </c>
      <c r="AO1391" s="21">
        <v>2.0746091719392359</v>
      </c>
      <c r="AP1391" s="21">
        <v>4.905293309423735</v>
      </c>
      <c r="AQ1391" s="21">
        <v>41.587315972545802</v>
      </c>
      <c r="AR1391" s="21">
        <v>1.0359013873562388</v>
      </c>
      <c r="AS1391" s="21">
        <v>2.1829533892217139</v>
      </c>
      <c r="AT1391" s="21">
        <v>-1.0000000000000009</v>
      </c>
      <c r="AU1391" s="21">
        <v>-1.0000000000000009</v>
      </c>
      <c r="AV1391" s="21">
        <v>0.17421987873789768</v>
      </c>
      <c r="AW1391" s="21">
        <v>92.195589491156369</v>
      </c>
      <c r="AX1391" s="21">
        <v>90.745449654898039</v>
      </c>
      <c r="AY1391" s="21">
        <v>0.53700545918416842</v>
      </c>
      <c r="AZ1391" s="21">
        <v>36.314312074784731</v>
      </c>
      <c r="BA1391" s="26">
        <v>1528.737527598837</v>
      </c>
    </row>
    <row r="1392" spans="1:100" x14ac:dyDescent="0.25">
      <c r="A1392">
        <v>3624</v>
      </c>
      <c r="B1392" t="s">
        <v>1782</v>
      </c>
      <c r="C1392" s="26">
        <v>3</v>
      </c>
      <c r="D1392" s="21">
        <v>5.1161653863989054</v>
      </c>
      <c r="E1392" s="21">
        <v>3.1741469767163589E-3</v>
      </c>
      <c r="F1392" s="21">
        <v>-1.1524689364942033</v>
      </c>
      <c r="G1392" s="21">
        <v>-1.1524689364942033</v>
      </c>
      <c r="H1392" s="21">
        <v>0.26658509615939202</v>
      </c>
      <c r="I1392" s="21">
        <v>0</v>
      </c>
      <c r="J1392" s="21">
        <v>15.995105769563519</v>
      </c>
      <c r="K1392" s="21">
        <v>0.26658509615939202</v>
      </c>
      <c r="L1392" s="21">
        <v>-1.0000000000000024</v>
      </c>
      <c r="M1392" s="21">
        <v>-1.0000000000000024</v>
      </c>
      <c r="N1392" s="21">
        <v>5.3317019231878398</v>
      </c>
      <c r="O1392" s="21">
        <v>19.958802219468218</v>
      </c>
      <c r="P1392" s="21">
        <v>0.3433975196348007</v>
      </c>
      <c r="Q1392" s="21">
        <v>-2.3739367031226464</v>
      </c>
      <c r="R1392" s="21">
        <v>-0.85277688734684942</v>
      </c>
      <c r="S1392" s="21">
        <v>0.33333333333333415</v>
      </c>
      <c r="T1392" s="21">
        <v>0.34875979457957074</v>
      </c>
      <c r="U1392" s="21">
        <v>0.40445422437320083</v>
      </c>
      <c r="V1392" s="21">
        <v>-1.8712921723340166E-2</v>
      </c>
      <c r="W1392" s="21">
        <v>32.049973376134936</v>
      </c>
      <c r="X1392" s="21">
        <v>1.9364738601525118</v>
      </c>
      <c r="Y1392" s="21">
        <v>-1.0000000000000024</v>
      </c>
      <c r="Z1392" s="21">
        <v>-1.0000000000000024</v>
      </c>
      <c r="AA1392" s="21">
        <v>80.006914817385621</v>
      </c>
      <c r="AB1392" s="21">
        <v>0.49654844688430855</v>
      </c>
      <c r="AC1392" s="21">
        <v>9.2171731674167021E-2</v>
      </c>
      <c r="AD1392" s="21">
        <v>0.38747418801347522</v>
      </c>
      <c r="AE1392" s="21">
        <v>48.809718328597526</v>
      </c>
      <c r="AF1392" s="21">
        <v>-1.0000000000000024</v>
      </c>
      <c r="AG1392" s="21">
        <v>-1.0000000000000024</v>
      </c>
      <c r="AH1392" s="21">
        <v>-1.0000000000000024</v>
      </c>
      <c r="AI1392" s="21">
        <v>-7.2885792050218223E-2</v>
      </c>
      <c r="AJ1392" s="21">
        <v>-1.8712921723340166E-2</v>
      </c>
      <c r="AK1392" s="21">
        <v>6.5348151599205928E-2</v>
      </c>
      <c r="AL1392" s="21">
        <v>7.4102932819706882E-2</v>
      </c>
      <c r="AM1392" s="21">
        <v>0.61254719601305518</v>
      </c>
      <c r="AN1392" s="21">
        <v>1.1949674909117847</v>
      </c>
      <c r="AO1392" s="21">
        <v>15.640420658322412</v>
      </c>
      <c r="AP1392" s="21">
        <v>30.244701936893151</v>
      </c>
      <c r="AQ1392" s="21">
        <v>48.045079145698473</v>
      </c>
      <c r="AR1392" s="21">
        <v>1.0678344305627647</v>
      </c>
      <c r="AS1392" s="21">
        <v>2.2030589563119034</v>
      </c>
      <c r="AT1392" s="21">
        <v>-1.0000000000000024</v>
      </c>
      <c r="AU1392" s="21">
        <v>-1.0000000000000024</v>
      </c>
      <c r="AV1392" s="21">
        <v>-2.0052458238410522</v>
      </c>
      <c r="AW1392" s="21">
        <v>130.21041897374693</v>
      </c>
      <c r="AX1392" s="21">
        <v>126.8814109604086</v>
      </c>
      <c r="AY1392" s="21">
        <v>0.4625728507352479</v>
      </c>
      <c r="AZ1392" s="21">
        <v>70.777177040440947</v>
      </c>
      <c r="BA1392" s="26">
        <v>1580.6490407124618</v>
      </c>
    </row>
    <row r="1393" spans="1:100" x14ac:dyDescent="0.25">
      <c r="A1393">
        <v>3627</v>
      </c>
      <c r="B1393" t="s">
        <v>1783</v>
      </c>
      <c r="C1393" s="26">
        <v>3</v>
      </c>
      <c r="D1393" s="21">
        <v>5.957559591059316</v>
      </c>
      <c r="E1393" s="21">
        <v>0.2086791161411736</v>
      </c>
      <c r="F1393" s="21">
        <v>0.3486574892149622</v>
      </c>
      <c r="G1393" s="21">
        <v>0.4125818253009893</v>
      </c>
      <c r="H1393" s="21">
        <v>0.29414441568125038</v>
      </c>
      <c r="I1393" s="21">
        <v>0</v>
      </c>
      <c r="J1393" s="21">
        <v>17.648664940875026</v>
      </c>
      <c r="K1393" s="21">
        <v>0.29414441568125038</v>
      </c>
      <c r="L1393" s="21">
        <v>-0.999999999999998</v>
      </c>
      <c r="M1393" s="21">
        <v>-0.999999999999998</v>
      </c>
      <c r="N1393" s="21">
        <v>5.882888313625009</v>
      </c>
      <c r="O1393" s="21">
        <v>24.018806357235327</v>
      </c>
      <c r="P1393" s="21">
        <v>0.32186203211214898</v>
      </c>
      <c r="Q1393" s="21">
        <v>-2.6561790081250187</v>
      </c>
      <c r="R1393" s="21">
        <v>-0.79551198013872626</v>
      </c>
      <c r="S1393" s="21">
        <v>0.33333333333333282</v>
      </c>
      <c r="T1393" s="21">
        <v>0.35134569353023171</v>
      </c>
      <c r="U1393" s="21">
        <v>-1.4730329786215362E-2</v>
      </c>
      <c r="V1393" s="21">
        <v>9.5036822654531294E-3</v>
      </c>
      <c r="W1393" s="21">
        <v>15.412318546462085</v>
      </c>
      <c r="X1393" s="21">
        <v>0.40545629616978457</v>
      </c>
      <c r="Y1393" s="21">
        <v>-0.999999999999998</v>
      </c>
      <c r="Z1393" s="21">
        <v>-0.999999999999998</v>
      </c>
      <c r="AA1393" s="21">
        <v>16.728582032255719</v>
      </c>
      <c r="AB1393" s="21">
        <v>0.1766680293469137</v>
      </c>
      <c r="AC1393" s="21">
        <v>-0.1385965975050775</v>
      </c>
      <c r="AD1393" s="21">
        <v>4.1640774768111361E-3</v>
      </c>
      <c r="AE1393" s="21">
        <v>2.1117754659323658</v>
      </c>
      <c r="AF1393" s="21">
        <v>-0.999999999999998</v>
      </c>
      <c r="AG1393" s="21">
        <v>-0.999999999999998</v>
      </c>
      <c r="AH1393" s="21">
        <v>-0.999999999999998</v>
      </c>
      <c r="AI1393" s="21">
        <v>0</v>
      </c>
      <c r="AJ1393" s="21">
        <v>9.5036822654531294E-3</v>
      </c>
      <c r="AK1393" s="21">
        <v>-4.3739954971179652E-3</v>
      </c>
      <c r="AL1393" s="21">
        <v>0.19423475241489382</v>
      </c>
      <c r="AM1393" s="21">
        <v>-0.36591023719109617</v>
      </c>
      <c r="AN1393" s="21">
        <v>-6.8184926112933905E-2</v>
      </c>
      <c r="AO1393" s="21">
        <v>-9.1696259072629953</v>
      </c>
      <c r="AP1393" s="21">
        <v>-0.73344939074887883</v>
      </c>
      <c r="AQ1393" s="21">
        <v>33.060983487337126</v>
      </c>
      <c r="AR1393" s="21">
        <v>0.67945237934280234</v>
      </c>
      <c r="AS1393" s="21">
        <v>0.69960071185103501</v>
      </c>
      <c r="AT1393" s="21">
        <v>-0.999999999999998</v>
      </c>
      <c r="AU1393" s="21">
        <v>-0.999999999999998</v>
      </c>
      <c r="AV1393" s="21">
        <v>-0.38293015483773668</v>
      </c>
      <c r="AW1393" s="21">
        <v>40.013938998742169</v>
      </c>
      <c r="AX1393" s="21">
        <v>40.96430722528747</v>
      </c>
      <c r="AY1393" s="21">
        <v>0.30140394850946156</v>
      </c>
      <c r="AZ1393" s="21">
        <v>-0.32728773728809962</v>
      </c>
      <c r="BA1393" s="26">
        <v>1421.2730311007356</v>
      </c>
    </row>
    <row r="1394" spans="1:100" x14ac:dyDescent="0.25">
      <c r="A1394">
        <v>3630</v>
      </c>
      <c r="B1394" t="s">
        <v>1784</v>
      </c>
      <c r="C1394" s="26">
        <v>2</v>
      </c>
      <c r="D1394" s="21">
        <v>4.1124093453466237</v>
      </c>
      <c r="E1394" s="21">
        <v>8.4515879494986387E-2</v>
      </c>
      <c r="F1394" s="21">
        <v>0.28739104984918096</v>
      </c>
      <c r="G1394" s="21">
        <v>0.29636298909301062</v>
      </c>
      <c r="H1394" s="21">
        <v>0.11353897685963113</v>
      </c>
      <c r="I1394" s="21">
        <v>0</v>
      </c>
      <c r="J1394" s="21">
        <v>6.8123386115778679</v>
      </c>
      <c r="K1394" s="21">
        <v>0.11353897685963113</v>
      </c>
      <c r="L1394" s="21">
        <v>-1</v>
      </c>
      <c r="M1394" s="21">
        <v>-1</v>
      </c>
      <c r="N1394" s="21">
        <v>2.2707795371926225</v>
      </c>
      <c r="O1394" s="21">
        <v>10.921107471170293</v>
      </c>
      <c r="P1394" s="21">
        <v>0.59580603676209165</v>
      </c>
      <c r="Q1394" s="21">
        <v>1.6808124098740516</v>
      </c>
      <c r="R1394" s="21">
        <v>0.55355260028789288</v>
      </c>
      <c r="S1394" s="21">
        <v>0.33607837164287935</v>
      </c>
      <c r="T1394" s="21">
        <v>0.30800492100891913</v>
      </c>
      <c r="U1394" s="21">
        <v>0.10712420213867527</v>
      </c>
      <c r="V1394" s="21">
        <v>4.533899394156062E-3</v>
      </c>
      <c r="W1394" s="21">
        <v>26.179875693555967</v>
      </c>
      <c r="X1394" s="21">
        <v>0.93955947807762075</v>
      </c>
      <c r="Y1394" s="21">
        <v>-1</v>
      </c>
      <c r="Z1394" s="21">
        <v>-1</v>
      </c>
      <c r="AA1394" s="21">
        <v>46.248068053175906</v>
      </c>
      <c r="AB1394" s="21">
        <v>0.15052214229238767</v>
      </c>
      <c r="AC1394" s="21">
        <v>0.15074833026776907</v>
      </c>
      <c r="AD1394" s="21">
        <v>0.14587262524565317</v>
      </c>
      <c r="AE1394" s="21">
        <v>20.670672793636072</v>
      </c>
      <c r="AF1394" s="21">
        <v>-1</v>
      </c>
      <c r="AG1394" s="21">
        <v>-1</v>
      </c>
      <c r="AH1394" s="21">
        <v>-1</v>
      </c>
      <c r="AI1394" s="21">
        <v>2.2190951429124162E-3</v>
      </c>
      <c r="AJ1394" s="21">
        <v>4.533899394156062E-3</v>
      </c>
      <c r="AK1394" s="21">
        <v>5.0567631333831034E-2</v>
      </c>
      <c r="AL1394" s="21">
        <v>0.12126032565541629</v>
      </c>
      <c r="AM1394" s="21">
        <v>5.0551713447397451E-2</v>
      </c>
      <c r="AN1394" s="21">
        <v>0.13288914676765631</v>
      </c>
      <c r="AO1394" s="21">
        <v>1.6742638732093889</v>
      </c>
      <c r="AP1394" s="21">
        <v>3.7708974171131917</v>
      </c>
      <c r="AQ1394" s="21">
        <v>31.492923223471376</v>
      </c>
      <c r="AR1394" s="21">
        <v>0.73868468016725963</v>
      </c>
      <c r="AS1394" s="21">
        <v>1.0302626922785154</v>
      </c>
      <c r="AT1394" s="21">
        <v>-1</v>
      </c>
      <c r="AU1394" s="21">
        <v>-1</v>
      </c>
      <c r="AV1394" s="21">
        <v>0.78630293499269377</v>
      </c>
      <c r="AW1394" s="21">
        <v>58.741193310910361</v>
      </c>
      <c r="AX1394" s="21">
        <v>58.906485591049908</v>
      </c>
      <c r="AY1394" s="21">
        <v>0.19683724091989091</v>
      </c>
      <c r="AZ1394" s="21">
        <v>5.2856589491619159</v>
      </c>
      <c r="BA1394" s="26">
        <v>1471.3039155369474</v>
      </c>
    </row>
    <row r="1395" spans="1:100" x14ac:dyDescent="0.25">
      <c r="A1395">
        <v>3632</v>
      </c>
      <c r="B1395" t="s">
        <v>1785</v>
      </c>
      <c r="C1395" s="26">
        <v>3</v>
      </c>
      <c r="D1395" s="21">
        <v>4.5837995811335217</v>
      </c>
      <c r="E1395" s="21">
        <v>0</v>
      </c>
      <c r="F1395" s="21">
        <v>0</v>
      </c>
      <c r="G1395" s="21">
        <v>0</v>
      </c>
      <c r="H1395" s="21">
        <v>-0.1145535782650693</v>
      </c>
      <c r="I1395" s="21">
        <v>0</v>
      </c>
      <c r="J1395" s="21">
        <v>-6.87321469590416</v>
      </c>
      <c r="K1395" s="21">
        <v>-0.1145535782650693</v>
      </c>
      <c r="L1395" s="21">
        <v>-0.99999999999999878</v>
      </c>
      <c r="M1395" s="21">
        <v>-0.99999999999999878</v>
      </c>
      <c r="N1395" s="21">
        <v>-2.2910715653013858</v>
      </c>
      <c r="O1395" s="21">
        <v>-2.2894151147706343</v>
      </c>
      <c r="P1395" s="21">
        <v>-0.27087648468101699</v>
      </c>
      <c r="Q1395" s="21">
        <v>-1.4305667878761044E-2</v>
      </c>
      <c r="R1395" s="21">
        <v>-6.269610369437021E-3</v>
      </c>
      <c r="S1395" s="21">
        <v>0.26513723897415964</v>
      </c>
      <c r="T1395" s="21">
        <v>0.26690671518030123</v>
      </c>
      <c r="U1395" s="21">
        <v>-1.782786682437263E-2</v>
      </c>
      <c r="V1395" s="21">
        <v>0</v>
      </c>
      <c r="W1395" s="21">
        <v>25.150786623806301</v>
      </c>
      <c r="X1395" s="21">
        <v>0.50670257437415622</v>
      </c>
      <c r="Y1395" s="21">
        <v>-0.99999999999999878</v>
      </c>
      <c r="Z1395" s="21">
        <v>-0.99999999999999878</v>
      </c>
      <c r="AA1395" s="21">
        <v>36.0821005874108</v>
      </c>
      <c r="AB1395" s="21">
        <v>8.7004852883696721E-2</v>
      </c>
      <c r="AC1395" s="21">
        <v>7.5073506119070516E-2</v>
      </c>
      <c r="AD1395" s="21">
        <v>5.6673312476711729E-2</v>
      </c>
      <c r="AE1395" s="21">
        <v>10.937583573973949</v>
      </c>
      <c r="AF1395" s="21">
        <v>-0.99999999999999878</v>
      </c>
      <c r="AG1395" s="21">
        <v>-0.99999999999999878</v>
      </c>
      <c r="AH1395" s="21">
        <v>-0.99999999999999878</v>
      </c>
      <c r="AI1395" s="21">
        <v>0</v>
      </c>
      <c r="AJ1395" s="21">
        <v>0</v>
      </c>
      <c r="AK1395" s="21">
        <v>0.26355362923124193</v>
      </c>
      <c r="AL1395" s="21">
        <v>0.3660564145530612</v>
      </c>
      <c r="AM1395" s="21">
        <v>-1.0923212083530857E-2</v>
      </c>
      <c r="AN1395" s="21">
        <v>-0.15849624175350976</v>
      </c>
      <c r="AO1395" s="21">
        <v>1.0446878440679384</v>
      </c>
      <c r="AP1395" s="21">
        <v>-2.1321239710724389</v>
      </c>
      <c r="AQ1395" s="21">
        <v>18.277571927902144</v>
      </c>
      <c r="AR1395" s="21">
        <v>0.51421608733008839</v>
      </c>
      <c r="AS1395" s="21">
        <v>0.39214899610908677</v>
      </c>
      <c r="AT1395" s="21">
        <v>-0.99999999999999878</v>
      </c>
      <c r="AU1395" s="21">
        <v>-0.99999999999999878</v>
      </c>
      <c r="AV1395" s="21">
        <v>-6.269610369437021E-3</v>
      </c>
      <c r="AW1395" s="21">
        <v>31.660561501567724</v>
      </c>
      <c r="AX1395" s="21">
        <v>31.660561501567724</v>
      </c>
      <c r="AY1395" s="21">
        <v>1.3606083840095521E-2</v>
      </c>
      <c r="AZ1395" s="21">
        <v>-10.58212876315037</v>
      </c>
      <c r="BA1395" s="26">
        <v>1375.957788578866</v>
      </c>
    </row>
    <row r="1396" spans="1:100" x14ac:dyDescent="0.25">
      <c r="A1396">
        <v>3633</v>
      </c>
      <c r="B1396" t="s">
        <v>1786</v>
      </c>
      <c r="C1396" s="26">
        <v>3</v>
      </c>
      <c r="D1396" s="21">
        <v>5.228174585735947</v>
      </c>
      <c r="E1396" s="21">
        <v>3.1841228089622732E-3</v>
      </c>
      <c r="F1396" s="21">
        <v>8.3177123017677157E-2</v>
      </c>
      <c r="G1396" s="21">
        <v>8.3177123017677157E-2</v>
      </c>
      <c r="H1396" s="21">
        <v>3.8710083345050571E-2</v>
      </c>
      <c r="I1396" s="21">
        <v>0</v>
      </c>
      <c r="J1396" s="21">
        <v>2.322605000703033</v>
      </c>
      <c r="K1396" s="21">
        <v>3.8710083345050571E-2</v>
      </c>
      <c r="L1396" s="21">
        <v>-1.0000000000000004</v>
      </c>
      <c r="M1396" s="21">
        <v>-1.0000000000000004</v>
      </c>
      <c r="N1396" s="21">
        <v>0.77420166690101189</v>
      </c>
      <c r="O1396" s="21">
        <v>7.6339567094566592</v>
      </c>
      <c r="P1396" s="21">
        <v>0.52693512098100137</v>
      </c>
      <c r="Q1396" s="21">
        <v>-0.23100064631951839</v>
      </c>
      <c r="R1396" s="21">
        <v>1.8386951564680069E-2</v>
      </c>
      <c r="S1396" s="21">
        <v>0.33333333333333359</v>
      </c>
      <c r="T1396" s="21">
        <v>0.10048566781261427</v>
      </c>
      <c r="U1396" s="21">
        <v>0.11947481158211178</v>
      </c>
      <c r="V1396" s="21">
        <v>-4.780001818037052E-3</v>
      </c>
      <c r="W1396" s="21">
        <v>20.392149102598875</v>
      </c>
      <c r="X1396" s="21">
        <v>0.62709991478516658</v>
      </c>
      <c r="Y1396" s="21">
        <v>-1.0000000000000004</v>
      </c>
      <c r="Z1396" s="21">
        <v>-1.0000000000000004</v>
      </c>
      <c r="AA1396" s="21">
        <v>31.251535212666568</v>
      </c>
      <c r="AB1396" s="21">
        <v>0.17854817678152557</v>
      </c>
      <c r="AC1396" s="21">
        <v>0.18163004767164889</v>
      </c>
      <c r="AD1396" s="21">
        <v>-0.14335824128311425</v>
      </c>
      <c r="AE1396" s="21">
        <v>10.84099915850301</v>
      </c>
      <c r="AF1396" s="21">
        <v>-1.0000000000000004</v>
      </c>
      <c r="AG1396" s="21">
        <v>-1.0000000000000004</v>
      </c>
      <c r="AH1396" s="21">
        <v>-1.0000000000000004</v>
      </c>
      <c r="AI1396" s="21">
        <v>0</v>
      </c>
      <c r="AJ1396" s="21">
        <v>-4.780001818037052E-3</v>
      </c>
      <c r="AK1396" s="21">
        <v>0.19995441188377269</v>
      </c>
      <c r="AL1396" s="21">
        <v>-1.9320478830938244E-2</v>
      </c>
      <c r="AM1396" s="21">
        <v>0.20704191335613248</v>
      </c>
      <c r="AN1396" s="21">
        <v>0.11329410195358121</v>
      </c>
      <c r="AO1396" s="21">
        <v>6.1758198933221715</v>
      </c>
      <c r="AP1396" s="21">
        <v>2.7357501546848408</v>
      </c>
      <c r="AQ1396" s="21">
        <v>22.71475410330191</v>
      </c>
      <c r="AR1396" s="21">
        <v>0.54851381091002271</v>
      </c>
      <c r="AS1396" s="21">
        <v>0.66580999813021702</v>
      </c>
      <c r="AT1396" s="21">
        <v>-1.0000000000000004</v>
      </c>
      <c r="AU1396" s="21">
        <v>-1.0000000000000004</v>
      </c>
      <c r="AV1396" s="21">
        <v>0.10156407458235714</v>
      </c>
      <c r="AW1396" s="21">
        <v>41.621242076808073</v>
      </c>
      <c r="AX1396" s="21">
        <v>41.143241895004365</v>
      </c>
      <c r="AY1396" s="21">
        <v>5.1517466673810443E-2</v>
      </c>
      <c r="AZ1396" s="21">
        <v>-28.077775808937606</v>
      </c>
      <c r="BA1396" s="26">
        <v>1375.564286747697</v>
      </c>
    </row>
    <row r="1397" spans="1:100" x14ac:dyDescent="0.25">
      <c r="A1397">
        <v>3634</v>
      </c>
      <c r="B1397" t="s">
        <v>1787</v>
      </c>
      <c r="C1397" s="26">
        <v>3</v>
      </c>
      <c r="D1397" s="21">
        <v>-0.43206292574538285</v>
      </c>
      <c r="E1397" s="21">
        <v>0.24430688927677205</v>
      </c>
      <c r="F1397" s="21">
        <v>-0.20710120411137226</v>
      </c>
      <c r="G1397" s="21">
        <v>-0.10589816500917612</v>
      </c>
      <c r="H1397" s="21">
        <v>-8.1824745192734721E-2</v>
      </c>
      <c r="I1397" s="21">
        <v>0</v>
      </c>
      <c r="J1397" s="21">
        <v>-4.9094847115640832</v>
      </c>
      <c r="K1397" s="21">
        <v>-8.1824745192734721E-2</v>
      </c>
      <c r="L1397" s="21">
        <v>-0.99999999999999845</v>
      </c>
      <c r="M1397" s="21">
        <v>-0.99999999999999845</v>
      </c>
      <c r="N1397" s="21">
        <v>-1.6364949038546952</v>
      </c>
      <c r="O1397" s="21">
        <v>-5.4474458023186427</v>
      </c>
      <c r="P1397" s="21">
        <v>-1.6043257653474765</v>
      </c>
      <c r="Q1397" s="21">
        <v>-0.92661679470705927</v>
      </c>
      <c r="R1397" s="21">
        <v>-0.41551356512828214</v>
      </c>
      <c r="S1397" s="21">
        <v>0.33333333333333298</v>
      </c>
      <c r="T1397" s="21">
        <v>0.3403901653670573</v>
      </c>
      <c r="U1397" s="21">
        <v>5.5130499832924881E-2</v>
      </c>
      <c r="V1397" s="21">
        <v>0</v>
      </c>
      <c r="W1397" s="21">
        <v>32.427149749041973</v>
      </c>
      <c r="X1397" s="21">
        <v>1.0542898154313043</v>
      </c>
      <c r="Y1397" s="21">
        <v>-0.99999999999999845</v>
      </c>
      <c r="Z1397" s="21">
        <v>-0.99999999999999845</v>
      </c>
      <c r="AA1397" s="21">
        <v>46.905277071945676</v>
      </c>
      <c r="AB1397" s="21">
        <v>0.15133180868291488</v>
      </c>
      <c r="AC1397" s="21">
        <v>0.20156737808552799</v>
      </c>
      <c r="AD1397" s="21">
        <v>-5.5026369007802986E-2</v>
      </c>
      <c r="AE1397" s="21">
        <v>14.893640888031982</v>
      </c>
      <c r="AF1397" s="21">
        <v>-0.99999999999999845</v>
      </c>
      <c r="AG1397" s="21">
        <v>-0.99999999999999845</v>
      </c>
      <c r="AH1397" s="21">
        <v>-0.99999999999999845</v>
      </c>
      <c r="AI1397" s="21">
        <v>0</v>
      </c>
      <c r="AJ1397" s="21">
        <v>0</v>
      </c>
      <c r="AK1397" s="21">
        <v>-1.4082637239591713E-2</v>
      </c>
      <c r="AL1397" s="21">
        <v>0.32296599635640577</v>
      </c>
      <c r="AM1397" s="21">
        <v>8.1917054743624984E-2</v>
      </c>
      <c r="AN1397" s="21">
        <v>-0.11256157885017917</v>
      </c>
      <c r="AO1397" s="21">
        <v>1.9775131823926644</v>
      </c>
      <c r="AP1397" s="21">
        <v>-1.1992094894724512</v>
      </c>
      <c r="AQ1397" s="21">
        <v>27.51766503747789</v>
      </c>
      <c r="AR1397" s="21">
        <v>0.72885399853331523</v>
      </c>
      <c r="AS1397" s="21">
        <v>0.97246507023856954</v>
      </c>
      <c r="AT1397" s="21">
        <v>-0.99999999999999845</v>
      </c>
      <c r="AU1397" s="21">
        <v>-0.99999999999999845</v>
      </c>
      <c r="AV1397" s="21">
        <v>-0.52141173013745856</v>
      </c>
      <c r="AW1397" s="21">
        <v>40.25862178015462</v>
      </c>
      <c r="AX1397" s="21">
        <v>40.25862178015462</v>
      </c>
      <c r="AY1397" s="21">
        <v>0.12932468808255487</v>
      </c>
      <c r="AZ1397" s="21">
        <v>-33.096381470432426</v>
      </c>
      <c r="BA1397" s="26">
        <v>1415.4136106777917</v>
      </c>
      <c r="CU1397" t="e">
        <v>#N/A</v>
      </c>
      <c r="CV1397" t="e">
        <v>#N/A</v>
      </c>
    </row>
    <row r="1398" spans="1:100" x14ac:dyDescent="0.25">
      <c r="A1398">
        <v>3635</v>
      </c>
      <c r="B1398" t="s">
        <v>1788</v>
      </c>
      <c r="C1398" s="26">
        <v>3</v>
      </c>
      <c r="D1398" s="21">
        <v>4.0649675093453519</v>
      </c>
      <c r="E1398" s="21">
        <v>0.13473420984861317</v>
      </c>
      <c r="F1398" s="21">
        <v>-7.9749388719465644E-3</v>
      </c>
      <c r="G1398" s="21">
        <v>5.8523329982348597E-2</v>
      </c>
      <c r="H1398" s="21">
        <v>0.19014389203618215</v>
      </c>
      <c r="I1398" s="21">
        <v>0</v>
      </c>
      <c r="J1398" s="21">
        <v>11.408633522170932</v>
      </c>
      <c r="K1398" s="21">
        <v>0.19014389203618215</v>
      </c>
      <c r="L1398" s="21">
        <v>-1.0000000000000029</v>
      </c>
      <c r="M1398" s="21">
        <v>-1.0000000000000029</v>
      </c>
      <c r="N1398" s="21">
        <v>3.8028778407236428</v>
      </c>
      <c r="O1398" s="21">
        <v>15.532124361498637</v>
      </c>
      <c r="P1398" s="21">
        <v>-5.6557394992903465E-2</v>
      </c>
      <c r="Q1398" s="21">
        <v>-0.67978287608553656</v>
      </c>
      <c r="R1398" s="21">
        <v>-0.21206620822477007</v>
      </c>
      <c r="S1398" s="21">
        <v>0.33333333333333409</v>
      </c>
      <c r="T1398" s="21">
        <v>0.3359547502268157</v>
      </c>
      <c r="U1398" s="21">
        <v>0.37375960110024442</v>
      </c>
      <c r="V1398" s="21">
        <v>-9.2114368820710203E-3</v>
      </c>
      <c r="W1398" s="21">
        <v>33.747694229685656</v>
      </c>
      <c r="X1398" s="21">
        <v>1.9215353915260012</v>
      </c>
      <c r="Y1398" s="21">
        <v>-1.0000000000000029</v>
      </c>
      <c r="Z1398" s="21">
        <v>-1.0000000000000029</v>
      </c>
      <c r="AA1398" s="21">
        <v>72.72136162253409</v>
      </c>
      <c r="AB1398" s="21">
        <v>0.42547373425496393</v>
      </c>
      <c r="AC1398" s="21">
        <v>0.2294197891893425</v>
      </c>
      <c r="AD1398" s="21">
        <v>0.12882114857715793</v>
      </c>
      <c r="AE1398" s="21">
        <v>39.18573360107321</v>
      </c>
      <c r="AF1398" s="21">
        <v>-1.0000000000000029</v>
      </c>
      <c r="AG1398" s="21">
        <v>-1.0000000000000029</v>
      </c>
      <c r="AH1398" s="21">
        <v>-1.0000000000000029</v>
      </c>
      <c r="AI1398" s="21">
        <v>0</v>
      </c>
      <c r="AJ1398" s="21">
        <v>-9.2114368820710203E-3</v>
      </c>
      <c r="AK1398" s="21">
        <v>4.1169164000812178E-2</v>
      </c>
      <c r="AL1398" s="21">
        <v>0.19898454149481318</v>
      </c>
      <c r="AM1398" s="21">
        <v>0.24596988187050459</v>
      </c>
      <c r="AN1398" s="21">
        <v>0.12562303288450036</v>
      </c>
      <c r="AO1398" s="21">
        <v>6.3550928667666771</v>
      </c>
      <c r="AP1398" s="21">
        <v>4.1354985295865756</v>
      </c>
      <c r="AQ1398" s="21">
        <v>45.156327751856587</v>
      </c>
      <c r="AR1398" s="21">
        <v>1.0338362477783234</v>
      </c>
      <c r="AS1398" s="21">
        <v>2.1116792835621832</v>
      </c>
      <c r="AT1398" s="21">
        <v>-1.0000000000000029</v>
      </c>
      <c r="AU1398" s="21">
        <v>-1.0000000000000029</v>
      </c>
      <c r="AV1398" s="21">
        <v>-0.15354287824242144</v>
      </c>
      <c r="AW1398" s="21">
        <v>92.38898451361932</v>
      </c>
      <c r="AX1398" s="21">
        <v>91.46784082541221</v>
      </c>
      <c r="AY1398" s="21">
        <v>0.22214951893330098</v>
      </c>
      <c r="AZ1398" s="21">
        <v>20.739749593159097</v>
      </c>
      <c r="BA1398" s="26">
        <v>1465.1822448832156</v>
      </c>
    </row>
    <row r="1399" spans="1:100" x14ac:dyDescent="0.25">
      <c r="A1399">
        <v>3636</v>
      </c>
      <c r="B1399" t="s">
        <v>1789</v>
      </c>
      <c r="C1399" s="26">
        <v>3</v>
      </c>
      <c r="D1399" s="21">
        <v>2.2420828582567767</v>
      </c>
      <c r="E1399" s="21">
        <v>0</v>
      </c>
      <c r="F1399" s="21">
        <v>0.1554511481634116</v>
      </c>
      <c r="G1399" s="21">
        <v>0.1554511481634116</v>
      </c>
      <c r="H1399" s="21">
        <v>-0.13138465480055303</v>
      </c>
      <c r="I1399" s="21">
        <v>0</v>
      </c>
      <c r="J1399" s="21">
        <v>-7.8830792880331817</v>
      </c>
      <c r="K1399" s="21">
        <v>-0.13138465480055303</v>
      </c>
      <c r="L1399" s="21">
        <v>-0.99999999999999944</v>
      </c>
      <c r="M1399" s="21">
        <v>-0.99999999999999944</v>
      </c>
      <c r="N1399" s="21">
        <v>-2.6276930960110607</v>
      </c>
      <c r="O1399" s="21">
        <v>-5.4855452816129917</v>
      </c>
      <c r="P1399" s="21">
        <v>-0.27988393659836225</v>
      </c>
      <c r="Q1399" s="21">
        <v>-5.0695738988003747</v>
      </c>
      <c r="R1399" s="21">
        <v>-1.7078830813960011</v>
      </c>
      <c r="S1399" s="21">
        <v>0.33333333333333337</v>
      </c>
      <c r="T1399" s="21">
        <v>0.26626332823866811</v>
      </c>
      <c r="U1399" s="21">
        <v>6.3477247020969019E-2</v>
      </c>
      <c r="V1399" s="21">
        <v>-6.7273555718687459E-3</v>
      </c>
      <c r="W1399" s="21">
        <v>31.509248312866191</v>
      </c>
      <c r="X1399" s="21">
        <v>0.8774561659305532</v>
      </c>
      <c r="Y1399" s="21">
        <v>-0.99999999999999944</v>
      </c>
      <c r="Z1399" s="21">
        <v>-0.99999999999999944</v>
      </c>
      <c r="AA1399" s="21">
        <v>62.353892140204835</v>
      </c>
      <c r="AB1399" s="21">
        <v>0.22965362102114889</v>
      </c>
      <c r="AC1399" s="21">
        <v>0.52724596160297788</v>
      </c>
      <c r="AD1399" s="21">
        <v>-0.10584904444943398</v>
      </c>
      <c r="AE1399" s="21">
        <v>32.552526908734656</v>
      </c>
      <c r="AF1399" s="21">
        <v>-0.99999999999999944</v>
      </c>
      <c r="AG1399" s="21">
        <v>-0.99999999999999944</v>
      </c>
      <c r="AH1399" s="21">
        <v>-0.99999999999999944</v>
      </c>
      <c r="AI1399" s="21">
        <v>0</v>
      </c>
      <c r="AJ1399" s="21">
        <v>-6.7273555718687459E-3</v>
      </c>
      <c r="AK1399" s="21">
        <v>-6.5885512373998076E-2</v>
      </c>
      <c r="AL1399" s="21">
        <v>0.19113217122622503</v>
      </c>
      <c r="AM1399" s="21">
        <v>0.16537768928938712</v>
      </c>
      <c r="AN1399" s="21">
        <v>-0.11905657111820976</v>
      </c>
      <c r="AO1399" s="21">
        <v>3.8050146703646903</v>
      </c>
      <c r="AP1399" s="21">
        <v>-2.0207534218241183</v>
      </c>
      <c r="AQ1399" s="21">
        <v>23.626169024833008</v>
      </c>
      <c r="AR1399" s="21">
        <v>0.65634655302110168</v>
      </c>
      <c r="AS1399" s="21">
        <v>0.74607151113000036</v>
      </c>
      <c r="AT1399" s="21">
        <v>-0.99999999999999944</v>
      </c>
      <c r="AU1399" s="21">
        <v>-0.99999999999999944</v>
      </c>
      <c r="AV1399" s="21">
        <v>-1.5524319332325898</v>
      </c>
      <c r="AW1399" s="21">
        <v>54.847593436767731</v>
      </c>
      <c r="AX1399" s="21">
        <v>54.174857879580856</v>
      </c>
      <c r="AY1399" s="21">
        <v>4.1914043867655432E-2</v>
      </c>
      <c r="AZ1399" s="21">
        <v>-7.9962978104361229</v>
      </c>
      <c r="BA1399" s="26">
        <v>1434.055246696028</v>
      </c>
    </row>
    <row r="1400" spans="1:100" x14ac:dyDescent="0.25">
      <c r="A1400">
        <v>3637</v>
      </c>
      <c r="B1400" t="s">
        <v>1790</v>
      </c>
      <c r="C1400" s="26">
        <v>3</v>
      </c>
      <c r="D1400" s="21">
        <v>3.4884964623902999</v>
      </c>
      <c r="E1400" s="21">
        <v>-0.13687158936676597</v>
      </c>
      <c r="F1400" s="21">
        <v>-2.9630617784852528E-2</v>
      </c>
      <c r="G1400" s="21">
        <v>-0.12815345858590899</v>
      </c>
      <c r="H1400" s="21">
        <v>-7.8772509634552138E-2</v>
      </c>
      <c r="I1400" s="21">
        <v>0</v>
      </c>
      <c r="J1400" s="21">
        <v>-4.7263505780731272</v>
      </c>
      <c r="K1400" s="21">
        <v>-7.8772509634552138E-2</v>
      </c>
      <c r="L1400" s="21">
        <v>-1.0000000000000009</v>
      </c>
      <c r="M1400" s="21">
        <v>-1.0000000000000009</v>
      </c>
      <c r="N1400" s="21">
        <v>-1.5754501926910429</v>
      </c>
      <c r="O1400" s="21">
        <v>-1.3660075742687365</v>
      </c>
      <c r="P1400" s="21">
        <v>0.33296576894620666</v>
      </c>
      <c r="Q1400" s="21">
        <v>-0.44344635167202978</v>
      </c>
      <c r="R1400" s="21">
        <v>-0.10952134700952113</v>
      </c>
      <c r="S1400" s="21">
        <v>0.3333333333333337</v>
      </c>
      <c r="T1400" s="21">
        <v>0.36631061533536713</v>
      </c>
      <c r="U1400" s="21">
        <v>0.22857455972229485</v>
      </c>
      <c r="V1400" s="21">
        <v>-1.6470334983216168E-2</v>
      </c>
      <c r="W1400" s="21">
        <v>39.620827321693277</v>
      </c>
      <c r="X1400" s="21">
        <v>1.6216768354817226</v>
      </c>
      <c r="Y1400" s="21">
        <v>-1.0000000000000009</v>
      </c>
      <c r="Z1400" s="21">
        <v>-1.0000000000000009</v>
      </c>
      <c r="AA1400" s="21">
        <v>72.653058903816145</v>
      </c>
      <c r="AB1400" s="21">
        <v>-1.7424363979092812E-2</v>
      </c>
      <c r="AC1400" s="21">
        <v>0.45910627486683453</v>
      </c>
      <c r="AD1400" s="21">
        <v>0.2211531476949064</v>
      </c>
      <c r="AE1400" s="21">
        <v>33.141752929132387</v>
      </c>
      <c r="AF1400" s="21">
        <v>-1.0000000000000009</v>
      </c>
      <c r="AG1400" s="21">
        <v>-1.0000000000000009</v>
      </c>
      <c r="AH1400" s="21">
        <v>-1.0000000000000009</v>
      </c>
      <c r="AI1400" s="21">
        <v>0</v>
      </c>
      <c r="AJ1400" s="21">
        <v>-1.6470334983216168E-2</v>
      </c>
      <c r="AK1400" s="21">
        <v>-3.2508897826030635E-2</v>
      </c>
      <c r="AL1400" s="21">
        <v>-7.3433800514318701E-3</v>
      </c>
      <c r="AM1400" s="21">
        <v>0.26084101324711745</v>
      </c>
      <c r="AN1400" s="21">
        <v>-4.9118203090733531E-2</v>
      </c>
      <c r="AO1400" s="21">
        <v>6.3584808420477783</v>
      </c>
      <c r="AP1400" s="21">
        <v>-1.2646719775254984</v>
      </c>
      <c r="AQ1400" s="21">
        <v>34.894476743620146</v>
      </c>
      <c r="AR1400" s="21">
        <v>0.91174817340777958</v>
      </c>
      <c r="AS1400" s="21">
        <v>1.5429043258471704</v>
      </c>
      <c r="AT1400" s="21">
        <v>-1.0000000000000009</v>
      </c>
      <c r="AU1400" s="21">
        <v>-1.0000000000000009</v>
      </c>
      <c r="AV1400" s="21">
        <v>-0.23767480559543</v>
      </c>
      <c r="AW1400" s="21">
        <v>70.022379352021915</v>
      </c>
      <c r="AX1400" s="21">
        <v>68.375345853700296</v>
      </c>
      <c r="AY1400" s="21">
        <v>-5.2861409350336772E-2</v>
      </c>
      <c r="AZ1400" s="21">
        <v>-25.476321068292819</v>
      </c>
      <c r="BA1400" s="26">
        <v>1505.6573450927624</v>
      </c>
    </row>
    <row r="1401" spans="1:100" x14ac:dyDescent="0.25">
      <c r="A1401">
        <v>3641</v>
      </c>
      <c r="B1401" t="s">
        <v>1791</v>
      </c>
      <c r="C1401" s="26">
        <v>3</v>
      </c>
      <c r="D1401" s="21">
        <v>5.4585012835097118</v>
      </c>
      <c r="E1401" s="21">
        <v>0</v>
      </c>
      <c r="F1401" s="21">
        <v>0</v>
      </c>
      <c r="G1401" s="21">
        <v>0</v>
      </c>
      <c r="H1401" s="21">
        <v>7.6153158851775234E-3</v>
      </c>
      <c r="I1401" s="21">
        <v>0</v>
      </c>
      <c r="J1401" s="21">
        <v>0.456918953110651</v>
      </c>
      <c r="K1401" s="21">
        <v>7.6153158851775234E-3</v>
      </c>
      <c r="L1401" s="21">
        <v>-1</v>
      </c>
      <c r="M1401" s="21">
        <v>-1</v>
      </c>
      <c r="N1401" s="21">
        <v>0.15230631770355069</v>
      </c>
      <c r="O1401" s="21">
        <v>5.9154202366203705</v>
      </c>
      <c r="P1401" s="21">
        <v>0.17881419750538941</v>
      </c>
      <c r="Q1401" s="21">
        <v>0.48040564189063117</v>
      </c>
      <c r="R1401" s="21">
        <v>7.7445634192063156E-2</v>
      </c>
      <c r="S1401" s="21">
        <v>0.33698213374884872</v>
      </c>
      <c r="T1401" s="21">
        <v>0.37412568028783211</v>
      </c>
      <c r="U1401" s="21">
        <v>-0.17338039253719001</v>
      </c>
      <c r="V1401" s="21">
        <v>0</v>
      </c>
      <c r="W1401" s="21">
        <v>21.204484224572532</v>
      </c>
      <c r="X1401" s="21">
        <v>4.7698629050523869E-2</v>
      </c>
      <c r="Y1401" s="21">
        <v>-1</v>
      </c>
      <c r="Z1401" s="21">
        <v>-1</v>
      </c>
      <c r="AA1401" s="21">
        <v>34.917858838512345</v>
      </c>
      <c r="AB1401" s="21">
        <v>4.6285061363265656E-3</v>
      </c>
      <c r="AC1401" s="21">
        <v>-9.4868117574227168E-2</v>
      </c>
      <c r="AD1401" s="21">
        <v>0.36295819103285565</v>
      </c>
      <c r="AE1401" s="21">
        <v>13.635928979747749</v>
      </c>
      <c r="AF1401" s="21">
        <v>-1</v>
      </c>
      <c r="AG1401" s="21">
        <v>-1</v>
      </c>
      <c r="AH1401" s="21">
        <v>-1</v>
      </c>
      <c r="AI1401" s="21">
        <v>0</v>
      </c>
      <c r="AJ1401" s="21">
        <v>0</v>
      </c>
      <c r="AK1401" s="21">
        <v>0.27424099008564107</v>
      </c>
      <c r="AL1401" s="21">
        <v>-0.12890294476028533</v>
      </c>
      <c r="AM1401" s="21">
        <v>0.10580624042053037</v>
      </c>
      <c r="AN1401" s="21">
        <v>-2.635156890758944E-2</v>
      </c>
      <c r="AO1401" s="21">
        <v>4.0163609609414648</v>
      </c>
      <c r="AP1401" s="21">
        <v>-1.3033039464911624</v>
      </c>
      <c r="AQ1401" s="21">
        <v>21.661403177683184</v>
      </c>
      <c r="AR1401" s="21">
        <v>0.53772742149949093</v>
      </c>
      <c r="AS1401" s="21">
        <v>5.5313944935701506E-2</v>
      </c>
      <c r="AT1401" s="21">
        <v>-1</v>
      </c>
      <c r="AU1401" s="21">
        <v>-1</v>
      </c>
      <c r="AV1401" s="21">
        <v>7.7445634192063156E-2</v>
      </c>
      <c r="AW1401" s="21">
        <v>39.529975128641524</v>
      </c>
      <c r="AX1401" s="21">
        <v>39.529975128641524</v>
      </c>
      <c r="AY1401" s="21">
        <v>-7.6719288273640537E-2</v>
      </c>
      <c r="AZ1401" s="21">
        <v>-47.21184961861136</v>
      </c>
      <c r="BA1401" s="26">
        <v>1464.2196595427395</v>
      </c>
    </row>
    <row r="1402" spans="1:100" x14ac:dyDescent="0.25">
      <c r="A1402">
        <v>3646</v>
      </c>
      <c r="B1402" t="s">
        <v>1792</v>
      </c>
      <c r="C1402" s="26">
        <v>2</v>
      </c>
      <c r="D1402" s="21">
        <v>3.6882201645800401</v>
      </c>
      <c r="E1402" s="21">
        <v>-9.7084487038742243E-3</v>
      </c>
      <c r="F1402" s="21">
        <v>5.2762179970869599E-2</v>
      </c>
      <c r="G1402" s="21">
        <v>6.0668647513014651E-2</v>
      </c>
      <c r="H1402" s="21">
        <v>6.4778634202583021E-2</v>
      </c>
      <c r="I1402" s="21">
        <v>0</v>
      </c>
      <c r="J1402" s="21">
        <v>3.8867180521549809</v>
      </c>
      <c r="K1402" s="21">
        <v>6.4778634202583021E-2</v>
      </c>
      <c r="L1402" s="21">
        <v>-1</v>
      </c>
      <c r="M1402" s="21">
        <v>-1</v>
      </c>
      <c r="N1402" s="21">
        <v>1.2955726840516604</v>
      </c>
      <c r="O1402" s="21">
        <v>7.8821526389032357</v>
      </c>
      <c r="P1402" s="21">
        <v>0.11861017939997534</v>
      </c>
      <c r="Q1402" s="21">
        <v>0.56548180262556436</v>
      </c>
      <c r="R1402" s="21">
        <v>0.18722404346716356</v>
      </c>
      <c r="S1402" s="21">
        <v>0.32696367023500827</v>
      </c>
      <c r="T1402" s="21">
        <v>0.26952246866626506</v>
      </c>
      <c r="U1402" s="21">
        <v>5.947210843884497E-2</v>
      </c>
      <c r="V1402" s="21">
        <v>-1.7670674433174012E-3</v>
      </c>
      <c r="W1402" s="21">
        <v>23.172353060115295</v>
      </c>
      <c r="X1402" s="21">
        <v>0.71880645481501704</v>
      </c>
      <c r="Y1402" s="21">
        <v>-1</v>
      </c>
      <c r="Z1402" s="21">
        <v>-1</v>
      </c>
      <c r="AA1402" s="21">
        <v>40.056063356153565</v>
      </c>
      <c r="AB1402" s="21">
        <v>9.7071435197361458E-2</v>
      </c>
      <c r="AC1402" s="21">
        <v>9.7277338757094017E-2</v>
      </c>
      <c r="AD1402" s="21">
        <v>9.2860819252613913E-2</v>
      </c>
      <c r="AE1402" s="21">
        <v>15.746447056809641</v>
      </c>
      <c r="AF1402" s="21">
        <v>-1</v>
      </c>
      <c r="AG1402" s="21">
        <v>-1</v>
      </c>
      <c r="AH1402" s="21">
        <v>-1</v>
      </c>
      <c r="AI1402" s="21">
        <v>-1.2359934221257789E-3</v>
      </c>
      <c r="AJ1402" s="21">
        <v>-1.7670674433174012E-3</v>
      </c>
      <c r="AK1402" s="21">
        <v>0.11496195051037283</v>
      </c>
      <c r="AL1402" s="21">
        <v>5.6866006478874485E-2</v>
      </c>
      <c r="AM1402" s="21">
        <v>0.12555328202933011</v>
      </c>
      <c r="AN1402" s="21">
        <v>5.7887578185723654E-2</v>
      </c>
      <c r="AO1402" s="21">
        <v>3.5840975684454355</v>
      </c>
      <c r="AP1402" s="21">
        <v>1.8610637218771451</v>
      </c>
      <c r="AQ1402" s="21">
        <v>28.291203111242492</v>
      </c>
      <c r="AR1402" s="21">
        <v>0.66820855343764574</v>
      </c>
      <c r="AS1402" s="21">
        <v>0.80235174096190787</v>
      </c>
      <c r="AT1402" s="21">
        <v>-1</v>
      </c>
      <c r="AU1402" s="21">
        <v>-1</v>
      </c>
      <c r="AV1402" s="21">
        <v>0.30017018930582973</v>
      </c>
      <c r="AW1402" s="21">
        <v>51.605360924762202</v>
      </c>
      <c r="AX1402" s="21">
        <v>51.677169251167143</v>
      </c>
      <c r="AY1402" s="21">
        <v>0.14187219518648875</v>
      </c>
      <c r="AZ1402" s="21">
        <v>-4.3438059537410636</v>
      </c>
      <c r="BA1402" s="26">
        <v>1372.753502507278</v>
      </c>
    </row>
    <row r="1403" spans="1:100" x14ac:dyDescent="0.25">
      <c r="A1403">
        <v>3647</v>
      </c>
      <c r="B1403" t="s">
        <v>1793</v>
      </c>
      <c r="C1403" s="26">
        <v>3</v>
      </c>
      <c r="D1403" s="21">
        <v>3.5893542109095984</v>
      </c>
      <c r="E1403" s="21">
        <v>-8.9163769761627709E-2</v>
      </c>
      <c r="F1403" s="21">
        <v>0.20197502075232518</v>
      </c>
      <c r="G1403" s="21">
        <v>0.18443659008658428</v>
      </c>
      <c r="H1403" s="21">
        <v>7.0978223046005817E-2</v>
      </c>
      <c r="I1403" s="21">
        <v>0</v>
      </c>
      <c r="J1403" s="21">
        <v>4.2586933827603497</v>
      </c>
      <c r="K1403" s="21">
        <v>7.0978223046005817E-2</v>
      </c>
      <c r="L1403" s="21">
        <v>-0.99999999999999878</v>
      </c>
      <c r="M1403" s="21">
        <v>-0.99999999999999878</v>
      </c>
      <c r="N1403" s="21">
        <v>1.4195644609201168</v>
      </c>
      <c r="O1403" s="21">
        <v>8.0324841837565337</v>
      </c>
      <c r="P1403" s="21">
        <v>2.4849521844709308</v>
      </c>
      <c r="Q1403" s="21">
        <v>-5.8495829033264529E-2</v>
      </c>
      <c r="R1403" s="21">
        <v>0.19506511106275032</v>
      </c>
      <c r="S1403" s="21">
        <v>0.33333333333333287</v>
      </c>
      <c r="T1403" s="21">
        <v>0.44603240872762162</v>
      </c>
      <c r="U1403" s="21">
        <v>0.50848342513586742</v>
      </c>
      <c r="V1403" s="21">
        <v>0</v>
      </c>
      <c r="W1403" s="21">
        <v>48.674837766032653</v>
      </c>
      <c r="X1403" s="21">
        <v>2.8441260764788296</v>
      </c>
      <c r="Y1403" s="21">
        <v>-0.99999999999999878</v>
      </c>
      <c r="Z1403" s="21">
        <v>-0.99999999999999878</v>
      </c>
      <c r="AA1403" s="21">
        <v>93.772018883397251</v>
      </c>
      <c r="AB1403" s="21">
        <v>0.10868658043015438</v>
      </c>
      <c r="AC1403" s="21">
        <v>0.63941957577941966</v>
      </c>
      <c r="AD1403" s="21">
        <v>0.14993616391646336</v>
      </c>
      <c r="AE1403" s="21">
        <v>44.90211600630186</v>
      </c>
      <c r="AF1403" s="21">
        <v>-0.99999999999999878</v>
      </c>
      <c r="AG1403" s="21">
        <v>-0.99999999999999878</v>
      </c>
      <c r="AH1403" s="21">
        <v>-0.99999999999999878</v>
      </c>
      <c r="AI1403" s="21">
        <v>0</v>
      </c>
      <c r="AJ1403" s="21">
        <v>0</v>
      </c>
      <c r="AK1403" s="21">
        <v>0.91785478608987059</v>
      </c>
      <c r="AL1403" s="21">
        <v>-9.4523647858230725E-2</v>
      </c>
      <c r="AM1403" s="21">
        <v>-2.8282647634521152E-2</v>
      </c>
      <c r="AN1403" s="21">
        <v>-5.588283814354298E-2</v>
      </c>
      <c r="AO1403" s="21">
        <v>3.8822077395863204</v>
      </c>
      <c r="AP1403" s="21">
        <v>-1.8696891928797261</v>
      </c>
      <c r="AQ1403" s="21">
        <v>52.933531148793001</v>
      </c>
      <c r="AR1403" s="21">
        <v>1.2878491671968222</v>
      </c>
      <c r="AS1403" s="21">
        <v>2.9151042995248355</v>
      </c>
      <c r="AT1403" s="21">
        <v>-0.99999999999999878</v>
      </c>
      <c r="AU1403" s="21">
        <v>-0.99999999999999878</v>
      </c>
      <c r="AV1403" s="21">
        <v>0.37950170114933474</v>
      </c>
      <c r="AW1403" s="21">
        <v>99.934813874274099</v>
      </c>
      <c r="AX1403" s="21">
        <v>99.934813874274099</v>
      </c>
      <c r="AY1403" s="21">
        <v>0.58382542602547882</v>
      </c>
      <c r="AZ1403" s="21">
        <v>75.208572124757964</v>
      </c>
      <c r="BA1403" s="26">
        <v>1558.8558756263765</v>
      </c>
    </row>
    <row r="1404" spans="1:100" x14ac:dyDescent="0.25">
      <c r="A1404">
        <v>3648</v>
      </c>
      <c r="B1404" t="s">
        <v>1794</v>
      </c>
      <c r="C1404" s="26">
        <v>3</v>
      </c>
      <c r="D1404" s="21">
        <v>4.5333096969427782</v>
      </c>
      <c r="E1404" s="21">
        <v>-7.1713373306652811E-2</v>
      </c>
      <c r="F1404" s="21">
        <v>0.65792022821268592</v>
      </c>
      <c r="G1404" s="21">
        <v>0.62892997102025094</v>
      </c>
      <c r="H1404" s="21">
        <v>-3.1162039361910261E-2</v>
      </c>
      <c r="I1404" s="21">
        <v>0</v>
      </c>
      <c r="J1404" s="21">
        <v>-1.8697223617146137</v>
      </c>
      <c r="K1404" s="21">
        <v>-3.1162039361910261E-2</v>
      </c>
      <c r="L1404" s="21">
        <v>-1.0000000000000013</v>
      </c>
      <c r="M1404" s="21">
        <v>-1.0000000000000013</v>
      </c>
      <c r="N1404" s="21">
        <v>-0.62324078723820531</v>
      </c>
      <c r="O1404" s="21">
        <v>3.2925173062484214</v>
      </c>
      <c r="P1404" s="21">
        <v>1.0619832247918572</v>
      </c>
      <c r="Q1404" s="21">
        <v>-2.2478841254642461</v>
      </c>
      <c r="R1404" s="21">
        <v>-0.67118289733265268</v>
      </c>
      <c r="S1404" s="21">
        <v>0.3333333333333337</v>
      </c>
      <c r="T1404" s="21">
        <v>0.31041551171862769</v>
      </c>
      <c r="U1404" s="21">
        <v>0.34213634672044324</v>
      </c>
      <c r="V1404" s="21">
        <v>-1.3879328941530867E-2</v>
      </c>
      <c r="W1404" s="21">
        <v>40.126716087711365</v>
      </c>
      <c r="X1404" s="21">
        <v>1.8947351646192412</v>
      </c>
      <c r="Y1404" s="21">
        <v>-1.0000000000000013</v>
      </c>
      <c r="Z1404" s="21">
        <v>-1.0000000000000013</v>
      </c>
      <c r="AA1404" s="21">
        <v>62.714811243679677</v>
      </c>
      <c r="AB1404" s="21">
        <v>0.39803925870706253</v>
      </c>
      <c r="AC1404" s="21">
        <v>-1.8013649593481423E-2</v>
      </c>
      <c r="AD1404" s="21">
        <v>8.5159951952437959E-2</v>
      </c>
      <c r="AE1404" s="21">
        <v>23.259278053300953</v>
      </c>
      <c r="AF1404" s="21">
        <v>-1.0000000000000013</v>
      </c>
      <c r="AG1404" s="21">
        <v>-1.0000000000000013</v>
      </c>
      <c r="AH1404" s="21">
        <v>-1.0000000000000013</v>
      </c>
      <c r="AI1404" s="21">
        <v>1.1703733437418113E-2</v>
      </c>
      <c r="AJ1404" s="21">
        <v>-1.3879328941530867E-2</v>
      </c>
      <c r="AK1404" s="21">
        <v>0.18268515235951183</v>
      </c>
      <c r="AL1404" s="21">
        <v>-0.1312272364941765</v>
      </c>
      <c r="AM1404" s="21">
        <v>-0.24559108242106575</v>
      </c>
      <c r="AN1404" s="21">
        <v>6.5784920813885983E-2</v>
      </c>
      <c r="AO1404" s="21">
        <v>-5.226351298729087</v>
      </c>
      <c r="AP1404" s="21">
        <v>0.98848683787626757</v>
      </c>
      <c r="AQ1404" s="21">
        <v>38.256993725996722</v>
      </c>
      <c r="AR1404" s="21">
        <v>0.97200586283087409</v>
      </c>
      <c r="AS1404" s="21">
        <v>1.8635731252573304</v>
      </c>
      <c r="AT1404" s="21">
        <v>-1.0000000000000013</v>
      </c>
      <c r="AU1404" s="21">
        <v>-1.0000000000000013</v>
      </c>
      <c r="AV1404" s="21">
        <v>-4.225292631240346E-2</v>
      </c>
      <c r="AW1404" s="21">
        <v>66.995815387804356</v>
      </c>
      <c r="AX1404" s="21">
        <v>65.841957162399666</v>
      </c>
      <c r="AY1404" s="21">
        <v>0.2006584078749247</v>
      </c>
      <c r="AZ1404" s="21">
        <v>1.1278391387507813</v>
      </c>
      <c r="BA1404" s="26">
        <v>1468.7630000251027</v>
      </c>
    </row>
    <row r="1405" spans="1:100" x14ac:dyDescent="0.25">
      <c r="A1405">
        <v>3650</v>
      </c>
      <c r="B1405" t="s">
        <v>1795</v>
      </c>
      <c r="C1405" s="26">
        <v>3</v>
      </c>
      <c r="D1405" s="21">
        <v>4.9699090943570727</v>
      </c>
      <c r="E1405" s="21">
        <v>7.1050324525761405E-2</v>
      </c>
      <c r="F1405" s="21">
        <v>8.1613250377858076E-2</v>
      </c>
      <c r="G1405" s="21">
        <v>0.10290361995017282</v>
      </c>
      <c r="H1405" s="21">
        <v>-5.8624020156071543E-2</v>
      </c>
      <c r="I1405" s="21">
        <v>0</v>
      </c>
      <c r="J1405" s="21">
        <v>-3.5174412093642919</v>
      </c>
      <c r="K1405" s="21">
        <v>-5.8624020156071543E-2</v>
      </c>
      <c r="L1405" s="21">
        <v>-1</v>
      </c>
      <c r="M1405" s="21">
        <v>-1</v>
      </c>
      <c r="N1405" s="21">
        <v>-1.1724804031214302</v>
      </c>
      <c r="O1405" s="21">
        <v>1.5553715049429568</v>
      </c>
      <c r="P1405" s="21">
        <v>-0.13168564888172843</v>
      </c>
      <c r="Q1405" s="21">
        <v>-7.1955070542516111E-2</v>
      </c>
      <c r="R1405" s="21">
        <v>-1.9564730622221624E-2</v>
      </c>
      <c r="S1405" s="21">
        <v>0.33365743482578963</v>
      </c>
      <c r="T1405" s="21">
        <v>0.40246206699267534</v>
      </c>
      <c r="U1405" s="21">
        <v>0.44344086000944327</v>
      </c>
      <c r="V1405" s="21">
        <v>0</v>
      </c>
      <c r="W1405" s="21">
        <v>49.527375279359184</v>
      </c>
      <c r="X1405" s="21">
        <v>2.6192993352481886</v>
      </c>
      <c r="Y1405" s="21">
        <v>-1</v>
      </c>
      <c r="Z1405" s="21">
        <v>-1</v>
      </c>
      <c r="AA1405" s="21">
        <v>59.634383184701797</v>
      </c>
      <c r="AB1405" s="21">
        <v>0.10434361964174624</v>
      </c>
      <c r="AC1405" s="21">
        <v>0.11931440521722558</v>
      </c>
      <c r="AD1405" s="21">
        <v>-2.1126572139675153E-2</v>
      </c>
      <c r="AE1405" s="21">
        <v>10.126572635964825</v>
      </c>
      <c r="AF1405" s="21">
        <v>-1</v>
      </c>
      <c r="AG1405" s="21">
        <v>-1</v>
      </c>
      <c r="AH1405" s="21">
        <v>-1</v>
      </c>
      <c r="AI1405" s="21">
        <v>0</v>
      </c>
      <c r="AJ1405" s="21">
        <v>0</v>
      </c>
      <c r="AK1405" s="21">
        <v>0.38098894972858238</v>
      </c>
      <c r="AL1405" s="21">
        <v>6.320278578041726E-3</v>
      </c>
      <c r="AM1405" s="21">
        <v>-0.21197227329246249</v>
      </c>
      <c r="AN1405" s="21">
        <v>0.12660228931000964</v>
      </c>
      <c r="AO1405" s="21">
        <v>-3.3943620836686503</v>
      </c>
      <c r="AP1405" s="21">
        <v>3.1966586256404463</v>
      </c>
      <c r="AQ1405" s="21">
        <v>46.009934069994912</v>
      </c>
      <c r="AR1405" s="21">
        <v>1.1795603618279078</v>
      </c>
      <c r="AS1405" s="21">
        <v>2.5606753150921171</v>
      </c>
      <c r="AT1405" s="21">
        <v>-1</v>
      </c>
      <c r="AU1405" s="21">
        <v>-1</v>
      </c>
      <c r="AV1405" s="21">
        <v>8.3338889327951193E-2</v>
      </c>
      <c r="AW1405" s="21">
        <v>64.386413315285182</v>
      </c>
      <c r="AX1405" s="21">
        <v>64.386413315285182</v>
      </c>
      <c r="AY1405" s="21">
        <v>-5.6321966466168188E-2</v>
      </c>
      <c r="AZ1405" s="21">
        <v>-7.4264750725236244</v>
      </c>
      <c r="BA1405" s="26">
        <v>1406.9268882424294</v>
      </c>
    </row>
    <row r="1406" spans="1:100" x14ac:dyDescent="0.25">
      <c r="A1406">
        <v>3651</v>
      </c>
      <c r="B1406" t="s">
        <v>1796</v>
      </c>
      <c r="C1406" s="26">
        <v>3</v>
      </c>
      <c r="D1406" s="21">
        <v>5.1075800323079399</v>
      </c>
      <c r="E1406" s="21">
        <v>0</v>
      </c>
      <c r="F1406" s="21">
        <v>0.2313027810582951</v>
      </c>
      <c r="G1406" s="21">
        <v>0.2313027810582951</v>
      </c>
      <c r="H1406" s="21">
        <v>-0.11456559930484359</v>
      </c>
      <c r="I1406" s="21">
        <v>0</v>
      </c>
      <c r="J1406" s="21">
        <v>-6.8739359582906125</v>
      </c>
      <c r="K1406" s="21">
        <v>-0.11456559930484359</v>
      </c>
      <c r="L1406" s="21">
        <v>-0.99999999999999989</v>
      </c>
      <c r="M1406" s="21">
        <v>-0.99999999999999989</v>
      </c>
      <c r="N1406" s="21">
        <v>-2.2913119860968711</v>
      </c>
      <c r="O1406" s="21">
        <v>-1.5350531449243816</v>
      </c>
      <c r="P1406" s="21">
        <v>-8.1434840279974829E-2</v>
      </c>
      <c r="Q1406" s="21">
        <v>-0.23867650986258099</v>
      </c>
      <c r="R1406" s="21">
        <v>-0.11489587441439437</v>
      </c>
      <c r="S1406" s="21">
        <v>0.33333333333333304</v>
      </c>
      <c r="T1406" s="21">
        <v>0.18161816034085076</v>
      </c>
      <c r="U1406" s="21">
        <v>-2.7072281842444007E-2</v>
      </c>
      <c r="V1406" s="21">
        <v>0</v>
      </c>
      <c r="W1406" s="21">
        <v>24.097792445463359</v>
      </c>
      <c r="X1406" s="21">
        <v>0.37435421845008393</v>
      </c>
      <c r="Y1406" s="21">
        <v>-0.99999999999999989</v>
      </c>
      <c r="Z1406" s="21">
        <v>-0.99999999999999989</v>
      </c>
      <c r="AA1406" s="21">
        <v>16.44918137156904</v>
      </c>
      <c r="AB1406" s="21">
        <v>-0.22063635002231716</v>
      </c>
      <c r="AC1406" s="21">
        <v>0.1810492746428094</v>
      </c>
      <c r="AD1406" s="21">
        <v>-0.11108722861009096</v>
      </c>
      <c r="AE1406" s="21">
        <v>-7.533715199479925</v>
      </c>
      <c r="AF1406" s="21">
        <v>-0.99999999999999989</v>
      </c>
      <c r="AG1406" s="21">
        <v>-0.99999999999999989</v>
      </c>
      <c r="AH1406" s="21">
        <v>-0.99999999999999989</v>
      </c>
      <c r="AI1406" s="21">
        <v>0</v>
      </c>
      <c r="AJ1406" s="21">
        <v>0</v>
      </c>
      <c r="AK1406" s="21">
        <v>0.11848346509165394</v>
      </c>
      <c r="AL1406" s="21">
        <v>0.15394282431737613</v>
      </c>
      <c r="AM1406" s="21">
        <v>3.4301266902463393E-2</v>
      </c>
      <c r="AN1406" s="21">
        <v>7.7703078382963447E-2</v>
      </c>
      <c r="AO1406" s="21">
        <v>1.449948998019855</v>
      </c>
      <c r="AP1406" s="21">
        <v>2.7122910811609673</v>
      </c>
      <c r="AQ1406" s="21">
        <v>17.223856487172732</v>
      </c>
      <c r="AR1406" s="21">
        <v>0.48787921183173988</v>
      </c>
      <c r="AS1406" s="21">
        <v>0.25978861914524032</v>
      </c>
      <c r="AT1406" s="21">
        <v>-0.99999999999999989</v>
      </c>
      <c r="AU1406" s="21">
        <v>-0.99999999999999989</v>
      </c>
      <c r="AV1406" s="21">
        <v>0.11640690664390083</v>
      </c>
      <c r="AW1406" s="21">
        <v>17.626419307805605</v>
      </c>
      <c r="AX1406" s="21">
        <v>17.626419307805605</v>
      </c>
      <c r="AY1406" s="21">
        <v>-8.5250881844929877E-2</v>
      </c>
      <c r="AZ1406" s="21">
        <v>-63.56190169390986</v>
      </c>
      <c r="BA1406" s="26">
        <v>1332.0005149085202</v>
      </c>
      <c r="CU1406" t="e">
        <v>#N/A</v>
      </c>
      <c r="CV1406" t="e">
        <v>#N/A</v>
      </c>
    </row>
    <row r="1407" spans="1:100" x14ac:dyDescent="0.25">
      <c r="A1407">
        <v>3653</v>
      </c>
      <c r="B1407" t="s">
        <v>1797</v>
      </c>
      <c r="C1407" s="26">
        <v>3</v>
      </c>
      <c r="D1407" s="21">
        <v>4.0183458596383561</v>
      </c>
      <c r="E1407" s="21">
        <v>0.17804392428686922</v>
      </c>
      <c r="F1407" s="21">
        <v>-8.911907083716672E-2</v>
      </c>
      <c r="G1407" s="21">
        <v>-3.9568539098051109E-2</v>
      </c>
      <c r="H1407" s="21">
        <v>0.48189636950583564</v>
      </c>
      <c r="I1407" s="21">
        <v>0</v>
      </c>
      <c r="J1407" s="21">
        <v>28.913782170350149</v>
      </c>
      <c r="K1407" s="21">
        <v>0.48189636950583564</v>
      </c>
      <c r="L1407" s="21">
        <v>-0.99999999999999944</v>
      </c>
      <c r="M1407" s="21">
        <v>-0.99999999999999944</v>
      </c>
      <c r="N1407" s="21">
        <v>9.6379273901167153</v>
      </c>
      <c r="O1407" s="21">
        <v>32.892559490890434</v>
      </c>
      <c r="P1407" s="21">
        <v>7.235808893212109E-2</v>
      </c>
      <c r="Q1407" s="21">
        <v>-0.96351426316048094</v>
      </c>
      <c r="R1407" s="21">
        <v>-0.29924850797919345</v>
      </c>
      <c r="S1407" s="21">
        <v>0.33333333333333326</v>
      </c>
      <c r="T1407" s="21">
        <v>0.41070507891411673</v>
      </c>
      <c r="U1407" s="21">
        <v>0.50380772725839662</v>
      </c>
      <c r="V1407" s="21">
        <v>0.12774757792327254</v>
      </c>
      <c r="W1407" s="21">
        <v>35.747893916931339</v>
      </c>
      <c r="X1407" s="21">
        <v>3.1455406124600787</v>
      </c>
      <c r="Y1407" s="21">
        <v>-0.99999999999999944</v>
      </c>
      <c r="Z1407" s="21">
        <v>-0.99999999999999944</v>
      </c>
      <c r="AA1407" s="21">
        <v>91.333210870614224</v>
      </c>
      <c r="AB1407" s="21">
        <v>0.59917157420964839</v>
      </c>
      <c r="AC1407" s="21">
        <v>0.22484599469092348</v>
      </c>
      <c r="AD1407" s="21">
        <v>0.29367374033266952</v>
      </c>
      <c r="AE1407" s="21">
        <v>55.884565461662064</v>
      </c>
      <c r="AF1407" s="21">
        <v>-0.99999999999999944</v>
      </c>
      <c r="AG1407" s="21">
        <v>-0.99999999999999944</v>
      </c>
      <c r="AH1407" s="21">
        <v>-0.99999999999999944</v>
      </c>
      <c r="AI1407" s="21">
        <v>0</v>
      </c>
      <c r="AJ1407" s="21">
        <v>0.12774757792327254</v>
      </c>
      <c r="AK1407" s="21">
        <v>0.1036091033089544</v>
      </c>
      <c r="AL1407" s="21">
        <v>-5.9207368342097E-2</v>
      </c>
      <c r="AM1407" s="21">
        <v>-0.34357201155392425</v>
      </c>
      <c r="AN1407" s="21">
        <v>-0.13605391956414853</v>
      </c>
      <c r="AO1407" s="21">
        <v>-8.0712547723033374</v>
      </c>
      <c r="AP1407" s="21">
        <v>-3.6973848308141961</v>
      </c>
      <c r="AQ1407" s="21">
        <v>64.661676087281506</v>
      </c>
      <c r="AR1407" s="21">
        <v>1.3755937174291186</v>
      </c>
      <c r="AS1407" s="21">
        <v>3.6274369819659138</v>
      </c>
      <c r="AT1407" s="21">
        <v>-0.99999999999999944</v>
      </c>
      <c r="AU1407" s="21">
        <v>-0.99999999999999944</v>
      </c>
      <c r="AV1407" s="21">
        <v>-0.33881704707724414</v>
      </c>
      <c r="AW1407" s="21">
        <v>120.52838553069046</v>
      </c>
      <c r="AX1407" s="21">
        <v>133.30314332301774</v>
      </c>
      <c r="AY1407" s="21">
        <v>0.43922560531861915</v>
      </c>
      <c r="AZ1407" s="21">
        <v>51.548333642816118</v>
      </c>
      <c r="BA1407" s="26">
        <v>1582.9461154109424</v>
      </c>
      <c r="CU1407" t="e">
        <v>#N/A</v>
      </c>
      <c r="CV1407" t="e">
        <v>#N/A</v>
      </c>
    </row>
    <row r="1408" spans="1:100" x14ac:dyDescent="0.25">
      <c r="A1408">
        <v>3654</v>
      </c>
      <c r="B1408" t="s">
        <v>1798</v>
      </c>
      <c r="C1408" s="26">
        <v>3</v>
      </c>
      <c r="D1408" s="21">
        <v>5.5451006541564407</v>
      </c>
      <c r="E1408" s="21">
        <v>0.18986180536634556</v>
      </c>
      <c r="F1408" s="21">
        <v>-0.30650335404934637</v>
      </c>
      <c r="G1408" s="21">
        <v>-0.27178512645894187</v>
      </c>
      <c r="H1408" s="21">
        <v>9.9725717643717168E-2</v>
      </c>
      <c r="I1408" s="21">
        <v>0</v>
      </c>
      <c r="J1408" s="21">
        <v>5.9835430586230256</v>
      </c>
      <c r="K1408" s="21">
        <v>9.9725717643717168E-2</v>
      </c>
      <c r="L1408" s="21">
        <v>-0.99999999999999867</v>
      </c>
      <c r="M1408" s="21">
        <v>-0.99999999999999867</v>
      </c>
      <c r="N1408" s="21">
        <v>1.994514352874343</v>
      </c>
      <c r="O1408" s="21">
        <v>11.256858586320526</v>
      </c>
      <c r="P1408" s="21">
        <v>0.69298027034492127</v>
      </c>
      <c r="Q1408" s="21">
        <v>4.5405703966499091</v>
      </c>
      <c r="R1408" s="21">
        <v>1.6122107427262966</v>
      </c>
      <c r="S1408" s="21">
        <v>0.33333333333333315</v>
      </c>
      <c r="T1408" s="21">
        <v>0.45018435600089757</v>
      </c>
      <c r="U1408" s="21">
        <v>0.30033961401481218</v>
      </c>
      <c r="V1408" s="21">
        <v>0</v>
      </c>
      <c r="W1408" s="21">
        <v>39.365263428213019</v>
      </c>
      <c r="X1408" s="21">
        <v>1.9776107499579685</v>
      </c>
      <c r="Y1408" s="21">
        <v>-0.99999999999999867</v>
      </c>
      <c r="Z1408" s="21">
        <v>-0.99999999999999867</v>
      </c>
      <c r="AA1408" s="21">
        <v>83.343036248514593</v>
      </c>
      <c r="AB1408" s="21">
        <v>0.29562197788270161</v>
      </c>
      <c r="AC1408" s="21">
        <v>0.11482990330247594</v>
      </c>
      <c r="AD1408" s="21">
        <v>0.43685936036632766</v>
      </c>
      <c r="AE1408" s="21">
        <v>42.365562077575277</v>
      </c>
      <c r="AF1408" s="21">
        <v>-0.99999999999999867</v>
      </c>
      <c r="AG1408" s="21">
        <v>-0.99999999999999867</v>
      </c>
      <c r="AH1408" s="21">
        <v>-0.99999999999999867</v>
      </c>
      <c r="AI1408" s="21">
        <v>0</v>
      </c>
      <c r="AJ1408" s="21">
        <v>0</v>
      </c>
      <c r="AK1408" s="21">
        <v>-0.20498525159009415</v>
      </c>
      <c r="AL1408" s="21">
        <v>-0.13445187348233892</v>
      </c>
      <c r="AM1408" s="21">
        <v>-6.5401344836232042E-2</v>
      </c>
      <c r="AN1408" s="21">
        <v>-0.21530266711067525</v>
      </c>
      <c r="AO1408" s="21">
        <v>-2.6599598788562711</v>
      </c>
      <c r="AP1408" s="21">
        <v>-6.0548260451785749</v>
      </c>
      <c r="AQ1408" s="21">
        <v>45.348806486836054</v>
      </c>
      <c r="AR1408" s="21">
        <v>1.0838573033490426</v>
      </c>
      <c r="AS1408" s="21">
        <v>2.0773364676016848</v>
      </c>
      <c r="AT1408" s="21">
        <v>-0.99999999999999867</v>
      </c>
      <c r="AU1408" s="21">
        <v>-0.99999999999999867</v>
      </c>
      <c r="AV1408" s="21">
        <v>1.3404256162673547</v>
      </c>
      <c r="AW1408" s="21">
        <v>88.545068789656455</v>
      </c>
      <c r="AX1408" s="21">
        <v>88.545068789656455</v>
      </c>
      <c r="AY1408" s="21">
        <v>0.18594094333100478</v>
      </c>
      <c r="AZ1408" s="21">
        <v>19.584134902098629</v>
      </c>
      <c r="BA1408" s="26">
        <v>1544.649172771657</v>
      </c>
      <c r="CU1408" t="e">
        <v>#N/A</v>
      </c>
      <c r="CV1408" t="e">
        <v>#N/A</v>
      </c>
    </row>
    <row r="1409" spans="1:100" x14ac:dyDescent="0.25">
      <c r="A1409">
        <v>3655</v>
      </c>
      <c r="B1409" t="s">
        <v>1799</v>
      </c>
      <c r="C1409" s="26">
        <v>3</v>
      </c>
      <c r="D1409" s="21">
        <v>4.6227390121545708</v>
      </c>
      <c r="E1409" s="21">
        <v>0</v>
      </c>
      <c r="F1409" s="21">
        <v>-0.11714184276702151</v>
      </c>
      <c r="G1409" s="21">
        <v>-0.11714184276702151</v>
      </c>
      <c r="H1409" s="21">
        <v>0.23083952904663152</v>
      </c>
      <c r="I1409" s="21">
        <v>0</v>
      </c>
      <c r="J1409" s="21">
        <v>13.850371742797888</v>
      </c>
      <c r="K1409" s="21">
        <v>0.23083952904663152</v>
      </c>
      <c r="L1409" s="21">
        <v>-0.99999999999999933</v>
      </c>
      <c r="M1409" s="21">
        <v>-0.99999999999999933</v>
      </c>
      <c r="N1409" s="21">
        <v>4.6167905809326308</v>
      </c>
      <c r="O1409" s="21">
        <v>18.355968912185443</v>
      </c>
      <c r="P1409" s="21">
        <v>0.25331037231642572</v>
      </c>
      <c r="Q1409" s="21">
        <v>6.6071124852692481E-2</v>
      </c>
      <c r="R1409" s="21">
        <v>5.4227032043678763E-2</v>
      </c>
      <c r="S1409" s="21">
        <v>0.3333333333333332</v>
      </c>
      <c r="T1409" s="21">
        <v>0.34105083126919644</v>
      </c>
      <c r="U1409" s="21">
        <v>0.33116856656999377</v>
      </c>
      <c r="V1409" s="21">
        <v>3.1570965437603959E-2</v>
      </c>
      <c r="W1409" s="21">
        <v>32.251366702539833</v>
      </c>
      <c r="X1409" s="21">
        <v>1.9653621923973614</v>
      </c>
      <c r="Y1409" s="21">
        <v>-0.99999999999999933</v>
      </c>
      <c r="Z1409" s="21">
        <v>-0.99999999999999933</v>
      </c>
      <c r="AA1409" s="21">
        <v>73.396130282754186</v>
      </c>
      <c r="AB1409" s="21">
        <v>0.42497983882329915</v>
      </c>
      <c r="AC1409" s="21">
        <v>0.13939671827779521</v>
      </c>
      <c r="AD1409" s="21">
        <v>0.25743417386231959</v>
      </c>
      <c r="AE1409" s="21">
        <v>41.090536548170689</v>
      </c>
      <c r="AF1409" s="21">
        <v>-0.99999999999999933</v>
      </c>
      <c r="AG1409" s="21">
        <v>-0.99999999999999933</v>
      </c>
      <c r="AH1409" s="21">
        <v>-0.99999999999999933</v>
      </c>
      <c r="AI1409" s="21">
        <v>0</v>
      </c>
      <c r="AJ1409" s="21">
        <v>3.1570965437603959E-2</v>
      </c>
      <c r="AK1409" s="21">
        <v>4.6704866024307568E-2</v>
      </c>
      <c r="AL1409" s="21">
        <v>0.26396882340080258</v>
      </c>
      <c r="AM1409" s="21">
        <v>-0.1389610043509425</v>
      </c>
      <c r="AN1409" s="21">
        <v>-2.8104196940204641E-2</v>
      </c>
      <c r="AO1409" s="21">
        <v>-3.240500778652025</v>
      </c>
      <c r="AP1409" s="21">
        <v>0.61723919349889678</v>
      </c>
      <c r="AQ1409" s="21">
        <v>46.101738445337723</v>
      </c>
      <c r="AR1409" s="21">
        <v>1.0371236966101267</v>
      </c>
      <c r="AS1409" s="21">
        <v>2.1962017214439915</v>
      </c>
      <c r="AT1409" s="21">
        <v>-0.99999999999999933</v>
      </c>
      <c r="AU1409" s="21">
        <v>-0.99999999999999933</v>
      </c>
      <c r="AV1409" s="21">
        <v>-6.2914810723342721E-2</v>
      </c>
      <c r="AW1409" s="21">
        <v>92.369338388438507</v>
      </c>
      <c r="AX1409" s="21">
        <v>95.52643493219891</v>
      </c>
      <c r="AY1409" s="21">
        <v>0.29872878543074671</v>
      </c>
      <c r="AZ1409" s="21">
        <v>17.856139226623409</v>
      </c>
      <c r="BA1409" s="26">
        <v>1505.8142451752105</v>
      </c>
      <c r="CU1409" t="e">
        <v>#N/A</v>
      </c>
      <c r="CV1409" t="e">
        <v>#N/A</v>
      </c>
    </row>
    <row r="1410" spans="1:100" x14ac:dyDescent="0.25">
      <c r="A1410">
        <v>3656</v>
      </c>
      <c r="B1410" t="s">
        <v>1800</v>
      </c>
      <c r="C1410" s="26">
        <v>3</v>
      </c>
      <c r="D1410" s="21">
        <v>5.246214901969366</v>
      </c>
      <c r="E1410" s="21">
        <v>0</v>
      </c>
      <c r="F1410" s="21">
        <v>1.1501975453074359E-3</v>
      </c>
      <c r="G1410" s="21">
        <v>1.1501975453074359E-3</v>
      </c>
      <c r="H1410" s="21">
        <v>0.39467330384335075</v>
      </c>
      <c r="I1410" s="21">
        <v>0</v>
      </c>
      <c r="J1410" s="21">
        <v>23.680398230601057</v>
      </c>
      <c r="K1410" s="21">
        <v>0.39467330384335075</v>
      </c>
      <c r="L1410" s="21">
        <v>-1</v>
      </c>
      <c r="M1410" s="21">
        <v>-1</v>
      </c>
      <c r="N1410" s="21">
        <v>7.8934660768670168</v>
      </c>
      <c r="O1410" s="21">
        <v>28.927763330115706</v>
      </c>
      <c r="P1410" s="21">
        <v>2.3120842631806937</v>
      </c>
      <c r="Q1410" s="21">
        <v>0.61377532653777522</v>
      </c>
      <c r="R1410" s="21">
        <v>0.22878434293450678</v>
      </c>
      <c r="S1410" s="21">
        <v>0.3333333333333337</v>
      </c>
      <c r="T1410" s="21">
        <v>0.34824042660346405</v>
      </c>
      <c r="U1410" s="21">
        <v>0.41229933236148886</v>
      </c>
      <c r="V1410" s="21">
        <v>8.5456904919192916E-2</v>
      </c>
      <c r="W1410" s="21">
        <v>31.386267734965134</v>
      </c>
      <c r="X1410" s="21">
        <v>2.4637463083246898</v>
      </c>
      <c r="Y1410" s="21">
        <v>-1</v>
      </c>
      <c r="Z1410" s="21">
        <v>-1</v>
      </c>
      <c r="AA1410" s="21">
        <v>88.924968898311889</v>
      </c>
      <c r="AB1410" s="21">
        <v>0.44411478968039864</v>
      </c>
      <c r="AC1410" s="21">
        <v>0.38423908555313552</v>
      </c>
      <c r="AD1410" s="21">
        <v>0.31784446117471082</v>
      </c>
      <c r="AE1410" s="21">
        <v>57.309916820412248</v>
      </c>
      <c r="AF1410" s="21">
        <v>-1</v>
      </c>
      <c r="AG1410" s="21">
        <v>-1</v>
      </c>
      <c r="AH1410" s="21">
        <v>-1</v>
      </c>
      <c r="AI1410" s="21">
        <v>0</v>
      </c>
      <c r="AJ1410" s="21">
        <v>8.5456904919192916E-2</v>
      </c>
      <c r="AK1410" s="21">
        <v>2.4259531720263631E-2</v>
      </c>
      <c r="AL1410" s="21">
        <v>-0.12231154183774623</v>
      </c>
      <c r="AM1410" s="21">
        <v>0.244326908883371</v>
      </c>
      <c r="AN1410" s="21">
        <v>4.2818397683709888E-2</v>
      </c>
      <c r="AO1410" s="21">
        <v>6.2294703806855951</v>
      </c>
      <c r="AP1410" s="21">
        <v>0.45890223290401566</v>
      </c>
      <c r="AQ1410" s="21">
        <v>55.066665965566145</v>
      </c>
      <c r="AR1410" s="21">
        <v>1.1793299972174789</v>
      </c>
      <c r="AS1410" s="21">
        <v>2.8584196121680399</v>
      </c>
      <c r="AT1410" s="21">
        <v>-1</v>
      </c>
      <c r="AU1410" s="21">
        <v>-1</v>
      </c>
      <c r="AV1410" s="21">
        <v>0.22993454047981421</v>
      </c>
      <c r="AW1410" s="21">
        <v>118.31163446133166</v>
      </c>
      <c r="AX1410" s="21">
        <v>126.85732495325092</v>
      </c>
      <c r="AY1410" s="21">
        <v>0.48578695653720622</v>
      </c>
      <c r="AZ1410" s="21">
        <v>38.262319267034783</v>
      </c>
      <c r="BA1410" s="26">
        <v>1538.8182069938914</v>
      </c>
    </row>
    <row r="1411" spans="1:100" x14ac:dyDescent="0.25">
      <c r="A1411">
        <v>3658</v>
      </c>
      <c r="B1411" t="s">
        <v>1801</v>
      </c>
      <c r="C1411" s="26">
        <v>3</v>
      </c>
      <c r="D1411" s="21">
        <v>4.4089337191638833</v>
      </c>
      <c r="E1411" s="21">
        <v>0</v>
      </c>
      <c r="F1411" s="21">
        <v>1.3823541431875655E-2</v>
      </c>
      <c r="G1411" s="21">
        <v>1.3823541431875655E-2</v>
      </c>
      <c r="H1411" s="21">
        <v>0.29337696574567962</v>
      </c>
      <c r="I1411" s="21">
        <v>0</v>
      </c>
      <c r="J1411" s="21">
        <v>17.602617944740771</v>
      </c>
      <c r="K1411" s="21">
        <v>0.29337696574567962</v>
      </c>
      <c r="L1411" s="21">
        <v>-1.0000000000000007</v>
      </c>
      <c r="M1411" s="21">
        <v>-1.0000000000000007</v>
      </c>
      <c r="N1411" s="21">
        <v>5.867539314913591</v>
      </c>
      <c r="O1411" s="21">
        <v>22.025375205336534</v>
      </c>
      <c r="P1411" s="21">
        <v>0.9285786806875943</v>
      </c>
      <c r="Q1411" s="21">
        <v>0.1234947922116062</v>
      </c>
      <c r="R1411" s="21">
        <v>0.15635067865012897</v>
      </c>
      <c r="S1411" s="21">
        <v>0.33333333333333387</v>
      </c>
      <c r="T1411" s="21">
        <v>0.34911226066307527</v>
      </c>
      <c r="U1411" s="21">
        <v>0.31244065772326862</v>
      </c>
      <c r="V1411" s="21">
        <v>-2.2500095249087197E-2</v>
      </c>
      <c r="W1411" s="21">
        <v>27.160367628996422</v>
      </c>
      <c r="X1411" s="21">
        <v>1.5196096149790206</v>
      </c>
      <c r="Y1411" s="21">
        <v>-1.0000000000000007</v>
      </c>
      <c r="Z1411" s="21">
        <v>-1.0000000000000007</v>
      </c>
      <c r="AA1411" s="21">
        <v>30.865220185559693</v>
      </c>
      <c r="AB1411" s="21">
        <v>-5.7669671479009144E-2</v>
      </c>
      <c r="AC1411" s="21">
        <v>0.14079398932033052</v>
      </c>
      <c r="AD1411" s="21">
        <v>-1.215428028305858E-2</v>
      </c>
      <c r="AE1411" s="21">
        <v>3.5485018779131399</v>
      </c>
      <c r="AF1411" s="21">
        <v>-1.0000000000000007</v>
      </c>
      <c r="AG1411" s="21">
        <v>-1.0000000000000007</v>
      </c>
      <c r="AH1411" s="21">
        <v>-1.0000000000000007</v>
      </c>
      <c r="AI1411" s="21">
        <v>0</v>
      </c>
      <c r="AJ1411" s="21">
        <v>-2.2500095249087197E-2</v>
      </c>
      <c r="AK1411" s="21">
        <v>3.5526155864309905E-2</v>
      </c>
      <c r="AL1411" s="21">
        <v>0.27755896522860879</v>
      </c>
      <c r="AM1411" s="21">
        <v>7.9473951222427341E-2</v>
      </c>
      <c r="AN1411" s="21">
        <v>-7.9750930438656775E-2</v>
      </c>
      <c r="AO1411" s="21">
        <v>2.1644795598822335</v>
      </c>
      <c r="AP1411" s="21">
        <v>-0.60597843482337577</v>
      </c>
      <c r="AQ1411" s="21">
        <v>44.762985573737183</v>
      </c>
      <c r="AR1411" s="21">
        <v>0.97238615647058957</v>
      </c>
      <c r="AS1411" s="21">
        <v>1.8129865807247008</v>
      </c>
      <c r="AT1411" s="21">
        <v>-1.0000000000000007</v>
      </c>
      <c r="AU1411" s="21">
        <v>-1.0000000000000007</v>
      </c>
      <c r="AV1411" s="21">
        <v>0.17017422008200464</v>
      </c>
      <c r="AW1411" s="21">
        <v>52.284616956072831</v>
      </c>
      <c r="AX1411" s="21">
        <v>50.034607431164112</v>
      </c>
      <c r="AY1411" s="21">
        <v>9.7546443792124973E-2</v>
      </c>
      <c r="AZ1411" s="21">
        <v>-35.452746418808971</v>
      </c>
      <c r="BA1411" s="26">
        <v>1355.1811627879995</v>
      </c>
      <c r="CU1411" t="e">
        <v>#N/A</v>
      </c>
      <c r="CV1411" t="e">
        <v>#N/A</v>
      </c>
    </row>
    <row r="1412" spans="1:100" x14ac:dyDescent="0.25">
      <c r="A1412">
        <v>3660</v>
      </c>
      <c r="B1412" t="s">
        <v>1802</v>
      </c>
      <c r="C1412" s="26">
        <v>3</v>
      </c>
      <c r="D1412" s="21">
        <v>3.9096220094011853</v>
      </c>
      <c r="E1412" s="21">
        <v>0</v>
      </c>
      <c r="F1412" s="21">
        <v>-0.15423864288860564</v>
      </c>
      <c r="G1412" s="21">
        <v>-0.15423864288860564</v>
      </c>
      <c r="H1412" s="21">
        <v>-0.10301958759070827</v>
      </c>
      <c r="I1412" s="21">
        <v>0</v>
      </c>
      <c r="J1412" s="21">
        <v>-6.1811752554424979</v>
      </c>
      <c r="K1412" s="21">
        <v>-0.10301958759070827</v>
      </c>
      <c r="L1412" s="21">
        <v>-0.99999999999999911</v>
      </c>
      <c r="M1412" s="21">
        <v>-0.99999999999999911</v>
      </c>
      <c r="N1412" s="21">
        <v>-2.0603917518141661</v>
      </c>
      <c r="O1412" s="21">
        <v>-2.4257918889299197</v>
      </c>
      <c r="P1412" s="21">
        <v>0.36907518432125075</v>
      </c>
      <c r="Q1412" s="21">
        <v>-0.10011156769741313</v>
      </c>
      <c r="R1412" s="21">
        <v>4.607413915133024E-2</v>
      </c>
      <c r="S1412" s="21">
        <v>0.33333333333333315</v>
      </c>
      <c r="T1412" s="21">
        <v>0.32889698481702967</v>
      </c>
      <c r="U1412" s="21">
        <v>0.63176156426342311</v>
      </c>
      <c r="V1412" s="21">
        <v>0</v>
      </c>
      <c r="W1412" s="21">
        <v>55.880458800179795</v>
      </c>
      <c r="X1412" s="21">
        <v>3.2808476736005101</v>
      </c>
      <c r="Y1412" s="21">
        <v>-0.99999999999999911</v>
      </c>
      <c r="Z1412" s="21">
        <v>-0.99999999999999911</v>
      </c>
      <c r="AA1412" s="21">
        <v>97.955401317406299</v>
      </c>
      <c r="AB1412" s="21">
        <v>0.32050165234505423</v>
      </c>
      <c r="AC1412" s="21">
        <v>0.10589329786549352</v>
      </c>
      <c r="AD1412" s="21">
        <v>0.41418241735095485</v>
      </c>
      <c r="AE1412" s="21">
        <v>42.028868378075131</v>
      </c>
      <c r="AF1412" s="21">
        <v>-0.99999999999999911</v>
      </c>
      <c r="AG1412" s="21">
        <v>-0.99999999999999911</v>
      </c>
      <c r="AH1412" s="21">
        <v>-0.99999999999999911</v>
      </c>
      <c r="AI1412" s="21">
        <v>0</v>
      </c>
      <c r="AJ1412" s="21">
        <v>0</v>
      </c>
      <c r="AK1412" s="21">
        <v>0.36856008547854174</v>
      </c>
      <c r="AL1412" s="21">
        <v>-6.879665897525386E-2</v>
      </c>
      <c r="AM1412" s="21">
        <v>-5.229344353370588E-2</v>
      </c>
      <c r="AN1412" s="21">
        <v>-0.20483514143912604</v>
      </c>
      <c r="AO1412" s="21">
        <v>0.53546433905006097</v>
      </c>
      <c r="AP1412" s="21">
        <v>-5.4648618308544199</v>
      </c>
      <c r="AQ1412" s="21">
        <v>49.699283544737291</v>
      </c>
      <c r="AR1412" s="21">
        <v>1.2939918824137857</v>
      </c>
      <c r="AS1412" s="21">
        <v>3.1778280860098027</v>
      </c>
      <c r="AT1412" s="21">
        <v>-0.99999999999999911</v>
      </c>
      <c r="AU1412" s="21">
        <v>-0.99999999999999911</v>
      </c>
      <c r="AV1412" s="21">
        <v>-0.10816450373727551</v>
      </c>
      <c r="AW1412" s="21">
        <v>90.06474759762186</v>
      </c>
      <c r="AX1412" s="21">
        <v>90.06474759762186</v>
      </c>
      <c r="AY1412" s="21">
        <v>0.33996608035622444</v>
      </c>
      <c r="AZ1412" s="21">
        <v>3.1143745856269032</v>
      </c>
      <c r="BA1412" s="26">
        <v>1480.0384377206394</v>
      </c>
    </row>
    <row r="1413" spans="1:100" x14ac:dyDescent="0.25">
      <c r="A1413">
        <v>3661</v>
      </c>
      <c r="B1413" t="s">
        <v>1803</v>
      </c>
      <c r="C1413" s="26">
        <v>3</v>
      </c>
      <c r="D1413" s="21">
        <v>5.2829043002797649</v>
      </c>
      <c r="E1413" s="21">
        <v>-1.403442567365612E-2</v>
      </c>
      <c r="F1413" s="21">
        <v>-9.8499542688257891E-3</v>
      </c>
      <c r="G1413" s="21">
        <v>-9.8499542688257891E-3</v>
      </c>
      <c r="H1413" s="21">
        <v>0.16793121386983439</v>
      </c>
      <c r="I1413" s="21">
        <v>0</v>
      </c>
      <c r="J1413" s="21">
        <v>10.075872832190065</v>
      </c>
      <c r="K1413" s="21">
        <v>0.16793121386983439</v>
      </c>
      <c r="L1413" s="21">
        <v>-0.99999999999999978</v>
      </c>
      <c r="M1413" s="21">
        <v>-0.99999999999999978</v>
      </c>
      <c r="N1413" s="21">
        <v>3.3586242773966886</v>
      </c>
      <c r="O1413" s="21">
        <v>15.348927178201002</v>
      </c>
      <c r="P1413" s="21">
        <v>-0.26377087880425432</v>
      </c>
      <c r="Q1413" s="21">
        <v>-6.725882875045143E-3</v>
      </c>
      <c r="R1413" s="21">
        <v>-3.010280383680251E-2</v>
      </c>
      <c r="S1413" s="21">
        <v>0.33333333333333331</v>
      </c>
      <c r="T1413" s="21">
        <v>0.33333333333333331</v>
      </c>
      <c r="U1413" s="21">
        <v>0.14457401792222069</v>
      </c>
      <c r="V1413" s="21">
        <v>-4.2200519106270644E-2</v>
      </c>
      <c r="W1413" s="21">
        <v>24.044358064511293</v>
      </c>
      <c r="X1413" s="21">
        <v>0.82382840984809103</v>
      </c>
      <c r="Y1413" s="21">
        <v>-0.99999999999999978</v>
      </c>
      <c r="Z1413" s="21">
        <v>-0.99999999999999978</v>
      </c>
      <c r="AA1413" s="21">
        <v>31.654320578797456</v>
      </c>
      <c r="AB1413" s="21">
        <v>0.17861360848916635</v>
      </c>
      <c r="AC1413" s="21">
        <v>0.11147478373832745</v>
      </c>
      <c r="AD1413" s="21">
        <v>-0.13728708586503405</v>
      </c>
      <c r="AE1413" s="21">
        <v>7.6400653181229909</v>
      </c>
      <c r="AF1413" s="21">
        <v>-0.99999999999999978</v>
      </c>
      <c r="AG1413" s="21">
        <v>-0.99999999999999978</v>
      </c>
      <c r="AH1413" s="21">
        <v>-0.99999999999999978</v>
      </c>
      <c r="AI1413" s="21">
        <v>0</v>
      </c>
      <c r="AJ1413" s="21">
        <v>-4.2200519106270644E-2</v>
      </c>
      <c r="AK1413" s="21">
        <v>-8.8820582266478293E-2</v>
      </c>
      <c r="AL1413" s="21">
        <v>0.15473087019618992</v>
      </c>
      <c r="AM1413" s="21">
        <v>0.19924594499183829</v>
      </c>
      <c r="AN1413" s="21">
        <v>-0.25516153020346155</v>
      </c>
      <c r="AO1413" s="21">
        <v>4.5370457134635647</v>
      </c>
      <c r="AP1413" s="21">
        <v>-5.6053839041055893</v>
      </c>
      <c r="AQ1413" s="21">
        <v>34.120230896701358</v>
      </c>
      <c r="AR1413" s="21">
        <v>0.76904016548261644</v>
      </c>
      <c r="AS1413" s="21">
        <v>0.99175962371792514</v>
      </c>
      <c r="AT1413" s="21">
        <v>-0.99999999999999978</v>
      </c>
      <c r="AU1413" s="21">
        <v>-0.99999999999999978</v>
      </c>
      <c r="AV1413" s="21">
        <v>-3.9952758105628303E-2</v>
      </c>
      <c r="AW1413" s="21">
        <v>41.397863852892868</v>
      </c>
      <c r="AX1413" s="21">
        <v>37.177811942265841</v>
      </c>
      <c r="AY1413" s="21">
        <v>-0.18241526795470414</v>
      </c>
      <c r="AZ1413" s="21">
        <v>-62.71003316195921</v>
      </c>
      <c r="BA1413" s="26">
        <v>1286.808815655721</v>
      </c>
    </row>
    <row r="1414" spans="1:100" x14ac:dyDescent="0.25">
      <c r="A1414">
        <v>3663</v>
      </c>
      <c r="B1414" t="s">
        <v>1804</v>
      </c>
      <c r="C1414" s="26">
        <v>3</v>
      </c>
      <c r="D1414" s="21">
        <v>3.6520748156591156</v>
      </c>
      <c r="E1414" s="21">
        <v>-1.4211303332931604E-2</v>
      </c>
      <c r="F1414" s="21">
        <v>-0.36378154935541168</v>
      </c>
      <c r="G1414" s="21">
        <v>-0.36378154935541168</v>
      </c>
      <c r="H1414" s="21">
        <v>0.26116471932914898</v>
      </c>
      <c r="I1414" s="21">
        <v>0</v>
      </c>
      <c r="J1414" s="21">
        <v>15.669883159748931</v>
      </c>
      <c r="K1414" s="21">
        <v>0.26116471932914898</v>
      </c>
      <c r="L1414" s="21">
        <v>-1.0000000000000011</v>
      </c>
      <c r="M1414" s="21">
        <v>-1.0000000000000011</v>
      </c>
      <c r="N1414" s="21">
        <v>5.2232943865829782</v>
      </c>
      <c r="O1414" s="21">
        <v>18.958176426052646</v>
      </c>
      <c r="P1414" s="21">
        <v>-0.10550659572337236</v>
      </c>
      <c r="Q1414" s="21">
        <v>-2.5741896230287047</v>
      </c>
      <c r="R1414" s="21">
        <v>-0.91051105225832873</v>
      </c>
      <c r="S1414" s="21">
        <v>0.32992704130729855</v>
      </c>
      <c r="T1414" s="21">
        <v>0.35811146915953407</v>
      </c>
      <c r="U1414" s="21">
        <v>0.50220619138049494</v>
      </c>
      <c r="V1414" s="21">
        <v>1.8726897428057852E-2</v>
      </c>
      <c r="W1414" s="21">
        <v>37.912275197849439</v>
      </c>
      <c r="X1414" s="21">
        <v>2.572838077054211</v>
      </c>
      <c r="Y1414" s="21">
        <v>-1.0000000000000011</v>
      </c>
      <c r="Z1414" s="21">
        <v>-1.0000000000000011</v>
      </c>
      <c r="AA1414" s="21">
        <v>86.369521722822256</v>
      </c>
      <c r="AB1414" s="21">
        <v>0.18770797966109934</v>
      </c>
      <c r="AC1414" s="21">
        <v>0.34849626345278101</v>
      </c>
      <c r="AD1414" s="21">
        <v>0.45115090843074146</v>
      </c>
      <c r="AE1414" s="21">
        <v>49.367757577231089</v>
      </c>
      <c r="AF1414" s="21">
        <v>-1.0000000000000011</v>
      </c>
      <c r="AG1414" s="21">
        <v>-1.0000000000000011</v>
      </c>
      <c r="AH1414" s="21">
        <v>-1.0000000000000011</v>
      </c>
      <c r="AI1414" s="21">
        <v>0</v>
      </c>
      <c r="AJ1414" s="21">
        <v>1.8726897428057852E-2</v>
      </c>
      <c r="AK1414" s="21">
        <v>0.16852660562800348</v>
      </c>
      <c r="AL1414" s="21">
        <v>-3.2117471846059766E-2</v>
      </c>
      <c r="AM1414" s="21">
        <v>1.4374193043437842E-2</v>
      </c>
      <c r="AN1414" s="21">
        <v>0.45323774031944164</v>
      </c>
      <c r="AO1414" s="21">
        <v>1.2019878542259637</v>
      </c>
      <c r="AP1414" s="21">
        <v>11.170356148755744</v>
      </c>
      <c r="AQ1414" s="21">
        <v>53.582158357598395</v>
      </c>
      <c r="AR1414" s="21">
        <v>1.2089715992753853</v>
      </c>
      <c r="AS1414" s="21">
        <v>2.8340027963833601</v>
      </c>
      <c r="AT1414" s="21">
        <v>-1.0000000000000011</v>
      </c>
      <c r="AU1414" s="21">
        <v>-1.0000000000000011</v>
      </c>
      <c r="AV1414" s="21">
        <v>-1.274292601613741</v>
      </c>
      <c r="AW1414" s="21">
        <v>116.49805429763062</v>
      </c>
      <c r="AX1414" s="21">
        <v>118.37074404043642</v>
      </c>
      <c r="AY1414" s="21">
        <v>0.34623910930964735</v>
      </c>
      <c r="AZ1414" s="21">
        <v>58.10269985027557</v>
      </c>
      <c r="BA1414" s="26">
        <v>1639.1430580750693</v>
      </c>
    </row>
    <row r="1415" spans="1:100" x14ac:dyDescent="0.25">
      <c r="A1415">
        <v>3666</v>
      </c>
      <c r="B1415" t="s">
        <v>1805</v>
      </c>
      <c r="C1415" s="26">
        <v>3</v>
      </c>
      <c r="D1415" s="21">
        <v>6.0545328510572256</v>
      </c>
      <c r="E1415" s="21">
        <v>7.4150690246970255E-4</v>
      </c>
      <c r="F1415" s="21">
        <v>-0.14247914872517028</v>
      </c>
      <c r="G1415" s="21">
        <v>-0.14247914872517028</v>
      </c>
      <c r="H1415" s="21">
        <v>0.14154209367844983</v>
      </c>
      <c r="I1415" s="21">
        <v>0</v>
      </c>
      <c r="J1415" s="21">
        <v>8.4925256207069832</v>
      </c>
      <c r="K1415" s="21">
        <v>0.14154209367844983</v>
      </c>
      <c r="L1415" s="21">
        <v>-0.99999999999999922</v>
      </c>
      <c r="M1415" s="21">
        <v>-0.99999999999999922</v>
      </c>
      <c r="N1415" s="21">
        <v>2.8308418735689957</v>
      </c>
      <c r="O1415" s="21">
        <v>14.404579323039034</v>
      </c>
      <c r="P1415" s="21">
        <v>-0.24239932064470254</v>
      </c>
      <c r="Q1415" s="21">
        <v>-2.2722893831298725</v>
      </c>
      <c r="R1415" s="21">
        <v>-0.71426517811940171</v>
      </c>
      <c r="S1415" s="21">
        <v>0.33333333333333304</v>
      </c>
      <c r="T1415" s="21">
        <v>0.43019639093332596</v>
      </c>
      <c r="U1415" s="21">
        <v>4.3511819561117979E-2</v>
      </c>
      <c r="V1415" s="21">
        <v>-1.1077082214571869E-2</v>
      </c>
      <c r="W1415" s="21">
        <v>26.176894717390226</v>
      </c>
      <c r="X1415" s="21">
        <v>0.82643547314524213</v>
      </c>
      <c r="Y1415" s="21">
        <v>-0.99999999999999922</v>
      </c>
      <c r="Z1415" s="21">
        <v>-0.99999999999999922</v>
      </c>
      <c r="AA1415" s="21">
        <v>26.435363359305171</v>
      </c>
      <c r="AB1415" s="21">
        <v>-4.3762509472667799E-2</v>
      </c>
      <c r="AC1415" s="21">
        <v>-8.6552691594007108E-2</v>
      </c>
      <c r="AD1415" s="21">
        <v>0.14976987746736184</v>
      </c>
      <c r="AE1415" s="21">
        <v>0.97273382003434072</v>
      </c>
      <c r="AF1415" s="21">
        <v>-0.99999999999999922</v>
      </c>
      <c r="AG1415" s="21">
        <v>-0.99999999999999922</v>
      </c>
      <c r="AH1415" s="21">
        <v>-0.99999999999999922</v>
      </c>
      <c r="AI1415" s="21">
        <v>0</v>
      </c>
      <c r="AJ1415" s="21">
        <v>-1.1077082214571869E-2</v>
      </c>
      <c r="AK1415" s="21">
        <v>-2.57469585161984E-2</v>
      </c>
      <c r="AL1415" s="21">
        <v>1.8732611596492754E-2</v>
      </c>
      <c r="AM1415" s="21">
        <v>-6.6811471777586239E-3</v>
      </c>
      <c r="AN1415" s="21">
        <v>-9.29074956933581E-2</v>
      </c>
      <c r="AO1415" s="21">
        <v>-0.29576347202495712</v>
      </c>
      <c r="AP1415" s="21">
        <v>-2.2290243343514899</v>
      </c>
      <c r="AQ1415" s="21">
        <v>34.66942033809719</v>
      </c>
      <c r="AR1415" s="21">
        <v>0.79596446161320555</v>
      </c>
      <c r="AS1415" s="21">
        <v>0.96797756682369163</v>
      </c>
      <c r="AT1415" s="21">
        <v>-0.99999999999999922</v>
      </c>
      <c r="AU1415" s="21">
        <v>-0.99999999999999922</v>
      </c>
      <c r="AV1415" s="21">
        <v>-0.8567443268445728</v>
      </c>
      <c r="AW1415" s="21">
        <v>38.610918347992673</v>
      </c>
      <c r="AX1415" s="21">
        <v>37.5032101265355</v>
      </c>
      <c r="AY1415" s="21">
        <v>-4.1286763870915247E-2</v>
      </c>
      <c r="AZ1415" s="21">
        <v>-24.240939965260416</v>
      </c>
      <c r="BA1415" s="26">
        <v>1429.5926018988446</v>
      </c>
    </row>
    <row r="1416" spans="1:100" x14ac:dyDescent="0.25">
      <c r="A1416">
        <v>3667</v>
      </c>
      <c r="B1416" t="s">
        <v>1806</v>
      </c>
      <c r="C1416" s="26">
        <v>3</v>
      </c>
      <c r="D1416" s="21">
        <v>4.7590118639758163</v>
      </c>
      <c r="E1416" s="21">
        <v>-0.12299043007699874</v>
      </c>
      <c r="F1416" s="21">
        <v>0.18634160599672683</v>
      </c>
      <c r="G1416" s="21">
        <v>0.15580368171868353</v>
      </c>
      <c r="H1416" s="21">
        <v>0.1969612109721115</v>
      </c>
      <c r="I1416" s="21">
        <v>0</v>
      </c>
      <c r="J1416" s="21">
        <v>11.817672658326687</v>
      </c>
      <c r="K1416" s="21">
        <v>0.1969612109721115</v>
      </c>
      <c r="L1416" s="21">
        <v>-1.0000000000000018</v>
      </c>
      <c r="M1416" s="21">
        <v>-1.0000000000000018</v>
      </c>
      <c r="N1416" s="21">
        <v>3.93922421944223</v>
      </c>
      <c r="O1416" s="21">
        <v>16.732488204021191</v>
      </c>
      <c r="P1416" s="21">
        <v>-1.4008038571778525</v>
      </c>
      <c r="Q1416" s="21">
        <v>0.2670675901947166</v>
      </c>
      <c r="R1416" s="21">
        <v>-4.4342387082684065E-2</v>
      </c>
      <c r="S1416" s="21">
        <v>0.3333333333333337</v>
      </c>
      <c r="T1416" s="21">
        <v>0.35173485095033219</v>
      </c>
      <c r="U1416" s="21">
        <v>0.2443421593430844</v>
      </c>
      <c r="V1416" s="21">
        <v>0</v>
      </c>
      <c r="W1416" s="21">
        <v>29.297965306185564</v>
      </c>
      <c r="X1416" s="21">
        <v>1.4877160195004895</v>
      </c>
      <c r="Y1416" s="21">
        <v>-1.0000000000000018</v>
      </c>
      <c r="Z1416" s="21">
        <v>-1.0000000000000018</v>
      </c>
      <c r="AA1416" s="21">
        <v>49.835870996797034</v>
      </c>
      <c r="AB1416" s="21">
        <v>-5.467287162486073E-2</v>
      </c>
      <c r="AC1416" s="21">
        <v>0.17263310458317216</v>
      </c>
      <c r="AD1416" s="21">
        <v>0.29368472859557149</v>
      </c>
      <c r="AE1416" s="21">
        <v>20.582248077694143</v>
      </c>
      <c r="AF1416" s="21">
        <v>-1.0000000000000018</v>
      </c>
      <c r="AG1416" s="21">
        <v>-1.0000000000000018</v>
      </c>
      <c r="AH1416" s="21">
        <v>-1.0000000000000018</v>
      </c>
      <c r="AI1416" s="21">
        <v>-1.4641235267978862E-2</v>
      </c>
      <c r="AJ1416" s="21">
        <v>0</v>
      </c>
      <c r="AK1416" s="21">
        <v>0.23609893983997984</v>
      </c>
      <c r="AL1416" s="21">
        <v>3.411902946979279E-2</v>
      </c>
      <c r="AM1416" s="21">
        <v>-9.7867200003877622E-2</v>
      </c>
      <c r="AN1416" s="21">
        <v>0.2700314104655297</v>
      </c>
      <c r="AO1416" s="21">
        <v>-1.2661853008970416</v>
      </c>
      <c r="AP1416" s="21">
        <v>6.9213804089872069</v>
      </c>
      <c r="AQ1416" s="21">
        <v>41.115637964512246</v>
      </c>
      <c r="AR1416" s="21">
        <v>0.92941034362675068</v>
      </c>
      <c r="AS1416" s="21">
        <v>1.6846772304726012</v>
      </c>
      <c r="AT1416" s="21">
        <v>-1.0000000000000018</v>
      </c>
      <c r="AU1416" s="21">
        <v>-1.0000000000000018</v>
      </c>
      <c r="AV1416" s="21">
        <v>0.11146129463600049</v>
      </c>
      <c r="AW1416" s="21">
        <v>73.489739609805412</v>
      </c>
      <c r="AX1416" s="21">
        <v>73.196914904445819</v>
      </c>
      <c r="AY1416" s="21">
        <v>0.29076245551224067</v>
      </c>
      <c r="AZ1416" s="21">
        <v>31.386272852608791</v>
      </c>
      <c r="BA1416" s="26">
        <v>1501.1980163318585</v>
      </c>
    </row>
    <row r="1417" spans="1:100" x14ac:dyDescent="0.25">
      <c r="A1417">
        <v>3668</v>
      </c>
      <c r="B1417" t="s">
        <v>1807</v>
      </c>
      <c r="C1417" s="26">
        <v>3</v>
      </c>
      <c r="D1417" s="21">
        <v>5.4239478268172157</v>
      </c>
      <c r="E1417" s="21">
        <v>0</v>
      </c>
      <c r="F1417" s="21">
        <v>0.45180800572981</v>
      </c>
      <c r="G1417" s="21">
        <v>0.45180800572981</v>
      </c>
      <c r="H1417" s="21">
        <v>0.29447986818706534</v>
      </c>
      <c r="I1417" s="21">
        <v>0</v>
      </c>
      <c r="J1417" s="21">
        <v>17.668792091223928</v>
      </c>
      <c r="K1417" s="21">
        <v>0.29447986818706534</v>
      </c>
      <c r="L1417" s="21">
        <v>-0.99999999999999867</v>
      </c>
      <c r="M1417" s="21">
        <v>-0.99999999999999867</v>
      </c>
      <c r="N1417" s="21">
        <v>5.8895973637413048</v>
      </c>
      <c r="O1417" s="21">
        <v>23.544547923770956</v>
      </c>
      <c r="P1417" s="21">
        <v>-0.56515576209998353</v>
      </c>
      <c r="Q1417" s="21">
        <v>-4.6532335223097965E-2</v>
      </c>
      <c r="R1417" s="21">
        <v>-0.11806944439397105</v>
      </c>
      <c r="S1417" s="21">
        <v>0.33333333333333304</v>
      </c>
      <c r="T1417" s="21">
        <v>0.33175059623309577</v>
      </c>
      <c r="U1417" s="21">
        <v>0.32294692020721943</v>
      </c>
      <c r="V1417" s="21">
        <v>8.6062682994414129E-3</v>
      </c>
      <c r="W1417" s="21">
        <v>28.086289995440957</v>
      </c>
      <c r="X1417" s="21">
        <v>1.712446614904652</v>
      </c>
      <c r="Y1417" s="21">
        <v>-0.99999999999999867</v>
      </c>
      <c r="Z1417" s="21">
        <v>-0.99999999999999867</v>
      </c>
      <c r="AA1417" s="21">
        <v>70.750303879831932</v>
      </c>
      <c r="AB1417" s="21">
        <v>0.35344278673530244</v>
      </c>
      <c r="AC1417" s="21">
        <v>6.7065412043394057E-2</v>
      </c>
      <c r="AD1417" s="21">
        <v>0.43513346779700224</v>
      </c>
      <c r="AE1417" s="21">
        <v>42.782083328784942</v>
      </c>
      <c r="AF1417" s="21">
        <v>-0.99999999999999867</v>
      </c>
      <c r="AG1417" s="21">
        <v>-0.99999999999999867</v>
      </c>
      <c r="AH1417" s="21">
        <v>-0.99999999999999867</v>
      </c>
      <c r="AI1417" s="21">
        <v>0</v>
      </c>
      <c r="AJ1417" s="21">
        <v>8.6062682994414129E-3</v>
      </c>
      <c r="AK1417" s="21">
        <v>0.36379271151740961</v>
      </c>
      <c r="AL1417" s="21">
        <v>5.1302841639595167E-3</v>
      </c>
      <c r="AM1417" s="21">
        <v>-9.3174616602400562E-2</v>
      </c>
      <c r="AN1417" s="21">
        <v>-0.26542941048384405</v>
      </c>
      <c r="AO1417" s="21">
        <v>-0.51040185747296563</v>
      </c>
      <c r="AP1417" s="21">
        <v>-6.610083841276305</v>
      </c>
      <c r="AQ1417" s="21">
        <v>45.755082086664885</v>
      </c>
      <c r="AR1417" s="21">
        <v>0.99663711807308886</v>
      </c>
      <c r="AS1417" s="21">
        <v>2.0069264830917168</v>
      </c>
      <c r="AT1417" s="21">
        <v>-0.99999999999999867</v>
      </c>
      <c r="AU1417" s="21">
        <v>-0.99999999999999867</v>
      </c>
      <c r="AV1417" s="21">
        <v>0.33373856133583907</v>
      </c>
      <c r="AW1417" s="21">
        <v>87.684767962326617</v>
      </c>
      <c r="AX1417" s="21">
        <v>88.545394792270741</v>
      </c>
      <c r="AY1417" s="21">
        <v>0.15350971005784245</v>
      </c>
      <c r="AZ1417" s="21">
        <v>1.73404001613482</v>
      </c>
      <c r="BA1417" s="26">
        <v>1517.898317721746</v>
      </c>
    </row>
    <row r="1418" spans="1:100" x14ac:dyDescent="0.25">
      <c r="A1418">
        <v>3669</v>
      </c>
      <c r="B1418" t="s">
        <v>1540</v>
      </c>
      <c r="C1418" s="26">
        <v>3</v>
      </c>
      <c r="D1418" s="21">
        <v>4.4054602101729712</v>
      </c>
      <c r="E1418" s="21">
        <v>0.11658014097993534</v>
      </c>
      <c r="F1418" s="21">
        <v>2.2764540470300179</v>
      </c>
      <c r="G1418" s="21">
        <v>2.3081560846852129</v>
      </c>
      <c r="H1418" s="21">
        <v>-0.35268375195494023</v>
      </c>
      <c r="I1418" s="21">
        <v>0</v>
      </c>
      <c r="J1418" s="21">
        <v>-21.161025117296411</v>
      </c>
      <c r="K1418" s="21">
        <v>-0.35268375195494023</v>
      </c>
      <c r="L1418" s="21">
        <v>-1.0000000000000027</v>
      </c>
      <c r="M1418" s="21">
        <v>-1.0000000000000027</v>
      </c>
      <c r="N1418" s="21">
        <v>-7.0536750390988043</v>
      </c>
      <c r="O1418" s="21">
        <v>-14.447408822438225</v>
      </c>
      <c r="P1418" s="21">
        <v>-4.349953404798125E-2</v>
      </c>
      <c r="Q1418" s="21">
        <v>-4.9193023071144477</v>
      </c>
      <c r="R1418" s="21">
        <v>-1.6054069053885414</v>
      </c>
      <c r="S1418" s="21">
        <v>0.33333333333333426</v>
      </c>
      <c r="T1418" s="21">
        <v>0.21646022959864641</v>
      </c>
      <c r="U1418" s="21">
        <v>-0.10908394892740565</v>
      </c>
      <c r="V1418" s="21">
        <v>0</v>
      </c>
      <c r="W1418" s="21">
        <v>31.735734638380627</v>
      </c>
      <c r="X1418" s="21">
        <v>0.33527813514618926</v>
      </c>
      <c r="Y1418" s="21">
        <v>-1.0000000000000027</v>
      </c>
      <c r="Z1418" s="21">
        <v>-1.0000000000000027</v>
      </c>
      <c r="AA1418" s="21">
        <v>43.861849180034184</v>
      </c>
      <c r="AB1418" s="21">
        <v>-1.3287880408330358E-2</v>
      </c>
      <c r="AC1418" s="21">
        <v>-3.4125057736723981E-2</v>
      </c>
      <c r="AD1418" s="21">
        <v>0.3220433670858962</v>
      </c>
      <c r="AE1418" s="21">
        <v>13.731521447042095</v>
      </c>
      <c r="AF1418" s="21">
        <v>-1.0000000000000027</v>
      </c>
      <c r="AG1418" s="21">
        <v>-1.0000000000000027</v>
      </c>
      <c r="AH1418" s="21">
        <v>-1.0000000000000027</v>
      </c>
      <c r="AI1418" s="21">
        <v>-4.5253895352802616E-2</v>
      </c>
      <c r="AJ1418" s="21">
        <v>0</v>
      </c>
      <c r="AK1418" s="21">
        <v>3.1536534578143163E-2</v>
      </c>
      <c r="AL1418" s="21">
        <v>0.21647171661161008</v>
      </c>
      <c r="AM1418" s="21">
        <v>-5.2748058780160534E-2</v>
      </c>
      <c r="AN1418" s="21">
        <v>4.3187241530544131E-2</v>
      </c>
      <c r="AO1418" s="21">
        <v>-1.1610187966132959</v>
      </c>
      <c r="AP1418" s="21">
        <v>2.1620396213216542</v>
      </c>
      <c r="AQ1418" s="21">
        <v>10.574709521084197</v>
      </c>
      <c r="AR1418" s="21">
        <v>0.44070961400457481</v>
      </c>
      <c r="AS1418" s="21">
        <v>-1.7405616808750968E-2</v>
      </c>
      <c r="AT1418" s="21">
        <v>-1.0000000000000027</v>
      </c>
      <c r="AU1418" s="21">
        <v>-1.0000000000000027</v>
      </c>
      <c r="AV1418" s="21">
        <v>0.70274917929667102</v>
      </c>
      <c r="AW1418" s="21">
        <v>31.576479978917597</v>
      </c>
      <c r="AX1418" s="21">
        <v>30.671402071861543</v>
      </c>
      <c r="AY1418" s="21">
        <v>-0.13681105811428776</v>
      </c>
      <c r="AZ1418" s="21">
        <v>-50.843674357010727</v>
      </c>
      <c r="BA1418" s="26">
        <v>1355.3564554157531</v>
      </c>
    </row>
    <row r="1419" spans="1:100" x14ac:dyDescent="0.25">
      <c r="A1419">
        <v>3673</v>
      </c>
      <c r="B1419" t="s">
        <v>1808</v>
      </c>
      <c r="C1419" s="26">
        <v>3</v>
      </c>
      <c r="D1419" s="21">
        <v>5.5037912234021924</v>
      </c>
      <c r="E1419" s="21">
        <v>0</v>
      </c>
      <c r="F1419" s="21">
        <v>-0.26407926571486751</v>
      </c>
      <c r="G1419" s="21">
        <v>-0.26407926571486751</v>
      </c>
      <c r="H1419" s="21">
        <v>-2.98065409604838E-2</v>
      </c>
      <c r="I1419" s="21">
        <v>0</v>
      </c>
      <c r="J1419" s="21">
        <v>-1.7883924576290298</v>
      </c>
      <c r="K1419" s="21">
        <v>-2.98065409604838E-2</v>
      </c>
      <c r="L1419" s="21">
        <v>-0.999999999999999</v>
      </c>
      <c r="M1419" s="21">
        <v>-0.999999999999999</v>
      </c>
      <c r="N1419" s="21">
        <v>-0.59613081920967559</v>
      </c>
      <c r="O1419" s="21">
        <v>3.4513195000582919</v>
      </c>
      <c r="P1419" s="21">
        <v>-2.9384107011452096E-2</v>
      </c>
      <c r="Q1419" s="21">
        <v>1.4120679296508494</v>
      </c>
      <c r="R1419" s="21">
        <v>0.48874767700146926</v>
      </c>
      <c r="S1419" s="21">
        <v>0.33653339851883196</v>
      </c>
      <c r="T1419" s="21">
        <v>0.36226905424939487</v>
      </c>
      <c r="U1419" s="21">
        <v>-3.2193642869501424E-2</v>
      </c>
      <c r="V1419" s="21">
        <v>-1.8533564489185257E-2</v>
      </c>
      <c r="W1419" s="21">
        <v>27.115271454800965</v>
      </c>
      <c r="X1419" s="21">
        <v>0.5175687562316551</v>
      </c>
      <c r="Y1419" s="21">
        <v>-0.999999999999999</v>
      </c>
      <c r="Z1419" s="21">
        <v>-0.999999999999999</v>
      </c>
      <c r="AA1419" s="21">
        <v>54.160787735396767</v>
      </c>
      <c r="AB1419" s="21">
        <v>0.38714993882210791</v>
      </c>
      <c r="AC1419" s="21">
        <v>-4.8770081144777849E-2</v>
      </c>
      <c r="AD1419" s="21">
        <v>0.1927555143945566</v>
      </c>
      <c r="AE1419" s="21">
        <v>26.556768603594339</v>
      </c>
      <c r="AF1419" s="21">
        <v>-0.999999999999999</v>
      </c>
      <c r="AG1419" s="21">
        <v>-0.999999999999999</v>
      </c>
      <c r="AH1419" s="21">
        <v>-0.999999999999999</v>
      </c>
      <c r="AI1419" s="21">
        <v>0</v>
      </c>
      <c r="AJ1419" s="21">
        <v>-1.8533564489185257E-2</v>
      </c>
      <c r="AK1419" s="21">
        <v>-0.12433718783970299</v>
      </c>
      <c r="AL1419" s="21">
        <v>0.18904025812899317</v>
      </c>
      <c r="AM1419" s="21">
        <v>7.3623120459735028E-2</v>
      </c>
      <c r="AN1419" s="21">
        <v>-1.0268695360092145E-2</v>
      </c>
      <c r="AO1419" s="21">
        <v>1.2188920722948613</v>
      </c>
      <c r="AP1419" s="21">
        <v>0.68848390664266201</v>
      </c>
      <c r="AQ1419" s="21">
        <v>25.326878997171924</v>
      </c>
      <c r="AR1419" s="21">
        <v>0.64807524540954076</v>
      </c>
      <c r="AS1419" s="21">
        <v>0.48776221527117175</v>
      </c>
      <c r="AT1419" s="21">
        <v>-0.999999999999999</v>
      </c>
      <c r="AU1419" s="21">
        <v>-0.999999999999999</v>
      </c>
      <c r="AV1419" s="21">
        <v>0.22466841128660162</v>
      </c>
      <c r="AW1419" s="21">
        <v>58.300591142097758</v>
      </c>
      <c r="AX1419" s="21">
        <v>56.447234693179212</v>
      </c>
      <c r="AY1419" s="21">
        <v>0.11515657466498681</v>
      </c>
      <c r="AZ1419" s="21">
        <v>17.40096974682147</v>
      </c>
      <c r="BA1419" s="26">
        <v>1371.7182841044551</v>
      </c>
    </row>
    <row r="1420" spans="1:100" x14ac:dyDescent="0.25">
      <c r="A1420">
        <v>3674</v>
      </c>
      <c r="B1420" t="s">
        <v>1809</v>
      </c>
      <c r="C1420" s="26">
        <v>3</v>
      </c>
      <c r="D1420" s="21">
        <v>5.5432403559169501</v>
      </c>
      <c r="E1420" s="21">
        <v>0</v>
      </c>
      <c r="F1420" s="21">
        <v>0.29693726764810557</v>
      </c>
      <c r="G1420" s="21">
        <v>0.29693726764810557</v>
      </c>
      <c r="H1420" s="21">
        <v>0.65466521095366437</v>
      </c>
      <c r="I1420" s="21">
        <v>0</v>
      </c>
      <c r="J1420" s="21">
        <v>39.279912657219832</v>
      </c>
      <c r="K1420" s="21">
        <v>0.65466521095366437</v>
      </c>
      <c r="L1420" s="21">
        <v>-1.0000000000000002</v>
      </c>
      <c r="M1420" s="21">
        <v>-1.0000000000000002</v>
      </c>
      <c r="N1420" s="21">
        <v>13.09330421907328</v>
      </c>
      <c r="O1420" s="21">
        <v>45.120090280784893</v>
      </c>
      <c r="P1420" s="21">
        <v>1.9184563400625403E-2</v>
      </c>
      <c r="Q1420" s="21">
        <v>0.78287622405128787</v>
      </c>
      <c r="R1420" s="21">
        <v>0.13635408114416769</v>
      </c>
      <c r="S1420" s="21">
        <v>0.33628222177236039</v>
      </c>
      <c r="T1420" s="21">
        <v>0.37130233144083352</v>
      </c>
      <c r="U1420" s="21">
        <v>0.49628487514846459</v>
      </c>
      <c r="V1420" s="21">
        <v>7.2061034654495759E-2</v>
      </c>
      <c r="W1420" s="21">
        <v>24.850610082499625</v>
      </c>
      <c r="X1420" s="21">
        <v>2.5083940488878618</v>
      </c>
      <c r="Y1420" s="21">
        <v>-1.0000000000000002</v>
      </c>
      <c r="Z1420" s="21">
        <v>-1.0000000000000002</v>
      </c>
      <c r="AA1420" s="21">
        <v>83.650969348429982</v>
      </c>
      <c r="AB1420" s="21">
        <v>0.34137531894645279</v>
      </c>
      <c r="AC1420" s="21">
        <v>0.38334159479536828</v>
      </c>
      <c r="AD1420" s="21">
        <v>0.44856318995390321</v>
      </c>
      <c r="AE1420" s="21">
        <v>58.664005184786248</v>
      </c>
      <c r="AF1420" s="21">
        <v>-1.0000000000000002</v>
      </c>
      <c r="AG1420" s="21">
        <v>-1.0000000000000002</v>
      </c>
      <c r="AH1420" s="21">
        <v>-1.0000000000000002</v>
      </c>
      <c r="AI1420" s="21">
        <v>0</v>
      </c>
      <c r="AJ1420" s="21">
        <v>7.2061034654495759E-2</v>
      </c>
      <c r="AK1420" s="21">
        <v>-0.15752687053345299</v>
      </c>
      <c r="AL1420" s="21">
        <v>6.480305640334888E-3</v>
      </c>
      <c r="AM1420" s="21">
        <v>-9.8157459689611953E-2</v>
      </c>
      <c r="AN1420" s="21">
        <v>0.25725969759892547</v>
      </c>
      <c r="AO1420" s="21">
        <v>-3.2415708449075646</v>
      </c>
      <c r="AP1420" s="21">
        <v>6.463893968174812</v>
      </c>
      <c r="AQ1420" s="21">
        <v>64.130522739719453</v>
      </c>
      <c r="AR1420" s="21">
        <v>1.2759304630161545</v>
      </c>
      <c r="AS1420" s="21">
        <v>3.163059259841527</v>
      </c>
      <c r="AT1420" s="21">
        <v>-1.0000000000000002</v>
      </c>
      <c r="AU1420" s="21">
        <v>-1.0000000000000002</v>
      </c>
      <c r="AV1420" s="21">
        <v>0.43329134879227338</v>
      </c>
      <c r="AW1420" s="21">
        <v>135.23495359738976</v>
      </c>
      <c r="AX1420" s="21">
        <v>142.44105706283935</v>
      </c>
      <c r="AY1420" s="21">
        <v>0.59521267145359114</v>
      </c>
      <c r="AZ1420" s="21">
        <v>90.574532592382255</v>
      </c>
      <c r="BA1420" s="26">
        <v>1594.9884977016898</v>
      </c>
    </row>
    <row r="1421" spans="1:100" x14ac:dyDescent="0.25">
      <c r="A1421">
        <v>3676</v>
      </c>
      <c r="B1421" t="s">
        <v>1297</v>
      </c>
      <c r="C1421" s="26">
        <v>3</v>
      </c>
      <c r="D1421" s="21">
        <v>4.5302809785679488</v>
      </c>
      <c r="E1421" s="21">
        <v>0</v>
      </c>
      <c r="F1421" s="21">
        <v>1.0221022142049641E-3</v>
      </c>
      <c r="G1421" s="21">
        <v>1.0221022142049641E-3</v>
      </c>
      <c r="H1421" s="21">
        <v>-5.0165738234654589E-2</v>
      </c>
      <c r="I1421" s="21">
        <v>0</v>
      </c>
      <c r="J1421" s="21">
        <v>-3.0099442940792756</v>
      </c>
      <c r="K1421" s="21">
        <v>-5.0165738234654589E-2</v>
      </c>
      <c r="L1421" s="21">
        <v>-1.0000000000000018</v>
      </c>
      <c r="M1421" s="21">
        <v>-1.0000000000000018</v>
      </c>
      <c r="N1421" s="21">
        <v>-1.0033147646930924</v>
      </c>
      <c r="O1421" s="21">
        <v>1.5213587867028797</v>
      </c>
      <c r="P1421" s="21">
        <v>0.27962878408689829</v>
      </c>
      <c r="Q1421" s="21">
        <v>-5.2622475260442579E-2</v>
      </c>
      <c r="R1421" s="21">
        <v>-8.7374375214791921E-3</v>
      </c>
      <c r="S1421" s="21">
        <v>0.33333333333333387</v>
      </c>
      <c r="T1421" s="21">
        <v>0.27208393016743998</v>
      </c>
      <c r="U1421" s="21">
        <v>8.7363826428935254E-2</v>
      </c>
      <c r="V1421" s="21">
        <v>0</v>
      </c>
      <c r="W1421" s="21">
        <v>29.717873126574549</v>
      </c>
      <c r="X1421" s="21">
        <v>0.9437889042852754</v>
      </c>
      <c r="Y1421" s="21">
        <v>-1.0000000000000018</v>
      </c>
      <c r="Z1421" s="21">
        <v>-1.0000000000000018</v>
      </c>
      <c r="AA1421" s="21">
        <v>52.014514048455354</v>
      </c>
      <c r="AB1421" s="21">
        <v>0.18854685726155876</v>
      </c>
      <c r="AC1421" s="21">
        <v>6.5758145267136275E-2</v>
      </c>
      <c r="AD1421" s="21">
        <v>0.19180256465935083</v>
      </c>
      <c r="AE1421" s="21">
        <v>22.30537835940229</v>
      </c>
      <c r="AF1421" s="21">
        <v>-1.0000000000000018</v>
      </c>
      <c r="AG1421" s="21">
        <v>-1.0000000000000018</v>
      </c>
      <c r="AH1421" s="21">
        <v>-1.0000000000000018</v>
      </c>
      <c r="AI1421" s="21">
        <v>0</v>
      </c>
      <c r="AJ1421" s="21">
        <v>0</v>
      </c>
      <c r="AK1421" s="21">
        <v>-0.27060036837784229</v>
      </c>
      <c r="AL1421" s="21">
        <v>-0.35747129981577497</v>
      </c>
      <c r="AM1421" s="21">
        <v>1.5094487221883227E-2</v>
      </c>
      <c r="AN1421" s="21">
        <v>-9.5020116132012694E-2</v>
      </c>
      <c r="AO1421" s="21">
        <v>-0.97563966134213043</v>
      </c>
      <c r="AP1421" s="21">
        <v>-4.1628594023791905</v>
      </c>
      <c r="AQ1421" s="21">
        <v>26.707928832495245</v>
      </c>
      <c r="AR1421" s="21">
        <v>0.69278108992970888</v>
      </c>
      <c r="AS1421" s="21">
        <v>0.89362316605062087</v>
      </c>
      <c r="AT1421" s="21">
        <v>-1.0000000000000018</v>
      </c>
      <c r="AU1421" s="21">
        <v>-1.0000000000000018</v>
      </c>
      <c r="AV1421" s="21">
        <v>-7.7153353072742289E-3</v>
      </c>
      <c r="AW1421" s="21">
        <v>49.373013432779054</v>
      </c>
      <c r="AX1421" s="21">
        <v>49.373013432779054</v>
      </c>
      <c r="AY1421" s="21">
        <v>-7.0932849785152241E-2</v>
      </c>
      <c r="AZ1421" s="21">
        <v>-39.646756205409169</v>
      </c>
      <c r="BA1421" s="26">
        <v>1411.4535909137269</v>
      </c>
    </row>
    <row r="1422" spans="1:100" x14ac:dyDescent="0.25">
      <c r="A1422">
        <v>3679</v>
      </c>
      <c r="B1422" t="s">
        <v>1810</v>
      </c>
      <c r="C1422" s="26">
        <v>2</v>
      </c>
      <c r="D1422" s="21">
        <v>3.815633764871162</v>
      </c>
      <c r="E1422" s="21">
        <v>1.8593689670171901E-2</v>
      </c>
      <c r="F1422" s="21">
        <v>0.1232375961269524</v>
      </c>
      <c r="G1422" s="21">
        <v>0.13146409914306834</v>
      </c>
      <c r="H1422" s="21">
        <v>7.9424766379117523E-2</v>
      </c>
      <c r="I1422" s="21">
        <v>0</v>
      </c>
      <c r="J1422" s="21">
        <v>4.7654859827470508</v>
      </c>
      <c r="K1422" s="21">
        <v>7.9424766379117523E-2</v>
      </c>
      <c r="L1422" s="21">
        <v>-1</v>
      </c>
      <c r="M1422" s="21">
        <v>-1</v>
      </c>
      <c r="N1422" s="21">
        <v>1.5884953275823503</v>
      </c>
      <c r="O1422" s="21">
        <v>8.7949627572601035</v>
      </c>
      <c r="P1422" s="21">
        <v>0.26194538215228863</v>
      </c>
      <c r="Q1422" s="21">
        <v>0.90049338384411093</v>
      </c>
      <c r="R1422" s="21">
        <v>0.2972580623208026</v>
      </c>
      <c r="S1422" s="21">
        <v>0.32970145086358699</v>
      </c>
      <c r="T1422" s="21">
        <v>0.28108143344737563</v>
      </c>
      <c r="U1422" s="21">
        <v>7.3785356147645476E-2</v>
      </c>
      <c r="V1422" s="21">
        <v>1.2555242177818456E-4</v>
      </c>
      <c r="W1422" s="21">
        <v>24.075721896612269</v>
      </c>
      <c r="X1422" s="21">
        <v>0.78511398632302931</v>
      </c>
      <c r="Y1422" s="21">
        <v>-1</v>
      </c>
      <c r="Z1422" s="21">
        <v>-1</v>
      </c>
      <c r="AA1422" s="21">
        <v>41.915954289819986</v>
      </c>
      <c r="AB1422" s="21">
        <v>0.11312641099088835</v>
      </c>
      <c r="AC1422" s="21">
        <v>0.11333840737557922</v>
      </c>
      <c r="AD1422" s="21">
        <v>0.10878396242967747</v>
      </c>
      <c r="AE1422" s="21">
        <v>17.225535534835917</v>
      </c>
      <c r="AF1422" s="21">
        <v>-1</v>
      </c>
      <c r="AG1422" s="21">
        <v>-1</v>
      </c>
      <c r="AH1422" s="21">
        <v>-1</v>
      </c>
      <c r="AI1422" s="21">
        <v>-1.9818931641841738E-4</v>
      </c>
      <c r="AJ1422" s="21">
        <v>1.2555242177818456E-4</v>
      </c>
      <c r="AK1422" s="21">
        <v>9.5619844637348253E-2</v>
      </c>
      <c r="AL1422" s="21">
        <v>7.6208112351899074E-2</v>
      </c>
      <c r="AM1422" s="21">
        <v>0.10302507925141911</v>
      </c>
      <c r="AN1422" s="21">
        <v>8.041578096363465E-2</v>
      </c>
      <c r="AO1422" s="21">
        <v>3.010441289358905</v>
      </c>
      <c r="AP1422" s="21">
        <v>2.4347200009636758</v>
      </c>
      <c r="AQ1422" s="21">
        <v>29.252902996860399</v>
      </c>
      <c r="AR1422" s="21">
        <v>0.68937745035520914</v>
      </c>
      <c r="AS1422" s="21">
        <v>0.87080929756565051</v>
      </c>
      <c r="AT1422" s="21">
        <v>-1</v>
      </c>
      <c r="AU1422" s="21">
        <v>-1</v>
      </c>
      <c r="AV1422" s="21">
        <v>0.44618976301451208</v>
      </c>
      <c r="AW1422" s="21">
        <v>53.748749150152669</v>
      </c>
      <c r="AX1422" s="21">
        <v>53.848637228835237</v>
      </c>
      <c r="AY1422" s="21">
        <v>0.15838203250577815</v>
      </c>
      <c r="AZ1422" s="21">
        <v>-1.4514059402881014</v>
      </c>
      <c r="BA1422" s="26">
        <v>1447.8767626323568</v>
      </c>
    </row>
    <row r="1423" spans="1:100" x14ac:dyDescent="0.25">
      <c r="A1423">
        <v>3680</v>
      </c>
      <c r="B1423" t="s">
        <v>1811</v>
      </c>
      <c r="C1423" s="26">
        <v>3</v>
      </c>
      <c r="D1423" s="21">
        <v>4.110267523818008</v>
      </c>
      <c r="E1423" s="21">
        <v>-6.9589171830923531E-3</v>
      </c>
      <c r="F1423" s="21">
        <v>6.2418406952480746E-3</v>
      </c>
      <c r="G1423" s="21">
        <v>6.2418406952480746E-3</v>
      </c>
      <c r="H1423" s="21">
        <v>0.28620496567307224</v>
      </c>
      <c r="I1423" s="21">
        <v>0</v>
      </c>
      <c r="J1423" s="21">
        <v>17.172297940384336</v>
      </c>
      <c r="K1423" s="21">
        <v>0.28620496567307224</v>
      </c>
      <c r="L1423" s="21">
        <v>-1.0000000000000013</v>
      </c>
      <c r="M1423" s="21">
        <v>-1.0000000000000013</v>
      </c>
      <c r="N1423" s="21">
        <v>5.7240993134614442</v>
      </c>
      <c r="O1423" s="21">
        <v>21.288807304897574</v>
      </c>
      <c r="P1423" s="21">
        <v>-8.3659958451910627E-2</v>
      </c>
      <c r="Q1423" s="21">
        <v>0.16056628584564231</v>
      </c>
      <c r="R1423" s="21">
        <v>-1.9823643975239048E-3</v>
      </c>
      <c r="S1423" s="21">
        <v>0.33333333333333365</v>
      </c>
      <c r="T1423" s="21">
        <v>0.33333333333333365</v>
      </c>
      <c r="U1423" s="21">
        <v>0.10493060720049176</v>
      </c>
      <c r="V1423" s="21">
        <v>-3.9134652594004796E-2</v>
      </c>
      <c r="W1423" s="21">
        <v>17.850306224003283</v>
      </c>
      <c r="X1423" s="21">
        <v>0.56537621423153328</v>
      </c>
      <c r="Y1423" s="21">
        <v>-1.0000000000000013</v>
      </c>
      <c r="Z1423" s="21">
        <v>-1.0000000000000013</v>
      </c>
      <c r="AA1423" s="21">
        <v>-7.3848470523259246</v>
      </c>
      <c r="AB1423" s="21">
        <v>-0.13934510204337472</v>
      </c>
      <c r="AC1423" s="21">
        <v>-0.19587097905533507</v>
      </c>
      <c r="AD1423" s="21">
        <v>-0.16944733713992369</v>
      </c>
      <c r="AE1423" s="21">
        <v>-25.233170911931694</v>
      </c>
      <c r="AF1423" s="21">
        <v>-1.0000000000000013</v>
      </c>
      <c r="AG1423" s="21">
        <v>-1.0000000000000013</v>
      </c>
      <c r="AH1423" s="21">
        <v>-1.0000000000000013</v>
      </c>
      <c r="AI1423" s="21">
        <v>0</v>
      </c>
      <c r="AJ1423" s="21">
        <v>-3.9134652594004796E-2</v>
      </c>
      <c r="AK1423" s="21">
        <v>8.9787455623259071E-2</v>
      </c>
      <c r="AL1423" s="21">
        <v>1.5666675011009296E-2</v>
      </c>
      <c r="AM1423" s="21">
        <v>0.37762675484657077</v>
      </c>
      <c r="AN1423" s="21">
        <v>0.41668689252157293</v>
      </c>
      <c r="AO1423" s="21">
        <v>9.8896061492805654</v>
      </c>
      <c r="AP1423" s="21">
        <v>10.495505688094372</v>
      </c>
      <c r="AQ1423" s="21">
        <v>35.02260416438763</v>
      </c>
      <c r="AR1423" s="21">
        <v>0.73246262127315453</v>
      </c>
      <c r="AS1423" s="21">
        <v>0.8515811799046058</v>
      </c>
      <c r="AT1423" s="21">
        <v>-1.0000000000000013</v>
      </c>
      <c r="AU1423" s="21">
        <v>-1.0000000000000013</v>
      </c>
      <c r="AV1423" s="21">
        <v>4.2594762977241699E-3</v>
      </c>
      <c r="AW1423" s="21">
        <v>24.399465940666044</v>
      </c>
      <c r="AX1423" s="21">
        <v>20.486000681265569</v>
      </c>
      <c r="AY1423" s="21">
        <v>-0.11836253497576694</v>
      </c>
      <c r="AZ1423" s="21">
        <v>-78.916037944196233</v>
      </c>
      <c r="BA1423" s="26">
        <v>1230.8613748791265</v>
      </c>
    </row>
    <row r="1424" spans="1:100" x14ac:dyDescent="0.25">
      <c r="A1424">
        <v>3683</v>
      </c>
      <c r="B1424" t="s">
        <v>1812</v>
      </c>
      <c r="C1424" s="26">
        <v>3</v>
      </c>
      <c r="D1424" s="21">
        <v>4.1357717097460345</v>
      </c>
      <c r="E1424" s="21">
        <v>0.74040614035925956</v>
      </c>
      <c r="F1424" s="21">
        <v>1.1899619165497137</v>
      </c>
      <c r="G1424" s="21">
        <v>1.4397545833305467</v>
      </c>
      <c r="H1424" s="21">
        <v>0.48858013817000001</v>
      </c>
      <c r="I1424" s="21">
        <v>0</v>
      </c>
      <c r="J1424" s="21">
        <v>29.314808290200013</v>
      </c>
      <c r="K1424" s="21">
        <v>0.48858013817000001</v>
      </c>
      <c r="L1424" s="21">
        <v>-0.99999999999999989</v>
      </c>
      <c r="M1424" s="21">
        <v>-0.99999999999999989</v>
      </c>
      <c r="N1424" s="21">
        <v>9.7716027634000007</v>
      </c>
      <c r="O1424" s="21">
        <v>34.890334583276584</v>
      </c>
      <c r="P1424" s="21">
        <v>3.7019995808274504</v>
      </c>
      <c r="Q1424" s="21">
        <v>0.88109146655830695</v>
      </c>
      <c r="R1424" s="21">
        <v>0.64734084798424973</v>
      </c>
      <c r="S1424" s="21">
        <v>0.34640654053913489</v>
      </c>
      <c r="T1424" s="21">
        <v>0.40012816009175328</v>
      </c>
      <c r="U1424" s="21">
        <v>0.54516995393662726</v>
      </c>
      <c r="V1424" s="21">
        <v>0.15047625451723834</v>
      </c>
      <c r="W1424" s="21">
        <v>38.144030836590133</v>
      </c>
      <c r="X1424" s="21">
        <v>3.4068630064610934</v>
      </c>
      <c r="Y1424" s="21">
        <v>-0.99999999999999989</v>
      </c>
      <c r="Z1424" s="21">
        <v>-0.99999999999999989</v>
      </c>
      <c r="AA1424" s="21">
        <v>72.095978307042429</v>
      </c>
      <c r="AB1424" s="21">
        <v>-8.2023100775665492E-2</v>
      </c>
      <c r="AC1424" s="21">
        <v>0.58870105703540943</v>
      </c>
      <c r="AD1424" s="21">
        <v>0.15941417618961617</v>
      </c>
      <c r="AE1424" s="21">
        <v>33.304606622468022</v>
      </c>
      <c r="AF1424" s="21">
        <v>-0.99999999999999989</v>
      </c>
      <c r="AG1424" s="21">
        <v>-0.99999999999999989</v>
      </c>
      <c r="AH1424" s="21">
        <v>-0.99999999999999989</v>
      </c>
      <c r="AI1424" s="21">
        <v>7.540906536517604E-2</v>
      </c>
      <c r="AJ1424" s="21">
        <v>0.15047625451723834</v>
      </c>
      <c r="AK1424" s="21">
        <v>0.27163200587116332</v>
      </c>
      <c r="AL1424" s="21">
        <v>3.6822476239132124E-2</v>
      </c>
      <c r="AM1424" s="21">
        <v>0.20232238056847246</v>
      </c>
      <c r="AN1424" s="21">
        <v>0.51334447261769922</v>
      </c>
      <c r="AO1424" s="21">
        <v>6.416219543567629</v>
      </c>
      <c r="AP1424" s="21">
        <v>13.017724196638149</v>
      </c>
      <c r="AQ1424" s="21">
        <v>67.458839126790153</v>
      </c>
      <c r="AR1424" s="21">
        <v>1.442180909084753</v>
      </c>
      <c r="AS1424" s="21">
        <v>3.8954431446310922</v>
      </c>
      <c r="AT1424" s="21">
        <v>-0.99999999999999989</v>
      </c>
      <c r="AU1424" s="21">
        <v>-0.99999999999999989</v>
      </c>
      <c r="AV1424" s="21">
        <v>2.087095431314796</v>
      </c>
      <c r="AW1424" s="21">
        <v>120.00403708695714</v>
      </c>
      <c r="AX1424" s="21">
        <v>136.55984384598449</v>
      </c>
      <c r="AY1424" s="21">
        <v>0.33510538830429742</v>
      </c>
      <c r="AZ1424" s="21">
        <v>54.544861785980267</v>
      </c>
      <c r="BA1424" s="26">
        <v>1601.0141711588542</v>
      </c>
      <c r="CU1424" t="e">
        <v>#N/A</v>
      </c>
      <c r="CV1424" t="e">
        <v>#N/A</v>
      </c>
    </row>
    <row r="1425" spans="1:100" x14ac:dyDescent="0.25">
      <c r="A1425">
        <v>3684</v>
      </c>
      <c r="B1425" t="s">
        <v>1060</v>
      </c>
      <c r="C1425" s="26">
        <v>3</v>
      </c>
      <c r="D1425" s="21">
        <v>5.0851140712619438</v>
      </c>
      <c r="E1425" s="21">
        <v>5.320147667424082E-3</v>
      </c>
      <c r="F1425" s="21">
        <v>-5.2367511404678158E-2</v>
      </c>
      <c r="G1425" s="21">
        <v>-5.0594128848870129E-2</v>
      </c>
      <c r="H1425" s="21">
        <v>-0.11572356488479368</v>
      </c>
      <c r="I1425" s="21">
        <v>0</v>
      </c>
      <c r="J1425" s="21">
        <v>-6.9434138930876204</v>
      </c>
      <c r="K1425" s="21">
        <v>-0.11572356488479368</v>
      </c>
      <c r="L1425" s="21">
        <v>-1</v>
      </c>
      <c r="M1425" s="21">
        <v>-1</v>
      </c>
      <c r="N1425" s="21">
        <v>-2.3144712976958743</v>
      </c>
      <c r="O1425" s="21">
        <v>-1.9088939506745473</v>
      </c>
      <c r="P1425" s="21">
        <v>-1.2226289085759472</v>
      </c>
      <c r="Q1425" s="21">
        <v>-1.1212159420889407</v>
      </c>
      <c r="R1425" s="21">
        <v>-0.42617212914959163</v>
      </c>
      <c r="S1425" s="21">
        <v>0.34703466568734359</v>
      </c>
      <c r="T1425" s="21">
        <v>0.29918073540615348</v>
      </c>
      <c r="U1425" s="21">
        <v>-0.10765581653413864</v>
      </c>
      <c r="V1425" s="21">
        <v>0</v>
      </c>
      <c r="W1425" s="21">
        <v>26.171325977766088</v>
      </c>
      <c r="X1425" s="21">
        <v>0.28528863867724391</v>
      </c>
      <c r="Y1425" s="21">
        <v>-1</v>
      </c>
      <c r="Z1425" s="21">
        <v>-1</v>
      </c>
      <c r="AA1425" s="21">
        <v>29.944039119931784</v>
      </c>
      <c r="AB1425" s="21">
        <v>-5.673669215410615E-2</v>
      </c>
      <c r="AC1425" s="21">
        <v>7.3028021328146536E-2</v>
      </c>
      <c r="AD1425" s="21">
        <v>6.7686376252265062E-2</v>
      </c>
      <c r="AE1425" s="21">
        <v>4.1988852713152731</v>
      </c>
      <c r="AF1425" s="21">
        <v>-1</v>
      </c>
      <c r="AG1425" s="21">
        <v>-1</v>
      </c>
      <c r="AH1425" s="21">
        <v>-1</v>
      </c>
      <c r="AI1425" s="21">
        <v>0</v>
      </c>
      <c r="AJ1425" s="21">
        <v>0</v>
      </c>
      <c r="AK1425" s="21">
        <v>0.16670326983726824</v>
      </c>
      <c r="AL1425" s="21">
        <v>0.32915076228772971</v>
      </c>
      <c r="AM1425" s="21">
        <v>0.23742021148324408</v>
      </c>
      <c r="AN1425" s="21">
        <v>-7.0067494971243371E-2</v>
      </c>
      <c r="AO1425" s="21">
        <v>6.7690216362674418</v>
      </c>
      <c r="AP1425" s="21">
        <v>-0.10593356284243516</v>
      </c>
      <c r="AQ1425" s="21">
        <v>19.227912084678472</v>
      </c>
      <c r="AR1425" s="21">
        <v>0.53855958455935837</v>
      </c>
      <c r="AS1425" s="21">
        <v>0.16956507379245012</v>
      </c>
      <c r="AT1425" s="21">
        <v>-1</v>
      </c>
      <c r="AU1425" s="21">
        <v>-1</v>
      </c>
      <c r="AV1425" s="21">
        <v>-0.47676625799846178</v>
      </c>
      <c r="AW1425" s="21">
        <v>27.929211606414796</v>
      </c>
      <c r="AX1425" s="21">
        <v>27.929211606414796</v>
      </c>
      <c r="AY1425" s="21">
        <v>-4.5381714522931868E-2</v>
      </c>
      <c r="AZ1425" s="21">
        <v>-53.291859393829412</v>
      </c>
      <c r="BA1425" s="26">
        <v>1378.0384581260939</v>
      </c>
      <c r="CU1425" t="e">
        <v>#N/A</v>
      </c>
      <c r="CV1425" t="e">
        <v>#N/A</v>
      </c>
    </row>
    <row r="1426" spans="1:100" x14ac:dyDescent="0.25">
      <c r="A1426">
        <v>3688</v>
      </c>
      <c r="B1426" t="s">
        <v>1813</v>
      </c>
      <c r="C1426" s="26">
        <v>3</v>
      </c>
      <c r="D1426" s="21">
        <v>4.730205041330187</v>
      </c>
      <c r="E1426" s="21">
        <v>0</v>
      </c>
      <c r="F1426" s="21">
        <v>-6.3091787270150204E-2</v>
      </c>
      <c r="G1426" s="21">
        <v>-6.3091787270150204E-2</v>
      </c>
      <c r="H1426" s="21">
        <v>0.20502682644917825</v>
      </c>
      <c r="I1426" s="21">
        <v>0</v>
      </c>
      <c r="J1426" s="21">
        <v>12.301609586950692</v>
      </c>
      <c r="K1426" s="21">
        <v>0.20502682644917825</v>
      </c>
      <c r="L1426" s="21">
        <v>-0.99999999999999822</v>
      </c>
      <c r="M1426" s="21">
        <v>-0.99999999999999822</v>
      </c>
      <c r="N1426" s="21">
        <v>4.1005365289835654</v>
      </c>
      <c r="O1426" s="21">
        <v>16.968722841010717</v>
      </c>
      <c r="P1426" s="21">
        <v>1.968098188731384</v>
      </c>
      <c r="Q1426" s="21">
        <v>1.368493520380212</v>
      </c>
      <c r="R1426" s="21">
        <v>0.57068187909594636</v>
      </c>
      <c r="S1426" s="21">
        <v>0.33333333333333276</v>
      </c>
      <c r="T1426" s="21">
        <v>0.41866395187757705</v>
      </c>
      <c r="U1426" s="21">
        <v>0.20584926210301172</v>
      </c>
      <c r="V1426" s="21">
        <v>0</v>
      </c>
      <c r="W1426" s="21">
        <v>30.112788834589733</v>
      </c>
      <c r="X1426" s="21">
        <v>1.4556981257180235</v>
      </c>
      <c r="Y1426" s="21">
        <v>-0.99999999999999822</v>
      </c>
      <c r="Z1426" s="21">
        <v>-0.99999999999999822</v>
      </c>
      <c r="AA1426" s="21">
        <v>82.675085339239104</v>
      </c>
      <c r="AB1426" s="21">
        <v>0.47560784289409053</v>
      </c>
      <c r="AC1426" s="21">
        <v>0.18967507232556149</v>
      </c>
      <c r="AD1426" s="21">
        <v>0.37454937729141546</v>
      </c>
      <c r="AE1426" s="21">
        <v>51.991614625553382</v>
      </c>
      <c r="AF1426" s="21">
        <v>-0.99999999999999822</v>
      </c>
      <c r="AG1426" s="21">
        <v>-0.99999999999999822</v>
      </c>
      <c r="AH1426" s="21">
        <v>-0.99999999999999822</v>
      </c>
      <c r="AI1426" s="21">
        <v>0</v>
      </c>
      <c r="AJ1426" s="21">
        <v>0</v>
      </c>
      <c r="AK1426" s="21">
        <v>6.2250898073797675E-2</v>
      </c>
      <c r="AL1426" s="21">
        <v>-7.5158172390781139E-2</v>
      </c>
      <c r="AM1426" s="21">
        <v>-1.8925951544760403E-2</v>
      </c>
      <c r="AN1426" s="21">
        <v>-1.7834903949823861E-2</v>
      </c>
      <c r="AO1426" s="21">
        <v>-0.16189429825002105</v>
      </c>
      <c r="AP1426" s="21">
        <v>-0.82166346069950269</v>
      </c>
      <c r="AQ1426" s="21">
        <v>42.414398421540419</v>
      </c>
      <c r="AR1426" s="21">
        <v>0.9578465473139216</v>
      </c>
      <c r="AS1426" s="21">
        <v>1.660724952167201</v>
      </c>
      <c r="AT1426" s="21">
        <v>-0.99999999999999822</v>
      </c>
      <c r="AU1426" s="21">
        <v>-0.99999999999999822</v>
      </c>
      <c r="AV1426" s="21">
        <v>0.50759009182579617</v>
      </c>
      <c r="AW1426" s="21">
        <v>98.822144719550266</v>
      </c>
      <c r="AX1426" s="21">
        <v>98.822144719550266</v>
      </c>
      <c r="AY1426" s="21">
        <v>0.20525094322849882</v>
      </c>
      <c r="AZ1426" s="21">
        <v>20.823800506332525</v>
      </c>
      <c r="BA1426" s="26">
        <v>1563.4052774748861</v>
      </c>
    </row>
    <row r="1427" spans="1:100" x14ac:dyDescent="0.25">
      <c r="A1427">
        <v>3691</v>
      </c>
      <c r="B1427" t="s">
        <v>476</v>
      </c>
      <c r="C1427" s="26">
        <v>2</v>
      </c>
      <c r="D1427" s="21">
        <v>2.2729325219526011</v>
      </c>
      <c r="E1427" s="21">
        <v>-0.32408357513620056</v>
      </c>
      <c r="F1427" s="21">
        <v>-0.73006622584163183</v>
      </c>
      <c r="G1427" s="21">
        <v>-0.72571465550416858</v>
      </c>
      <c r="H1427" s="21">
        <v>-9.7908000774968543E-2</v>
      </c>
      <c r="I1427" s="21">
        <v>0</v>
      </c>
      <c r="J1427" s="21">
        <v>-5.8744800464981131</v>
      </c>
      <c r="K1427" s="21">
        <v>-9.7908000774968543E-2</v>
      </c>
      <c r="L1427" s="21">
        <v>-1</v>
      </c>
      <c r="M1427" s="21">
        <v>-1</v>
      </c>
      <c r="N1427" s="21">
        <v>-1.9581600154993706</v>
      </c>
      <c r="O1427" s="21">
        <v>-2.2571800353480622</v>
      </c>
      <c r="P1427" s="21">
        <v>-1.4735317955959446</v>
      </c>
      <c r="Q1427" s="21">
        <v>-3.1557673415187857</v>
      </c>
      <c r="R1427" s="21">
        <v>-1.0350142952688084</v>
      </c>
      <c r="S1427" s="21">
        <v>0.29655288925873152</v>
      </c>
      <c r="T1427" s="21">
        <v>0.14112754081795886</v>
      </c>
      <c r="U1427" s="21">
        <v>-9.95169049933608E-2</v>
      </c>
      <c r="V1427" s="21">
        <v>-2.2789952764356695E-2</v>
      </c>
      <c r="W1427" s="21">
        <v>13.137892467936432</v>
      </c>
      <c r="X1427" s="21">
        <v>-1.7725828567593527E-2</v>
      </c>
      <c r="Y1427" s="21">
        <v>-1</v>
      </c>
      <c r="Z1427" s="21">
        <v>-1</v>
      </c>
      <c r="AA1427" s="21">
        <v>19.396725192578341</v>
      </c>
      <c r="AB1427" s="21">
        <v>-8.1264384458812025E-2</v>
      </c>
      <c r="AC1427" s="21">
        <v>-8.1126158916594832E-2</v>
      </c>
      <c r="AD1427" s="21">
        <v>-8.401062711413447E-2</v>
      </c>
      <c r="AE1427" s="21">
        <v>-0.68300506227529212</v>
      </c>
      <c r="AF1427" s="21">
        <v>-1</v>
      </c>
      <c r="AG1427" s="21">
        <v>-1</v>
      </c>
      <c r="AH1427" s="21">
        <v>-1</v>
      </c>
      <c r="AI1427" s="21">
        <v>-1.2763737108197525E-2</v>
      </c>
      <c r="AJ1427" s="21">
        <v>-2.2789952764356695E-2</v>
      </c>
      <c r="AK1427" s="21">
        <v>0.32981062727593141</v>
      </c>
      <c r="AL1427" s="21">
        <v>-0.15798267028668406</v>
      </c>
      <c r="AM1427" s="21">
        <v>0.37579255734477873</v>
      </c>
      <c r="AN1427" s="21">
        <v>-0.19235169712972494</v>
      </c>
      <c r="AO1427" s="21">
        <v>9.9561696318025241</v>
      </c>
      <c r="AP1427" s="21">
        <v>-4.5110083414799433</v>
      </c>
      <c r="AQ1427" s="21">
        <v>17.608811585366386</v>
      </c>
      <c r="AR1427" s="21">
        <v>0.43306820619820635</v>
      </c>
      <c r="AS1427" s="21">
        <v>4.193736067305287E-2</v>
      </c>
      <c r="AT1427" s="21">
        <v>-1</v>
      </c>
      <c r="AU1427" s="21">
        <v>-1</v>
      </c>
      <c r="AV1427" s="21">
        <v>-1.3217893015133351</v>
      </c>
      <c r="AW1427" s="21">
        <v>27.796985195506071</v>
      </c>
      <c r="AX1427" s="21">
        <v>27.556888620740633</v>
      </c>
      <c r="AY1427" s="21">
        <v>-4.15161455117668E-2</v>
      </c>
      <c r="AZ1427" s="21">
        <v>-36.472071595887392</v>
      </c>
      <c r="BA1427" s="26">
        <v>1430.7814327244023</v>
      </c>
    </row>
    <row r="1428" spans="1:100" x14ac:dyDescent="0.25">
      <c r="A1428">
        <v>3692</v>
      </c>
      <c r="B1428" t="s">
        <v>1814</v>
      </c>
      <c r="C1428" s="26">
        <v>3</v>
      </c>
      <c r="D1428" s="21">
        <v>5.8844993057658508</v>
      </c>
      <c r="E1428" s="21">
        <v>0.4912285710257992</v>
      </c>
      <c r="F1428" s="21">
        <v>-0.11245127709162475</v>
      </c>
      <c r="G1428" s="21">
        <v>6.2770921425511134E-2</v>
      </c>
      <c r="H1428" s="21">
        <v>0.35293316300355498</v>
      </c>
      <c r="I1428" s="21">
        <v>0</v>
      </c>
      <c r="J1428" s="21">
        <v>21.175989780213303</v>
      </c>
      <c r="K1428" s="21">
        <v>0.35293316300355498</v>
      </c>
      <c r="L1428" s="21">
        <v>-1.0000000000000007</v>
      </c>
      <c r="M1428" s="21">
        <v>-1.0000000000000007</v>
      </c>
      <c r="N1428" s="21">
        <v>7.0586632600711026</v>
      </c>
      <c r="O1428" s="21">
        <v>27.123260007404653</v>
      </c>
      <c r="P1428" s="21">
        <v>-0.77880850318376293</v>
      </c>
      <c r="Q1428" s="21">
        <v>0.4694016441976589</v>
      </c>
      <c r="R1428" s="21">
        <v>2.5168161359086366E-2</v>
      </c>
      <c r="S1428" s="21">
        <v>0.33333333333333309</v>
      </c>
      <c r="T1428" s="21">
        <v>0.35206976601897771</v>
      </c>
      <c r="U1428" s="21">
        <v>0.22871493754927111</v>
      </c>
      <c r="V1428" s="21">
        <v>2.2003893584776911E-2</v>
      </c>
      <c r="W1428" s="21">
        <v>23.32755069931218</v>
      </c>
      <c r="X1428" s="21">
        <v>1.3980894807401474</v>
      </c>
      <c r="Y1428" s="21">
        <v>-1.0000000000000007</v>
      </c>
      <c r="Z1428" s="21">
        <v>-1.0000000000000007</v>
      </c>
      <c r="AA1428" s="21">
        <v>53.305286858720478</v>
      </c>
      <c r="AB1428" s="21">
        <v>0.3983933235703398</v>
      </c>
      <c r="AC1428" s="21">
        <v>0.19946563821791588</v>
      </c>
      <c r="AD1428" s="21">
        <v>1.1923981727284096E-3</v>
      </c>
      <c r="AE1428" s="21">
        <v>29.952567998049204</v>
      </c>
      <c r="AF1428" s="21">
        <v>-1.0000000000000007</v>
      </c>
      <c r="AG1428" s="21">
        <v>-1.0000000000000007</v>
      </c>
      <c r="AH1428" s="21">
        <v>-1.0000000000000007</v>
      </c>
      <c r="AI1428" s="21">
        <v>0</v>
      </c>
      <c r="AJ1428" s="21">
        <v>2.2003893584776911E-2</v>
      </c>
      <c r="AK1428" s="21">
        <v>7.1666688966154718E-2</v>
      </c>
      <c r="AL1428" s="21">
        <v>-3.0984113328118911E-2</v>
      </c>
      <c r="AM1428" s="21">
        <v>6.9068193533490668E-3</v>
      </c>
      <c r="AN1428" s="21">
        <v>-0.10993626769328575</v>
      </c>
      <c r="AO1428" s="21">
        <v>0.53100392866450064</v>
      </c>
      <c r="AP1428" s="21">
        <v>-2.9033272589727375</v>
      </c>
      <c r="AQ1428" s="21">
        <v>44.503540479525491</v>
      </c>
      <c r="AR1428" s="21">
        <v>0.93612193048635939</v>
      </c>
      <c r="AS1428" s="21">
        <v>1.7510226437437018</v>
      </c>
      <c r="AT1428" s="21">
        <v>-1.0000000000000007</v>
      </c>
      <c r="AU1428" s="21">
        <v>-1.0000000000000007</v>
      </c>
      <c r="AV1428" s="21">
        <v>8.7939082784597736E-2</v>
      </c>
      <c r="AW1428" s="21">
        <v>77.525219607152351</v>
      </c>
      <c r="AX1428" s="21">
        <v>79.725608965630073</v>
      </c>
      <c r="AY1428" s="21">
        <v>0.10040999373824763</v>
      </c>
      <c r="AZ1428" s="21">
        <v>19.13639485474275</v>
      </c>
      <c r="BA1428" s="26">
        <v>1412.555336229625</v>
      </c>
    </row>
    <row r="1429" spans="1:100" x14ac:dyDescent="0.25">
      <c r="A1429">
        <v>3693</v>
      </c>
      <c r="B1429" t="s">
        <v>1815</v>
      </c>
      <c r="C1429" s="26">
        <v>3</v>
      </c>
      <c r="D1429" s="21">
        <v>5.0128929496203218</v>
      </c>
      <c r="E1429" s="21">
        <v>0</v>
      </c>
      <c r="F1429" s="21">
        <v>-9.617622783848255E-2</v>
      </c>
      <c r="G1429" s="21">
        <v>-9.617622783848255E-2</v>
      </c>
      <c r="H1429" s="21">
        <v>2.3470817168618437E-2</v>
      </c>
      <c r="I1429" s="21">
        <v>0</v>
      </c>
      <c r="J1429" s="21">
        <v>1.4082490301171067</v>
      </c>
      <c r="K1429" s="21">
        <v>2.3470817168618437E-2</v>
      </c>
      <c r="L1429" s="21">
        <v>-1.0000000000000002</v>
      </c>
      <c r="M1429" s="21">
        <v>-1.0000000000000002</v>
      </c>
      <c r="N1429" s="21">
        <v>0.46941634337236982</v>
      </c>
      <c r="O1429" s="21">
        <v>6.3249657518989473</v>
      </c>
      <c r="P1429" s="21">
        <v>-0.38675315966001744</v>
      </c>
      <c r="Q1429" s="21">
        <v>0.1492726313027995</v>
      </c>
      <c r="R1429" s="21">
        <v>-4.6471306407733476E-2</v>
      </c>
      <c r="S1429" s="21">
        <v>0.3333333333333332</v>
      </c>
      <c r="T1429" s="21">
        <v>0.3506557702857469</v>
      </c>
      <c r="U1429" s="21">
        <v>0.34954911281251133</v>
      </c>
      <c r="V1429" s="21">
        <v>0</v>
      </c>
      <c r="W1429" s="21">
        <v>40.402695970518906</v>
      </c>
      <c r="X1429" s="21">
        <v>2.0760371746529209</v>
      </c>
      <c r="Y1429" s="21">
        <v>-1.0000000000000002</v>
      </c>
      <c r="Z1429" s="21">
        <v>-1.0000000000000002</v>
      </c>
      <c r="AA1429" s="21">
        <v>68.028519627091001</v>
      </c>
      <c r="AB1429" s="21">
        <v>0.2544621096403572</v>
      </c>
      <c r="AC1429" s="21">
        <v>0.29003549864268835</v>
      </c>
      <c r="AD1429" s="21">
        <v>8.9482909765499202E-3</v>
      </c>
      <c r="AE1429" s="21">
        <v>27.672294962979773</v>
      </c>
      <c r="AF1429" s="21">
        <v>-1.0000000000000002</v>
      </c>
      <c r="AG1429" s="21">
        <v>-1.0000000000000002</v>
      </c>
      <c r="AH1429" s="21">
        <v>-1.0000000000000002</v>
      </c>
      <c r="AI1429" s="21">
        <v>0</v>
      </c>
      <c r="AJ1429" s="21">
        <v>0</v>
      </c>
      <c r="AK1429" s="21">
        <v>-0.14428522019972806</v>
      </c>
      <c r="AL1429" s="21">
        <v>-7.9666243294441011E-2</v>
      </c>
      <c r="AM1429" s="21">
        <v>-0.17312619494756079</v>
      </c>
      <c r="AN1429" s="21">
        <v>-4.8365203292492789E-2</v>
      </c>
      <c r="AO1429" s="21">
        <v>-5.0495809746876592</v>
      </c>
      <c r="AP1429" s="21">
        <v>-1.6074612987845247</v>
      </c>
      <c r="AQ1429" s="21">
        <v>41.810945000636003</v>
      </c>
      <c r="AR1429" s="21">
        <v>1.0335382164315916</v>
      </c>
      <c r="AS1429" s="21">
        <v>2.0995079918215391</v>
      </c>
      <c r="AT1429" s="21">
        <v>-1.0000000000000002</v>
      </c>
      <c r="AU1429" s="21">
        <v>-1.0000000000000002</v>
      </c>
      <c r="AV1429" s="21">
        <v>-0.14264753424621601</v>
      </c>
      <c r="AW1429" s="21">
        <v>72.746024080205416</v>
      </c>
      <c r="AX1429" s="21">
        <v>72.746024080205416</v>
      </c>
      <c r="AY1429" s="21">
        <v>0.34440619014551038</v>
      </c>
      <c r="AZ1429" s="21">
        <v>34.330494545213931</v>
      </c>
      <c r="BA1429" s="26">
        <v>1500.474179953851</v>
      </c>
      <c r="CU1429" t="e">
        <v>#N/A</v>
      </c>
      <c r="CV1429" t="e">
        <v>#N/A</v>
      </c>
    </row>
    <row r="1430" spans="1:100" x14ac:dyDescent="0.25">
      <c r="A1430">
        <v>3694</v>
      </c>
      <c r="B1430" t="s">
        <v>1816</v>
      </c>
      <c r="C1430" s="26">
        <v>3</v>
      </c>
      <c r="D1430" s="21">
        <v>3.6077370949108993</v>
      </c>
      <c r="E1430" s="21">
        <v>0.84048926812558089</v>
      </c>
      <c r="F1430" s="21">
        <v>-3.7346460816370206E-2</v>
      </c>
      <c r="G1430" s="21">
        <v>0.19797342982826382</v>
      </c>
      <c r="H1430" s="21">
        <v>8.2052446350598079E-2</v>
      </c>
      <c r="I1430" s="21">
        <v>0</v>
      </c>
      <c r="J1430" s="21">
        <v>4.9231467810358813</v>
      </c>
      <c r="K1430" s="21">
        <v>8.2052446350598079E-2</v>
      </c>
      <c r="L1430" s="21">
        <v>-0.99999999999999944</v>
      </c>
      <c r="M1430" s="21">
        <v>-0.99999999999999944</v>
      </c>
      <c r="N1430" s="21">
        <v>1.6410489270119613</v>
      </c>
      <c r="O1430" s="21">
        <v>8.7288573057750405</v>
      </c>
      <c r="P1430" s="21">
        <v>-0.23057751282498379</v>
      </c>
      <c r="Q1430" s="21">
        <v>0.18163330774026046</v>
      </c>
      <c r="R1430" s="21">
        <v>9.101165735086679E-2</v>
      </c>
      <c r="S1430" s="21">
        <v>0.33333333333333304</v>
      </c>
      <c r="T1430" s="21">
        <v>0.31759484381584102</v>
      </c>
      <c r="U1430" s="21">
        <v>0.22691489209946081</v>
      </c>
      <c r="V1430" s="21">
        <v>5.9693699855895644E-3</v>
      </c>
      <c r="W1430" s="21">
        <v>32.070399715345069</v>
      </c>
      <c r="X1430" s="21">
        <v>1.4966130295924664</v>
      </c>
      <c r="Y1430" s="21">
        <v>-0.99999999999999944</v>
      </c>
      <c r="Z1430" s="21">
        <v>-0.99999999999999944</v>
      </c>
      <c r="AA1430" s="21">
        <v>34.751332668287759</v>
      </c>
      <c r="AB1430" s="21">
        <v>-6.0275093381874173E-2</v>
      </c>
      <c r="AC1430" s="21">
        <v>-3.3338106246315148E-2</v>
      </c>
      <c r="AD1430" s="21">
        <v>0.14541162554002612</v>
      </c>
      <c r="AE1430" s="21">
        <v>2.5899212955918323</v>
      </c>
      <c r="AF1430" s="21">
        <v>-0.99999999999999944</v>
      </c>
      <c r="AG1430" s="21">
        <v>-0.99999999999999944</v>
      </c>
      <c r="AH1430" s="21">
        <v>-0.99999999999999944</v>
      </c>
      <c r="AI1430" s="21">
        <v>0</v>
      </c>
      <c r="AJ1430" s="21">
        <v>5.9693699855895644E-3</v>
      </c>
      <c r="AK1430" s="21">
        <v>-0.10890219734063754</v>
      </c>
      <c r="AL1430" s="21">
        <v>1.4936439281033012E-2</v>
      </c>
      <c r="AM1430" s="21">
        <v>0.15807274578499891</v>
      </c>
      <c r="AN1430" s="21">
        <v>-0.10730255613894506</v>
      </c>
      <c r="AO1430" s="21">
        <v>3.407307657921784</v>
      </c>
      <c r="AP1430" s="21">
        <v>-2.6078817070684615</v>
      </c>
      <c r="AQ1430" s="21">
        <v>36.993546496380937</v>
      </c>
      <c r="AR1430" s="21">
        <v>0.8838124392342247</v>
      </c>
      <c r="AS1430" s="21">
        <v>1.5786654759430634</v>
      </c>
      <c r="AT1430" s="21">
        <v>-0.99999999999999944</v>
      </c>
      <c r="AU1430" s="21">
        <v>-0.99999999999999944</v>
      </c>
      <c r="AV1430" s="21">
        <v>0.28898508717913052</v>
      </c>
      <c r="AW1430" s="21">
        <v>40.872308266994324</v>
      </c>
      <c r="AX1430" s="21">
        <v>41.469245265553283</v>
      </c>
      <c r="AY1430" s="21">
        <v>0.21975857033245372</v>
      </c>
      <c r="AZ1430" s="21">
        <v>2.1784147269610479</v>
      </c>
      <c r="BA1430" s="26">
        <v>1344.5186628658355</v>
      </c>
    </row>
    <row r="1431" spans="1:100" x14ac:dyDescent="0.25">
      <c r="A1431">
        <v>3695</v>
      </c>
      <c r="B1431" t="s">
        <v>1817</v>
      </c>
      <c r="C1431" s="26">
        <v>3</v>
      </c>
      <c r="D1431" s="21">
        <v>4.6417537174814134</v>
      </c>
      <c r="E1431" s="21">
        <v>4.5930390059553683E-5</v>
      </c>
      <c r="F1431" s="21">
        <v>0.35495392050552388</v>
      </c>
      <c r="G1431" s="21">
        <v>0.35138666957225895</v>
      </c>
      <c r="H1431" s="21">
        <v>5.6298695296942446E-2</v>
      </c>
      <c r="I1431" s="21">
        <v>0</v>
      </c>
      <c r="J1431" s="21">
        <v>3.377921717816545</v>
      </c>
      <c r="K1431" s="21">
        <v>5.6298695296942446E-2</v>
      </c>
      <c r="L1431" s="21">
        <v>-1.0000000000000009</v>
      </c>
      <c r="M1431" s="21">
        <v>-1.0000000000000009</v>
      </c>
      <c r="N1431" s="21">
        <v>1.1259739059388492</v>
      </c>
      <c r="O1431" s="21">
        <v>8.3710621048702158</v>
      </c>
      <c r="P1431" s="21">
        <v>-0.18013207566270578</v>
      </c>
      <c r="Q1431" s="21">
        <v>0.30081230948374238</v>
      </c>
      <c r="R1431" s="21">
        <v>0.11361073031507038</v>
      </c>
      <c r="S1431" s="21">
        <v>0.33333333333333376</v>
      </c>
      <c r="T1431" s="21">
        <v>0.24397924817956101</v>
      </c>
      <c r="U1431" s="21">
        <v>0.15427432941176716</v>
      </c>
      <c r="V1431" s="21">
        <v>0</v>
      </c>
      <c r="W1431" s="21">
        <v>27.011528625108774</v>
      </c>
      <c r="X1431" s="21">
        <v>1.0487571187092486</v>
      </c>
      <c r="Y1431" s="21">
        <v>-1.0000000000000009</v>
      </c>
      <c r="Z1431" s="21">
        <v>-1.0000000000000009</v>
      </c>
      <c r="AA1431" s="21">
        <v>69.792776966867009</v>
      </c>
      <c r="AB1431" s="21">
        <v>0.43945881932816999</v>
      </c>
      <c r="AC1431" s="21">
        <v>0.10957298429775721</v>
      </c>
      <c r="AD1431" s="21">
        <v>0.30432094860293574</v>
      </c>
      <c r="AE1431" s="21">
        <v>42.667637611443141</v>
      </c>
      <c r="AF1431" s="21">
        <v>-1.0000000000000009</v>
      </c>
      <c r="AG1431" s="21">
        <v>-1.0000000000000009</v>
      </c>
      <c r="AH1431" s="21">
        <v>-1.0000000000000009</v>
      </c>
      <c r="AI1431" s="21">
        <v>-2.6441524465970027E-3</v>
      </c>
      <c r="AJ1431" s="21">
        <v>0</v>
      </c>
      <c r="AK1431" s="21">
        <v>-0.10579786047164438</v>
      </c>
      <c r="AL1431" s="21">
        <v>0.40456524044015935</v>
      </c>
      <c r="AM1431" s="21">
        <v>-2.5145943016937455E-2</v>
      </c>
      <c r="AN1431" s="21">
        <v>8.578823477665258E-2</v>
      </c>
      <c r="AO1431" s="21">
        <v>-1.1576378777816583</v>
      </c>
      <c r="AP1431" s="21">
        <v>4.1675320716171118</v>
      </c>
      <c r="AQ1431" s="21">
        <v>30.389450342925322</v>
      </c>
      <c r="AR1431" s="21">
        <v>0.73158691092466199</v>
      </c>
      <c r="AS1431" s="21">
        <v>1.1050558140061908</v>
      </c>
      <c r="AT1431" s="21">
        <v>-1.0000000000000009</v>
      </c>
      <c r="AU1431" s="21">
        <v>-1.0000000000000009</v>
      </c>
      <c r="AV1431" s="21">
        <v>0.46499739988732924</v>
      </c>
      <c r="AW1431" s="21">
        <v>82.331371143354346</v>
      </c>
      <c r="AX1431" s="21">
        <v>82.278488094422386</v>
      </c>
      <c r="AY1431" s="21">
        <v>0.21381989051130709</v>
      </c>
      <c r="AZ1431" s="21">
        <v>22.528644268605294</v>
      </c>
      <c r="BA1431" s="26">
        <v>1463.2817279710077</v>
      </c>
    </row>
    <row r="1432" spans="1:100" x14ac:dyDescent="0.25">
      <c r="A1432">
        <v>3700</v>
      </c>
      <c r="B1432" t="s">
        <v>1818</v>
      </c>
      <c r="C1432" s="26">
        <v>3</v>
      </c>
      <c r="D1432" s="21">
        <v>3.8921218858858326</v>
      </c>
      <c r="E1432" s="21">
        <v>0</v>
      </c>
      <c r="F1432" s="21">
        <v>-7.4450829989053027E-3</v>
      </c>
      <c r="G1432" s="21">
        <v>-7.4450829989053027E-3</v>
      </c>
      <c r="H1432" s="21">
        <v>3.9933751790369842E-2</v>
      </c>
      <c r="I1432" s="21">
        <v>0</v>
      </c>
      <c r="J1432" s="21">
        <v>2.3960251074221866</v>
      </c>
      <c r="K1432" s="21">
        <v>3.9933751790369842E-2</v>
      </c>
      <c r="L1432" s="21">
        <v>-1.0000000000000002</v>
      </c>
      <c r="M1432" s="21">
        <v>-1.0000000000000002</v>
      </c>
      <c r="N1432" s="21">
        <v>0.79867503580739652</v>
      </c>
      <c r="O1432" s="21">
        <v>6.2807019103091086</v>
      </c>
      <c r="P1432" s="21">
        <v>-0.29828799809825085</v>
      </c>
      <c r="Q1432" s="21">
        <v>0.28044985656697152</v>
      </c>
      <c r="R1432" s="21">
        <v>9.618367217158949E-2</v>
      </c>
      <c r="S1432" s="21">
        <v>0.33333333333333348</v>
      </c>
      <c r="T1432" s="21">
        <v>2.6821597086704108E-2</v>
      </c>
      <c r="U1432" s="21">
        <v>-0.20309781153888917</v>
      </c>
      <c r="V1432" s="21">
        <v>0</v>
      </c>
      <c r="W1432" s="21">
        <v>4.6849346836311367</v>
      </c>
      <c r="X1432" s="21">
        <v>-0.79868180377251852</v>
      </c>
      <c r="Y1432" s="21">
        <v>-1.0000000000000002</v>
      </c>
      <c r="Z1432" s="21">
        <v>-1.0000000000000002</v>
      </c>
      <c r="AA1432" s="21">
        <v>3.2721734398298259</v>
      </c>
      <c r="AB1432" s="21">
        <v>-0.13432212387224615</v>
      </c>
      <c r="AC1432" s="21">
        <v>-1.2984899650665668E-2</v>
      </c>
      <c r="AD1432" s="21">
        <v>0.1171281252034536</v>
      </c>
      <c r="AE1432" s="21">
        <v>-1.5089449159729107</v>
      </c>
      <c r="AF1432" s="21">
        <v>-1.0000000000000002</v>
      </c>
      <c r="AG1432" s="21">
        <v>-1.0000000000000002</v>
      </c>
      <c r="AH1432" s="21">
        <v>-1.0000000000000002</v>
      </c>
      <c r="AI1432" s="21">
        <v>0</v>
      </c>
      <c r="AJ1432" s="21">
        <v>0</v>
      </c>
      <c r="AK1432" s="21">
        <v>-0.35897783000848832</v>
      </c>
      <c r="AL1432" s="21">
        <v>0.11586985220079121</v>
      </c>
      <c r="AM1432" s="21">
        <v>0.11641073927860636</v>
      </c>
      <c r="AN1432" s="21">
        <v>-0.24666973918853785</v>
      </c>
      <c r="AO1432" s="21">
        <v>1.1153793319227194</v>
      </c>
      <c r="AP1432" s="21">
        <v>-5.5873942187094903</v>
      </c>
      <c r="AQ1432" s="21">
        <v>7.0809597910533268</v>
      </c>
      <c r="AR1432" s="21">
        <v>0.15705711888114807</v>
      </c>
      <c r="AS1432" s="21">
        <v>-0.75874805198214912</v>
      </c>
      <c r="AT1432" s="21">
        <v>-1.0000000000000002</v>
      </c>
      <c r="AU1432" s="21">
        <v>-1.0000000000000002</v>
      </c>
      <c r="AV1432" s="21">
        <v>8.8738589172684193E-2</v>
      </c>
      <c r="AW1432" s="21">
        <v>3.9654811314294491</v>
      </c>
      <c r="AX1432" s="21">
        <v>3.9654811314294491</v>
      </c>
      <c r="AY1432" s="21">
        <v>0.13358713530810776</v>
      </c>
      <c r="AZ1432" s="21">
        <v>-39.715788863210285</v>
      </c>
      <c r="BA1432" s="26">
        <v>1361.7174927846243</v>
      </c>
    </row>
    <row r="1433" spans="1:100" x14ac:dyDescent="0.25">
      <c r="A1433">
        <v>3704</v>
      </c>
      <c r="B1433" t="s">
        <v>1819</v>
      </c>
      <c r="C1433" s="26">
        <v>3</v>
      </c>
      <c r="D1433" s="21">
        <v>5.6800916567724498</v>
      </c>
      <c r="E1433" s="21">
        <v>-6.6226823182796546E-2</v>
      </c>
      <c r="F1433" s="21">
        <v>0.17034002458991546</v>
      </c>
      <c r="G1433" s="21">
        <v>0.14505625309374146</v>
      </c>
      <c r="H1433" s="21">
        <v>0.25650087064361332</v>
      </c>
      <c r="I1433" s="21">
        <v>0</v>
      </c>
      <c r="J1433" s="21">
        <v>15.390052238616803</v>
      </c>
      <c r="K1433" s="21">
        <v>0.25650087064361332</v>
      </c>
      <c r="L1433" s="21">
        <v>-0.999999999999997</v>
      </c>
      <c r="M1433" s="21">
        <v>-0.999999999999997</v>
      </c>
      <c r="N1433" s="21">
        <v>5.1300174128722658</v>
      </c>
      <c r="O1433" s="21">
        <v>21.215200148483</v>
      </c>
      <c r="P1433" s="21">
        <v>-0.16767339711317325</v>
      </c>
      <c r="Q1433" s="21">
        <v>-6.1743869524076192E-2</v>
      </c>
      <c r="R1433" s="21">
        <v>-5.718136748076133E-2</v>
      </c>
      <c r="S1433" s="21">
        <v>0.33333333333333237</v>
      </c>
      <c r="T1433" s="21">
        <v>0.43175411478190584</v>
      </c>
      <c r="U1433" s="21">
        <v>-4.3776971795564286E-3</v>
      </c>
      <c r="V1433" s="21">
        <v>0</v>
      </c>
      <c r="W1433" s="21">
        <v>20.168355211682744</v>
      </c>
      <c r="X1433" s="21">
        <v>0.61171886703824441</v>
      </c>
      <c r="Y1433" s="21">
        <v>-0.999999999999997</v>
      </c>
      <c r="Z1433" s="21">
        <v>-0.999999999999997</v>
      </c>
      <c r="AA1433" s="21">
        <v>43.552250279356258</v>
      </c>
      <c r="AB1433" s="21">
        <v>-1.0957511164753384E-2</v>
      </c>
      <c r="AC1433" s="21">
        <v>0.23676054574578209</v>
      </c>
      <c r="AD1433" s="21">
        <v>0.24301849412205717</v>
      </c>
      <c r="AE1433" s="21">
        <v>23.441076435154294</v>
      </c>
      <c r="AF1433" s="21">
        <v>-0.999999999999997</v>
      </c>
      <c r="AG1433" s="21">
        <v>-0.999999999999997</v>
      </c>
      <c r="AH1433" s="21">
        <v>-0.999999999999997</v>
      </c>
      <c r="AI1433" s="21">
        <v>0</v>
      </c>
      <c r="AJ1433" s="21">
        <v>0</v>
      </c>
      <c r="AK1433" s="21">
        <v>0.39341984877711811</v>
      </c>
      <c r="AL1433" s="21">
        <v>2.2637174356187933E-2</v>
      </c>
      <c r="AM1433" s="21">
        <v>-4.0113921643885206E-2</v>
      </c>
      <c r="AN1433" s="21">
        <v>-0.35355150099319171</v>
      </c>
      <c r="AO1433" s="21">
        <v>0.96425120278846055</v>
      </c>
      <c r="AP1433" s="21">
        <v>-8.7256016530488498</v>
      </c>
      <c r="AQ1433" s="21">
        <v>35.558407450299526</v>
      </c>
      <c r="AR1433" s="21">
        <v>0.76070975093568172</v>
      </c>
      <c r="AS1433" s="21">
        <v>0.86821973768185778</v>
      </c>
      <c r="AT1433" s="21">
        <v>-0.999999999999997</v>
      </c>
      <c r="AU1433" s="21">
        <v>-0.999999999999997</v>
      </c>
      <c r="AV1433" s="21">
        <v>8.7874885612980305E-2</v>
      </c>
      <c r="AW1433" s="21">
        <v>56.041848774790459</v>
      </c>
      <c r="AX1433" s="21">
        <v>56.041848774790459</v>
      </c>
      <c r="AY1433" s="21">
        <v>-4.4726085866059195E-2</v>
      </c>
      <c r="AZ1433" s="21">
        <v>-14.094486201837929</v>
      </c>
      <c r="BA1433" s="26">
        <v>1369.6050830334218</v>
      </c>
    </row>
    <row r="1434" spans="1:100" x14ac:dyDescent="0.25">
      <c r="A1434">
        <v>3707</v>
      </c>
      <c r="B1434" t="s">
        <v>1820</v>
      </c>
      <c r="C1434" s="26">
        <v>3</v>
      </c>
      <c r="D1434" s="21">
        <v>2.1249550429656856</v>
      </c>
      <c r="E1434" s="21">
        <v>0</v>
      </c>
      <c r="F1434" s="21">
        <v>0.1073934277105619</v>
      </c>
      <c r="G1434" s="21">
        <v>0.1073934277105619</v>
      </c>
      <c r="H1434" s="21">
        <v>-1.4566718903272796E-2</v>
      </c>
      <c r="I1434" s="21">
        <v>0</v>
      </c>
      <c r="J1434" s="21">
        <v>-0.87400313419636788</v>
      </c>
      <c r="K1434" s="21">
        <v>-1.4566718903272796E-2</v>
      </c>
      <c r="L1434" s="21">
        <v>-0.99999999999999845</v>
      </c>
      <c r="M1434" s="21">
        <v>-0.99999999999999845</v>
      </c>
      <c r="N1434" s="21">
        <v>-0.29133437806545609</v>
      </c>
      <c r="O1434" s="21">
        <v>1.3583453364798763</v>
      </c>
      <c r="P1434" s="21">
        <v>0.10204050780435506</v>
      </c>
      <c r="Q1434" s="21">
        <v>-0.71143193787258163</v>
      </c>
      <c r="R1434" s="21">
        <v>-0.31153433453302609</v>
      </c>
      <c r="S1434" s="21">
        <v>0.33610027627020794</v>
      </c>
      <c r="T1434" s="21">
        <v>0.42333190648095437</v>
      </c>
      <c r="U1434" s="21">
        <v>-0.10872408239183637</v>
      </c>
      <c r="V1434" s="21">
        <v>0</v>
      </c>
      <c r="W1434" s="21">
        <v>26.61099277050393</v>
      </c>
      <c r="X1434" s="21">
        <v>0.41983420047297304</v>
      </c>
      <c r="Y1434" s="21">
        <v>-0.99999999999999845</v>
      </c>
      <c r="Z1434" s="21">
        <v>-0.99999999999999845</v>
      </c>
      <c r="AA1434" s="21">
        <v>69.924981742460929</v>
      </c>
      <c r="AB1434" s="21">
        <v>0.27985047291333293</v>
      </c>
      <c r="AC1434" s="21">
        <v>0.41606963023050048</v>
      </c>
      <c r="AD1434" s="21">
        <v>0.17659036298596739</v>
      </c>
      <c r="AE1434" s="21">
        <v>43.625523306490024</v>
      </c>
      <c r="AF1434" s="21">
        <v>-0.99999999999999845</v>
      </c>
      <c r="AG1434" s="21">
        <v>-0.99999999999999845</v>
      </c>
      <c r="AH1434" s="21">
        <v>-0.99999999999999845</v>
      </c>
      <c r="AI1434" s="21">
        <v>0</v>
      </c>
      <c r="AJ1434" s="21">
        <v>0</v>
      </c>
      <c r="AK1434" s="21">
        <v>4.9311292358477476E-2</v>
      </c>
      <c r="AL1434" s="21">
        <v>0.17781505401902875</v>
      </c>
      <c r="AM1434" s="21">
        <v>-0.11807896978175242</v>
      </c>
      <c r="AN1434" s="21">
        <v>1.7273803318830945E-2</v>
      </c>
      <c r="AO1434" s="21">
        <v>-2.7054177827514234</v>
      </c>
      <c r="AP1434" s="21">
        <v>1.320920353065917</v>
      </c>
      <c r="AQ1434" s="21">
        <v>25.736989636307563</v>
      </c>
      <c r="AR1434" s="21">
        <v>0.65070810035932558</v>
      </c>
      <c r="AS1434" s="21">
        <v>0.40526748156970038</v>
      </c>
      <c r="AT1434" s="21">
        <v>-0.99999999999999845</v>
      </c>
      <c r="AU1434" s="21">
        <v>-0.99999999999999845</v>
      </c>
      <c r="AV1434" s="21">
        <v>-0.20414090682246425</v>
      </c>
      <c r="AW1434" s="21">
        <v>72.604247432006744</v>
      </c>
      <c r="AX1434" s="21">
        <v>72.604247432006744</v>
      </c>
      <c r="AY1434" s="21">
        <v>0.26186101143161411</v>
      </c>
      <c r="AZ1434" s="21">
        <v>36.450926153671361</v>
      </c>
      <c r="BA1434" s="26">
        <v>1476.6747280007703</v>
      </c>
      <c r="CU1434" t="e">
        <v>#N/A</v>
      </c>
      <c r="CV1434" t="e">
        <v>#N/A</v>
      </c>
    </row>
    <row r="1435" spans="1:100" x14ac:dyDescent="0.25">
      <c r="A1435">
        <v>3711</v>
      </c>
      <c r="B1435" t="s">
        <v>1821</v>
      </c>
      <c r="C1435" s="26">
        <v>3</v>
      </c>
      <c r="D1435" s="21">
        <v>5.6127149645531178</v>
      </c>
      <c r="E1435" s="21">
        <v>0</v>
      </c>
      <c r="F1435" s="21">
        <v>0.13092169656784303</v>
      </c>
      <c r="G1435" s="21">
        <v>0.13092169656784303</v>
      </c>
      <c r="H1435" s="21">
        <v>0.25555894651954164</v>
      </c>
      <c r="I1435" s="21">
        <v>0</v>
      </c>
      <c r="J1435" s="21">
        <v>15.333536791172492</v>
      </c>
      <c r="K1435" s="21">
        <v>0.25555894651954164</v>
      </c>
      <c r="L1435" s="21">
        <v>-0.99999999999999989</v>
      </c>
      <c r="M1435" s="21">
        <v>-0.99999999999999989</v>
      </c>
      <c r="N1435" s="21">
        <v>5.1111789303908362</v>
      </c>
      <c r="O1435" s="21">
        <v>21.07717345229344</v>
      </c>
      <c r="P1435" s="21">
        <v>-0.16977862737819718</v>
      </c>
      <c r="Q1435" s="21">
        <v>0.4013349904471426</v>
      </c>
      <c r="R1435" s="21">
        <v>0.11866966700946879</v>
      </c>
      <c r="S1435" s="21">
        <v>0.33333333333333331</v>
      </c>
      <c r="T1435" s="21">
        <v>0.33376006311853013</v>
      </c>
      <c r="U1435" s="21">
        <v>0.21850296806275263</v>
      </c>
      <c r="V1435" s="21">
        <v>0</v>
      </c>
      <c r="W1435" s="21">
        <v>25.201496719802975</v>
      </c>
      <c r="X1435" s="21">
        <v>1.2859730519685291</v>
      </c>
      <c r="Y1435" s="21">
        <v>-0.99999999999999989</v>
      </c>
      <c r="Z1435" s="21">
        <v>-0.99999999999999989</v>
      </c>
      <c r="AA1435" s="21">
        <v>59.161514944255863</v>
      </c>
      <c r="AB1435" s="21">
        <v>0.46643793433343639</v>
      </c>
      <c r="AC1435" s="21">
        <v>0.35199989156572503</v>
      </c>
      <c r="AD1435" s="21">
        <v>-0.14161085475029239</v>
      </c>
      <c r="AE1435" s="21">
        <v>33.841348557443439</v>
      </c>
      <c r="AF1435" s="21">
        <v>-0.99999999999999989</v>
      </c>
      <c r="AG1435" s="21">
        <v>-0.99999999999999989</v>
      </c>
      <c r="AH1435" s="21">
        <v>-0.99999999999999989</v>
      </c>
      <c r="AI1435" s="21">
        <v>0</v>
      </c>
      <c r="AJ1435" s="21">
        <v>0</v>
      </c>
      <c r="AK1435" s="21">
        <v>9.1853864660873225E-2</v>
      </c>
      <c r="AL1435" s="21">
        <v>5.5970370541965131E-2</v>
      </c>
      <c r="AM1435" s="21">
        <v>-0.10748621258816317</v>
      </c>
      <c r="AN1435" s="21">
        <v>0.51451432339799508</v>
      </c>
      <c r="AO1435" s="21">
        <v>-2.2278859913997118</v>
      </c>
      <c r="AP1435" s="21">
        <v>13.142709937659697</v>
      </c>
      <c r="AQ1435" s="21">
        <v>40.535033510975481</v>
      </c>
      <c r="AR1435" s="21">
        <v>0.88559636451461632</v>
      </c>
      <c r="AS1435" s="21">
        <v>1.5415319984880711</v>
      </c>
      <c r="AT1435" s="21">
        <v>-0.99999999999999989</v>
      </c>
      <c r="AU1435" s="21">
        <v>-0.99999999999999989</v>
      </c>
      <c r="AV1435" s="21">
        <v>0.24959136357731182</v>
      </c>
      <c r="AW1435" s="21">
        <v>93.381398334209067</v>
      </c>
      <c r="AX1435" s="21">
        <v>93.381398334209067</v>
      </c>
      <c r="AY1435" s="21">
        <v>0.33213290500662951</v>
      </c>
      <c r="AZ1435" s="21">
        <v>35.631850871569334</v>
      </c>
      <c r="BA1435" s="26">
        <v>1562.5513477186728</v>
      </c>
    </row>
    <row r="1436" spans="1:100" x14ac:dyDescent="0.25">
      <c r="A1436">
        <v>3712</v>
      </c>
      <c r="B1436" t="s">
        <v>624</v>
      </c>
      <c r="C1436" s="26">
        <v>3</v>
      </c>
      <c r="D1436" s="21">
        <v>4.6209347837950636</v>
      </c>
      <c r="E1436" s="21">
        <v>0</v>
      </c>
      <c r="F1436" s="21">
        <v>-0.37025021353738885</v>
      </c>
      <c r="G1436" s="21">
        <v>-0.37025021353738885</v>
      </c>
      <c r="H1436" s="21">
        <v>9.1807730005974586E-2</v>
      </c>
      <c r="I1436" s="21">
        <v>0</v>
      </c>
      <c r="J1436" s="21">
        <v>5.5084638003584754</v>
      </c>
      <c r="K1436" s="21">
        <v>9.1807730005974586E-2</v>
      </c>
      <c r="L1436" s="21">
        <v>-0.99999999999999956</v>
      </c>
      <c r="M1436" s="21">
        <v>-0.99999999999999956</v>
      </c>
      <c r="N1436" s="21">
        <v>1.8361546001194911</v>
      </c>
      <c r="O1436" s="21">
        <v>9.7591483706161455</v>
      </c>
      <c r="P1436" s="21">
        <v>-1.0461612911070551E-2</v>
      </c>
      <c r="Q1436" s="21">
        <v>-0.96179519996258689</v>
      </c>
      <c r="R1436" s="21">
        <v>-0.31854758783439502</v>
      </c>
      <c r="S1436" s="21">
        <v>0.33333333333333309</v>
      </c>
      <c r="T1436" s="21">
        <v>0.35823245497422446</v>
      </c>
      <c r="U1436" s="21">
        <v>-0.22419608119090279</v>
      </c>
      <c r="V1436" s="21">
        <v>0</v>
      </c>
      <c r="W1436" s="21">
        <v>15.022479084427218</v>
      </c>
      <c r="X1436" s="21">
        <v>-0.27212714482113715</v>
      </c>
      <c r="Y1436" s="21">
        <v>-0.99999999999999956</v>
      </c>
      <c r="Z1436" s="21">
        <v>-0.99999999999999956</v>
      </c>
      <c r="AA1436" s="21">
        <v>43.646422748573549</v>
      </c>
      <c r="AB1436" s="21">
        <v>1.4762046579693995E-2</v>
      </c>
      <c r="AC1436" s="21">
        <v>0.22623466422851404</v>
      </c>
      <c r="AD1436" s="21">
        <v>0.33785311423140646</v>
      </c>
      <c r="AE1436" s="21">
        <v>28.942491251980712</v>
      </c>
      <c r="AF1436" s="21">
        <v>-0.99999999999999956</v>
      </c>
      <c r="AG1436" s="21">
        <v>-0.99999999999999956</v>
      </c>
      <c r="AH1436" s="21">
        <v>-0.99999999999999956</v>
      </c>
      <c r="AI1436" s="21">
        <v>0</v>
      </c>
      <c r="AJ1436" s="21">
        <v>0</v>
      </c>
      <c r="AK1436" s="21">
        <v>0.39487941879447713</v>
      </c>
      <c r="AL1436" s="21">
        <v>8.5179280226042237E-2</v>
      </c>
      <c r="AM1436" s="21">
        <v>9.5063775786844926E-2</v>
      </c>
      <c r="AN1436" s="21">
        <v>0.4532279685361808</v>
      </c>
      <c r="AO1436" s="21">
        <v>4.3509914886435102</v>
      </c>
      <c r="AP1436" s="21">
        <v>11.75659561453473</v>
      </c>
      <c r="AQ1436" s="21">
        <v>20.530942884785677</v>
      </c>
      <c r="AR1436" s="21">
        <v>0.46736970711665493</v>
      </c>
      <c r="AS1436" s="21">
        <v>-0.18031941481516256</v>
      </c>
      <c r="AT1436" s="21">
        <v>-0.99999999999999956</v>
      </c>
      <c r="AU1436" s="21">
        <v>-0.99999999999999956</v>
      </c>
      <c r="AV1436" s="21">
        <v>-0.68879780137178381</v>
      </c>
      <c r="AW1436" s="21">
        <v>65.162166733724419</v>
      </c>
      <c r="AX1436" s="21">
        <v>65.162166733724419</v>
      </c>
      <c r="AY1436" s="21">
        <v>-6.2824072349618315E-2</v>
      </c>
      <c r="AZ1436" s="21">
        <v>-14.270982739878864</v>
      </c>
      <c r="BA1436" s="26">
        <v>1396.4628648678827</v>
      </c>
      <c r="CU1436" t="e">
        <v>#N/A</v>
      </c>
      <c r="CV1436" t="e">
        <v>#N/A</v>
      </c>
    </row>
    <row r="1437" spans="1:100" x14ac:dyDescent="0.25">
      <c r="A1437">
        <v>3714</v>
      </c>
      <c r="B1437" t="s">
        <v>1822</v>
      </c>
      <c r="C1437" s="26">
        <v>3</v>
      </c>
      <c r="D1437" s="21">
        <v>4.836687417036198</v>
      </c>
      <c r="E1437" s="21">
        <v>-0.19349882206817884</v>
      </c>
      <c r="F1437" s="21">
        <v>-5.3885004626123365E-3</v>
      </c>
      <c r="G1437" s="21">
        <v>-7.3377651267936286E-2</v>
      </c>
      <c r="H1437" s="21">
        <v>0.19875499403774449</v>
      </c>
      <c r="I1437" s="21">
        <v>0</v>
      </c>
      <c r="J1437" s="21">
        <v>11.925299642264667</v>
      </c>
      <c r="K1437" s="21">
        <v>0.19875499403774449</v>
      </c>
      <c r="L1437" s="21">
        <v>-0.99999999999999956</v>
      </c>
      <c r="M1437" s="21">
        <v>-0.99999999999999956</v>
      </c>
      <c r="N1437" s="21">
        <v>3.9750998807548918</v>
      </c>
      <c r="O1437" s="21">
        <v>16.688609408032928</v>
      </c>
      <c r="P1437" s="21">
        <v>8.3482203903662108E-2</v>
      </c>
      <c r="Q1437" s="21">
        <v>-8.420349536895546E-4</v>
      </c>
      <c r="R1437" s="21">
        <v>-9.0427754839225109E-4</v>
      </c>
      <c r="S1437" s="21">
        <v>0.32489685553280362</v>
      </c>
      <c r="T1437" s="21">
        <v>0.38397492091373492</v>
      </c>
      <c r="U1437" s="21">
        <v>-0.18846225304290376</v>
      </c>
      <c r="V1437" s="21">
        <v>0</v>
      </c>
      <c r="W1437" s="21">
        <v>12.866181174635628</v>
      </c>
      <c r="X1437" s="21">
        <v>-0.20585592195435407</v>
      </c>
      <c r="Y1437" s="21">
        <v>-0.99999999999999956</v>
      </c>
      <c r="Z1437" s="21">
        <v>-0.99999999999999956</v>
      </c>
      <c r="AA1437" s="21">
        <v>29.165763324782255</v>
      </c>
      <c r="AB1437" s="21">
        <v>-9.6879664951487789E-3</v>
      </c>
      <c r="AC1437" s="21">
        <v>0.12379457399355989</v>
      </c>
      <c r="AD1437" s="21">
        <v>0.21190312105548897</v>
      </c>
      <c r="AE1437" s="21">
        <v>16.300486427695006</v>
      </c>
      <c r="AF1437" s="21">
        <v>-0.99999999999999956</v>
      </c>
      <c r="AG1437" s="21">
        <v>-0.99999999999999956</v>
      </c>
      <c r="AH1437" s="21">
        <v>-0.99999999999999956</v>
      </c>
      <c r="AI1437" s="21">
        <v>0</v>
      </c>
      <c r="AJ1437" s="21">
        <v>0</v>
      </c>
      <c r="AK1437" s="21">
        <v>-5.245060219330442E-3</v>
      </c>
      <c r="AL1437" s="21">
        <v>-4.8515496351634609E-2</v>
      </c>
      <c r="AM1437" s="21">
        <v>-3.4010000728804002E-2</v>
      </c>
      <c r="AN1437" s="21">
        <v>0.36422781751731409</v>
      </c>
      <c r="AO1437" s="21">
        <v>-0.87647531931675227</v>
      </c>
      <c r="AP1437" s="21">
        <v>8.863117956174678</v>
      </c>
      <c r="AQ1437" s="21">
        <v>24.791480816900282</v>
      </c>
      <c r="AR1437" s="21">
        <v>0.520409523403635</v>
      </c>
      <c r="AS1437" s="21">
        <v>-7.1009279166095677E-3</v>
      </c>
      <c r="AT1437" s="21">
        <v>-0.99999999999999956</v>
      </c>
      <c r="AU1437" s="21">
        <v>-0.99999999999999956</v>
      </c>
      <c r="AV1437" s="21">
        <v>-7.4281928816328543E-2</v>
      </c>
      <c r="AW1437" s="21">
        <v>54.717490688989834</v>
      </c>
      <c r="AX1437" s="21">
        <v>54.717490688989834</v>
      </c>
      <c r="AY1437" s="21">
        <v>0.27632171737026212</v>
      </c>
      <c r="AZ1437" s="21">
        <v>1.0298310751134694</v>
      </c>
      <c r="BA1437" s="26">
        <v>1398.9007691815862</v>
      </c>
    </row>
    <row r="1438" spans="1:100" x14ac:dyDescent="0.25">
      <c r="A1438">
        <v>3719</v>
      </c>
      <c r="B1438" t="s">
        <v>1823</v>
      </c>
      <c r="C1438" s="26">
        <v>3</v>
      </c>
      <c r="D1438" s="21">
        <v>4.6421927061347139</v>
      </c>
      <c r="E1438" s="21">
        <v>7.779002667447675E-2</v>
      </c>
      <c r="F1438" s="21">
        <v>5.0079821089859689E-3</v>
      </c>
      <c r="G1438" s="21">
        <v>2.4099055405080907E-2</v>
      </c>
      <c r="H1438" s="21">
        <v>0.30012582625886802</v>
      </c>
      <c r="I1438" s="21">
        <v>0</v>
      </c>
      <c r="J1438" s="21">
        <v>18.007549575532092</v>
      </c>
      <c r="K1438" s="21">
        <v>0.30012582625886802</v>
      </c>
      <c r="L1438" s="21">
        <v>-0.99999999999999811</v>
      </c>
      <c r="M1438" s="21">
        <v>-0.99999999999999811</v>
      </c>
      <c r="N1438" s="21">
        <v>6.0025165251773673</v>
      </c>
      <c r="O1438" s="21">
        <v>22.673841337071888</v>
      </c>
      <c r="P1438" s="21">
        <v>0.49719075657848266</v>
      </c>
      <c r="Q1438" s="21">
        <v>-0.54313167259280482</v>
      </c>
      <c r="R1438" s="21">
        <v>-0.14415759588303104</v>
      </c>
      <c r="S1438" s="21">
        <v>0.3333333333333327</v>
      </c>
      <c r="T1438" s="21">
        <v>0.33920107684778544</v>
      </c>
      <c r="U1438" s="21">
        <v>0.36955146810854861</v>
      </c>
      <c r="V1438" s="21">
        <v>0.14235780386007915</v>
      </c>
      <c r="W1438" s="21">
        <v>35.372714235635115</v>
      </c>
      <c r="X1438" s="21">
        <v>2.7047612795169202</v>
      </c>
      <c r="Y1438" s="21">
        <v>-0.99999999999999811</v>
      </c>
      <c r="Z1438" s="21">
        <v>-0.99999999999999811</v>
      </c>
      <c r="AA1438" s="21">
        <v>78.101461478418585</v>
      </c>
      <c r="AB1438" s="21">
        <v>0.21623916672335255</v>
      </c>
      <c r="AC1438" s="21">
        <v>0.27618052897584106</v>
      </c>
      <c r="AD1438" s="21">
        <v>0.36503840107413532</v>
      </c>
      <c r="AE1438" s="21">
        <v>42.872904838666457</v>
      </c>
      <c r="AF1438" s="21">
        <v>-0.99999999999999811</v>
      </c>
      <c r="AG1438" s="21">
        <v>-0.99999999999999811</v>
      </c>
      <c r="AH1438" s="21">
        <v>-0.99999999999999811</v>
      </c>
      <c r="AI1438" s="21">
        <v>-3.2443981887997683E-3</v>
      </c>
      <c r="AJ1438" s="21">
        <v>0.14235780386007915</v>
      </c>
      <c r="AK1438" s="21">
        <v>0.15183909123520573</v>
      </c>
      <c r="AL1438" s="21">
        <v>-0.15036666758103986</v>
      </c>
      <c r="AM1438" s="21">
        <v>3.8357180031980492E-2</v>
      </c>
      <c r="AN1438" s="21">
        <v>-0.11978377844829963</v>
      </c>
      <c r="AO1438" s="21">
        <v>1.7181249569755401</v>
      </c>
      <c r="AP1438" s="21">
        <v>-3.74642779911269</v>
      </c>
      <c r="AQ1438" s="21">
        <v>53.380263811167211</v>
      </c>
      <c r="AR1438" s="21">
        <v>1.1844436821497459</v>
      </c>
      <c r="AS1438" s="21">
        <v>3.0048871057757882</v>
      </c>
      <c r="AT1438" s="21">
        <v>-0.99999999999999811</v>
      </c>
      <c r="AU1438" s="21">
        <v>-0.99999999999999811</v>
      </c>
      <c r="AV1438" s="21">
        <v>-0.12005854047795023</v>
      </c>
      <c r="AW1438" s="21">
        <v>97.028875016377697</v>
      </c>
      <c r="AX1438" s="21">
        <v>111.1997674386096</v>
      </c>
      <c r="AY1438" s="21">
        <v>0.15927917568702912</v>
      </c>
      <c r="AZ1438" s="21">
        <v>7.4301088545244465</v>
      </c>
      <c r="BA1438" s="26">
        <v>1481.027000296328</v>
      </c>
    </row>
    <row r="1439" spans="1:100" x14ac:dyDescent="0.25">
      <c r="A1439">
        <v>3721</v>
      </c>
      <c r="B1439" t="s">
        <v>662</v>
      </c>
      <c r="C1439" s="26">
        <v>2</v>
      </c>
      <c r="D1439" s="21">
        <v>2.4033324124441036</v>
      </c>
      <c r="E1439" s="21">
        <v>-0.29511809785419546</v>
      </c>
      <c r="F1439" s="21">
        <v>-0.65793902334442222</v>
      </c>
      <c r="G1439" s="21">
        <v>-0.653259916616308</v>
      </c>
      <c r="H1439" s="21">
        <v>-8.2918595973750883E-2</v>
      </c>
      <c r="I1439" s="21">
        <v>0</v>
      </c>
      <c r="J1439" s="21">
        <v>-4.9751157584250523</v>
      </c>
      <c r="K1439" s="21">
        <v>-8.2918595973750883E-2</v>
      </c>
      <c r="L1439" s="21">
        <v>-1</v>
      </c>
      <c r="M1439" s="21">
        <v>-1</v>
      </c>
      <c r="N1439" s="21">
        <v>-1.6583719194750173</v>
      </c>
      <c r="O1439" s="21">
        <v>-1.3229756866654725</v>
      </c>
      <c r="P1439" s="21">
        <v>-1.3268371358439797</v>
      </c>
      <c r="Q1439" s="21">
        <v>-2.812903837116834</v>
      </c>
      <c r="R1439" s="21">
        <v>-0.92240132478472847</v>
      </c>
      <c r="S1439" s="21">
        <v>0.29935483735014962</v>
      </c>
      <c r="T1439" s="21">
        <v>0.152957421915487</v>
      </c>
      <c r="U1439" s="21">
        <v>-8.4868186728271539E-2</v>
      </c>
      <c r="V1439" s="21">
        <v>-2.0852974116970464E-2</v>
      </c>
      <c r="W1439" s="21">
        <v>14.062434252200333</v>
      </c>
      <c r="X1439" s="21">
        <v>5.0135803374763088E-2</v>
      </c>
      <c r="Y1439" s="21">
        <v>-1</v>
      </c>
      <c r="Z1439" s="21">
        <v>-1</v>
      </c>
      <c r="AA1439" s="21">
        <v>21.300207815485898</v>
      </c>
      <c r="AB1439" s="21">
        <v>-6.4833115893006402E-2</v>
      </c>
      <c r="AC1439" s="21">
        <v>-6.4688654723622757E-2</v>
      </c>
      <c r="AD1439" s="21">
        <v>-6.7714281026861348E-2</v>
      </c>
      <c r="AE1439" s="21">
        <v>0.83074994599055785</v>
      </c>
      <c r="AF1439" s="21">
        <v>-1</v>
      </c>
      <c r="AG1439" s="21">
        <v>-1</v>
      </c>
      <c r="AH1439" s="21">
        <v>-1</v>
      </c>
      <c r="AI1439" s="21">
        <v>-1.1701609192286954E-2</v>
      </c>
      <c r="AJ1439" s="21">
        <v>-2.0852974116970464E-2</v>
      </c>
      <c r="AK1439" s="21">
        <v>0.31001518564368358</v>
      </c>
      <c r="AL1439" s="21">
        <v>-0.13818722865443622</v>
      </c>
      <c r="AM1439" s="21">
        <v>0.35273634381264568</v>
      </c>
      <c r="AN1439" s="21">
        <v>-0.16929548359759189</v>
      </c>
      <c r="AO1439" s="21">
        <v>9.3690681308502839</v>
      </c>
      <c r="AP1439" s="21">
        <v>-3.9239068405277031</v>
      </c>
      <c r="AQ1439" s="21">
        <v>18.593051568254648</v>
      </c>
      <c r="AR1439" s="21">
        <v>0.45473325477676463</v>
      </c>
      <c r="AS1439" s="21">
        <v>0.1119994094970973</v>
      </c>
      <c r="AT1439" s="21">
        <v>-1</v>
      </c>
      <c r="AU1439" s="21">
        <v>-1</v>
      </c>
      <c r="AV1439" s="21">
        <v>-1.172347355145583</v>
      </c>
      <c r="AW1439" s="21">
        <v>29.990609653437417</v>
      </c>
      <c r="AX1439" s="21">
        <v>29.779250957624186</v>
      </c>
      <c r="AY1439" s="21">
        <v>-2.4619354482011496E-2</v>
      </c>
      <c r="AZ1439" s="21">
        <v>-33.511880186570728</v>
      </c>
      <c r="BA1439" s="26">
        <v>1395.053820265606</v>
      </c>
    </row>
    <row r="1440" spans="1:100" x14ac:dyDescent="0.25">
      <c r="A1440">
        <v>3723</v>
      </c>
      <c r="B1440" t="s">
        <v>1824</v>
      </c>
      <c r="C1440" s="26">
        <v>3</v>
      </c>
      <c r="D1440" s="21">
        <v>5.2899693690232734</v>
      </c>
      <c r="E1440" s="21">
        <v>0</v>
      </c>
      <c r="F1440" s="21">
        <v>-0.2620691386748531</v>
      </c>
      <c r="G1440" s="21">
        <v>-0.2620691386748531</v>
      </c>
      <c r="H1440" s="21">
        <v>0.13080849027286695</v>
      </c>
      <c r="I1440" s="21">
        <v>0</v>
      </c>
      <c r="J1440" s="21">
        <v>7.8485094163720168</v>
      </c>
      <c r="K1440" s="21">
        <v>0.13080849027286695</v>
      </c>
      <c r="L1440" s="21">
        <v>-1.0000000000000009</v>
      </c>
      <c r="M1440" s="21">
        <v>-1.0000000000000009</v>
      </c>
      <c r="N1440" s="21">
        <v>2.6161698054573392</v>
      </c>
      <c r="O1440" s="21">
        <v>12.876409646720438</v>
      </c>
      <c r="P1440" s="21">
        <v>3.8423478033202914</v>
      </c>
      <c r="Q1440" s="21">
        <v>-1.7602239407341302</v>
      </c>
      <c r="R1440" s="21">
        <v>-0.25547372335332885</v>
      </c>
      <c r="S1440" s="21">
        <v>0.33333333333333354</v>
      </c>
      <c r="T1440" s="21">
        <v>0.374390031614171</v>
      </c>
      <c r="U1440" s="21">
        <v>-1.7610686083684469E-2</v>
      </c>
      <c r="V1440" s="21">
        <v>1.43297720268259E-2</v>
      </c>
      <c r="W1440" s="21">
        <v>22.945358424711156</v>
      </c>
      <c r="X1440" s="21">
        <v>0.60768599109247856</v>
      </c>
      <c r="Y1440" s="21">
        <v>-1.0000000000000009</v>
      </c>
      <c r="Z1440" s="21">
        <v>-1.0000000000000009</v>
      </c>
      <c r="AA1440" s="21">
        <v>58.387145375117015</v>
      </c>
      <c r="AB1440" s="21">
        <v>0.31847504955426864</v>
      </c>
      <c r="AC1440" s="21">
        <v>0.17093419412382518</v>
      </c>
      <c r="AD1440" s="21">
        <v>0.22453596979708954</v>
      </c>
      <c r="AE1440" s="21">
        <v>35.697260673759153</v>
      </c>
      <c r="AF1440" s="21">
        <v>-1.0000000000000009</v>
      </c>
      <c r="AG1440" s="21">
        <v>-1.0000000000000009</v>
      </c>
      <c r="AH1440" s="21">
        <v>-1.0000000000000009</v>
      </c>
      <c r="AI1440" s="21">
        <v>0</v>
      </c>
      <c r="AJ1440" s="21">
        <v>1.43297720268259E-2</v>
      </c>
      <c r="AK1440" s="21">
        <v>7.7995892208647902E-2</v>
      </c>
      <c r="AL1440" s="21">
        <v>1.3347205966988629E-2</v>
      </c>
      <c r="AM1440" s="21">
        <v>1.4900340179198945E-2</v>
      </c>
      <c r="AN1440" s="21">
        <v>3.6355347583354111E-2</v>
      </c>
      <c r="AO1440" s="21">
        <v>0.7624879655232123</v>
      </c>
      <c r="AP1440" s="21">
        <v>0.97561971941879588</v>
      </c>
      <c r="AQ1440" s="21">
        <v>30.793867841083195</v>
      </c>
      <c r="AR1440" s="21">
        <v>0.70444245089064594</v>
      </c>
      <c r="AS1440" s="21">
        <v>0.73849448136534546</v>
      </c>
      <c r="AT1440" s="21">
        <v>-1.0000000000000009</v>
      </c>
      <c r="AU1440" s="21">
        <v>-1.0000000000000009</v>
      </c>
      <c r="AV1440" s="21">
        <v>-0.51754286202818189</v>
      </c>
      <c r="AW1440" s="21">
        <v>72.239174741256164</v>
      </c>
      <c r="AX1440" s="21">
        <v>73.672151943938758</v>
      </c>
      <c r="AY1440" s="21">
        <v>0.37005254171572521</v>
      </c>
      <c r="AZ1440" s="21">
        <v>32.480658406975991</v>
      </c>
      <c r="BA1440" s="26">
        <v>1495.7722957837557</v>
      </c>
      <c r="CU1440" t="e">
        <v>#N/A</v>
      </c>
      <c r="CV1440" t="e">
        <v>#N/A</v>
      </c>
    </row>
    <row r="1441" spans="1:100" x14ac:dyDescent="0.25">
      <c r="A1441">
        <v>3728</v>
      </c>
      <c r="B1441" t="s">
        <v>1825</v>
      </c>
      <c r="C1441" s="26">
        <v>3</v>
      </c>
      <c r="D1441" s="21">
        <v>1.6484089228917322</v>
      </c>
      <c r="E1441" s="21">
        <v>0</v>
      </c>
      <c r="F1441" s="21">
        <v>1.2306104681720749</v>
      </c>
      <c r="G1441" s="21">
        <v>1.2306104681720749</v>
      </c>
      <c r="H1441" s="21">
        <v>-0.15715886860365147</v>
      </c>
      <c r="I1441" s="21">
        <v>0</v>
      </c>
      <c r="J1441" s="21">
        <v>-9.4295321162190895</v>
      </c>
      <c r="K1441" s="21">
        <v>-0.15715886860365147</v>
      </c>
      <c r="L1441" s="21">
        <v>-1.0000000000000009</v>
      </c>
      <c r="M1441" s="21">
        <v>-1.0000000000000009</v>
      </c>
      <c r="N1441" s="21">
        <v>-3.1431773720730298</v>
      </c>
      <c r="O1441" s="21">
        <v>-6.550512725155281</v>
      </c>
      <c r="P1441" s="21">
        <v>-2.9136131427914087</v>
      </c>
      <c r="Q1441" s="21">
        <v>4.0981552135457546</v>
      </c>
      <c r="R1441" s="21">
        <v>1.038742390688645</v>
      </c>
      <c r="S1441" s="21">
        <v>0.33333333333333348</v>
      </c>
      <c r="T1441" s="21">
        <v>0.26845372087287678</v>
      </c>
      <c r="U1441" s="21">
        <v>-3.3838322512194777E-2</v>
      </c>
      <c r="V1441" s="21">
        <v>-1.1768428449099901E-2</v>
      </c>
      <c r="W1441" s="21">
        <v>28.533566873942686</v>
      </c>
      <c r="X1441" s="21">
        <v>0.48810244960602656</v>
      </c>
      <c r="Y1441" s="21">
        <v>-1.0000000000000009</v>
      </c>
      <c r="Z1441" s="21">
        <v>-1.0000000000000009</v>
      </c>
      <c r="AA1441" s="21">
        <v>24.125969938261413</v>
      </c>
      <c r="AB1441" s="21">
        <v>1.3871732205807522E-2</v>
      </c>
      <c r="AC1441" s="21">
        <v>1.9069144997784088E-2</v>
      </c>
      <c r="AD1441" s="21">
        <v>-0.14186766373099013</v>
      </c>
      <c r="AE1441" s="21">
        <v>-5.4463393263699249</v>
      </c>
      <c r="AF1441" s="21">
        <v>-1.0000000000000009</v>
      </c>
      <c r="AG1441" s="21">
        <v>-1.0000000000000009</v>
      </c>
      <c r="AH1441" s="21">
        <v>-1.0000000000000009</v>
      </c>
      <c r="AI1441" s="21">
        <v>1.421149479006752E-2</v>
      </c>
      <c r="AJ1441" s="21">
        <v>-1.1768428449099901E-2</v>
      </c>
      <c r="AK1441" s="21">
        <v>0.30286094952605103</v>
      </c>
      <c r="AL1441" s="21">
        <v>6.901515560441876E-2</v>
      </c>
      <c r="AM1441" s="21">
        <v>-1.6586645695203534E-3</v>
      </c>
      <c r="AN1441" s="21">
        <v>-0.16937799993738975</v>
      </c>
      <c r="AO1441" s="21">
        <v>1.4728381333922462</v>
      </c>
      <c r="AP1441" s="21">
        <v>-3.8893742204126509</v>
      </c>
      <c r="AQ1441" s="21">
        <v>19.104034757723589</v>
      </c>
      <c r="AR1441" s="21">
        <v>0.55618030324491552</v>
      </c>
      <c r="AS1441" s="21">
        <v>0.33094358100237492</v>
      </c>
      <c r="AT1441" s="21">
        <v>-1.0000000000000009</v>
      </c>
      <c r="AU1441" s="21">
        <v>-1.0000000000000009</v>
      </c>
      <c r="AV1441" s="21">
        <v>2.2693528588607208</v>
      </c>
      <c r="AW1441" s="21">
        <v>13.686082992693473</v>
      </c>
      <c r="AX1441" s="21">
        <v>12.793470043584827</v>
      </c>
      <c r="AY1441" s="21">
        <v>-3.4296759522286224E-3</v>
      </c>
      <c r="AZ1441" s="21">
        <v>-11.222747574020396</v>
      </c>
      <c r="BA1441" s="26">
        <v>1360.0280903223263</v>
      </c>
    </row>
    <row r="1442" spans="1:100" x14ac:dyDescent="0.25">
      <c r="A1442">
        <v>3729</v>
      </c>
      <c r="B1442" t="s">
        <v>1826</v>
      </c>
      <c r="C1442" s="26">
        <v>3</v>
      </c>
      <c r="D1442" s="21">
        <v>5.2587429436716926</v>
      </c>
      <c r="E1442" s="21">
        <v>-6.6657868377659926E-2</v>
      </c>
      <c r="F1442" s="21">
        <v>-1.7734776619450013E-2</v>
      </c>
      <c r="G1442" s="21">
        <v>-3.154795882218895E-2</v>
      </c>
      <c r="H1442" s="21">
        <v>0.56007378886283421</v>
      </c>
      <c r="I1442" s="21">
        <v>0</v>
      </c>
      <c r="J1442" s="21">
        <v>33.604427331770061</v>
      </c>
      <c r="K1442" s="21">
        <v>0.56007378886283421</v>
      </c>
      <c r="L1442" s="21">
        <v>-1.0000000000000002</v>
      </c>
      <c r="M1442" s="21">
        <v>-1.0000000000000002</v>
      </c>
      <c r="N1442" s="21">
        <v>11.201475777256684</v>
      </c>
      <c r="O1442" s="21">
        <v>38.831622316619558</v>
      </c>
      <c r="P1442" s="21">
        <v>-0.27613717686086375</v>
      </c>
      <c r="Q1442" s="21">
        <v>-0.28668911165206623</v>
      </c>
      <c r="R1442" s="21">
        <v>-0.20839539108289365</v>
      </c>
      <c r="S1442" s="21">
        <v>0.33333333333333354</v>
      </c>
      <c r="T1442" s="21">
        <v>0.23139181242155249</v>
      </c>
      <c r="U1442" s="21">
        <v>0.15780607742998684</v>
      </c>
      <c r="V1442" s="21">
        <v>-1.0590105183964894E-2</v>
      </c>
      <c r="W1442" s="21">
        <v>6.0746931655229446</v>
      </c>
      <c r="X1442" s="21">
        <v>0.64657073116548058</v>
      </c>
      <c r="Y1442" s="21">
        <v>-1.0000000000000002</v>
      </c>
      <c r="Z1442" s="21">
        <v>-1.0000000000000002</v>
      </c>
      <c r="AA1442" s="21">
        <v>39.47036820537236</v>
      </c>
      <c r="AB1442" s="21">
        <v>0.29404602327801083</v>
      </c>
      <c r="AC1442" s="21">
        <v>0.24316313705071452</v>
      </c>
      <c r="AD1442" s="21">
        <v>0.1348722482899207</v>
      </c>
      <c r="AE1442" s="21">
        <v>33.604070430932325</v>
      </c>
      <c r="AF1442" s="21">
        <v>-1.0000000000000002</v>
      </c>
      <c r="AG1442" s="21">
        <v>-1.0000000000000002</v>
      </c>
      <c r="AH1442" s="21">
        <v>-1.0000000000000002</v>
      </c>
      <c r="AI1442" s="21">
        <v>-3.9537656163410118E-3</v>
      </c>
      <c r="AJ1442" s="21">
        <v>-1.0590105183964894E-2</v>
      </c>
      <c r="AK1442" s="21">
        <v>-1.5373431722219721E-2</v>
      </c>
      <c r="AL1442" s="21">
        <v>-7.1822520522170988E-2</v>
      </c>
      <c r="AM1442" s="21">
        <v>0.15973805041615546</v>
      </c>
      <c r="AN1442" s="21">
        <v>3.2865653639377428E-2</v>
      </c>
      <c r="AO1442" s="21">
        <v>3.9165841017927869</v>
      </c>
      <c r="AP1442" s="21">
        <v>0.46252873837358066</v>
      </c>
      <c r="AQ1442" s="21">
        <v>39.679120497293027</v>
      </c>
      <c r="AR1442" s="21">
        <v>0.7119411180009082</v>
      </c>
      <c r="AS1442" s="21">
        <v>1.2066445200283145</v>
      </c>
      <c r="AT1442" s="21">
        <v>-1.0000000000000002</v>
      </c>
      <c r="AU1442" s="21">
        <v>-1.0000000000000002</v>
      </c>
      <c r="AV1442" s="21">
        <v>-0.23994334990508254</v>
      </c>
      <c r="AW1442" s="21">
        <v>78.764519260365532</v>
      </c>
      <c r="AX1442" s="21">
        <v>77.626433429642233</v>
      </c>
      <c r="AY1442" s="21">
        <v>0.16109639207562629</v>
      </c>
      <c r="AZ1442" s="21">
        <v>23.491498062136131</v>
      </c>
      <c r="BA1442" s="26">
        <v>1512.3506190423652</v>
      </c>
    </row>
    <row r="1443" spans="1:100" x14ac:dyDescent="0.25">
      <c r="A1443">
        <v>3734</v>
      </c>
      <c r="B1443" t="s">
        <v>1827</v>
      </c>
      <c r="C1443" s="26">
        <v>2</v>
      </c>
      <c r="D1443" s="21">
        <v>4.1007783702054965</v>
      </c>
      <c r="E1443" s="21">
        <v>8.193231332059743E-2</v>
      </c>
      <c r="F1443" s="21">
        <v>0.28095768785721881</v>
      </c>
      <c r="G1443" s="21">
        <v>0.28990041260092037</v>
      </c>
      <c r="H1443" s="21">
        <v>0.11220200185170651</v>
      </c>
      <c r="I1443" s="21">
        <v>0</v>
      </c>
      <c r="J1443" s="21">
        <v>6.7321201111023896</v>
      </c>
      <c r="K1443" s="21">
        <v>0.11220200185170651</v>
      </c>
      <c r="L1443" s="21">
        <v>-1</v>
      </c>
      <c r="M1443" s="21">
        <v>-1</v>
      </c>
      <c r="N1443" s="21">
        <v>2.24404003703413</v>
      </c>
      <c r="O1443" s="21">
        <v>10.837781423001811</v>
      </c>
      <c r="P1443" s="21">
        <v>0.58272165506146201</v>
      </c>
      <c r="Q1443" s="21">
        <v>1.6502308128997922</v>
      </c>
      <c r="R1443" s="21">
        <v>0.54350812359905609</v>
      </c>
      <c r="S1443" s="21">
        <v>0.33582845280878237</v>
      </c>
      <c r="T1443" s="21">
        <v>0.30694975867366547</v>
      </c>
      <c r="U1443" s="21">
        <v>0.10581761455375914</v>
      </c>
      <c r="V1443" s="21">
        <v>4.3611312237862385E-3</v>
      </c>
      <c r="W1443" s="21">
        <v>26.097411494627771</v>
      </c>
      <c r="X1443" s="21">
        <v>0.93350658224172078</v>
      </c>
      <c r="Y1443" s="21">
        <v>-1</v>
      </c>
      <c r="Z1443" s="21">
        <v>-1</v>
      </c>
      <c r="AA1443" s="21">
        <v>46.078287549640542</v>
      </c>
      <c r="AB1443" s="21">
        <v>0.14905656072245135</v>
      </c>
      <c r="AC1443" s="21">
        <v>0.14928219251312824</v>
      </c>
      <c r="AD1443" s="21">
        <v>0.14441907804160378</v>
      </c>
      <c r="AE1443" s="21">
        <v>20.535653915901332</v>
      </c>
      <c r="AF1443" s="21">
        <v>-1</v>
      </c>
      <c r="AG1443" s="21">
        <v>-1</v>
      </c>
      <c r="AH1443" s="21">
        <v>-1</v>
      </c>
      <c r="AI1443" s="21">
        <v>2.1243589944379849E-3</v>
      </c>
      <c r="AJ1443" s="21">
        <v>4.3611312237862385E-3</v>
      </c>
      <c r="AK1443" s="21">
        <v>5.233327920872171E-2</v>
      </c>
      <c r="AL1443" s="21">
        <v>0.11949467778052561</v>
      </c>
      <c r="AM1443" s="21">
        <v>5.2608204794360833E-2</v>
      </c>
      <c r="AN1443" s="21">
        <v>0.13083265542069294</v>
      </c>
      <c r="AO1443" s="21">
        <v>1.7266301975763456</v>
      </c>
      <c r="AP1443" s="21">
        <v>3.7185310927462352</v>
      </c>
      <c r="AQ1443" s="21">
        <v>31.405134263444435</v>
      </c>
      <c r="AR1443" s="21">
        <v>0.73675227331861326</v>
      </c>
      <c r="AS1443" s="21">
        <v>1.0240135309859915</v>
      </c>
      <c r="AT1443" s="21">
        <v>-1</v>
      </c>
      <c r="AU1443" s="21">
        <v>-1</v>
      </c>
      <c r="AV1443" s="21">
        <v>0.77297350997022285</v>
      </c>
      <c r="AW1443" s="21">
        <v>58.545533702278789</v>
      </c>
      <c r="AX1443" s="21">
        <v>58.708262716801769</v>
      </c>
      <c r="AY1443" s="21">
        <v>0.19533013722761669</v>
      </c>
      <c r="AZ1443" s="21">
        <v>5.0216256546172211</v>
      </c>
      <c r="BA1443" s="26">
        <v>1500.3089994597908</v>
      </c>
    </row>
    <row r="1444" spans="1:100" x14ac:dyDescent="0.25">
      <c r="A1444">
        <v>3735</v>
      </c>
      <c r="B1444" t="s">
        <v>1828</v>
      </c>
      <c r="C1444" s="26">
        <v>3</v>
      </c>
      <c r="D1444" s="21">
        <v>6.188647114766054</v>
      </c>
      <c r="E1444" s="21">
        <v>0</v>
      </c>
      <c r="F1444" s="21">
        <v>8.2481151957837229E-2</v>
      </c>
      <c r="G1444" s="21">
        <v>8.2481151957837229E-2</v>
      </c>
      <c r="H1444" s="21">
        <v>0.18815336630205051</v>
      </c>
      <c r="I1444" s="21">
        <v>0</v>
      </c>
      <c r="J1444" s="21">
        <v>11.289201978123035</v>
      </c>
      <c r="K1444" s="21">
        <v>0.18815336630205051</v>
      </c>
      <c r="L1444" s="21">
        <v>-0.99999999999999889</v>
      </c>
      <c r="M1444" s="21">
        <v>-0.99999999999999889</v>
      </c>
      <c r="N1444" s="21">
        <v>3.7630673260410115</v>
      </c>
      <c r="O1444" s="21">
        <v>17.560330244846924</v>
      </c>
      <c r="P1444" s="21">
        <v>-2.8312694900802451</v>
      </c>
      <c r="Q1444" s="21">
        <v>0.78556862710340425</v>
      </c>
      <c r="R1444" s="21">
        <v>2.2428190609522582E-2</v>
      </c>
      <c r="S1444" s="21">
        <v>0.33333333333333309</v>
      </c>
      <c r="T1444" s="21">
        <v>0.39577574925948716</v>
      </c>
      <c r="U1444" s="21">
        <v>0.4450569459904834</v>
      </c>
      <c r="V1444" s="21">
        <v>-9.517169613756267E-3</v>
      </c>
      <c r="W1444" s="21">
        <v>39.059819706699862</v>
      </c>
      <c r="X1444" s="21">
        <v>2.3265228984963198</v>
      </c>
      <c r="Y1444" s="21">
        <v>-0.99999999999999889</v>
      </c>
      <c r="Z1444" s="21">
        <v>-0.99999999999999889</v>
      </c>
      <c r="AA1444" s="21">
        <v>85.209149057801199</v>
      </c>
      <c r="AB1444" s="21">
        <v>0.2296713810038396</v>
      </c>
      <c r="AC1444" s="21">
        <v>0.50069724839237728</v>
      </c>
      <c r="AD1444" s="21">
        <v>0.19216939381361858</v>
      </c>
      <c r="AE1444" s="21">
        <v>46.126901160491776</v>
      </c>
      <c r="AF1444" s="21">
        <v>-0.99999999999999889</v>
      </c>
      <c r="AG1444" s="21">
        <v>-0.99999999999999889</v>
      </c>
      <c r="AH1444" s="21">
        <v>-0.99999999999999889</v>
      </c>
      <c r="AI1444" s="21">
        <v>2.8504361227972192E-2</v>
      </c>
      <c r="AJ1444" s="21">
        <v>-9.517169613756267E-3</v>
      </c>
      <c r="AK1444" s="21">
        <v>6.4115461165259485E-2</v>
      </c>
      <c r="AL1444" s="21">
        <v>0.17066952375354316</v>
      </c>
      <c r="AM1444" s="21">
        <v>-0.21371075272457613</v>
      </c>
      <c r="AN1444" s="21">
        <v>-1.2525290863258196E-2</v>
      </c>
      <c r="AO1444" s="21">
        <v>-5.0221915122881047</v>
      </c>
      <c r="AP1444" s="21">
        <v>0.54021534718625996</v>
      </c>
      <c r="AQ1444" s="21">
        <v>50.34902168482288</v>
      </c>
      <c r="AR1444" s="21">
        <v>1.1646488589695467</v>
      </c>
      <c r="AS1444" s="21">
        <v>2.5146762647983696</v>
      </c>
      <c r="AT1444" s="21">
        <v>-0.99999999999999889</v>
      </c>
      <c r="AU1444" s="21">
        <v>-0.99999999999999889</v>
      </c>
      <c r="AV1444" s="21">
        <v>0.10490934256735934</v>
      </c>
      <c r="AW1444" s="21">
        <v>103.30969464983437</v>
      </c>
      <c r="AX1444" s="21">
        <v>102.92806491301815</v>
      </c>
      <c r="AY1444" s="21">
        <v>0.45403196811561175</v>
      </c>
      <c r="AZ1444" s="21">
        <v>72.792710106629812</v>
      </c>
      <c r="BA1444" s="26">
        <v>1545.1724809796815</v>
      </c>
      <c r="CU1444" t="e">
        <v>#N/A</v>
      </c>
      <c r="CV1444" t="e">
        <v>#N/A</v>
      </c>
    </row>
    <row r="1445" spans="1:100" x14ac:dyDescent="0.25">
      <c r="A1445">
        <v>3737</v>
      </c>
      <c r="B1445" t="s">
        <v>1829</v>
      </c>
      <c r="C1445" s="26">
        <v>3</v>
      </c>
      <c r="D1445" s="21">
        <v>4.597393019932027</v>
      </c>
      <c r="E1445" s="21">
        <v>0</v>
      </c>
      <c r="F1445" s="21">
        <v>-0.16597197583459763</v>
      </c>
      <c r="G1445" s="21">
        <v>-0.16597197583459763</v>
      </c>
      <c r="H1445" s="21">
        <v>0.20541743919674357</v>
      </c>
      <c r="I1445" s="21">
        <v>0</v>
      </c>
      <c r="J1445" s="21">
        <v>12.325046351804605</v>
      </c>
      <c r="K1445" s="21">
        <v>0.20541743919674357</v>
      </c>
      <c r="L1445" s="21">
        <v>-0.999999999999998</v>
      </c>
      <c r="M1445" s="21">
        <v>-0.999999999999998</v>
      </c>
      <c r="N1445" s="21">
        <v>4.1083487839348685</v>
      </c>
      <c r="O1445" s="21">
        <v>16.756467395902046</v>
      </c>
      <c r="P1445" s="21">
        <v>-4.6901503047378321E-2</v>
      </c>
      <c r="Q1445" s="21">
        <v>1.5871260378128391</v>
      </c>
      <c r="R1445" s="21">
        <v>0.56976219756712965</v>
      </c>
      <c r="S1445" s="21">
        <v>0.33333333333333243</v>
      </c>
      <c r="T1445" s="21">
        <v>0.26463849941079048</v>
      </c>
      <c r="U1445" s="21">
        <v>0.53226532020920658</v>
      </c>
      <c r="V1445" s="21">
        <v>7.1482647060937432E-2</v>
      </c>
      <c r="W1445" s="21">
        <v>39.852094432700937</v>
      </c>
      <c r="X1445" s="21">
        <v>2.8818167228272893</v>
      </c>
      <c r="Y1445" s="21">
        <v>-0.999999999999998</v>
      </c>
      <c r="Z1445" s="21">
        <v>-0.999999999999998</v>
      </c>
      <c r="AA1445" s="21">
        <v>74.9330237093818</v>
      </c>
      <c r="AB1445" s="21">
        <v>0.16976841555957953</v>
      </c>
      <c r="AC1445" s="21">
        <v>0.35596867661545495</v>
      </c>
      <c r="AD1445" s="21">
        <v>0.16448624940724038</v>
      </c>
      <c r="AE1445" s="21">
        <v>34.51116707911374</v>
      </c>
      <c r="AF1445" s="21">
        <v>-0.999999999999998</v>
      </c>
      <c r="AG1445" s="21">
        <v>-0.999999999999998</v>
      </c>
      <c r="AH1445" s="21">
        <v>-0.999999999999998</v>
      </c>
      <c r="AI1445" s="21">
        <v>-1.1525537305263633E-2</v>
      </c>
      <c r="AJ1445" s="21">
        <v>7.1482647060937432E-2</v>
      </c>
      <c r="AK1445" s="21">
        <v>0.16765943702140032</v>
      </c>
      <c r="AL1445" s="21">
        <v>-2.9009422748124049E-2</v>
      </c>
      <c r="AM1445" s="21">
        <v>0.24436188659757571</v>
      </c>
      <c r="AN1445" s="21">
        <v>0.70228675689626963</v>
      </c>
      <c r="AO1445" s="21">
        <v>6.9473443500463956</v>
      </c>
      <c r="AP1445" s="21">
        <v>17.412121808666122</v>
      </c>
      <c r="AQ1445" s="21">
        <v>52.177140784505539</v>
      </c>
      <c r="AR1445" s="21">
        <v>1.2017198000142677</v>
      </c>
      <c r="AS1445" s="21">
        <v>3.0872341620240333</v>
      </c>
      <c r="AT1445" s="21">
        <v>-0.999999999999998</v>
      </c>
      <c r="AU1445" s="21">
        <v>-0.999999999999998</v>
      </c>
      <c r="AV1445" s="21">
        <v>0.40379022173253221</v>
      </c>
      <c r="AW1445" s="21">
        <v>109.10161291394996</v>
      </c>
      <c r="AX1445" s="21">
        <v>116.01936687393845</v>
      </c>
      <c r="AY1445" s="21">
        <v>0.20427862090757201</v>
      </c>
      <c r="AZ1445" s="21">
        <v>36.389540281199416</v>
      </c>
      <c r="BA1445" s="26">
        <v>1552.3341056432598</v>
      </c>
      <c r="CU1445" t="e">
        <v>#N/A</v>
      </c>
      <c r="CV1445" t="e">
        <v>#N/A</v>
      </c>
    </row>
    <row r="1446" spans="1:100" x14ac:dyDescent="0.25">
      <c r="A1446">
        <v>3739</v>
      </c>
      <c r="B1446" t="s">
        <v>1830</v>
      </c>
      <c r="C1446" s="26">
        <v>2</v>
      </c>
      <c r="D1446" s="21">
        <v>3.9089239212088436</v>
      </c>
      <c r="E1446" s="21">
        <v>3.9316052962416415E-2</v>
      </c>
      <c r="F1446" s="21">
        <v>0.17483854434709506</v>
      </c>
      <c r="G1446" s="21">
        <v>0.18329937210823136</v>
      </c>
      <c r="H1446" s="21">
        <v>9.0148425057385476E-2</v>
      </c>
      <c r="I1446" s="21">
        <v>0</v>
      </c>
      <c r="J1446" s="21">
        <v>5.4089055034431279</v>
      </c>
      <c r="K1446" s="21">
        <v>9.0148425057385476E-2</v>
      </c>
      <c r="L1446" s="21">
        <v>-1</v>
      </c>
      <c r="M1446" s="21">
        <v>-1</v>
      </c>
      <c r="N1446" s="21">
        <v>1.8029685011477092</v>
      </c>
      <c r="O1446" s="21">
        <v>9.4633074116263582</v>
      </c>
      <c r="P1446" s="21">
        <v>0.36689307567090845</v>
      </c>
      <c r="Q1446" s="21">
        <v>1.1457833898984318</v>
      </c>
      <c r="R1446" s="21">
        <v>0.37782317309284824</v>
      </c>
      <c r="S1446" s="21">
        <v>0.33170600910756415</v>
      </c>
      <c r="T1446" s="21">
        <v>0.28954471859957059</v>
      </c>
      <c r="U1446" s="21">
        <v>8.4265282257597843E-2</v>
      </c>
      <c r="V1446" s="21">
        <v>1.5112977637130186E-3</v>
      </c>
      <c r="W1446" s="21">
        <v>24.737153798660675</v>
      </c>
      <c r="X1446" s="21">
        <v>0.8336632775024202</v>
      </c>
      <c r="Y1446" s="21">
        <v>-1</v>
      </c>
      <c r="Z1446" s="21">
        <v>-1</v>
      </c>
      <c r="AA1446" s="21">
        <v>43.277736042916452</v>
      </c>
      <c r="AB1446" s="21">
        <v>0.12488160194659186</v>
      </c>
      <c r="AC1446" s="21">
        <v>0.12509805939816729</v>
      </c>
      <c r="AD1446" s="21">
        <v>0.12044262769760378</v>
      </c>
      <c r="AE1446" s="21">
        <v>18.308499951798154</v>
      </c>
      <c r="AF1446" s="21">
        <v>-1</v>
      </c>
      <c r="AG1446" s="21">
        <v>-1</v>
      </c>
      <c r="AH1446" s="21">
        <v>-1</v>
      </c>
      <c r="AI1446" s="21">
        <v>5.6167389322415409E-4</v>
      </c>
      <c r="AJ1446" s="21">
        <v>1.5112977637130186E-3</v>
      </c>
      <c r="AK1446" s="21">
        <v>8.1457870745459224E-2</v>
      </c>
      <c r="AL1446" s="21">
        <v>9.0370086243788103E-2</v>
      </c>
      <c r="AM1446" s="21">
        <v>8.6530297263026065E-2</v>
      </c>
      <c r="AN1446" s="21">
        <v>9.6910562952027698E-2</v>
      </c>
      <c r="AO1446" s="21">
        <v>2.5904195347126384</v>
      </c>
      <c r="AP1446" s="21">
        <v>2.8547417556099424</v>
      </c>
      <c r="AQ1446" s="21">
        <v>29.957043940011165</v>
      </c>
      <c r="AR1446" s="21">
        <v>0.70487697080219047</v>
      </c>
      <c r="AS1446" s="21">
        <v>0.92093280199113392</v>
      </c>
      <c r="AT1446" s="21">
        <v>-1</v>
      </c>
      <c r="AU1446" s="21">
        <v>-1</v>
      </c>
      <c r="AV1446" s="21">
        <v>0.55310290908777138</v>
      </c>
      <c r="AW1446" s="21">
        <v>55.318102988221362</v>
      </c>
      <c r="AX1446" s="21">
        <v>55.438550602729919</v>
      </c>
      <c r="AY1446" s="21">
        <v>0.17047026563871723</v>
      </c>
      <c r="AZ1446" s="21">
        <v>0.66636209098650723</v>
      </c>
      <c r="BA1446" s="26">
        <v>1413.8072511771629</v>
      </c>
    </row>
    <row r="1447" spans="1:100" x14ac:dyDescent="0.25">
      <c r="A1447">
        <v>3740</v>
      </c>
      <c r="B1447" t="s">
        <v>1831</v>
      </c>
      <c r="C1447" s="26">
        <v>3</v>
      </c>
      <c r="D1447" s="21">
        <v>3.5971848875790857</v>
      </c>
      <c r="E1447" s="21">
        <v>2.4393011718960769E-3</v>
      </c>
      <c r="F1447" s="21">
        <v>0.36866910262733121</v>
      </c>
      <c r="G1447" s="21">
        <v>0.37456832062690215</v>
      </c>
      <c r="H1447" s="21">
        <v>0.7019260744127318</v>
      </c>
      <c r="I1447" s="21">
        <v>0</v>
      </c>
      <c r="J1447" s="21">
        <v>42.115564464763899</v>
      </c>
      <c r="K1447" s="21">
        <v>0.7019260744127318</v>
      </c>
      <c r="L1447" s="21">
        <v>-0.99999999999999667</v>
      </c>
      <c r="M1447" s="21">
        <v>-0.99999999999999667</v>
      </c>
      <c r="N1447" s="21">
        <v>14.038521488254638</v>
      </c>
      <c r="O1447" s="21">
        <v>46.087317672969874</v>
      </c>
      <c r="P1447" s="21">
        <v>6.5259325565632978E-2</v>
      </c>
      <c r="Q1447" s="21">
        <v>3.2422469756282659</v>
      </c>
      <c r="R1447" s="21">
        <v>1.168069555195373</v>
      </c>
      <c r="S1447" s="21">
        <v>0.33333333333333237</v>
      </c>
      <c r="T1447" s="21">
        <v>0.1912903344658666</v>
      </c>
      <c r="U1447" s="21">
        <v>4.6688283926785992E-2</v>
      </c>
      <c r="V1447" s="21">
        <v>1.0128190756257547E-2</v>
      </c>
      <c r="W1447" s="21">
        <v>-4.8194372772195591</v>
      </c>
      <c r="X1447" s="21">
        <v>3.426191745904629E-2</v>
      </c>
      <c r="Y1447" s="21">
        <v>-0.99999999999999667</v>
      </c>
      <c r="Z1447" s="21">
        <v>-0.99999999999999667</v>
      </c>
      <c r="AA1447" s="21">
        <v>26.930597245421382</v>
      </c>
      <c r="AB1447" s="21">
        <v>0.40433446928647421</v>
      </c>
      <c r="AC1447" s="21">
        <v>0.2893482131840564</v>
      </c>
      <c r="AD1447" s="21">
        <v>-8.2043383121619212E-2</v>
      </c>
      <c r="AE1447" s="21">
        <v>30.581964967445575</v>
      </c>
      <c r="AF1447" s="21">
        <v>-0.99999999999999667</v>
      </c>
      <c r="AG1447" s="21">
        <v>-0.99999999999999667</v>
      </c>
      <c r="AH1447" s="21">
        <v>-0.99999999999999667</v>
      </c>
      <c r="AI1447" s="21">
        <v>0</v>
      </c>
      <c r="AJ1447" s="21">
        <v>1.0128190756257547E-2</v>
      </c>
      <c r="AK1447" s="21">
        <v>5.0273479956333966E-2</v>
      </c>
      <c r="AL1447" s="21">
        <v>0.31440804987343063</v>
      </c>
      <c r="AM1447" s="21">
        <v>0.13261865994503141</v>
      </c>
      <c r="AN1447" s="21">
        <v>0.25978244618649704</v>
      </c>
      <c r="AO1447" s="21">
        <v>3.5668338984074546</v>
      </c>
      <c r="AP1447" s="21">
        <v>8.0666014040295799</v>
      </c>
      <c r="AQ1447" s="21">
        <v>37.296127187544336</v>
      </c>
      <c r="AR1447" s="21">
        <v>0.58144014248224263</v>
      </c>
      <c r="AS1447" s="21">
        <v>0.73618799187177864</v>
      </c>
      <c r="AT1447" s="21">
        <v>-0.99999999999999667</v>
      </c>
      <c r="AU1447" s="21">
        <v>-0.99999999999999667</v>
      </c>
      <c r="AV1447" s="21">
        <v>1.5426378758222761</v>
      </c>
      <c r="AW1447" s="21">
        <v>81.08451632242091</v>
      </c>
      <c r="AX1447" s="21">
        <v>82.097335398046653</v>
      </c>
      <c r="AY1447" s="21">
        <v>0.29268887728306642</v>
      </c>
      <c r="AZ1447" s="21">
        <v>31.097553113835666</v>
      </c>
      <c r="BA1447" s="26">
        <v>1481.8934179033351</v>
      </c>
      <c r="CU1447" t="e">
        <v>#N/A</v>
      </c>
      <c r="CV1447" t="e">
        <v>#N/A</v>
      </c>
    </row>
    <row r="1448" spans="1:100" x14ac:dyDescent="0.25">
      <c r="A1448">
        <v>3741</v>
      </c>
      <c r="B1448" t="s">
        <v>1832</v>
      </c>
      <c r="C1448" s="26">
        <v>3</v>
      </c>
      <c r="D1448" s="21">
        <v>2.2723926454394157</v>
      </c>
      <c r="E1448" s="21">
        <v>0</v>
      </c>
      <c r="F1448" s="21">
        <v>-1.0899553310742682</v>
      </c>
      <c r="G1448" s="21">
        <v>-1.0899553310742682</v>
      </c>
      <c r="H1448" s="21">
        <v>0.10746129508510045</v>
      </c>
      <c r="I1448" s="21">
        <v>0</v>
      </c>
      <c r="J1448" s="21">
        <v>6.4476777051060248</v>
      </c>
      <c r="K1448" s="21">
        <v>0.10746129508510045</v>
      </c>
      <c r="L1448" s="21">
        <v>-0.99999999999999856</v>
      </c>
      <c r="M1448" s="21">
        <v>-0.99999999999999856</v>
      </c>
      <c r="N1448" s="21">
        <v>2.149225901702009</v>
      </c>
      <c r="O1448" s="21">
        <v>7.6301150194711713</v>
      </c>
      <c r="P1448" s="21">
        <v>0.15500673159727757</v>
      </c>
      <c r="Q1448" s="21">
        <v>-0.56353106608388448</v>
      </c>
      <c r="R1448" s="21">
        <v>-0.13141052691107741</v>
      </c>
      <c r="S1448" s="21">
        <v>0.33333333333333282</v>
      </c>
      <c r="T1448" s="21">
        <v>0.20368271854477055</v>
      </c>
      <c r="U1448" s="21">
        <v>5.0186827937100741E-2</v>
      </c>
      <c r="V1448" s="21">
        <v>-1.2162470436500801E-2</v>
      </c>
      <c r="W1448" s="21">
        <v>18.703164571744107</v>
      </c>
      <c r="X1448" s="21">
        <v>0.42767663113383914</v>
      </c>
      <c r="Y1448" s="21">
        <v>-0.99999999999999856</v>
      </c>
      <c r="Z1448" s="21">
        <v>-0.99999999999999856</v>
      </c>
      <c r="AA1448" s="21">
        <v>39.553002519696861</v>
      </c>
      <c r="AB1448" s="21">
        <v>7.6666892077829174E-2</v>
      </c>
      <c r="AC1448" s="21">
        <v>0.16010766010017422</v>
      </c>
      <c r="AD1448" s="21">
        <v>0.18285041731927257</v>
      </c>
      <c r="AE1448" s="21">
        <v>20.981248474863794</v>
      </c>
      <c r="AF1448" s="21">
        <v>-0.99999999999999856</v>
      </c>
      <c r="AG1448" s="21">
        <v>-0.99999999999999856</v>
      </c>
      <c r="AH1448" s="21">
        <v>-0.99999999999999856</v>
      </c>
      <c r="AI1448" s="21">
        <v>1.3245686685009486E-2</v>
      </c>
      <c r="AJ1448" s="21">
        <v>-1.2162470436500801E-2</v>
      </c>
      <c r="AK1448" s="21">
        <v>3.2717276187284788E-2</v>
      </c>
      <c r="AL1448" s="21">
        <v>0.20207003928612893</v>
      </c>
      <c r="AM1448" s="21">
        <v>0.38324816150814106</v>
      </c>
      <c r="AN1448" s="21">
        <v>0.5055678489610671</v>
      </c>
      <c r="AO1448" s="21">
        <v>9.7447904186399512</v>
      </c>
      <c r="AP1448" s="21">
        <v>13.649546420457323</v>
      </c>
      <c r="AQ1448" s="21">
        <v>25.150842276850145</v>
      </c>
      <c r="AR1448" s="21">
        <v>0.57504040937870349</v>
      </c>
      <c r="AS1448" s="21">
        <v>0.53513792621893919</v>
      </c>
      <c r="AT1448" s="21">
        <v>-0.99999999999999856</v>
      </c>
      <c r="AU1448" s="21">
        <v>-0.99999999999999856</v>
      </c>
      <c r="AV1448" s="21">
        <v>-1.2213658579853475</v>
      </c>
      <c r="AW1448" s="21">
        <v>60.832663959625329</v>
      </c>
      <c r="AX1448" s="21">
        <v>59.881330649675441</v>
      </c>
      <c r="AY1448" s="21">
        <v>0.23265291758469939</v>
      </c>
      <c r="AZ1448" s="21">
        <v>14.086188248771135</v>
      </c>
      <c r="BA1448" s="26">
        <v>1507.4422219211365</v>
      </c>
    </row>
    <row r="1449" spans="1:100" x14ac:dyDescent="0.25">
      <c r="A1449">
        <v>3743</v>
      </c>
      <c r="B1449" t="s">
        <v>1833</v>
      </c>
      <c r="C1449" s="26">
        <v>2</v>
      </c>
      <c r="D1449" s="21">
        <v>3.7372078113757796</v>
      </c>
      <c r="E1449" s="21">
        <v>1.1730832131586488E-3</v>
      </c>
      <c r="F1449" s="21">
        <v>7.9858383096349364E-2</v>
      </c>
      <c r="G1449" s="21">
        <v>8.7887897037977433E-2</v>
      </c>
      <c r="H1449" s="21">
        <v>7.0409740680607721E-2</v>
      </c>
      <c r="I1449" s="21">
        <v>0</v>
      </c>
      <c r="J1449" s="21">
        <v>4.2245844408364626</v>
      </c>
      <c r="K1449" s="21">
        <v>7.0409740680607721E-2</v>
      </c>
      <c r="L1449" s="21">
        <v>-1</v>
      </c>
      <c r="M1449" s="21">
        <v>-1</v>
      </c>
      <c r="N1449" s="21">
        <v>1.408194813612154</v>
      </c>
      <c r="O1449" s="21">
        <v>8.2331074786336309</v>
      </c>
      <c r="P1449" s="21">
        <v>0.17371932214284211</v>
      </c>
      <c r="Q1449" s="21">
        <v>0.69428617653634417</v>
      </c>
      <c r="R1449" s="21">
        <v>0.22952963438368826</v>
      </c>
      <c r="S1449" s="21">
        <v>0.32801628494906232</v>
      </c>
      <c r="T1449" s="21">
        <v>0.27396662912266567</v>
      </c>
      <c r="U1449" s="21">
        <v>6.4975228369971369E-2</v>
      </c>
      <c r="V1449" s="21">
        <v>-1.0393979224965324E-3</v>
      </c>
      <c r="W1449" s="21">
        <v>23.519677940563518</v>
      </c>
      <c r="X1449" s="21">
        <v>0.74430020058462154</v>
      </c>
      <c r="Y1449" s="21">
        <v>-1</v>
      </c>
      <c r="Z1449" s="21">
        <v>-1</v>
      </c>
      <c r="AA1449" s="21">
        <v>40.771149343276377</v>
      </c>
      <c r="AB1449" s="21">
        <v>0.10324421017342689</v>
      </c>
      <c r="AC1449" s="21">
        <v>0.10345245628651611</v>
      </c>
      <c r="AD1449" s="21">
        <v>9.8982907570138112E-2</v>
      </c>
      <c r="AE1449" s="21">
        <v>16.315123114747294</v>
      </c>
      <c r="AF1449" s="21">
        <v>-1</v>
      </c>
      <c r="AG1449" s="21">
        <v>-1</v>
      </c>
      <c r="AH1449" s="21">
        <v>-1</v>
      </c>
      <c r="AI1449" s="21">
        <v>-8.3698122203568507E-4</v>
      </c>
      <c r="AJ1449" s="21">
        <v>-1.0393979224965324E-3</v>
      </c>
      <c r="AK1449" s="21">
        <v>0.10752534838447289</v>
      </c>
      <c r="AL1449" s="21">
        <v>6.4302608604774436E-2</v>
      </c>
      <c r="AM1449" s="21">
        <v>0.11689169772352978</v>
      </c>
      <c r="AN1449" s="21">
        <v>6.6549162491523983E-2</v>
      </c>
      <c r="AO1449" s="21">
        <v>3.3635397071351845</v>
      </c>
      <c r="AP1449" s="21">
        <v>2.0816215831873963</v>
      </c>
      <c r="AQ1449" s="21">
        <v>28.66095496043685</v>
      </c>
      <c r="AR1449" s="21">
        <v>0.67634751539212767</v>
      </c>
      <c r="AS1449" s="21">
        <v>0.82867212274015634</v>
      </c>
      <c r="AT1449" s="21">
        <v>-1</v>
      </c>
      <c r="AU1449" s="21">
        <v>-1</v>
      </c>
      <c r="AV1449" s="21">
        <v>0.35631141195208899</v>
      </c>
      <c r="AW1449" s="21">
        <v>52.429445206908419</v>
      </c>
      <c r="AX1449" s="21">
        <v>52.512049562807434</v>
      </c>
      <c r="AY1449" s="21">
        <v>0.14821985412874078</v>
      </c>
      <c r="AZ1449" s="21">
        <v>-3.2317435842037483</v>
      </c>
      <c r="BA1449" s="26">
        <v>1455.997256927491</v>
      </c>
    </row>
    <row r="1450" spans="1:100" x14ac:dyDescent="0.25">
      <c r="A1450">
        <v>3745</v>
      </c>
      <c r="B1450" t="s">
        <v>1834</v>
      </c>
      <c r="C1450" s="26">
        <v>2</v>
      </c>
      <c r="D1450" s="21">
        <v>2.7177581806348181</v>
      </c>
      <c r="E1450" s="21">
        <v>-0.22527530572394724</v>
      </c>
      <c r="F1450" s="21">
        <v>-0.48402284161181419</v>
      </c>
      <c r="G1450" s="21">
        <v>-0.47855396519253957</v>
      </c>
      <c r="H1450" s="21">
        <v>-4.677550489000816E-2</v>
      </c>
      <c r="I1450" s="21">
        <v>0</v>
      </c>
      <c r="J1450" s="21">
        <v>-2.806530293400491</v>
      </c>
      <c r="K1450" s="21">
        <v>-4.677550489000816E-2</v>
      </c>
      <c r="L1450" s="21">
        <v>-1</v>
      </c>
      <c r="M1450" s="21">
        <v>-1</v>
      </c>
      <c r="N1450" s="21">
        <v>-0.93551009780016336</v>
      </c>
      <c r="O1450" s="21">
        <v>0.92961761593987369</v>
      </c>
      <c r="P1450" s="21">
        <v>-0.97312072620487244</v>
      </c>
      <c r="Q1450" s="21">
        <v>-1.9861767566737012</v>
      </c>
      <c r="R1450" s="21">
        <v>-0.65086413545708521</v>
      </c>
      <c r="S1450" s="21">
        <v>0.30611101389104978</v>
      </c>
      <c r="T1450" s="21">
        <v>0.18148213491697135</v>
      </c>
      <c r="U1450" s="21">
        <v>-4.9546573526378729E-2</v>
      </c>
      <c r="V1450" s="21">
        <v>-1.6182448728660315E-2</v>
      </c>
      <c r="W1450" s="21">
        <v>16.291728768061404</v>
      </c>
      <c r="X1450" s="21">
        <v>0.21376665976372178</v>
      </c>
      <c r="Y1450" s="21">
        <v>-1</v>
      </c>
      <c r="Z1450" s="21">
        <v>-1</v>
      </c>
      <c r="AA1450" s="21">
        <v>25.889966163361088</v>
      </c>
      <c r="AB1450" s="21">
        <v>-2.5213341507628093E-2</v>
      </c>
      <c r="AC1450" s="21">
        <v>-2.5053844728516822E-2</v>
      </c>
      <c r="AD1450" s="21">
        <v>-2.841983746652342E-2</v>
      </c>
      <c r="AE1450" s="21">
        <v>4.480780475406906</v>
      </c>
      <c r="AF1450" s="21">
        <v>-1</v>
      </c>
      <c r="AG1450" s="21">
        <v>-1</v>
      </c>
      <c r="AH1450" s="21">
        <v>-1</v>
      </c>
      <c r="AI1450" s="21">
        <v>-9.1405611375821386E-3</v>
      </c>
      <c r="AJ1450" s="21">
        <v>-1.6182448728660315E-2</v>
      </c>
      <c r="AK1450" s="21">
        <v>0.26228357391890555</v>
      </c>
      <c r="AL1450" s="21">
        <v>-9.0455616929658242E-2</v>
      </c>
      <c r="AM1450" s="21">
        <v>0.29714222004394131</v>
      </c>
      <c r="AN1450" s="21">
        <v>-0.11370135982888756</v>
      </c>
      <c r="AO1450" s="21">
        <v>7.9534239938265721</v>
      </c>
      <c r="AP1450" s="21">
        <v>-2.5082627035039913</v>
      </c>
      <c r="AQ1450" s="21">
        <v>20.966292922501214</v>
      </c>
      <c r="AR1450" s="21">
        <v>0.50697294237563018</v>
      </c>
      <c r="AS1450" s="21">
        <v>0.2809360047617312</v>
      </c>
      <c r="AT1450" s="21">
        <v>-1</v>
      </c>
      <c r="AU1450" s="21">
        <v>-1</v>
      </c>
      <c r="AV1450" s="21">
        <v>-0.81200657104302187</v>
      </c>
      <c r="AW1450" s="21">
        <v>35.279970347739138</v>
      </c>
      <c r="AX1450" s="21">
        <v>35.13790564927254</v>
      </c>
      <c r="AY1450" s="21">
        <v>1.6122907489711569E-2</v>
      </c>
      <c r="AZ1450" s="21">
        <v>-26.37414061978328</v>
      </c>
      <c r="BA1450" s="26">
        <v>1390.1396736260917</v>
      </c>
    </row>
    <row r="1451" spans="1:100" x14ac:dyDescent="0.25">
      <c r="A1451">
        <v>3748</v>
      </c>
      <c r="B1451" t="s">
        <v>1835</v>
      </c>
      <c r="C1451" s="26">
        <v>3</v>
      </c>
      <c r="D1451" s="21">
        <v>4.7180366811250956</v>
      </c>
      <c r="E1451" s="21">
        <v>-0.10096885501019984</v>
      </c>
      <c r="F1451" s="21">
        <v>-5.0468570748307857E-3</v>
      </c>
      <c r="G1451" s="21">
        <v>-6.4002441741866034E-2</v>
      </c>
      <c r="H1451" s="21">
        <v>0.13201993706169876</v>
      </c>
      <c r="I1451" s="21">
        <v>0</v>
      </c>
      <c r="J1451" s="21">
        <v>7.9211962237019309</v>
      </c>
      <c r="K1451" s="21">
        <v>0.13201993706169876</v>
      </c>
      <c r="L1451" s="21">
        <v>-1.0000000000000009</v>
      </c>
      <c r="M1451" s="21">
        <v>-1.0000000000000009</v>
      </c>
      <c r="N1451" s="21">
        <v>2.6403987412339762</v>
      </c>
      <c r="O1451" s="21">
        <v>12.575230463085168</v>
      </c>
      <c r="P1451" s="21">
        <v>1.1740737896994112E-2</v>
      </c>
      <c r="Q1451" s="21">
        <v>-6.7429553990131119E-2</v>
      </c>
      <c r="R1451" s="21">
        <v>6.4734421477260759E-2</v>
      </c>
      <c r="S1451" s="21">
        <v>0.34634718746585086</v>
      </c>
      <c r="T1451" s="21">
        <v>0.39299026154103928</v>
      </c>
      <c r="U1451" s="21">
        <v>0.33458159880699573</v>
      </c>
      <c r="V1451" s="21">
        <v>0</v>
      </c>
      <c r="W1451" s="21">
        <v>37.675964430087483</v>
      </c>
      <c r="X1451" s="21">
        <v>1.9914930223470153</v>
      </c>
      <c r="Y1451" s="21">
        <v>-1.0000000000000009</v>
      </c>
      <c r="Z1451" s="21">
        <v>-1.0000000000000009</v>
      </c>
      <c r="AA1451" s="21">
        <v>53.11533903931624</v>
      </c>
      <c r="AB1451" s="21">
        <v>5.8274848636955326E-3</v>
      </c>
      <c r="AC1451" s="21">
        <v>0.28738018082728495</v>
      </c>
      <c r="AD1451" s="21">
        <v>1.4285138064049272E-2</v>
      </c>
      <c r="AE1451" s="21">
        <v>15.374640187751485</v>
      </c>
      <c r="AF1451" s="21">
        <v>-1.0000000000000009</v>
      </c>
      <c r="AG1451" s="21">
        <v>-1.0000000000000009</v>
      </c>
      <c r="AH1451" s="21">
        <v>-1.0000000000000009</v>
      </c>
      <c r="AI1451" s="21">
        <v>0</v>
      </c>
      <c r="AJ1451" s="21">
        <v>0</v>
      </c>
      <c r="AK1451" s="21">
        <v>-0.17697133307129273</v>
      </c>
      <c r="AL1451" s="21">
        <v>-0.22246593646456181</v>
      </c>
      <c r="AM1451" s="21">
        <v>0.1735728578324644</v>
      </c>
      <c r="AN1451" s="21">
        <v>0.51350441000271918</v>
      </c>
      <c r="AO1451" s="21">
        <v>3.4544647804551452</v>
      </c>
      <c r="AP1451" s="21">
        <v>11.725280567745171</v>
      </c>
      <c r="AQ1451" s="21">
        <v>45.597160653789409</v>
      </c>
      <c r="AR1451" s="21">
        <v>1.0739190478138851</v>
      </c>
      <c r="AS1451" s="21">
        <v>2.1235129594087145</v>
      </c>
      <c r="AT1451" s="21">
        <v>-1.0000000000000009</v>
      </c>
      <c r="AU1451" s="21">
        <v>-1.0000000000000009</v>
      </c>
      <c r="AV1451" s="21">
        <v>7.3197973539472234E-4</v>
      </c>
      <c r="AW1451" s="21">
        <v>77.415850070146547</v>
      </c>
      <c r="AX1451" s="21">
        <v>77.415850070146547</v>
      </c>
      <c r="AY1451" s="21">
        <v>0.21001431350260538</v>
      </c>
      <c r="AZ1451" s="21">
        <v>10.86652808727009</v>
      </c>
      <c r="BA1451" s="26">
        <v>1411.1565706144183</v>
      </c>
    </row>
    <row r="1452" spans="1:100" x14ac:dyDescent="0.25">
      <c r="A1452">
        <v>3749</v>
      </c>
      <c r="B1452" t="s">
        <v>1836</v>
      </c>
      <c r="C1452" s="26">
        <v>3</v>
      </c>
      <c r="D1452" s="21">
        <v>4.0764261652793614</v>
      </c>
      <c r="E1452" s="21">
        <v>-9.7409925432957831E-2</v>
      </c>
      <c r="F1452" s="21">
        <v>-0.92582786940671735</v>
      </c>
      <c r="G1452" s="21">
        <v>-0.96632462179840928</v>
      </c>
      <c r="H1452" s="21">
        <v>-4.8077022788859211E-2</v>
      </c>
      <c r="I1452" s="21">
        <v>0</v>
      </c>
      <c r="J1452" s="21">
        <v>-2.8846213673315528</v>
      </c>
      <c r="K1452" s="21">
        <v>-4.8077022788859211E-2</v>
      </c>
      <c r="L1452" s="21">
        <v>-0.99999999999999989</v>
      </c>
      <c r="M1452" s="21">
        <v>-0.99999999999999989</v>
      </c>
      <c r="N1452" s="21">
        <v>-0.9615404557771845</v>
      </c>
      <c r="O1452" s="21">
        <v>0.22548017614939758</v>
      </c>
      <c r="P1452" s="21">
        <v>-1.2754156900420499</v>
      </c>
      <c r="Q1452" s="21">
        <v>2.79704571245874E-2</v>
      </c>
      <c r="R1452" s="21">
        <v>-0.17882921007147798</v>
      </c>
      <c r="S1452" s="21">
        <v>0.33333333333333331</v>
      </c>
      <c r="T1452" s="21">
        <v>0.25915773515572726</v>
      </c>
      <c r="U1452" s="21">
        <v>-0.15068227341006241</v>
      </c>
      <c r="V1452" s="21">
        <v>0</v>
      </c>
      <c r="W1452" s="21">
        <v>19.595432714714295</v>
      </c>
      <c r="X1452" s="21">
        <v>-8.1283043787836878E-2</v>
      </c>
      <c r="Y1452" s="21">
        <v>-0.99999999999999989</v>
      </c>
      <c r="Z1452" s="21">
        <v>-0.99999999999999989</v>
      </c>
      <c r="AA1452" s="21">
        <v>22.813119391939189</v>
      </c>
      <c r="AB1452" s="21">
        <v>0.27807354272473322</v>
      </c>
      <c r="AC1452" s="21">
        <v>-0.21135006095248415</v>
      </c>
      <c r="AD1452" s="21">
        <v>1.2068359736783982E-3</v>
      </c>
      <c r="AE1452" s="21">
        <v>3.3965158872963697</v>
      </c>
      <c r="AF1452" s="21">
        <v>-0.99999999999999989</v>
      </c>
      <c r="AG1452" s="21">
        <v>-0.99999999999999989</v>
      </c>
      <c r="AH1452" s="21">
        <v>-0.99999999999999989</v>
      </c>
      <c r="AI1452" s="21">
        <v>0</v>
      </c>
      <c r="AJ1452" s="21">
        <v>0</v>
      </c>
      <c r="AK1452" s="21">
        <v>-7.4890123671809555E-2</v>
      </c>
      <c r="AL1452" s="21">
        <v>-0.3009702392134887</v>
      </c>
      <c r="AM1452" s="21">
        <v>3.1675063208807315E-2</v>
      </c>
      <c r="AN1452" s="21">
        <v>0.25987238570756621</v>
      </c>
      <c r="AO1452" s="21">
        <v>0.41742596186113612</v>
      </c>
      <c r="AP1452" s="21">
        <v>4.9919584466217115</v>
      </c>
      <c r="AQ1452" s="21">
        <v>16.710811347382734</v>
      </c>
      <c r="AR1452" s="21">
        <v>0.44180879507899795</v>
      </c>
      <c r="AS1452" s="21">
        <v>-0.12936006657669608</v>
      </c>
      <c r="AT1452" s="21">
        <v>-0.99999999999999989</v>
      </c>
      <c r="AU1452" s="21">
        <v>-0.99999999999999989</v>
      </c>
      <c r="AV1452" s="21">
        <v>-1.1451538318698871</v>
      </c>
      <c r="AW1452" s="21">
        <v>28.030558014710266</v>
      </c>
      <c r="AX1452" s="21">
        <v>28.030558014710266</v>
      </c>
      <c r="AY1452" s="21">
        <v>7.5036609539819429E-2</v>
      </c>
      <c r="AZ1452" s="21">
        <v>-24.285807970829659</v>
      </c>
      <c r="BA1452" s="26">
        <v>1349.3266362503855</v>
      </c>
    </row>
    <row r="1453" spans="1:100" x14ac:dyDescent="0.25">
      <c r="A1453">
        <v>3750</v>
      </c>
      <c r="B1453" t="s">
        <v>1837</v>
      </c>
      <c r="C1453" s="26">
        <v>3</v>
      </c>
      <c r="D1453" s="21">
        <v>5.3313473969573684</v>
      </c>
      <c r="E1453" s="21">
        <v>-0.13399938880766959</v>
      </c>
      <c r="F1453" s="21">
        <v>0.40953245284571854</v>
      </c>
      <c r="G1453" s="21">
        <v>0.37281964721722788</v>
      </c>
      <c r="H1453" s="21">
        <v>0.1987243754123835</v>
      </c>
      <c r="I1453" s="21">
        <v>0</v>
      </c>
      <c r="J1453" s="21">
        <v>11.923462524743016</v>
      </c>
      <c r="K1453" s="21">
        <v>0.1987243754123835</v>
      </c>
      <c r="L1453" s="21">
        <v>-1.0000000000000011</v>
      </c>
      <c r="M1453" s="21">
        <v>-1.0000000000000011</v>
      </c>
      <c r="N1453" s="21">
        <v>3.9744875082476705</v>
      </c>
      <c r="O1453" s="21">
        <v>17.627629568917627</v>
      </c>
      <c r="P1453" s="21">
        <v>2.1013236218714422</v>
      </c>
      <c r="Q1453" s="21">
        <v>-1.4431275167574988</v>
      </c>
      <c r="R1453" s="21">
        <v>-0.45954508910375341</v>
      </c>
      <c r="S1453" s="21">
        <v>0.33333333333333348</v>
      </c>
      <c r="T1453" s="21">
        <v>0.45462849571264585</v>
      </c>
      <c r="U1453" s="21">
        <v>6.9607133935566487E-2</v>
      </c>
      <c r="V1453" s="21">
        <v>0.12804573997736357</v>
      </c>
      <c r="W1453" s="21">
        <v>31.475613101861047</v>
      </c>
      <c r="X1453" s="21">
        <v>1.7460632719418128</v>
      </c>
      <c r="Y1453" s="21">
        <v>-1.0000000000000011</v>
      </c>
      <c r="Z1453" s="21">
        <v>-1.0000000000000011</v>
      </c>
      <c r="AA1453" s="21">
        <v>48.655225474723913</v>
      </c>
      <c r="AB1453" s="21">
        <v>0.46321574199561077</v>
      </c>
      <c r="AC1453" s="21">
        <v>-0.28716660736812194</v>
      </c>
      <c r="AD1453" s="21">
        <v>0.17673401461184288</v>
      </c>
      <c r="AE1453" s="21">
        <v>17.639157461966587</v>
      </c>
      <c r="AF1453" s="21">
        <v>-1.0000000000000011</v>
      </c>
      <c r="AG1453" s="21">
        <v>-1.0000000000000011</v>
      </c>
      <c r="AH1453" s="21">
        <v>-1.0000000000000011</v>
      </c>
      <c r="AI1453" s="21">
        <v>0</v>
      </c>
      <c r="AJ1453" s="21">
        <v>0.12804573997736357</v>
      </c>
      <c r="AK1453" s="21">
        <v>6.3058279660439406E-2</v>
      </c>
      <c r="AL1453" s="21">
        <v>-0.16806011844321667</v>
      </c>
      <c r="AM1453" s="21">
        <v>0.28998742237419495</v>
      </c>
      <c r="AN1453" s="21">
        <v>-2.2075327370353739E-2</v>
      </c>
      <c r="AO1453" s="21">
        <v>7.5649769576570698</v>
      </c>
      <c r="AP1453" s="21">
        <v>-1.3921837764749272</v>
      </c>
      <c r="AQ1453" s="21">
        <v>43.399075626604066</v>
      </c>
      <c r="AR1453" s="21">
        <v>0.98561470295891029</v>
      </c>
      <c r="AS1453" s="21">
        <v>1.944787647354197</v>
      </c>
      <c r="AT1453" s="21">
        <v>-1.0000000000000011</v>
      </c>
      <c r="AU1453" s="21">
        <v>-1.0000000000000011</v>
      </c>
      <c r="AV1453" s="21">
        <v>-8.6725441886526033E-2</v>
      </c>
      <c r="AW1453" s="21">
        <v>64.890671267166539</v>
      </c>
      <c r="AX1453" s="21">
        <v>77.695245264902894</v>
      </c>
      <c r="AY1453" s="21">
        <v>0.23060024354293313</v>
      </c>
      <c r="AZ1453" s="21">
        <v>-8.5499159473669337</v>
      </c>
      <c r="BA1453" s="26">
        <v>1533.1253124165578</v>
      </c>
      <c r="CU1453" t="e">
        <v>#N/A</v>
      </c>
      <c r="CV1453" t="e">
        <v>#N/A</v>
      </c>
    </row>
    <row r="1454" spans="1:100" x14ac:dyDescent="0.25">
      <c r="A1454">
        <v>3751</v>
      </c>
      <c r="B1454" t="s">
        <v>1838</v>
      </c>
      <c r="C1454" s="26">
        <v>2</v>
      </c>
      <c r="D1454" s="21">
        <v>4.2307066271396252</v>
      </c>
      <c r="E1454" s="21">
        <v>0.11079302754613013</v>
      </c>
      <c r="F1454" s="21">
        <v>0.35282401889994341</v>
      </c>
      <c r="G1454" s="21">
        <v>0.36209309539255641</v>
      </c>
      <c r="H1454" s="21">
        <v>0.12713719260195624</v>
      </c>
      <c r="I1454" s="21">
        <v>0</v>
      </c>
      <c r="J1454" s="21">
        <v>7.6282315561173739</v>
      </c>
      <c r="K1454" s="21">
        <v>0.12713719260195624</v>
      </c>
      <c r="L1454" s="21">
        <v>-1</v>
      </c>
      <c r="M1454" s="21">
        <v>-1</v>
      </c>
      <c r="N1454" s="21">
        <v>2.5427438520391243</v>
      </c>
      <c r="O1454" s="21">
        <v>11.768606918231203</v>
      </c>
      <c r="P1454" s="21">
        <v>0.72888574593054023</v>
      </c>
      <c r="Q1454" s="21">
        <v>1.9918542400772512</v>
      </c>
      <c r="R1454" s="21">
        <v>0.65571379269909569</v>
      </c>
      <c r="S1454" s="21">
        <v>0.33862026674486528</v>
      </c>
      <c r="T1454" s="21">
        <v>0.31873685316390188</v>
      </c>
      <c r="U1454" s="21">
        <v>0.12041335097139211</v>
      </c>
      <c r="V1454" s="21">
        <v>6.291104158770551E-3</v>
      </c>
      <c r="W1454" s="21">
        <v>27.018609373241063</v>
      </c>
      <c r="X1454" s="21">
        <v>1.0011227705509458</v>
      </c>
      <c r="Y1454" s="21">
        <v>-1</v>
      </c>
      <c r="Z1454" s="21">
        <v>-1</v>
      </c>
      <c r="AA1454" s="21">
        <v>47.974885609398093</v>
      </c>
      <c r="AB1454" s="21">
        <v>0.16542840026867228</v>
      </c>
      <c r="AC1454" s="21">
        <v>0.16566024513334465</v>
      </c>
      <c r="AD1454" s="21">
        <v>0.16065648310025815</v>
      </c>
      <c r="AE1454" s="21">
        <v>22.043933937517654</v>
      </c>
      <c r="AF1454" s="21">
        <v>-1</v>
      </c>
      <c r="AG1454" s="21">
        <v>-1</v>
      </c>
      <c r="AH1454" s="21">
        <v>-1</v>
      </c>
      <c r="AI1454" s="21">
        <v>3.1826453797653689E-3</v>
      </c>
      <c r="AJ1454" s="21">
        <v>6.291104158770551E-3</v>
      </c>
      <c r="AK1454" s="21">
        <v>3.2609434220624602E-2</v>
      </c>
      <c r="AL1454" s="21">
        <v>0.13921852276862273</v>
      </c>
      <c r="AM1454" s="21">
        <v>2.963538154704129E-2</v>
      </c>
      <c r="AN1454" s="21">
        <v>0.15380547866801247</v>
      </c>
      <c r="AO1454" s="21">
        <v>1.1416521398907382</v>
      </c>
      <c r="AP1454" s="21">
        <v>4.303509150431843</v>
      </c>
      <c r="AQ1454" s="21">
        <v>32.385814422757001</v>
      </c>
      <c r="AR1454" s="21">
        <v>0.75833896321225802</v>
      </c>
      <c r="AS1454" s="21">
        <v>1.0938221776545645</v>
      </c>
      <c r="AT1454" s="21">
        <v>-1</v>
      </c>
      <c r="AU1454" s="21">
        <v>-1</v>
      </c>
      <c r="AV1454" s="21">
        <v>0.9218749510007338</v>
      </c>
      <c r="AW1454" s="21">
        <v>60.731224204876753</v>
      </c>
      <c r="AX1454" s="21">
        <v>60.922587158478748</v>
      </c>
      <c r="AY1454" s="21">
        <v>0.21216581552459646</v>
      </c>
      <c r="AZ1454" s="21">
        <v>7.9711105702426588</v>
      </c>
      <c r="BA1454" s="26">
        <v>1458.4628613607504</v>
      </c>
    </row>
    <row r="1455" spans="1:100" x14ac:dyDescent="0.25">
      <c r="A1455">
        <v>3753</v>
      </c>
      <c r="B1455" t="s">
        <v>1839</v>
      </c>
      <c r="C1455" s="26">
        <v>3</v>
      </c>
      <c r="D1455" s="21">
        <v>5.462676866514955</v>
      </c>
      <c r="E1455" s="21">
        <v>-4.7323813504167214E-2</v>
      </c>
      <c r="F1455" s="21">
        <v>-0.58525247837069072</v>
      </c>
      <c r="G1455" s="21">
        <v>-0.58525247837069072</v>
      </c>
      <c r="H1455" s="21">
        <v>5.6051663408011571E-2</v>
      </c>
      <c r="I1455" s="21">
        <v>0</v>
      </c>
      <c r="J1455" s="21">
        <v>3.3630998044806941</v>
      </c>
      <c r="K1455" s="21">
        <v>5.6051663408011571E-2</v>
      </c>
      <c r="L1455" s="21">
        <v>-0.99999999999999978</v>
      </c>
      <c r="M1455" s="21">
        <v>-0.99999999999999978</v>
      </c>
      <c r="N1455" s="21">
        <v>1.1210332681602304</v>
      </c>
      <c r="O1455" s="21">
        <v>8.2405241926249637</v>
      </c>
      <c r="P1455" s="21">
        <v>0.20971434624533525</v>
      </c>
      <c r="Q1455" s="21">
        <v>-2.6053370599593184</v>
      </c>
      <c r="R1455" s="21">
        <v>-0.82462842103457124</v>
      </c>
      <c r="S1455" s="21">
        <v>0.33333333333333287</v>
      </c>
      <c r="T1455" s="21">
        <v>0.35346383738575898</v>
      </c>
      <c r="U1455" s="21">
        <v>3.4765329943714923E-2</v>
      </c>
      <c r="V1455" s="21">
        <v>-3.8985987805915931E-2</v>
      </c>
      <c r="W1455" s="21">
        <v>25.060993977955192</v>
      </c>
      <c r="X1455" s="21">
        <v>0.55602140430287095</v>
      </c>
      <c r="Y1455" s="21">
        <v>-0.99999999999999978</v>
      </c>
      <c r="Z1455" s="21">
        <v>-0.99999999999999978</v>
      </c>
      <c r="AA1455" s="21">
        <v>32.139005502752021</v>
      </c>
      <c r="AB1455" s="21">
        <v>-3.779078803329311E-2</v>
      </c>
      <c r="AC1455" s="21">
        <v>0.13411243110664622</v>
      </c>
      <c r="AD1455" s="21">
        <v>6.1731155843275223E-2</v>
      </c>
      <c r="AE1455" s="21">
        <v>7.9026399458314147</v>
      </c>
      <c r="AF1455" s="21">
        <v>-0.99999999999999978</v>
      </c>
      <c r="AG1455" s="21">
        <v>-0.99999999999999978</v>
      </c>
      <c r="AH1455" s="21">
        <v>-0.99999999999999978</v>
      </c>
      <c r="AI1455" s="21">
        <v>0</v>
      </c>
      <c r="AJ1455" s="21">
        <v>-3.8985987805915931E-2</v>
      </c>
      <c r="AK1455" s="21">
        <v>-7.1843939679444635E-2</v>
      </c>
      <c r="AL1455" s="21">
        <v>-6.415644501563772E-2</v>
      </c>
      <c r="AM1455" s="21">
        <v>0.18584140440830757</v>
      </c>
      <c r="AN1455" s="21">
        <v>4.3043658380380809E-2</v>
      </c>
      <c r="AO1455" s="21">
        <v>4.2868154118104655</v>
      </c>
      <c r="AP1455" s="21">
        <v>0.75530923443133291</v>
      </c>
      <c r="AQ1455" s="21">
        <v>28.424093782435893</v>
      </c>
      <c r="AR1455" s="21">
        <v>0.68257651285689136</v>
      </c>
      <c r="AS1455" s="21">
        <v>0.61207306771088188</v>
      </c>
      <c r="AT1455" s="21">
        <v>-0.99999999999999978</v>
      </c>
      <c r="AU1455" s="21">
        <v>-0.99999999999999978</v>
      </c>
      <c r="AV1455" s="21">
        <v>-1.4098808994052618</v>
      </c>
      <c r="AW1455" s="21">
        <v>41.134838929808332</v>
      </c>
      <c r="AX1455" s="21">
        <v>37.236240149216734</v>
      </c>
      <c r="AY1455" s="21">
        <v>-0.18514995612050417</v>
      </c>
      <c r="AZ1455" s="21">
        <v>-24.466617681110527</v>
      </c>
      <c r="BA1455" s="26">
        <v>1389.1707298596527</v>
      </c>
    </row>
    <row r="1456" spans="1:100" x14ac:dyDescent="0.25">
      <c r="A1456">
        <v>3754</v>
      </c>
      <c r="B1456" t="s">
        <v>1840</v>
      </c>
      <c r="C1456" s="26">
        <v>3</v>
      </c>
      <c r="D1456" s="21">
        <v>4.1359461479815538</v>
      </c>
      <c r="E1456" s="21">
        <v>0</v>
      </c>
      <c r="F1456" s="21">
        <v>0.4444012655165685</v>
      </c>
      <c r="G1456" s="21">
        <v>0.4444012655165685</v>
      </c>
      <c r="H1456" s="21">
        <v>-0.24193399741309504</v>
      </c>
      <c r="I1456" s="21">
        <v>0</v>
      </c>
      <c r="J1456" s="21">
        <v>-14.516039844785702</v>
      </c>
      <c r="K1456" s="21">
        <v>-0.24193399741309504</v>
      </c>
      <c r="L1456" s="21">
        <v>-1.0000000000000007</v>
      </c>
      <c r="M1456" s="21">
        <v>-1.0000000000000007</v>
      </c>
      <c r="N1456" s="21">
        <v>-4.8386799482618983</v>
      </c>
      <c r="O1456" s="21">
        <v>-9.9356924312875794</v>
      </c>
      <c r="P1456" s="21">
        <v>-0.12079004284209321</v>
      </c>
      <c r="Q1456" s="21">
        <v>-3.2294172035980959</v>
      </c>
      <c r="R1456" s="21">
        <v>-0.99187584276791696</v>
      </c>
      <c r="S1456" s="21">
        <v>0.33333333333333365</v>
      </c>
      <c r="T1456" s="21">
        <v>0.31905299204761967</v>
      </c>
      <c r="U1456" s="21">
        <v>0.12600260831452012</v>
      </c>
      <c r="V1456" s="21">
        <v>-2.8194507582315954E-3</v>
      </c>
      <c r="W1456" s="21">
        <v>40.700139214013475</v>
      </c>
      <c r="X1456" s="21">
        <v>1.3536037068383096</v>
      </c>
      <c r="Y1456" s="21">
        <v>-1.0000000000000007</v>
      </c>
      <c r="Z1456" s="21">
        <v>-1.0000000000000007</v>
      </c>
      <c r="AA1456" s="21">
        <v>71.658424634685588</v>
      </c>
      <c r="AB1456" s="21">
        <v>4.2468294489595236E-2</v>
      </c>
      <c r="AC1456" s="21">
        <v>8.4548943155228512E-2</v>
      </c>
      <c r="AD1456" s="21">
        <v>0.51198598762397618</v>
      </c>
      <c r="AE1456" s="21">
        <v>31.950161263440005</v>
      </c>
      <c r="AF1456" s="21">
        <v>-1.0000000000000007</v>
      </c>
      <c r="AG1456" s="21">
        <v>-1.0000000000000007</v>
      </c>
      <c r="AH1456" s="21">
        <v>-1.0000000000000007</v>
      </c>
      <c r="AI1456" s="21">
        <v>0</v>
      </c>
      <c r="AJ1456" s="21">
        <v>-2.8194507582315954E-3</v>
      </c>
      <c r="AK1456" s="21">
        <v>0.49651367905767985</v>
      </c>
      <c r="AL1456" s="21">
        <v>5.5623260395641597E-2</v>
      </c>
      <c r="AM1456" s="21">
        <v>0.13126124443933426</v>
      </c>
      <c r="AN1456" s="21">
        <v>0.18979591143680974</v>
      </c>
      <c r="AO1456" s="21">
        <v>5.7640995062717568</v>
      </c>
      <c r="AP1456" s="21">
        <v>5.0230140878984511</v>
      </c>
      <c r="AQ1456" s="21">
        <v>26.184099369227784</v>
      </c>
      <c r="AR1456" s="21">
        <v>0.77556948293724148</v>
      </c>
      <c r="AS1456" s="21">
        <v>1.1116697094252148</v>
      </c>
      <c r="AT1456" s="21">
        <v>-1.0000000000000007</v>
      </c>
      <c r="AU1456" s="21">
        <v>-1.0000000000000007</v>
      </c>
      <c r="AV1456" s="21">
        <v>-0.54747457725134863</v>
      </c>
      <c r="AW1456" s="21">
        <v>66.745746291296427</v>
      </c>
      <c r="AX1456" s="21">
        <v>66.463801215473268</v>
      </c>
      <c r="AY1456" s="21">
        <v>0.31108149387370854</v>
      </c>
      <c r="AZ1456" s="21">
        <v>3.0873278406879123</v>
      </c>
      <c r="BA1456" s="26">
        <v>1426.2587943691121</v>
      </c>
      <c r="CU1456" t="e">
        <v>#N/A</v>
      </c>
      <c r="CV1456" t="e">
        <v>#N/A</v>
      </c>
    </row>
    <row r="1457" spans="1:100" x14ac:dyDescent="0.25">
      <c r="A1457">
        <v>3755</v>
      </c>
      <c r="B1457" t="s">
        <v>1240</v>
      </c>
      <c r="C1457" s="26">
        <v>3</v>
      </c>
      <c r="D1457" s="21">
        <v>6.3077449162929975</v>
      </c>
      <c r="E1457" s="21">
        <v>-0.26719306402599918</v>
      </c>
      <c r="F1457" s="21">
        <v>-3.6366231483053929E-2</v>
      </c>
      <c r="G1457" s="21">
        <v>-0.11293718364453162</v>
      </c>
      <c r="H1457" s="21">
        <v>0.41203190432673859</v>
      </c>
      <c r="I1457" s="21">
        <v>0</v>
      </c>
      <c r="J1457" s="21">
        <v>24.721914259604304</v>
      </c>
      <c r="K1457" s="21">
        <v>0.41203190432673859</v>
      </c>
      <c r="L1457" s="21">
        <v>-0.99999999999999867</v>
      </c>
      <c r="M1457" s="21">
        <v>-0.99999999999999867</v>
      </c>
      <c r="N1457" s="21">
        <v>8.240638086534771</v>
      </c>
      <c r="O1457" s="21">
        <v>30.916721992252782</v>
      </c>
      <c r="P1457" s="21">
        <v>-1.3241149497082985</v>
      </c>
      <c r="Q1457" s="21">
        <v>-2.125643706975723</v>
      </c>
      <c r="R1457" s="21">
        <v>-0.7996622865643066</v>
      </c>
      <c r="S1457" s="21">
        <v>0.33333333333333282</v>
      </c>
      <c r="T1457" s="21">
        <v>0.44403072885019984</v>
      </c>
      <c r="U1457" s="21">
        <v>0.101445960154659</v>
      </c>
      <c r="V1457" s="21">
        <v>6.2289636835461439E-3</v>
      </c>
      <c r="W1457" s="21">
        <v>18.920283267799984</v>
      </c>
      <c r="X1457" s="21">
        <v>0.92743898241217948</v>
      </c>
      <c r="Y1457" s="21">
        <v>-0.99999999999999867</v>
      </c>
      <c r="Z1457" s="21">
        <v>-0.99999999999999867</v>
      </c>
      <c r="AA1457" s="21">
        <v>78.177362927024589</v>
      </c>
      <c r="AB1457" s="21">
        <v>0.50214983605126373</v>
      </c>
      <c r="AC1457" s="21">
        <v>0.38507315069491455</v>
      </c>
      <c r="AD1457" s="21">
        <v>0.31391185216959899</v>
      </c>
      <c r="AE1457" s="21">
        <v>60.056741945788822</v>
      </c>
      <c r="AF1457" s="21">
        <v>-0.99999999999999867</v>
      </c>
      <c r="AG1457" s="21">
        <v>-0.99999999999999867</v>
      </c>
      <c r="AH1457" s="21">
        <v>-0.99999999999999867</v>
      </c>
      <c r="AI1457" s="21">
        <v>0</v>
      </c>
      <c r="AJ1457" s="21">
        <v>6.2289636835461439E-3</v>
      </c>
      <c r="AK1457" s="21">
        <v>-0.13646468912715945</v>
      </c>
      <c r="AL1457" s="21">
        <v>4.260237120024396E-2</v>
      </c>
      <c r="AM1457" s="21">
        <v>-7.4989053020282401E-2</v>
      </c>
      <c r="AN1457" s="21">
        <v>0.21603162848011903</v>
      </c>
      <c r="AO1457" s="21">
        <v>-2.5570497711428568</v>
      </c>
      <c r="AP1457" s="21">
        <v>5.6138025680041963</v>
      </c>
      <c r="AQ1457" s="21">
        <v>43.642197527404264</v>
      </c>
      <c r="AR1457" s="21">
        <v>0.88503898602173747</v>
      </c>
      <c r="AS1457" s="21">
        <v>1.3394708867389178</v>
      </c>
      <c r="AT1457" s="21">
        <v>-0.99999999999999867</v>
      </c>
      <c r="AU1457" s="21">
        <v>-0.99999999999999867</v>
      </c>
      <c r="AV1457" s="21">
        <v>-0.91259947020883825</v>
      </c>
      <c r="AW1457" s="21">
        <v>114.7078874872815</v>
      </c>
      <c r="AX1457" s="21">
        <v>115.33078385563611</v>
      </c>
      <c r="AY1457" s="21">
        <v>0.47847595107267232</v>
      </c>
      <c r="AZ1457" s="21">
        <v>38.635123724352432</v>
      </c>
      <c r="BA1457" s="26">
        <v>1513.7024182125738</v>
      </c>
      <c r="CU1457" t="e">
        <v>#N/A</v>
      </c>
      <c r="CV1457" t="e">
        <v>#N/A</v>
      </c>
    </row>
    <row r="1458" spans="1:100" x14ac:dyDescent="0.25">
      <c r="A1458">
        <v>3756</v>
      </c>
      <c r="B1458" t="s">
        <v>1841</v>
      </c>
      <c r="C1458" s="26">
        <v>3</v>
      </c>
      <c r="D1458" s="21">
        <v>3.4865376383043736</v>
      </c>
      <c r="E1458" s="21">
        <v>0</v>
      </c>
      <c r="F1458" s="21">
        <v>0.36040637792840302</v>
      </c>
      <c r="G1458" s="21">
        <v>0.36040637792840302</v>
      </c>
      <c r="H1458" s="21">
        <v>3.681330145734249E-2</v>
      </c>
      <c r="I1458" s="21">
        <v>0</v>
      </c>
      <c r="J1458" s="21">
        <v>2.2087980874405488</v>
      </c>
      <c r="K1458" s="21">
        <v>3.681330145734249E-2</v>
      </c>
      <c r="L1458" s="21">
        <v>-0.99999999999999989</v>
      </c>
      <c r="M1458" s="21">
        <v>-0.99999999999999989</v>
      </c>
      <c r="N1458" s="21">
        <v>0.73626602914685013</v>
      </c>
      <c r="O1458" s="21">
        <v>6.0557421036733254</v>
      </c>
      <c r="P1458" s="21">
        <v>0.61257821499155052</v>
      </c>
      <c r="Q1458" s="21">
        <v>-0.68242766918810638</v>
      </c>
      <c r="R1458" s="21">
        <v>-0.14234401229434032</v>
      </c>
      <c r="S1458" s="21">
        <v>0.33333333333333354</v>
      </c>
      <c r="T1458" s="21">
        <v>0.27856794143446534</v>
      </c>
      <c r="U1458" s="21">
        <v>-2.4202767096154935E-2</v>
      </c>
      <c r="V1458" s="21">
        <v>-9.1751565291750947E-3</v>
      </c>
      <c r="W1458" s="21">
        <v>21.668401987405051</v>
      </c>
      <c r="X1458" s="21">
        <v>0.3644061239386196</v>
      </c>
      <c r="Y1458" s="21">
        <v>-0.99999999999999989</v>
      </c>
      <c r="Z1458" s="21">
        <v>-0.99999999999999989</v>
      </c>
      <c r="AA1458" s="21">
        <v>43.278045299142597</v>
      </c>
      <c r="AB1458" s="21">
        <v>1.3213739219718423E-2</v>
      </c>
      <c r="AC1458" s="21">
        <v>0.17260069761344782</v>
      </c>
      <c r="AD1458" s="21">
        <v>0.24922530964747167</v>
      </c>
      <c r="AE1458" s="21">
        <v>21.75198732403188</v>
      </c>
      <c r="AF1458" s="21">
        <v>-0.99999999999999989</v>
      </c>
      <c r="AG1458" s="21">
        <v>-0.99999999999999989</v>
      </c>
      <c r="AH1458" s="21">
        <v>-0.99999999999999989</v>
      </c>
      <c r="AI1458" s="21">
        <v>0</v>
      </c>
      <c r="AJ1458" s="21">
        <v>-9.1751565291750947E-3</v>
      </c>
      <c r="AK1458" s="21">
        <v>9.6609967572687763E-2</v>
      </c>
      <c r="AL1458" s="21">
        <v>-0.1102521073698975</v>
      </c>
      <c r="AM1458" s="21">
        <v>0.58538639171220253</v>
      </c>
      <c r="AN1458" s="21">
        <v>-9.9191035199869326E-2</v>
      </c>
      <c r="AO1458" s="21">
        <v>15.117709630668507</v>
      </c>
      <c r="AP1458" s="21">
        <v>-3.03103641684622</v>
      </c>
      <c r="AQ1458" s="21">
        <v>23.877200074845607</v>
      </c>
      <c r="AR1458" s="21">
        <v>0.57852335114246856</v>
      </c>
      <c r="AS1458" s="21">
        <v>0.40121942539596139</v>
      </c>
      <c r="AT1458" s="21">
        <v>-0.99999999999999989</v>
      </c>
      <c r="AU1458" s="21">
        <v>-0.99999999999999989</v>
      </c>
      <c r="AV1458" s="21">
        <v>0.21806236563406273</v>
      </c>
      <c r="AW1458" s="21">
        <v>46.302750985969702</v>
      </c>
      <c r="AX1458" s="21">
        <v>45.385235333052186</v>
      </c>
      <c r="AY1458" s="21">
        <v>-0.1501081036064302</v>
      </c>
      <c r="AZ1458" s="21">
        <v>-37.024414014532745</v>
      </c>
      <c r="BA1458" s="26">
        <v>1295.5827460362643</v>
      </c>
    </row>
    <row r="1459" spans="1:100" x14ac:dyDescent="0.25">
      <c r="A1459">
        <v>3759</v>
      </c>
      <c r="B1459" t="s">
        <v>1842</v>
      </c>
      <c r="C1459" s="26">
        <v>3</v>
      </c>
      <c r="D1459" s="21">
        <v>5.784746112429854</v>
      </c>
      <c r="E1459" s="21">
        <v>-7.7190351456173324E-3</v>
      </c>
      <c r="F1459" s="21">
        <v>-0.3222207915151391</v>
      </c>
      <c r="G1459" s="21">
        <v>-0.3222207915151391</v>
      </c>
      <c r="H1459" s="21">
        <v>0.15793190633078513</v>
      </c>
      <c r="I1459" s="21">
        <v>0</v>
      </c>
      <c r="J1459" s="21">
        <v>9.4759143798471097</v>
      </c>
      <c r="K1459" s="21">
        <v>0.15793190633078513</v>
      </c>
      <c r="L1459" s="21">
        <v>-0.99999999999999922</v>
      </c>
      <c r="M1459" s="21">
        <v>-0.99999999999999922</v>
      </c>
      <c r="N1459" s="21">
        <v>3.1586381266157026</v>
      </c>
      <c r="O1459" s="21">
        <v>14.938439700761819</v>
      </c>
      <c r="P1459" s="21">
        <v>9.6081944161636929E-2</v>
      </c>
      <c r="Q1459" s="21">
        <v>-0.9890272332275456</v>
      </c>
      <c r="R1459" s="21">
        <v>-0.29967554517648004</v>
      </c>
      <c r="S1459" s="21">
        <v>0.33333333333333309</v>
      </c>
      <c r="T1459" s="21">
        <v>0.36883557062758976</v>
      </c>
      <c r="U1459" s="21">
        <v>0.12091737222237414</v>
      </c>
      <c r="V1459" s="21">
        <v>-9.6666026752005828E-3</v>
      </c>
      <c r="W1459" s="21">
        <v>26.219510687092455</v>
      </c>
      <c r="X1459" s="21">
        <v>1.0054091077626874</v>
      </c>
      <c r="Y1459" s="21">
        <v>-0.99999999999999922</v>
      </c>
      <c r="Z1459" s="21">
        <v>-0.99999999999999922</v>
      </c>
      <c r="AA1459" s="21">
        <v>87.540565504817323</v>
      </c>
      <c r="AB1459" s="21">
        <v>0.32834532810738132</v>
      </c>
      <c r="AC1459" s="21">
        <v>0.6647678098639167</v>
      </c>
      <c r="AD1459" s="21">
        <v>0.23930146928672913</v>
      </c>
      <c r="AE1459" s="21">
        <v>61.620730362901384</v>
      </c>
      <c r="AF1459" s="21">
        <v>-0.99999999999999922</v>
      </c>
      <c r="AG1459" s="21">
        <v>-0.99999999999999922</v>
      </c>
      <c r="AH1459" s="21">
        <v>-0.99999999999999922</v>
      </c>
      <c r="AI1459" s="21">
        <v>0</v>
      </c>
      <c r="AJ1459" s="21">
        <v>-9.6666026752005828E-3</v>
      </c>
      <c r="AK1459" s="21">
        <v>1.2092695421659673E-4</v>
      </c>
      <c r="AL1459" s="21">
        <v>1.6510870778220447E-2</v>
      </c>
      <c r="AM1459" s="21">
        <v>-5.4904307255976781E-2</v>
      </c>
      <c r="AN1459" s="21">
        <v>-0.15511520513558699</v>
      </c>
      <c r="AO1459" s="21">
        <v>-1.3720030466283362</v>
      </c>
      <c r="AP1459" s="21">
        <v>-3.7953257744985729</v>
      </c>
      <c r="AQ1459" s="21">
        <v>35.695425066939549</v>
      </c>
      <c r="AR1459" s="21">
        <v>0.81341967350809641</v>
      </c>
      <c r="AS1459" s="21">
        <v>1.1633410140934726</v>
      </c>
      <c r="AT1459" s="21">
        <v>-0.99999999999999922</v>
      </c>
      <c r="AU1459" s="21">
        <v>-0.99999999999999922</v>
      </c>
      <c r="AV1459" s="21">
        <v>-0.62189633669161926</v>
      </c>
      <c r="AW1459" s="21">
        <v>98.683679431080563</v>
      </c>
      <c r="AX1459" s="21">
        <v>97.717019163560522</v>
      </c>
      <c r="AY1459" s="21">
        <v>0.44351753651056847</v>
      </c>
      <c r="AZ1459" s="21">
        <v>41.830081563880988</v>
      </c>
      <c r="BA1459" s="26">
        <v>1486.6761907966813</v>
      </c>
    </row>
    <row r="1460" spans="1:100" x14ac:dyDescent="0.25">
      <c r="A1460">
        <v>3760</v>
      </c>
      <c r="B1460" t="s">
        <v>1843</v>
      </c>
      <c r="C1460" s="26">
        <v>2</v>
      </c>
      <c r="D1460" s="21">
        <v>2.5065620287749404</v>
      </c>
      <c r="E1460" s="21">
        <v>-0.27218790139934645</v>
      </c>
      <c r="F1460" s="21">
        <v>-0.60084032937512999</v>
      </c>
      <c r="G1460" s="21">
        <v>-0.59590193212296838</v>
      </c>
      <c r="H1460" s="21">
        <v>-7.1052401141646057E-2</v>
      </c>
      <c r="I1460" s="21">
        <v>0</v>
      </c>
      <c r="J1460" s="21">
        <v>-4.2631440684987618</v>
      </c>
      <c r="K1460" s="21">
        <v>-7.1052401141646057E-2</v>
      </c>
      <c r="L1460" s="21">
        <v>-1</v>
      </c>
      <c r="M1460" s="21">
        <v>-1</v>
      </c>
      <c r="N1460" s="21">
        <v>-1.4210480228329208</v>
      </c>
      <c r="O1460" s="21">
        <v>-0.58342325203066636</v>
      </c>
      <c r="P1460" s="21">
        <v>-1.2107079474919022</v>
      </c>
      <c r="Q1460" s="21">
        <v>-2.5414797747203552</v>
      </c>
      <c r="R1460" s="21">
        <v>-0.83325252494194824</v>
      </c>
      <c r="S1460" s="21">
        <v>0.30157296825015106</v>
      </c>
      <c r="T1460" s="21">
        <v>0.1623224151093795</v>
      </c>
      <c r="U1460" s="21">
        <v>-7.3271692585953063E-2</v>
      </c>
      <c r="V1460" s="21">
        <v>-1.9319586612908616E-2</v>
      </c>
      <c r="W1460" s="21">
        <v>14.794337425674311</v>
      </c>
      <c r="X1460" s="21">
        <v>0.10385770607414013</v>
      </c>
      <c r="Y1460" s="21">
        <v>-1</v>
      </c>
      <c r="Z1460" s="21">
        <v>-1</v>
      </c>
      <c r="AA1460" s="21">
        <v>22.807078566025115</v>
      </c>
      <c r="AB1460" s="21">
        <v>-5.1825485721817097E-2</v>
      </c>
      <c r="AC1460" s="21">
        <v>-5.1676088187858682E-2</v>
      </c>
      <c r="AD1460" s="21">
        <v>-5.4813460728294003E-2</v>
      </c>
      <c r="AE1460" s="21">
        <v>2.0290971848814525</v>
      </c>
      <c r="AF1460" s="21">
        <v>-1</v>
      </c>
      <c r="AG1460" s="21">
        <v>-1</v>
      </c>
      <c r="AH1460" s="21">
        <v>-1</v>
      </c>
      <c r="AI1460" s="21">
        <v>-1.0860787494964561E-2</v>
      </c>
      <c r="AJ1460" s="21">
        <v>-1.9319586612908616E-2</v>
      </c>
      <c r="AK1460" s="21">
        <v>0.29434434545283555</v>
      </c>
      <c r="AL1460" s="21">
        <v>-0.12251638846358824</v>
      </c>
      <c r="AM1460" s="21">
        <v>0.33448414998032772</v>
      </c>
      <c r="AN1460" s="21">
        <v>-0.15104328976527398</v>
      </c>
      <c r="AO1460" s="21">
        <v>8.9042957873910886</v>
      </c>
      <c r="AP1460" s="21">
        <v>-3.459134497068507</v>
      </c>
      <c r="AQ1460" s="21">
        <v>19.372214153653026</v>
      </c>
      <c r="AR1460" s="21">
        <v>0.47188414841727166</v>
      </c>
      <c r="AS1460" s="21">
        <v>0.16746324763528797</v>
      </c>
      <c r="AT1460" s="21">
        <v>-1</v>
      </c>
      <c r="AU1460" s="21">
        <v>-1</v>
      </c>
      <c r="AV1460" s="21">
        <v>-1.0540433080399461</v>
      </c>
      <c r="AW1460" s="21">
        <v>31.727167945876694</v>
      </c>
      <c r="AX1460" s="21">
        <v>31.538559270843514</v>
      </c>
      <c r="AY1460" s="21">
        <v>-1.124319865358589E-2</v>
      </c>
      <c r="AZ1460" s="21">
        <v>-31.16847773203023</v>
      </c>
      <c r="BA1460" s="26">
        <v>1416.9624506763084</v>
      </c>
    </row>
    <row r="1461" spans="1:100" x14ac:dyDescent="0.25">
      <c r="A1461">
        <v>3767</v>
      </c>
      <c r="B1461" t="s">
        <v>1844</v>
      </c>
      <c r="C1461" s="26">
        <v>3</v>
      </c>
      <c r="D1461" s="21">
        <v>3.8405106561820808</v>
      </c>
      <c r="E1461" s="21">
        <v>-2.8756579000536561E-2</v>
      </c>
      <c r="F1461" s="21">
        <v>-6.5331193148761096E-2</v>
      </c>
      <c r="G1461" s="21">
        <v>-4.8455358017872763E-2</v>
      </c>
      <c r="H1461" s="21">
        <v>0.22803591554447511</v>
      </c>
      <c r="I1461" s="21">
        <v>0</v>
      </c>
      <c r="J1461" s="21">
        <v>13.682154932668508</v>
      </c>
      <c r="K1461" s="21">
        <v>0.22803591554447511</v>
      </c>
      <c r="L1461" s="21">
        <v>-1.0000000000000018</v>
      </c>
      <c r="M1461" s="21">
        <v>-1.0000000000000018</v>
      </c>
      <c r="N1461" s="21">
        <v>4.5607183108895031</v>
      </c>
      <c r="O1461" s="21">
        <v>17.474210230832718</v>
      </c>
      <c r="P1461" s="21">
        <v>0.42241445167359459</v>
      </c>
      <c r="Q1461" s="21">
        <v>-0.37738002790900438</v>
      </c>
      <c r="R1461" s="21">
        <v>-7.2275671544833608E-2</v>
      </c>
      <c r="S1461" s="21">
        <v>0.33333333333333415</v>
      </c>
      <c r="T1461" s="21">
        <v>0.42505408230554115</v>
      </c>
      <c r="U1461" s="21">
        <v>0.27084427350207424</v>
      </c>
      <c r="V1461" s="21">
        <v>0</v>
      </c>
      <c r="W1461" s="21">
        <v>32.047830943858976</v>
      </c>
      <c r="X1461" s="21">
        <v>1.6857537864938072</v>
      </c>
      <c r="Y1461" s="21">
        <v>-1.0000000000000018</v>
      </c>
      <c r="Z1461" s="21">
        <v>-1.0000000000000018</v>
      </c>
      <c r="AA1461" s="21">
        <v>65.513942808950333</v>
      </c>
      <c r="AB1461" s="21">
        <v>0.29053708530974937</v>
      </c>
      <c r="AC1461" s="21">
        <v>0.29175655733340511</v>
      </c>
      <c r="AD1461" s="21">
        <v>8.8474108089569709E-2</v>
      </c>
      <c r="AE1461" s="21">
        <v>33.538387536636208</v>
      </c>
      <c r="AF1461" s="21">
        <v>-1.0000000000000018</v>
      </c>
      <c r="AG1461" s="21">
        <v>-1.0000000000000018</v>
      </c>
      <c r="AH1461" s="21">
        <v>-1.0000000000000018</v>
      </c>
      <c r="AI1461" s="21">
        <v>0</v>
      </c>
      <c r="AJ1461" s="21">
        <v>0</v>
      </c>
      <c r="AK1461" s="21">
        <v>1.4901000353784777E-2</v>
      </c>
      <c r="AL1461" s="21">
        <v>8.569208117551276E-2</v>
      </c>
      <c r="AM1461" s="21">
        <v>0.23772360131918974</v>
      </c>
      <c r="AN1461" s="21">
        <v>6.5019179714005226E-2</v>
      </c>
      <c r="AO1461" s="21">
        <v>6.0175950347486653</v>
      </c>
      <c r="AP1461" s="21">
        <v>2.0539398987276929</v>
      </c>
      <c r="AQ1461" s="21">
        <v>45.7299858765275</v>
      </c>
      <c r="AR1461" s="21">
        <v>1.029231689140949</v>
      </c>
      <c r="AS1461" s="21">
        <v>1.9137897020382815</v>
      </c>
      <c r="AT1461" s="21">
        <v>-1.0000000000000018</v>
      </c>
      <c r="AU1461" s="21">
        <v>-1.0000000000000018</v>
      </c>
      <c r="AV1461" s="21">
        <v>-0.12073102956270644</v>
      </c>
      <c r="AW1461" s="21">
        <v>85.042092938510763</v>
      </c>
      <c r="AX1461" s="21">
        <v>85.042092938510763</v>
      </c>
      <c r="AY1461" s="21">
        <v>8.2581664822542936E-2</v>
      </c>
      <c r="AZ1461" s="21">
        <v>10.506886231149231</v>
      </c>
      <c r="BA1461" s="26">
        <v>1470.9120207904155</v>
      </c>
    </row>
    <row r="1462" spans="1:100" x14ac:dyDescent="0.25">
      <c r="A1462">
        <v>3770</v>
      </c>
      <c r="B1462" t="s">
        <v>1845</v>
      </c>
      <c r="C1462" s="26">
        <v>3</v>
      </c>
      <c r="D1462" s="21">
        <v>4.7628402628156872</v>
      </c>
      <c r="E1462" s="21">
        <v>-1.7893059041622722E-2</v>
      </c>
      <c r="F1462" s="21">
        <v>-7.2444830562281598E-2</v>
      </c>
      <c r="G1462" s="21">
        <v>-7.2444830562281598E-2</v>
      </c>
      <c r="H1462" s="21">
        <v>0.49800857881484517</v>
      </c>
      <c r="I1462" s="21">
        <v>0</v>
      </c>
      <c r="J1462" s="21">
        <v>29.880514728890695</v>
      </c>
      <c r="K1462" s="21">
        <v>0.49800857881484517</v>
      </c>
      <c r="L1462" s="21">
        <v>-1.0000000000000016</v>
      </c>
      <c r="M1462" s="21">
        <v>-1.0000000000000016</v>
      </c>
      <c r="N1462" s="21">
        <v>9.9601715762969008</v>
      </c>
      <c r="O1462" s="21">
        <v>34.570910161144091</v>
      </c>
      <c r="P1462" s="21">
        <v>0.50242742454496403</v>
      </c>
      <c r="Q1462" s="21">
        <v>-0.2497363915742582</v>
      </c>
      <c r="R1462" s="21">
        <v>-8.288863040800927E-2</v>
      </c>
      <c r="S1462" s="21">
        <v>0.33333333333333381</v>
      </c>
      <c r="T1462" s="21">
        <v>0.36515931307614691</v>
      </c>
      <c r="U1462" s="21">
        <v>0.44517399023001275</v>
      </c>
      <c r="V1462" s="21">
        <v>7.9456705561507815E-2</v>
      </c>
      <c r="W1462" s="21">
        <v>29.004590535446262</v>
      </c>
      <c r="X1462" s="21">
        <v>2.4841379042768801</v>
      </c>
      <c r="Y1462" s="21">
        <v>-1.0000000000000016</v>
      </c>
      <c r="Z1462" s="21">
        <v>-1.0000000000000016</v>
      </c>
      <c r="AA1462" s="21">
        <v>64.830092054137793</v>
      </c>
      <c r="AB1462" s="21">
        <v>0.24567325944961135</v>
      </c>
      <c r="AC1462" s="21">
        <v>9.1068985090127674E-2</v>
      </c>
      <c r="AD1462" s="21">
        <v>0.38142555844225184</v>
      </c>
      <c r="AE1462" s="21">
        <v>35.908390149099532</v>
      </c>
      <c r="AF1462" s="21">
        <v>-1.0000000000000016</v>
      </c>
      <c r="AG1462" s="21">
        <v>-1.0000000000000016</v>
      </c>
      <c r="AH1462" s="21">
        <v>-1.0000000000000016</v>
      </c>
      <c r="AI1462" s="21">
        <v>0</v>
      </c>
      <c r="AJ1462" s="21">
        <v>7.9456705561507815E-2</v>
      </c>
      <c r="AK1462" s="21">
        <v>0.26509761089576112</v>
      </c>
      <c r="AL1462" s="21">
        <v>0.62511903483630449</v>
      </c>
      <c r="AM1462" s="21">
        <v>0.22048884171391364</v>
      </c>
      <c r="AN1462" s="21">
        <v>0.66123417620137226</v>
      </c>
      <c r="AO1462" s="21">
        <v>6.8377090973266466</v>
      </c>
      <c r="AP1462" s="21">
        <v>19.656449579215828</v>
      </c>
      <c r="AQ1462" s="21">
        <v>58.885105264336971</v>
      </c>
      <c r="AR1462" s="21">
        <v>1.2231233422010011</v>
      </c>
      <c r="AS1462" s="21">
        <v>2.9821464830917255</v>
      </c>
      <c r="AT1462" s="21">
        <v>-1.0000000000000016</v>
      </c>
      <c r="AU1462" s="21">
        <v>-1.0000000000000016</v>
      </c>
      <c r="AV1462" s="21">
        <v>-0.15533346097029083</v>
      </c>
      <c r="AW1462" s="21">
        <v>119.05745179449775</v>
      </c>
      <c r="AX1462" s="21">
        <v>127.00312235064848</v>
      </c>
      <c r="AY1462" s="21">
        <v>0.46193433044501558</v>
      </c>
      <c r="AZ1462" s="21">
        <v>63.0796694453215</v>
      </c>
      <c r="BA1462" s="26">
        <v>1636.793945298954</v>
      </c>
    </row>
    <row r="1463" spans="1:100" x14ac:dyDescent="0.25">
      <c r="A1463">
        <v>3773</v>
      </c>
      <c r="B1463" t="s">
        <v>1846</v>
      </c>
      <c r="C1463" s="26">
        <v>3</v>
      </c>
      <c r="D1463" s="21">
        <v>4.5766650194971463</v>
      </c>
      <c r="E1463" s="21">
        <v>0</v>
      </c>
      <c r="F1463" s="21">
        <v>0</v>
      </c>
      <c r="G1463" s="21">
        <v>0</v>
      </c>
      <c r="H1463" s="21">
        <v>-6.688305122370948E-2</v>
      </c>
      <c r="I1463" s="21">
        <v>0</v>
      </c>
      <c r="J1463" s="21">
        <v>-4.0129830734225669</v>
      </c>
      <c r="K1463" s="21">
        <v>-6.688305122370948E-2</v>
      </c>
      <c r="L1463" s="21">
        <v>-1.0000000000000011</v>
      </c>
      <c r="M1463" s="21">
        <v>-1.0000000000000011</v>
      </c>
      <c r="N1463" s="21">
        <v>-1.3376610244741891</v>
      </c>
      <c r="O1463" s="21">
        <v>0.56368194607457867</v>
      </c>
      <c r="P1463" s="21">
        <v>0.27897603854102337</v>
      </c>
      <c r="Q1463" s="21">
        <v>1.1142663427146613</v>
      </c>
      <c r="R1463" s="21">
        <v>0.4185863884647279</v>
      </c>
      <c r="S1463" s="21">
        <v>0.34990085296887974</v>
      </c>
      <c r="T1463" s="21">
        <v>0.36129196157302612</v>
      </c>
      <c r="U1463" s="21">
        <v>1.9530018586564085E-2</v>
      </c>
      <c r="V1463" s="21">
        <v>0</v>
      </c>
      <c r="W1463" s="21">
        <v>31.904235374087175</v>
      </c>
      <c r="X1463" s="21">
        <v>0.87697188326083086</v>
      </c>
      <c r="Y1463" s="21">
        <v>-1.0000000000000011</v>
      </c>
      <c r="Z1463" s="21">
        <v>-1.0000000000000011</v>
      </c>
      <c r="AA1463" s="21">
        <v>23.370502238922189</v>
      </c>
      <c r="AB1463" s="21">
        <v>1.013867544278042E-2</v>
      </c>
      <c r="AC1463" s="21">
        <v>-0.11477622166195241</v>
      </c>
      <c r="AD1463" s="21">
        <v>-7.4408844253422132E-2</v>
      </c>
      <c r="AE1463" s="21">
        <v>-8.9523195236297042</v>
      </c>
      <c r="AF1463" s="21">
        <v>-1.0000000000000011</v>
      </c>
      <c r="AG1463" s="21">
        <v>-1.0000000000000011</v>
      </c>
      <c r="AH1463" s="21">
        <v>-1.0000000000000011</v>
      </c>
      <c r="AI1463" s="21">
        <v>0</v>
      </c>
      <c r="AJ1463" s="21">
        <v>0</v>
      </c>
      <c r="AK1463" s="21">
        <v>-0.10584290638266486</v>
      </c>
      <c r="AL1463" s="21">
        <v>8.3980111093223994E-2</v>
      </c>
      <c r="AM1463" s="21">
        <v>2.4927198073883189E-2</v>
      </c>
      <c r="AN1463" s="21">
        <v>1.189245348189091E-2</v>
      </c>
      <c r="AO1463" s="21">
        <v>9.3965419933755262E-2</v>
      </c>
      <c r="AP1463" s="21">
        <v>0.71721189251339323</v>
      </c>
      <c r="AQ1463" s="21">
        <v>27.891252300664615</v>
      </c>
      <c r="AR1463" s="21">
        <v>0.73072283312847042</v>
      </c>
      <c r="AS1463" s="21">
        <v>0.81008883203712179</v>
      </c>
      <c r="AT1463" s="21">
        <v>-1.0000000000000011</v>
      </c>
      <c r="AU1463" s="21">
        <v>-1.0000000000000011</v>
      </c>
      <c r="AV1463" s="21">
        <v>0.4185863884647279</v>
      </c>
      <c r="AW1463" s="21">
        <v>24.651396077510171</v>
      </c>
      <c r="AX1463" s="21">
        <v>24.651396077510171</v>
      </c>
      <c r="AY1463" s="21">
        <v>4.6862197800166486E-3</v>
      </c>
      <c r="AZ1463" s="21">
        <v>-25.065554906125346</v>
      </c>
      <c r="BA1463" s="26">
        <v>1384.8223296769456</v>
      </c>
    </row>
    <row r="1464" spans="1:100" x14ac:dyDescent="0.25">
      <c r="A1464">
        <v>3777</v>
      </c>
      <c r="B1464" t="s">
        <v>1847</v>
      </c>
      <c r="C1464" s="26">
        <v>3</v>
      </c>
      <c r="D1464" s="21">
        <v>5.8297341753117058</v>
      </c>
      <c r="E1464" s="21">
        <v>0</v>
      </c>
      <c r="F1464" s="21">
        <v>0.17987321246173266</v>
      </c>
      <c r="G1464" s="21">
        <v>0.17987321246173266</v>
      </c>
      <c r="H1464" s="21">
        <v>-9.9168599698380461E-2</v>
      </c>
      <c r="I1464" s="21">
        <v>0</v>
      </c>
      <c r="J1464" s="21">
        <v>-5.9501159819028304</v>
      </c>
      <c r="K1464" s="21">
        <v>-9.9168599698380461E-2</v>
      </c>
      <c r="L1464" s="21">
        <v>-0.99999999999999889</v>
      </c>
      <c r="M1464" s="21">
        <v>-0.99999999999999889</v>
      </c>
      <c r="N1464" s="21">
        <v>-1.9833719939676098</v>
      </c>
      <c r="O1464" s="21">
        <v>5.9491405870607764E-2</v>
      </c>
      <c r="P1464" s="21">
        <v>-2.2185065565543366E-2</v>
      </c>
      <c r="Q1464" s="21">
        <v>0.62454708246996693</v>
      </c>
      <c r="R1464" s="21">
        <v>0.14657464773395684</v>
      </c>
      <c r="S1464" s="21">
        <v>0.33333333333333287</v>
      </c>
      <c r="T1464" s="21">
        <v>0.39062807663068821</v>
      </c>
      <c r="U1464" s="21">
        <v>0.49331427319486176</v>
      </c>
      <c r="V1464" s="21">
        <v>4.7966714679451737E-3</v>
      </c>
      <c r="W1464" s="21">
        <v>52.849638173008287</v>
      </c>
      <c r="X1464" s="21">
        <v>2.8783110161378742</v>
      </c>
      <c r="Y1464" s="21">
        <v>-0.99999999999999889</v>
      </c>
      <c r="Z1464" s="21">
        <v>-0.99999999999999889</v>
      </c>
      <c r="AA1464" s="21">
        <v>50.767462684811171</v>
      </c>
      <c r="AB1464" s="21">
        <v>0.15537623078686702</v>
      </c>
      <c r="AC1464" s="21">
        <v>-0.213580207752951</v>
      </c>
      <c r="AD1464" s="21">
        <v>1.3628974247461834E-2</v>
      </c>
      <c r="AE1464" s="21">
        <v>-2.2287501359311159</v>
      </c>
      <c r="AF1464" s="21">
        <v>-0.99999999999999889</v>
      </c>
      <c r="AG1464" s="21">
        <v>-0.99999999999999889</v>
      </c>
      <c r="AH1464" s="21">
        <v>-0.99999999999999889</v>
      </c>
      <c r="AI1464" s="21">
        <v>0</v>
      </c>
      <c r="AJ1464" s="21">
        <v>4.7966714679451737E-3</v>
      </c>
      <c r="AK1464" s="21">
        <v>0.10129332274721072</v>
      </c>
      <c r="AL1464" s="21">
        <v>-6.0857116377357134E-2</v>
      </c>
      <c r="AM1464" s="21">
        <v>4.2161671428892634E-2</v>
      </c>
      <c r="AN1464" s="21">
        <v>8.9546904778730396E-2</v>
      </c>
      <c r="AO1464" s="21">
        <v>1.5605083994583679</v>
      </c>
      <c r="AP1464" s="21">
        <v>1.9343870375814749</v>
      </c>
      <c r="AQ1464" s="21">
        <v>46.899522191105518</v>
      </c>
      <c r="AR1464" s="21">
        <v>1.2220723546268271</v>
      </c>
      <c r="AS1464" s="21">
        <v>2.7791424164394933</v>
      </c>
      <c r="AT1464" s="21">
        <v>-0.99999999999999889</v>
      </c>
      <c r="AU1464" s="21">
        <v>-0.99999999999999889</v>
      </c>
      <c r="AV1464" s="21">
        <v>0.32644786019568944</v>
      </c>
      <c r="AW1464" s="21">
        <v>52.761341128263211</v>
      </c>
      <c r="AX1464" s="21">
        <v>53.241008275057723</v>
      </c>
      <c r="AY1464" s="21">
        <v>0.25542049439072423</v>
      </c>
      <c r="AZ1464" s="21">
        <v>19.851987643534727</v>
      </c>
      <c r="BA1464" s="26">
        <v>1474.8844677202596</v>
      </c>
    </row>
    <row r="1465" spans="1:100" x14ac:dyDescent="0.25">
      <c r="A1465">
        <v>3780</v>
      </c>
      <c r="B1465" t="s">
        <v>1848</v>
      </c>
      <c r="C1465" s="26">
        <v>3</v>
      </c>
      <c r="D1465" s="21">
        <v>2.3433322210445953</v>
      </c>
      <c r="E1465" s="21">
        <v>0.22603481873545983</v>
      </c>
      <c r="F1465" s="21">
        <v>-1.2865134673345682E-2</v>
      </c>
      <c r="G1465" s="21">
        <v>5.1107824940481363E-2</v>
      </c>
      <c r="H1465" s="21">
        <v>3.6404688548084027E-2</v>
      </c>
      <c r="I1465" s="21">
        <v>0</v>
      </c>
      <c r="J1465" s="21">
        <v>2.1842813128850418</v>
      </c>
      <c r="K1465" s="21">
        <v>3.6404688548084027E-2</v>
      </c>
      <c r="L1465" s="21">
        <v>-0.99999999999999933</v>
      </c>
      <c r="M1465" s="21">
        <v>-0.99999999999999933</v>
      </c>
      <c r="N1465" s="21">
        <v>0.72809377096168038</v>
      </c>
      <c r="O1465" s="21">
        <v>4.5787213588701237</v>
      </c>
      <c r="P1465" s="21">
        <v>-0.24990982379208942</v>
      </c>
      <c r="Q1465" s="21">
        <v>-1.3888689440303295</v>
      </c>
      <c r="R1465" s="21">
        <v>-0.58982957869543007</v>
      </c>
      <c r="S1465" s="21">
        <v>0.33333333333333315</v>
      </c>
      <c r="T1465" s="21">
        <v>0.33256809557974065</v>
      </c>
      <c r="U1465" s="21">
        <v>-0.12858028870281482</v>
      </c>
      <c r="V1465" s="21">
        <v>-1.8065374500547946E-3</v>
      </c>
      <c r="W1465" s="21">
        <v>19.964396568484798</v>
      </c>
      <c r="X1465" s="21">
        <v>0.10433636085340196</v>
      </c>
      <c r="Y1465" s="21">
        <v>-0.99999999999999933</v>
      </c>
      <c r="Z1465" s="21">
        <v>-0.99999999999999933</v>
      </c>
      <c r="AA1465" s="21">
        <v>17.558057109586532</v>
      </c>
      <c r="AB1465" s="21">
        <v>-0.16903315522597762</v>
      </c>
      <c r="AC1465" s="21">
        <v>0.10575300733516084</v>
      </c>
      <c r="AD1465" s="21">
        <v>2.6949950286759724E-2</v>
      </c>
      <c r="AE1465" s="21">
        <v>-1.8165098802028474</v>
      </c>
      <c r="AF1465" s="21">
        <v>-0.99999999999999933</v>
      </c>
      <c r="AG1465" s="21">
        <v>-0.99999999999999933</v>
      </c>
      <c r="AH1465" s="21">
        <v>-0.99999999999999933</v>
      </c>
      <c r="AI1465" s="21">
        <v>-4.3242640648644005E-2</v>
      </c>
      <c r="AJ1465" s="21">
        <v>-1.8065374500547946E-3</v>
      </c>
      <c r="AK1465" s="21">
        <v>-1.5668841090522957E-2</v>
      </c>
      <c r="AL1465" s="21">
        <v>0.21926038768788214</v>
      </c>
      <c r="AM1465" s="21">
        <v>0.60835172932304926</v>
      </c>
      <c r="AN1465" s="21">
        <v>-4.1404403980555581E-2</v>
      </c>
      <c r="AO1465" s="21">
        <v>15.130449027623619</v>
      </c>
      <c r="AP1465" s="21">
        <v>6.1191838925521574E-2</v>
      </c>
      <c r="AQ1465" s="21">
        <v>22.148677881369849</v>
      </c>
      <c r="AR1465" s="21">
        <v>0.53551460276020413</v>
      </c>
      <c r="AS1465" s="21">
        <v>0.14074104940148593</v>
      </c>
      <c r="AT1465" s="21">
        <v>-0.99999999999999933</v>
      </c>
      <c r="AU1465" s="21">
        <v>-0.99999999999999933</v>
      </c>
      <c r="AV1465" s="21">
        <v>-0.5387217537549488</v>
      </c>
      <c r="AW1465" s="21">
        <v>22.197970307382185</v>
      </c>
      <c r="AX1465" s="21">
        <v>21.152463749403818</v>
      </c>
      <c r="AY1465" s="21">
        <v>-0.18199063994355427</v>
      </c>
      <c r="AZ1465" s="21">
        <v>-69.46152223018305</v>
      </c>
      <c r="BA1465" s="26">
        <v>1273.3873421322285</v>
      </c>
    </row>
    <row r="1466" spans="1:100" x14ac:dyDescent="0.25">
      <c r="A1466">
        <v>3781</v>
      </c>
      <c r="B1466" t="s">
        <v>1849</v>
      </c>
      <c r="C1466" s="26">
        <v>3</v>
      </c>
      <c r="D1466" s="21">
        <v>4.146647625930469</v>
      </c>
      <c r="E1466" s="21">
        <v>-2.5700775144086696E-2</v>
      </c>
      <c r="F1466" s="21">
        <v>-8.8131485887674804E-2</v>
      </c>
      <c r="G1466" s="21">
        <v>-9.6698410935703721E-2</v>
      </c>
      <c r="H1466" s="21">
        <v>-9.3153544699785651E-2</v>
      </c>
      <c r="I1466" s="21">
        <v>0</v>
      </c>
      <c r="J1466" s="21">
        <v>-5.5892126819871386</v>
      </c>
      <c r="K1466" s="21">
        <v>-9.3153544699785651E-2</v>
      </c>
      <c r="L1466" s="21">
        <v>-0.99999999999999867</v>
      </c>
      <c r="M1466" s="21">
        <v>-0.99999999999999867</v>
      </c>
      <c r="N1466" s="21">
        <v>-1.8630708939957128</v>
      </c>
      <c r="O1466" s="21">
        <v>-1.5392634669923755</v>
      </c>
      <c r="P1466" s="21">
        <v>7.602912909779298</v>
      </c>
      <c r="Q1466" s="21">
        <v>2.5075652001476638</v>
      </c>
      <c r="R1466" s="21">
        <v>1.5118961043534227</v>
      </c>
      <c r="S1466" s="21">
        <v>0.24764450937969168</v>
      </c>
      <c r="T1466" s="21">
        <v>0.28956931655771034</v>
      </c>
      <c r="U1466" s="21">
        <v>-6.5722786484573539E-2</v>
      </c>
      <c r="V1466" s="21">
        <v>0</v>
      </c>
      <c r="W1466" s="21">
        <v>22.585783366104565</v>
      </c>
      <c r="X1466" s="21">
        <v>0.311840970288083</v>
      </c>
      <c r="Y1466" s="21">
        <v>-0.99999999999999867</v>
      </c>
      <c r="Z1466" s="21">
        <v>-0.99999999999999867</v>
      </c>
      <c r="AA1466" s="21">
        <v>13.982970719139308</v>
      </c>
      <c r="AB1466" s="21">
        <v>-0.10476791293096052</v>
      </c>
      <c r="AC1466" s="21">
        <v>0.15831393784552167</v>
      </c>
      <c r="AD1466" s="21">
        <v>-0.25584019994093493</v>
      </c>
      <c r="AE1466" s="21">
        <v>-10.114708751318693</v>
      </c>
      <c r="AF1466" s="21">
        <v>-0.99999999999999867</v>
      </c>
      <c r="AG1466" s="21">
        <v>-0.99999999999999867</v>
      </c>
      <c r="AH1466" s="21">
        <v>-0.99999999999999867</v>
      </c>
      <c r="AI1466" s="21">
        <v>0</v>
      </c>
      <c r="AJ1466" s="21">
        <v>0</v>
      </c>
      <c r="AK1466" s="21">
        <v>0.20593727026318964</v>
      </c>
      <c r="AL1466" s="21">
        <v>-0.1071187684272116</v>
      </c>
      <c r="AM1466" s="21">
        <v>-0.10504648478698539</v>
      </c>
      <c r="AN1466" s="21">
        <v>0.10923360720620194</v>
      </c>
      <c r="AO1466" s="21">
        <v>-1.596475768358685</v>
      </c>
      <c r="AP1466" s="21">
        <v>2.1952463380189902</v>
      </c>
      <c r="AQ1466" s="21">
        <v>16.99657068411743</v>
      </c>
      <c r="AR1466" s="21">
        <v>0.47149103945282822</v>
      </c>
      <c r="AS1466" s="21">
        <v>0.21868742558829757</v>
      </c>
      <c r="AT1466" s="21">
        <v>-0.99999999999999867</v>
      </c>
      <c r="AU1466" s="21">
        <v>-0.99999999999999867</v>
      </c>
      <c r="AV1466" s="21">
        <v>1.4151976934177193</v>
      </c>
      <c r="AW1466" s="21">
        <v>14.638953590165924</v>
      </c>
      <c r="AX1466" s="21">
        <v>14.638953590165924</v>
      </c>
      <c r="AY1466" s="21">
        <v>6.0225361221085336E-2</v>
      </c>
      <c r="AZ1466" s="21">
        <v>-23.055073283037498</v>
      </c>
      <c r="BA1466" s="26">
        <v>1406.2131508520345</v>
      </c>
      <c r="CU1466" t="e">
        <v>#N/A</v>
      </c>
      <c r="CV1466" t="e">
        <v>#N/A</v>
      </c>
    </row>
    <row r="1467" spans="1:100" x14ac:dyDescent="0.25">
      <c r="A1467">
        <v>3785</v>
      </c>
      <c r="B1467" t="s">
        <v>1850</v>
      </c>
      <c r="C1467" s="26">
        <v>3</v>
      </c>
      <c r="D1467" s="21">
        <v>4.5821855447541697</v>
      </c>
      <c r="E1467" s="21">
        <v>1.1063279613910766E-2</v>
      </c>
      <c r="F1467" s="21">
        <v>-0.1660353251252577</v>
      </c>
      <c r="G1467" s="21">
        <v>-0.1660353251252577</v>
      </c>
      <c r="H1467" s="21">
        <v>7.2839618447808827E-2</v>
      </c>
      <c r="I1467" s="21">
        <v>0</v>
      </c>
      <c r="J1467" s="21">
        <v>4.3703771068685295</v>
      </c>
      <c r="K1467" s="21">
        <v>7.2839618447808827E-2</v>
      </c>
      <c r="L1467" s="21">
        <v>-1.0000000000000018</v>
      </c>
      <c r="M1467" s="21">
        <v>-1.0000000000000018</v>
      </c>
      <c r="N1467" s="21">
        <v>1.4567923689561766</v>
      </c>
      <c r="O1467" s="21">
        <v>8.7865273264974384</v>
      </c>
      <c r="P1467" s="21">
        <v>20.714786137294134</v>
      </c>
      <c r="Q1467" s="21">
        <v>1.2770346308125429</v>
      </c>
      <c r="R1467" s="21">
        <v>2.275911143057757</v>
      </c>
      <c r="S1467" s="21">
        <v>0.33333333333333404</v>
      </c>
      <c r="T1467" s="21">
        <v>0.11418239332750112</v>
      </c>
      <c r="U1467" s="21">
        <v>-0.10826867824735217</v>
      </c>
      <c r="V1467" s="21">
        <v>0</v>
      </c>
      <c r="W1467" s="21">
        <v>10.656297198626957</v>
      </c>
      <c r="X1467" s="21">
        <v>-0.27754954478221505</v>
      </c>
      <c r="Y1467" s="21">
        <v>-1.0000000000000018</v>
      </c>
      <c r="Z1467" s="21">
        <v>-1.0000000000000018</v>
      </c>
      <c r="AA1467" s="21">
        <v>49.356048545430106</v>
      </c>
      <c r="AB1467" s="21">
        <v>0.50930578114708058</v>
      </c>
      <c r="AC1467" s="21">
        <v>0.30917509119576631</v>
      </c>
      <c r="AD1467" s="21">
        <v>-9.0004068267938706E-2</v>
      </c>
      <c r="AE1467" s="21">
        <v>36.423840203745385</v>
      </c>
      <c r="AF1467" s="21">
        <v>-1.0000000000000018</v>
      </c>
      <c r="AG1467" s="21">
        <v>-1.0000000000000018</v>
      </c>
      <c r="AH1467" s="21">
        <v>-1.0000000000000018</v>
      </c>
      <c r="AI1467" s="21">
        <v>0</v>
      </c>
      <c r="AJ1467" s="21">
        <v>0</v>
      </c>
      <c r="AK1467" s="21">
        <v>-6.5250951658650885E-2</v>
      </c>
      <c r="AL1467" s="21">
        <v>0.22212793587956065</v>
      </c>
      <c r="AM1467" s="21">
        <v>-9.1087308599368658E-2</v>
      </c>
      <c r="AN1467" s="21">
        <v>0.13327754500385425</v>
      </c>
      <c r="AO1467" s="21">
        <v>-2.6034374732774719</v>
      </c>
      <c r="AP1467" s="21">
        <v>4.4425783044941571</v>
      </c>
      <c r="AQ1467" s="21">
        <v>15.026674305495501</v>
      </c>
      <c r="AR1467" s="21">
        <v>0.33924704841348297</v>
      </c>
      <c r="AS1467" s="21">
        <v>-0.20470992633440652</v>
      </c>
      <c r="AT1467" s="21">
        <v>-1.0000000000000018</v>
      </c>
      <c r="AU1467" s="21">
        <v>-1.0000000000000018</v>
      </c>
      <c r="AV1467" s="21">
        <v>2.1098758179324988</v>
      </c>
      <c r="AW1467" s="21">
        <v>62.585154176421767</v>
      </c>
      <c r="AX1467" s="21">
        <v>62.585154176421767</v>
      </c>
      <c r="AY1467" s="21">
        <v>0.24373728972838465</v>
      </c>
      <c r="AZ1467" s="21">
        <v>4.1200074820132677</v>
      </c>
      <c r="BA1467" s="26">
        <v>1449.8853870166267</v>
      </c>
    </row>
    <row r="1468" spans="1:100" x14ac:dyDescent="0.25">
      <c r="A1468">
        <v>3786</v>
      </c>
      <c r="B1468" t="s">
        <v>1851</v>
      </c>
      <c r="C1468" s="26">
        <v>3</v>
      </c>
      <c r="D1468" s="21">
        <v>4.2332139771089343</v>
      </c>
      <c r="E1468" s="21">
        <v>0.24487658576133101</v>
      </c>
      <c r="F1468" s="21">
        <v>0.26157254611461189</v>
      </c>
      <c r="G1468" s="21">
        <v>0.3431980747017222</v>
      </c>
      <c r="H1468" s="21">
        <v>0.210844227693231</v>
      </c>
      <c r="I1468" s="21">
        <v>0</v>
      </c>
      <c r="J1468" s="21">
        <v>12.650653661593864</v>
      </c>
      <c r="K1468" s="21">
        <v>0.210844227693231</v>
      </c>
      <c r="L1468" s="21">
        <v>-1.0000000000000002</v>
      </c>
      <c r="M1468" s="21">
        <v>-1.0000000000000002</v>
      </c>
      <c r="N1468" s="21">
        <v>4.2168845538646211</v>
      </c>
      <c r="O1468" s="21">
        <v>17.227065713404521</v>
      </c>
      <c r="P1468" s="21">
        <v>-0.35378547820281686</v>
      </c>
      <c r="Q1468" s="21">
        <v>2.4289681872967317</v>
      </c>
      <c r="R1468" s="21">
        <v>0.69715516845220293</v>
      </c>
      <c r="S1468" s="21">
        <v>0.24893924725786562</v>
      </c>
      <c r="T1468" s="21">
        <v>0.12307767622132305</v>
      </c>
      <c r="U1468" s="21">
        <v>5.4728344719917534E-2</v>
      </c>
      <c r="V1468" s="21">
        <v>0</v>
      </c>
      <c r="W1468" s="21">
        <v>8.6360416202350105</v>
      </c>
      <c r="X1468" s="21">
        <v>0.25680646752045522</v>
      </c>
      <c r="Y1468" s="21">
        <v>-1.0000000000000002</v>
      </c>
      <c r="Z1468" s="21">
        <v>-1.0000000000000002</v>
      </c>
      <c r="AA1468" s="21">
        <v>28.203407870296125</v>
      </c>
      <c r="AB1468" s="21">
        <v>-4.90372422827536E-2</v>
      </c>
      <c r="AC1468" s="21">
        <v>0.10612326022522256</v>
      </c>
      <c r="AD1468" s="21">
        <v>0.32031820368970915</v>
      </c>
      <c r="AE1468" s="21">
        <v>18.870211081608907</v>
      </c>
      <c r="AF1468" s="21">
        <v>-1.0000000000000002</v>
      </c>
      <c r="AG1468" s="21">
        <v>-1.0000000000000002</v>
      </c>
      <c r="AH1468" s="21">
        <v>-1.0000000000000002</v>
      </c>
      <c r="AI1468" s="21">
        <v>0</v>
      </c>
      <c r="AJ1468" s="21">
        <v>0</v>
      </c>
      <c r="AK1468" s="21">
        <v>0.19369080136840205</v>
      </c>
      <c r="AL1468" s="21">
        <v>0.12118635552892722</v>
      </c>
      <c r="AM1468" s="21">
        <v>9.5522317449175456E-2</v>
      </c>
      <c r="AN1468" s="21">
        <v>4.8622163923143384E-2</v>
      </c>
      <c r="AO1468" s="21">
        <v>3.356511943071395</v>
      </c>
      <c r="AP1468" s="21">
        <v>1.82148587572322</v>
      </c>
      <c r="AQ1468" s="21">
        <v>21.286695281828873</v>
      </c>
      <c r="AR1468" s="21">
        <v>0.4267452681991063</v>
      </c>
      <c r="AS1468" s="21">
        <v>0.46765069521368624</v>
      </c>
      <c r="AT1468" s="21">
        <v>-1.0000000000000002</v>
      </c>
      <c r="AU1468" s="21">
        <v>-1.0000000000000002</v>
      </c>
      <c r="AV1468" s="21">
        <v>1.0403532431539253</v>
      </c>
      <c r="AW1468" s="21">
        <v>47.251959459423858</v>
      </c>
      <c r="AX1468" s="21">
        <v>47.251959459423858</v>
      </c>
      <c r="AY1468" s="21">
        <v>9.9313808269708093E-2</v>
      </c>
      <c r="AZ1468" s="21">
        <v>-26.21745911329576</v>
      </c>
      <c r="BA1468" s="26">
        <v>1400.3996384210486</v>
      </c>
      <c r="CU1468" t="e">
        <v>#N/A</v>
      </c>
      <c r="CV1468" t="e">
        <v>#N/A</v>
      </c>
    </row>
    <row r="1469" spans="1:100" x14ac:dyDescent="0.25">
      <c r="A1469">
        <v>3789</v>
      </c>
      <c r="B1469" t="s">
        <v>1852</v>
      </c>
      <c r="C1469" s="26">
        <v>3</v>
      </c>
      <c r="D1469" s="21">
        <v>3.4441772881173729</v>
      </c>
      <c r="E1469" s="21">
        <v>0</v>
      </c>
      <c r="F1469" s="21">
        <v>0.12665719703224942</v>
      </c>
      <c r="G1469" s="21">
        <v>0.12665719703224942</v>
      </c>
      <c r="H1469" s="21">
        <v>0.10572498380205922</v>
      </c>
      <c r="I1469" s="21">
        <v>0</v>
      </c>
      <c r="J1469" s="21">
        <v>6.3434990281235537</v>
      </c>
      <c r="K1469" s="21">
        <v>0.10572498380205922</v>
      </c>
      <c r="L1469" s="21">
        <v>-1.0000000000000007</v>
      </c>
      <c r="M1469" s="21">
        <v>-1.0000000000000007</v>
      </c>
      <c r="N1469" s="21">
        <v>2.1144996760411843</v>
      </c>
      <c r="O1469" s="21">
        <v>9.9143335132731725</v>
      </c>
      <c r="P1469" s="21">
        <v>-5.1937957180071159E-2</v>
      </c>
      <c r="Q1469" s="21">
        <v>-0.59903371590524124</v>
      </c>
      <c r="R1469" s="21">
        <v>-0.24567839354504317</v>
      </c>
      <c r="S1469" s="21">
        <v>0.3333333333333337</v>
      </c>
      <c r="T1469" s="21">
        <v>0.34227498623241975</v>
      </c>
      <c r="U1469" s="21">
        <v>0.20548798547796121</v>
      </c>
      <c r="V1469" s="21">
        <v>0</v>
      </c>
      <c r="W1469" s="21">
        <v>31.014852849666202</v>
      </c>
      <c r="X1469" s="21">
        <v>1.4007769305746252</v>
      </c>
      <c r="Y1469" s="21">
        <v>-1.0000000000000007</v>
      </c>
      <c r="Z1469" s="21">
        <v>-1.0000000000000007</v>
      </c>
      <c r="AA1469" s="21">
        <v>51.838862606093727</v>
      </c>
      <c r="AB1469" s="21">
        <v>0.2090300316930391</v>
      </c>
      <c r="AC1469" s="21">
        <v>-0.10138815182521968</v>
      </c>
      <c r="AD1469" s="21">
        <v>0.31375188313163194</v>
      </c>
      <c r="AE1469" s="21">
        <v>21.069688149972578</v>
      </c>
      <c r="AF1469" s="21">
        <v>-1.0000000000000007</v>
      </c>
      <c r="AG1469" s="21">
        <v>-1.0000000000000007</v>
      </c>
      <c r="AH1469" s="21">
        <v>-1.0000000000000007</v>
      </c>
      <c r="AI1469" s="21">
        <v>0</v>
      </c>
      <c r="AJ1469" s="21">
        <v>0</v>
      </c>
      <c r="AK1469" s="21">
        <v>0.13761007053854787</v>
      </c>
      <c r="AL1469" s="21">
        <v>0.16517246537744104</v>
      </c>
      <c r="AM1469" s="21">
        <v>-3.8313046215486639E-2</v>
      </c>
      <c r="AN1469" s="21">
        <v>7.2857893700184612E-2</v>
      </c>
      <c r="AO1469" s="21">
        <v>-0.2697758026944268</v>
      </c>
      <c r="AP1469" s="21">
        <v>2.6473096693918206</v>
      </c>
      <c r="AQ1469" s="21">
        <v>37.358351877789772</v>
      </c>
      <c r="AR1469" s="21">
        <v>0.88109630504371428</v>
      </c>
      <c r="AS1469" s="21">
        <v>1.506501914376684</v>
      </c>
      <c r="AT1469" s="21">
        <v>-1.0000000000000007</v>
      </c>
      <c r="AU1469" s="21">
        <v>-1.0000000000000007</v>
      </c>
      <c r="AV1469" s="21">
        <v>-0.11902119651279387</v>
      </c>
      <c r="AW1469" s="21">
        <v>64.40050578875875</v>
      </c>
      <c r="AX1469" s="21">
        <v>64.40050578875875</v>
      </c>
      <c r="AY1469" s="21">
        <v>1.3803248221231025E-2</v>
      </c>
      <c r="AZ1469" s="21">
        <v>-21.881957450375456</v>
      </c>
      <c r="BA1469" s="26">
        <v>1361.9572155105486</v>
      </c>
      <c r="CU1469" t="e">
        <v>#N/A</v>
      </c>
      <c r="CV1469" t="e">
        <v>#N/A</v>
      </c>
    </row>
    <row r="1470" spans="1:100" x14ac:dyDescent="0.25">
      <c r="A1470">
        <v>3792</v>
      </c>
      <c r="B1470" t="s">
        <v>1853</v>
      </c>
      <c r="C1470" s="26">
        <v>3</v>
      </c>
      <c r="D1470" s="21">
        <v>1.0955666004732989</v>
      </c>
      <c r="E1470" s="21">
        <v>-1.3429389876264582E-2</v>
      </c>
      <c r="F1470" s="21">
        <v>0.10707020124517837</v>
      </c>
      <c r="G1470" s="21">
        <v>0.10707020124517837</v>
      </c>
      <c r="H1470" s="21">
        <v>-0.19124939665703991</v>
      </c>
      <c r="I1470" s="21">
        <v>0</v>
      </c>
      <c r="J1470" s="21">
        <v>-11.474963799422399</v>
      </c>
      <c r="K1470" s="21">
        <v>-0.19124939665703991</v>
      </c>
      <c r="L1470" s="21">
        <v>-0.99999999999999956</v>
      </c>
      <c r="M1470" s="21">
        <v>-0.99999999999999956</v>
      </c>
      <c r="N1470" s="21">
        <v>-3.8249879331407994</v>
      </c>
      <c r="O1470" s="21">
        <v>-10.272326997703928</v>
      </c>
      <c r="P1470" s="21">
        <v>2.2014065535531531</v>
      </c>
      <c r="Q1470" s="21">
        <v>1.0505655279810717</v>
      </c>
      <c r="R1470" s="21">
        <v>0.53222915311286556</v>
      </c>
      <c r="S1470" s="21">
        <v>0.32249198431936882</v>
      </c>
      <c r="T1470" s="21">
        <v>0.27176632178838922</v>
      </c>
      <c r="U1470" s="21">
        <v>4.8566199506818793E-2</v>
      </c>
      <c r="V1470" s="21">
        <v>-2.2315026142678131E-2</v>
      </c>
      <c r="W1470" s="21">
        <v>32.470355045157561</v>
      </c>
      <c r="X1470" s="21">
        <v>0.79018362111894069</v>
      </c>
      <c r="Y1470" s="21">
        <v>-0.99999999999999956</v>
      </c>
      <c r="Z1470" s="21">
        <v>-0.99999999999999956</v>
      </c>
      <c r="AA1470" s="21">
        <v>41.205555721076671</v>
      </c>
      <c r="AB1470" s="21">
        <v>0.24607406930008313</v>
      </c>
      <c r="AC1470" s="21">
        <v>0.18684561088338369</v>
      </c>
      <c r="AD1470" s="21">
        <v>-0.26886024972734185</v>
      </c>
      <c r="AE1470" s="21">
        <v>8.202971522806255</v>
      </c>
      <c r="AF1470" s="21">
        <v>-0.99999999999999956</v>
      </c>
      <c r="AG1470" s="21">
        <v>-0.99999999999999956</v>
      </c>
      <c r="AH1470" s="21">
        <v>-0.99999999999999956</v>
      </c>
      <c r="AI1470" s="21">
        <v>1.1806671905394401E-2</v>
      </c>
      <c r="AJ1470" s="21">
        <v>-2.2315026142678131E-2</v>
      </c>
      <c r="AK1470" s="21">
        <v>4.7003765303700623E-2</v>
      </c>
      <c r="AL1470" s="21">
        <v>7.547257485933509E-2</v>
      </c>
      <c r="AM1470" s="21">
        <v>2.4135467963911604E-2</v>
      </c>
      <c r="AN1470" s="21">
        <v>0.12827149705911778</v>
      </c>
      <c r="AO1470" s="21">
        <v>0.83840552561629256</v>
      </c>
      <c r="AP1470" s="21">
        <v>3.5841503007746214</v>
      </c>
      <c r="AQ1470" s="21">
        <v>20.995391245735163</v>
      </c>
      <c r="AR1470" s="21">
        <v>0.62050947947189861</v>
      </c>
      <c r="AS1470" s="21">
        <v>0.59893422446190114</v>
      </c>
      <c r="AT1470" s="21">
        <v>-0.99999999999999956</v>
      </c>
      <c r="AU1470" s="21">
        <v>-0.99999999999999956</v>
      </c>
      <c r="AV1470" s="21">
        <v>0.63929935435804364</v>
      </c>
      <c r="AW1470" s="21">
        <v>34.517379024147367</v>
      </c>
      <c r="AX1470" s="21">
        <v>32.522009847987448</v>
      </c>
      <c r="AY1470" s="21">
        <v>0.19844888805616237</v>
      </c>
      <c r="AZ1470" s="21">
        <v>-45.593684815001858</v>
      </c>
      <c r="BA1470" s="26">
        <v>1366.3386053993679</v>
      </c>
    </row>
    <row r="1471" spans="1:100" x14ac:dyDescent="0.25">
      <c r="A1471">
        <v>3793</v>
      </c>
      <c r="B1471" t="s">
        <v>1854</v>
      </c>
      <c r="C1471" s="26">
        <v>3</v>
      </c>
      <c r="D1471" s="21">
        <v>4.9388038835781369</v>
      </c>
      <c r="E1471" s="21">
        <v>-3.0232901204644575E-2</v>
      </c>
      <c r="F1471" s="21">
        <v>-3.2585329965828275E-2</v>
      </c>
      <c r="G1471" s="21">
        <v>-3.2585329965828275E-2</v>
      </c>
      <c r="H1471" s="21">
        <v>0.31149836756013682</v>
      </c>
      <c r="I1471" s="21">
        <v>0</v>
      </c>
      <c r="J1471" s="21">
        <v>18.689902053608204</v>
      </c>
      <c r="K1471" s="21">
        <v>0.31149836756013682</v>
      </c>
      <c r="L1471" s="21">
        <v>-1.0000000000000016</v>
      </c>
      <c r="M1471" s="21">
        <v>-1.0000000000000016</v>
      </c>
      <c r="N1471" s="21">
        <v>6.2299673512027365</v>
      </c>
      <c r="O1471" s="21">
        <v>23.596120607220517</v>
      </c>
      <c r="P1471" s="21">
        <v>0.66540718134743071</v>
      </c>
      <c r="Q1471" s="21">
        <v>0.47292860713975354</v>
      </c>
      <c r="R1471" s="21">
        <v>0.18982144262248007</v>
      </c>
      <c r="S1471" s="21">
        <v>0.33333333333333404</v>
      </c>
      <c r="T1471" s="21">
        <v>0.38584369891554637</v>
      </c>
      <c r="U1471" s="21">
        <v>0.50303756598272875</v>
      </c>
      <c r="V1471" s="21">
        <v>-1.1242087926621467E-3</v>
      </c>
      <c r="W1471" s="21">
        <v>36.383680875152393</v>
      </c>
      <c r="X1471" s="21">
        <v>2.4655940414458972</v>
      </c>
      <c r="Y1471" s="21">
        <v>-1.0000000000000016</v>
      </c>
      <c r="Z1471" s="21">
        <v>-1.0000000000000016</v>
      </c>
      <c r="AA1471" s="21">
        <v>58.275315972767679</v>
      </c>
      <c r="AB1471" s="21">
        <v>0.27100953085616108</v>
      </c>
      <c r="AC1471" s="21">
        <v>5.3915903349160507E-2</v>
      </c>
      <c r="AD1471" s="21">
        <v>0.1091108388945342</v>
      </c>
      <c r="AE1471" s="21">
        <v>21.701813654992797</v>
      </c>
      <c r="AF1471" s="21">
        <v>-1.0000000000000016</v>
      </c>
      <c r="AG1471" s="21">
        <v>-1.0000000000000016</v>
      </c>
      <c r="AH1471" s="21">
        <v>-1.0000000000000016</v>
      </c>
      <c r="AI1471" s="21">
        <v>0</v>
      </c>
      <c r="AJ1471" s="21">
        <v>-1.1242087926621467E-3</v>
      </c>
      <c r="AK1471" s="21">
        <v>5.742407877910375E-2</v>
      </c>
      <c r="AL1471" s="21">
        <v>-7.7253181817203836E-2</v>
      </c>
      <c r="AM1471" s="21">
        <v>0.22253878400227278</v>
      </c>
      <c r="AN1471" s="21">
        <v>0.435667357746646</v>
      </c>
      <c r="AO1471" s="21">
        <v>5.8505899939523403</v>
      </c>
      <c r="AP1471" s="21">
        <v>10.505418034580133</v>
      </c>
      <c r="AQ1471" s="21">
        <v>55.073582928760601</v>
      </c>
      <c r="AR1471" s="21">
        <v>1.2210903894389464</v>
      </c>
      <c r="AS1471" s="21">
        <v>2.7770924090060345</v>
      </c>
      <c r="AT1471" s="21">
        <v>-1.0000000000000016</v>
      </c>
      <c r="AU1471" s="21">
        <v>-1.0000000000000016</v>
      </c>
      <c r="AV1471" s="21">
        <v>0.1572361126566518</v>
      </c>
      <c r="AW1471" s="21">
        <v>92.376854614568273</v>
      </c>
      <c r="AX1471" s="21">
        <v>92.264433735302077</v>
      </c>
      <c r="AY1471" s="21">
        <v>0.276986467465416</v>
      </c>
      <c r="AZ1471" s="21">
        <v>47.44030934311732</v>
      </c>
      <c r="BA1471" s="26">
        <v>1565.4872332171667</v>
      </c>
    </row>
    <row r="1472" spans="1:100" x14ac:dyDescent="0.25">
      <c r="A1472">
        <v>3794</v>
      </c>
      <c r="B1472" t="s">
        <v>1855</v>
      </c>
      <c r="C1472" s="26">
        <v>3</v>
      </c>
      <c r="D1472" s="21">
        <v>-3.6080083236690735E-2</v>
      </c>
      <c r="E1472" s="21">
        <v>-4.1139435119144085E-3</v>
      </c>
      <c r="F1472" s="21">
        <v>-0.11432220612569609</v>
      </c>
      <c r="G1472" s="21">
        <v>-0.15603247744020762</v>
      </c>
      <c r="H1472" s="21">
        <v>-3.0898443259637809E-2</v>
      </c>
      <c r="I1472" s="21">
        <v>0</v>
      </c>
      <c r="J1472" s="21">
        <v>-1.8539065955782679</v>
      </c>
      <c r="K1472" s="21">
        <v>-3.0898443259637809E-2</v>
      </c>
      <c r="L1472" s="21">
        <v>-0.99999999999999922</v>
      </c>
      <c r="M1472" s="21">
        <v>-0.99999999999999922</v>
      </c>
      <c r="N1472" s="21">
        <v>-0.61796886519275618</v>
      </c>
      <c r="O1472" s="21">
        <v>-2.0460191562551717</v>
      </c>
      <c r="P1472" s="21">
        <v>-0.19297492729548607</v>
      </c>
      <c r="Q1472" s="21">
        <v>0.34147240274204871</v>
      </c>
      <c r="R1472" s="21">
        <v>4.6584176952491063E-2</v>
      </c>
      <c r="S1472" s="21">
        <v>0.3553921211465294</v>
      </c>
      <c r="T1472" s="21">
        <v>-0.15738567345008309</v>
      </c>
      <c r="U1472" s="21">
        <v>4.0511163905257788E-4</v>
      </c>
      <c r="V1472" s="21">
        <v>0</v>
      </c>
      <c r="W1472" s="21">
        <v>9.1724001038054617</v>
      </c>
      <c r="X1472" s="21">
        <v>-0.17357757792552431</v>
      </c>
      <c r="Y1472" s="21">
        <v>-0.99999999999999922</v>
      </c>
      <c r="Z1472" s="21">
        <v>-0.99999999999999922</v>
      </c>
      <c r="AA1472" s="21">
        <v>33.602056758832276</v>
      </c>
      <c r="AB1472" s="21">
        <v>0.35757714751142494</v>
      </c>
      <c r="AC1472" s="21">
        <v>0.10694455361975075</v>
      </c>
      <c r="AD1472" s="21">
        <v>2.3139748430311059E-2</v>
      </c>
      <c r="AE1472" s="21">
        <v>24.383072478074329</v>
      </c>
      <c r="AF1472" s="21">
        <v>-0.99999999999999922</v>
      </c>
      <c r="AG1472" s="21">
        <v>-0.99999999999999922</v>
      </c>
      <c r="AH1472" s="21">
        <v>-0.99999999999999922</v>
      </c>
      <c r="AI1472" s="21">
        <v>0</v>
      </c>
      <c r="AJ1472" s="21">
        <v>0</v>
      </c>
      <c r="AK1472" s="21">
        <v>0.27810520045123044</v>
      </c>
      <c r="AL1472" s="21">
        <v>-6.8350361055665165E-2</v>
      </c>
      <c r="AM1472" s="21">
        <v>-0.14941528543524804</v>
      </c>
      <c r="AN1472" s="21">
        <v>7.5474692904016621E-2</v>
      </c>
      <c r="AO1472" s="21">
        <v>-2.3448561336250493</v>
      </c>
      <c r="AP1472" s="21">
        <v>1.5451155173220905</v>
      </c>
      <c r="AQ1472" s="21">
        <v>7.3184935082271947</v>
      </c>
      <c r="AR1472" s="21">
        <v>0.19841155933549873</v>
      </c>
      <c r="AS1472" s="21">
        <v>-0.20447602118516217</v>
      </c>
      <c r="AT1472" s="21">
        <v>-0.99999999999999922</v>
      </c>
      <c r="AU1472" s="21">
        <v>-0.99999999999999922</v>
      </c>
      <c r="AV1472" s="21">
        <v>-0.10944830048771662</v>
      </c>
      <c r="AW1472" s="21">
        <v>33.101153119899195</v>
      </c>
      <c r="AX1472" s="21">
        <v>33.101153119899195</v>
      </c>
      <c r="AY1472" s="21">
        <v>0.3066178942855442</v>
      </c>
      <c r="AZ1472" s="21">
        <v>19.183666620827715</v>
      </c>
      <c r="BA1472" s="26">
        <v>1452.5157374881092</v>
      </c>
      <c r="CU1472" t="e">
        <v>#N/A</v>
      </c>
      <c r="CV1472" t="e">
        <v>#N/A</v>
      </c>
    </row>
    <row r="1473" spans="1:100" x14ac:dyDescent="0.25">
      <c r="A1473">
        <v>3796</v>
      </c>
      <c r="B1473" t="s">
        <v>1856</v>
      </c>
      <c r="C1473" s="26">
        <v>3</v>
      </c>
      <c r="D1473" s="21">
        <v>4.7306659357500518</v>
      </c>
      <c r="E1473" s="21">
        <v>0</v>
      </c>
      <c r="F1473" s="21">
        <v>-0.4161493769871486</v>
      </c>
      <c r="G1473" s="21">
        <v>-0.4161493769871486</v>
      </c>
      <c r="H1473" s="21">
        <v>6.0698454245472946E-2</v>
      </c>
      <c r="I1473" s="21">
        <v>0</v>
      </c>
      <c r="J1473" s="21">
        <v>3.6419072547283764</v>
      </c>
      <c r="K1473" s="21">
        <v>6.0698454245472946E-2</v>
      </c>
      <c r="L1473" s="21">
        <v>-0.99999999999999845</v>
      </c>
      <c r="M1473" s="21">
        <v>-0.99999999999999845</v>
      </c>
      <c r="N1473" s="21">
        <v>1.2139690849094593</v>
      </c>
      <c r="O1473" s="21">
        <v>7.9564238134912824</v>
      </c>
      <c r="P1473" s="21">
        <v>-6.0920691508102642E-2</v>
      </c>
      <c r="Q1473" s="21">
        <v>1.1697082398761012</v>
      </c>
      <c r="R1473" s="21">
        <v>0.37624143738818289</v>
      </c>
      <c r="S1473" s="21">
        <v>0.33333333333333287</v>
      </c>
      <c r="T1473" s="21">
        <v>0.28249035426676533</v>
      </c>
      <c r="U1473" s="21">
        <v>2.5028050526177462E-2</v>
      </c>
      <c r="V1473" s="21">
        <v>7.0455492198982228E-3</v>
      </c>
      <c r="W1473" s="21">
        <v>23.48795332402802</v>
      </c>
      <c r="X1473" s="21">
        <v>0.64666775171215674</v>
      </c>
      <c r="Y1473" s="21">
        <v>-0.99999999999999845</v>
      </c>
      <c r="Z1473" s="21">
        <v>-0.99999999999999845</v>
      </c>
      <c r="AA1473" s="21">
        <v>50.606887378268169</v>
      </c>
      <c r="AB1473" s="21">
        <v>0.12367609458603336</v>
      </c>
      <c r="AC1473" s="21">
        <v>0.32056598970918537</v>
      </c>
      <c r="AD1473" s="21">
        <v>9.0611768041820126E-2</v>
      </c>
      <c r="AE1473" s="21">
        <v>26.742692616851954</v>
      </c>
      <c r="AF1473" s="21">
        <v>-0.99999999999999845</v>
      </c>
      <c r="AG1473" s="21">
        <v>-0.99999999999999845</v>
      </c>
      <c r="AH1473" s="21">
        <v>-0.99999999999999845</v>
      </c>
      <c r="AI1473" s="21">
        <v>-1.2132617356148368E-2</v>
      </c>
      <c r="AJ1473" s="21">
        <v>7.0455492198982228E-3</v>
      </c>
      <c r="AK1473" s="21">
        <v>0.13815687521711167</v>
      </c>
      <c r="AL1473" s="21">
        <v>6.553032511824966E-2</v>
      </c>
      <c r="AM1473" s="21">
        <v>0.34136061385013916</v>
      </c>
      <c r="AN1473" s="21">
        <v>-4.8373877537357954E-3</v>
      </c>
      <c r="AO1473" s="21">
        <v>9.2247997223390392</v>
      </c>
      <c r="AP1473" s="21">
        <v>0.20671693174785222</v>
      </c>
      <c r="AQ1473" s="21">
        <v>27.129860578756411</v>
      </c>
      <c r="AR1473" s="21">
        <v>0.64789728734617358</v>
      </c>
      <c r="AS1473" s="21">
        <v>0.70736620595762956</v>
      </c>
      <c r="AT1473" s="21">
        <v>-0.99999999999999845</v>
      </c>
      <c r="AU1473" s="21">
        <v>-0.99999999999999845</v>
      </c>
      <c r="AV1473" s="21">
        <v>-3.9907939598965769E-2</v>
      </c>
      <c r="AW1473" s="21">
        <v>58.770028123507302</v>
      </c>
      <c r="AX1473" s="21">
        <v>59.231930698374143</v>
      </c>
      <c r="AY1473" s="21">
        <v>0.1505820521401601</v>
      </c>
      <c r="AZ1473" s="21">
        <v>-8.3119333549123624</v>
      </c>
      <c r="BA1473" s="26">
        <v>1399.3909903315366</v>
      </c>
      <c r="CU1473" t="e">
        <v>#N/A</v>
      </c>
      <c r="CV1473" t="e">
        <v>#N/A</v>
      </c>
    </row>
    <row r="1474" spans="1:100" x14ac:dyDescent="0.25">
      <c r="A1474">
        <v>3799</v>
      </c>
      <c r="B1474" t="s">
        <v>1857</v>
      </c>
      <c r="C1474" s="26">
        <v>3</v>
      </c>
      <c r="D1474" s="21">
        <v>4.0331761382820757</v>
      </c>
      <c r="E1474" s="21">
        <v>-2.5076342868852124E-2</v>
      </c>
      <c r="F1474" s="21">
        <v>0.58577628937262771</v>
      </c>
      <c r="G1474" s="21">
        <v>0.58577628937262771</v>
      </c>
      <c r="H1474" s="21">
        <v>5.9080766658930875E-2</v>
      </c>
      <c r="I1474" s="21">
        <v>0</v>
      </c>
      <c r="J1474" s="21">
        <v>3.5448459995358554</v>
      </c>
      <c r="K1474" s="21">
        <v>5.9080766658930875E-2</v>
      </c>
      <c r="L1474" s="21">
        <v>-0.99999999999999989</v>
      </c>
      <c r="M1474" s="21">
        <v>-0.99999999999999989</v>
      </c>
      <c r="N1474" s="21">
        <v>1.1816153331786183</v>
      </c>
      <c r="O1474" s="21">
        <v>8.1637984271905673</v>
      </c>
      <c r="P1474" s="21">
        <v>-0.98874931072645256</v>
      </c>
      <c r="Q1474" s="21">
        <v>0.54804446528210138</v>
      </c>
      <c r="R1474" s="21">
        <v>9.5921174971500517E-2</v>
      </c>
      <c r="S1474" s="21">
        <v>0.33333333333333348</v>
      </c>
      <c r="T1474" s="21">
        <v>0.3839064487762146</v>
      </c>
      <c r="U1474" s="21">
        <v>0.1548702592765632</v>
      </c>
      <c r="V1474" s="21">
        <v>-1.5040231852444609E-2</v>
      </c>
      <c r="W1474" s="21">
        <v>31.919561714989424</v>
      </c>
      <c r="X1474" s="21">
        <v>1.2363591287212019</v>
      </c>
      <c r="Y1474" s="21">
        <v>-0.99999999999999989</v>
      </c>
      <c r="Z1474" s="21">
        <v>-0.99999999999999989</v>
      </c>
      <c r="AA1474" s="21">
        <v>75.758002898050819</v>
      </c>
      <c r="AB1474" s="21">
        <v>0.43045925319789313</v>
      </c>
      <c r="AC1474" s="21">
        <v>0.23158045003768091</v>
      </c>
      <c r="AD1474" s="21">
        <v>0.21281069692622412</v>
      </c>
      <c r="AE1474" s="21">
        <v>43.742520008089926</v>
      </c>
      <c r="AF1474" s="21">
        <v>-0.99999999999999989</v>
      </c>
      <c r="AG1474" s="21">
        <v>-0.99999999999999989</v>
      </c>
      <c r="AH1474" s="21">
        <v>-0.99999999999999989</v>
      </c>
      <c r="AI1474" s="21">
        <v>-7.0196350183236722E-3</v>
      </c>
      <c r="AJ1474" s="21">
        <v>-1.5040231852444609E-2</v>
      </c>
      <c r="AK1474" s="21">
        <v>0.24176654072745321</v>
      </c>
      <c r="AL1474" s="21">
        <v>-0.15471750147428215</v>
      </c>
      <c r="AM1474" s="21">
        <v>2.2262339822852695E-2</v>
      </c>
      <c r="AN1474" s="21">
        <v>-0.11443935692255174</v>
      </c>
      <c r="AO1474" s="21">
        <v>1.7653911992085836</v>
      </c>
      <c r="AP1474" s="21">
        <v>-3.6345714304352041</v>
      </c>
      <c r="AQ1474" s="21">
        <v>35.464407714525258</v>
      </c>
      <c r="AR1474" s="21">
        <v>0.85706980953366663</v>
      </c>
      <c r="AS1474" s="21">
        <v>1.2954398953801327</v>
      </c>
      <c r="AT1474" s="21">
        <v>-0.99999999999999989</v>
      </c>
      <c r="AU1474" s="21">
        <v>-0.99999999999999989</v>
      </c>
      <c r="AV1474" s="21">
        <v>0.68169746434412781</v>
      </c>
      <c r="AW1474" s="21">
        <v>80.287229894806202</v>
      </c>
      <c r="AX1474" s="21">
        <v>78.642814009195277</v>
      </c>
      <c r="AY1474" s="21">
        <v>7.1534880518298816E-2</v>
      </c>
      <c r="AZ1474" s="21">
        <v>-32.600608859968858</v>
      </c>
      <c r="BA1474" s="26">
        <v>1426.9497435947378</v>
      </c>
    </row>
    <row r="1475" spans="1:100" x14ac:dyDescent="0.25">
      <c r="A1475">
        <v>3800</v>
      </c>
      <c r="B1475" t="s">
        <v>1858</v>
      </c>
      <c r="C1475" s="26">
        <v>2</v>
      </c>
      <c r="D1475" s="21">
        <v>3.1422903141131355</v>
      </c>
      <c r="E1475" s="21">
        <v>-0.1309747980977643</v>
      </c>
      <c r="F1475" s="21">
        <v>-0.24920427663795483</v>
      </c>
      <c r="G1475" s="21">
        <v>-0.24266906709377711</v>
      </c>
      <c r="H1475" s="21">
        <v>2.0242600165869679E-3</v>
      </c>
      <c r="I1475" s="21">
        <v>0</v>
      </c>
      <c r="J1475" s="21">
        <v>0.12145560099521724</v>
      </c>
      <c r="K1475" s="21">
        <v>2.0242600165869679E-3</v>
      </c>
      <c r="L1475" s="21">
        <v>-1</v>
      </c>
      <c r="M1475" s="21">
        <v>-1</v>
      </c>
      <c r="N1475" s="21">
        <v>4.0485200331739302E-2</v>
      </c>
      <c r="O1475" s="21">
        <v>3.9710294128062635</v>
      </c>
      <c r="P1475" s="21">
        <v>-0.49553906076293924</v>
      </c>
      <c r="Q1475" s="21">
        <v>-0.86994441577999315</v>
      </c>
      <c r="R1475" s="21">
        <v>-0.28423940566060896</v>
      </c>
      <c r="S1475" s="21">
        <v>0.31523308444388309</v>
      </c>
      <c r="T1475" s="21">
        <v>0.21999569993760845</v>
      </c>
      <c r="U1475" s="21">
        <v>-1.8559535852033654E-3</v>
      </c>
      <c r="V1475" s="21">
        <v>-9.8763876224939214E-3</v>
      </c>
      <c r="W1475" s="21">
        <v>19.30168295348291</v>
      </c>
      <c r="X1475" s="21">
        <v>0.43469815963861108</v>
      </c>
      <c r="Y1475" s="21">
        <v>-1</v>
      </c>
      <c r="Z1475" s="21">
        <v>-1</v>
      </c>
      <c r="AA1475" s="21">
        <v>32.086977034275179</v>
      </c>
      <c r="AB1475" s="21">
        <v>2.8280579949700402E-2</v>
      </c>
      <c r="AC1475" s="21">
        <v>2.8460377544207785E-2</v>
      </c>
      <c r="AD1475" s="21">
        <v>2.4634828041665169E-2</v>
      </c>
      <c r="AE1475" s="21">
        <v>9.4089873995106394</v>
      </c>
      <c r="AF1475" s="21">
        <v>-1</v>
      </c>
      <c r="AG1475" s="21">
        <v>-1</v>
      </c>
      <c r="AH1475" s="21">
        <v>-1</v>
      </c>
      <c r="AI1475" s="21">
        <v>-5.6826791679820444E-3</v>
      </c>
      <c r="AJ1475" s="21">
        <v>-9.8763876224939214E-3</v>
      </c>
      <c r="AK1475" s="21">
        <v>0.19783719257910454</v>
      </c>
      <c r="AL1475" s="21">
        <v>-2.6009235589857196E-2</v>
      </c>
      <c r="AM1475" s="21">
        <v>0.22208001344365325</v>
      </c>
      <c r="AN1475" s="21">
        <v>-3.8639153228599496E-2</v>
      </c>
      <c r="AO1475" s="21">
        <v>6.0420462171418681</v>
      </c>
      <c r="AP1475" s="21">
        <v>-0.59688492681928773</v>
      </c>
      <c r="AQ1475" s="21">
        <v>24.170601593431002</v>
      </c>
      <c r="AR1475" s="21">
        <v>0.57750604834910568</v>
      </c>
      <c r="AS1475" s="21">
        <v>0.50903121980389332</v>
      </c>
      <c r="AT1475" s="21">
        <v>-1</v>
      </c>
      <c r="AU1475" s="21">
        <v>-1</v>
      </c>
      <c r="AV1475" s="21">
        <v>-0.32548079189147883</v>
      </c>
      <c r="AW1475" s="21">
        <v>42.421571983029601</v>
      </c>
      <c r="AX1475" s="21">
        <v>42.373066819139581</v>
      </c>
      <c r="AY1475" s="21">
        <v>7.1132391913065238E-2</v>
      </c>
      <c r="AZ1475" s="21">
        <v>-16.736890390778793</v>
      </c>
      <c r="BA1475" s="26">
        <v>1390.0136105987576</v>
      </c>
    </row>
    <row r="1476" spans="1:100" x14ac:dyDescent="0.25">
      <c r="A1476">
        <v>3802</v>
      </c>
      <c r="B1476" t="s">
        <v>1859</v>
      </c>
      <c r="C1476" s="26">
        <v>3</v>
      </c>
      <c r="D1476" s="21">
        <v>3.5512318725664134</v>
      </c>
      <c r="E1476" s="21">
        <v>0</v>
      </c>
      <c r="F1476" s="21">
        <v>-3.9821918093735521E-3</v>
      </c>
      <c r="G1476" s="21">
        <v>-3.9821918093735521E-3</v>
      </c>
      <c r="H1476" s="21">
        <v>8.1157984738247549E-2</v>
      </c>
      <c r="I1476" s="21">
        <v>0</v>
      </c>
      <c r="J1476" s="21">
        <v>4.8694790842948557</v>
      </c>
      <c r="K1476" s="21">
        <v>8.1157984738247549E-2</v>
      </c>
      <c r="L1476" s="21">
        <v>-1.0000000000000004</v>
      </c>
      <c r="M1476" s="21">
        <v>-1.0000000000000004</v>
      </c>
      <c r="N1476" s="21">
        <v>1.6231596947649514</v>
      </c>
      <c r="O1476" s="21">
        <v>8.4167287650518947</v>
      </c>
      <c r="P1476" s="21">
        <v>-0.56639630635647087</v>
      </c>
      <c r="Q1476" s="21">
        <v>-0.14755896941895547</v>
      </c>
      <c r="R1476" s="21">
        <v>-6.3133568654908032E-2</v>
      </c>
      <c r="S1476" s="21">
        <v>0.33333333333333381</v>
      </c>
      <c r="T1476" s="21">
        <v>0.41873338442454777</v>
      </c>
      <c r="U1476" s="21">
        <v>0.17178786328871995</v>
      </c>
      <c r="V1476" s="21">
        <v>0</v>
      </c>
      <c r="W1476" s="21">
        <v>33.707863852334143</v>
      </c>
      <c r="X1476" s="21">
        <v>1.4434602372657275</v>
      </c>
      <c r="Y1476" s="21">
        <v>-1.0000000000000004</v>
      </c>
      <c r="Z1476" s="21">
        <v>-1.0000000000000004</v>
      </c>
      <c r="AA1476" s="21">
        <v>73.36060622031053</v>
      </c>
      <c r="AB1476" s="21">
        <v>1.9808569356969119E-3</v>
      </c>
      <c r="AC1476" s="21">
        <v>0.22920677891568314</v>
      </c>
      <c r="AD1476" s="21">
        <v>0.56312988288124588</v>
      </c>
      <c r="AE1476" s="21">
        <v>39.715875936631292</v>
      </c>
      <c r="AF1476" s="21">
        <v>-1.0000000000000004</v>
      </c>
      <c r="AG1476" s="21">
        <v>-1.0000000000000004</v>
      </c>
      <c r="AH1476" s="21">
        <v>-1.0000000000000004</v>
      </c>
      <c r="AI1476" s="21">
        <v>0</v>
      </c>
      <c r="AJ1476" s="21">
        <v>0</v>
      </c>
      <c r="AK1476" s="21">
        <v>0.10058536371659969</v>
      </c>
      <c r="AL1476" s="21">
        <v>0.10221478568453647</v>
      </c>
      <c r="AM1476" s="21">
        <v>-4.9952037783756287E-2</v>
      </c>
      <c r="AN1476" s="21">
        <v>0.21346758806703015</v>
      </c>
      <c r="AO1476" s="21">
        <v>-0.74587412601090852</v>
      </c>
      <c r="AP1476" s="21">
        <v>5.8477636300984344</v>
      </c>
      <c r="AQ1476" s="21">
        <v>38.577342936628973</v>
      </c>
      <c r="AR1476" s="21">
        <v>0.92385458104660112</v>
      </c>
      <c r="AS1476" s="21">
        <v>1.5246182220039755</v>
      </c>
      <c r="AT1476" s="21">
        <v>-1.0000000000000004</v>
      </c>
      <c r="AU1476" s="21">
        <v>-1.0000000000000004</v>
      </c>
      <c r="AV1476" s="21">
        <v>-6.7115760464281596E-2</v>
      </c>
      <c r="AW1476" s="21">
        <v>87.625098615460871</v>
      </c>
      <c r="AX1476" s="21">
        <v>87.625098615460871</v>
      </c>
      <c r="AY1476" s="21">
        <v>0.36420574075154716</v>
      </c>
      <c r="AZ1476" s="21">
        <v>42.783695539570914</v>
      </c>
      <c r="BA1476" s="26">
        <v>1566.3132745430462</v>
      </c>
    </row>
    <row r="1477" spans="1:100" x14ac:dyDescent="0.25">
      <c r="A1477">
        <v>3807</v>
      </c>
      <c r="B1477" t="s">
        <v>1860</v>
      </c>
      <c r="C1477" s="26">
        <v>3</v>
      </c>
      <c r="D1477" s="21">
        <v>5.4850351711864862</v>
      </c>
      <c r="E1477" s="21">
        <v>-0.15252833988969663</v>
      </c>
      <c r="F1477" s="21">
        <v>-7.6326960654324982E-2</v>
      </c>
      <c r="G1477" s="21">
        <v>-0.13077939218765272</v>
      </c>
      <c r="H1477" s="21">
        <v>4.0838461145943458E-2</v>
      </c>
      <c r="I1477" s="21">
        <v>0</v>
      </c>
      <c r="J1477" s="21">
        <v>2.4503076687566048</v>
      </c>
      <c r="K1477" s="21">
        <v>4.0838461145943458E-2</v>
      </c>
      <c r="L1477" s="21">
        <v>-1.0000000000000011</v>
      </c>
      <c r="M1477" s="21">
        <v>-1.0000000000000011</v>
      </c>
      <c r="N1477" s="21">
        <v>0.81676922291887055</v>
      </c>
      <c r="O1477" s="21">
        <v>7.8045634477554424</v>
      </c>
      <c r="P1477" s="21">
        <v>-1.2228527454737907</v>
      </c>
      <c r="Q1477" s="21">
        <v>-0.286494714055408</v>
      </c>
      <c r="R1477" s="21">
        <v>-0.14251751146101693</v>
      </c>
      <c r="S1477" s="21">
        <v>0.3333333333333337</v>
      </c>
      <c r="T1477" s="21">
        <v>0.29986309874614692</v>
      </c>
      <c r="U1477" s="21">
        <v>-3.2250792463312826E-2</v>
      </c>
      <c r="V1477" s="21">
        <v>9.2366189803129578E-3</v>
      </c>
      <c r="W1477" s="21">
        <v>22.773751898021484</v>
      </c>
      <c r="X1477" s="21">
        <v>0.47650350044031536</v>
      </c>
      <c r="Y1477" s="21">
        <v>-1.0000000000000011</v>
      </c>
      <c r="Z1477" s="21">
        <v>-1.0000000000000011</v>
      </c>
      <c r="AA1477" s="21">
        <v>1.764561225035572</v>
      </c>
      <c r="AB1477" s="21">
        <v>-0.17609900387266661</v>
      </c>
      <c r="AC1477" s="21">
        <v>-7.5738541993782105E-2</v>
      </c>
      <c r="AD1477" s="21">
        <v>-0.16549591736404928</v>
      </c>
      <c r="AE1477" s="21">
        <v>-20.866673161524893</v>
      </c>
      <c r="AF1477" s="21">
        <v>-1.0000000000000011</v>
      </c>
      <c r="AG1477" s="21">
        <v>-1.0000000000000011</v>
      </c>
      <c r="AH1477" s="21">
        <v>-1.0000000000000011</v>
      </c>
      <c r="AI1477" s="21">
        <v>1.1242495134752516E-2</v>
      </c>
      <c r="AJ1477" s="21">
        <v>9.2366189803129578E-3</v>
      </c>
      <c r="AK1477" s="21">
        <v>8.531166033978034E-2</v>
      </c>
      <c r="AL1477" s="21">
        <v>-1.991061163437546E-2</v>
      </c>
      <c r="AM1477" s="21">
        <v>0.4382179861805966</v>
      </c>
      <c r="AN1477" s="21">
        <v>-4.3699285532661634E-2</v>
      </c>
      <c r="AO1477" s="21">
        <v>11.382007956213821</v>
      </c>
      <c r="AP1477" s="21">
        <v>-1.192035196488419</v>
      </c>
      <c r="AQ1477" s="21">
        <v>25.224059566778084</v>
      </c>
      <c r="AR1477" s="21">
        <v>0.61018225859648079</v>
      </c>
      <c r="AS1477" s="21">
        <v>0.51734196158625878</v>
      </c>
      <c r="AT1477" s="21">
        <v>-1.0000000000000011</v>
      </c>
      <c r="AU1477" s="21">
        <v>-1.0000000000000011</v>
      </c>
      <c r="AV1477" s="21">
        <v>-0.27329690364866888</v>
      </c>
      <c r="AW1477" s="21">
        <v>8.3770894763025989</v>
      </c>
      <c r="AX1477" s="21">
        <v>9.5256012770289367</v>
      </c>
      <c r="AY1477" s="21">
        <v>-0.27299834096148867</v>
      </c>
      <c r="AZ1477" s="21">
        <v>-67.943426303945401</v>
      </c>
      <c r="BA1477" s="26">
        <v>1284.9221202240194</v>
      </c>
    </row>
    <row r="1478" spans="1:100" x14ac:dyDescent="0.25">
      <c r="A1478">
        <v>3812</v>
      </c>
      <c r="B1478" t="s">
        <v>1861</v>
      </c>
      <c r="C1478" s="26">
        <v>3</v>
      </c>
      <c r="D1478" s="21">
        <v>2.2597957116062615</v>
      </c>
      <c r="E1478" s="21">
        <v>0</v>
      </c>
      <c r="F1478" s="21">
        <v>4.5878791522608521E-2</v>
      </c>
      <c r="G1478" s="21">
        <v>4.5878791522608521E-2</v>
      </c>
      <c r="H1478" s="21">
        <v>0.20711593016491597</v>
      </c>
      <c r="I1478" s="21">
        <v>0</v>
      </c>
      <c r="J1478" s="21">
        <v>12.426955809894954</v>
      </c>
      <c r="K1478" s="21">
        <v>0.20711593016491597</v>
      </c>
      <c r="L1478" s="21">
        <v>-0.99999999999999989</v>
      </c>
      <c r="M1478" s="21">
        <v>-0.99999999999999989</v>
      </c>
      <c r="N1478" s="21">
        <v>4.1423186032983184</v>
      </c>
      <c r="O1478" s="21">
        <v>14.732630313023826</v>
      </c>
      <c r="P1478" s="21">
        <v>-4.1623789923503213E-2</v>
      </c>
      <c r="Q1478" s="21">
        <v>1.1710484450112142</v>
      </c>
      <c r="R1478" s="21">
        <v>0.21019705902062549</v>
      </c>
      <c r="S1478" s="21">
        <v>0.33333333333333326</v>
      </c>
      <c r="T1478" s="21">
        <v>0.32410563528893721</v>
      </c>
      <c r="U1478" s="21">
        <v>-9.9825939180362949E-2</v>
      </c>
      <c r="V1478" s="21">
        <v>0</v>
      </c>
      <c r="W1478" s="21">
        <v>14.019883971079672</v>
      </c>
      <c r="X1478" s="21">
        <v>4.1791583691506831E-2</v>
      </c>
      <c r="Y1478" s="21">
        <v>-0.99999999999999989</v>
      </c>
      <c r="Z1478" s="21">
        <v>-0.99999999999999989</v>
      </c>
      <c r="AA1478" s="21">
        <v>2.0546119490498729</v>
      </c>
      <c r="AB1478" s="21">
        <v>2.0907810909892577E-4</v>
      </c>
      <c r="AC1478" s="21">
        <v>-6.6712895151580534E-2</v>
      </c>
      <c r="AD1478" s="21">
        <v>-0.17700556457852692</v>
      </c>
      <c r="AE1478" s="21">
        <v>-12.175469081050423</v>
      </c>
      <c r="AF1478" s="21">
        <v>-0.99999999999999989</v>
      </c>
      <c r="AG1478" s="21">
        <v>-0.99999999999999989</v>
      </c>
      <c r="AH1478" s="21">
        <v>-0.99999999999999989</v>
      </c>
      <c r="AI1478" s="21">
        <v>0</v>
      </c>
      <c r="AJ1478" s="21">
        <v>0</v>
      </c>
      <c r="AK1478" s="21">
        <v>7.7851677608420114E-2</v>
      </c>
      <c r="AL1478" s="21">
        <v>0.29662093214744495</v>
      </c>
      <c r="AM1478" s="21">
        <v>0.18083647384882084</v>
      </c>
      <c r="AN1478" s="21">
        <v>2.9533368842423479E-2</v>
      </c>
      <c r="AO1478" s="21">
        <v>4.9101702342626243</v>
      </c>
      <c r="AP1478" s="21">
        <v>2.2214388817978095</v>
      </c>
      <c r="AQ1478" s="21">
        <v>26.446839780974631</v>
      </c>
      <c r="AR1478" s="21">
        <v>0.55761302944190738</v>
      </c>
      <c r="AS1478" s="21">
        <v>0.24890751385642224</v>
      </c>
      <c r="AT1478" s="21">
        <v>-0.99999999999999989</v>
      </c>
      <c r="AU1478" s="21">
        <v>-0.99999999999999989</v>
      </c>
      <c r="AV1478" s="21">
        <v>0.25607585054323395</v>
      </c>
      <c r="AW1478" s="21">
        <v>19.008681143871506</v>
      </c>
      <c r="AX1478" s="21">
        <v>19.008681143871506</v>
      </c>
      <c r="AY1478" s="21">
        <v>-6.486515037332749E-2</v>
      </c>
      <c r="AZ1478" s="21">
        <v>-53.003729304039062</v>
      </c>
      <c r="BA1478" s="26">
        <v>1340.8129535173537</v>
      </c>
    </row>
    <row r="1479" spans="1:100" x14ac:dyDescent="0.25">
      <c r="A1479">
        <v>3814</v>
      </c>
      <c r="B1479" t="s">
        <v>1862</v>
      </c>
      <c r="C1479" s="26">
        <v>3</v>
      </c>
      <c r="D1479" s="21">
        <v>4.566175729944562</v>
      </c>
      <c r="E1479" s="21">
        <v>-8.237350095139569E-3</v>
      </c>
      <c r="F1479" s="21">
        <v>-0.38463664597472225</v>
      </c>
      <c r="G1479" s="21">
        <v>-0.38822776978201579</v>
      </c>
      <c r="H1479" s="21">
        <v>0.42341613835028546</v>
      </c>
      <c r="I1479" s="21">
        <v>0</v>
      </c>
      <c r="J1479" s="21">
        <v>25.404968301017117</v>
      </c>
      <c r="K1479" s="21">
        <v>0.42341613835028546</v>
      </c>
      <c r="L1479" s="21">
        <v>-1.0000000000000009</v>
      </c>
      <c r="M1479" s="21">
        <v>-1.0000000000000009</v>
      </c>
      <c r="N1479" s="21">
        <v>8.4683227670057111</v>
      </c>
      <c r="O1479" s="21">
        <v>29.58291626117968</v>
      </c>
      <c r="P1479" s="21">
        <v>-2.41325486604878E-2</v>
      </c>
      <c r="Q1479" s="21">
        <v>-2.7827179916958671</v>
      </c>
      <c r="R1479" s="21">
        <v>-0.87283878452279628</v>
      </c>
      <c r="S1479" s="21">
        <v>0.3333333333333337</v>
      </c>
      <c r="T1479" s="21">
        <v>0.35932822534734715</v>
      </c>
      <c r="U1479" s="21">
        <v>0.32876566334208912</v>
      </c>
      <c r="V1479" s="21">
        <v>7.0564787580615559E-2</v>
      </c>
      <c r="W1479" s="21">
        <v>26.743034850124005</v>
      </c>
      <c r="X1479" s="21">
        <v>2.0336916911964589</v>
      </c>
      <c r="Y1479" s="21">
        <v>-1.0000000000000009</v>
      </c>
      <c r="Z1479" s="21">
        <v>-1.0000000000000009</v>
      </c>
      <c r="AA1479" s="21">
        <v>64.832370077961215</v>
      </c>
      <c r="AB1479" s="21">
        <v>0.22691937818320229</v>
      </c>
      <c r="AC1479" s="21">
        <v>0.40648045542302219</v>
      </c>
      <c r="AD1479" s="21">
        <v>0.14584364664097552</v>
      </c>
      <c r="AE1479" s="21">
        <v>38.962174012359988</v>
      </c>
      <c r="AF1479" s="21">
        <v>-1.0000000000000009</v>
      </c>
      <c r="AG1479" s="21">
        <v>-1.0000000000000009</v>
      </c>
      <c r="AH1479" s="21">
        <v>-1.0000000000000009</v>
      </c>
      <c r="AI1479" s="21">
        <v>-1.973503274306013E-2</v>
      </c>
      <c r="AJ1479" s="21">
        <v>7.0564787580615559E-2</v>
      </c>
      <c r="AK1479" s="21">
        <v>0.28624232496904728</v>
      </c>
      <c r="AL1479" s="21">
        <v>7.1835110475037711E-2</v>
      </c>
      <c r="AM1479" s="21">
        <v>-9.1131454112786128E-2</v>
      </c>
      <c r="AN1479" s="21">
        <v>0.4117931542086849</v>
      </c>
      <c r="AO1479" s="21">
        <v>-0.84707472797441896</v>
      </c>
      <c r="AP1479" s="21">
        <v>10.654004407592314</v>
      </c>
      <c r="AQ1479" s="21">
        <v>52.14800315114114</v>
      </c>
      <c r="AR1479" s="21">
        <v>1.0919920096033859</v>
      </c>
      <c r="AS1479" s="21">
        <v>2.4571078295467448</v>
      </c>
      <c r="AT1479" s="21">
        <v>-1.0000000000000009</v>
      </c>
      <c r="AU1479" s="21">
        <v>-1.0000000000000009</v>
      </c>
      <c r="AV1479" s="21">
        <v>-1.2610665543048123</v>
      </c>
      <c r="AW1479" s="21">
        <v>105.06929074673323</v>
      </c>
      <c r="AX1479" s="21">
        <v>111.73106884993359</v>
      </c>
      <c r="AY1479" s="21">
        <v>0.4993673091063941</v>
      </c>
      <c r="AZ1479" s="21">
        <v>63.693064541935733</v>
      </c>
      <c r="BA1479" s="26">
        <v>1555.0715455361519</v>
      </c>
    </row>
    <row r="1480" spans="1:100" x14ac:dyDescent="0.25">
      <c r="A1480">
        <v>3815</v>
      </c>
      <c r="B1480" t="s">
        <v>1863</v>
      </c>
      <c r="C1480" s="26">
        <v>3</v>
      </c>
      <c r="D1480" s="21">
        <v>4.7318110711686998</v>
      </c>
      <c r="E1480" s="21">
        <v>0.58034623869378887</v>
      </c>
      <c r="F1480" s="21">
        <v>3.9059027403228419E-2</v>
      </c>
      <c r="G1480" s="21">
        <v>0.20923506010324674</v>
      </c>
      <c r="H1480" s="21">
        <v>0.23652373896334505</v>
      </c>
      <c r="I1480" s="21">
        <v>0</v>
      </c>
      <c r="J1480" s="21">
        <v>14.191424337800697</v>
      </c>
      <c r="K1480" s="21">
        <v>0.23652373896334505</v>
      </c>
      <c r="L1480" s="21">
        <v>-0.99999999999999956</v>
      </c>
      <c r="M1480" s="21">
        <v>-0.99999999999999956</v>
      </c>
      <c r="N1480" s="21">
        <v>4.7304747792669</v>
      </c>
      <c r="O1480" s="21">
        <v>19.132470469072661</v>
      </c>
      <c r="P1480" s="21">
        <v>-0.15928765657163022</v>
      </c>
      <c r="Q1480" s="21">
        <v>-0.35229275107513397</v>
      </c>
      <c r="R1480" s="21">
        <v>-0.10409293782618023</v>
      </c>
      <c r="S1480" s="21">
        <v>0.33333333333333343</v>
      </c>
      <c r="T1480" s="21">
        <v>0.41788731172891763</v>
      </c>
      <c r="U1480" s="21">
        <v>0.13973072280450199</v>
      </c>
      <c r="V1480" s="21">
        <v>-6.3209043706449293E-3</v>
      </c>
      <c r="W1480" s="21">
        <v>25.924268981310508</v>
      </c>
      <c r="X1480" s="21">
        <v>1.0960072431929655</v>
      </c>
      <c r="Y1480" s="21">
        <v>-0.99999999999999956</v>
      </c>
      <c r="Z1480" s="21">
        <v>-0.99999999999999956</v>
      </c>
      <c r="AA1480" s="21">
        <v>50.142879943189698</v>
      </c>
      <c r="AB1480" s="21">
        <v>0.36765063218055327</v>
      </c>
      <c r="AC1480" s="21">
        <v>6.6243790911989953E-2</v>
      </c>
      <c r="AD1480" s="21">
        <v>5.2559654901564147E-2</v>
      </c>
      <c r="AE1480" s="21">
        <v>24.322703899705377</v>
      </c>
      <c r="AF1480" s="21">
        <v>-0.99999999999999956</v>
      </c>
      <c r="AG1480" s="21">
        <v>-0.99999999999999956</v>
      </c>
      <c r="AH1480" s="21">
        <v>-0.99999999999999956</v>
      </c>
      <c r="AI1480" s="21">
        <v>0</v>
      </c>
      <c r="AJ1480" s="21">
        <v>-6.3209043706449293E-3</v>
      </c>
      <c r="AK1480" s="21">
        <v>0.10801829285722273</v>
      </c>
      <c r="AL1480" s="21">
        <v>0.20754336793263764</v>
      </c>
      <c r="AM1480" s="21">
        <v>-0.1328669763797562</v>
      </c>
      <c r="AN1480" s="21">
        <v>-4.7789817137665188E-3</v>
      </c>
      <c r="AO1480" s="21">
        <v>-2.7815829452077914</v>
      </c>
      <c r="AP1480" s="21">
        <v>0.91824229681902481</v>
      </c>
      <c r="AQ1480" s="21">
        <v>40.115693319111202</v>
      </c>
      <c r="AR1480" s="21">
        <v>0.88463046349610808</v>
      </c>
      <c r="AS1480" s="21">
        <v>1.3325309821563109</v>
      </c>
      <c r="AT1480" s="21">
        <v>-0.99999999999999956</v>
      </c>
      <c r="AU1480" s="21">
        <v>-0.99999999999999956</v>
      </c>
      <c r="AV1480" s="21">
        <v>0.10514212227706654</v>
      </c>
      <c r="AW1480" s="21">
        <v>70.1935927090814</v>
      </c>
      <c r="AX1480" s="21">
        <v>69.561502272016909</v>
      </c>
      <c r="AY1480" s="21">
        <v>0.28634188846605541</v>
      </c>
      <c r="AZ1480" s="21">
        <v>6.766366232924991</v>
      </c>
      <c r="BA1480" s="26">
        <v>1456.4068294361971</v>
      </c>
    </row>
    <row r="1481" spans="1:100" x14ac:dyDescent="0.25">
      <c r="A1481">
        <v>3821</v>
      </c>
      <c r="B1481" t="s">
        <v>1864</v>
      </c>
      <c r="C1481" s="26">
        <v>3</v>
      </c>
      <c r="D1481" s="21">
        <v>5.6910837081020391</v>
      </c>
      <c r="E1481" s="21">
        <v>-7.3685735397809968E-2</v>
      </c>
      <c r="F1481" s="21">
        <v>0.34935739413363148</v>
      </c>
      <c r="G1481" s="21">
        <v>0.33103268143231024</v>
      </c>
      <c r="H1481" s="21">
        <v>0.13432640711817204</v>
      </c>
      <c r="I1481" s="21">
        <v>-2.8128885907361982E-3</v>
      </c>
      <c r="J1481" s="21">
        <v>7.8908111116461557</v>
      </c>
      <c r="K1481" s="21">
        <v>0.13151351852743584</v>
      </c>
      <c r="L1481" s="21">
        <v>-1</v>
      </c>
      <c r="M1481" s="21">
        <v>-1</v>
      </c>
      <c r="N1481" s="21">
        <v>2.6302703705487165</v>
      </c>
      <c r="O1481" s="21">
        <v>13.912927501180496</v>
      </c>
      <c r="P1481" s="21">
        <v>-0.42481457057019656</v>
      </c>
      <c r="Q1481" s="21">
        <v>2.3765864851266647</v>
      </c>
      <c r="R1481" s="21">
        <v>0.69249583887575572</v>
      </c>
      <c r="S1481" s="21">
        <v>0.34568156585812648</v>
      </c>
      <c r="T1481" s="21">
        <v>0.25255789717101762</v>
      </c>
      <c r="U1481" s="21">
        <v>0.11972482667953283</v>
      </c>
      <c r="V1481" s="21">
        <v>2.0297083643561593E-2</v>
      </c>
      <c r="W1481" s="21">
        <v>24.269914192992115</v>
      </c>
      <c r="X1481" s="21">
        <v>0.98663231691889386</v>
      </c>
      <c r="Y1481" s="21">
        <v>-1</v>
      </c>
      <c r="Z1481" s="21">
        <v>-1</v>
      </c>
      <c r="AA1481" s="21">
        <v>34.92545477722858</v>
      </c>
      <c r="AB1481" s="21">
        <v>-4.8815372836291955E-2</v>
      </c>
      <c r="AC1481" s="21">
        <v>0.3025573528691437</v>
      </c>
      <c r="AD1481" s="21">
        <v>-5.4481085125637339E-2</v>
      </c>
      <c r="AE1481" s="21">
        <v>9.9630447453607189</v>
      </c>
      <c r="AF1481" s="21">
        <v>-1</v>
      </c>
      <c r="AG1481" s="21">
        <v>-1</v>
      </c>
      <c r="AH1481" s="21">
        <v>-1</v>
      </c>
      <c r="AI1481" s="21">
        <v>0</v>
      </c>
      <c r="AJ1481" s="21">
        <v>2.0297083643561593E-2</v>
      </c>
      <c r="AK1481" s="21">
        <v>8.2814445900708702E-2</v>
      </c>
      <c r="AL1481" s="21">
        <v>0.16193335495130348</v>
      </c>
      <c r="AM1481" s="21">
        <v>-0.14412736903289747</v>
      </c>
      <c r="AN1481" s="21">
        <v>-0.21370934901242455</v>
      </c>
      <c r="AO1481" s="21">
        <v>-3.189111996318891</v>
      </c>
      <c r="AP1481" s="21">
        <v>-4.5330669505540975</v>
      </c>
      <c r="AQ1481" s="21">
        <v>32.16072530463827</v>
      </c>
      <c r="AR1481" s="21">
        <v>0.73826137335223874</v>
      </c>
      <c r="AS1481" s="21">
        <v>1.118145835446329</v>
      </c>
      <c r="AT1481" s="21">
        <v>-1</v>
      </c>
      <c r="AU1481" s="21">
        <v>-1</v>
      </c>
      <c r="AV1481" s="21">
        <v>1.023528520308066</v>
      </c>
      <c r="AW1481" s="21">
        <v>44.305315327854984</v>
      </c>
      <c r="AX1481" s="21">
        <v>46.335023692211159</v>
      </c>
      <c r="AY1481" s="21">
        <v>-7.5528231645275237E-2</v>
      </c>
      <c r="AZ1481" s="21">
        <v>-44.806175166299418</v>
      </c>
      <c r="BA1481" s="26">
        <v>1357.5967335253144</v>
      </c>
    </row>
    <row r="1482" spans="1:100" x14ac:dyDescent="0.25">
      <c r="A1482">
        <v>3822</v>
      </c>
      <c r="B1482" t="s">
        <v>1865</v>
      </c>
      <c r="C1482" s="26">
        <v>3</v>
      </c>
      <c r="D1482" s="21">
        <v>4.6349913005400092</v>
      </c>
      <c r="E1482" s="21">
        <v>0</v>
      </c>
      <c r="F1482" s="21">
        <v>-6.6688907296865801E-2</v>
      </c>
      <c r="G1482" s="21">
        <v>-6.6688907296865801E-2</v>
      </c>
      <c r="H1482" s="21">
        <v>0.15188515190295648</v>
      </c>
      <c r="I1482" s="21">
        <v>0</v>
      </c>
      <c r="J1482" s="21">
        <v>9.1131091141773837</v>
      </c>
      <c r="K1482" s="21">
        <v>0.15188515190295648</v>
      </c>
      <c r="L1482" s="21">
        <v>-1.0000000000000007</v>
      </c>
      <c r="M1482" s="21">
        <v>-1.0000000000000007</v>
      </c>
      <c r="N1482" s="21">
        <v>3.0377030380591288</v>
      </c>
      <c r="O1482" s="21">
        <v>13.681411507420533</v>
      </c>
      <c r="P1482" s="21">
        <v>-3.5234472766069336E-2</v>
      </c>
      <c r="Q1482" s="21">
        <v>-0.54158690516828401</v>
      </c>
      <c r="R1482" s="21">
        <v>-0.17678898212094629</v>
      </c>
      <c r="S1482" s="21">
        <v>0.33333333333333359</v>
      </c>
      <c r="T1482" s="21">
        <v>0.37116726152805457</v>
      </c>
      <c r="U1482" s="21">
        <v>0.21631473819983302</v>
      </c>
      <c r="V1482" s="21">
        <v>-2.1340347395847184E-2</v>
      </c>
      <c r="W1482" s="21">
        <v>29.903593350496706</v>
      </c>
      <c r="X1482" s="21">
        <v>1.3276662395774024</v>
      </c>
      <c r="Y1482" s="21">
        <v>-1.0000000000000007</v>
      </c>
      <c r="Z1482" s="21">
        <v>-1.0000000000000007</v>
      </c>
      <c r="AA1482" s="21">
        <v>34.531788945411421</v>
      </c>
      <c r="AB1482" s="21">
        <v>0.11522057605285611</v>
      </c>
      <c r="AC1482" s="21">
        <v>4.986991435926626E-3</v>
      </c>
      <c r="AD1482" s="21">
        <v>-2.4107875948069547E-2</v>
      </c>
      <c r="AE1482" s="21">
        <v>4.8049845770356621</v>
      </c>
      <c r="AF1482" s="21">
        <v>-1.0000000000000007</v>
      </c>
      <c r="AG1482" s="21">
        <v>-1.0000000000000007</v>
      </c>
      <c r="AH1482" s="21">
        <v>-1.0000000000000007</v>
      </c>
      <c r="AI1482" s="21">
        <v>-5.0885272185276741E-3</v>
      </c>
      <c r="AJ1482" s="21">
        <v>-2.1340347395847184E-2</v>
      </c>
      <c r="AK1482" s="21">
        <v>0.13932467519655775</v>
      </c>
      <c r="AL1482" s="21">
        <v>0.14039794066263692</v>
      </c>
      <c r="AM1482" s="21">
        <v>-7.2566953076659099E-2</v>
      </c>
      <c r="AN1482" s="21">
        <v>0.37561482450207917</v>
      </c>
      <c r="AO1482" s="21">
        <v>-1.1175504509336882</v>
      </c>
      <c r="AP1482" s="21">
        <v>10.092360315865164</v>
      </c>
      <c r="AQ1482" s="21">
        <v>39.01670246467409</v>
      </c>
      <c r="AR1482" s="21">
        <v>0.89947498566537465</v>
      </c>
      <c r="AS1482" s="21">
        <v>1.4795513914803591</v>
      </c>
      <c r="AT1482" s="21">
        <v>-1.0000000000000007</v>
      </c>
      <c r="AU1482" s="21">
        <v>-1.0000000000000007</v>
      </c>
      <c r="AV1482" s="21">
        <v>-0.24347788941781209</v>
      </c>
      <c r="AW1482" s="21">
        <v>58.305560768697113</v>
      </c>
      <c r="AX1482" s="21">
        <v>56.069755484741869</v>
      </c>
      <c r="AY1482" s="21">
        <v>-0.11229347379084213</v>
      </c>
      <c r="AZ1482" s="21">
        <v>-31.438598729522035</v>
      </c>
      <c r="BA1482" s="26">
        <v>1323.9162038854638</v>
      </c>
    </row>
    <row r="1483" spans="1:100" x14ac:dyDescent="0.25">
      <c r="A1483">
        <v>3824</v>
      </c>
      <c r="B1483" t="s">
        <v>1866</v>
      </c>
      <c r="C1483" s="26">
        <v>3</v>
      </c>
      <c r="D1483" s="21">
        <v>4.9231283203413758</v>
      </c>
      <c r="E1483" s="21">
        <v>0.78123045515407896</v>
      </c>
      <c r="F1483" s="21">
        <v>0.68536633674996206</v>
      </c>
      <c r="G1483" s="21">
        <v>0.915822608460092</v>
      </c>
      <c r="H1483" s="21">
        <v>0.46605990120987578</v>
      </c>
      <c r="I1483" s="21">
        <v>9.9464080878309435E-2</v>
      </c>
      <c r="J1483" s="21">
        <v>33.931438925291125</v>
      </c>
      <c r="K1483" s="21">
        <v>0.56552398208818522</v>
      </c>
      <c r="L1483" s="21">
        <v>-0.99999999999999956</v>
      </c>
      <c r="M1483" s="21">
        <v>-0.99999999999999956</v>
      </c>
      <c r="N1483" s="21">
        <v>11.310479641763704</v>
      </c>
      <c r="O1483" s="21">
        <v>39.770389854092571</v>
      </c>
      <c r="P1483" s="21">
        <v>0.33793406360027001</v>
      </c>
      <c r="Q1483" s="21">
        <v>1.3404287147196032</v>
      </c>
      <c r="R1483" s="21">
        <v>0.39316822346554176</v>
      </c>
      <c r="S1483" s="21">
        <v>0.32178112138917692</v>
      </c>
      <c r="T1483" s="21">
        <v>0.35140460237068</v>
      </c>
      <c r="U1483" s="21">
        <v>0.45872164881844041</v>
      </c>
      <c r="V1483" s="21">
        <v>-9.5471491977488863E-3</v>
      </c>
      <c r="W1483" s="21">
        <v>22.273449651694509</v>
      </c>
      <c r="X1483" s="21">
        <v>1.903336710796286</v>
      </c>
      <c r="Y1483" s="21">
        <v>-0.99999999999999956</v>
      </c>
      <c r="Z1483" s="21">
        <v>-0.99999999999999956</v>
      </c>
      <c r="AA1483" s="21">
        <v>72.802555271548357</v>
      </c>
      <c r="AB1483" s="21">
        <v>0.15733704962174747</v>
      </c>
      <c r="AC1483" s="21">
        <v>0.51969007265226796</v>
      </c>
      <c r="AD1483" s="21">
        <v>0.32569162565375098</v>
      </c>
      <c r="AE1483" s="21">
        <v>50.135937396388307</v>
      </c>
      <c r="AF1483" s="21">
        <v>-0.99999999999999956</v>
      </c>
      <c r="AG1483" s="21">
        <v>-0.99999999999999956</v>
      </c>
      <c r="AH1483" s="21">
        <v>-0.99999999999999956</v>
      </c>
      <c r="AI1483" s="21">
        <v>0</v>
      </c>
      <c r="AJ1483" s="21">
        <v>-9.5471491977488863E-3</v>
      </c>
      <c r="AK1483" s="21">
        <v>5.3365465765189621E-2</v>
      </c>
      <c r="AL1483" s="21">
        <v>0.17744709234766434</v>
      </c>
      <c r="AM1483" s="21">
        <v>7.5182476890812061E-2</v>
      </c>
      <c r="AN1483" s="21">
        <v>0.2184339152149439</v>
      </c>
      <c r="AO1483" s="21">
        <v>2.1463892510962497</v>
      </c>
      <c r="AP1483" s="21">
        <v>6.3480833421119192</v>
      </c>
      <c r="AQ1483" s="21">
        <v>56.204888576985603</v>
      </c>
      <c r="AR1483" s="21">
        <v>1.1223602233805485</v>
      </c>
      <c r="AS1483" s="21">
        <v>2.4688606928844723</v>
      </c>
      <c r="AT1483" s="21">
        <v>-0.99999999999999956</v>
      </c>
      <c r="AU1483" s="21">
        <v>-0.99999999999999956</v>
      </c>
      <c r="AV1483" s="21">
        <v>1.3089908319256336</v>
      </c>
      <c r="AW1483" s="21">
        <v>118.92102846775289</v>
      </c>
      <c r="AX1483" s="21">
        <v>117.966313547978</v>
      </c>
      <c r="AY1483" s="21">
        <v>0.47217462901872609</v>
      </c>
      <c r="AZ1483" s="21">
        <v>45.473602789890236</v>
      </c>
      <c r="BA1483" s="26">
        <v>1635.9388387891327</v>
      </c>
      <c r="CU1483" t="e">
        <v>#N/A</v>
      </c>
      <c r="CV1483" t="e">
        <v>#N/A</v>
      </c>
    </row>
    <row r="1484" spans="1:100" x14ac:dyDescent="0.25">
      <c r="A1484">
        <v>3826</v>
      </c>
      <c r="B1484" t="s">
        <v>1867</v>
      </c>
      <c r="C1484" s="26">
        <v>3</v>
      </c>
      <c r="D1484" s="21">
        <v>5.1380239353377188</v>
      </c>
      <c r="E1484" s="21">
        <v>0</v>
      </c>
      <c r="F1484" s="21">
        <v>0.32128833063622886</v>
      </c>
      <c r="G1484" s="21">
        <v>0.32128833063622886</v>
      </c>
      <c r="H1484" s="21">
        <v>4.1968520864230432E-3</v>
      </c>
      <c r="I1484" s="21">
        <v>0</v>
      </c>
      <c r="J1484" s="21">
        <v>0.25181112518538329</v>
      </c>
      <c r="K1484" s="21">
        <v>4.1968520864230432E-3</v>
      </c>
      <c r="L1484" s="21">
        <v>-1.0000000000000004</v>
      </c>
      <c r="M1484" s="21">
        <v>-1.0000000000000004</v>
      </c>
      <c r="N1484" s="21">
        <v>8.3937041728461365E-2</v>
      </c>
      <c r="O1484" s="21">
        <v>5.7111233911593313</v>
      </c>
      <c r="P1484" s="21">
        <v>0.15228562037092272</v>
      </c>
      <c r="Q1484" s="21">
        <v>1.3752027575775778</v>
      </c>
      <c r="R1484" s="21">
        <v>0.34091384492094889</v>
      </c>
      <c r="S1484" s="21">
        <v>0.34518716812820532</v>
      </c>
      <c r="T1484" s="21">
        <v>0.36759848363365472</v>
      </c>
      <c r="U1484" s="21">
        <v>0.24953743981850313</v>
      </c>
      <c r="V1484" s="21">
        <v>-1.3006575924984241E-2</v>
      </c>
      <c r="W1484" s="21">
        <v>37.804786542758244</v>
      </c>
      <c r="X1484" s="21">
        <v>1.6629642536998668</v>
      </c>
      <c r="Y1484" s="21">
        <v>-1.0000000000000004</v>
      </c>
      <c r="Z1484" s="21">
        <v>-1.0000000000000004</v>
      </c>
      <c r="AA1484" s="21">
        <v>70.721381846839932</v>
      </c>
      <c r="AB1484" s="21">
        <v>0.28351682353423091</v>
      </c>
      <c r="AC1484" s="21">
        <v>0.34071538862237544</v>
      </c>
      <c r="AD1484" s="21">
        <v>2.7281417026607031E-2</v>
      </c>
      <c r="AE1484" s="21">
        <v>32.575681459160677</v>
      </c>
      <c r="AF1484" s="21">
        <v>-1.0000000000000004</v>
      </c>
      <c r="AG1484" s="21">
        <v>-1.0000000000000004</v>
      </c>
      <c r="AH1484" s="21">
        <v>-1.0000000000000004</v>
      </c>
      <c r="AI1484" s="21">
        <v>0</v>
      </c>
      <c r="AJ1484" s="21">
        <v>-1.3006575924984241E-2</v>
      </c>
      <c r="AK1484" s="21">
        <v>-8.2775989955149121E-2</v>
      </c>
      <c r="AL1484" s="21">
        <v>0.2405788710008793</v>
      </c>
      <c r="AM1484" s="21">
        <v>0.1825156631716475</v>
      </c>
      <c r="AN1484" s="21">
        <v>6.4859245065095009E-2</v>
      </c>
      <c r="AO1484" s="21">
        <v>4.1490116295154404</v>
      </c>
      <c r="AP1484" s="21">
        <v>2.8243754816317708</v>
      </c>
      <c r="AQ1484" s="21">
        <v>38.056597667943649</v>
      </c>
      <c r="AR1484" s="21">
        <v>0.94931651565537944</v>
      </c>
      <c r="AS1484" s="21">
        <v>1.6671611057862892</v>
      </c>
      <c r="AT1484" s="21">
        <v>-1.0000000000000004</v>
      </c>
      <c r="AU1484" s="21">
        <v>-1.0000000000000004</v>
      </c>
      <c r="AV1484" s="21">
        <v>0.66220217555717786</v>
      </c>
      <c r="AW1484" s="21">
        <v>79.256880719630999</v>
      </c>
      <c r="AX1484" s="21">
        <v>77.95622312713256</v>
      </c>
      <c r="AY1484" s="21">
        <v>0.1833523827551754</v>
      </c>
      <c r="AZ1484" s="21">
        <v>17.141524800021738</v>
      </c>
      <c r="BA1484" s="26">
        <v>1569.9382957453815</v>
      </c>
    </row>
    <row r="1485" spans="1:100" x14ac:dyDescent="0.25">
      <c r="A1485">
        <v>3834</v>
      </c>
      <c r="B1485" t="s">
        <v>1868</v>
      </c>
      <c r="C1485" s="26">
        <v>2</v>
      </c>
      <c r="D1485" s="21">
        <v>2.677627532843013</v>
      </c>
      <c r="E1485" s="21">
        <v>-0.234189449459378</v>
      </c>
      <c r="F1485" s="21">
        <v>-0.50622003325602305</v>
      </c>
      <c r="G1485" s="21">
        <v>-0.50085195636566404</v>
      </c>
      <c r="H1485" s="21">
        <v>-5.1388503585169346E-2</v>
      </c>
      <c r="I1485" s="21">
        <v>0</v>
      </c>
      <c r="J1485" s="21">
        <v>-3.083310215110159</v>
      </c>
      <c r="K1485" s="21">
        <v>-5.1388503585169346E-2</v>
      </c>
      <c r="L1485" s="21">
        <v>-1</v>
      </c>
      <c r="M1485" s="21">
        <v>-1</v>
      </c>
      <c r="N1485" s="21">
        <v>-1.0277700717033866</v>
      </c>
      <c r="O1485" s="21">
        <v>0.64211564380442354</v>
      </c>
      <c r="P1485" s="21">
        <v>-1.0182660994199553</v>
      </c>
      <c r="Q1485" s="21">
        <v>-2.0916932144249865</v>
      </c>
      <c r="R1485" s="21">
        <v>-0.6855208475007204</v>
      </c>
      <c r="S1485" s="21">
        <v>0.30524871261484626</v>
      </c>
      <c r="T1485" s="21">
        <v>0.17784148161615609</v>
      </c>
      <c r="U1485" s="21">
        <v>-5.4054725727135267E-2</v>
      </c>
      <c r="V1485" s="21">
        <v>-1.6778555117902792E-2</v>
      </c>
      <c r="W1485" s="21">
        <v>16.007200456164398</v>
      </c>
      <c r="X1485" s="21">
        <v>0.19288220012352519</v>
      </c>
      <c r="Y1485" s="21">
        <v>-1</v>
      </c>
      <c r="Z1485" s="21">
        <v>-1</v>
      </c>
      <c r="AA1485" s="21">
        <v>25.30416819658517</v>
      </c>
      <c r="AB1485" s="21">
        <v>-3.0270074677429912E-2</v>
      </c>
      <c r="AC1485" s="21">
        <v>-3.011249691647605E-2</v>
      </c>
      <c r="AD1485" s="21">
        <v>-3.3435048159237438E-2</v>
      </c>
      <c r="AE1485" s="21">
        <v>4.0149214255961496</v>
      </c>
      <c r="AF1485" s="21">
        <v>-1</v>
      </c>
      <c r="AG1485" s="21">
        <v>-1</v>
      </c>
      <c r="AH1485" s="21">
        <v>-1</v>
      </c>
      <c r="AI1485" s="21">
        <v>-9.4674316674774727E-3</v>
      </c>
      <c r="AJ1485" s="21">
        <v>-1.6778555117902792E-2</v>
      </c>
      <c r="AK1485" s="21">
        <v>0.2683756334523355</v>
      </c>
      <c r="AL1485" s="21">
        <v>-9.6547676463088164E-2</v>
      </c>
      <c r="AM1485" s="21">
        <v>0.30423778416737118</v>
      </c>
      <c r="AN1485" s="21">
        <v>-0.12079692395231741</v>
      </c>
      <c r="AO1485" s="21">
        <v>8.1341048476520577</v>
      </c>
      <c r="AP1485" s="21">
        <v>-2.6889435573294769</v>
      </c>
      <c r="AQ1485" s="21">
        <v>20.663392452669338</v>
      </c>
      <c r="AR1485" s="21">
        <v>0.5003055101360675</v>
      </c>
      <c r="AS1485" s="21">
        <v>0.25937436545105086</v>
      </c>
      <c r="AT1485" s="21">
        <v>-1</v>
      </c>
      <c r="AU1485" s="21">
        <v>-1</v>
      </c>
      <c r="AV1485" s="21">
        <v>-0.85799742343102248</v>
      </c>
      <c r="AW1485" s="21">
        <v>34.604881049911327</v>
      </c>
      <c r="AX1485" s="21">
        <v>34.453972251237531</v>
      </c>
      <c r="AY1485" s="21">
        <v>1.0922909490702293E-2</v>
      </c>
      <c r="AZ1485" s="21">
        <v>-27.285141375963789</v>
      </c>
      <c r="BA1485" s="26">
        <v>1377.336959454261</v>
      </c>
    </row>
    <row r="1486" spans="1:100" x14ac:dyDescent="0.25">
      <c r="A1486">
        <v>3835</v>
      </c>
      <c r="B1486" t="s">
        <v>1869</v>
      </c>
      <c r="C1486" s="26">
        <v>3</v>
      </c>
      <c r="D1486" s="21">
        <v>3.7304643691682577</v>
      </c>
      <c r="E1486" s="21">
        <v>0</v>
      </c>
      <c r="F1486" s="21">
        <v>0.1956393717834837</v>
      </c>
      <c r="G1486" s="21">
        <v>0.1956393717834837</v>
      </c>
      <c r="H1486" s="21">
        <v>4.4801944729779032E-3</v>
      </c>
      <c r="I1486" s="21">
        <v>0</v>
      </c>
      <c r="J1486" s="21">
        <v>0.26881166837867498</v>
      </c>
      <c r="K1486" s="21">
        <v>4.4801944729779032E-3</v>
      </c>
      <c r="L1486" s="21">
        <v>-1.0000000000000009</v>
      </c>
      <c r="M1486" s="21">
        <v>-1.0000000000000009</v>
      </c>
      <c r="N1486" s="21">
        <v>8.9603889459557218E-2</v>
      </c>
      <c r="O1486" s="21">
        <v>4.1949154093304148</v>
      </c>
      <c r="P1486" s="21">
        <v>0</v>
      </c>
      <c r="Q1486" s="21">
        <v>-0.222817555545607</v>
      </c>
      <c r="R1486" s="21">
        <v>-0.19769779625496614</v>
      </c>
      <c r="S1486" s="21">
        <v>0.33333333333333354</v>
      </c>
      <c r="T1486" s="21">
        <v>0.34352536705157949</v>
      </c>
      <c r="U1486" s="21">
        <v>0.43485104704930594</v>
      </c>
      <c r="V1486" s="21">
        <v>0</v>
      </c>
      <c r="W1486" s="21">
        <v>44.289182118449652</v>
      </c>
      <c r="X1486" s="21">
        <v>2.4219747278274064</v>
      </c>
      <c r="Y1486" s="21">
        <v>-1.0000000000000009</v>
      </c>
      <c r="Z1486" s="21">
        <v>-1.0000000000000009</v>
      </c>
      <c r="AA1486" s="21">
        <v>81.457609418311279</v>
      </c>
      <c r="AB1486" s="21">
        <v>0.28367792963332233</v>
      </c>
      <c r="AC1486" s="21">
        <v>6.3507711604269879E-2</v>
      </c>
      <c r="AD1486" s="21">
        <v>0.40013686068474019</v>
      </c>
      <c r="AE1486" s="21">
        <v>37.366125096116619</v>
      </c>
      <c r="AF1486" s="21">
        <v>-1.0000000000000009</v>
      </c>
      <c r="AG1486" s="21">
        <v>-1.0000000000000009</v>
      </c>
      <c r="AH1486" s="21">
        <v>-1.0000000000000009</v>
      </c>
      <c r="AI1486" s="21">
        <v>-1.1846631909095712E-2</v>
      </c>
      <c r="AJ1486" s="21">
        <v>0</v>
      </c>
      <c r="AK1486" s="21">
        <v>-5.6080289124664916E-2</v>
      </c>
      <c r="AL1486" s="21">
        <v>0.31734150180036647</v>
      </c>
      <c r="AM1486" s="21">
        <v>0.14677866446235185</v>
      </c>
      <c r="AN1486" s="21">
        <v>-8.7419460398161397E-2</v>
      </c>
      <c r="AO1486" s="21">
        <v>3.3890651659354707</v>
      </c>
      <c r="AP1486" s="21">
        <v>-0.59877900095220371</v>
      </c>
      <c r="AQ1486" s="21">
        <v>44.557993786828298</v>
      </c>
      <c r="AR1486" s="21">
        <v>1.1117097474342201</v>
      </c>
      <c r="AS1486" s="21">
        <v>2.4264549223003833</v>
      </c>
      <c r="AT1486" s="21">
        <v>-1.0000000000000009</v>
      </c>
      <c r="AU1486" s="21">
        <v>-1.0000000000000009</v>
      </c>
      <c r="AV1486" s="21">
        <v>-2.0584244714822843E-3</v>
      </c>
      <c r="AW1486" s="21">
        <v>85.053745826689493</v>
      </c>
      <c r="AX1486" s="21">
        <v>84.816813188507595</v>
      </c>
      <c r="AY1486" s="21">
        <v>0.44775694074057809</v>
      </c>
      <c r="AZ1486" s="21">
        <v>34.659806240303396</v>
      </c>
      <c r="BA1486" s="26">
        <v>1490.3418961657096</v>
      </c>
    </row>
    <row r="1487" spans="1:100" x14ac:dyDescent="0.25">
      <c r="A1487">
        <v>3838</v>
      </c>
      <c r="B1487" t="s">
        <v>1870</v>
      </c>
      <c r="C1487" s="26">
        <v>3</v>
      </c>
      <c r="D1487" s="21">
        <v>6.327174342503711</v>
      </c>
      <c r="E1487" s="21">
        <v>-4.9846906594019818E-3</v>
      </c>
      <c r="F1487" s="21">
        <v>-0.96308353531241453</v>
      </c>
      <c r="G1487" s="21">
        <v>-0.96308353531241453</v>
      </c>
      <c r="H1487" s="21">
        <v>0.30039473581103199</v>
      </c>
      <c r="I1487" s="21">
        <v>0</v>
      </c>
      <c r="J1487" s="21">
        <v>18.023684148661914</v>
      </c>
      <c r="K1487" s="21">
        <v>0.30039473581103199</v>
      </c>
      <c r="L1487" s="21">
        <v>-1.000000000000002</v>
      </c>
      <c r="M1487" s="21">
        <v>-1.000000000000002</v>
      </c>
      <c r="N1487" s="21">
        <v>6.0078947162206351</v>
      </c>
      <c r="O1487" s="21">
        <v>23.387774955853203</v>
      </c>
      <c r="P1487" s="21">
        <v>0.22695910335698344</v>
      </c>
      <c r="Q1487" s="21">
        <v>0.84133288997795108</v>
      </c>
      <c r="R1487" s="21">
        <v>0.2567792119517403</v>
      </c>
      <c r="S1487" s="21">
        <v>0.33333333333333409</v>
      </c>
      <c r="T1487" s="21">
        <v>0.2596372756937862</v>
      </c>
      <c r="U1487" s="21">
        <v>0.28577050331072812</v>
      </c>
      <c r="V1487" s="21">
        <v>-5.0071008971356397E-3</v>
      </c>
      <c r="W1487" s="21">
        <v>22.93357102518722</v>
      </c>
      <c r="X1487" s="21">
        <v>1.3201561283188348</v>
      </c>
      <c r="Y1487" s="21">
        <v>-1.000000000000002</v>
      </c>
      <c r="Z1487" s="21">
        <v>-1.000000000000002</v>
      </c>
      <c r="AA1487" s="21">
        <v>55.900852343865161</v>
      </c>
      <c r="AB1487" s="21">
        <v>0.31227730182596619</v>
      </c>
      <c r="AC1487" s="21">
        <v>5.9142151852407529E-3</v>
      </c>
      <c r="AD1487" s="21">
        <v>0.33601852512331709</v>
      </c>
      <c r="AE1487" s="21">
        <v>32.710502106726167</v>
      </c>
      <c r="AF1487" s="21">
        <v>-1.000000000000002</v>
      </c>
      <c r="AG1487" s="21">
        <v>-1.000000000000002</v>
      </c>
      <c r="AH1487" s="21">
        <v>-1.000000000000002</v>
      </c>
      <c r="AI1487" s="21">
        <v>-6.156410760908098E-3</v>
      </c>
      <c r="AJ1487" s="21">
        <v>-5.0071008971356397E-3</v>
      </c>
      <c r="AK1487" s="21">
        <v>-5.5822293872344039E-2</v>
      </c>
      <c r="AL1487" s="21">
        <v>4.4075665337092562E-2</v>
      </c>
      <c r="AM1487" s="21">
        <v>-4.3806443642484087E-2</v>
      </c>
      <c r="AN1487" s="21">
        <v>0.19060778968069644</v>
      </c>
      <c r="AO1487" s="21">
        <v>-1.3742725604238211</v>
      </c>
      <c r="AP1487" s="21">
        <v>4.985573068702875</v>
      </c>
      <c r="AQ1487" s="21">
        <v>40.957255173849134</v>
      </c>
      <c r="AR1487" s="21">
        <v>0.87373401144071261</v>
      </c>
      <c r="AS1487" s="21">
        <v>1.6205508641298665</v>
      </c>
      <c r="AT1487" s="21">
        <v>-1.000000000000002</v>
      </c>
      <c r="AU1487" s="21">
        <v>-1.000000000000002</v>
      </c>
      <c r="AV1487" s="21">
        <v>-0.70630432336067472</v>
      </c>
      <c r="AW1487" s="21">
        <v>84.274200368421234</v>
      </c>
      <c r="AX1487" s="21">
        <v>83.650362063489496</v>
      </c>
      <c r="AY1487" s="21">
        <v>0.27794904833905565</v>
      </c>
      <c r="AZ1487" s="21">
        <v>-0.3445917011293067</v>
      </c>
      <c r="BA1487" s="26">
        <v>1465.0325084020569</v>
      </c>
    </row>
    <row r="1488" spans="1:100" x14ac:dyDescent="0.25">
      <c r="A1488">
        <v>3839</v>
      </c>
      <c r="B1488" t="s">
        <v>1871</v>
      </c>
      <c r="C1488" s="26">
        <v>2</v>
      </c>
      <c r="D1488" s="21">
        <v>2.8601834947215528</v>
      </c>
      <c r="E1488" s="21">
        <v>-0.19363864418985971</v>
      </c>
      <c r="F1488" s="21">
        <v>-0.40524409853816101</v>
      </c>
      <c r="G1488" s="21">
        <v>-0.3994174804586943</v>
      </c>
      <c r="H1488" s="21">
        <v>-3.0403783420458685E-2</v>
      </c>
      <c r="I1488" s="21">
        <v>0</v>
      </c>
      <c r="J1488" s="21">
        <v>-1.8242270052275211</v>
      </c>
      <c r="K1488" s="21">
        <v>-3.0403783420458685E-2</v>
      </c>
      <c r="L1488" s="21">
        <v>-1</v>
      </c>
      <c r="M1488" s="21">
        <v>-1</v>
      </c>
      <c r="N1488" s="21">
        <v>-0.60807566840917371</v>
      </c>
      <c r="O1488" s="21">
        <v>1.9499739006024068</v>
      </c>
      <c r="P1488" s="21">
        <v>-0.81289794602253984</v>
      </c>
      <c r="Q1488" s="21">
        <v>-1.6116945226835691</v>
      </c>
      <c r="R1488" s="21">
        <v>-0.52786604373337798</v>
      </c>
      <c r="S1488" s="21">
        <v>0.30917135646856869</v>
      </c>
      <c r="T1488" s="21">
        <v>0.19440296272268154</v>
      </c>
      <c r="U1488" s="21">
        <v>-3.3546956563438271E-2</v>
      </c>
      <c r="V1488" s="21">
        <v>-1.4066842717079661E-2</v>
      </c>
      <c r="W1488" s="21">
        <v>17.301531410638596</v>
      </c>
      <c r="X1488" s="21">
        <v>0.28788646314237831</v>
      </c>
      <c r="Y1488" s="21">
        <v>-1</v>
      </c>
      <c r="Z1488" s="21">
        <v>-1</v>
      </c>
      <c r="AA1488" s="21">
        <v>27.968987161035287</v>
      </c>
      <c r="AB1488" s="21">
        <v>-7.2667881975940346E-3</v>
      </c>
      <c r="AC1488" s="21">
        <v>-7.1004807443759144E-3</v>
      </c>
      <c r="AD1488" s="21">
        <v>-1.0620649129802776E-2</v>
      </c>
      <c r="AE1488" s="21">
        <v>6.1341333401217817</v>
      </c>
      <c r="AF1488" s="21">
        <v>-1</v>
      </c>
      <c r="AG1488" s="21">
        <v>-1</v>
      </c>
      <c r="AH1488" s="21">
        <v>-1</v>
      </c>
      <c r="AI1488" s="21">
        <v>-7.9804842275964707E-3</v>
      </c>
      <c r="AJ1488" s="21">
        <v>-1.4066842717079661E-2</v>
      </c>
      <c r="AK1488" s="21">
        <v>0.24066260490327407</v>
      </c>
      <c r="AL1488" s="21">
        <v>-6.8834647914026756E-2</v>
      </c>
      <c r="AM1488" s="21">
        <v>0.27195977210178712</v>
      </c>
      <c r="AN1488" s="21">
        <v>-8.8518911886733373E-2</v>
      </c>
      <c r="AO1488" s="21">
        <v>7.3121802369588087</v>
      </c>
      <c r="AP1488" s="21">
        <v>-1.8670189466362279</v>
      </c>
      <c r="AQ1488" s="21">
        <v>22.041299106718199</v>
      </c>
      <c r="AR1488" s="21">
        <v>0.53063593271155074</v>
      </c>
      <c r="AS1488" s="21">
        <v>0.3574591465505268</v>
      </c>
      <c r="AT1488" s="21">
        <v>-1</v>
      </c>
      <c r="AU1488" s="21">
        <v>-1</v>
      </c>
      <c r="AV1488" s="21">
        <v>-0.64878315061731973</v>
      </c>
      <c r="AW1488" s="21">
        <v>37.675889939631546</v>
      </c>
      <c r="AX1488" s="21">
        <v>37.565213315346043</v>
      </c>
      <c r="AY1488" s="21">
        <v>3.4577913551450901E-2</v>
      </c>
      <c r="AZ1488" s="21">
        <v>-23.140961591490662</v>
      </c>
      <c r="BA1488" s="26">
        <v>1415.842678263934</v>
      </c>
    </row>
    <row r="1489" spans="1:100" x14ac:dyDescent="0.25">
      <c r="A1489">
        <v>3840</v>
      </c>
      <c r="B1489" t="s">
        <v>1872</v>
      </c>
      <c r="C1489" s="26">
        <v>3</v>
      </c>
      <c r="D1489" s="21">
        <v>4.82365864493008</v>
      </c>
      <c r="E1489" s="21">
        <v>0.41413485395237598</v>
      </c>
      <c r="F1489" s="21">
        <v>-1.8006152630283986E-2</v>
      </c>
      <c r="G1489" s="21">
        <v>0.10643283710977798</v>
      </c>
      <c r="H1489" s="21">
        <v>0.14195386971903257</v>
      </c>
      <c r="I1489" s="21">
        <v>0</v>
      </c>
      <c r="J1489" s="21">
        <v>8.5172321831419477</v>
      </c>
      <c r="K1489" s="21">
        <v>0.14195386971903257</v>
      </c>
      <c r="L1489" s="21">
        <v>-1.0000000000000004</v>
      </c>
      <c r="M1489" s="21">
        <v>-1.0000000000000004</v>
      </c>
      <c r="N1489" s="21">
        <v>2.8390773943806509</v>
      </c>
      <c r="O1489" s="21">
        <v>13.447323665181807</v>
      </c>
      <c r="P1489" s="21">
        <v>4.2312531984864146</v>
      </c>
      <c r="Q1489" s="21">
        <v>1.3437462519169399</v>
      </c>
      <c r="R1489" s="21">
        <v>0.96583820815150634</v>
      </c>
      <c r="S1489" s="21">
        <v>0.33333333333333337</v>
      </c>
      <c r="T1489" s="21">
        <v>0.28814594738905247</v>
      </c>
      <c r="U1489" s="21">
        <v>9.6396404533536317E-2</v>
      </c>
      <c r="V1489" s="21">
        <v>-2.8834424607905081E-2</v>
      </c>
      <c r="W1489" s="21">
        <v>21.883495637159371</v>
      </c>
      <c r="X1489" s="21">
        <v>0.64771627078651151</v>
      </c>
      <c r="Y1489" s="21">
        <v>-1.0000000000000004</v>
      </c>
      <c r="Z1489" s="21">
        <v>-1.0000000000000004</v>
      </c>
      <c r="AA1489" s="21">
        <v>51.723416704377506</v>
      </c>
      <c r="AB1489" s="21">
        <v>0.28426042284625513</v>
      </c>
      <c r="AC1489" s="21">
        <v>0.30094428941484214</v>
      </c>
      <c r="AD1489" s="21">
        <v>-7.7230550797641913E-3</v>
      </c>
      <c r="AE1489" s="21">
        <v>28.87408285906665</v>
      </c>
      <c r="AF1489" s="21">
        <v>-1.0000000000000004</v>
      </c>
      <c r="AG1489" s="21">
        <v>-1.0000000000000004</v>
      </c>
      <c r="AH1489" s="21">
        <v>-1.0000000000000004</v>
      </c>
      <c r="AI1489" s="21">
        <v>0</v>
      </c>
      <c r="AJ1489" s="21">
        <v>-2.8834424607905081E-2</v>
      </c>
      <c r="AK1489" s="21">
        <v>0.116741780855146</v>
      </c>
      <c r="AL1489" s="21">
        <v>-4.181763857297776E-2</v>
      </c>
      <c r="AM1489" s="21">
        <v>-6.7210598310267038E-3</v>
      </c>
      <c r="AN1489" s="21">
        <v>2.7894490628842823E-3</v>
      </c>
      <c r="AO1489" s="21">
        <v>0.41568240850006233</v>
      </c>
      <c r="AP1489" s="21">
        <v>-0.13935196629278165</v>
      </c>
      <c r="AQ1489" s="21">
        <v>30.400727820301324</v>
      </c>
      <c r="AR1489" s="21">
        <v>0.68904126064801696</v>
      </c>
      <c r="AS1489" s="21">
        <v>0.78967014050554385</v>
      </c>
      <c r="AT1489" s="21">
        <v>-1.0000000000000004</v>
      </c>
      <c r="AU1489" s="21">
        <v>-1.0000000000000004</v>
      </c>
      <c r="AV1489" s="21">
        <v>1.0722710452612843</v>
      </c>
      <c r="AW1489" s="21">
        <v>65.031388403266547</v>
      </c>
      <c r="AX1489" s="21">
        <v>62.147945942476049</v>
      </c>
      <c r="AY1489" s="21">
        <v>1.4575523668179663E-2</v>
      </c>
      <c r="AZ1489" s="21">
        <v>3.0690289426100152</v>
      </c>
      <c r="BA1489" s="26">
        <v>1473.2535048300392</v>
      </c>
      <c r="CU1489" t="e">
        <v>#N/A</v>
      </c>
      <c r="CV1489" t="e">
        <v>#N/A</v>
      </c>
    </row>
    <row r="1490" spans="1:100" x14ac:dyDescent="0.25">
      <c r="A1490">
        <v>3843</v>
      </c>
      <c r="B1490" t="s">
        <v>1873</v>
      </c>
      <c r="C1490" s="26">
        <v>3</v>
      </c>
      <c r="D1490" s="21">
        <v>4.5620811219682773</v>
      </c>
      <c r="E1490" s="21">
        <v>-8.8120527651626146E-2</v>
      </c>
      <c r="F1490" s="21">
        <v>-0.17024795781171687</v>
      </c>
      <c r="G1490" s="21">
        <v>-0.1957798701665393</v>
      </c>
      <c r="H1490" s="21">
        <v>0.34894737827627448</v>
      </c>
      <c r="I1490" s="21">
        <v>1.0152826839239106E-2</v>
      </c>
      <c r="J1490" s="21">
        <v>21.54601230693082</v>
      </c>
      <c r="K1490" s="21">
        <v>0.3591002051155136</v>
      </c>
      <c r="L1490" s="21">
        <v>-0.99999999999999856</v>
      </c>
      <c r="M1490" s="21">
        <v>-0.99999999999999856</v>
      </c>
      <c r="N1490" s="21">
        <v>7.1820041023102732</v>
      </c>
      <c r="O1490" s="21">
        <v>25.912313558732563</v>
      </c>
      <c r="P1490" s="21">
        <v>1.6506553346658572</v>
      </c>
      <c r="Q1490" s="21">
        <v>-0.27752822294467244</v>
      </c>
      <c r="R1490" s="21">
        <v>-0.12952059680566896</v>
      </c>
      <c r="S1490" s="21">
        <v>0.33662418972413444</v>
      </c>
      <c r="T1490" s="21">
        <v>0.38669076205538666</v>
      </c>
      <c r="U1490" s="21">
        <v>0.19043609131347791</v>
      </c>
      <c r="V1490" s="21">
        <v>-1.6481357601000883E-2</v>
      </c>
      <c r="W1490" s="21">
        <v>21.526779215059371</v>
      </c>
      <c r="X1490" s="21">
        <v>1.0804283950339673</v>
      </c>
      <c r="Y1490" s="21">
        <v>-0.99999999999999856</v>
      </c>
      <c r="Z1490" s="21">
        <v>-0.99999999999999856</v>
      </c>
      <c r="AA1490" s="21">
        <v>47.679513710516296</v>
      </c>
      <c r="AB1490" s="21">
        <v>0.29445584836780309</v>
      </c>
      <c r="AC1490" s="21">
        <v>5.6628379455417183E-2</v>
      </c>
      <c r="AD1490" s="21">
        <v>0.1745608740220313</v>
      </c>
      <c r="AE1490" s="21">
        <v>26.282255092262567</v>
      </c>
      <c r="AF1490" s="21">
        <v>-0.99999999999999856</v>
      </c>
      <c r="AG1490" s="21">
        <v>-0.99999999999999856</v>
      </c>
      <c r="AH1490" s="21">
        <v>-0.99999999999999856</v>
      </c>
      <c r="AI1490" s="21">
        <v>0</v>
      </c>
      <c r="AJ1490" s="21">
        <v>-1.6481357601000883E-2</v>
      </c>
      <c r="AK1490" s="21">
        <v>-0.16519272274815602</v>
      </c>
      <c r="AL1490" s="21">
        <v>2.3388657064162294E-2</v>
      </c>
      <c r="AM1490" s="21">
        <v>-4.175385932275788E-3</v>
      </c>
      <c r="AN1490" s="21">
        <v>-4.0526392588189991E-2</v>
      </c>
      <c r="AO1490" s="21">
        <v>-0.93034826204767462</v>
      </c>
      <c r="AP1490" s="21">
        <v>-0.89621652938393881</v>
      </c>
      <c r="AQ1490" s="21">
        <v>43.072791521990176</v>
      </c>
      <c r="AR1490" s="21">
        <v>0.89726968549199748</v>
      </c>
      <c r="AS1490" s="21">
        <v>1.4395286001494807</v>
      </c>
      <c r="AT1490" s="21">
        <v>-0.99999999999999856</v>
      </c>
      <c r="AU1490" s="21">
        <v>-0.99999999999999856</v>
      </c>
      <c r="AV1490" s="21">
        <v>-0.32530046697220821</v>
      </c>
      <c r="AW1490" s="21">
        <v>72.695610739864875</v>
      </c>
      <c r="AX1490" s="21">
        <v>71.047474979764772</v>
      </c>
      <c r="AY1490" s="21">
        <v>0.20842853707837716</v>
      </c>
      <c r="AZ1490" s="21">
        <v>15.036454555775423</v>
      </c>
      <c r="BA1490" s="26">
        <v>1442.8030443708442</v>
      </c>
    </row>
    <row r="1491" spans="1:100" x14ac:dyDescent="0.25">
      <c r="A1491">
        <v>3844</v>
      </c>
      <c r="B1491" t="s">
        <v>1874</v>
      </c>
      <c r="C1491" s="26">
        <v>3</v>
      </c>
      <c r="D1491" s="21">
        <v>5.0336151331057959</v>
      </c>
      <c r="E1491" s="21">
        <v>3.7567901712827104E-2</v>
      </c>
      <c r="F1491" s="21">
        <v>-0.34948928274223234</v>
      </c>
      <c r="G1491" s="21">
        <v>-0.33640040899577373</v>
      </c>
      <c r="H1491" s="21">
        <v>-1.9717966992335127E-3</v>
      </c>
      <c r="I1491" s="21">
        <v>-1.4140282950790535E-2</v>
      </c>
      <c r="J1491" s="21">
        <v>-0.96672477900143905</v>
      </c>
      <c r="K1491" s="21">
        <v>-1.6112079650024001E-2</v>
      </c>
      <c r="L1491" s="21">
        <v>-1.0000000000000013</v>
      </c>
      <c r="M1491" s="21">
        <v>-1.0000000000000013</v>
      </c>
      <c r="N1491" s="21">
        <v>-0.32224159300047983</v>
      </c>
      <c r="O1491" s="21">
        <v>3.7304899451085851</v>
      </c>
      <c r="P1491" s="21">
        <v>0.39698056991739006</v>
      </c>
      <c r="Q1491" s="21">
        <v>1.2530732123707362</v>
      </c>
      <c r="R1491" s="21">
        <v>0.46453769223830155</v>
      </c>
      <c r="S1491" s="21">
        <v>0.33707331041838556</v>
      </c>
      <c r="T1491" s="21">
        <v>0.28264735297308535</v>
      </c>
      <c r="U1491" s="21">
        <v>7.321361873958171E-2</v>
      </c>
      <c r="V1491" s="21">
        <v>-1.095255989092922E-3</v>
      </c>
      <c r="W1491" s="21">
        <v>28.318044231679345</v>
      </c>
      <c r="X1491" s="21">
        <v>0.87142970170501588</v>
      </c>
      <c r="Y1491" s="21">
        <v>-1.0000000000000013</v>
      </c>
      <c r="Z1491" s="21">
        <v>-1.0000000000000013</v>
      </c>
      <c r="AA1491" s="21">
        <v>33.829716455916447</v>
      </c>
      <c r="AB1491" s="21">
        <v>0.28479650988523869</v>
      </c>
      <c r="AC1491" s="21">
        <v>-8.1564051951636449E-2</v>
      </c>
      <c r="AD1491" s="21">
        <v>-0.10228976729362636</v>
      </c>
      <c r="AE1491" s="21">
        <v>5.0471345319987924</v>
      </c>
      <c r="AF1491" s="21">
        <v>-1.0000000000000013</v>
      </c>
      <c r="AG1491" s="21">
        <v>-1.0000000000000013</v>
      </c>
      <c r="AH1491" s="21">
        <v>-1.0000000000000013</v>
      </c>
      <c r="AI1491" s="21">
        <v>0</v>
      </c>
      <c r="AJ1491" s="21">
        <v>-1.095255989092922E-3</v>
      </c>
      <c r="AK1491" s="21">
        <v>-0.195044299194506</v>
      </c>
      <c r="AL1491" s="21">
        <v>-0.12707466178617652</v>
      </c>
      <c r="AM1491" s="21">
        <v>0.21656700996323427</v>
      </c>
      <c r="AN1491" s="21">
        <v>6.363415941713628E-2</v>
      </c>
      <c r="AO1491" s="21">
        <v>4.4389537531083274</v>
      </c>
      <c r="AP1491" s="21">
        <v>0.95548067649752455</v>
      </c>
      <c r="AQ1491" s="21">
        <v>27.351319452677927</v>
      </c>
      <c r="AR1491" s="21">
        <v>0.6918390261419598</v>
      </c>
      <c r="AS1491" s="21">
        <v>0.85531762205499196</v>
      </c>
      <c r="AT1491" s="21">
        <v>-1.0000000000000013</v>
      </c>
      <c r="AU1491" s="21">
        <v>-1.0000000000000013</v>
      </c>
      <c r="AV1491" s="21">
        <v>0.12813728324252818</v>
      </c>
      <c r="AW1491" s="21">
        <v>38.515687077522557</v>
      </c>
      <c r="AX1491" s="21">
        <v>38.406161478613271</v>
      </c>
      <c r="AY1491" s="21">
        <v>-0.12992688434847507</v>
      </c>
      <c r="AZ1491" s="21">
        <v>-61.012349189315401</v>
      </c>
      <c r="BA1491" s="26">
        <v>1395.0558177035853</v>
      </c>
    </row>
    <row r="1492" spans="1:100" x14ac:dyDescent="0.25">
      <c r="A1492">
        <v>3845</v>
      </c>
      <c r="B1492" t="s">
        <v>1875</v>
      </c>
      <c r="C1492" s="26">
        <v>3</v>
      </c>
      <c r="D1492" s="21">
        <v>2.2902280335647984</v>
      </c>
      <c r="E1492" s="21">
        <v>0</v>
      </c>
      <c r="F1492" s="21">
        <v>0.26024997402485156</v>
      </c>
      <c r="G1492" s="21">
        <v>0.26024997402485156</v>
      </c>
      <c r="H1492" s="21">
        <v>7.1827791037410466E-2</v>
      </c>
      <c r="I1492" s="21">
        <v>0</v>
      </c>
      <c r="J1492" s="21">
        <v>4.3096674622446258</v>
      </c>
      <c r="K1492" s="21">
        <v>7.1827791037410466E-2</v>
      </c>
      <c r="L1492" s="21">
        <v>-1.0000000000000002</v>
      </c>
      <c r="M1492" s="21">
        <v>-1.0000000000000002</v>
      </c>
      <c r="N1492" s="21">
        <v>1.4365558207482092</v>
      </c>
      <c r="O1492" s="21">
        <v>6.8601454698342765</v>
      </c>
      <c r="P1492" s="21">
        <v>4.1122723361562835E-3</v>
      </c>
      <c r="Q1492" s="21">
        <v>2.3951448706529068</v>
      </c>
      <c r="R1492" s="21">
        <v>0.79373470181534445</v>
      </c>
      <c r="S1492" s="21">
        <v>0.33536176093493314</v>
      </c>
      <c r="T1492" s="21">
        <v>0.39845874097577522</v>
      </c>
      <c r="U1492" s="21">
        <v>-9.8528345038005252E-3</v>
      </c>
      <c r="V1492" s="21">
        <v>0</v>
      </c>
      <c r="W1492" s="21">
        <v>26.08559505477989</v>
      </c>
      <c r="X1492" s="21">
        <v>0.69067788257702478</v>
      </c>
      <c r="Y1492" s="21">
        <v>-1.0000000000000002</v>
      </c>
      <c r="Z1492" s="21">
        <v>-1.0000000000000002</v>
      </c>
      <c r="AA1492" s="21">
        <v>31.24276221504703</v>
      </c>
      <c r="AB1492" s="21">
        <v>-0.20293263270741566</v>
      </c>
      <c r="AC1492" s="21">
        <v>0.14741136824095538</v>
      </c>
      <c r="AD1492" s="21">
        <v>0.14278991363549595</v>
      </c>
      <c r="AE1492" s="21">
        <v>4.3634324584517863</v>
      </c>
      <c r="AF1492" s="21">
        <v>-1.0000000000000002</v>
      </c>
      <c r="AG1492" s="21">
        <v>-1.0000000000000002</v>
      </c>
      <c r="AH1492" s="21">
        <v>-1.0000000000000002</v>
      </c>
      <c r="AI1492" s="21">
        <v>0</v>
      </c>
      <c r="AJ1492" s="21">
        <v>0</v>
      </c>
      <c r="AK1492" s="21">
        <v>0.45864360866070764</v>
      </c>
      <c r="AL1492" s="21">
        <v>-9.526268737482492E-2</v>
      </c>
      <c r="AM1492" s="21">
        <v>0.4048279726966168</v>
      </c>
      <c r="AN1492" s="21">
        <v>0.18384250399664576</v>
      </c>
      <c r="AO1492" s="21">
        <v>12.41391736071896</v>
      </c>
      <c r="AP1492" s="21">
        <v>4.1197491630420213</v>
      </c>
      <c r="AQ1492" s="21">
        <v>30.395262517024531</v>
      </c>
      <c r="AR1492" s="21">
        <v>0.72396766740690788</v>
      </c>
      <c r="AS1492" s="21">
        <v>0.762505673614435</v>
      </c>
      <c r="AT1492" s="21">
        <v>-1.0000000000000002</v>
      </c>
      <c r="AU1492" s="21">
        <v>-1.0000000000000002</v>
      </c>
      <c r="AV1492" s="21">
        <v>1.0539846758401956</v>
      </c>
      <c r="AW1492" s="21">
        <v>42.222656847923311</v>
      </c>
      <c r="AX1492" s="21">
        <v>42.222656847923311</v>
      </c>
      <c r="AY1492" s="21">
        <v>0.17623341086463448</v>
      </c>
      <c r="AZ1492" s="21">
        <v>1.8259643418266562</v>
      </c>
      <c r="BA1492" s="26">
        <v>1394.3687859946576</v>
      </c>
    </row>
    <row r="1493" spans="1:100" x14ac:dyDescent="0.25">
      <c r="A1493">
        <v>3847</v>
      </c>
      <c r="B1493" t="s">
        <v>1876</v>
      </c>
      <c r="C1493" s="26">
        <v>3</v>
      </c>
      <c r="D1493" s="21">
        <v>5.0559886824507565</v>
      </c>
      <c r="E1493" s="21">
        <v>0</v>
      </c>
      <c r="F1493" s="21">
        <v>1.3283165499348353</v>
      </c>
      <c r="G1493" s="21">
        <v>1.3283165499348353</v>
      </c>
      <c r="H1493" s="21">
        <v>9.3563458228826321E-2</v>
      </c>
      <c r="I1493" s="21">
        <v>0</v>
      </c>
      <c r="J1493" s="21">
        <v>5.6138074937295803</v>
      </c>
      <c r="K1493" s="21">
        <v>9.3563458228826321E-2</v>
      </c>
      <c r="L1493" s="21">
        <v>-0.99999999999999889</v>
      </c>
      <c r="M1493" s="21">
        <v>-0.99999999999999889</v>
      </c>
      <c r="N1493" s="21">
        <v>1.8712691645765274</v>
      </c>
      <c r="O1493" s="21">
        <v>11.998112726115169</v>
      </c>
      <c r="P1493" s="21">
        <v>0.38454636097667094</v>
      </c>
      <c r="Q1493" s="21">
        <v>-5.9256995495015355E-2</v>
      </c>
      <c r="R1493" s="21">
        <v>-4.0593113896804991E-2</v>
      </c>
      <c r="S1493" s="21">
        <v>0.33333333333333293</v>
      </c>
      <c r="T1493" s="21">
        <v>0.35701611963945545</v>
      </c>
      <c r="U1493" s="21">
        <v>0.12013198525627078</v>
      </c>
      <c r="V1493" s="21">
        <v>4.9539147608676608E-3</v>
      </c>
      <c r="W1493" s="21">
        <v>28.874875790444023</v>
      </c>
      <c r="X1493" s="21">
        <v>1.1307202106403735</v>
      </c>
      <c r="Y1493" s="21">
        <v>-0.99999999999999889</v>
      </c>
      <c r="Z1493" s="21">
        <v>-0.99999999999999889</v>
      </c>
      <c r="AA1493" s="21">
        <v>83.346004377063252</v>
      </c>
      <c r="AB1493" s="21">
        <v>0.40874259402320173</v>
      </c>
      <c r="AC1493" s="21">
        <v>0.19997189159376741</v>
      </c>
      <c r="AD1493" s="21">
        <v>0.48151994839335255</v>
      </c>
      <c r="AE1493" s="21">
        <v>54.511721700516112</v>
      </c>
      <c r="AF1493" s="21">
        <v>-0.99999999999999889</v>
      </c>
      <c r="AG1493" s="21">
        <v>-0.99999999999999889</v>
      </c>
      <c r="AH1493" s="21">
        <v>-0.99999999999999889</v>
      </c>
      <c r="AI1493" s="21">
        <v>-7.577453473340507E-3</v>
      </c>
      <c r="AJ1493" s="21">
        <v>4.9539147608676608E-3</v>
      </c>
      <c r="AK1493" s="21">
        <v>2.589025174223096E-2</v>
      </c>
      <c r="AL1493" s="21">
        <v>2.8619404220584684E-2</v>
      </c>
      <c r="AM1493" s="21">
        <v>-0.21035761751777238</v>
      </c>
      <c r="AN1493" s="21">
        <v>1.0761863401351364</v>
      </c>
      <c r="AO1493" s="21">
        <v>-5.1294891792331549</v>
      </c>
      <c r="AP1493" s="21">
        <v>27.047755524481339</v>
      </c>
      <c r="AQ1493" s="21">
        <v>34.48868328417359</v>
      </c>
      <c r="AR1493" s="21">
        <v>0.81543535298992709</v>
      </c>
      <c r="AS1493" s="21">
        <v>1.2242836688691998</v>
      </c>
      <c r="AT1493" s="21">
        <v>-0.99999999999999889</v>
      </c>
      <c r="AU1493" s="21">
        <v>-0.99999999999999889</v>
      </c>
      <c r="AV1493" s="21">
        <v>1.2877234360380303</v>
      </c>
      <c r="AW1493" s="21">
        <v>122.39187262765975</v>
      </c>
      <c r="AX1493" s="21">
        <v>122.73571503427974</v>
      </c>
      <c r="AY1493" s="21">
        <v>0.40730728233637009</v>
      </c>
      <c r="AZ1493" s="21">
        <v>84.101246151787237</v>
      </c>
      <c r="BA1493" s="26">
        <v>1636.0864680294285</v>
      </c>
      <c r="CU1493" t="e">
        <v>#N/A</v>
      </c>
      <c r="CV1493" t="e">
        <v>#N/A</v>
      </c>
    </row>
    <row r="1494" spans="1:100" x14ac:dyDescent="0.25">
      <c r="A1494">
        <v>3848</v>
      </c>
      <c r="B1494" t="s">
        <v>1877</v>
      </c>
      <c r="C1494" s="26">
        <v>2</v>
      </c>
      <c r="D1494" s="21">
        <v>4.6437338216761876</v>
      </c>
      <c r="E1494" s="21">
        <v>0.20253796517687678</v>
      </c>
      <c r="F1494" s="21">
        <v>0.58127893542561559</v>
      </c>
      <c r="G1494" s="21">
        <v>0.59158544711874361</v>
      </c>
      <c r="H1494" s="21">
        <v>0.1746144703012289</v>
      </c>
      <c r="I1494" s="21">
        <v>0</v>
      </c>
      <c r="J1494" s="21">
        <v>10.476868218073735</v>
      </c>
      <c r="K1494" s="21">
        <v>0.1746144703012289</v>
      </c>
      <c r="L1494" s="21">
        <v>-1</v>
      </c>
      <c r="M1494" s="21">
        <v>-1</v>
      </c>
      <c r="N1494" s="21">
        <v>3.4922894060245779</v>
      </c>
      <c r="O1494" s="21">
        <v>14.727595609140955</v>
      </c>
      <c r="P1494" s="21">
        <v>1.1935248153536686</v>
      </c>
      <c r="Q1494" s="21">
        <v>3.0778363739452281</v>
      </c>
      <c r="R1494" s="21">
        <v>1.0124028903061153</v>
      </c>
      <c r="S1494" s="21">
        <v>0.34749512664753446</v>
      </c>
      <c r="T1494" s="21">
        <v>0.35620668985622306</v>
      </c>
      <c r="U1494" s="21">
        <v>0.16681154184242336</v>
      </c>
      <c r="V1494" s="21">
        <v>1.2426269254321705E-2</v>
      </c>
      <c r="W1494" s="21">
        <v>29.946992962729048</v>
      </c>
      <c r="X1494" s="21">
        <v>1.2160669653058545</v>
      </c>
      <c r="Y1494" s="21">
        <v>-1</v>
      </c>
      <c r="Z1494" s="21">
        <v>-1</v>
      </c>
      <c r="AA1494" s="21">
        <v>54.003955761415106</v>
      </c>
      <c r="AB1494" s="21">
        <v>0.21747262157002178</v>
      </c>
      <c r="AC1494" s="21">
        <v>0.21772421709234438</v>
      </c>
      <c r="AD1494" s="21">
        <v>0.21227335241091078</v>
      </c>
      <c r="AE1494" s="21">
        <v>26.838585082722862</v>
      </c>
      <c r="AF1494" s="21">
        <v>-1</v>
      </c>
      <c r="AG1494" s="21">
        <v>-1</v>
      </c>
      <c r="AH1494" s="21">
        <v>-1</v>
      </c>
      <c r="AI1494" s="21">
        <v>6.5468177858464573E-3</v>
      </c>
      <c r="AJ1494" s="21">
        <v>1.2426269254321705E-2</v>
      </c>
      <c r="AK1494" s="21">
        <v>-3.0090432252901075E-2</v>
      </c>
      <c r="AL1494" s="21">
        <v>0.20191838924214839</v>
      </c>
      <c r="AM1494" s="21">
        <v>-4.339261836859816E-2</v>
      </c>
      <c r="AN1494" s="21">
        <v>0.22683347858365194</v>
      </c>
      <c r="AO1494" s="21">
        <v>-0.71792676721202708</v>
      </c>
      <c r="AP1494" s="21">
        <v>6.1630880575346083</v>
      </c>
      <c r="AQ1494" s="21">
        <v>35.503285437117583</v>
      </c>
      <c r="AR1494" s="21">
        <v>0.82696060238827707</v>
      </c>
      <c r="AS1494" s="21">
        <v>1.3157359489024356</v>
      </c>
      <c r="AT1494" s="21">
        <v>-1</v>
      </c>
      <c r="AU1494" s="21">
        <v>-1</v>
      </c>
      <c r="AV1494" s="21">
        <v>1.3952157461632753</v>
      </c>
      <c r="AW1494" s="21">
        <v>67.679286448726657</v>
      </c>
      <c r="AX1494" s="21">
        <v>67.961673447485609</v>
      </c>
      <c r="AY1494" s="21">
        <v>0.26568452761389205</v>
      </c>
      <c r="AZ1494" s="21">
        <v>17.347188636511966</v>
      </c>
      <c r="BA1494" s="26">
        <v>1469.1344007707978</v>
      </c>
    </row>
    <row r="1495" spans="1:100" x14ac:dyDescent="0.25">
      <c r="A1495">
        <v>3851</v>
      </c>
      <c r="B1495" t="s">
        <v>1878</v>
      </c>
      <c r="C1495" s="26">
        <v>3</v>
      </c>
      <c r="D1495" s="21">
        <v>3.9153564480003475</v>
      </c>
      <c r="E1495" s="21">
        <v>-7.4894588915475624E-3</v>
      </c>
      <c r="F1495" s="21">
        <v>-0.37849194000632047</v>
      </c>
      <c r="G1495" s="21">
        <v>-0.37849194000632047</v>
      </c>
      <c r="H1495" s="21">
        <v>0.1444662619579237</v>
      </c>
      <c r="I1495" s="21">
        <v>0</v>
      </c>
      <c r="J1495" s="21">
        <v>8.6679757174754215</v>
      </c>
      <c r="K1495" s="21">
        <v>0.1444662619579237</v>
      </c>
      <c r="L1495" s="21">
        <v>-0.99999999999999845</v>
      </c>
      <c r="M1495" s="21">
        <v>-0.99999999999999845</v>
      </c>
      <c r="N1495" s="21">
        <v>2.8893252391584743</v>
      </c>
      <c r="O1495" s="21">
        <v>12.204840225469454</v>
      </c>
      <c r="P1495" s="21">
        <v>-1.2050448615244475E-2</v>
      </c>
      <c r="Q1495" s="21">
        <v>-1.8740325322184876</v>
      </c>
      <c r="R1495" s="21">
        <v>-0.57116173357533473</v>
      </c>
      <c r="S1495" s="21">
        <v>0.33333333333333293</v>
      </c>
      <c r="T1495" s="21">
        <v>0.28263937572575487</v>
      </c>
      <c r="U1495" s="21">
        <v>0.12256905899830935</v>
      </c>
      <c r="V1495" s="21">
        <v>4.4905406052408369E-3</v>
      </c>
      <c r="W1495" s="21">
        <v>23.942641868188552</v>
      </c>
      <c r="X1495" s="21">
        <v>0.93803196911826747</v>
      </c>
      <c r="Y1495" s="21">
        <v>-0.99999999999999845</v>
      </c>
      <c r="Z1495" s="21">
        <v>-0.99999999999999845</v>
      </c>
      <c r="AA1495" s="21">
        <v>45.652257718031137</v>
      </c>
      <c r="AB1495" s="21">
        <v>-5.8108422785111526E-3</v>
      </c>
      <c r="AC1495" s="21">
        <v>0.12212547752843579</v>
      </c>
      <c r="AD1495" s="21">
        <v>0.32930091641843307</v>
      </c>
      <c r="AE1495" s="21">
        <v>22.280777583417887</v>
      </c>
      <c r="AF1495" s="21">
        <v>-0.99999999999999845</v>
      </c>
      <c r="AG1495" s="21">
        <v>-0.99999999999999845</v>
      </c>
      <c r="AH1495" s="21">
        <v>-0.99999999999999845</v>
      </c>
      <c r="AI1495" s="21">
        <v>0</v>
      </c>
      <c r="AJ1495" s="21">
        <v>4.4905406052408369E-3</v>
      </c>
      <c r="AK1495" s="21">
        <v>-0.13399796312806639</v>
      </c>
      <c r="AL1495" s="21">
        <v>0.8114591104692932</v>
      </c>
      <c r="AM1495" s="21">
        <v>0.38266734592815249</v>
      </c>
      <c r="AN1495" s="21">
        <v>0.31860245402502224</v>
      </c>
      <c r="AO1495" s="21">
        <v>8.8966938325634803</v>
      </c>
      <c r="AP1495" s="21">
        <v>12.022356902972023</v>
      </c>
      <c r="AQ1495" s="21">
        <v>32.610617585663981</v>
      </c>
      <c r="AR1495" s="21">
        <v>0.74303230866263836</v>
      </c>
      <c r="AS1495" s="21">
        <v>1.0824982310761919</v>
      </c>
      <c r="AT1495" s="21">
        <v>-0.99999999999999845</v>
      </c>
      <c r="AU1495" s="21">
        <v>-0.99999999999999845</v>
      </c>
      <c r="AV1495" s="21">
        <v>-0.9496536735816552</v>
      </c>
      <c r="AW1495" s="21">
        <v>69.879454846472569</v>
      </c>
      <c r="AX1495" s="21">
        <v>70.328508906996646</v>
      </c>
      <c r="AY1495" s="21">
        <v>0.10561794477592427</v>
      </c>
      <c r="AZ1495" s="21">
        <v>-2.5017181340273424</v>
      </c>
      <c r="BA1495" s="26">
        <v>1393.3554178100376</v>
      </c>
    </row>
    <row r="1496" spans="1:100" x14ac:dyDescent="0.25">
      <c r="A1496">
        <v>3853</v>
      </c>
      <c r="B1496" t="s">
        <v>1879</v>
      </c>
      <c r="C1496" s="26">
        <v>2</v>
      </c>
      <c r="D1496" s="21">
        <v>4.3227838362478224</v>
      </c>
      <c r="E1496" s="21">
        <v>0.13124596119938131</v>
      </c>
      <c r="F1496" s="21">
        <v>0.40375405788764962</v>
      </c>
      <c r="G1496" s="21">
        <v>0.4132544124635405</v>
      </c>
      <c r="H1496" s="21">
        <v>0.1377214235785848</v>
      </c>
      <c r="I1496" s="21">
        <v>0</v>
      </c>
      <c r="J1496" s="21">
        <v>8.2632854147150887</v>
      </c>
      <c r="K1496" s="21">
        <v>0.1377214235785848</v>
      </c>
      <c r="L1496" s="21">
        <v>-1</v>
      </c>
      <c r="M1496" s="21">
        <v>-1</v>
      </c>
      <c r="N1496" s="21">
        <v>2.7544284715716962</v>
      </c>
      <c r="O1496" s="21">
        <v>12.428261836952469</v>
      </c>
      <c r="P1496" s="21">
        <v>0.83246892234369607</v>
      </c>
      <c r="Q1496" s="21">
        <v>2.2339550154030174</v>
      </c>
      <c r="R1496" s="21">
        <v>0.73523140573139778</v>
      </c>
      <c r="S1496" s="21">
        <v>0.34059876196714944</v>
      </c>
      <c r="T1496" s="21">
        <v>0.32709009971523384</v>
      </c>
      <c r="U1496" s="21">
        <v>0.13075701836081821</v>
      </c>
      <c r="V1496" s="21">
        <v>7.6588322088575033E-3</v>
      </c>
      <c r="W1496" s="21">
        <v>27.671441418406623</v>
      </c>
      <c r="X1496" s="21">
        <v>1.0490408297703824</v>
      </c>
      <c r="Y1496" s="21">
        <v>-1</v>
      </c>
      <c r="Z1496" s="21">
        <v>-1</v>
      </c>
      <c r="AA1496" s="21">
        <v>49.318961642304728</v>
      </c>
      <c r="AB1496" s="21">
        <v>0.17703075166593224</v>
      </c>
      <c r="AC1496" s="21">
        <v>0.17726699959524186</v>
      </c>
      <c r="AD1496" s="21">
        <v>0.17216356382495537</v>
      </c>
      <c r="AE1496" s="21">
        <v>23.112817783273325</v>
      </c>
      <c r="AF1496" s="21">
        <v>-1</v>
      </c>
      <c r="AG1496" s="21">
        <v>-1</v>
      </c>
      <c r="AH1496" s="21">
        <v>-1</v>
      </c>
      <c r="AI1496" s="21">
        <v>3.9326289406742968E-3</v>
      </c>
      <c r="AJ1496" s="21">
        <v>7.6588322088575033E-3</v>
      </c>
      <c r="AK1496" s="21">
        <v>1.8631592585240941E-2</v>
      </c>
      <c r="AL1496" s="21">
        <v>0.15319636440400639</v>
      </c>
      <c r="AM1496" s="21">
        <v>1.3355062701376277E-2</v>
      </c>
      <c r="AN1496" s="21">
        <v>0.17008579751367747</v>
      </c>
      <c r="AO1496" s="21">
        <v>0.72709145684753773</v>
      </c>
      <c r="AP1496" s="21">
        <v>4.7180698334750435</v>
      </c>
      <c r="AQ1496" s="21">
        <v>33.080800211283844</v>
      </c>
      <c r="AR1496" s="21">
        <v>0.77363696078563138</v>
      </c>
      <c r="AS1496" s="21">
        <v>1.1432939823915527</v>
      </c>
      <c r="AT1496" s="21">
        <v>-1</v>
      </c>
      <c r="AU1496" s="21">
        <v>-1</v>
      </c>
      <c r="AV1496" s="21">
        <v>1.0273980253942372</v>
      </c>
      <c r="AW1496" s="21">
        <v>62.280173495834653</v>
      </c>
      <c r="AX1496" s="21">
        <v>62.491828672686488</v>
      </c>
      <c r="AY1496" s="21">
        <v>0.22409687892534122</v>
      </c>
      <c r="AZ1496" s="21">
        <v>10.061343639983631</v>
      </c>
      <c r="BA1496" s="26">
        <v>1475.2438180641288</v>
      </c>
    </row>
    <row r="1497" spans="1:100" x14ac:dyDescent="0.25">
      <c r="A1497">
        <v>3859</v>
      </c>
      <c r="B1497" t="s">
        <v>1880</v>
      </c>
      <c r="C1497" s="26">
        <v>3</v>
      </c>
      <c r="D1497" s="21">
        <v>-0.15621838003316579</v>
      </c>
      <c r="E1497" s="21">
        <v>-0.47940082322681743</v>
      </c>
      <c r="F1497" s="21">
        <v>4.8989384439065722</v>
      </c>
      <c r="G1497" s="21">
        <v>4.7940148784603922</v>
      </c>
      <c r="H1497" s="21">
        <v>-0.12494632444706189</v>
      </c>
      <c r="I1497" s="21">
        <v>0</v>
      </c>
      <c r="J1497" s="21">
        <v>-7.4967794668237184</v>
      </c>
      <c r="K1497" s="21">
        <v>-0.12494632444706189</v>
      </c>
      <c r="L1497" s="21">
        <v>-1.0000000000000004</v>
      </c>
      <c r="M1497" s="21">
        <v>-1.0000000000000004</v>
      </c>
      <c r="N1497" s="21">
        <v>-2.4989264889412386</v>
      </c>
      <c r="O1497" s="21">
        <v>-2.858982968396492</v>
      </c>
      <c r="P1497" s="21">
        <v>0.12374424247763806</v>
      </c>
      <c r="Q1497" s="21">
        <v>6.5138374577292097</v>
      </c>
      <c r="R1497" s="21">
        <v>1.9775831191866451</v>
      </c>
      <c r="S1497" s="21">
        <v>0.33333333333333337</v>
      </c>
      <c r="T1497" s="21">
        <v>0.32750647659953269</v>
      </c>
      <c r="U1497" s="21">
        <v>8.3788210419913134E-2</v>
      </c>
      <c r="V1497" s="21">
        <v>0</v>
      </c>
      <c r="W1497" s="21">
        <v>34.782973791993641</v>
      </c>
      <c r="X1497" s="21">
        <v>1.0950676154111598</v>
      </c>
      <c r="Y1497" s="21">
        <v>-1.0000000000000004</v>
      </c>
      <c r="Z1497" s="21">
        <v>-1.0000000000000004</v>
      </c>
      <c r="AA1497" s="21">
        <v>94.106804168047205</v>
      </c>
      <c r="AB1497" s="21">
        <v>0.52105064017534175</v>
      </c>
      <c r="AC1497" s="21">
        <v>0.34439079916828741</v>
      </c>
      <c r="AD1497" s="21">
        <v>0.2814835057937084</v>
      </c>
      <c r="AE1497" s="21">
        <v>57.346247256866889</v>
      </c>
      <c r="AF1497" s="21">
        <v>-1.0000000000000004</v>
      </c>
      <c r="AG1497" s="21">
        <v>-1.0000000000000004</v>
      </c>
      <c r="AH1497" s="21">
        <v>-1.0000000000000004</v>
      </c>
      <c r="AI1497" s="21">
        <v>-1.4444321074677689E-2</v>
      </c>
      <c r="AJ1497" s="21">
        <v>0</v>
      </c>
      <c r="AK1497" s="21">
        <v>1.639535999613724E-2</v>
      </c>
      <c r="AL1497" s="21">
        <v>-3.4445559697417708E-2</v>
      </c>
      <c r="AM1497" s="21">
        <v>-2.8192417007182131E-2</v>
      </c>
      <c r="AN1497" s="21">
        <v>0.23261098086100265</v>
      </c>
      <c r="AO1497" s="21">
        <v>-0.62283362519886754</v>
      </c>
      <c r="AP1497" s="21">
        <v>5.6430467230379771</v>
      </c>
      <c r="AQ1497" s="21">
        <v>27.286194325169916</v>
      </c>
      <c r="AR1497" s="21">
        <v>0.74462802035277942</v>
      </c>
      <c r="AS1497" s="21">
        <v>0.97012129096409816</v>
      </c>
      <c r="AT1497" s="21">
        <v>-1.0000000000000004</v>
      </c>
      <c r="AU1497" s="21">
        <v>-1.0000000000000004</v>
      </c>
      <c r="AV1497" s="21">
        <v>6.7715979976470386</v>
      </c>
      <c r="AW1497" s="21">
        <v>96.89086792268867</v>
      </c>
      <c r="AX1497" s="21">
        <v>96.601981501195112</v>
      </c>
      <c r="AY1497" s="21">
        <v>0.18677134501181136</v>
      </c>
      <c r="AZ1497" s="21">
        <v>42.349586082081991</v>
      </c>
      <c r="BA1497" s="26">
        <v>1474.0749234041432</v>
      </c>
    </row>
    <row r="1498" spans="1:100" x14ac:dyDescent="0.25">
      <c r="A1498">
        <v>3861</v>
      </c>
      <c r="B1498" t="s">
        <v>1881</v>
      </c>
      <c r="C1498" s="26">
        <v>3</v>
      </c>
      <c r="D1498" s="21">
        <v>4.9127961462423579</v>
      </c>
      <c r="E1498" s="21">
        <v>-0.5954089798487272</v>
      </c>
      <c r="F1498" s="21">
        <v>0.31528118410130451</v>
      </c>
      <c r="G1498" s="21">
        <v>0.14843944957371946</v>
      </c>
      <c r="H1498" s="21">
        <v>5.1622034551617658E-2</v>
      </c>
      <c r="I1498" s="21">
        <v>0</v>
      </c>
      <c r="J1498" s="21">
        <v>3.0973220730970574</v>
      </c>
      <c r="K1498" s="21">
        <v>5.1622034551617658E-2</v>
      </c>
      <c r="L1498" s="21">
        <v>-1.0000000000000011</v>
      </c>
      <c r="M1498" s="21">
        <v>-1.0000000000000011</v>
      </c>
      <c r="N1498" s="21">
        <v>1.0324406910323527</v>
      </c>
      <c r="O1498" s="21">
        <v>8.1585576689131383</v>
      </c>
      <c r="P1498" s="21">
        <v>0.93266194157000304</v>
      </c>
      <c r="Q1498" s="21">
        <v>1.7434815936441521</v>
      </c>
      <c r="R1498" s="21">
        <v>0.6423453079750332</v>
      </c>
      <c r="S1498" s="21">
        <v>0.33333333333333376</v>
      </c>
      <c r="T1498" s="21">
        <v>0.25320957430070978</v>
      </c>
      <c r="U1498" s="21">
        <v>2.4704084885027906E-3</v>
      </c>
      <c r="V1498" s="21">
        <v>7.0886919785605775E-3</v>
      </c>
      <c r="W1498" s="21">
        <v>21.779198941979569</v>
      </c>
      <c r="X1498" s="21">
        <v>0.5072108998751762</v>
      </c>
      <c r="Y1498" s="21">
        <v>-1.0000000000000011</v>
      </c>
      <c r="Z1498" s="21">
        <v>-1.0000000000000011</v>
      </c>
      <c r="AA1498" s="21">
        <v>29.81874182367595</v>
      </c>
      <c r="AB1498" s="21">
        <v>4.5967021829886039E-2</v>
      </c>
      <c r="AC1498" s="21">
        <v>0.13851601765332117</v>
      </c>
      <c r="AD1498" s="21">
        <v>-3.6539088008780536E-2</v>
      </c>
      <c r="AE1498" s="21">
        <v>7.3971975737213231</v>
      </c>
      <c r="AF1498" s="21">
        <v>-1.0000000000000011</v>
      </c>
      <c r="AG1498" s="21">
        <v>-1.0000000000000011</v>
      </c>
      <c r="AH1498" s="21">
        <v>-1.0000000000000011</v>
      </c>
      <c r="AI1498" s="21">
        <v>2.8087802703126302E-2</v>
      </c>
      <c r="AJ1498" s="21">
        <v>7.0886919785605775E-3</v>
      </c>
      <c r="AK1498" s="21">
        <v>0.19307267764475869</v>
      </c>
      <c r="AL1498" s="21">
        <v>-0.1086851014618261</v>
      </c>
      <c r="AM1498" s="21">
        <v>0.26639986299070106</v>
      </c>
      <c r="AN1498" s="21">
        <v>0.12310974607816424</v>
      </c>
      <c r="AO1498" s="21">
        <v>7.6253599629913182</v>
      </c>
      <c r="AP1498" s="21">
        <v>2.534318144644975</v>
      </c>
      <c r="AQ1498" s="21">
        <v>24.876521015076626</v>
      </c>
      <c r="AR1498" s="21">
        <v>0.59610200810110703</v>
      </c>
      <c r="AS1498" s="21">
        <v>0.55883293442679405</v>
      </c>
      <c r="AT1498" s="21">
        <v>-1.0000000000000011</v>
      </c>
      <c r="AU1498" s="21">
        <v>-1.0000000000000011</v>
      </c>
      <c r="AV1498" s="21">
        <v>0.79078475754875266</v>
      </c>
      <c r="AW1498" s="21">
        <v>40.511617637234046</v>
      </c>
      <c r="AX1498" s="21">
        <v>41.782242889152627</v>
      </c>
      <c r="AY1498" s="21">
        <v>0.17846938859468525</v>
      </c>
      <c r="AZ1498" s="21">
        <v>-16.901174847175096</v>
      </c>
      <c r="BA1498" s="26">
        <v>1412.2547980687962</v>
      </c>
    </row>
    <row r="1499" spans="1:100" x14ac:dyDescent="0.25">
      <c r="A1499">
        <v>3863</v>
      </c>
      <c r="B1499" t="s">
        <v>1882</v>
      </c>
      <c r="C1499" s="26">
        <v>3</v>
      </c>
      <c r="D1499" s="21">
        <v>2.0330650965015211</v>
      </c>
      <c r="E1499" s="21">
        <v>3.4831752279243173E-3</v>
      </c>
      <c r="F1499" s="21">
        <v>-0.34767532885110747</v>
      </c>
      <c r="G1499" s="21">
        <v>-0.34767532885110747</v>
      </c>
      <c r="H1499" s="21">
        <v>1.2815221710479528E-2</v>
      </c>
      <c r="I1499" s="21">
        <v>0</v>
      </c>
      <c r="J1499" s="21">
        <v>0.76891330262877</v>
      </c>
      <c r="K1499" s="21">
        <v>1.2815221710479528E-2</v>
      </c>
      <c r="L1499" s="21">
        <v>-0.99999999999999867</v>
      </c>
      <c r="M1499" s="21">
        <v>-0.99999999999999867</v>
      </c>
      <c r="N1499" s="21">
        <v>0.2563044342095907</v>
      </c>
      <c r="O1499" s="21">
        <v>2.454303070279185</v>
      </c>
      <c r="P1499" s="21">
        <v>0.12894439175053923</v>
      </c>
      <c r="Q1499" s="21">
        <v>2.1672861494779072</v>
      </c>
      <c r="R1499" s="21">
        <v>0.63700296845122162</v>
      </c>
      <c r="S1499" s="21">
        <v>0.33333333333333293</v>
      </c>
      <c r="T1499" s="21">
        <v>0.35223390405487043</v>
      </c>
      <c r="U1499" s="21">
        <v>1.6888733589385252E-2</v>
      </c>
      <c r="V1499" s="21">
        <v>-3.5696169443718995E-3</v>
      </c>
      <c r="W1499" s="21">
        <v>27.442845292909492</v>
      </c>
      <c r="X1499" s="21">
        <v>0.73778981909057095</v>
      </c>
      <c r="Y1499" s="21">
        <v>-0.99999999999999867</v>
      </c>
      <c r="Z1499" s="21">
        <v>-0.99999999999999867</v>
      </c>
      <c r="AA1499" s="21">
        <v>51.065815024038443</v>
      </c>
      <c r="AB1499" s="21">
        <v>-5.2163310111991851E-2</v>
      </c>
      <c r="AC1499" s="21">
        <v>0.13408046564474083</v>
      </c>
      <c r="AD1499" s="21">
        <v>0.3778021797208056</v>
      </c>
      <c r="AE1499" s="21">
        <v>22.98596676267773</v>
      </c>
      <c r="AF1499" s="21">
        <v>-0.99999999999999867</v>
      </c>
      <c r="AG1499" s="21">
        <v>-0.99999999999999867</v>
      </c>
      <c r="AH1499" s="21">
        <v>-0.99999999999999867</v>
      </c>
      <c r="AI1499" s="21">
        <v>0</v>
      </c>
      <c r="AJ1499" s="21">
        <v>-3.5696169443718995E-3</v>
      </c>
      <c r="AK1499" s="21">
        <v>-0.14171877015107184</v>
      </c>
      <c r="AL1499" s="21">
        <v>-0.13621424850307839</v>
      </c>
      <c r="AM1499" s="21">
        <v>-0.14542619759173153</v>
      </c>
      <c r="AN1499" s="21">
        <v>-0.20614526263107844</v>
      </c>
      <c r="AO1499" s="21">
        <v>-4.3442487905486464</v>
      </c>
      <c r="AP1499" s="21">
        <v>-5.8347028082923513</v>
      </c>
      <c r="AQ1499" s="21">
        <v>28.211758595538267</v>
      </c>
      <c r="AR1499" s="21">
        <v>0.69888635403321675</v>
      </c>
      <c r="AS1499" s="21">
        <v>0.7506050408010505</v>
      </c>
      <c r="AT1499" s="21">
        <v>-0.99999999999999867</v>
      </c>
      <c r="AU1499" s="21">
        <v>-0.99999999999999867</v>
      </c>
      <c r="AV1499" s="21">
        <v>0.28932763960011415</v>
      </c>
      <c r="AW1499" s="21">
        <v>47.685415286025275</v>
      </c>
      <c r="AX1499" s="21">
        <v>47.328453591588087</v>
      </c>
      <c r="AY1499" s="21">
        <v>8.6039516540729444E-2</v>
      </c>
      <c r="AZ1499" s="21">
        <v>2.105091006818494</v>
      </c>
      <c r="BA1499" s="26">
        <v>1428.1130511570123</v>
      </c>
    </row>
    <row r="1500" spans="1:100" x14ac:dyDescent="0.25">
      <c r="A1500">
        <v>3865</v>
      </c>
      <c r="B1500" t="s">
        <v>1883</v>
      </c>
      <c r="C1500" s="26">
        <v>3</v>
      </c>
      <c r="D1500" s="21">
        <v>5.2445827401593537</v>
      </c>
      <c r="E1500" s="21">
        <v>0</v>
      </c>
      <c r="F1500" s="21">
        <v>-0.22013602681916383</v>
      </c>
      <c r="G1500" s="21">
        <v>-0.22013602681916383</v>
      </c>
      <c r="H1500" s="21">
        <v>0.44606291031970741</v>
      </c>
      <c r="I1500" s="21">
        <v>0</v>
      </c>
      <c r="J1500" s="21">
        <v>26.763774619182438</v>
      </c>
      <c r="K1500" s="21">
        <v>0.44606291031970741</v>
      </c>
      <c r="L1500" s="21">
        <v>-0.99999999999999922</v>
      </c>
      <c r="M1500" s="21">
        <v>-0.99999999999999922</v>
      </c>
      <c r="N1500" s="21">
        <v>8.9212582063941497</v>
      </c>
      <c r="O1500" s="21">
        <v>31.788221332522639</v>
      </c>
      <c r="P1500" s="21">
        <v>-0.13197115328879361</v>
      </c>
      <c r="Q1500" s="21">
        <v>1.0860661583430258</v>
      </c>
      <c r="R1500" s="21">
        <v>0.39786293706022863</v>
      </c>
      <c r="S1500" s="21">
        <v>0.33333333333333293</v>
      </c>
      <c r="T1500" s="21">
        <v>0.34748972539522949</v>
      </c>
      <c r="U1500" s="21">
        <v>0.27439191580921884</v>
      </c>
      <c r="V1500" s="21">
        <v>0</v>
      </c>
      <c r="W1500" s="21">
        <v>20.366082568722963</v>
      </c>
      <c r="X1500" s="21">
        <v>1.3464842037076263</v>
      </c>
      <c r="Y1500" s="21">
        <v>-0.99999999999999922</v>
      </c>
      <c r="Z1500" s="21">
        <v>-0.99999999999999922</v>
      </c>
      <c r="AA1500" s="21">
        <v>54.591982114918991</v>
      </c>
      <c r="AB1500" s="21">
        <v>0.21999271116124192</v>
      </c>
      <c r="AC1500" s="21">
        <v>0.12043069911622617</v>
      </c>
      <c r="AD1500" s="21">
        <v>0.3361373219052477</v>
      </c>
      <c r="AE1500" s="21">
        <v>33.828036609135808</v>
      </c>
      <c r="AF1500" s="21">
        <v>-0.99999999999999922</v>
      </c>
      <c r="AG1500" s="21">
        <v>-0.99999999999999922</v>
      </c>
      <c r="AH1500" s="21">
        <v>-0.99999999999999922</v>
      </c>
      <c r="AI1500" s="21">
        <v>0</v>
      </c>
      <c r="AJ1500" s="21">
        <v>0</v>
      </c>
      <c r="AK1500" s="21">
        <v>0.239447549987647</v>
      </c>
      <c r="AL1500" s="21">
        <v>4.1801547583016005E-2</v>
      </c>
      <c r="AM1500" s="21">
        <v>0.32613874271781645</v>
      </c>
      <c r="AN1500" s="21">
        <v>2.6012037654964383E-2</v>
      </c>
      <c r="AO1500" s="21">
        <v>9.3507063178836454</v>
      </c>
      <c r="AP1500" s="21">
        <v>0.85930867928918975</v>
      </c>
      <c r="AQ1500" s="21">
        <v>47.129857187905401</v>
      </c>
      <c r="AR1500" s="21">
        <v>0.95521497453778093</v>
      </c>
      <c r="AS1500" s="21">
        <v>1.7925471140273337</v>
      </c>
      <c r="AT1500" s="21">
        <v>-0.99999999999999922</v>
      </c>
      <c r="AU1500" s="21">
        <v>-0.99999999999999922</v>
      </c>
      <c r="AV1500" s="21">
        <v>0.17772691024106491</v>
      </c>
      <c r="AW1500" s="21">
        <v>87.239512126730773</v>
      </c>
      <c r="AX1500" s="21">
        <v>87.239512126730773</v>
      </c>
      <c r="AY1500" s="21">
        <v>0.15605815780244398</v>
      </c>
      <c r="AZ1500" s="21">
        <v>5.3869344654431774</v>
      </c>
      <c r="BA1500" s="26">
        <v>1452.3722470385408</v>
      </c>
      <c r="CU1500" t="e">
        <v>#N/A</v>
      </c>
      <c r="CV1500" t="e">
        <v>#N/A</v>
      </c>
    </row>
    <row r="1501" spans="1:100" x14ac:dyDescent="0.25">
      <c r="A1501">
        <v>3871</v>
      </c>
      <c r="B1501" t="s">
        <v>1884</v>
      </c>
      <c r="C1501" s="26">
        <v>2</v>
      </c>
      <c r="D1501" s="21">
        <v>2.5964464901222324</v>
      </c>
      <c r="E1501" s="21">
        <v>-0.25222203859572767</v>
      </c>
      <c r="F1501" s="21">
        <v>-0.5511231500085475</v>
      </c>
      <c r="G1501" s="21">
        <v>-0.54595898238238993</v>
      </c>
      <c r="H1501" s="21">
        <v>-6.0720225467297897E-2</v>
      </c>
      <c r="I1501" s="21">
        <v>0</v>
      </c>
      <c r="J1501" s="21">
        <v>-3.6432135280378732</v>
      </c>
      <c r="K1501" s="21">
        <v>-6.0720225467297897E-2</v>
      </c>
      <c r="L1501" s="21">
        <v>-1</v>
      </c>
      <c r="M1501" s="21">
        <v>-1</v>
      </c>
      <c r="N1501" s="21">
        <v>-1.2144045093459579</v>
      </c>
      <c r="O1501" s="21">
        <v>6.0522493269667521E-2</v>
      </c>
      <c r="P1501" s="21">
        <v>-1.1095915245821077</v>
      </c>
      <c r="Q1501" s="21">
        <v>-2.3051444427453438</v>
      </c>
      <c r="R1501" s="21">
        <v>-0.75562856257106259</v>
      </c>
      <c r="S1501" s="21">
        <v>0.3035043471337599</v>
      </c>
      <c r="T1501" s="21">
        <v>0.17047673553285503</v>
      </c>
      <c r="U1501" s="21">
        <v>-6.3174351662406897E-2</v>
      </c>
      <c r="V1501" s="21">
        <v>-1.7984429952076428E-2</v>
      </c>
      <c r="W1501" s="21">
        <v>15.431622778893532</v>
      </c>
      <c r="X1501" s="21">
        <v>0.15063463364897112</v>
      </c>
      <c r="Y1501" s="21">
        <v>-1</v>
      </c>
      <c r="Z1501" s="21">
        <v>-1</v>
      </c>
      <c r="AA1501" s="21">
        <v>24.119146464234934</v>
      </c>
      <c r="AB1501" s="21">
        <v>-4.0499435379877755E-2</v>
      </c>
      <c r="AC1501" s="21">
        <v>-4.0345739636872546E-2</v>
      </c>
      <c r="AD1501" s="21">
        <v>-4.3580412261285909E-2</v>
      </c>
      <c r="AE1501" s="21">
        <v>3.0725263857564986</v>
      </c>
      <c r="AF1501" s="21">
        <v>-1</v>
      </c>
      <c r="AG1501" s="21">
        <v>-1</v>
      </c>
      <c r="AH1501" s="21">
        <v>-1</v>
      </c>
      <c r="AI1501" s="21">
        <v>-1.0128664214464071E-2</v>
      </c>
      <c r="AJ1501" s="21">
        <v>-1.7984429952076428E-2</v>
      </c>
      <c r="AK1501" s="21">
        <v>0.28069937534174255</v>
      </c>
      <c r="AL1501" s="21">
        <v>-0.10887141835249524</v>
      </c>
      <c r="AM1501" s="21">
        <v>0.31859153437894439</v>
      </c>
      <c r="AN1501" s="21">
        <v>-0.13515067416389065</v>
      </c>
      <c r="AO1501" s="21">
        <v>8.4996075474671624</v>
      </c>
      <c r="AP1501" s="21">
        <v>-3.0544462571445816</v>
      </c>
      <c r="AQ1501" s="21">
        <v>20.050649391327894</v>
      </c>
      <c r="AR1501" s="21">
        <v>0.48681783597028028</v>
      </c>
      <c r="AS1501" s="21">
        <v>0.21575691947581221</v>
      </c>
      <c r="AT1501" s="21">
        <v>-1</v>
      </c>
      <c r="AU1501" s="21">
        <v>-1</v>
      </c>
      <c r="AV1501" s="21">
        <v>-0.9510331843249139</v>
      </c>
      <c r="AW1501" s="21">
        <v>33.239230203415573</v>
      </c>
      <c r="AX1501" s="21">
        <v>33.070430507976994</v>
      </c>
      <c r="AY1501" s="21">
        <v>4.0373566884963075E-4</v>
      </c>
      <c r="AZ1501" s="21">
        <v>-29.128021951673198</v>
      </c>
      <c r="BA1501" s="26">
        <v>1389.8042580955291</v>
      </c>
    </row>
    <row r="1502" spans="1:100" x14ac:dyDescent="0.25">
      <c r="A1502">
        <v>3872</v>
      </c>
      <c r="B1502" t="s">
        <v>1885</v>
      </c>
      <c r="C1502" s="26">
        <v>3</v>
      </c>
      <c r="D1502" s="21">
        <v>4.8179205703769181</v>
      </c>
      <c r="E1502" s="21">
        <v>3.3515836960312377</v>
      </c>
      <c r="F1502" s="21">
        <v>7.882718312150655E-2</v>
      </c>
      <c r="G1502" s="21">
        <v>0.94631868590023427</v>
      </c>
      <c r="H1502" s="21">
        <v>0.2492307065240815</v>
      </c>
      <c r="I1502" s="21">
        <v>0</v>
      </c>
      <c r="J1502" s="21">
        <v>14.953842391444885</v>
      </c>
      <c r="K1502" s="21">
        <v>0.2492307065240815</v>
      </c>
      <c r="L1502" s="21">
        <v>-1.0000000000000011</v>
      </c>
      <c r="M1502" s="21">
        <v>-1.0000000000000011</v>
      </c>
      <c r="N1502" s="21">
        <v>4.9846141304816278</v>
      </c>
      <c r="O1502" s="21">
        <v>20.71808164772203</v>
      </c>
      <c r="P1502" s="21">
        <v>-0.14045770752920458</v>
      </c>
      <c r="Q1502" s="21">
        <v>5.3541557960321029</v>
      </c>
      <c r="R1502" s="21">
        <v>1.6326890590540173</v>
      </c>
      <c r="S1502" s="21">
        <v>0.33333333333333343</v>
      </c>
      <c r="T1502" s="21">
        <v>0.30482899711538519</v>
      </c>
      <c r="U1502" s="21">
        <v>-3.2004118050361553E-2</v>
      </c>
      <c r="V1502" s="21">
        <v>-2.2539330723558057E-2</v>
      </c>
      <c r="W1502" s="21">
        <v>13.37552700602871</v>
      </c>
      <c r="X1502" s="21">
        <v>0.16693307866701429</v>
      </c>
      <c r="Y1502" s="21">
        <v>-1.0000000000000011</v>
      </c>
      <c r="Z1502" s="21">
        <v>-1.0000000000000011</v>
      </c>
      <c r="AA1502" s="21">
        <v>29.049486359457568</v>
      </c>
      <c r="AB1502" s="21">
        <v>-3.1527935109169257E-2</v>
      </c>
      <c r="AC1502" s="21">
        <v>0.24191561384081131</v>
      </c>
      <c r="AD1502" s="21">
        <v>7.0437727155854779E-2</v>
      </c>
      <c r="AE1502" s="21">
        <v>14.04127029437484</v>
      </c>
      <c r="AF1502" s="21">
        <v>-1.0000000000000011</v>
      </c>
      <c r="AG1502" s="21">
        <v>-1.0000000000000011</v>
      </c>
      <c r="AH1502" s="21">
        <v>-1.0000000000000011</v>
      </c>
      <c r="AI1502" s="21">
        <v>0</v>
      </c>
      <c r="AJ1502" s="21">
        <v>-2.2539330723558057E-2</v>
      </c>
      <c r="AK1502" s="21">
        <v>-2.1728193495001651E-2</v>
      </c>
      <c r="AL1502" s="21">
        <v>7.8678524970715355E-2</v>
      </c>
      <c r="AM1502" s="21">
        <v>6.0608699027650696E-2</v>
      </c>
      <c r="AN1502" s="21">
        <v>-4.3009596882380707E-2</v>
      </c>
      <c r="AO1502" s="21">
        <v>1.4065765082162596</v>
      </c>
      <c r="AP1502" s="21">
        <v>-0.68184729720594095</v>
      </c>
      <c r="AQ1502" s="21">
        <v>28.329369397473609</v>
      </c>
      <c r="AR1502" s="21">
        <v>0.58361888167479936</v>
      </c>
      <c r="AS1502" s="21">
        <v>0.41616378519109598</v>
      </c>
      <c r="AT1502" s="21">
        <v>-1.0000000000000011</v>
      </c>
      <c r="AU1502" s="21">
        <v>-1.0000000000000011</v>
      </c>
      <c r="AV1502" s="21">
        <v>2.579007744954251</v>
      </c>
      <c r="AW1502" s="21">
        <v>49.085720709973643</v>
      </c>
      <c r="AX1502" s="21">
        <v>46.831787637617857</v>
      </c>
      <c r="AY1502" s="21">
        <v>-4.2489691727318743E-2</v>
      </c>
      <c r="AZ1502" s="21">
        <v>-44.371326303629125</v>
      </c>
      <c r="BA1502" s="26">
        <v>1410.9252700594002</v>
      </c>
      <c r="CU1502" t="e">
        <v>#N/A</v>
      </c>
      <c r="CV1502" t="e">
        <v>#N/A</v>
      </c>
    </row>
    <row r="1503" spans="1:100" x14ac:dyDescent="0.25">
      <c r="A1503">
        <v>3875</v>
      </c>
      <c r="B1503" t="s">
        <v>1886</v>
      </c>
      <c r="C1503" s="26">
        <v>3</v>
      </c>
      <c r="D1503" s="21">
        <v>4.9343446649623903</v>
      </c>
      <c r="E1503" s="21">
        <v>-0.28286886050562365</v>
      </c>
      <c r="F1503" s="21">
        <v>-8.8526942755512747E-2</v>
      </c>
      <c r="G1503" s="21">
        <v>-0.1571562303044621</v>
      </c>
      <c r="H1503" s="21">
        <v>0.44160170746359106</v>
      </c>
      <c r="I1503" s="21">
        <v>0</v>
      </c>
      <c r="J1503" s="21">
        <v>26.496102447815467</v>
      </c>
      <c r="K1503" s="21">
        <v>0.44160170746359106</v>
      </c>
      <c r="L1503" s="21">
        <v>-0.99999999999999933</v>
      </c>
      <c r="M1503" s="21">
        <v>-0.99999999999999933</v>
      </c>
      <c r="N1503" s="21">
        <v>8.8320341492718235</v>
      </c>
      <c r="O1503" s="21">
        <v>31.273290882473393</v>
      </c>
      <c r="P1503" s="21">
        <v>-0.24830657531784842</v>
      </c>
      <c r="Q1503" s="21">
        <v>-0.20370952378419252</v>
      </c>
      <c r="R1503" s="21">
        <v>-0.11025720324214175</v>
      </c>
      <c r="S1503" s="21">
        <v>0.34372995526970651</v>
      </c>
      <c r="T1503" s="21">
        <v>0.42716739477874227</v>
      </c>
      <c r="U1503" s="21">
        <v>0.24168104913996605</v>
      </c>
      <c r="V1503" s="21">
        <v>0</v>
      </c>
      <c r="W1503" s="21">
        <v>22.839067668992953</v>
      </c>
      <c r="X1503" s="21">
        <v>1.3898539005901311</v>
      </c>
      <c r="Y1503" s="21">
        <v>-0.99999999999999933</v>
      </c>
      <c r="Z1503" s="21">
        <v>-0.99999999999999933</v>
      </c>
      <c r="AA1503" s="21">
        <v>39.135823788241247</v>
      </c>
      <c r="AB1503" s="21">
        <v>0.259769473086016</v>
      </c>
      <c r="AC1503" s="21">
        <v>-1.1488465204923286E-2</v>
      </c>
      <c r="AD1503" s="21">
        <v>7.985925856871566E-2</v>
      </c>
      <c r="AE1503" s="21">
        <v>16.407013322490418</v>
      </c>
      <c r="AF1503" s="21">
        <v>-0.99999999999999933</v>
      </c>
      <c r="AG1503" s="21">
        <v>-0.99999999999999933</v>
      </c>
      <c r="AH1503" s="21">
        <v>-0.99999999999999933</v>
      </c>
      <c r="AI1503" s="21">
        <v>0</v>
      </c>
      <c r="AJ1503" s="21">
        <v>0</v>
      </c>
      <c r="AK1503" s="21">
        <v>-2.2280514421272917E-2</v>
      </c>
      <c r="AL1503" s="21">
        <v>2.6384924537208289E-2</v>
      </c>
      <c r="AM1503" s="21">
        <v>8.8246974242973439E-2</v>
      </c>
      <c r="AN1503" s="21">
        <v>0.18581170797163174</v>
      </c>
      <c r="AO1503" s="21">
        <v>2.094771783967972</v>
      </c>
      <c r="AP1503" s="21">
        <v>4.7772173219768348</v>
      </c>
      <c r="AQ1503" s="21">
        <v>49.335170116808449</v>
      </c>
      <c r="AR1503" s="21">
        <v>1.012578399188415</v>
      </c>
      <c r="AS1503" s="21">
        <v>1.8314556080537221</v>
      </c>
      <c r="AT1503" s="21">
        <v>-0.99999999999999933</v>
      </c>
      <c r="AU1503" s="21">
        <v>-0.99999999999999933</v>
      </c>
      <c r="AV1503" s="21">
        <v>-0.26741343354660402</v>
      </c>
      <c r="AW1503" s="21">
        <v>75.186331992691493</v>
      </c>
      <c r="AX1503" s="21">
        <v>75.186331992691493</v>
      </c>
      <c r="AY1503" s="21">
        <v>0.57502991961276384</v>
      </c>
      <c r="AZ1503" s="21">
        <v>51.64953059324074</v>
      </c>
      <c r="BA1503" s="26">
        <v>1527.4193689152924</v>
      </c>
      <c r="CU1503" t="e">
        <v>#N/A</v>
      </c>
      <c r="CV1503" t="e">
        <v>#N/A</v>
      </c>
    </row>
    <row r="1504" spans="1:100" x14ac:dyDescent="0.25">
      <c r="A1504">
        <v>3876</v>
      </c>
      <c r="B1504" t="s">
        <v>1887</v>
      </c>
      <c r="C1504" s="26">
        <v>3</v>
      </c>
      <c r="D1504" s="21">
        <v>5.0224396728010872</v>
      </c>
      <c r="E1504" s="21">
        <v>0</v>
      </c>
      <c r="F1504" s="21">
        <v>4.0465347275033536E-3</v>
      </c>
      <c r="G1504" s="21">
        <v>4.0465347275033536E-3</v>
      </c>
      <c r="H1504" s="21">
        <v>5.1056101484689573E-2</v>
      </c>
      <c r="I1504" s="21">
        <v>0</v>
      </c>
      <c r="J1504" s="21">
        <v>3.0633660890813781</v>
      </c>
      <c r="K1504" s="21">
        <v>5.1056101484689573E-2</v>
      </c>
      <c r="L1504" s="21">
        <v>-1.000000000000002</v>
      </c>
      <c r="M1504" s="21">
        <v>-1.000000000000002</v>
      </c>
      <c r="N1504" s="21">
        <v>1.021122029693792</v>
      </c>
      <c r="O1504" s="21">
        <v>8.0898522966099637</v>
      </c>
      <c r="P1504" s="21">
        <v>7.5173030016231435E-2</v>
      </c>
      <c r="Q1504" s="21">
        <v>-1.44002419826221</v>
      </c>
      <c r="R1504" s="21">
        <v>-0.48994171495604932</v>
      </c>
      <c r="S1504" s="21">
        <v>0.33333333333333409</v>
      </c>
      <c r="T1504" s="21">
        <v>0.27205242280878955</v>
      </c>
      <c r="U1504" s="21">
        <v>3.3950286773846476E-2</v>
      </c>
      <c r="V1504" s="21">
        <v>0</v>
      </c>
      <c r="W1504" s="21">
        <v>23.531197657251212</v>
      </c>
      <c r="X1504" s="21">
        <v>0.62884989122827539</v>
      </c>
      <c r="Y1504" s="21">
        <v>-1.000000000000002</v>
      </c>
      <c r="Z1504" s="21">
        <v>-1.000000000000002</v>
      </c>
      <c r="AA1504" s="21">
        <v>10.156570501756029</v>
      </c>
      <c r="AB1504" s="21">
        <v>-0.17321585616746502</v>
      </c>
      <c r="AC1504" s="21">
        <v>-0.1826973809825008</v>
      </c>
      <c r="AD1504" s="21">
        <v>9.8219528339183196E-2</v>
      </c>
      <c r="AE1504" s="21">
        <v>-12.884685440539137</v>
      </c>
      <c r="AF1504" s="21">
        <v>-1.000000000000002</v>
      </c>
      <c r="AG1504" s="21">
        <v>-1.000000000000002</v>
      </c>
      <c r="AH1504" s="21">
        <v>-1.000000000000002</v>
      </c>
      <c r="AI1504" s="21">
        <v>0</v>
      </c>
      <c r="AJ1504" s="21">
        <v>0</v>
      </c>
      <c r="AK1504" s="21">
        <v>0.12883662652063613</v>
      </c>
      <c r="AL1504" s="21">
        <v>-4.4875601592055947E-2</v>
      </c>
      <c r="AM1504" s="21">
        <v>0.17320587655172126</v>
      </c>
      <c r="AN1504" s="21">
        <v>0.39857517604008641</v>
      </c>
      <c r="AO1504" s="21">
        <v>4.9743300463962115</v>
      </c>
      <c r="AP1504" s="21">
        <v>9.7400013930418776</v>
      </c>
      <c r="AQ1504" s="21">
        <v>26.594563746332604</v>
      </c>
      <c r="AR1504" s="21">
        <v>0.63933604291597002</v>
      </c>
      <c r="AS1504" s="21">
        <v>0.67990599271296515</v>
      </c>
      <c r="AT1504" s="21">
        <v>-1.000000000000002</v>
      </c>
      <c r="AU1504" s="21">
        <v>-1.000000000000002</v>
      </c>
      <c r="AV1504" s="21">
        <v>-0.48589518022854583</v>
      </c>
      <c r="AW1504" s="21">
        <v>27.98642419140787</v>
      </c>
      <c r="AX1504" s="21">
        <v>27.98642419140787</v>
      </c>
      <c r="AY1504" s="21">
        <v>-0.14989575577477618</v>
      </c>
      <c r="AZ1504" s="21">
        <v>-46.048575777183139</v>
      </c>
      <c r="BA1504" s="26">
        <v>1290.1726649217492</v>
      </c>
    </row>
    <row r="1505" spans="1:100" x14ac:dyDescent="0.25">
      <c r="A1505">
        <v>3878</v>
      </c>
      <c r="B1505" t="s">
        <v>888</v>
      </c>
      <c r="C1505" s="26">
        <v>2</v>
      </c>
      <c r="D1505" s="21">
        <v>3.2686088603028689</v>
      </c>
      <c r="E1505" s="21">
        <v>-0.10291590198854511</v>
      </c>
      <c r="F1505" s="21">
        <v>-0.17933456029203718</v>
      </c>
      <c r="G1505" s="21">
        <v>-0.17248206581352926</v>
      </c>
      <c r="H1505" s="21">
        <v>1.6544516249950958E-2</v>
      </c>
      <c r="I1505" s="21">
        <v>0</v>
      </c>
      <c r="J1505" s="21">
        <v>0.9926709749970577</v>
      </c>
      <c r="K1505" s="21">
        <v>1.6544516249950958E-2</v>
      </c>
      <c r="L1505" s="21">
        <v>-1</v>
      </c>
      <c r="M1505" s="21">
        <v>-1</v>
      </c>
      <c r="N1505" s="21">
        <v>0.33089032499901916</v>
      </c>
      <c r="O1505" s="21">
        <v>4.8759943995475759</v>
      </c>
      <c r="P1505" s="21">
        <v>-0.35343575006366162</v>
      </c>
      <c r="Q1505" s="21">
        <v>-0.53781208611063636</v>
      </c>
      <c r="R1505" s="21">
        <v>-0.17515107238027333</v>
      </c>
      <c r="S1505" s="21">
        <v>0.31794733526167879</v>
      </c>
      <c r="T1505" s="21">
        <v>0.23145532138517813</v>
      </c>
      <c r="U1505" s="21">
        <v>1.2334279150533811E-2</v>
      </c>
      <c r="V1505" s="21">
        <v>-8.0000338478385027E-3</v>
      </c>
      <c r="W1505" s="21">
        <v>20.197287801306672</v>
      </c>
      <c r="X1505" s="21">
        <v>0.50043581215281963</v>
      </c>
      <c r="Y1505" s="21">
        <v>-1</v>
      </c>
      <c r="Z1505" s="21">
        <v>-1</v>
      </c>
      <c r="AA1505" s="21">
        <v>33.930883165766687</v>
      </c>
      <c r="AB1505" s="21">
        <v>4.4197571516659442E-2</v>
      </c>
      <c r="AC1505" s="21">
        <v>4.438340957144081E-2</v>
      </c>
      <c r="AD1505" s="21">
        <v>4.0421120025424376E-2</v>
      </c>
      <c r="AE1505" s="21">
        <v>10.875363875831612</v>
      </c>
      <c r="AF1505" s="21">
        <v>-1</v>
      </c>
      <c r="AG1505" s="21">
        <v>-1</v>
      </c>
      <c r="AH1505" s="21">
        <v>-1</v>
      </c>
      <c r="AI1505" s="21">
        <v>-4.6537944526678287E-3</v>
      </c>
      <c r="AJ1505" s="21">
        <v>-8.0000338478385027E-3</v>
      </c>
      <c r="AK1505" s="21">
        <v>0.17866132211829144</v>
      </c>
      <c r="AL1505" s="21">
        <v>-6.8333651290441305E-3</v>
      </c>
      <c r="AM1505" s="21">
        <v>0.19974542893563263</v>
      </c>
      <c r="AN1505" s="21">
        <v>-1.6304568720578852E-2</v>
      </c>
      <c r="AO1505" s="21">
        <v>5.4733202175527049</v>
      </c>
      <c r="AP1505" s="21">
        <v>-2.8158927230124142E-2</v>
      </c>
      <c r="AQ1505" s="21">
        <v>25.124036165129166</v>
      </c>
      <c r="AR1505" s="21">
        <v>0.59849300952873774</v>
      </c>
      <c r="AS1505" s="21">
        <v>0.57690041905835221</v>
      </c>
      <c r="AT1505" s="21">
        <v>-1</v>
      </c>
      <c r="AU1505" s="21">
        <v>-1</v>
      </c>
      <c r="AV1505" s="21">
        <v>-0.18071618101806175</v>
      </c>
      <c r="AW1505" s="21">
        <v>44.546538893413512</v>
      </c>
      <c r="AX1505" s="21">
        <v>44.525872150829954</v>
      </c>
      <c r="AY1505" s="21">
        <v>8.7500335705851653E-2</v>
      </c>
      <c r="AZ1505" s="21">
        <v>-13.869349061880312</v>
      </c>
      <c r="BA1505" s="26">
        <v>1378.5338024470475</v>
      </c>
    </row>
    <row r="1506" spans="1:100" x14ac:dyDescent="0.25">
      <c r="A1506">
        <v>3880</v>
      </c>
      <c r="B1506" t="s">
        <v>1888</v>
      </c>
      <c r="C1506" s="26">
        <v>3</v>
      </c>
      <c r="D1506" s="21">
        <v>3.567682229887124</v>
      </c>
      <c r="E1506" s="21">
        <v>-5.792903668623732E-2</v>
      </c>
      <c r="F1506" s="21">
        <v>-1.1331336986808198</v>
      </c>
      <c r="G1506" s="21">
        <v>-1.1524433775762324</v>
      </c>
      <c r="H1506" s="21">
        <v>1.4959969175856288E-2</v>
      </c>
      <c r="I1506" s="21">
        <v>0</v>
      </c>
      <c r="J1506" s="21">
        <v>0.89759815055137049</v>
      </c>
      <c r="K1506" s="21">
        <v>1.4959969175856288E-2</v>
      </c>
      <c r="L1506" s="21">
        <v>-1.0000000000000018</v>
      </c>
      <c r="M1506" s="21">
        <v>-1.0000000000000018</v>
      </c>
      <c r="N1506" s="21">
        <v>0.29919938351712411</v>
      </c>
      <c r="O1506" s="21">
        <v>3.3128370028622682</v>
      </c>
      <c r="P1506" s="21">
        <v>-0.10516670477131451</v>
      </c>
      <c r="Q1506" s="21">
        <v>-7.9656362821310474</v>
      </c>
      <c r="R1506" s="21">
        <v>-2.6061532918360353</v>
      </c>
      <c r="S1506" s="21">
        <v>0.33333333333333359</v>
      </c>
      <c r="T1506" s="21">
        <v>0.37535874965622756</v>
      </c>
      <c r="U1506" s="21">
        <v>0.13071731998399985</v>
      </c>
      <c r="V1506" s="21">
        <v>2.0106203164655376E-2</v>
      </c>
      <c r="W1506" s="21">
        <v>33.782225478494446</v>
      </c>
      <c r="X1506" s="21">
        <v>1.3946056259367043</v>
      </c>
      <c r="Y1506" s="21">
        <v>-1.0000000000000018</v>
      </c>
      <c r="Z1506" s="21">
        <v>-1.0000000000000018</v>
      </c>
      <c r="AA1506" s="21">
        <v>37.48751279705138</v>
      </c>
      <c r="AB1506" s="21">
        <v>0.17028062448008013</v>
      </c>
      <c r="AC1506" s="21">
        <v>-0.2700499280118574</v>
      </c>
      <c r="AD1506" s="21">
        <v>0.22599811573963724</v>
      </c>
      <c r="AE1506" s="21">
        <v>6.3114406103929941</v>
      </c>
      <c r="AF1506" s="21">
        <v>-1.0000000000000018</v>
      </c>
      <c r="AG1506" s="21">
        <v>-1.0000000000000018</v>
      </c>
      <c r="AH1506" s="21">
        <v>-1.0000000000000018</v>
      </c>
      <c r="AI1506" s="21">
        <v>-2.3305373570202365E-2</v>
      </c>
      <c r="AJ1506" s="21">
        <v>2.0106203164655376E-2</v>
      </c>
      <c r="AK1506" s="21">
        <v>0.25395266884752637</v>
      </c>
      <c r="AL1506" s="21">
        <v>-2.571911175537905E-2</v>
      </c>
      <c r="AM1506" s="21">
        <v>-3.8411262994170206E-2</v>
      </c>
      <c r="AN1506" s="21">
        <v>-3.2607872407259451E-2</v>
      </c>
      <c r="AO1506" s="21">
        <v>0.30948176938337474</v>
      </c>
      <c r="AP1506" s="21">
        <v>-0.94379236895838248</v>
      </c>
      <c r="AQ1506" s="21">
        <v>34.679823629045814</v>
      </c>
      <c r="AR1506" s="21">
        <v>0.85951560613821709</v>
      </c>
      <c r="AS1506" s="21">
        <v>1.4095655951125614</v>
      </c>
      <c r="AT1506" s="21">
        <v>-1.0000000000000018</v>
      </c>
      <c r="AU1506" s="21">
        <v>-1.0000000000000018</v>
      </c>
      <c r="AV1506" s="21">
        <v>-3.7585966694122694</v>
      </c>
      <c r="AW1506" s="21">
        <v>39.85655743095532</v>
      </c>
      <c r="AX1506" s="21">
        <v>41.401070276016803</v>
      </c>
      <c r="AY1506" s="21">
        <v>9.1892299764541996E-2</v>
      </c>
      <c r="AZ1506" s="21">
        <v>-17.307776471246871</v>
      </c>
      <c r="BA1506" s="26">
        <v>1495.5378757459991</v>
      </c>
    </row>
    <row r="1507" spans="1:100" x14ac:dyDescent="0.25">
      <c r="A1507">
        <v>3881</v>
      </c>
      <c r="B1507" t="s">
        <v>1889</v>
      </c>
      <c r="C1507" s="26">
        <v>1</v>
      </c>
      <c r="D1507" s="21">
        <v>3.6780808625294901</v>
      </c>
      <c r="E1507" s="21">
        <v>2.1757476414710399E-2</v>
      </c>
      <c r="F1507" s="21">
        <v>5.7515663270048999E-2</v>
      </c>
      <c r="G1507" s="21">
        <v>6.3638324821297304E-2</v>
      </c>
      <c r="H1507" s="21">
        <v>4.4731895715573101E-2</v>
      </c>
      <c r="I1507" s="21">
        <v>0</v>
      </c>
      <c r="J1507" s="21">
        <v>2.6839137429343798</v>
      </c>
      <c r="K1507" s="21">
        <v>4.4731895715573101E-2</v>
      </c>
      <c r="L1507" s="21">
        <v>-1</v>
      </c>
      <c r="M1507" s="21">
        <v>-1</v>
      </c>
      <c r="N1507" s="21">
        <v>0.894637914311463</v>
      </c>
      <c r="O1507" s="21">
        <v>6.42563293028517</v>
      </c>
      <c r="P1507" s="21">
        <v>8.4867148022695807E-2</v>
      </c>
      <c r="Q1507" s="21">
        <v>0.153507344323627</v>
      </c>
      <c r="R1507" s="21">
        <v>5.0277871893111802E-2</v>
      </c>
      <c r="S1507" s="21">
        <v>0.32916601326620298</v>
      </c>
      <c r="T1507" s="21">
        <v>0.23975694309620599</v>
      </c>
      <c r="U1507" s="21">
        <v>4.00147922229208E-2</v>
      </c>
      <c r="V1507" s="21">
        <v>-3.2092616958779002E-3</v>
      </c>
      <c r="W1507" s="21">
        <v>22.4398636469551</v>
      </c>
      <c r="X1507" s="21">
        <v>0.57887640222380699</v>
      </c>
      <c r="Y1507" s="21">
        <v>-1</v>
      </c>
      <c r="Z1507" s="21">
        <v>-1</v>
      </c>
      <c r="AA1507" s="21">
        <v>33.0321732872819</v>
      </c>
      <c r="AB1507" s="21">
        <v>0.100272451404467</v>
      </c>
      <c r="AC1507" s="21">
        <v>4.1627991656747201E-2</v>
      </c>
      <c r="AD1507" s="21">
        <v>6.8940192307458195E-2</v>
      </c>
      <c r="AE1507" s="21">
        <v>10.542031768433599</v>
      </c>
      <c r="AF1507" s="21">
        <v>-1</v>
      </c>
      <c r="AG1507" s="21">
        <v>-1</v>
      </c>
      <c r="AH1507" s="21">
        <v>-1</v>
      </c>
      <c r="AI1507" s="21">
        <v>-6.4806894010443399E-4</v>
      </c>
      <c r="AJ1507" s="21">
        <v>-3.2092616958779002E-3</v>
      </c>
      <c r="AK1507" s="21">
        <v>0.108545496552842</v>
      </c>
      <c r="AL1507" s="21">
        <v>6.3541779719447203E-2</v>
      </c>
      <c r="AM1507" s="21">
        <v>0.14516971361987499</v>
      </c>
      <c r="AN1507" s="21">
        <v>6.2411759814733403E-2</v>
      </c>
      <c r="AO1507" s="21">
        <v>4.1719703232610899</v>
      </c>
      <c r="AP1507" s="21">
        <v>1.87800289396557</v>
      </c>
      <c r="AQ1507" s="21">
        <v>25.123777389889501</v>
      </c>
      <c r="AR1507" s="21">
        <v>0.60572848688945202</v>
      </c>
      <c r="AS1507" s="21">
        <v>0.62360829793938</v>
      </c>
      <c r="AT1507" s="21">
        <v>-1</v>
      </c>
      <c r="AU1507" s="21">
        <v>-1</v>
      </c>
      <c r="AV1507" s="21">
        <v>0.113916196714409</v>
      </c>
      <c r="AW1507" s="21">
        <v>41.335809111532598</v>
      </c>
      <c r="AX1507" s="21">
        <v>41.001921563142801</v>
      </c>
      <c r="AY1507" s="21">
        <v>9.6368259759583505E-2</v>
      </c>
      <c r="AZ1507" s="21">
        <v>-14.145392237927799</v>
      </c>
      <c r="BA1507" s="26">
        <v>1350</v>
      </c>
    </row>
    <row r="1508" spans="1:100" x14ac:dyDescent="0.25">
      <c r="A1508">
        <v>3882</v>
      </c>
      <c r="B1508" t="s">
        <v>1890</v>
      </c>
      <c r="C1508" s="26">
        <v>3</v>
      </c>
      <c r="D1508" s="21">
        <v>3.7506182206003444</v>
      </c>
      <c r="E1508" s="21">
        <v>-2.544197679829845E-3</v>
      </c>
      <c r="F1508" s="21">
        <v>3.997173039341912</v>
      </c>
      <c r="G1508" s="21">
        <v>3.997173039341912</v>
      </c>
      <c r="H1508" s="21">
        <v>-0.20480943675425428</v>
      </c>
      <c r="I1508" s="21">
        <v>0</v>
      </c>
      <c r="J1508" s="21">
        <v>-12.288566205255254</v>
      </c>
      <c r="K1508" s="21">
        <v>-0.20480943675425428</v>
      </c>
      <c r="L1508" s="21">
        <v>-1.0000000000000002</v>
      </c>
      <c r="M1508" s="21">
        <v>-1.0000000000000002</v>
      </c>
      <c r="N1508" s="21">
        <v>-4.0961887350850841</v>
      </c>
      <c r="O1508" s="21">
        <v>-4.5407749453129966</v>
      </c>
      <c r="P1508" s="21">
        <v>6.783215857270769E-2</v>
      </c>
      <c r="Q1508" s="21">
        <v>3.9066559514333927</v>
      </c>
      <c r="R1508" s="21">
        <v>1.1747541574896834</v>
      </c>
      <c r="S1508" s="21">
        <v>0.33333333333333315</v>
      </c>
      <c r="T1508" s="21">
        <v>0.17793302019728444</v>
      </c>
      <c r="U1508" s="21">
        <v>-2.9051473576079071E-2</v>
      </c>
      <c r="V1508" s="21">
        <v>-8.5794260067413655E-3</v>
      </c>
      <c r="W1508" s="21">
        <v>27.137795628082056</v>
      </c>
      <c r="X1508" s="21">
        <v>0.39299302680405868</v>
      </c>
      <c r="Y1508" s="21">
        <v>-1.0000000000000002</v>
      </c>
      <c r="Z1508" s="21">
        <v>-1.0000000000000002</v>
      </c>
      <c r="AA1508" s="21">
        <v>57.441159393239943</v>
      </c>
      <c r="AB1508" s="21">
        <v>0.20502937855827694</v>
      </c>
      <c r="AC1508" s="21">
        <v>0.27233333680970762</v>
      </c>
      <c r="AD1508" s="21">
        <v>0.10520947678537941</v>
      </c>
      <c r="AE1508" s="21">
        <v>29.12860960766821</v>
      </c>
      <c r="AF1508" s="21">
        <v>-1.0000000000000002</v>
      </c>
      <c r="AG1508" s="21">
        <v>-1.0000000000000002</v>
      </c>
      <c r="AH1508" s="21">
        <v>-1.0000000000000002</v>
      </c>
      <c r="AI1508" s="21">
        <v>0</v>
      </c>
      <c r="AJ1508" s="21">
        <v>-8.5794260067413655E-3</v>
      </c>
      <c r="AK1508" s="21">
        <v>0.178344885891629</v>
      </c>
      <c r="AL1508" s="21">
        <v>2.5680233879002489E-2</v>
      </c>
      <c r="AM1508" s="21">
        <v>7.2516590599843528E-2</v>
      </c>
      <c r="AN1508" s="21">
        <v>-9.9303925883684252E-2</v>
      </c>
      <c r="AO1508" s="21">
        <v>2.7046391944542338</v>
      </c>
      <c r="AP1508" s="21">
        <v>-2.3541969776970948</v>
      </c>
      <c r="AQ1508" s="21">
        <v>14.849229422826813</v>
      </c>
      <c r="AR1508" s="21">
        <v>0.47363545394779727</v>
      </c>
      <c r="AS1508" s="21">
        <v>0.18818359004980456</v>
      </c>
      <c r="AT1508" s="21">
        <v>-1.0000000000000002</v>
      </c>
      <c r="AU1508" s="21">
        <v>-1.0000000000000002</v>
      </c>
      <c r="AV1508" s="21">
        <v>5.1719271968315965</v>
      </c>
      <c r="AW1508" s="21">
        <v>50.546187470229803</v>
      </c>
      <c r="AX1508" s="21">
        <v>49.688244869555668</v>
      </c>
      <c r="AY1508" s="21">
        <v>0.20070370117715525</v>
      </c>
      <c r="AZ1508" s="21">
        <v>-5.6815012064077797</v>
      </c>
      <c r="BA1508" s="26">
        <v>1464.0087023761957</v>
      </c>
    </row>
    <row r="1509" spans="1:100" x14ac:dyDescent="0.25">
      <c r="A1509">
        <v>3883</v>
      </c>
      <c r="B1509" t="s">
        <v>1891</v>
      </c>
      <c r="C1509" s="26">
        <v>3</v>
      </c>
      <c r="D1509" s="21">
        <v>3.9295774662266036</v>
      </c>
      <c r="E1509" s="21">
        <v>0</v>
      </c>
      <c r="F1509" s="21">
        <v>1.5399460208168503</v>
      </c>
      <c r="G1509" s="21">
        <v>1.5399460208168503</v>
      </c>
      <c r="H1509" s="21">
        <v>-7.2945960976192936E-2</v>
      </c>
      <c r="I1509" s="21">
        <v>0</v>
      </c>
      <c r="J1509" s="21">
        <v>-4.3767576585715737</v>
      </c>
      <c r="K1509" s="21">
        <v>-7.2945960976192936E-2</v>
      </c>
      <c r="L1509" s="21">
        <v>-1.0000000000000009</v>
      </c>
      <c r="M1509" s="21">
        <v>-1.0000000000000009</v>
      </c>
      <c r="N1509" s="21">
        <v>-1.4589192195238581</v>
      </c>
      <c r="O1509" s="21">
        <v>1.092765828471888</v>
      </c>
      <c r="P1509" s="21">
        <v>-0.64587676119787751</v>
      </c>
      <c r="Q1509" s="21">
        <v>-0.86819350383851102</v>
      </c>
      <c r="R1509" s="21">
        <v>-0.4468244194253983</v>
      </c>
      <c r="S1509" s="21">
        <v>0.33333333333333359</v>
      </c>
      <c r="T1509" s="21">
        <v>0.23325122777249965</v>
      </c>
      <c r="U1509" s="21">
        <v>0.53228262072658472</v>
      </c>
      <c r="V1509" s="21">
        <v>1.8952770443417758E-2</v>
      </c>
      <c r="W1509" s="21">
        <v>47.630636530081112</v>
      </c>
      <c r="X1509" s="21">
        <v>2.7691408692303856</v>
      </c>
      <c r="Y1509" s="21">
        <v>-1.0000000000000009</v>
      </c>
      <c r="Z1509" s="21">
        <v>-1.0000000000000009</v>
      </c>
      <c r="AA1509" s="21">
        <v>53.775411303560489</v>
      </c>
      <c r="AB1509" s="21">
        <v>6.529274097916557E-2</v>
      </c>
      <c r="AC1509" s="21">
        <v>-0.22874008908746496</v>
      </c>
      <c r="AD1509" s="21">
        <v>0.29527933196639372</v>
      </c>
      <c r="AE1509" s="21">
        <v>6.5915991929047193</v>
      </c>
      <c r="AF1509" s="21">
        <v>-1.0000000000000009</v>
      </c>
      <c r="AG1509" s="21">
        <v>-1.0000000000000009</v>
      </c>
      <c r="AH1509" s="21">
        <v>-1.0000000000000009</v>
      </c>
      <c r="AI1509" s="21">
        <v>0</v>
      </c>
      <c r="AJ1509" s="21">
        <v>1.8952770443417758E-2</v>
      </c>
      <c r="AK1509" s="21">
        <v>-7.8162147067511768E-3</v>
      </c>
      <c r="AL1509" s="21">
        <v>0.23350705969017219</v>
      </c>
      <c r="AM1509" s="21">
        <v>-0.14982482468244879</v>
      </c>
      <c r="AN1509" s="21">
        <v>2.1460661634953963E-3</v>
      </c>
      <c r="AO1509" s="21">
        <v>-3.7847016905949751</v>
      </c>
      <c r="AP1509" s="21">
        <v>1.2211869525382473</v>
      </c>
      <c r="AQ1509" s="21">
        <v>43.253878871509507</v>
      </c>
      <c r="AR1509" s="21">
        <v>1.1178199522758356</v>
      </c>
      <c r="AS1509" s="21">
        <v>2.6961949082541916</v>
      </c>
      <c r="AT1509" s="21">
        <v>-1.0000000000000009</v>
      </c>
      <c r="AU1509" s="21">
        <v>-1.0000000000000009</v>
      </c>
      <c r="AV1509" s="21">
        <v>1.0931216013914518</v>
      </c>
      <c r="AW1509" s="21">
        <v>56.089364084570555</v>
      </c>
      <c r="AX1509" s="21">
        <v>57.984641128912322</v>
      </c>
      <c r="AY1509" s="21">
        <v>0.17275834578136046</v>
      </c>
      <c r="AZ1509" s="21">
        <v>-4.985853276612727</v>
      </c>
      <c r="BA1509" s="26">
        <v>1522.9678132280419</v>
      </c>
      <c r="CU1509" t="e">
        <v>#N/A</v>
      </c>
      <c r="CV1509" t="e">
        <v>#N/A</v>
      </c>
    </row>
    <row r="1510" spans="1:100" x14ac:dyDescent="0.25">
      <c r="A1510">
        <v>3925</v>
      </c>
      <c r="B1510" t="s">
        <v>1892</v>
      </c>
      <c r="C1510" s="26">
        <v>3</v>
      </c>
      <c r="D1510" s="21">
        <v>5.0687825703130294</v>
      </c>
      <c r="E1510" s="21">
        <v>-1.2180665624538439E-2</v>
      </c>
      <c r="F1510" s="21">
        <v>-8.7568584954225412E-2</v>
      </c>
      <c r="G1510" s="21">
        <v>-8.7568584954225412E-2</v>
      </c>
      <c r="H1510" s="21">
        <v>3.3339227407538294E-2</v>
      </c>
      <c r="I1510" s="21">
        <v>0</v>
      </c>
      <c r="J1510" s="21">
        <v>2.0003536444523022</v>
      </c>
      <c r="K1510" s="21">
        <v>3.3339227407538294E-2</v>
      </c>
      <c r="L1510" s="21">
        <v>-0.99999999999999956</v>
      </c>
      <c r="M1510" s="21">
        <v>-0.99999999999999956</v>
      </c>
      <c r="N1510" s="21">
        <v>0.66678454815076815</v>
      </c>
      <c r="O1510" s="21">
        <v>6.9815676298111073</v>
      </c>
      <c r="P1510" s="21">
        <v>3.9762015031374019E-2</v>
      </c>
      <c r="Q1510" s="21">
        <v>2.9042269552243374</v>
      </c>
      <c r="R1510" s="21">
        <v>0.89295810861581981</v>
      </c>
      <c r="S1510" s="21">
        <v>0.33333333333333304</v>
      </c>
      <c r="T1510" s="21">
        <v>0.20719948430265095</v>
      </c>
      <c r="U1510" s="21">
        <v>0.19840722638408667</v>
      </c>
      <c r="V1510" s="21">
        <v>9.2597506155572384E-2</v>
      </c>
      <c r="W1510" s="21">
        <v>31.927932910724191</v>
      </c>
      <c r="X1510" s="21">
        <v>1.7302736836675436</v>
      </c>
      <c r="Y1510" s="21">
        <v>-0.99999999999999956</v>
      </c>
      <c r="Z1510" s="21">
        <v>-0.99999999999999956</v>
      </c>
      <c r="AA1510" s="21">
        <v>54.600251091184234</v>
      </c>
      <c r="AB1510" s="21">
        <v>0.23748539449186729</v>
      </c>
      <c r="AC1510" s="21">
        <v>0.15426950782208482</v>
      </c>
      <c r="AD1510" s="21">
        <v>4.3832299122932489E-2</v>
      </c>
      <c r="AE1510" s="21">
        <v>21.779360071844231</v>
      </c>
      <c r="AF1510" s="21">
        <v>-0.99999999999999956</v>
      </c>
      <c r="AG1510" s="21">
        <v>-0.99999999999999956</v>
      </c>
      <c r="AH1510" s="21">
        <v>-0.99999999999999956</v>
      </c>
      <c r="AI1510" s="21">
        <v>0</v>
      </c>
      <c r="AJ1510" s="21">
        <v>9.2597506155572384E-2</v>
      </c>
      <c r="AK1510" s="21">
        <v>-0.10453132219754586</v>
      </c>
      <c r="AL1510" s="21">
        <v>-9.3412790006135352E-2</v>
      </c>
      <c r="AM1510" s="21">
        <v>0.10444857739942595</v>
      </c>
      <c r="AN1510" s="21">
        <v>0.12841584443951687</v>
      </c>
      <c r="AO1510" s="21">
        <v>2.0885578239979194</v>
      </c>
      <c r="AP1510" s="21">
        <v>2.743332160957245</v>
      </c>
      <c r="AQ1510" s="21">
        <v>33.928286555176498</v>
      </c>
      <c r="AR1510" s="21">
        <v>0.83153755017564324</v>
      </c>
      <c r="AS1510" s="21">
        <v>1.7636129110750822</v>
      </c>
      <c r="AT1510" s="21">
        <v>-0.99999999999999956</v>
      </c>
      <c r="AU1510" s="21">
        <v>-0.99999999999999956</v>
      </c>
      <c r="AV1510" s="21">
        <v>0.80538952366159433</v>
      </c>
      <c r="AW1510" s="21">
        <v>64.325150881952567</v>
      </c>
      <c r="AX1510" s="21">
        <v>73.584901497509804</v>
      </c>
      <c r="AY1510" s="21">
        <v>0.20662229584494751</v>
      </c>
      <c r="AZ1510" s="21">
        <v>7.437250793826184</v>
      </c>
      <c r="BA1510" s="26">
        <v>1514.5040519712122</v>
      </c>
    </row>
    <row r="1511" spans="1:100" x14ac:dyDescent="0.25">
      <c r="A1511">
        <v>3926</v>
      </c>
      <c r="B1511" t="s">
        <v>1893</v>
      </c>
      <c r="C1511" s="26">
        <v>2</v>
      </c>
      <c r="D1511" s="21">
        <v>4.1274402763767339</v>
      </c>
      <c r="E1511" s="21">
        <v>8.7854671342426027E-2</v>
      </c>
      <c r="F1511" s="21">
        <v>0.29570500626466595</v>
      </c>
      <c r="G1511" s="21">
        <v>0.3047146999642637</v>
      </c>
      <c r="H1511" s="21">
        <v>0.11526677516452459</v>
      </c>
      <c r="I1511" s="21">
        <v>0</v>
      </c>
      <c r="J1511" s="21">
        <v>6.9160065098714743</v>
      </c>
      <c r="K1511" s="21">
        <v>0.11526677516452459</v>
      </c>
      <c r="L1511" s="21">
        <v>-1</v>
      </c>
      <c r="M1511" s="21">
        <v>-1</v>
      </c>
      <c r="N1511" s="21">
        <v>2.3053355032904914</v>
      </c>
      <c r="O1511" s="21">
        <v>11.028791312622539</v>
      </c>
      <c r="P1511" s="21">
        <v>0.61271523281207607</v>
      </c>
      <c r="Q1511" s="21">
        <v>1.7203335909730766</v>
      </c>
      <c r="R1511" s="21">
        <v>0.56653326910641744</v>
      </c>
      <c r="S1511" s="21">
        <v>0.33640134651926396</v>
      </c>
      <c r="T1511" s="21">
        <v>0.30936852742147924</v>
      </c>
      <c r="U1511" s="21">
        <v>0.10881273019718943</v>
      </c>
      <c r="V1511" s="21">
        <v>4.7571709961943811E-3</v>
      </c>
      <c r="W1511" s="21">
        <v>26.286445750795636</v>
      </c>
      <c r="X1511" s="21">
        <v>0.9473817508224186</v>
      </c>
      <c r="Y1511" s="21">
        <v>-1</v>
      </c>
      <c r="Z1511" s="21">
        <v>-1</v>
      </c>
      <c r="AA1511" s="21">
        <v>46.467478636375759</v>
      </c>
      <c r="AB1511" s="21">
        <v>0.1524161413104769</v>
      </c>
      <c r="AC1511" s="21">
        <v>0.15264304805396089</v>
      </c>
      <c r="AD1511" s="21">
        <v>0.14775107202315699</v>
      </c>
      <c r="AE1511" s="21">
        <v>20.845160264752554</v>
      </c>
      <c r="AF1511" s="21">
        <v>-1</v>
      </c>
      <c r="AG1511" s="21">
        <v>-1</v>
      </c>
      <c r="AH1511" s="21">
        <v>-1</v>
      </c>
      <c r="AI1511" s="21">
        <v>2.3415244746321931E-3</v>
      </c>
      <c r="AJ1511" s="21">
        <v>4.7571709961943811E-3</v>
      </c>
      <c r="AK1511" s="21">
        <v>4.8285850906229506E-2</v>
      </c>
      <c r="AL1511" s="21">
        <v>0.12354210608301783</v>
      </c>
      <c r="AM1511" s="21">
        <v>4.7894070453137615E-2</v>
      </c>
      <c r="AN1511" s="21">
        <v>0.13554678976191614</v>
      </c>
      <c r="AO1511" s="21">
        <v>1.6065898733676292</v>
      </c>
      <c r="AP1511" s="21">
        <v>3.8385714169549514</v>
      </c>
      <c r="AQ1511" s="21">
        <v>31.606374571046203</v>
      </c>
      <c r="AR1511" s="21">
        <v>0.74118196639749245</v>
      </c>
      <c r="AS1511" s="21">
        <v>1.0383386026165773</v>
      </c>
      <c r="AT1511" s="21">
        <v>-1</v>
      </c>
      <c r="AU1511" s="21">
        <v>-1</v>
      </c>
      <c r="AV1511" s="21">
        <v>0.80352880520157666</v>
      </c>
      <c r="AW1511" s="21">
        <v>58.994047955257457</v>
      </c>
      <c r="AX1511" s="21">
        <v>59.162652792446359</v>
      </c>
      <c r="AY1511" s="21">
        <v>0.19878489976869179</v>
      </c>
      <c r="AZ1511" s="21">
        <v>5.6268742120095778</v>
      </c>
      <c r="BA1511" s="26">
        <v>1428.0200397341482</v>
      </c>
    </row>
    <row r="1512" spans="1:100" x14ac:dyDescent="0.25">
      <c r="A1512">
        <v>3928</v>
      </c>
      <c r="B1512" t="s">
        <v>1894</v>
      </c>
      <c r="C1512" s="26">
        <v>3</v>
      </c>
      <c r="D1512" s="21">
        <v>4.7069151708265036</v>
      </c>
      <c r="E1512" s="21">
        <v>-3.8093807276405704E-2</v>
      </c>
      <c r="F1512" s="21">
        <v>1.0510607895565967</v>
      </c>
      <c r="G1512" s="21">
        <v>1.0510607895565967</v>
      </c>
      <c r="H1512" s="21">
        <v>0.28303868359237166</v>
      </c>
      <c r="I1512" s="21">
        <v>0</v>
      </c>
      <c r="J1512" s="21">
        <v>16.982321015542297</v>
      </c>
      <c r="K1512" s="21">
        <v>0.28303868359237166</v>
      </c>
      <c r="L1512" s="21">
        <v>-0.99999999999999967</v>
      </c>
      <c r="M1512" s="21">
        <v>-0.99999999999999967</v>
      </c>
      <c r="N1512" s="21">
        <v>5.6607736718474344</v>
      </c>
      <c r="O1512" s="21">
        <v>22.740296975925393</v>
      </c>
      <c r="P1512" s="21">
        <v>-0.62421618898173481</v>
      </c>
      <c r="Q1512" s="21">
        <v>0.50030594677685325</v>
      </c>
      <c r="R1512" s="21">
        <v>8.340114194856238E-3</v>
      </c>
      <c r="S1512" s="21">
        <v>0.33333333333333304</v>
      </c>
      <c r="T1512" s="21">
        <v>0.40539137593425861</v>
      </c>
      <c r="U1512" s="21">
        <v>0.31573195921193897</v>
      </c>
      <c r="V1512" s="21">
        <v>5.0285522511401878E-2</v>
      </c>
      <c r="W1512" s="21">
        <v>32.868140295942439</v>
      </c>
      <c r="X1512" s="21">
        <v>2.0660894123286901</v>
      </c>
      <c r="Y1512" s="21">
        <v>-0.99999999999999967</v>
      </c>
      <c r="Z1512" s="21">
        <v>-0.99999999999999967</v>
      </c>
      <c r="AA1512" s="21">
        <v>59.275776643291039</v>
      </c>
      <c r="AB1512" s="21">
        <v>0.21183696821032377</v>
      </c>
      <c r="AC1512" s="21">
        <v>-8.7019206295029197E-2</v>
      </c>
      <c r="AD1512" s="21">
        <v>0.40316816274778011</v>
      </c>
      <c r="AE1512" s="21">
        <v>26.399296233153731</v>
      </c>
      <c r="AF1512" s="21">
        <v>-0.99999999999999967</v>
      </c>
      <c r="AG1512" s="21">
        <v>-0.99999999999999967</v>
      </c>
      <c r="AH1512" s="21">
        <v>-0.99999999999999967</v>
      </c>
      <c r="AI1512" s="21">
        <v>0</v>
      </c>
      <c r="AJ1512" s="21">
        <v>5.0285522511401878E-2</v>
      </c>
      <c r="AK1512" s="21">
        <v>-0.11454151672974533</v>
      </c>
      <c r="AL1512" s="21">
        <v>0.21366477366833431</v>
      </c>
      <c r="AM1512" s="21">
        <v>0.15989649787374557</v>
      </c>
      <c r="AN1512" s="21">
        <v>-0.21322449823939035</v>
      </c>
      <c r="AO1512" s="21">
        <v>3.4247048631949135</v>
      </c>
      <c r="AP1512" s="21">
        <v>-4.262288587643086</v>
      </c>
      <c r="AQ1512" s="21">
        <v>49.85046131148475</v>
      </c>
      <c r="AR1512" s="21">
        <v>1.104742190990933</v>
      </c>
      <c r="AS1512" s="21">
        <v>2.3491280959210616</v>
      </c>
      <c r="AT1512" s="21">
        <v>-0.99999999999999967</v>
      </c>
      <c r="AU1512" s="21">
        <v>-0.99999999999999967</v>
      </c>
      <c r="AV1512" s="21">
        <v>1.0594009037514531</v>
      </c>
      <c r="AW1512" s="21">
        <v>77.7537850315734</v>
      </c>
      <c r="AX1512" s="21">
        <v>82.782337282713542</v>
      </c>
      <c r="AY1512" s="21">
        <v>0.29893511061730776</v>
      </c>
      <c r="AZ1512" s="21">
        <v>26.893523419047881</v>
      </c>
      <c r="BA1512" s="26">
        <v>1485.6032592875724</v>
      </c>
    </row>
    <row r="1513" spans="1:100" x14ac:dyDescent="0.25">
      <c r="A1513">
        <v>3929</v>
      </c>
      <c r="B1513" t="s">
        <v>1895</v>
      </c>
      <c r="C1513" s="26">
        <v>3</v>
      </c>
      <c r="D1513" s="21">
        <v>3.9884347047530526</v>
      </c>
      <c r="E1513" s="21">
        <v>-5.6965901271455134E-3</v>
      </c>
      <c r="F1513" s="21">
        <v>-0.10755541172624429</v>
      </c>
      <c r="G1513" s="21">
        <v>-0.10755541172624429</v>
      </c>
      <c r="H1513" s="21">
        <v>0.35158178824937086</v>
      </c>
      <c r="I1513" s="21">
        <v>0</v>
      </c>
      <c r="J1513" s="21">
        <v>21.094907294962248</v>
      </c>
      <c r="K1513" s="21">
        <v>0.35158178824937086</v>
      </c>
      <c r="L1513" s="21">
        <v>-0.99999999999999922</v>
      </c>
      <c r="M1513" s="21">
        <v>-0.99999999999999922</v>
      </c>
      <c r="N1513" s="21">
        <v>7.0316357649874197</v>
      </c>
      <c r="O1513" s="21">
        <v>24.975786587989052</v>
      </c>
      <c r="P1513" s="21">
        <v>-0.20305163012198527</v>
      </c>
      <c r="Q1513" s="21">
        <v>0.29135935994158418</v>
      </c>
      <c r="R1513" s="21">
        <v>6.2963560974247351E-2</v>
      </c>
      <c r="S1513" s="21">
        <v>0.33333333333333298</v>
      </c>
      <c r="T1513" s="21">
        <v>0.38490781088779685</v>
      </c>
      <c r="U1513" s="21">
        <v>0.56585325946236675</v>
      </c>
      <c r="V1513" s="21">
        <v>6.6614877642513295E-2</v>
      </c>
      <c r="W1513" s="21">
        <v>39.96509972306557</v>
      </c>
      <c r="X1513" s="21">
        <v>3.0813361372307693</v>
      </c>
      <c r="Y1513" s="21">
        <v>-0.99999999999999922</v>
      </c>
      <c r="Z1513" s="21">
        <v>-0.99999999999999922</v>
      </c>
      <c r="AA1513" s="21">
        <v>84.964834323919845</v>
      </c>
      <c r="AB1513" s="21">
        <v>0.25663802488731591</v>
      </c>
      <c r="AC1513" s="21">
        <v>0.11432847386321955</v>
      </c>
      <c r="AD1513" s="21">
        <v>0.52776892204706549</v>
      </c>
      <c r="AE1513" s="21">
        <v>44.936771039880064</v>
      </c>
      <c r="AF1513" s="21">
        <v>-0.99999999999999922</v>
      </c>
      <c r="AG1513" s="21">
        <v>-0.99999999999999922</v>
      </c>
      <c r="AH1513" s="21">
        <v>-0.99999999999999922</v>
      </c>
      <c r="AI1513" s="21">
        <v>0</v>
      </c>
      <c r="AJ1513" s="21">
        <v>6.6614877642513295E-2</v>
      </c>
      <c r="AK1513" s="21">
        <v>0.10482670083605368</v>
      </c>
      <c r="AL1513" s="21">
        <v>0.37062041689038044</v>
      </c>
      <c r="AM1513" s="21">
        <v>1.7366421585112143E-2</v>
      </c>
      <c r="AN1513" s="21">
        <v>0.45198387978004895</v>
      </c>
      <c r="AO1513" s="21">
        <v>0.95829404380807159</v>
      </c>
      <c r="AP1513" s="21">
        <v>13.152699078953123</v>
      </c>
      <c r="AQ1513" s="21">
        <v>61.060007018027832</v>
      </c>
      <c r="AR1513" s="21">
        <v>1.3507092813260098</v>
      </c>
      <c r="AS1513" s="21">
        <v>3.4329179254801403</v>
      </c>
      <c r="AT1513" s="21">
        <v>-0.99999999999999922</v>
      </c>
      <c r="AU1513" s="21">
        <v>-0.99999999999999922</v>
      </c>
      <c r="AV1513" s="21">
        <v>-4.4591850751996981E-2</v>
      </c>
      <c r="AW1513" s="21">
        <v>123.09331999086203</v>
      </c>
      <c r="AX1513" s="21">
        <v>129.75480775511338</v>
      </c>
      <c r="AY1513" s="21">
        <v>0.358553238654432</v>
      </c>
      <c r="AZ1513" s="21">
        <v>48.57909204585858</v>
      </c>
      <c r="BA1513" s="26">
        <v>1538.2524707074915</v>
      </c>
      <c r="CU1513" t="e">
        <v>#N/A</v>
      </c>
      <c r="CV1513" t="e">
        <v>#N/A</v>
      </c>
    </row>
    <row r="1514" spans="1:100" x14ac:dyDescent="0.25">
      <c r="A1514">
        <v>3930</v>
      </c>
      <c r="B1514" t="s">
        <v>1896</v>
      </c>
      <c r="C1514" s="26">
        <v>3</v>
      </c>
      <c r="D1514" s="21">
        <v>4.6914948645606138</v>
      </c>
      <c r="E1514" s="21">
        <v>0.69910594143980065</v>
      </c>
      <c r="F1514" s="21">
        <v>-0.22901031386999984</v>
      </c>
      <c r="G1514" s="21">
        <v>-5.333793413025803E-2</v>
      </c>
      <c r="H1514" s="21">
        <v>7.6958390473299915E-2</v>
      </c>
      <c r="I1514" s="21">
        <v>0</v>
      </c>
      <c r="J1514" s="21">
        <v>4.6175034283979945</v>
      </c>
      <c r="K1514" s="21">
        <v>7.6958390473299915E-2</v>
      </c>
      <c r="L1514" s="21">
        <v>-0.99999999999999867</v>
      </c>
      <c r="M1514" s="21">
        <v>-0.99999999999999867</v>
      </c>
      <c r="N1514" s="21">
        <v>1.5391678094659969</v>
      </c>
      <c r="O1514" s="21">
        <v>9.2556603588283526</v>
      </c>
      <c r="P1514" s="21">
        <v>1.4422517232808483</v>
      </c>
      <c r="Q1514" s="21">
        <v>-4.9106591609339194</v>
      </c>
      <c r="R1514" s="21">
        <v>-1.4663379902107092</v>
      </c>
      <c r="S1514" s="21">
        <v>0.33333333333333282</v>
      </c>
      <c r="T1514" s="21">
        <v>0.22940689834845046</v>
      </c>
      <c r="U1514" s="21">
        <v>-7.7948056564941803E-2</v>
      </c>
      <c r="V1514" s="21">
        <v>-4.2534507710292402E-3</v>
      </c>
      <c r="W1514" s="21">
        <v>16.143213354900492</v>
      </c>
      <c r="X1514" s="21">
        <v>4.5124873556764034E-2</v>
      </c>
      <c r="Y1514" s="21">
        <v>-0.99999999999999867</v>
      </c>
      <c r="Z1514" s="21">
        <v>-0.99999999999999867</v>
      </c>
      <c r="AA1514" s="21">
        <v>53.512928638308857</v>
      </c>
      <c r="AB1514" s="21">
        <v>0.32372179240796994</v>
      </c>
      <c r="AC1514" s="21">
        <v>-3.1658619407606017E-2</v>
      </c>
      <c r="AD1514" s="21">
        <v>0.48465789247201796</v>
      </c>
      <c r="AE1514" s="21">
        <v>38.836053273619093</v>
      </c>
      <c r="AF1514" s="21">
        <v>-0.99999999999999867</v>
      </c>
      <c r="AG1514" s="21">
        <v>-0.99999999999999867</v>
      </c>
      <c r="AH1514" s="21">
        <v>-0.99999999999999867</v>
      </c>
      <c r="AI1514" s="21">
        <v>-1.4227735156596383E-3</v>
      </c>
      <c r="AJ1514" s="21">
        <v>-4.2534507710292402E-3</v>
      </c>
      <c r="AK1514" s="21">
        <v>0.19380651768302842</v>
      </c>
      <c r="AL1514" s="21">
        <v>-9.6335267156093651E-3</v>
      </c>
      <c r="AM1514" s="21">
        <v>-6.1355339499407288E-2</v>
      </c>
      <c r="AN1514" s="21">
        <v>1.0080022246662303E-2</v>
      </c>
      <c r="AO1514" s="21">
        <v>-0.5648508990700396</v>
      </c>
      <c r="AP1514" s="21">
        <v>0.20383292258851049</v>
      </c>
      <c r="AQ1514" s="21">
        <v>20.760716783298484</v>
      </c>
      <c r="AR1514" s="21">
        <v>0.48053872434581218</v>
      </c>
      <c r="AS1514" s="21">
        <v>0.12208326403006356</v>
      </c>
      <c r="AT1514" s="21">
        <v>-0.99999999999999867</v>
      </c>
      <c r="AU1514" s="21">
        <v>-0.99999999999999867</v>
      </c>
      <c r="AV1514" s="21">
        <v>-1.5196759243409661</v>
      </c>
      <c r="AW1514" s="21">
        <v>62.97242191972574</v>
      </c>
      <c r="AX1514" s="21">
        <v>62.518621372309617</v>
      </c>
      <c r="AY1514" s="21">
        <v>0.12166078583998557</v>
      </c>
      <c r="AZ1514" s="21">
        <v>-23.897731953858557</v>
      </c>
      <c r="BA1514" s="26">
        <v>1449.6501380091186</v>
      </c>
    </row>
    <row r="1515" spans="1:100" x14ac:dyDescent="0.25">
      <c r="A1515">
        <v>3931</v>
      </c>
      <c r="B1515" t="s">
        <v>1897</v>
      </c>
      <c r="C1515" s="26">
        <v>3</v>
      </c>
      <c r="D1515" s="21">
        <v>5.5444469957408185</v>
      </c>
      <c r="E1515" s="21">
        <v>0</v>
      </c>
      <c r="F1515" s="21">
        <v>4.7122246961951566</v>
      </c>
      <c r="G1515" s="21">
        <v>4.7122246961951566</v>
      </c>
      <c r="H1515" s="21">
        <v>-0.10308879609673927</v>
      </c>
      <c r="I1515" s="21">
        <v>0</v>
      </c>
      <c r="J1515" s="21">
        <v>-6.1853277658043542</v>
      </c>
      <c r="K1515" s="21">
        <v>-0.10308879609673927</v>
      </c>
      <c r="L1515" s="21">
        <v>-0.99999999999999856</v>
      </c>
      <c r="M1515" s="21">
        <v>-0.99999999999999856</v>
      </c>
      <c r="N1515" s="21">
        <v>-2.0617759219347866</v>
      </c>
      <c r="O1515" s="21">
        <v>4.0713439261316218</v>
      </c>
      <c r="P1515" s="21">
        <v>-4.8709406164410329E-2</v>
      </c>
      <c r="Q1515" s="21">
        <v>-7.4384547469728182E-2</v>
      </c>
      <c r="R1515" s="21">
        <v>-6.0073703078803008E-3</v>
      </c>
      <c r="S1515" s="21">
        <v>0.33333333333333259</v>
      </c>
      <c r="T1515" s="21">
        <v>0.37443293646228337</v>
      </c>
      <c r="U1515" s="21">
        <v>0.38853146205210676</v>
      </c>
      <c r="V1515" s="21">
        <v>0</v>
      </c>
      <c r="W1515" s="21">
        <v>47.975461117778501</v>
      </c>
      <c r="X1515" s="21">
        <v>2.3768629870174367</v>
      </c>
      <c r="Y1515" s="21">
        <v>-0.99999999999999856</v>
      </c>
      <c r="Z1515" s="21">
        <v>-0.99999999999999856</v>
      </c>
      <c r="AA1515" s="21">
        <v>99.533226345393331</v>
      </c>
      <c r="AB1515" s="21">
        <v>0.24169971255975797</v>
      </c>
      <c r="AC1515" s="21">
        <v>0.45391251212032352</v>
      </c>
      <c r="AD1515" s="21">
        <v>0.33566322727837217</v>
      </c>
      <c r="AE1515" s="21">
        <v>51.563772597922664</v>
      </c>
      <c r="AF1515" s="21">
        <v>-0.99999999999999856</v>
      </c>
      <c r="AG1515" s="21">
        <v>-0.99999999999999856</v>
      </c>
      <c r="AH1515" s="21">
        <v>-0.99999999999999856</v>
      </c>
      <c r="AI1515" s="21">
        <v>0</v>
      </c>
      <c r="AJ1515" s="21">
        <v>0</v>
      </c>
      <c r="AK1515" s="21">
        <v>-0.3666885362720041</v>
      </c>
      <c r="AL1515" s="21">
        <v>0.50752901203785017</v>
      </c>
      <c r="AM1515" s="21">
        <v>0.22170070623862845</v>
      </c>
      <c r="AN1515" s="21">
        <v>-0.10099361059846683</v>
      </c>
      <c r="AO1515" s="21">
        <v>3.7090749746056906</v>
      </c>
      <c r="AP1515" s="21">
        <v>1.2804795227581101E-2</v>
      </c>
      <c r="AQ1515" s="21">
        <v>41.790133351974099</v>
      </c>
      <c r="AR1515" s="21">
        <v>1.0962977318477227</v>
      </c>
      <c r="AS1515" s="21">
        <v>2.2737741909206957</v>
      </c>
      <c r="AT1515" s="21">
        <v>-0.99999999999999856</v>
      </c>
      <c r="AU1515" s="21">
        <v>-0.99999999999999856</v>
      </c>
      <c r="AV1515" s="21">
        <v>4.7062173258872777</v>
      </c>
      <c r="AW1515" s="21">
        <v>103.61737506675254</v>
      </c>
      <c r="AX1515" s="21">
        <v>103.61737506675254</v>
      </c>
      <c r="AY1515" s="21">
        <v>0.45697247107890299</v>
      </c>
      <c r="AZ1515" s="21">
        <v>56.361872652700391</v>
      </c>
      <c r="BA1515" s="26">
        <v>1471.721590963801</v>
      </c>
    </row>
    <row r="1516" spans="1:100" x14ac:dyDescent="0.25">
      <c r="A1516">
        <v>3932</v>
      </c>
      <c r="B1516" t="s">
        <v>1898</v>
      </c>
      <c r="C1516" s="26">
        <v>3</v>
      </c>
      <c r="D1516" s="21">
        <v>6.2654824491150869</v>
      </c>
      <c r="E1516" s="21">
        <v>7.984306562132705E-4</v>
      </c>
      <c r="F1516" s="21">
        <v>0.50107144710220397</v>
      </c>
      <c r="G1516" s="21">
        <v>0.50107144710220397</v>
      </c>
      <c r="H1516" s="21">
        <v>0.20496193408665905</v>
      </c>
      <c r="I1516" s="21">
        <v>0</v>
      </c>
      <c r="J1516" s="21">
        <v>12.297716045199538</v>
      </c>
      <c r="K1516" s="21">
        <v>0.20496193408665905</v>
      </c>
      <c r="L1516" s="21">
        <v>-0.99999999999999889</v>
      </c>
      <c r="M1516" s="21">
        <v>-0.99999999999999889</v>
      </c>
      <c r="N1516" s="21">
        <v>4.0992386817331798</v>
      </c>
      <c r="O1516" s="21">
        <v>19.064269941416832</v>
      </c>
      <c r="P1516" s="21">
        <v>0.14500694613927934</v>
      </c>
      <c r="Q1516" s="21">
        <v>0.71501146858483422</v>
      </c>
      <c r="R1516" s="21">
        <v>0.24729624853609963</v>
      </c>
      <c r="S1516" s="21">
        <v>0.33333333333333343</v>
      </c>
      <c r="T1516" s="21">
        <v>0.3160860085223432</v>
      </c>
      <c r="U1516" s="21">
        <v>0.51422374831831108</v>
      </c>
      <c r="V1516" s="21">
        <v>0.11439590935246308</v>
      </c>
      <c r="W1516" s="21">
        <v>42.923082617591653</v>
      </c>
      <c r="X1516" s="21">
        <v>3.1704805323460494</v>
      </c>
      <c r="Y1516" s="21">
        <v>-0.99999999999999889</v>
      </c>
      <c r="Z1516" s="21">
        <v>-0.99999999999999889</v>
      </c>
      <c r="AA1516" s="21">
        <v>89.599665206474796</v>
      </c>
      <c r="AB1516" s="21">
        <v>0.43434679307444951</v>
      </c>
      <c r="AC1516" s="21">
        <v>0.39160537022081249</v>
      </c>
      <c r="AD1516" s="21">
        <v>0.10263356351168001</v>
      </c>
      <c r="AE1516" s="21">
        <v>46.429286340347083</v>
      </c>
      <c r="AF1516" s="21">
        <v>-0.99999999999999889</v>
      </c>
      <c r="AG1516" s="21">
        <v>-0.99999999999999889</v>
      </c>
      <c r="AH1516" s="21">
        <v>-0.99999999999999889</v>
      </c>
      <c r="AI1516" s="21">
        <v>0</v>
      </c>
      <c r="AJ1516" s="21">
        <v>0.11439590935246308</v>
      </c>
      <c r="AK1516" s="21">
        <v>0.46334144700649982</v>
      </c>
      <c r="AL1516" s="21">
        <v>-9.4975437608570121E-2</v>
      </c>
      <c r="AM1516" s="21">
        <v>-2.1406150781781222E-2</v>
      </c>
      <c r="AN1516" s="21">
        <v>-0.31498945595359129</v>
      </c>
      <c r="AO1516" s="21">
        <v>1.7815534654879672</v>
      </c>
      <c r="AP1516" s="21">
        <v>-8.3496135868826311</v>
      </c>
      <c r="AQ1516" s="21">
        <v>55.220798662791196</v>
      </c>
      <c r="AR1516" s="21">
        <v>1.2780389995264494</v>
      </c>
      <c r="AS1516" s="21">
        <v>3.3754424664327081</v>
      </c>
      <c r="AT1516" s="21">
        <v>-0.99999999999999889</v>
      </c>
      <c r="AU1516" s="21">
        <v>-0.99999999999999889</v>
      </c>
      <c r="AV1516" s="21">
        <v>0.74836769563830374</v>
      </c>
      <c r="AW1516" s="21">
        <v>100.31432156100909</v>
      </c>
      <c r="AX1516" s="21">
        <v>111.75391249625538</v>
      </c>
      <c r="AY1516" s="21">
        <v>0.20476203008618105</v>
      </c>
      <c r="AZ1516" s="21">
        <v>23.631037107348448</v>
      </c>
      <c r="BA1516" s="26">
        <v>1488.4490683924143</v>
      </c>
    </row>
    <row r="1517" spans="1:100" x14ac:dyDescent="0.25">
      <c r="A1517">
        <v>3933</v>
      </c>
      <c r="B1517" t="s">
        <v>1899</v>
      </c>
      <c r="C1517" s="26">
        <v>3</v>
      </c>
      <c r="D1517" s="21">
        <v>3.3092827482692746</v>
      </c>
      <c r="E1517" s="21">
        <v>0.14032185447953349</v>
      </c>
      <c r="F1517" s="21">
        <v>3.1148584344382474E-2</v>
      </c>
      <c r="G1517" s="21">
        <v>7.7253759611345951E-2</v>
      </c>
      <c r="H1517" s="21">
        <v>-2.6542839893493743E-2</v>
      </c>
      <c r="I1517" s="21">
        <v>0</v>
      </c>
      <c r="J1517" s="21">
        <v>-1.5925703936096238</v>
      </c>
      <c r="K1517" s="21">
        <v>-2.6542839893493743E-2</v>
      </c>
      <c r="L1517" s="21">
        <v>-0.99999999999999956</v>
      </c>
      <c r="M1517" s="21">
        <v>-0.99999999999999956</v>
      </c>
      <c r="N1517" s="21">
        <v>-0.53085679786987483</v>
      </c>
      <c r="O1517" s="21">
        <v>1.7939661142709953</v>
      </c>
      <c r="P1517" s="21">
        <v>-0.12249110406324856</v>
      </c>
      <c r="Q1517" s="21">
        <v>-0.10044608210706246</v>
      </c>
      <c r="R1517" s="21">
        <v>-6.1514085551834533E-2</v>
      </c>
      <c r="S1517" s="21">
        <v>0.34058572214038996</v>
      </c>
      <c r="T1517" s="21">
        <v>0.3998151485501944</v>
      </c>
      <c r="U1517" s="21">
        <v>9.6983868628206932E-2</v>
      </c>
      <c r="V1517" s="21">
        <v>0</v>
      </c>
      <c r="W1517" s="21">
        <v>34.557103168491402</v>
      </c>
      <c r="X1517" s="21">
        <v>1.2367445614229475</v>
      </c>
      <c r="Y1517" s="21">
        <v>-0.99999999999999956</v>
      </c>
      <c r="Z1517" s="21">
        <v>-0.99999999999999956</v>
      </c>
      <c r="AA1517" s="21">
        <v>37.339030898240921</v>
      </c>
      <c r="AB1517" s="21">
        <v>-8.786925430692738E-2</v>
      </c>
      <c r="AC1517" s="21">
        <v>0.16122219365812557</v>
      </c>
      <c r="AD1517" s="21">
        <v>-1.6484103045171086E-2</v>
      </c>
      <c r="AE1517" s="21">
        <v>2.8434418153013548</v>
      </c>
      <c r="AF1517" s="21">
        <v>-0.99999999999999956</v>
      </c>
      <c r="AG1517" s="21">
        <v>-0.99999999999999956</v>
      </c>
      <c r="AH1517" s="21">
        <v>-0.99999999999999956</v>
      </c>
      <c r="AI1517" s="21">
        <v>0</v>
      </c>
      <c r="AJ1517" s="21">
        <v>0</v>
      </c>
      <c r="AK1517" s="21">
        <v>-0.31702899941814738</v>
      </c>
      <c r="AL1517" s="21">
        <v>0.74040558287656921</v>
      </c>
      <c r="AM1517" s="21">
        <v>4.2162833707513232E-3</v>
      </c>
      <c r="AN1517" s="21">
        <v>0.31348983243760581</v>
      </c>
      <c r="AO1517" s="21">
        <v>-1.4797379128219548</v>
      </c>
      <c r="AP1517" s="21">
        <v>11.539273725322994</v>
      </c>
      <c r="AQ1517" s="21">
        <v>32.964532774881775</v>
      </c>
      <c r="AR1517" s="21">
        <v>0.83738473931879143</v>
      </c>
      <c r="AS1517" s="21">
        <v>1.2102017215294536</v>
      </c>
      <c r="AT1517" s="21">
        <v>-0.99999999999999956</v>
      </c>
      <c r="AU1517" s="21">
        <v>-0.99999999999999956</v>
      </c>
      <c r="AV1517" s="21">
        <v>1.5739674059511502E-2</v>
      </c>
      <c r="AW1517" s="21">
        <v>50.672270737834907</v>
      </c>
      <c r="AX1517" s="21">
        <v>50.672270737834907</v>
      </c>
      <c r="AY1517" s="21">
        <v>0.48454736752619482</v>
      </c>
      <c r="AZ1517" s="21">
        <v>15.889687174395284</v>
      </c>
      <c r="BA1517" s="26">
        <v>1427.5638422607926</v>
      </c>
      <c r="CU1517" t="e">
        <v>#N/A</v>
      </c>
      <c r="CV1517" t="e">
        <v>#N/A</v>
      </c>
    </row>
    <row r="1518" spans="1:100" x14ac:dyDescent="0.25">
      <c r="A1518">
        <v>3936</v>
      </c>
      <c r="B1518" t="s">
        <v>1900</v>
      </c>
      <c r="C1518" s="26">
        <v>3</v>
      </c>
      <c r="D1518" s="21">
        <v>5.6844953251600296</v>
      </c>
      <c r="E1518" s="21">
        <v>0</v>
      </c>
      <c r="F1518" s="21">
        <v>1.5101217093492261</v>
      </c>
      <c r="G1518" s="21">
        <v>1.5101217093492261</v>
      </c>
      <c r="H1518" s="21">
        <v>0.40407285997786968</v>
      </c>
      <c r="I1518" s="21">
        <v>0</v>
      </c>
      <c r="J1518" s="21">
        <v>24.24437159867221</v>
      </c>
      <c r="K1518" s="21">
        <v>0.40407285997786968</v>
      </c>
      <c r="L1518" s="21">
        <v>-0.99999999999999933</v>
      </c>
      <c r="M1518" s="21">
        <v>-0.99999999999999933</v>
      </c>
      <c r="N1518" s="21">
        <v>8.0814571995574003</v>
      </c>
      <c r="O1518" s="21">
        <v>31.438988633181427</v>
      </c>
      <c r="P1518" s="21">
        <v>0.42065615905724357</v>
      </c>
      <c r="Q1518" s="21">
        <v>8.6505568212936215</v>
      </c>
      <c r="R1518" s="21">
        <v>2.692427425476672</v>
      </c>
      <c r="S1518" s="21">
        <v>0.33333333333333315</v>
      </c>
      <c r="T1518" s="21">
        <v>0.33770618154559173</v>
      </c>
      <c r="U1518" s="21">
        <v>6.350716156327596E-2</v>
      </c>
      <c r="V1518" s="21">
        <v>0</v>
      </c>
      <c r="W1518" s="21">
        <v>13.218952658573244</v>
      </c>
      <c r="X1518" s="21">
        <v>0.52536814936641762</v>
      </c>
      <c r="Y1518" s="21">
        <v>-0.99999999999999933</v>
      </c>
      <c r="Z1518" s="21">
        <v>-0.99999999999999933</v>
      </c>
      <c r="AA1518" s="21">
        <v>18.958084968617182</v>
      </c>
      <c r="AB1518" s="21">
        <v>1.3741700547883253E-2</v>
      </c>
      <c r="AC1518" s="21">
        <v>7.3231198262201452E-2</v>
      </c>
      <c r="AD1518" s="21">
        <v>-2.6038801118739491E-2</v>
      </c>
      <c r="AE1518" s="21">
        <v>3.046704884567264</v>
      </c>
      <c r="AF1518" s="21">
        <v>-0.99999999999999933</v>
      </c>
      <c r="AG1518" s="21">
        <v>-0.99999999999999933</v>
      </c>
      <c r="AH1518" s="21">
        <v>-0.99999999999999933</v>
      </c>
      <c r="AI1518" s="21">
        <v>0</v>
      </c>
      <c r="AJ1518" s="21">
        <v>0</v>
      </c>
      <c r="AK1518" s="21">
        <v>9.9479085805428968E-2</v>
      </c>
      <c r="AL1518" s="21">
        <v>0.11573305400211634</v>
      </c>
      <c r="AM1518" s="21">
        <v>-9.619394320730823E-2</v>
      </c>
      <c r="AN1518" s="21">
        <v>2.3962515908144424E-2</v>
      </c>
      <c r="AO1518" s="21">
        <v>-1.9074531511555604</v>
      </c>
      <c r="AP1518" s="21">
        <v>1.1777281677141929</v>
      </c>
      <c r="AQ1518" s="21">
        <v>37.463324257245453</v>
      </c>
      <c r="AR1518" s="21">
        <v>0.73454667644220073</v>
      </c>
      <c r="AS1518" s="21">
        <v>0.92944100934428731</v>
      </c>
      <c r="AT1518" s="21">
        <v>-0.99999999999999933</v>
      </c>
      <c r="AU1518" s="21">
        <v>-0.99999999999999933</v>
      </c>
      <c r="AV1518" s="21">
        <v>4.2025491348258983</v>
      </c>
      <c r="AW1518" s="21">
        <v>51.574801769512831</v>
      </c>
      <c r="AX1518" s="21">
        <v>51.574801769512831</v>
      </c>
      <c r="AY1518" s="21">
        <v>0.11282109817321999</v>
      </c>
      <c r="AZ1518" s="21">
        <v>-42.659548793402514</v>
      </c>
      <c r="BA1518" s="26">
        <v>1391.5271363313852</v>
      </c>
      <c r="CU1518" t="e">
        <v>#N/A</v>
      </c>
      <c r="CV1518" t="e">
        <v>#N/A</v>
      </c>
    </row>
    <row r="1519" spans="1:100" x14ac:dyDescent="0.25">
      <c r="A1519">
        <v>3937</v>
      </c>
      <c r="B1519" t="s">
        <v>1901</v>
      </c>
      <c r="C1519" s="26">
        <v>3</v>
      </c>
      <c r="D1519" s="21">
        <v>4.5549180715943169</v>
      </c>
      <c r="E1519" s="21">
        <v>0.11372432279339728</v>
      </c>
      <c r="F1519" s="21">
        <v>0.92456577960807274</v>
      </c>
      <c r="G1519" s="21">
        <v>0.92456577960807274</v>
      </c>
      <c r="H1519" s="21">
        <v>0.32481487878757642</v>
      </c>
      <c r="I1519" s="21">
        <v>0</v>
      </c>
      <c r="J1519" s="21">
        <v>19.488892727254594</v>
      </c>
      <c r="K1519" s="21">
        <v>0.32481487878757642</v>
      </c>
      <c r="L1519" s="21">
        <v>-1.0000000000000009</v>
      </c>
      <c r="M1519" s="21">
        <v>-1.0000000000000009</v>
      </c>
      <c r="N1519" s="21">
        <v>6.4962975757515284</v>
      </c>
      <c r="O1519" s="21">
        <v>24.968376578456976</v>
      </c>
      <c r="P1519" s="21">
        <v>0.13476675042590811</v>
      </c>
      <c r="Q1519" s="21">
        <v>10.893420204904327</v>
      </c>
      <c r="R1519" s="21">
        <v>3.5362632299800763</v>
      </c>
      <c r="S1519" s="21">
        <v>0.33333333333333337</v>
      </c>
      <c r="T1519" s="21">
        <v>0.35367786191599138</v>
      </c>
      <c r="U1519" s="21">
        <v>0.4781641753134514</v>
      </c>
      <c r="V1519" s="21">
        <v>0.12942622792368447</v>
      </c>
      <c r="W1519" s="21">
        <v>38.791468787955367</v>
      </c>
      <c r="X1519" s="21">
        <v>3.0717549138403188</v>
      </c>
      <c r="Y1519" s="21">
        <v>-1.0000000000000009</v>
      </c>
      <c r="Z1519" s="21">
        <v>-1.0000000000000009</v>
      </c>
      <c r="AA1519" s="21">
        <v>95.942609880901088</v>
      </c>
      <c r="AB1519" s="21">
        <v>0.44921406016459048</v>
      </c>
      <c r="AC1519" s="21">
        <v>0.36717669975044587</v>
      </c>
      <c r="AD1519" s="21">
        <v>0.25590679734427657</v>
      </c>
      <c r="AE1519" s="21">
        <v>53.614877862965656</v>
      </c>
      <c r="AF1519" s="21">
        <v>-1.0000000000000009</v>
      </c>
      <c r="AG1519" s="21">
        <v>-1.0000000000000009</v>
      </c>
      <c r="AH1519" s="21">
        <v>-1.0000000000000009</v>
      </c>
      <c r="AI1519" s="21">
        <v>0</v>
      </c>
      <c r="AJ1519" s="21">
        <v>0.12942622792368447</v>
      </c>
      <c r="AK1519" s="21">
        <v>6.6296424824413239E-2</v>
      </c>
      <c r="AL1519" s="21">
        <v>-1.6367667909351027E-2</v>
      </c>
      <c r="AM1519" s="21">
        <v>-0.10700634521366523</v>
      </c>
      <c r="AN1519" s="21">
        <v>0.25329660736371407</v>
      </c>
      <c r="AO1519" s="21">
        <v>-2.3436765062195675</v>
      </c>
      <c r="AP1519" s="21">
        <v>6.2505768445460976</v>
      </c>
      <c r="AQ1519" s="21">
        <v>58.280361515209925</v>
      </c>
      <c r="AR1519" s="21">
        <v>1.2946015984864607</v>
      </c>
      <c r="AS1519" s="21">
        <v>3.3965697926278957</v>
      </c>
      <c r="AT1519" s="21">
        <v>-1.0000000000000009</v>
      </c>
      <c r="AU1519" s="21">
        <v>-1.0000000000000009</v>
      </c>
      <c r="AV1519" s="21">
        <v>4.4608290095881493</v>
      </c>
      <c r="AW1519" s="21">
        <v>127.16156330390419</v>
      </c>
      <c r="AX1519" s="21">
        <v>140.10418609627263</v>
      </c>
      <c r="AY1519" s="21">
        <v>0.12732952144903692</v>
      </c>
      <c r="AZ1519" s="21">
        <v>19.753289083297876</v>
      </c>
      <c r="BA1519" s="26">
        <v>1652.1726609464256</v>
      </c>
    </row>
    <row r="1520" spans="1:100" x14ac:dyDescent="0.25">
      <c r="A1520">
        <v>3939</v>
      </c>
      <c r="B1520" t="s">
        <v>1902</v>
      </c>
      <c r="C1520" s="26">
        <v>3</v>
      </c>
      <c r="D1520" s="21">
        <v>4.5482802821782222</v>
      </c>
      <c r="E1520" s="21">
        <v>-0.22334361431192518</v>
      </c>
      <c r="F1520" s="21">
        <v>-1.6177168641305986E-4</v>
      </c>
      <c r="G1520" s="21">
        <v>-4.9010271877058739E-2</v>
      </c>
      <c r="H1520" s="21">
        <v>0.14668591950618137</v>
      </c>
      <c r="I1520" s="21">
        <v>0</v>
      </c>
      <c r="J1520" s="21">
        <v>8.8011551703708797</v>
      </c>
      <c r="K1520" s="21">
        <v>0.14668591950618137</v>
      </c>
      <c r="L1520" s="21">
        <v>-1.0000000000000011</v>
      </c>
      <c r="M1520" s="21">
        <v>-1.0000000000000011</v>
      </c>
      <c r="N1520" s="21">
        <v>2.9337183901236252</v>
      </c>
      <c r="O1520" s="21">
        <v>13.300425180672043</v>
      </c>
      <c r="P1520" s="21">
        <v>-0.94422064521139981</v>
      </c>
      <c r="Q1520" s="21">
        <v>-1.2547754951759797</v>
      </c>
      <c r="R1520" s="21">
        <v>-0.59068202947897386</v>
      </c>
      <c r="S1520" s="21">
        <v>0.33333333333333354</v>
      </c>
      <c r="T1520" s="21">
        <v>0.29345502567783099</v>
      </c>
      <c r="U1520" s="21">
        <v>0.43847613738040292</v>
      </c>
      <c r="V1520" s="21">
        <v>-6.5513062284261077E-3</v>
      </c>
      <c r="W1520" s="21">
        <v>36.481090826278404</v>
      </c>
      <c r="X1520" s="21">
        <v>2.1442334077144403</v>
      </c>
      <c r="Y1520" s="21">
        <v>-1.0000000000000011</v>
      </c>
      <c r="Z1520" s="21">
        <v>-1.0000000000000011</v>
      </c>
      <c r="AA1520" s="21">
        <v>48.519391219318898</v>
      </c>
      <c r="AB1520" s="21">
        <v>0.1691324662645286</v>
      </c>
      <c r="AC1520" s="21">
        <v>9.3635773372924433E-2</v>
      </c>
      <c r="AD1520" s="21">
        <v>-1.018859118706408E-2</v>
      </c>
      <c r="AE1520" s="21">
        <v>12.628982422519455</v>
      </c>
      <c r="AF1520" s="21">
        <v>-1.0000000000000011</v>
      </c>
      <c r="AG1520" s="21">
        <v>-1.0000000000000011</v>
      </c>
      <c r="AH1520" s="21">
        <v>-1.0000000000000011</v>
      </c>
      <c r="AI1520" s="21">
        <v>0</v>
      </c>
      <c r="AJ1520" s="21">
        <v>-6.5513062284261077E-3</v>
      </c>
      <c r="AK1520" s="21">
        <v>0.11571325069151239</v>
      </c>
      <c r="AL1520" s="21">
        <v>1.1695473368032474E-2</v>
      </c>
      <c r="AM1520" s="21">
        <v>-0.12049224549490681</v>
      </c>
      <c r="AN1520" s="21">
        <v>0.13321166645812715</v>
      </c>
      <c r="AO1520" s="21">
        <v>-2.4337398839151088</v>
      </c>
      <c r="AP1520" s="21">
        <v>3.3887690282933414</v>
      </c>
      <c r="AQ1520" s="21">
        <v>45.282245996649294</v>
      </c>
      <c r="AR1520" s="21">
        <v>1.0587131901631419</v>
      </c>
      <c r="AS1520" s="21">
        <v>2.2909193272206227</v>
      </c>
      <c r="AT1520" s="21">
        <v>-1.0000000000000011</v>
      </c>
      <c r="AU1520" s="21">
        <v>-1.0000000000000011</v>
      </c>
      <c r="AV1520" s="21">
        <v>-0.6396923013560325</v>
      </c>
      <c r="AW1520" s="21">
        <v>65.20858542828428</v>
      </c>
      <c r="AX1520" s="21">
        <v>64.55345480544166</v>
      </c>
      <c r="AY1520" s="21">
        <v>-9.0244997899237747E-2</v>
      </c>
      <c r="AZ1520" s="21">
        <v>-24.7617810305847</v>
      </c>
      <c r="BA1520" s="26">
        <v>1409.0343226865489</v>
      </c>
      <c r="CU1520" t="e">
        <v>#N/A</v>
      </c>
      <c r="CV1520" t="e">
        <v>#N/A</v>
      </c>
    </row>
    <row r="1521" spans="1:100" x14ac:dyDescent="0.25">
      <c r="A1521">
        <v>3940</v>
      </c>
      <c r="B1521" t="s">
        <v>1903</v>
      </c>
      <c r="C1521" s="26">
        <v>3</v>
      </c>
      <c r="D1521" s="21">
        <v>4.8743475825819971</v>
      </c>
      <c r="E1521" s="21">
        <v>0</v>
      </c>
      <c r="F1521" s="21">
        <v>3.7914433722752041</v>
      </c>
      <c r="G1521" s="21">
        <v>3.7914433722752041</v>
      </c>
      <c r="H1521" s="21">
        <v>0.16733914819068832</v>
      </c>
      <c r="I1521" s="21">
        <v>0</v>
      </c>
      <c r="J1521" s="21">
        <v>10.040348891441301</v>
      </c>
      <c r="K1521" s="21">
        <v>0.16733914819068832</v>
      </c>
      <c r="L1521" s="21">
        <v>-1</v>
      </c>
      <c r="M1521" s="21">
        <v>-1</v>
      </c>
      <c r="N1521" s="21">
        <v>3.3467829638137663</v>
      </c>
      <c r="O1521" s="21">
        <v>18.706139846298505</v>
      </c>
      <c r="P1521" s="21">
        <v>6.3659514447238871E-2</v>
      </c>
      <c r="Q1521" s="21">
        <v>40.925142080342475</v>
      </c>
      <c r="R1521" s="21">
        <v>13.267008803223089</v>
      </c>
      <c r="S1521" s="21">
        <v>0.33333333333333337</v>
      </c>
      <c r="T1521" s="21">
        <v>0.32729100125154553</v>
      </c>
      <c r="U1521" s="21">
        <v>5.9771888174074479E-2</v>
      </c>
      <c r="V1521" s="21">
        <v>-0.11389946740665856</v>
      </c>
      <c r="W1521" s="21">
        <v>17.566304286464263</v>
      </c>
      <c r="X1521" s="21">
        <v>4.5506872314418259E-2</v>
      </c>
      <c r="Y1521" s="21">
        <v>-1</v>
      </c>
      <c r="Z1521" s="21">
        <v>-1</v>
      </c>
      <c r="AA1521" s="21">
        <v>74.598483179352726</v>
      </c>
      <c r="AB1521" s="21">
        <v>0.31967999302796818</v>
      </c>
      <c r="AC1521" s="21">
        <v>0.22028500415437308</v>
      </c>
      <c r="AD1521" s="21">
        <v>0.33533840461096603</v>
      </c>
      <c r="AE1521" s="21">
        <v>43.765170089665382</v>
      </c>
      <c r="AF1521" s="21">
        <v>-1</v>
      </c>
      <c r="AG1521" s="21">
        <v>-1</v>
      </c>
      <c r="AH1521" s="21">
        <v>-1</v>
      </c>
      <c r="AI1521" s="21">
        <v>0</v>
      </c>
      <c r="AJ1521" s="21">
        <v>-0.11389946740665856</v>
      </c>
      <c r="AK1521" s="21">
        <v>2.0382786972687656E-2</v>
      </c>
      <c r="AL1521" s="21">
        <v>0.26948008102090187</v>
      </c>
      <c r="AM1521" s="21">
        <v>0.24754952640718023</v>
      </c>
      <c r="AN1521" s="21">
        <v>7.2832805663030964E-2</v>
      </c>
      <c r="AO1521" s="21">
        <v>6.290652095042943</v>
      </c>
      <c r="AP1521" s="21">
        <v>3.1682205466802831</v>
      </c>
      <c r="AQ1521" s="21">
        <v>27.606653177905553</v>
      </c>
      <c r="AR1521" s="21">
        <v>0.60649675535229486</v>
      </c>
      <c r="AS1521" s="21">
        <v>0.21284602050510676</v>
      </c>
      <c r="AT1521" s="21">
        <v>-1</v>
      </c>
      <c r="AU1521" s="21">
        <v>-1</v>
      </c>
      <c r="AV1521" s="21">
        <v>17.058452175498292</v>
      </c>
      <c r="AW1521" s="21">
        <v>96.472843572331513</v>
      </c>
      <c r="AX1521" s="21">
        <v>85.082896831665636</v>
      </c>
      <c r="AY1521" s="21">
        <v>0.1387748178864637</v>
      </c>
      <c r="AZ1521" s="21">
        <v>-11.028394753633687</v>
      </c>
      <c r="BA1521" s="26">
        <v>1460.117517186819</v>
      </c>
      <c r="CU1521" t="e">
        <v>#N/A</v>
      </c>
      <c r="CV1521" t="e">
        <v>#N/A</v>
      </c>
    </row>
    <row r="1522" spans="1:100" x14ac:dyDescent="0.25">
      <c r="A1522">
        <v>3941</v>
      </c>
      <c r="B1522" t="s">
        <v>1904</v>
      </c>
      <c r="C1522" s="26">
        <v>3</v>
      </c>
      <c r="D1522" s="21">
        <v>5.2199883428647418</v>
      </c>
      <c r="E1522" s="21">
        <v>-1.317668177177698E-2</v>
      </c>
      <c r="F1522" s="21">
        <v>4.5404262913021232E-3</v>
      </c>
      <c r="G1522" s="21">
        <v>4.5404262913021232E-3</v>
      </c>
      <c r="H1522" s="21">
        <v>0.17564093744975562</v>
      </c>
      <c r="I1522" s="21">
        <v>0</v>
      </c>
      <c r="J1522" s="21">
        <v>10.538456246985342</v>
      </c>
      <c r="K1522" s="21">
        <v>0.17564093744975562</v>
      </c>
      <c r="L1522" s="21">
        <v>-0.99999999999999745</v>
      </c>
      <c r="M1522" s="21">
        <v>-0.99999999999999745</v>
      </c>
      <c r="N1522" s="21">
        <v>3.5128187489951124</v>
      </c>
      <c r="O1522" s="21">
        <v>15.762985016141386</v>
      </c>
      <c r="P1522" s="21">
        <v>-0.24503767273426993</v>
      </c>
      <c r="Q1522" s="21">
        <v>-5.2118537654158172E-2</v>
      </c>
      <c r="R1522" s="21">
        <v>-4.3588413552352066E-2</v>
      </c>
      <c r="S1522" s="21">
        <v>0.33333333333333276</v>
      </c>
      <c r="T1522" s="21">
        <v>0.32193502331655172</v>
      </c>
      <c r="U1522" s="21">
        <v>0.4246384143592753</v>
      </c>
      <c r="V1522" s="21">
        <v>-1.0496361250592747E-2</v>
      </c>
      <c r="W1522" s="21">
        <v>35.750778892352436</v>
      </c>
      <c r="X1522" s="21">
        <v>2.1038045991168919</v>
      </c>
      <c r="Y1522" s="21">
        <v>-0.99999999999999745</v>
      </c>
      <c r="Z1522" s="21">
        <v>-0.99999999999999745</v>
      </c>
      <c r="AA1522" s="21">
        <v>66.883109364093826</v>
      </c>
      <c r="AB1522" s="21">
        <v>0.16027008086764746</v>
      </c>
      <c r="AC1522" s="21">
        <v>0.2170735209920478</v>
      </c>
      <c r="AD1522" s="21">
        <v>0.24617477584617897</v>
      </c>
      <c r="AE1522" s="21">
        <v>31.175918885293711</v>
      </c>
      <c r="AF1522" s="21">
        <v>-0.99999999999999745</v>
      </c>
      <c r="AG1522" s="21">
        <v>-0.99999999999999745</v>
      </c>
      <c r="AH1522" s="21">
        <v>-0.99999999999999745</v>
      </c>
      <c r="AI1522" s="21">
        <v>0</v>
      </c>
      <c r="AJ1522" s="21">
        <v>-1.0496361250592747E-2</v>
      </c>
      <c r="AK1522" s="21">
        <v>8.1370074789038752E-2</v>
      </c>
      <c r="AL1522" s="21">
        <v>0.22228902975193071</v>
      </c>
      <c r="AM1522" s="21">
        <v>8.5966519381506304E-2</v>
      </c>
      <c r="AN1522" s="21">
        <v>0.80101964326282449</v>
      </c>
      <c r="AO1522" s="21">
        <v>2.5560133584828511</v>
      </c>
      <c r="AP1522" s="21">
        <v>21.136936230330267</v>
      </c>
      <c r="AQ1522" s="21">
        <v>46.289235139337798</v>
      </c>
      <c r="AR1522" s="21">
        <v>1.0694104097585668</v>
      </c>
      <c r="AS1522" s="21">
        <v>2.2794455365666479</v>
      </c>
      <c r="AT1522" s="21">
        <v>-0.99999999999999745</v>
      </c>
      <c r="AU1522" s="21">
        <v>-0.99999999999999745</v>
      </c>
      <c r="AV1522" s="21">
        <v>-3.9047987261049952E-2</v>
      </c>
      <c r="AW1522" s="21">
        <v>103.78303061056548</v>
      </c>
      <c r="AX1522" s="21">
        <v>102.73339448550621</v>
      </c>
      <c r="AY1522" s="21">
        <v>0.48727062107814217</v>
      </c>
      <c r="AZ1522" s="21">
        <v>46.512647954860221</v>
      </c>
      <c r="BA1522" s="26">
        <v>1525.7004909825985</v>
      </c>
    </row>
    <row r="1523" spans="1:100" x14ac:dyDescent="0.25">
      <c r="A1523">
        <v>3944</v>
      </c>
      <c r="B1523" t="s">
        <v>1905</v>
      </c>
      <c r="C1523" s="26">
        <v>2</v>
      </c>
      <c r="D1523" s="21">
        <v>5.2262047288463762</v>
      </c>
      <c r="E1523" s="21">
        <v>0.3319211093304098</v>
      </c>
      <c r="F1523" s="21">
        <v>0.90345709762994109</v>
      </c>
      <c r="G1523" s="21">
        <v>0.91522665057160557</v>
      </c>
      <c r="H1523" s="21">
        <v>0.24156922141028286</v>
      </c>
      <c r="I1523" s="21">
        <v>0</v>
      </c>
      <c r="J1523" s="21">
        <v>14.494153284616971</v>
      </c>
      <c r="K1523" s="21">
        <v>0.24156922141028286</v>
      </c>
      <c r="L1523" s="21">
        <v>-1</v>
      </c>
      <c r="M1523" s="21">
        <v>-1</v>
      </c>
      <c r="N1523" s="21">
        <v>4.8313844282056557</v>
      </c>
      <c r="O1523" s="21">
        <v>18.900504439113796</v>
      </c>
      <c r="P1523" s="21">
        <v>1.8487812823697751</v>
      </c>
      <c r="Q1523" s="21">
        <v>4.6093408536791953</v>
      </c>
      <c r="R1523" s="21">
        <v>1.5154230909347814</v>
      </c>
      <c r="S1523" s="21">
        <v>0.36001088291466438</v>
      </c>
      <c r="T1523" s="21">
        <v>0.4090484640986769</v>
      </c>
      <c r="U1523" s="21">
        <v>0.23224451256491838</v>
      </c>
      <c r="V1523" s="21">
        <v>2.1078375522661421E-2</v>
      </c>
      <c r="W1523" s="21">
        <v>34.076740999841327</v>
      </c>
      <c r="X1523" s="21">
        <v>1.5191916548322593</v>
      </c>
      <c r="Y1523" s="21">
        <v>-1</v>
      </c>
      <c r="Z1523" s="21">
        <v>-1</v>
      </c>
      <c r="AA1523" s="21">
        <v>62.506441813885402</v>
      </c>
      <c r="AB1523" s="21">
        <v>0.29086789722100459</v>
      </c>
      <c r="AC1523" s="21">
        <v>0.29114734607509551</v>
      </c>
      <c r="AD1523" s="21">
        <v>0.28506595563500531</v>
      </c>
      <c r="AE1523" s="21">
        <v>33.600233804778235</v>
      </c>
      <c r="AF1523" s="21">
        <v>-1</v>
      </c>
      <c r="AG1523" s="21">
        <v>-1</v>
      </c>
      <c r="AH1523" s="21">
        <v>-1</v>
      </c>
      <c r="AI1523" s="21">
        <v>1.1291136269392472E-2</v>
      </c>
      <c r="AJ1523" s="21">
        <v>2.1078375522661421E-2</v>
      </c>
      <c r="AK1523" s="21">
        <v>-0.11851281360544728</v>
      </c>
      <c r="AL1523" s="21">
        <v>0.2903407705946946</v>
      </c>
      <c r="AM1523" s="21">
        <v>-0.14638023255563815</v>
      </c>
      <c r="AN1523" s="21">
        <v>0.32982109277069194</v>
      </c>
      <c r="AO1523" s="21">
        <v>-3.3403947966841461</v>
      </c>
      <c r="AP1523" s="21">
        <v>8.7855560870067269</v>
      </c>
      <c r="AQ1523" s="21">
        <v>39.899693697471569</v>
      </c>
      <c r="AR1523" s="21">
        <v>0.92373415374537293</v>
      </c>
      <c r="AS1523" s="21">
        <v>1.6286894719684888</v>
      </c>
      <c r="AT1523" s="21">
        <v>-1</v>
      </c>
      <c r="AU1523" s="21">
        <v>-1</v>
      </c>
      <c r="AV1523" s="21">
        <v>2.0627438072836615</v>
      </c>
      <c r="AW1523" s="21">
        <v>77.477779554710096</v>
      </c>
      <c r="AX1523" s="21">
        <v>77.888533060222599</v>
      </c>
      <c r="AY1523" s="21">
        <v>0.34115920142129097</v>
      </c>
      <c r="AZ1523" s="21">
        <v>30.5697869767647</v>
      </c>
      <c r="BA1523" s="26">
        <v>1517.7629198477987</v>
      </c>
    </row>
    <row r="1524" spans="1:100" x14ac:dyDescent="0.25">
      <c r="A1524">
        <v>3946</v>
      </c>
      <c r="B1524" t="s">
        <v>1906</v>
      </c>
      <c r="C1524" s="26">
        <v>3</v>
      </c>
      <c r="D1524" s="21">
        <v>4.9781262211309834</v>
      </c>
      <c r="E1524" s="21">
        <v>-7.5475331701412279E-3</v>
      </c>
      <c r="F1524" s="21">
        <v>7.453847036250337E-2</v>
      </c>
      <c r="G1524" s="21">
        <v>7.453847036250337E-2</v>
      </c>
      <c r="H1524" s="21">
        <v>0.10091293513428838</v>
      </c>
      <c r="I1524" s="21">
        <v>0</v>
      </c>
      <c r="J1524" s="21">
        <v>6.0547761080573039</v>
      </c>
      <c r="K1524" s="21">
        <v>0.10091293513428838</v>
      </c>
      <c r="L1524" s="21">
        <v>-0.99999999999999878</v>
      </c>
      <c r="M1524" s="21">
        <v>-0.99999999999999878</v>
      </c>
      <c r="N1524" s="21">
        <v>2.0182587026857668</v>
      </c>
      <c r="O1524" s="21">
        <v>11.107440799550789</v>
      </c>
      <c r="P1524" s="21">
        <v>9.8685352847454749E-2</v>
      </c>
      <c r="Q1524" s="21">
        <v>-2.0376646816599082E-2</v>
      </c>
      <c r="R1524" s="21">
        <v>2.5407681502041743E-2</v>
      </c>
      <c r="S1524" s="21">
        <v>0.33333333333333298</v>
      </c>
      <c r="T1524" s="21">
        <v>0.303242951368144</v>
      </c>
      <c r="U1524" s="21">
        <v>5.3992894793798554E-2</v>
      </c>
      <c r="V1524" s="21">
        <v>5.9765030065767836E-3</v>
      </c>
      <c r="W1524" s="21">
        <v>23.825309894702549</v>
      </c>
      <c r="X1524" s="21">
        <v>0.75740356481665394</v>
      </c>
      <c r="Y1524" s="21">
        <v>-0.99999999999999878</v>
      </c>
      <c r="Z1524" s="21">
        <v>-0.99999999999999878</v>
      </c>
      <c r="AA1524" s="21">
        <v>-8.3046467818657419</v>
      </c>
      <c r="AB1524" s="21">
        <v>-0.1793575524711418</v>
      </c>
      <c r="AC1524" s="21">
        <v>-0.11310147197408191</v>
      </c>
      <c r="AD1524" s="21">
        <v>-0.35064826271618316</v>
      </c>
      <c r="AE1524" s="21">
        <v>-32.155364358070351</v>
      </c>
      <c r="AF1524" s="21">
        <v>-0.99999999999999878</v>
      </c>
      <c r="AG1524" s="21">
        <v>-0.99999999999999878</v>
      </c>
      <c r="AH1524" s="21">
        <v>-0.99999999999999878</v>
      </c>
      <c r="AI1524" s="21">
        <v>0</v>
      </c>
      <c r="AJ1524" s="21">
        <v>5.9765030065767836E-3</v>
      </c>
      <c r="AK1524" s="21">
        <v>0.24458631435719322</v>
      </c>
      <c r="AL1524" s="21">
        <v>-0.3011238884979156</v>
      </c>
      <c r="AM1524" s="21">
        <v>0.30816603529255504</v>
      </c>
      <c r="AN1524" s="21">
        <v>-3.8752014852947853E-2</v>
      </c>
      <c r="AO1524" s="21">
        <v>8.9270824540998408</v>
      </c>
      <c r="AP1524" s="21">
        <v>-2.4744198138132747</v>
      </c>
      <c r="AQ1524" s="21">
        <v>29.880086002759853</v>
      </c>
      <c r="AR1524" s="21">
        <v>0.69654568250185211</v>
      </c>
      <c r="AS1524" s="21">
        <v>0.8583164999509425</v>
      </c>
      <c r="AT1524" s="21">
        <v>-0.99999999999999878</v>
      </c>
      <c r="AU1524" s="21">
        <v>-0.99999999999999878</v>
      </c>
      <c r="AV1524" s="21">
        <v>9.9946151864545071E-2</v>
      </c>
      <c r="AW1524" s="21">
        <v>0.32837420387176386</v>
      </c>
      <c r="AX1524" s="21">
        <v>0.92602450452944018</v>
      </c>
      <c r="AY1524" s="21">
        <v>-0.17913015423865508</v>
      </c>
      <c r="AZ1524" s="21">
        <v>-48.805500792313254</v>
      </c>
      <c r="BA1524" s="26">
        <v>1334.2432697325435</v>
      </c>
    </row>
    <row r="1525" spans="1:100" x14ac:dyDescent="0.25">
      <c r="A1525">
        <v>3947</v>
      </c>
      <c r="B1525" t="s">
        <v>1907</v>
      </c>
      <c r="C1525" s="26">
        <v>3</v>
      </c>
      <c r="D1525" s="21">
        <v>5.3778544534706141</v>
      </c>
      <c r="E1525" s="21">
        <v>0</v>
      </c>
      <c r="F1525" s="21">
        <v>-5.5423125540118683E-2</v>
      </c>
      <c r="G1525" s="21">
        <v>-5.5423125540118683E-2</v>
      </c>
      <c r="H1525" s="21">
        <v>0.29658470106501406</v>
      </c>
      <c r="I1525" s="21">
        <v>0</v>
      </c>
      <c r="J1525" s="21">
        <v>17.795082063900832</v>
      </c>
      <c r="K1525" s="21">
        <v>0.29658470106501406</v>
      </c>
      <c r="L1525" s="21">
        <v>-0.99999999999999933</v>
      </c>
      <c r="M1525" s="21">
        <v>-0.99999999999999933</v>
      </c>
      <c r="N1525" s="21">
        <v>5.9316940213002818</v>
      </c>
      <c r="O1525" s="21">
        <v>23.117513391831338</v>
      </c>
      <c r="P1525" s="21">
        <v>-7.3868366272881163E-3</v>
      </c>
      <c r="Q1525" s="21">
        <v>-0.18347635687411074</v>
      </c>
      <c r="R1525" s="21">
        <v>6.2532987302450077E-3</v>
      </c>
      <c r="S1525" s="21">
        <v>0.3333333333333332</v>
      </c>
      <c r="T1525" s="21">
        <v>0.35100753085209718</v>
      </c>
      <c r="U1525" s="21">
        <v>0.4224735474973233</v>
      </c>
      <c r="V1525" s="21">
        <v>6.6157934267882551E-2</v>
      </c>
      <c r="W1525" s="21">
        <v>35.055505795424885</v>
      </c>
      <c r="X1525" s="21">
        <v>2.4868059595335388</v>
      </c>
      <c r="Y1525" s="21">
        <v>-0.99999999999999933</v>
      </c>
      <c r="Z1525" s="21">
        <v>-0.99999999999999933</v>
      </c>
      <c r="AA1525" s="21">
        <v>67.812744255234378</v>
      </c>
      <c r="AB1525" s="21">
        <v>1.9193203513662799E-2</v>
      </c>
      <c r="AC1525" s="21">
        <v>0.2748538077314106</v>
      </c>
      <c r="AD1525" s="21">
        <v>0.36097269197651133</v>
      </c>
      <c r="AE1525" s="21">
        <v>32.75098516107925</v>
      </c>
      <c r="AF1525" s="21">
        <v>-0.99999999999999933</v>
      </c>
      <c r="AG1525" s="21">
        <v>-0.99999999999999933</v>
      </c>
      <c r="AH1525" s="21">
        <v>-0.99999999999999933</v>
      </c>
      <c r="AI1525" s="21">
        <v>0</v>
      </c>
      <c r="AJ1525" s="21">
        <v>6.6157934267882551E-2</v>
      </c>
      <c r="AK1525" s="21">
        <v>0.66207679860276436</v>
      </c>
      <c r="AL1525" s="21">
        <v>0.22783867265273466</v>
      </c>
      <c r="AM1525" s="21">
        <v>-6.5851959135741905E-2</v>
      </c>
      <c r="AN1525" s="21">
        <v>0.13501053222925052</v>
      </c>
      <c r="AO1525" s="21">
        <v>1.6640850146202733</v>
      </c>
      <c r="AP1525" s="21">
        <v>4.514456668994935</v>
      </c>
      <c r="AQ1525" s="21">
        <v>52.850587859325721</v>
      </c>
      <c r="AR1525" s="21">
        <v>1.1729723459506367</v>
      </c>
      <c r="AS1525" s="21">
        <v>2.783390660598553</v>
      </c>
      <c r="AT1525" s="21">
        <v>-0.99999999999999933</v>
      </c>
      <c r="AU1525" s="21">
        <v>-0.99999999999999933</v>
      </c>
      <c r="AV1525" s="21">
        <v>-4.9169826809873265E-2</v>
      </c>
      <c r="AW1525" s="21">
        <v>95.44471431606064</v>
      </c>
      <c r="AX1525" s="21">
        <v>102.06050774284891</v>
      </c>
      <c r="AY1525" s="21">
        <v>0.24294902861307446</v>
      </c>
      <c r="AZ1525" s="21">
        <v>17.25356067209659</v>
      </c>
      <c r="BA1525" s="26">
        <v>1466.195701062979</v>
      </c>
      <c r="CU1525" t="e">
        <v>#N/A</v>
      </c>
      <c r="CV1525" t="e">
        <v>#N/A</v>
      </c>
    </row>
    <row r="1526" spans="1:100" x14ac:dyDescent="0.25">
      <c r="A1526">
        <v>3950</v>
      </c>
      <c r="B1526" t="s">
        <v>1908</v>
      </c>
      <c r="C1526" s="26">
        <v>3</v>
      </c>
      <c r="D1526" s="21">
        <v>3.6147959836209154</v>
      </c>
      <c r="E1526" s="21">
        <v>0.24036064136253382</v>
      </c>
      <c r="F1526" s="21">
        <v>-9.2653065051005734E-4</v>
      </c>
      <c r="G1526" s="21">
        <v>0.12610943054533644</v>
      </c>
      <c r="H1526" s="21">
        <v>4.6638075639299961E-2</v>
      </c>
      <c r="I1526" s="21">
        <v>0</v>
      </c>
      <c r="J1526" s="21">
        <v>2.7982845383580015</v>
      </c>
      <c r="K1526" s="21">
        <v>4.6638075639299961E-2</v>
      </c>
      <c r="L1526" s="21">
        <v>-1.0000000000000011</v>
      </c>
      <c r="M1526" s="21">
        <v>-1.0000000000000011</v>
      </c>
      <c r="N1526" s="21">
        <v>0.9327615127860005</v>
      </c>
      <c r="O1526" s="21">
        <v>6.5391899525242643</v>
      </c>
      <c r="P1526" s="21">
        <v>1.3367714888909468</v>
      </c>
      <c r="Q1526" s="21">
        <v>-0.15350926891486746</v>
      </c>
      <c r="R1526" s="21">
        <v>0.14732489793751236</v>
      </c>
      <c r="S1526" s="21">
        <v>0.32602291701756481</v>
      </c>
      <c r="T1526" s="21">
        <v>0.35652007793883667</v>
      </c>
      <c r="U1526" s="21">
        <v>7.0094992492165831E-2</v>
      </c>
      <c r="V1526" s="21">
        <v>1.214849785535424E-2</v>
      </c>
      <c r="W1526" s="21">
        <v>28.725936386584848</v>
      </c>
      <c r="X1526" s="21">
        <v>0.99927130383661944</v>
      </c>
      <c r="Y1526" s="21">
        <v>-1.0000000000000011</v>
      </c>
      <c r="Z1526" s="21">
        <v>-1.0000000000000011</v>
      </c>
      <c r="AA1526" s="21">
        <v>57.226865347454584</v>
      </c>
      <c r="AB1526" s="21">
        <v>-2.2839300190409476E-2</v>
      </c>
      <c r="AC1526" s="21">
        <v>0.27054903971193445</v>
      </c>
      <c r="AD1526" s="21">
        <v>0.31936234173711925</v>
      </c>
      <c r="AE1526" s="21">
        <v>28.353604062932209</v>
      </c>
      <c r="AF1526" s="21">
        <v>-1.0000000000000011</v>
      </c>
      <c r="AG1526" s="21">
        <v>-1.0000000000000011</v>
      </c>
      <c r="AH1526" s="21">
        <v>-1.0000000000000011</v>
      </c>
      <c r="AI1526" s="21">
        <v>0</v>
      </c>
      <c r="AJ1526" s="21">
        <v>1.214849785535424E-2</v>
      </c>
      <c r="AK1526" s="21">
        <v>0.40733223987670103</v>
      </c>
      <c r="AL1526" s="21">
        <v>-0.2083739329591692</v>
      </c>
      <c r="AM1526" s="21">
        <v>6.9098586442187984E-2</v>
      </c>
      <c r="AN1526" s="21">
        <v>-2.1622225539774581E-2</v>
      </c>
      <c r="AO1526" s="21">
        <v>3.764125860438206</v>
      </c>
      <c r="AP1526" s="21">
        <v>-1.5824253032902078</v>
      </c>
      <c r="AQ1526" s="21">
        <v>31.524220924942856</v>
      </c>
      <c r="AR1526" s="21">
        <v>0.76478648530392124</v>
      </c>
      <c r="AS1526" s="21">
        <v>1.04590937947592</v>
      </c>
      <c r="AT1526" s="21">
        <v>-1.0000000000000011</v>
      </c>
      <c r="AU1526" s="21">
        <v>-1.0000000000000011</v>
      </c>
      <c r="AV1526" s="21">
        <v>0.27343432848284877</v>
      </c>
      <c r="AW1526" s="21">
        <v>62.183629996688708</v>
      </c>
      <c r="AX1526" s="21">
        <v>63.398479782224129</v>
      </c>
      <c r="AY1526" s="21">
        <v>-4.8190311926622542E-2</v>
      </c>
      <c r="AZ1526" s="21">
        <v>-5.5968420287168312</v>
      </c>
      <c r="BA1526" s="26">
        <v>1467.182778918921</v>
      </c>
    </row>
    <row r="1527" spans="1:100" x14ac:dyDescent="0.25">
      <c r="A1527">
        <v>3951</v>
      </c>
      <c r="B1527" t="s">
        <v>1909</v>
      </c>
      <c r="C1527" s="26">
        <v>3</v>
      </c>
      <c r="D1527" s="21">
        <v>5.6811460876951658</v>
      </c>
      <c r="E1527" s="21">
        <v>-2.6465499012745419E-2</v>
      </c>
      <c r="F1527" s="21">
        <v>4.2000591176939253</v>
      </c>
      <c r="G1527" s="21">
        <v>4.2000591176939253</v>
      </c>
      <c r="H1527" s="21">
        <v>7.2893766562588821E-2</v>
      </c>
      <c r="I1527" s="21">
        <v>0</v>
      </c>
      <c r="J1527" s="21">
        <v>4.3736259937553257</v>
      </c>
      <c r="K1527" s="21">
        <v>7.2893766562588821E-2</v>
      </c>
      <c r="L1527" s="21">
        <v>-1.0000000000000016</v>
      </c>
      <c r="M1527" s="21">
        <v>-1.0000000000000016</v>
      </c>
      <c r="N1527" s="21">
        <v>1.4578753312517749</v>
      </c>
      <c r="O1527" s="21">
        <v>14.254831199144419</v>
      </c>
      <c r="P1527" s="21">
        <v>-8.4582393793727118E-2</v>
      </c>
      <c r="Q1527" s="21">
        <v>0.32181116086049755</v>
      </c>
      <c r="R1527" s="21">
        <v>4.8196151877824403E-2</v>
      </c>
      <c r="S1527" s="21">
        <v>0.33333333333333393</v>
      </c>
      <c r="T1527" s="21">
        <v>0.38611478450813941</v>
      </c>
      <c r="U1527" s="21">
        <v>0.420535200232446</v>
      </c>
      <c r="V1527" s="21">
        <v>-7.8317174876360272E-3</v>
      </c>
      <c r="W1527" s="21">
        <v>42.370313360947769</v>
      </c>
      <c r="X1527" s="21">
        <v>2.3165439533643672</v>
      </c>
      <c r="Y1527" s="21">
        <v>-1.0000000000000016</v>
      </c>
      <c r="Z1527" s="21">
        <v>-1.0000000000000016</v>
      </c>
      <c r="AA1527" s="21">
        <v>60.624532937689921</v>
      </c>
      <c r="AB1527" s="21">
        <v>3.551890232421058E-2</v>
      </c>
      <c r="AC1527" s="21">
        <v>6.0545733209844126E-2</v>
      </c>
      <c r="AD1527" s="21">
        <v>0.26805583296323127</v>
      </c>
      <c r="AE1527" s="21">
        <v>18.206023424864316</v>
      </c>
      <c r="AF1527" s="21">
        <v>-1.0000000000000016</v>
      </c>
      <c r="AG1527" s="21">
        <v>-1.0000000000000016</v>
      </c>
      <c r="AH1527" s="21">
        <v>-1.0000000000000016</v>
      </c>
      <c r="AI1527" s="21">
        <v>2.3155007946506854E-3</v>
      </c>
      <c r="AJ1527" s="21">
        <v>-7.8317174876360272E-3</v>
      </c>
      <c r="AK1527" s="21">
        <v>7.042784056046833E-2</v>
      </c>
      <c r="AL1527" s="21">
        <v>7.9606873624103708E-2</v>
      </c>
      <c r="AM1527" s="21">
        <v>5.6076753847995854E-2</v>
      </c>
      <c r="AN1527" s="21">
        <v>0.47706798543391715</v>
      </c>
      <c r="AO1527" s="21">
        <v>1.7540580490022379</v>
      </c>
      <c r="AP1527" s="21">
        <v>12.324734003968446</v>
      </c>
      <c r="AQ1527" s="21">
        <v>46.743939354703123</v>
      </c>
      <c r="AR1527" s="21">
        <v>1.1321516005862833</v>
      </c>
      <c r="AS1527" s="21">
        <v>2.3894377199269563</v>
      </c>
      <c r="AT1527" s="21">
        <v>-1.0000000000000016</v>
      </c>
      <c r="AU1527" s="21">
        <v>-1.0000000000000016</v>
      </c>
      <c r="AV1527" s="21">
        <v>4.2482552695717519</v>
      </c>
      <c r="AW1527" s="21">
        <v>87.204098140802813</v>
      </c>
      <c r="AX1527" s="21">
        <v>86.467236407932205</v>
      </c>
      <c r="AY1527" s="21">
        <v>0.49102552260708865</v>
      </c>
      <c r="AZ1527" s="21">
        <v>37.028944240441817</v>
      </c>
      <c r="BA1527" s="26">
        <v>1487.0868875737845</v>
      </c>
    </row>
    <row r="1528" spans="1:100" x14ac:dyDescent="0.25">
      <c r="A1528">
        <v>3952</v>
      </c>
      <c r="B1528" t="s">
        <v>1910</v>
      </c>
      <c r="C1528" s="26">
        <v>3</v>
      </c>
      <c r="D1528" s="21">
        <v>5.8030713783627217</v>
      </c>
      <c r="E1528" s="21">
        <v>2.8849959472970556E-2</v>
      </c>
      <c r="F1528" s="21">
        <v>-0.33282062823405373</v>
      </c>
      <c r="G1528" s="21">
        <v>-0.32320397507639681</v>
      </c>
      <c r="H1528" s="21">
        <v>0.16101378770300309</v>
      </c>
      <c r="I1528" s="21">
        <v>0</v>
      </c>
      <c r="J1528" s="21">
        <v>9.6608272621801863</v>
      </c>
      <c r="K1528" s="21">
        <v>0.16101378770300309</v>
      </c>
      <c r="L1528" s="21">
        <v>-0.99999999999999978</v>
      </c>
      <c r="M1528" s="21">
        <v>-0.99999999999999978</v>
      </c>
      <c r="N1528" s="21">
        <v>3.2202757540600628</v>
      </c>
      <c r="O1528" s="21">
        <v>15.140694665466519</v>
      </c>
      <c r="P1528" s="21">
        <v>-0.32188379234633679</v>
      </c>
      <c r="Q1528" s="21">
        <v>-5.3681386452953719</v>
      </c>
      <c r="R1528" s="21">
        <v>-1.890928478975973</v>
      </c>
      <c r="S1528" s="21">
        <v>0.33333333333333326</v>
      </c>
      <c r="T1528" s="21">
        <v>0.28754868316347093</v>
      </c>
      <c r="U1528" s="21">
        <v>1.0969678786566118E-2</v>
      </c>
      <c r="V1528" s="21">
        <v>-4.0570232836395874E-3</v>
      </c>
      <c r="W1528" s="21">
        <v>18.671235371869109</v>
      </c>
      <c r="X1528" s="21">
        <v>0.39680080347390212</v>
      </c>
      <c r="Y1528" s="21">
        <v>-0.99999999999999978</v>
      </c>
      <c r="Z1528" s="21">
        <v>-0.99999999999999978</v>
      </c>
      <c r="AA1528" s="21">
        <v>17.209906012188711</v>
      </c>
      <c r="AB1528" s="21">
        <v>-2.1300939545262562E-2</v>
      </c>
      <c r="AC1528" s="21">
        <v>-0.12402957467037899</v>
      </c>
      <c r="AD1528" s="21">
        <v>0.15392249660155219</v>
      </c>
      <c r="AE1528" s="21">
        <v>0.42959911929552874</v>
      </c>
      <c r="AF1528" s="21">
        <v>-0.99999999999999978</v>
      </c>
      <c r="AG1528" s="21">
        <v>-0.99999999999999978</v>
      </c>
      <c r="AH1528" s="21">
        <v>-0.99999999999999978</v>
      </c>
      <c r="AI1528" s="21">
        <v>-2.9063038662276885E-2</v>
      </c>
      <c r="AJ1528" s="21">
        <v>-4.0570232836395874E-3</v>
      </c>
      <c r="AK1528" s="21">
        <v>9.8280183379671655E-3</v>
      </c>
      <c r="AL1528" s="21">
        <v>-6.8222523042303515E-2</v>
      </c>
      <c r="AM1528" s="21">
        <v>0.29178425511668382</v>
      </c>
      <c r="AN1528" s="21">
        <v>0.41278281913675396</v>
      </c>
      <c r="AO1528" s="21">
        <v>7.3437464696069306</v>
      </c>
      <c r="AP1528" s="21">
        <v>9.9784578632073302</v>
      </c>
      <c r="AQ1528" s="21">
        <v>28.332062634049294</v>
      </c>
      <c r="AR1528" s="21">
        <v>0.62779467199973027</v>
      </c>
      <c r="AS1528" s="21">
        <v>0.55781459117690568</v>
      </c>
      <c r="AT1528" s="21">
        <v>-0.99999999999999978</v>
      </c>
      <c r="AU1528" s="21">
        <v>-0.99999999999999978</v>
      </c>
      <c r="AV1528" s="21">
        <v>-2.2141324540523701</v>
      </c>
      <c r="AW1528" s="21">
        <v>42.329058540862526</v>
      </c>
      <c r="AX1528" s="21">
        <v>41.342095439253022</v>
      </c>
      <c r="AY1528" s="21">
        <v>0.26819194921371386</v>
      </c>
      <c r="AZ1528" s="21">
        <v>-16.581136802851951</v>
      </c>
      <c r="BA1528" s="26">
        <v>1332.3480087266364</v>
      </c>
    </row>
    <row r="1529" spans="1:100" x14ac:dyDescent="0.25">
      <c r="A1529">
        <v>3953</v>
      </c>
      <c r="B1529" t="s">
        <v>1911</v>
      </c>
      <c r="C1529" s="26">
        <v>3</v>
      </c>
      <c r="D1529" s="21">
        <v>3.7801107501315672</v>
      </c>
      <c r="E1529" s="21">
        <v>8.34231410790022E-2</v>
      </c>
      <c r="F1529" s="21">
        <v>0.68080245782271875</v>
      </c>
      <c r="G1529" s="21">
        <v>0.70600611423940896</v>
      </c>
      <c r="H1529" s="21">
        <v>-0.35150561902170724</v>
      </c>
      <c r="I1529" s="21">
        <v>0</v>
      </c>
      <c r="J1529" s="21">
        <v>-21.090337141302438</v>
      </c>
      <c r="K1529" s="21">
        <v>-0.35150561902170724</v>
      </c>
      <c r="L1529" s="21">
        <v>-1.0000000000000022</v>
      </c>
      <c r="M1529" s="21">
        <v>-1.0000000000000022</v>
      </c>
      <c r="N1529" s="21">
        <v>-7.0301123804341454</v>
      </c>
      <c r="O1529" s="21">
        <v>-16.604220276931454</v>
      </c>
      <c r="P1529" s="21">
        <v>-3.176815831792001</v>
      </c>
      <c r="Q1529" s="21">
        <v>0.96760641810066828</v>
      </c>
      <c r="R1529" s="21">
        <v>-9.9632930915277335E-2</v>
      </c>
      <c r="S1529" s="21">
        <v>0.33333333333333437</v>
      </c>
      <c r="T1529" s="21">
        <v>0.2954062970936629</v>
      </c>
      <c r="U1529" s="21">
        <v>0.22374640267542306</v>
      </c>
      <c r="V1529" s="21">
        <v>0</v>
      </c>
      <c r="W1529" s="21">
        <v>48.159666084965082</v>
      </c>
      <c r="X1529" s="21">
        <v>1.8299802409519479</v>
      </c>
      <c r="Y1529" s="21">
        <v>-1.0000000000000022</v>
      </c>
      <c r="Z1529" s="21">
        <v>-1.0000000000000022</v>
      </c>
      <c r="AA1529" s="21">
        <v>54.413042728591947</v>
      </c>
      <c r="AB1529" s="21">
        <v>-0.12279133388165259</v>
      </c>
      <c r="AC1529" s="21">
        <v>0.34172237454418081</v>
      </c>
      <c r="AD1529" s="21">
        <v>-9.1870849171685517E-2</v>
      </c>
      <c r="AE1529" s="21">
        <v>6.3530095745421278</v>
      </c>
      <c r="AF1529" s="21">
        <v>-1.0000000000000022</v>
      </c>
      <c r="AG1529" s="21">
        <v>-1.0000000000000022</v>
      </c>
      <c r="AH1529" s="21">
        <v>-1.0000000000000022</v>
      </c>
      <c r="AI1529" s="21">
        <v>0</v>
      </c>
      <c r="AJ1529" s="21">
        <v>0</v>
      </c>
      <c r="AK1529" s="21">
        <v>0.14043700373130319</v>
      </c>
      <c r="AL1529" s="21">
        <v>-5.3696035570020319E-2</v>
      </c>
      <c r="AM1529" s="21">
        <v>-7.4288502671102541E-2</v>
      </c>
      <c r="AN1529" s="21">
        <v>0.53844317576090384</v>
      </c>
      <c r="AO1529" s="21">
        <v>-1.1550275481210477</v>
      </c>
      <c r="AP1529" s="21">
        <v>13.192599216172496</v>
      </c>
      <c r="AQ1529" s="21">
        <v>27.069328943662644</v>
      </c>
      <c r="AR1529" s="21">
        <v>0.85248603310242033</v>
      </c>
      <c r="AS1529" s="21">
        <v>1.4784746219302409</v>
      </c>
      <c r="AT1529" s="21">
        <v>-1.0000000000000022</v>
      </c>
      <c r="AU1529" s="21">
        <v>-1.0000000000000022</v>
      </c>
      <c r="AV1529" s="21">
        <v>0.6063731833241317</v>
      </c>
      <c r="AW1529" s="21">
        <v>51.001421667832986</v>
      </c>
      <c r="AX1529" s="21">
        <v>51.001421667832986</v>
      </c>
      <c r="AY1529" s="21">
        <v>0.24758609370808982</v>
      </c>
      <c r="AZ1529" s="21">
        <v>13.203678992299544</v>
      </c>
      <c r="BA1529" s="26">
        <v>1468.8548648368633</v>
      </c>
    </row>
    <row r="1530" spans="1:100" x14ac:dyDescent="0.25">
      <c r="A1530">
        <v>3954</v>
      </c>
      <c r="B1530" t="s">
        <v>1912</v>
      </c>
      <c r="C1530" s="26">
        <v>3</v>
      </c>
      <c r="D1530" s="21">
        <v>4.1385167068879936</v>
      </c>
      <c r="E1530" s="21">
        <v>-0.13331585749953317</v>
      </c>
      <c r="F1530" s="21">
        <v>-0.19638366758636283</v>
      </c>
      <c r="G1530" s="21">
        <v>-0.24253975445729975</v>
      </c>
      <c r="H1530" s="21">
        <v>-2.263668170896152E-2</v>
      </c>
      <c r="I1530" s="21">
        <v>0</v>
      </c>
      <c r="J1530" s="21">
        <v>-1.3582009025376913</v>
      </c>
      <c r="K1530" s="21">
        <v>-2.263668170896152E-2</v>
      </c>
      <c r="L1530" s="21">
        <v>-0.99999999999999911</v>
      </c>
      <c r="M1530" s="21">
        <v>-0.99999999999999911</v>
      </c>
      <c r="N1530" s="21">
        <v>-0.45273363417923018</v>
      </c>
      <c r="O1530" s="21">
        <v>2.5377760498930089</v>
      </c>
      <c r="P1530" s="21">
        <v>-0.10365164902405376</v>
      </c>
      <c r="Q1530" s="21">
        <v>0.12951166142830928</v>
      </c>
      <c r="R1530" s="21">
        <v>8.6933843374907616E-2</v>
      </c>
      <c r="S1530" s="21">
        <v>0.33333333333333337</v>
      </c>
      <c r="T1530" s="21">
        <v>0.37523561803735472</v>
      </c>
      <c r="U1530" s="21">
        <v>0.19614886672198964</v>
      </c>
      <c r="V1530" s="21">
        <v>-6.8817000900488774E-3</v>
      </c>
      <c r="W1530" s="21">
        <v>36.818911988463604</v>
      </c>
      <c r="X1530" s="21">
        <v>1.5164131841313362</v>
      </c>
      <c r="Y1530" s="21">
        <v>-0.99999999999999911</v>
      </c>
      <c r="Z1530" s="21">
        <v>-0.99999999999999911</v>
      </c>
      <c r="AA1530" s="21">
        <v>61.728070894826629</v>
      </c>
      <c r="AB1530" s="21">
        <v>0.2431380634342355</v>
      </c>
      <c r="AC1530" s="21">
        <v>0.26199858258205</v>
      </c>
      <c r="AD1530" s="21">
        <v>-8.6921447565227617E-3</v>
      </c>
      <c r="AE1530" s="21">
        <v>24.822225062988132</v>
      </c>
      <c r="AF1530" s="21">
        <v>-0.99999999999999911</v>
      </c>
      <c r="AG1530" s="21">
        <v>-0.99999999999999911</v>
      </c>
      <c r="AH1530" s="21">
        <v>-0.99999999999999911</v>
      </c>
      <c r="AI1530" s="21">
        <v>0</v>
      </c>
      <c r="AJ1530" s="21">
        <v>-6.8817000900488774E-3</v>
      </c>
      <c r="AK1530" s="21">
        <v>9.6992554599296649E-2</v>
      </c>
      <c r="AL1530" s="21">
        <v>-0.18871664731828394</v>
      </c>
      <c r="AM1530" s="21">
        <v>0.12194556636311213</v>
      </c>
      <c r="AN1530" s="21">
        <v>-0.18712207193586181</v>
      </c>
      <c r="AO1530" s="21">
        <v>3.5336019320742862</v>
      </c>
      <c r="AP1530" s="21">
        <v>-5.6216350349879667</v>
      </c>
      <c r="AQ1530" s="21">
        <v>35.460711085925908</v>
      </c>
      <c r="AR1530" s="21">
        <v>0.89783611800262897</v>
      </c>
      <c r="AS1530" s="21">
        <v>1.493776502422375</v>
      </c>
      <c r="AT1530" s="21">
        <v>-0.99999999999999911</v>
      </c>
      <c r="AU1530" s="21">
        <v>-0.99999999999999911</v>
      </c>
      <c r="AV1530" s="21">
        <v>-0.15560591108239213</v>
      </c>
      <c r="AW1530" s="21">
        <v>58.644211909731695</v>
      </c>
      <c r="AX1530" s="21">
        <v>57.956041900726824</v>
      </c>
      <c r="AY1530" s="21">
        <v>-2.5627447709600574E-2</v>
      </c>
      <c r="AZ1530" s="21">
        <v>-29.463457268833473</v>
      </c>
      <c r="BA1530" s="26">
        <v>1455.7685683513553</v>
      </c>
    </row>
    <row r="1531" spans="1:100" x14ac:dyDescent="0.25">
      <c r="A1531">
        <v>3955</v>
      </c>
      <c r="B1531" t="s">
        <v>1913</v>
      </c>
      <c r="C1531" s="26">
        <v>3</v>
      </c>
      <c r="D1531" s="21">
        <v>5.0585322691203478</v>
      </c>
      <c r="E1531" s="21">
        <v>1.9244767353776011E-2</v>
      </c>
      <c r="F1531" s="21">
        <v>-0.14795031466399539</v>
      </c>
      <c r="G1531" s="21">
        <v>-0.13592700503377439</v>
      </c>
      <c r="H1531" s="21">
        <v>5.6723024509058619E-2</v>
      </c>
      <c r="I1531" s="21">
        <v>0</v>
      </c>
      <c r="J1531" s="21">
        <v>3.4033814705435161</v>
      </c>
      <c r="K1531" s="21">
        <v>5.6723024509058619E-2</v>
      </c>
      <c r="L1531" s="21">
        <v>-1.0000000000000009</v>
      </c>
      <c r="M1531" s="21">
        <v>-1.0000000000000009</v>
      </c>
      <c r="N1531" s="21">
        <v>1.1344604901811723</v>
      </c>
      <c r="O1531" s="21">
        <v>8.3259867346300922</v>
      </c>
      <c r="P1531" s="21">
        <v>-0.45967604475526169</v>
      </c>
      <c r="Q1531" s="21">
        <v>0.38971493762145115</v>
      </c>
      <c r="R1531" s="21">
        <v>0.16229039332960696</v>
      </c>
      <c r="S1531" s="21">
        <v>0.33333333333333343</v>
      </c>
      <c r="T1531" s="21">
        <v>0.42031742955261098</v>
      </c>
      <c r="U1531" s="21">
        <v>-0.18492182454637224</v>
      </c>
      <c r="V1531" s="21">
        <v>-3.829584359180075E-2</v>
      </c>
      <c r="W1531" s="21">
        <v>18.948402809548508</v>
      </c>
      <c r="X1531" s="21">
        <v>-0.18555052514012982</v>
      </c>
      <c r="Y1531" s="21">
        <v>-1.0000000000000009</v>
      </c>
      <c r="Z1531" s="21">
        <v>-1.0000000000000009</v>
      </c>
      <c r="AA1531" s="21">
        <v>56.530361234617104</v>
      </c>
      <c r="AB1531" s="21">
        <v>0.39172753312586939</v>
      </c>
      <c r="AC1531" s="21">
        <v>0.19775456902506061</v>
      </c>
      <c r="AD1531" s="21">
        <v>0.15891125848385024</v>
      </c>
      <c r="AE1531" s="21">
        <v>37.419668031739</v>
      </c>
      <c r="AF1531" s="21">
        <v>-1.0000000000000009</v>
      </c>
      <c r="AG1531" s="21">
        <v>-1.0000000000000009</v>
      </c>
      <c r="AH1531" s="21">
        <v>-1.0000000000000009</v>
      </c>
      <c r="AI1531" s="21">
        <v>0</v>
      </c>
      <c r="AJ1531" s="21">
        <v>-3.829584359180075E-2</v>
      </c>
      <c r="AK1531" s="21">
        <v>0.49973348949599156</v>
      </c>
      <c r="AL1531" s="21">
        <v>-0.12796521309934206</v>
      </c>
      <c r="AM1531" s="21">
        <v>0.2237280049840811</v>
      </c>
      <c r="AN1531" s="21">
        <v>0.12667197772863739</v>
      </c>
      <c r="AO1531" s="21">
        <v>8.0918675720819842</v>
      </c>
      <c r="AP1531" s="21">
        <v>2.5269733777192229</v>
      </c>
      <c r="AQ1531" s="21">
        <v>22.35178428009203</v>
      </c>
      <c r="AR1531" s="21">
        <v>0.53043309474777167</v>
      </c>
      <c r="AS1531" s="21">
        <v>-0.12882750063107118</v>
      </c>
      <c r="AT1531" s="21">
        <v>-1.0000000000000009</v>
      </c>
      <c r="AU1531" s="21">
        <v>-1.0000000000000009</v>
      </c>
      <c r="AV1531" s="21">
        <v>2.6363388295832513E-2</v>
      </c>
      <c r="AW1531" s="21">
        <v>67.383321346966397</v>
      </c>
      <c r="AX1531" s="21">
        <v>63.553736987786323</v>
      </c>
      <c r="AY1531" s="21">
        <v>0.13419738212396407</v>
      </c>
      <c r="AZ1531" s="21">
        <v>7.2752515681553334</v>
      </c>
      <c r="BA1531" s="26">
        <v>1443.1204355450993</v>
      </c>
    </row>
    <row r="1532" spans="1:100" x14ac:dyDescent="0.25">
      <c r="A1532">
        <v>3957</v>
      </c>
      <c r="B1532" t="s">
        <v>1914</v>
      </c>
      <c r="C1532" s="26">
        <v>3</v>
      </c>
      <c r="D1532" s="21">
        <v>5.9210412392438956</v>
      </c>
      <c r="E1532" s="21">
        <v>-4.6542280957282002E-2</v>
      </c>
      <c r="F1532" s="21">
        <v>0.6520011645946151</v>
      </c>
      <c r="G1532" s="21">
        <v>0.63608335487376411</v>
      </c>
      <c r="H1532" s="21">
        <v>-8.8676601178406284E-2</v>
      </c>
      <c r="I1532" s="21">
        <v>0</v>
      </c>
      <c r="J1532" s="21">
        <v>-5.3205960707043785</v>
      </c>
      <c r="K1532" s="21">
        <v>-8.8676601178406284E-2</v>
      </c>
      <c r="L1532" s="21">
        <v>-0.99999999999999922</v>
      </c>
      <c r="M1532" s="21">
        <v>-0.99999999999999922</v>
      </c>
      <c r="N1532" s="21">
        <v>-1.7735320235681253</v>
      </c>
      <c r="O1532" s="21">
        <v>1.2365285234132837</v>
      </c>
      <c r="P1532" s="21">
        <v>2.1703056546604875</v>
      </c>
      <c r="Q1532" s="21">
        <v>-0.66099339657771716</v>
      </c>
      <c r="R1532" s="21">
        <v>-9.8558663497248622E-2</v>
      </c>
      <c r="S1532" s="21">
        <v>0.33333333333333309</v>
      </c>
      <c r="T1532" s="21">
        <v>0.2834432405470782</v>
      </c>
      <c r="U1532" s="21">
        <v>0.3738607754215002</v>
      </c>
      <c r="V1532" s="21">
        <v>-2.2383153448348875E-2</v>
      </c>
      <c r="W1532" s="21">
        <v>42.277231881278745</v>
      </c>
      <c r="X1532" s="21">
        <v>2.0167072632684699</v>
      </c>
      <c r="Y1532" s="21">
        <v>-0.99999999999999922</v>
      </c>
      <c r="Z1532" s="21">
        <v>-0.99999999999999922</v>
      </c>
      <c r="AA1532" s="21">
        <v>47.644722466192327</v>
      </c>
      <c r="AB1532" s="21">
        <v>6.6634954659910164E-2</v>
      </c>
      <c r="AC1532" s="21">
        <v>7.2753564725047376E-2</v>
      </c>
      <c r="AD1532" s="21">
        <v>-3.0067534416741575E-2</v>
      </c>
      <c r="AE1532" s="21">
        <v>5.4660492484107968</v>
      </c>
      <c r="AF1532" s="21">
        <v>-0.99999999999999922</v>
      </c>
      <c r="AG1532" s="21">
        <v>-0.99999999999999922</v>
      </c>
      <c r="AH1532" s="21">
        <v>-0.99999999999999922</v>
      </c>
      <c r="AI1532" s="21">
        <v>0</v>
      </c>
      <c r="AJ1532" s="21">
        <v>-2.2383153448348875E-2</v>
      </c>
      <c r="AK1532" s="21">
        <v>-0.10102320711065124</v>
      </c>
      <c r="AL1532" s="21">
        <v>-2.4221697746321349E-2</v>
      </c>
      <c r="AM1532" s="21">
        <v>-3.2059754955422848E-2</v>
      </c>
      <c r="AN1532" s="21">
        <v>-7.5968701032516295E-2</v>
      </c>
      <c r="AO1532" s="21">
        <v>-1.3066099094388262</v>
      </c>
      <c r="AP1532" s="21">
        <v>-2.0203260145445148</v>
      </c>
      <c r="AQ1532" s="21">
        <v>36.956635810574383</v>
      </c>
      <c r="AR1532" s="21">
        <v>0.96825419585356232</v>
      </c>
      <c r="AS1532" s="21">
        <v>1.9280306620900629</v>
      </c>
      <c r="AT1532" s="21">
        <v>-0.99999999999999922</v>
      </c>
      <c r="AU1532" s="21">
        <v>-0.99999999999999922</v>
      </c>
      <c r="AV1532" s="21">
        <v>0.5375246913765156</v>
      </c>
      <c r="AW1532" s="21">
        <v>46.860924975061074</v>
      </c>
      <c r="AX1532" s="21">
        <v>44.622609630226187</v>
      </c>
      <c r="AY1532" s="21">
        <v>1.0699392492899983E-2</v>
      </c>
      <c r="AZ1532" s="21">
        <v>-30.374006918852935</v>
      </c>
      <c r="BA1532" s="26">
        <v>1435.5590523552119</v>
      </c>
    </row>
    <row r="1533" spans="1:100" x14ac:dyDescent="0.25">
      <c r="A1533">
        <v>3958</v>
      </c>
      <c r="B1533" t="s">
        <v>1915</v>
      </c>
      <c r="C1533" s="26">
        <v>3</v>
      </c>
      <c r="D1533" s="21">
        <v>2.5453495057420303</v>
      </c>
      <c r="E1533" s="21">
        <v>0.2716951627561055</v>
      </c>
      <c r="F1533" s="21">
        <v>6.9439032455054686E-2</v>
      </c>
      <c r="G1533" s="21">
        <v>0.11646187292657785</v>
      </c>
      <c r="H1533" s="21">
        <v>3.3767980948334289E-2</v>
      </c>
      <c r="I1533" s="21">
        <v>0</v>
      </c>
      <c r="J1533" s="21">
        <v>2.0260788569000567</v>
      </c>
      <c r="K1533" s="21">
        <v>3.3767980948334289E-2</v>
      </c>
      <c r="L1533" s="21">
        <v>-1.0000000000000013</v>
      </c>
      <c r="M1533" s="21">
        <v>-1.0000000000000013</v>
      </c>
      <c r="N1533" s="21">
        <v>0.67535961896668573</v>
      </c>
      <c r="O1533" s="21">
        <v>4.6878902355686636</v>
      </c>
      <c r="P1533" s="21">
        <v>-0.45513917706013557</v>
      </c>
      <c r="Q1533" s="21">
        <v>0.7650318552341937</v>
      </c>
      <c r="R1533" s="21">
        <v>0.16443315619847917</v>
      </c>
      <c r="S1533" s="21">
        <v>0.33333333333333343</v>
      </c>
      <c r="T1533" s="21">
        <v>0.26688373963744555</v>
      </c>
      <c r="U1533" s="21">
        <v>2.049430016567471E-3</v>
      </c>
      <c r="V1533" s="21">
        <v>-2.944220024534968E-2</v>
      </c>
      <c r="W1533" s="21">
        <v>21.562252871746512</v>
      </c>
      <c r="X1533" s="21">
        <v>0.33154401692072805</v>
      </c>
      <c r="Y1533" s="21">
        <v>-1.0000000000000013</v>
      </c>
      <c r="Z1533" s="21">
        <v>-1.0000000000000013</v>
      </c>
      <c r="AA1533" s="21">
        <v>44.356671261025312</v>
      </c>
      <c r="AB1533" s="21">
        <v>0.22508304811113478</v>
      </c>
      <c r="AC1533" s="21">
        <v>0.30445207133098867</v>
      </c>
      <c r="AD1533" s="21">
        <v>-7.693541478051677E-2</v>
      </c>
      <c r="AE1533" s="21">
        <v>22.629985233080347</v>
      </c>
      <c r="AF1533" s="21">
        <v>-1.0000000000000013</v>
      </c>
      <c r="AG1533" s="21">
        <v>-1.0000000000000013</v>
      </c>
      <c r="AH1533" s="21">
        <v>-1.0000000000000013</v>
      </c>
      <c r="AI1533" s="21">
        <v>1.1048846181242248E-2</v>
      </c>
      <c r="AJ1533" s="21">
        <v>-2.944220024534968E-2</v>
      </c>
      <c r="AK1533" s="21">
        <v>0.19038457187153626</v>
      </c>
      <c r="AL1533" s="21">
        <v>7.5396476745025337E-2</v>
      </c>
      <c r="AM1533" s="21">
        <v>-0.13868306157566279</v>
      </c>
      <c r="AN1533" s="21">
        <v>4.0185954127000025E-3</v>
      </c>
      <c r="AO1533" s="21">
        <v>-2.5151536800338876</v>
      </c>
      <c r="AP1533" s="21">
        <v>0.47744726904262624</v>
      </c>
      <c r="AQ1533" s="21">
        <v>23.588331728646558</v>
      </c>
      <c r="AR1533" s="21">
        <v>0.5728243027419968</v>
      </c>
      <c r="AS1533" s="21">
        <v>0.3653119978690631</v>
      </c>
      <c r="AT1533" s="21">
        <v>-1.0000000000000013</v>
      </c>
      <c r="AU1533" s="21">
        <v>-1.0000000000000013</v>
      </c>
      <c r="AV1533" s="21">
        <v>0.28089502912505698</v>
      </c>
      <c r="AW1533" s="21">
        <v>49.522008765636599</v>
      </c>
      <c r="AX1533" s="21">
        <v>46.798765664726481</v>
      </c>
      <c r="AY1533" s="21">
        <v>9.0583965206733147E-2</v>
      </c>
      <c r="AZ1533" s="21">
        <v>3.0341895843332081</v>
      </c>
      <c r="BA1533" s="26">
        <v>1460.7796109486176</v>
      </c>
      <c r="CU1533" t="e">
        <v>#N/A</v>
      </c>
      <c r="CV1533" t="e">
        <v>#N/A</v>
      </c>
    </row>
    <row r="1534" spans="1:100" x14ac:dyDescent="0.25">
      <c r="A1534">
        <v>3959</v>
      </c>
      <c r="B1534" t="s">
        <v>1916</v>
      </c>
      <c r="C1534" s="26">
        <v>3</v>
      </c>
      <c r="D1534" s="21">
        <v>2.8070940415415486</v>
      </c>
      <c r="E1534" s="21">
        <v>3.1658688419492078</v>
      </c>
      <c r="F1534" s="21">
        <v>0.83607146882627281</v>
      </c>
      <c r="G1534" s="21">
        <v>1.7325788010027139</v>
      </c>
      <c r="H1534" s="21">
        <v>0.3165871875781025</v>
      </c>
      <c r="I1534" s="21">
        <v>0</v>
      </c>
      <c r="J1534" s="21">
        <v>18.995231254686139</v>
      </c>
      <c r="K1534" s="21">
        <v>0.3165871875781025</v>
      </c>
      <c r="L1534" s="21">
        <v>-1.0000000000000002</v>
      </c>
      <c r="M1534" s="21">
        <v>-1.0000000000000002</v>
      </c>
      <c r="N1534" s="21">
        <v>6.3317437515620476</v>
      </c>
      <c r="O1534" s="21">
        <v>23.53490409723041</v>
      </c>
      <c r="P1534" s="21">
        <v>46.867637208451647</v>
      </c>
      <c r="Q1534" s="21">
        <v>-1.7459287918357487</v>
      </c>
      <c r="R1534" s="21">
        <v>4.6611327926443931</v>
      </c>
      <c r="S1534" s="21">
        <v>0.33333333333333359</v>
      </c>
      <c r="T1534" s="21">
        <v>0.33149681875489062</v>
      </c>
      <c r="U1534" s="21">
        <v>-8.9099907466497014E-2</v>
      </c>
      <c r="V1534" s="21">
        <v>-1.620878944380957E-2</v>
      </c>
      <c r="W1534" s="21">
        <v>9.717370703992593</v>
      </c>
      <c r="X1534" s="21">
        <v>-0.10724591659716692</v>
      </c>
      <c r="Y1534" s="21">
        <v>-1.0000000000000002</v>
      </c>
      <c r="Z1534" s="21">
        <v>-1.0000000000000002</v>
      </c>
      <c r="AA1534" s="21">
        <v>66.644437447292546</v>
      </c>
      <c r="AB1534" s="21">
        <v>0.2340073321474157</v>
      </c>
      <c r="AC1534" s="21">
        <v>0.54596515016082647</v>
      </c>
      <c r="AD1534" s="21">
        <v>0.26534619670486931</v>
      </c>
      <c r="AE1534" s="21">
        <v>52.265933950655587</v>
      </c>
      <c r="AF1534" s="21">
        <v>-1.0000000000000002</v>
      </c>
      <c r="AG1534" s="21">
        <v>-1.0000000000000002</v>
      </c>
      <c r="AH1534" s="21">
        <v>-1.0000000000000002</v>
      </c>
      <c r="AI1534" s="21">
        <v>2.9941746985353977E-2</v>
      </c>
      <c r="AJ1534" s="21">
        <v>-1.620878944380957E-2</v>
      </c>
      <c r="AK1534" s="21">
        <v>0.21938550200020976</v>
      </c>
      <c r="AL1534" s="21">
        <v>0.20551530313501726</v>
      </c>
      <c r="AM1534" s="21">
        <v>2.3610700629705911E-2</v>
      </c>
      <c r="AN1534" s="21">
        <v>0.2509740884768531</v>
      </c>
      <c r="AO1534" s="21">
        <v>1.6871950257436954</v>
      </c>
      <c r="AP1534" s="21">
        <v>7.3019287275964144</v>
      </c>
      <c r="AQ1534" s="21">
        <v>28.712601958678743</v>
      </c>
      <c r="AR1534" s="21">
        <v>0.55952145517791751</v>
      </c>
      <c r="AS1534" s="21">
        <v>0.20934127098093538</v>
      </c>
      <c r="AT1534" s="21">
        <v>-1.0000000000000002</v>
      </c>
      <c r="AU1534" s="21">
        <v>-1.0000000000000002</v>
      </c>
      <c r="AV1534" s="21">
        <v>6.3937115936471081</v>
      </c>
      <c r="AW1534" s="21">
        <v>97.481270272119389</v>
      </c>
      <c r="AX1534" s="21">
        <v>96.459226267445501</v>
      </c>
      <c r="AY1534" s="21">
        <v>0.48851620014103581</v>
      </c>
      <c r="AZ1534" s="21">
        <v>50.036634960919507</v>
      </c>
      <c r="BA1534" s="26">
        <v>1546.0882434429236</v>
      </c>
    </row>
    <row r="1535" spans="1:100" x14ac:dyDescent="0.25">
      <c r="A1535">
        <v>3965</v>
      </c>
      <c r="B1535" t="s">
        <v>1917</v>
      </c>
      <c r="C1535" s="26">
        <v>3</v>
      </c>
      <c r="D1535" s="21">
        <v>5.1029082002982218</v>
      </c>
      <c r="E1535" s="21">
        <v>-7.6278543226198882E-3</v>
      </c>
      <c r="F1535" s="21">
        <v>0.22341890211222615</v>
      </c>
      <c r="G1535" s="21">
        <v>0.22341890211222615</v>
      </c>
      <c r="H1535" s="21">
        <v>4.7840793956468682E-2</v>
      </c>
      <c r="I1535" s="21">
        <v>0</v>
      </c>
      <c r="J1535" s="21">
        <v>2.8704476373881214</v>
      </c>
      <c r="K1535" s="21">
        <v>4.7840793956468682E-2</v>
      </c>
      <c r="L1535" s="21">
        <v>-0.99999999999999845</v>
      </c>
      <c r="M1535" s="21">
        <v>-0.99999999999999845</v>
      </c>
      <c r="N1535" s="21">
        <v>0.95681587912937449</v>
      </c>
      <c r="O1535" s="21">
        <v>8.1967747397985793</v>
      </c>
      <c r="P1535" s="21">
        <v>0.29692284248891609</v>
      </c>
      <c r="Q1535" s="21">
        <v>-0.69364642950973543</v>
      </c>
      <c r="R1535" s="21">
        <v>-0.2140085746446666</v>
      </c>
      <c r="S1535" s="21">
        <v>0.33333333333333276</v>
      </c>
      <c r="T1535" s="21">
        <v>0.42284483997792216</v>
      </c>
      <c r="U1535" s="21">
        <v>0.12725098548459524</v>
      </c>
      <c r="V1535" s="21">
        <v>-5.9831480850035734E-3</v>
      </c>
      <c r="W1535" s="21">
        <v>33.184208670175103</v>
      </c>
      <c r="X1535" s="21">
        <v>1.2709539394277345</v>
      </c>
      <c r="Y1535" s="21">
        <v>-0.99999999999999845</v>
      </c>
      <c r="Z1535" s="21">
        <v>-0.99999999999999845</v>
      </c>
      <c r="AA1535" s="21">
        <v>34.067284801342169</v>
      </c>
      <c r="AB1535" s="21">
        <v>-6.1922543369869354E-2</v>
      </c>
      <c r="AC1535" s="21">
        <v>-1.9770366207483236E-2</v>
      </c>
      <c r="AD1535" s="21">
        <v>0.10363460369358699</v>
      </c>
      <c r="AE1535" s="21">
        <v>1.0970847058117115</v>
      </c>
      <c r="AF1535" s="21">
        <v>-0.99999999999999845</v>
      </c>
      <c r="AG1535" s="21">
        <v>-0.99999999999999845</v>
      </c>
      <c r="AH1535" s="21">
        <v>-0.99999999999999845</v>
      </c>
      <c r="AI1535" s="21">
        <v>0</v>
      </c>
      <c r="AJ1535" s="21">
        <v>-5.9831480850035734E-3</v>
      </c>
      <c r="AK1535" s="21">
        <v>0.14216265177803078</v>
      </c>
      <c r="AL1535" s="21">
        <v>6.8732532229797583E-2</v>
      </c>
      <c r="AM1535" s="21">
        <v>0.15271690711660152</v>
      </c>
      <c r="AN1535" s="21">
        <v>0.50206146144955832</v>
      </c>
      <c r="AO1535" s="21">
        <v>4.52873593680519</v>
      </c>
      <c r="AP1535" s="21">
        <v>12.895199197387937</v>
      </c>
      <c r="AQ1535" s="21">
        <v>36.054656307563221</v>
      </c>
      <c r="AR1535" s="21">
        <v>0.87744601071084627</v>
      </c>
      <c r="AS1535" s="21">
        <v>1.3187947333842036</v>
      </c>
      <c r="AT1535" s="21">
        <v>-0.99999999999999845</v>
      </c>
      <c r="AU1535" s="21">
        <v>-0.99999999999999845</v>
      </c>
      <c r="AV1535" s="21">
        <v>9.4103274675594768E-3</v>
      </c>
      <c r="AW1535" s="21">
        <v>55.15925873852872</v>
      </c>
      <c r="AX1535" s="21">
        <v>54.560943930028358</v>
      </c>
      <c r="AY1535" s="21">
        <v>0.11471312664677734</v>
      </c>
      <c r="AZ1535" s="21">
        <v>-17.088123623270718</v>
      </c>
      <c r="BA1535" s="26">
        <v>1440.6783241861694</v>
      </c>
    </row>
    <row r="1536" spans="1:100" x14ac:dyDescent="0.25">
      <c r="A1536">
        <v>3966</v>
      </c>
      <c r="B1536" t="s">
        <v>1918</v>
      </c>
      <c r="C1536" s="26">
        <v>3</v>
      </c>
      <c r="D1536" s="21">
        <v>4.675844687669092</v>
      </c>
      <c r="E1536" s="21">
        <v>-0.45476505595089745</v>
      </c>
      <c r="F1536" s="21">
        <v>-4.5910838804416029E-2</v>
      </c>
      <c r="G1536" s="21">
        <v>-0.18679928294336973</v>
      </c>
      <c r="H1536" s="21">
        <v>-2.8116457253386629E-2</v>
      </c>
      <c r="I1536" s="21">
        <v>-1.9886820736045828E-3</v>
      </c>
      <c r="J1536" s="21">
        <v>-1.8063083596194716</v>
      </c>
      <c r="K1536" s="21">
        <v>-3.0105139326991215E-2</v>
      </c>
      <c r="L1536" s="21">
        <v>-1.0000000000000004</v>
      </c>
      <c r="M1536" s="21">
        <v>-1.0000000000000004</v>
      </c>
      <c r="N1536" s="21">
        <v>-0.6021027865398243</v>
      </c>
      <c r="O1536" s="21">
        <v>2.6827370451062515</v>
      </c>
      <c r="P1536" s="21">
        <v>0.81532868974405348</v>
      </c>
      <c r="Q1536" s="21">
        <v>-0.62804145518554622</v>
      </c>
      <c r="R1536" s="21">
        <v>-0.20408491725078898</v>
      </c>
      <c r="S1536" s="21">
        <v>0.35848361814924867</v>
      </c>
      <c r="T1536" s="21">
        <v>0.26808074999702181</v>
      </c>
      <c r="U1536" s="21">
        <v>0.28044397177795533</v>
      </c>
      <c r="V1536" s="21">
        <v>7.2861545777667082E-3</v>
      </c>
      <c r="W1536" s="21">
        <v>37.775985353159371</v>
      </c>
      <c r="X1536" s="21">
        <v>1.7569097387153723</v>
      </c>
      <c r="Y1536" s="21">
        <v>-1.0000000000000004</v>
      </c>
      <c r="Z1536" s="21">
        <v>-1.0000000000000004</v>
      </c>
      <c r="AA1536" s="21">
        <v>85.816565803686302</v>
      </c>
      <c r="AB1536" s="21">
        <v>0.38678061744336983</v>
      </c>
      <c r="AC1536" s="21">
        <v>0.14104299361057174</v>
      </c>
      <c r="AD1536" s="21">
        <v>0.43706969630161252</v>
      </c>
      <c r="AE1536" s="21">
        <v>48.244665367777685</v>
      </c>
      <c r="AF1536" s="21">
        <v>-1.0000000000000004</v>
      </c>
      <c r="AG1536" s="21">
        <v>-1.0000000000000004</v>
      </c>
      <c r="AH1536" s="21">
        <v>-1.0000000000000004</v>
      </c>
      <c r="AI1536" s="21">
        <v>0</v>
      </c>
      <c r="AJ1536" s="21">
        <v>7.2861545777667082E-3</v>
      </c>
      <c r="AK1536" s="21">
        <v>0.38760360494501817</v>
      </c>
      <c r="AL1536" s="21">
        <v>-4.4195940672581306E-2</v>
      </c>
      <c r="AM1536" s="21">
        <v>-6.3685139102438823E-2</v>
      </c>
      <c r="AN1536" s="21">
        <v>-6.9897768183330183E-2</v>
      </c>
      <c r="AO1536" s="21">
        <v>0.34588954716411868</v>
      </c>
      <c r="AP1536" s="21">
        <v>-1.9684239079461601</v>
      </c>
      <c r="AQ1536" s="21">
        <v>35.969676993539892</v>
      </c>
      <c r="AR1536" s="21">
        <v>0.91429449450199285</v>
      </c>
      <c r="AS1536" s="21">
        <v>1.7268045993883814</v>
      </c>
      <c r="AT1536" s="21">
        <v>-1.0000000000000004</v>
      </c>
      <c r="AU1536" s="21">
        <v>-1.0000000000000004</v>
      </c>
      <c r="AV1536" s="21">
        <v>-0.39088420019415859</v>
      </c>
      <c r="AW1536" s="21">
        <v>86.530878940846378</v>
      </c>
      <c r="AX1536" s="21">
        <v>87.259494398623048</v>
      </c>
      <c r="AY1536" s="21">
        <v>-4.0937422222487259E-2</v>
      </c>
      <c r="AZ1536" s="21">
        <v>2.8640724713455663</v>
      </c>
      <c r="BA1536" s="26">
        <v>1488.5544584274621</v>
      </c>
    </row>
    <row r="1537" spans="1:100" x14ac:dyDescent="0.25">
      <c r="A1537">
        <v>3969</v>
      </c>
      <c r="B1537" t="s">
        <v>1069</v>
      </c>
      <c r="C1537" s="26">
        <v>3</v>
      </c>
      <c r="D1537" s="21">
        <v>2.9431927891936729</v>
      </c>
      <c r="E1537" s="21">
        <v>-7.3158097201570321E-2</v>
      </c>
      <c r="F1537" s="21">
        <v>-0.53331916746973973</v>
      </c>
      <c r="G1537" s="21">
        <v>-0.55417903702588067</v>
      </c>
      <c r="H1537" s="21">
        <v>-1.5909984017067485E-2</v>
      </c>
      <c r="I1537" s="21">
        <v>0</v>
      </c>
      <c r="J1537" s="21">
        <v>-0.95459904102405047</v>
      </c>
      <c r="K1537" s="21">
        <v>-1.5909984017067485E-2</v>
      </c>
      <c r="L1537" s="21">
        <v>-1.0000000000000009</v>
      </c>
      <c r="M1537" s="21">
        <v>-1.0000000000000009</v>
      </c>
      <c r="N1537" s="21">
        <v>-0.31819968034135065</v>
      </c>
      <c r="O1537" s="21">
        <v>1.434414711143738</v>
      </c>
      <c r="P1537" s="21">
        <v>-4.4604578292299489E-2</v>
      </c>
      <c r="Q1537" s="21">
        <v>2.1321946044539617</v>
      </c>
      <c r="R1537" s="21">
        <v>0.76178931205222522</v>
      </c>
      <c r="S1537" s="21">
        <v>0.33333333333333326</v>
      </c>
      <c r="T1537" s="21">
        <v>0.22617932841050425</v>
      </c>
      <c r="U1537" s="21">
        <v>-0.15255697448191011</v>
      </c>
      <c r="V1537" s="21">
        <v>0</v>
      </c>
      <c r="W1537" s="21">
        <v>16.914626851159806</v>
      </c>
      <c r="X1537" s="21">
        <v>-0.12428758325918453</v>
      </c>
      <c r="Y1537" s="21">
        <v>-1.0000000000000009</v>
      </c>
      <c r="Z1537" s="21">
        <v>-1.0000000000000009</v>
      </c>
      <c r="AA1537" s="21">
        <v>24.439804474060267</v>
      </c>
      <c r="AB1537" s="21">
        <v>-7.8021808992019395E-2</v>
      </c>
      <c r="AC1537" s="21">
        <v>6.8834857707043173E-2</v>
      </c>
      <c r="AD1537" s="21">
        <v>0.14445471750194105</v>
      </c>
      <c r="AE1537" s="21">
        <v>6.7633883108482324</v>
      </c>
      <c r="AF1537" s="21">
        <v>-1.0000000000000009</v>
      </c>
      <c r="AG1537" s="21">
        <v>-1.0000000000000009</v>
      </c>
      <c r="AH1537" s="21">
        <v>-1.0000000000000009</v>
      </c>
      <c r="AI1537" s="21">
        <v>-5.8006910685673586E-3</v>
      </c>
      <c r="AJ1537" s="21">
        <v>0</v>
      </c>
      <c r="AK1537" s="21">
        <v>-0.17916093526865989</v>
      </c>
      <c r="AL1537" s="21">
        <v>9.7281008006049469E-2</v>
      </c>
      <c r="AM1537" s="21">
        <v>0.20001313586155881</v>
      </c>
      <c r="AN1537" s="21">
        <v>0.11751450521618269</v>
      </c>
      <c r="AO1537" s="21">
        <v>4.1045237201956652</v>
      </c>
      <c r="AP1537" s="21">
        <v>3.4242676704348134</v>
      </c>
      <c r="AQ1537" s="21">
        <v>15.960027810135754</v>
      </c>
      <c r="AR1537" s="21">
        <v>0.4069556872619276</v>
      </c>
      <c r="AS1537" s="21">
        <v>-0.1401975672762521</v>
      </c>
      <c r="AT1537" s="21">
        <v>-1.0000000000000009</v>
      </c>
      <c r="AU1537" s="21">
        <v>-1.0000000000000009</v>
      </c>
      <c r="AV1537" s="21">
        <v>0.20761027502634447</v>
      </c>
      <c r="AW1537" s="21">
        <v>29.298486855638814</v>
      </c>
      <c r="AX1537" s="21">
        <v>29.182473034267467</v>
      </c>
      <c r="AY1537" s="21">
        <v>0.14149544574770515</v>
      </c>
      <c r="AZ1537" s="21">
        <v>3.4634873156683121</v>
      </c>
      <c r="BA1537" s="26">
        <v>1379.5383232348097</v>
      </c>
    </row>
    <row r="1538" spans="1:100" x14ac:dyDescent="0.25">
      <c r="A1538">
        <v>3970</v>
      </c>
      <c r="B1538" t="s">
        <v>1919</v>
      </c>
      <c r="C1538" s="26">
        <v>3</v>
      </c>
      <c r="D1538" s="21">
        <v>5.6067023534000588</v>
      </c>
      <c r="E1538" s="21">
        <v>0.30589008356420849</v>
      </c>
      <c r="F1538" s="21">
        <v>0.42149990258417958</v>
      </c>
      <c r="G1538" s="21">
        <v>0.52346326377224883</v>
      </c>
      <c r="H1538" s="21">
        <v>0.54367036891582521</v>
      </c>
      <c r="I1538" s="21">
        <v>0</v>
      </c>
      <c r="J1538" s="21">
        <v>32.620222134949515</v>
      </c>
      <c r="K1538" s="21">
        <v>0.54367036891582521</v>
      </c>
      <c r="L1538" s="21">
        <v>-1.0000000000000011</v>
      </c>
      <c r="M1538" s="21">
        <v>-1.0000000000000011</v>
      </c>
      <c r="N1538" s="21">
        <v>10.873407378316506</v>
      </c>
      <c r="O1538" s="21">
        <v>38.750387752121839</v>
      </c>
      <c r="P1538" s="21">
        <v>-0.92103729768817122</v>
      </c>
      <c r="Q1538" s="21">
        <v>0.19879896517574253</v>
      </c>
      <c r="R1538" s="21">
        <v>6.6212723060855516E-2</v>
      </c>
      <c r="S1538" s="21">
        <v>0.33333333333333354</v>
      </c>
      <c r="T1538" s="21">
        <v>0.34590597904342701</v>
      </c>
      <c r="U1538" s="21">
        <v>0.42809352804322548</v>
      </c>
      <c r="V1538" s="21">
        <v>-1.0117189875710411E-2</v>
      </c>
      <c r="W1538" s="21">
        <v>22.141811265138056</v>
      </c>
      <c r="X1538" s="21">
        <v>1.782368645704651</v>
      </c>
      <c r="Y1538" s="21">
        <v>-1.0000000000000011</v>
      </c>
      <c r="Z1538" s="21">
        <v>-1.0000000000000011</v>
      </c>
      <c r="AA1538" s="21">
        <v>45.183952928096211</v>
      </c>
      <c r="AB1538" s="21">
        <v>2.2970728945939056E-2</v>
      </c>
      <c r="AC1538" s="21">
        <v>8.5157955797599411E-2</v>
      </c>
      <c r="AD1538" s="21">
        <v>0.35138989405440779</v>
      </c>
      <c r="AE1538" s="21">
        <v>22.975928939897326</v>
      </c>
      <c r="AF1538" s="21">
        <v>-1.0000000000000011</v>
      </c>
      <c r="AG1538" s="21">
        <v>-1.0000000000000011</v>
      </c>
      <c r="AH1538" s="21">
        <v>-1.0000000000000011</v>
      </c>
      <c r="AI1538" s="21">
        <v>7.7163144380570509E-2</v>
      </c>
      <c r="AJ1538" s="21">
        <v>-1.0117189875710411E-2</v>
      </c>
      <c r="AK1538" s="21">
        <v>-0.10492970739016634</v>
      </c>
      <c r="AL1538" s="21">
        <v>1.8474992227447876E-2</v>
      </c>
      <c r="AM1538" s="21">
        <v>0.13718374135130534</v>
      </c>
      <c r="AN1538" s="21">
        <v>0.23534298623144456</v>
      </c>
      <c r="AO1538" s="21">
        <v>2.9049449968318006</v>
      </c>
      <c r="AP1538" s="21">
        <v>5.9759496169233559</v>
      </c>
      <c r="AQ1538" s="21">
        <v>54.762033400087581</v>
      </c>
      <c r="AR1538" s="21">
        <v>1.0972156505442763</v>
      </c>
      <c r="AS1538" s="21">
        <v>2.3260390146204757</v>
      </c>
      <c r="AT1538" s="21">
        <v>-1.0000000000000011</v>
      </c>
      <c r="AU1538" s="21">
        <v>-1.0000000000000011</v>
      </c>
      <c r="AV1538" s="21">
        <v>0.58967598683310507</v>
      </c>
      <c r="AW1538" s="21">
        <v>89.910290297141387</v>
      </c>
      <c r="AX1538" s="21">
        <v>90.441834197181763</v>
      </c>
      <c r="AY1538" s="21">
        <v>0.30494102221216451</v>
      </c>
      <c r="AZ1538" s="21">
        <v>4.7642515677364656</v>
      </c>
      <c r="BA1538" s="26">
        <v>1496.4520491979356</v>
      </c>
    </row>
    <row r="1539" spans="1:100" x14ac:dyDescent="0.25">
      <c r="A1539">
        <v>3971</v>
      </c>
      <c r="B1539" t="s">
        <v>1920</v>
      </c>
      <c r="C1539" s="26">
        <v>3</v>
      </c>
      <c r="D1539" s="21">
        <v>4.7146641165879064</v>
      </c>
      <c r="E1539" s="21">
        <v>7.4282490888624101E-3</v>
      </c>
      <c r="F1539" s="21">
        <v>-7.6709601299427502E-3</v>
      </c>
      <c r="G1539" s="21">
        <v>-7.6709601299427502E-3</v>
      </c>
      <c r="H1539" s="21">
        <v>-6.4921118427113553E-2</v>
      </c>
      <c r="I1539" s="21">
        <v>0</v>
      </c>
      <c r="J1539" s="21">
        <v>-3.8952671056268131</v>
      </c>
      <c r="K1539" s="21">
        <v>-6.4921118427113553E-2</v>
      </c>
      <c r="L1539" s="21">
        <v>-1.0000000000000013</v>
      </c>
      <c r="M1539" s="21">
        <v>-1.0000000000000013</v>
      </c>
      <c r="N1539" s="21">
        <v>-1.2984223685422713</v>
      </c>
      <c r="O1539" s="21">
        <v>0.81172605083114957</v>
      </c>
      <c r="P1539" s="21">
        <v>0.75471935151768965</v>
      </c>
      <c r="Q1539" s="21">
        <v>-0.11117317082694364</v>
      </c>
      <c r="R1539" s="21">
        <v>6.1560312957623278E-2</v>
      </c>
      <c r="S1539" s="21">
        <v>0.33333333333333381</v>
      </c>
      <c r="T1539" s="21">
        <v>0.33333333333333381</v>
      </c>
      <c r="U1539" s="21">
        <v>0.13497030721379175</v>
      </c>
      <c r="V1539" s="21">
        <v>-3.929796843496676E-2</v>
      </c>
      <c r="W1539" s="21">
        <v>33.090404954904258</v>
      </c>
      <c r="X1539" s="21">
        <v>1.0356812033391478</v>
      </c>
      <c r="Y1539" s="21">
        <v>-1.0000000000000013</v>
      </c>
      <c r="Z1539" s="21">
        <v>-1.0000000000000013</v>
      </c>
      <c r="AA1539" s="21">
        <v>57.041378024338044</v>
      </c>
      <c r="AB1539" s="21">
        <v>0.26525857212353249</v>
      </c>
      <c r="AC1539" s="21">
        <v>0.15516109237337744</v>
      </c>
      <c r="AD1539" s="21">
        <v>5.7368590632613507E-2</v>
      </c>
      <c r="AE1539" s="21">
        <v>23.889412756476165</v>
      </c>
      <c r="AF1539" s="21">
        <v>-1.0000000000000013</v>
      </c>
      <c r="AG1539" s="21">
        <v>-1.0000000000000013</v>
      </c>
      <c r="AH1539" s="21">
        <v>-1.0000000000000013</v>
      </c>
      <c r="AI1539" s="21">
        <v>0</v>
      </c>
      <c r="AJ1539" s="21">
        <v>-3.929796843496676E-2</v>
      </c>
      <c r="AK1539" s="21">
        <v>-1.7819140077621257E-2</v>
      </c>
      <c r="AL1539" s="21">
        <v>-2.4431090317306132E-2</v>
      </c>
      <c r="AM1539" s="21">
        <v>1.0185151112295623</v>
      </c>
      <c r="AN1539" s="21">
        <v>1.7765474147296352E-2</v>
      </c>
      <c r="AO1539" s="21">
        <v>25.373782080350935</v>
      </c>
      <c r="AP1539" s="21">
        <v>0.32198140209587744</v>
      </c>
      <c r="AQ1539" s="21">
        <v>29.19513784927744</v>
      </c>
      <c r="AR1539" s="21">
        <v>0.76233900544549249</v>
      </c>
      <c r="AS1539" s="21">
        <v>0.97076008491203369</v>
      </c>
      <c r="AT1539" s="21">
        <v>-1.0000000000000013</v>
      </c>
      <c r="AU1539" s="21">
        <v>-1.0000000000000013</v>
      </c>
      <c r="AV1539" s="21">
        <v>5.388935282768053E-2</v>
      </c>
      <c r="AW1539" s="21">
        <v>58.175085477265078</v>
      </c>
      <c r="AX1539" s="21">
        <v>54.245288633768382</v>
      </c>
      <c r="AY1539" s="21">
        <v>2.0831207591645327E-2</v>
      </c>
      <c r="AZ1539" s="21">
        <v>-34.948512619655311</v>
      </c>
      <c r="BA1539" s="26">
        <v>1359.0885802613757</v>
      </c>
    </row>
    <row r="1540" spans="1:100" x14ac:dyDescent="0.25">
      <c r="A1540">
        <v>3974</v>
      </c>
      <c r="B1540" t="s">
        <v>1921</v>
      </c>
      <c r="C1540" s="26">
        <v>3</v>
      </c>
      <c r="D1540" s="21">
        <v>5.4219305632336461</v>
      </c>
      <c r="E1540" s="21">
        <v>0</v>
      </c>
      <c r="F1540" s="21">
        <v>-0.20315218059373052</v>
      </c>
      <c r="G1540" s="21">
        <v>-0.20315218059373052</v>
      </c>
      <c r="H1540" s="21">
        <v>-0.14515481501879815</v>
      </c>
      <c r="I1540" s="21">
        <v>0</v>
      </c>
      <c r="J1540" s="21">
        <v>-8.7092889011278878</v>
      </c>
      <c r="K1540" s="21">
        <v>-0.14515481501879815</v>
      </c>
      <c r="L1540" s="21">
        <v>-1.0000000000000002</v>
      </c>
      <c r="M1540" s="21">
        <v>-1.0000000000000002</v>
      </c>
      <c r="N1540" s="21">
        <v>-2.9030963003759647</v>
      </c>
      <c r="O1540" s="21">
        <v>-3.4905105184879748</v>
      </c>
      <c r="P1540" s="21">
        <v>0.52974106932282305</v>
      </c>
      <c r="Q1540" s="21">
        <v>-1.1060674306914529</v>
      </c>
      <c r="R1540" s="21">
        <v>-0.40943293584857843</v>
      </c>
      <c r="S1540" s="21">
        <v>0.33333333333333343</v>
      </c>
      <c r="T1540" s="21">
        <v>0.36103388634538164</v>
      </c>
      <c r="U1540" s="21">
        <v>0.58833012318776412</v>
      </c>
      <c r="V1540" s="21">
        <v>-4.2940940172678556E-3</v>
      </c>
      <c r="W1540" s="21">
        <v>56.94232255472037</v>
      </c>
      <c r="X1540" s="21">
        <v>3.190919614587882</v>
      </c>
      <c r="Y1540" s="21">
        <v>-1.0000000000000002</v>
      </c>
      <c r="Z1540" s="21">
        <v>-1.0000000000000002</v>
      </c>
      <c r="AA1540" s="21">
        <v>99.418846324708525</v>
      </c>
      <c r="AB1540" s="21">
        <v>0.3088753675695517</v>
      </c>
      <c r="AC1540" s="21">
        <v>0.39355424931848543</v>
      </c>
      <c r="AD1540" s="21">
        <v>0.15528951722869758</v>
      </c>
      <c r="AE1540" s="21">
        <v>42.885956705836776</v>
      </c>
      <c r="AF1540" s="21">
        <v>-1.0000000000000002</v>
      </c>
      <c r="AG1540" s="21">
        <v>-1.0000000000000002</v>
      </c>
      <c r="AH1540" s="21">
        <v>-1.0000000000000002</v>
      </c>
      <c r="AI1540" s="21">
        <v>-1.1605042664344336E-2</v>
      </c>
      <c r="AJ1540" s="21">
        <v>-4.2940940172678556E-3</v>
      </c>
      <c r="AK1540" s="21">
        <v>-0.20502421535204421</v>
      </c>
      <c r="AL1540" s="21">
        <v>-6.1683093464665266E-2</v>
      </c>
      <c r="AM1540" s="21">
        <v>-0.15602424548408031</v>
      </c>
      <c r="AN1540" s="21">
        <v>-3.585152591171837E-2</v>
      </c>
      <c r="AO1540" s="21">
        <v>-4.9257272138622303</v>
      </c>
      <c r="AP1540" s="21">
        <v>-1.2047036151162855</v>
      </c>
      <c r="AQ1540" s="21">
        <v>48.233033653592493</v>
      </c>
      <c r="AR1540" s="21">
        <v>1.2784032488492116</v>
      </c>
      <c r="AS1540" s="21">
        <v>3.0457647995690853</v>
      </c>
      <c r="AT1540" s="21">
        <v>-1.0000000000000002</v>
      </c>
      <c r="AU1540" s="21">
        <v>-1.0000000000000002</v>
      </c>
      <c r="AV1540" s="21">
        <v>-0.61258511644230906</v>
      </c>
      <c r="AW1540" s="21">
        <v>94.723632191104272</v>
      </c>
      <c r="AX1540" s="21">
        <v>94.062121936090605</v>
      </c>
      <c r="AY1540" s="21">
        <v>0.22213970159746649</v>
      </c>
      <c r="AZ1540" s="21">
        <v>18.268217483098702</v>
      </c>
      <c r="BA1540" s="26">
        <v>1581.780344419517</v>
      </c>
      <c r="CU1540" t="e">
        <v>#N/A</v>
      </c>
      <c r="CV1540" t="e">
        <v>#N/A</v>
      </c>
    </row>
    <row r="1541" spans="1:100" x14ac:dyDescent="0.25">
      <c r="A1541">
        <v>3975</v>
      </c>
      <c r="B1541" t="s">
        <v>1922</v>
      </c>
      <c r="C1541" s="26">
        <v>3</v>
      </c>
      <c r="D1541" s="21">
        <v>4.3201714742163073</v>
      </c>
      <c r="E1541" s="21">
        <v>0.29375212073370344</v>
      </c>
      <c r="F1541" s="21">
        <v>-0.29274680435674072</v>
      </c>
      <c r="G1541" s="21">
        <v>-0.19460204411731979</v>
      </c>
      <c r="H1541" s="21">
        <v>0.13348367569527886</v>
      </c>
      <c r="I1541" s="21">
        <v>0</v>
      </c>
      <c r="J1541" s="21">
        <v>8.0090205417167333</v>
      </c>
      <c r="K1541" s="21">
        <v>0.13348367569527886</v>
      </c>
      <c r="L1541" s="21">
        <v>-1.0000000000000002</v>
      </c>
      <c r="M1541" s="21">
        <v>-1.0000000000000002</v>
      </c>
      <c r="N1541" s="21">
        <v>2.6696735139055781</v>
      </c>
      <c r="O1541" s="21">
        <v>12.134589971815718</v>
      </c>
      <c r="P1541" s="21">
        <v>-0.28865205356756668</v>
      </c>
      <c r="Q1541" s="21">
        <v>-2.2698766307694815</v>
      </c>
      <c r="R1541" s="21">
        <v>-0.70766226877821115</v>
      </c>
      <c r="S1541" s="21">
        <v>0.33333333333333348</v>
      </c>
      <c r="T1541" s="21">
        <v>0.3379781337754294</v>
      </c>
      <c r="U1541" s="21">
        <v>0.14895266740191354</v>
      </c>
      <c r="V1541" s="21">
        <v>0</v>
      </c>
      <c r="W1541" s="21">
        <v>27.47121835261591</v>
      </c>
      <c r="X1541" s="21">
        <v>1.1405680275637966</v>
      </c>
      <c r="Y1541" s="21">
        <v>-1.0000000000000002</v>
      </c>
      <c r="Z1541" s="21">
        <v>-1.0000000000000002</v>
      </c>
      <c r="AA1541" s="21">
        <v>34.524428553023029</v>
      </c>
      <c r="AB1541" s="21">
        <v>-0.13727535513065581</v>
      </c>
      <c r="AC1541" s="21">
        <v>9.2599870746585058E-2</v>
      </c>
      <c r="AD1541" s="21">
        <v>0.19989293376777756</v>
      </c>
      <c r="AE1541" s="21">
        <v>7.7608724691853253</v>
      </c>
      <c r="AF1541" s="21">
        <v>-1.0000000000000002</v>
      </c>
      <c r="AG1541" s="21">
        <v>-1.0000000000000002</v>
      </c>
      <c r="AH1541" s="21">
        <v>-1.0000000000000002</v>
      </c>
      <c r="AI1541" s="21">
        <v>1.4779774579058043E-3</v>
      </c>
      <c r="AJ1541" s="21">
        <v>0</v>
      </c>
      <c r="AK1541" s="21">
        <v>-0.12335733142402683</v>
      </c>
      <c r="AL1541" s="21">
        <v>-0.21673994533387431</v>
      </c>
      <c r="AM1541" s="21">
        <v>0.14306299251019297</v>
      </c>
      <c r="AN1541" s="21">
        <v>7.511688101272225E-2</v>
      </c>
      <c r="AO1541" s="21">
        <v>2.9597881556346892</v>
      </c>
      <c r="AP1541" s="21">
        <v>0.79422229864868465</v>
      </c>
      <c r="AQ1541" s="21">
        <v>35.480238894332629</v>
      </c>
      <c r="AR1541" s="21">
        <v>0.82026413451067659</v>
      </c>
      <c r="AS1541" s="21">
        <v>1.2740517032590757</v>
      </c>
      <c r="AT1541" s="21">
        <v>-1.0000000000000002</v>
      </c>
      <c r="AU1541" s="21">
        <v>-1.0000000000000002</v>
      </c>
      <c r="AV1541" s="21">
        <v>-0.902264312895531</v>
      </c>
      <c r="AW1541" s="21">
        <v>47.453240823487405</v>
      </c>
      <c r="AX1541" s="21">
        <v>47.482800372645521</v>
      </c>
      <c r="AY1541" s="21">
        <v>0.11096962710782261</v>
      </c>
      <c r="AZ1541" s="21">
        <v>-22.504859726389174</v>
      </c>
      <c r="BA1541" s="26">
        <v>1398.9240295871186</v>
      </c>
    </row>
    <row r="1542" spans="1:100" x14ac:dyDescent="0.25">
      <c r="A1542">
        <v>3976</v>
      </c>
      <c r="B1542" t="s">
        <v>1923</v>
      </c>
      <c r="C1542" s="26">
        <v>3</v>
      </c>
      <c r="D1542" s="21">
        <v>3.6609067863044586</v>
      </c>
      <c r="E1542" s="21">
        <v>0</v>
      </c>
      <c r="F1542" s="21">
        <v>0.78988399149029975</v>
      </c>
      <c r="G1542" s="21">
        <v>0.78988399149029975</v>
      </c>
      <c r="H1542" s="21">
        <v>1.0579924933741942E-2</v>
      </c>
      <c r="I1542" s="21">
        <v>0</v>
      </c>
      <c r="J1542" s="21">
        <v>0.63479549602451668</v>
      </c>
      <c r="K1542" s="21">
        <v>1.0579924933741942E-2</v>
      </c>
      <c r="L1542" s="21">
        <v>-1</v>
      </c>
      <c r="M1542" s="21">
        <v>-1</v>
      </c>
      <c r="N1542" s="21">
        <v>0.2115984986748399</v>
      </c>
      <c r="O1542" s="21">
        <v>5.0855862738192723</v>
      </c>
      <c r="P1542" s="21">
        <v>0.14162333748028805</v>
      </c>
      <c r="Q1542" s="21">
        <v>-1.7077312769891291</v>
      </c>
      <c r="R1542" s="21">
        <v>-0.45010517928888238</v>
      </c>
      <c r="S1542" s="21">
        <v>0.33333333333333315</v>
      </c>
      <c r="T1542" s="21">
        <v>0.33760011613259544</v>
      </c>
      <c r="U1542" s="21">
        <v>-4.1255887622608525E-2</v>
      </c>
      <c r="V1542" s="21">
        <v>0</v>
      </c>
      <c r="W1542" s="21">
        <v>24.763905476383137</v>
      </c>
      <c r="X1542" s="21">
        <v>0.50149089640906952</v>
      </c>
      <c r="Y1542" s="21">
        <v>-1</v>
      </c>
      <c r="Z1542" s="21">
        <v>-1</v>
      </c>
      <c r="AA1542" s="21">
        <v>37.206562406114095</v>
      </c>
      <c r="AB1542" s="21">
        <v>-0.15499926985857759</v>
      </c>
      <c r="AC1542" s="21">
        <v>0.14261066063833824</v>
      </c>
      <c r="AD1542" s="21">
        <v>0.27024385140063678</v>
      </c>
      <c r="AE1542" s="21">
        <v>12.892762109019865</v>
      </c>
      <c r="AF1542" s="21">
        <v>-1</v>
      </c>
      <c r="AG1542" s="21">
        <v>-1</v>
      </c>
      <c r="AH1542" s="21">
        <v>-1</v>
      </c>
      <c r="AI1542" s="21">
        <v>0</v>
      </c>
      <c r="AJ1542" s="21">
        <v>0</v>
      </c>
      <c r="AK1542" s="21">
        <v>3.0211235293195818E-2</v>
      </c>
      <c r="AL1542" s="21">
        <v>0.10661976833621231</v>
      </c>
      <c r="AM1542" s="21">
        <v>2.6779069081992183E-2</v>
      </c>
      <c r="AN1542" s="21">
        <v>-2.406066199614581E-3</v>
      </c>
      <c r="AO1542" s="21">
        <v>0.82053290351578423</v>
      </c>
      <c r="AP1542" s="21">
        <v>0.47294718669069719</v>
      </c>
      <c r="AQ1542" s="21">
        <v>25.398700972407642</v>
      </c>
      <c r="AR1542" s="21">
        <v>0.62967756184332035</v>
      </c>
      <c r="AS1542" s="21">
        <v>0.51207082134281068</v>
      </c>
      <c r="AT1542" s="21">
        <v>-1</v>
      </c>
      <c r="AU1542" s="21">
        <v>-1</v>
      </c>
      <c r="AV1542" s="21">
        <v>0.33977881220141731</v>
      </c>
      <c r="AW1542" s="21">
        <v>42.765095866624073</v>
      </c>
      <c r="AX1542" s="21">
        <v>42.765095866624073</v>
      </c>
      <c r="AY1542" s="21">
        <v>8.3041049169499767E-2</v>
      </c>
      <c r="AZ1542" s="21">
        <v>7.9151180346061931</v>
      </c>
      <c r="BA1542" s="26">
        <v>1421.2736977774209</v>
      </c>
      <c r="CU1542" t="e">
        <v>#N/A</v>
      </c>
      <c r="CV1542" t="e">
        <v>#N/A</v>
      </c>
    </row>
    <row r="1543" spans="1:100" x14ac:dyDescent="0.25">
      <c r="A1543">
        <v>3981</v>
      </c>
      <c r="B1543" t="s">
        <v>1924</v>
      </c>
      <c r="C1543" s="26">
        <v>3</v>
      </c>
      <c r="D1543" s="21">
        <v>4.7150081554007173</v>
      </c>
      <c r="E1543" s="21">
        <v>2.9320939639241615E-2</v>
      </c>
      <c r="F1543" s="21">
        <v>0.15910170713703972</v>
      </c>
      <c r="G1543" s="21">
        <v>0.1744306956653506</v>
      </c>
      <c r="H1543" s="21">
        <v>-1.3492181532421703E-2</v>
      </c>
      <c r="I1543" s="21">
        <v>0</v>
      </c>
      <c r="J1543" s="21">
        <v>-0.80953089194529926</v>
      </c>
      <c r="K1543" s="21">
        <v>-1.3492181532421703E-2</v>
      </c>
      <c r="L1543" s="21">
        <v>-0.99999999999999956</v>
      </c>
      <c r="M1543" s="21">
        <v>-0.99999999999999956</v>
      </c>
      <c r="N1543" s="21">
        <v>-0.26984363064843281</v>
      </c>
      <c r="O1543" s="21">
        <v>4.079907959120769</v>
      </c>
      <c r="P1543" s="21">
        <v>-0.27233800592194451</v>
      </c>
      <c r="Q1543" s="21">
        <v>-5.0843025229808925</v>
      </c>
      <c r="R1543" s="21">
        <v>-1.7390687141604757</v>
      </c>
      <c r="S1543" s="21">
        <v>0.3333333333333332</v>
      </c>
      <c r="T1543" s="21">
        <v>0.17869582373691079</v>
      </c>
      <c r="U1543" s="21">
        <v>-0.21377539820325503</v>
      </c>
      <c r="V1543" s="21">
        <v>0</v>
      </c>
      <c r="W1543" s="21">
        <v>12.469837615976431</v>
      </c>
      <c r="X1543" s="21">
        <v>-0.48258489857812725</v>
      </c>
      <c r="Y1543" s="21">
        <v>-0.99999999999999956</v>
      </c>
      <c r="Z1543" s="21">
        <v>-0.99999999999999956</v>
      </c>
      <c r="AA1543" s="21">
        <v>31.076376473791846</v>
      </c>
      <c r="AB1543" s="21">
        <v>0.23920311722457896</v>
      </c>
      <c r="AC1543" s="21">
        <v>-0.18275092011188121</v>
      </c>
      <c r="AD1543" s="21">
        <v>0.35045995432682009</v>
      </c>
      <c r="AE1543" s="21">
        <v>20.345607571975865</v>
      </c>
      <c r="AF1543" s="21">
        <v>-0.99999999999999956</v>
      </c>
      <c r="AG1543" s="21">
        <v>-0.99999999999999956</v>
      </c>
      <c r="AH1543" s="21">
        <v>-0.99999999999999956</v>
      </c>
      <c r="AI1543" s="21">
        <v>-3.5151377245821576E-2</v>
      </c>
      <c r="AJ1543" s="21">
        <v>0</v>
      </c>
      <c r="AK1543" s="21">
        <v>-0.2700515344590354</v>
      </c>
      <c r="AL1543" s="21">
        <v>-4.7959256387587398E-2</v>
      </c>
      <c r="AM1543" s="21">
        <v>0.15620259683774021</v>
      </c>
      <c r="AN1543" s="21">
        <v>0.31098284332667775</v>
      </c>
      <c r="AO1543" s="21">
        <v>2.5548072486483284</v>
      </c>
      <c r="AP1543" s="21">
        <v>7.5347748012290037</v>
      </c>
      <c r="AQ1543" s="21">
        <v>11.660306724031123</v>
      </c>
      <c r="AR1543" s="21">
        <v>0.29825375886698918</v>
      </c>
      <c r="AS1543" s="21">
        <v>-0.49607708011054885</v>
      </c>
      <c r="AT1543" s="21">
        <v>-0.99999999999999956</v>
      </c>
      <c r="AU1543" s="21">
        <v>-0.99999999999999956</v>
      </c>
      <c r="AV1543" s="21">
        <v>-1.5646380184951256</v>
      </c>
      <c r="AW1543" s="21">
        <v>42.691059234141605</v>
      </c>
      <c r="AX1543" s="21">
        <v>41.988031689225167</v>
      </c>
      <c r="AY1543" s="21">
        <v>-0.15771860899606266</v>
      </c>
      <c r="AZ1543" s="21">
        <v>-24.84237184428379</v>
      </c>
      <c r="BA1543" s="26">
        <v>1362.4802822533381</v>
      </c>
    </row>
    <row r="1544" spans="1:100" x14ac:dyDescent="0.25">
      <c r="A1544">
        <v>3984</v>
      </c>
      <c r="B1544" t="s">
        <v>1925</v>
      </c>
      <c r="C1544" s="26">
        <v>3</v>
      </c>
      <c r="D1544" s="21">
        <v>5.0523340111994495</v>
      </c>
      <c r="E1544" s="21">
        <v>0.81526243460797787</v>
      </c>
      <c r="F1544" s="21">
        <v>-0.16240019306881764</v>
      </c>
      <c r="G1544" s="21">
        <v>4.9667609456461356E-2</v>
      </c>
      <c r="H1544" s="21">
        <v>0.26719145181963028</v>
      </c>
      <c r="I1544" s="21">
        <v>3.4083414444544104E-3</v>
      </c>
      <c r="J1544" s="21">
        <v>16.235987595845071</v>
      </c>
      <c r="K1544" s="21">
        <v>0.27059979326408462</v>
      </c>
      <c r="L1544" s="21">
        <v>-0.99999999999999978</v>
      </c>
      <c r="M1544" s="21">
        <v>-0.99999999999999978</v>
      </c>
      <c r="N1544" s="21">
        <v>5.4119958652816917</v>
      </c>
      <c r="O1544" s="21">
        <v>21.337989216500983</v>
      </c>
      <c r="P1544" s="21">
        <v>0.2217367147183891</v>
      </c>
      <c r="Q1544" s="21">
        <v>3.6661201371460019</v>
      </c>
      <c r="R1544" s="21">
        <v>1.1050854245306878</v>
      </c>
      <c r="S1544" s="21">
        <v>0.33165998343943753</v>
      </c>
      <c r="T1544" s="21">
        <v>5.2667892284048508E-2</v>
      </c>
      <c r="U1544" s="21">
        <v>0.12748747329071805</v>
      </c>
      <c r="V1544" s="21">
        <v>-3.7430860733894782E-3</v>
      </c>
      <c r="W1544" s="21">
        <v>9.498898787069205</v>
      </c>
      <c r="X1544" s="21">
        <v>0.32055401813265233</v>
      </c>
      <c r="Y1544" s="21">
        <v>-0.99999999999999978</v>
      </c>
      <c r="Z1544" s="21">
        <v>-0.99999999999999978</v>
      </c>
      <c r="AA1544" s="21">
        <v>32.679761435645446</v>
      </c>
      <c r="AB1544" s="21">
        <v>6.8007362195971102E-2</v>
      </c>
      <c r="AC1544" s="21">
        <v>0.19071482800885997</v>
      </c>
      <c r="AD1544" s="21">
        <v>0.18279335427608037</v>
      </c>
      <c r="AE1544" s="21">
        <v>22.075777224045559</v>
      </c>
      <c r="AF1544" s="21">
        <v>-0.99999999999999978</v>
      </c>
      <c r="AG1544" s="21">
        <v>-0.99999999999999978</v>
      </c>
      <c r="AH1544" s="21">
        <v>-0.99999999999999978</v>
      </c>
      <c r="AI1544" s="21">
        <v>0</v>
      </c>
      <c r="AJ1544" s="21">
        <v>-3.7430860733894782E-3</v>
      </c>
      <c r="AK1544" s="21">
        <v>3.3412511682357579E-2</v>
      </c>
      <c r="AL1544" s="21">
        <v>0.15570801839701948</v>
      </c>
      <c r="AM1544" s="21">
        <v>0.40087851508401628</v>
      </c>
      <c r="AN1544" s="21">
        <v>6.3729498447910551E-2</v>
      </c>
      <c r="AO1544" s="21">
        <v>10.189025435512196</v>
      </c>
      <c r="AP1544" s="21">
        <v>2.371777553182858</v>
      </c>
      <c r="AQ1544" s="21">
        <v>25.734886382914283</v>
      </c>
      <c r="AR1544" s="21">
        <v>0.50807226294081476</v>
      </c>
      <c r="AS1544" s="21">
        <v>0.59115381139673628</v>
      </c>
      <c r="AT1544" s="21">
        <v>-0.99999999999999978</v>
      </c>
      <c r="AU1544" s="21">
        <v>-0.99999999999999978</v>
      </c>
      <c r="AV1544" s="21">
        <v>1.1547530339871492</v>
      </c>
      <c r="AW1544" s="21">
        <v>56.389528205329306</v>
      </c>
      <c r="AX1544" s="21">
        <v>56.015219597990345</v>
      </c>
      <c r="AY1544" s="21">
        <v>0.17254512188455495</v>
      </c>
      <c r="AZ1544" s="21">
        <v>7.8050323907705206</v>
      </c>
      <c r="BA1544" s="26">
        <v>1460.671941655296</v>
      </c>
    </row>
    <row r="1545" spans="1:100" x14ac:dyDescent="0.25">
      <c r="A1545">
        <v>3985</v>
      </c>
      <c r="B1545" t="s">
        <v>1926</v>
      </c>
      <c r="C1545" s="26">
        <v>3</v>
      </c>
      <c r="D1545" s="21">
        <v>3.3855501012052462</v>
      </c>
      <c r="E1545" s="21">
        <v>0.12741371521927577</v>
      </c>
      <c r="F1545" s="21">
        <v>0.95529031937644771</v>
      </c>
      <c r="G1545" s="21">
        <v>0.95936934905600979</v>
      </c>
      <c r="H1545" s="21">
        <v>0.25581636256599394</v>
      </c>
      <c r="I1545" s="21">
        <v>0</v>
      </c>
      <c r="J1545" s="21">
        <v>15.348981753959649</v>
      </c>
      <c r="K1545" s="21">
        <v>0.25581636256599394</v>
      </c>
      <c r="L1545" s="21">
        <v>-0.99999999999999978</v>
      </c>
      <c r="M1545" s="21">
        <v>-0.99999999999999978</v>
      </c>
      <c r="N1545" s="21">
        <v>5.1163272513198805</v>
      </c>
      <c r="O1545" s="21">
        <v>19.693901204220889</v>
      </c>
      <c r="P1545" s="21">
        <v>2.4446928619567729</v>
      </c>
      <c r="Q1545" s="21">
        <v>-0.38593025983953888</v>
      </c>
      <c r="R1545" s="21">
        <v>0.14099326548376109</v>
      </c>
      <c r="S1545" s="21">
        <v>0.33333333333333315</v>
      </c>
      <c r="T1545" s="21">
        <v>0.33193583540190452</v>
      </c>
      <c r="U1545" s="21">
        <v>-0.10594369559037398</v>
      </c>
      <c r="V1545" s="21">
        <v>0</v>
      </c>
      <c r="W1545" s="21">
        <v>12.140364423154798</v>
      </c>
      <c r="X1545" s="21">
        <v>-5.3248159693926392E-3</v>
      </c>
      <c r="Y1545" s="21">
        <v>-0.99999999999999978</v>
      </c>
      <c r="Z1545" s="21">
        <v>-0.99999999999999978</v>
      </c>
      <c r="AA1545" s="21">
        <v>35.796324763246005</v>
      </c>
      <c r="AB1545" s="21">
        <v>7.9899006873513173E-2</v>
      </c>
      <c r="AC1545" s="21">
        <v>0.33177835567732994</v>
      </c>
      <c r="AD1545" s="21">
        <v>5.8621978941306163E-2</v>
      </c>
      <c r="AE1545" s="21">
        <v>23.514967074607469</v>
      </c>
      <c r="AF1545" s="21">
        <v>-0.99999999999999978</v>
      </c>
      <c r="AG1545" s="21">
        <v>-0.99999999999999978</v>
      </c>
      <c r="AH1545" s="21">
        <v>-0.99999999999999978</v>
      </c>
      <c r="AI1545" s="21">
        <v>-1.0090485131266249E-2</v>
      </c>
      <c r="AJ1545" s="21">
        <v>0</v>
      </c>
      <c r="AK1545" s="21">
        <v>-8.5857526345262392E-2</v>
      </c>
      <c r="AL1545" s="21">
        <v>-7.5675175227424077E-2</v>
      </c>
      <c r="AM1545" s="21">
        <v>0.26587580369790381</v>
      </c>
      <c r="AN1545" s="21">
        <v>0.12738028173020707</v>
      </c>
      <c r="AO1545" s="21">
        <v>6.2176074607212843</v>
      </c>
      <c r="AP1545" s="21">
        <v>2.8061311671180569</v>
      </c>
      <c r="AQ1545" s="21">
        <v>27.48934617711442</v>
      </c>
      <c r="AR1545" s="21">
        <v>0.55932547314486369</v>
      </c>
      <c r="AS1545" s="21">
        <v>0.250491546596601</v>
      </c>
      <c r="AT1545" s="21">
        <v>-0.99999999999999978</v>
      </c>
      <c r="AU1545" s="21">
        <v>-0.99999999999999978</v>
      </c>
      <c r="AV1545" s="21">
        <v>1.1003626145397709</v>
      </c>
      <c r="AW1545" s="21">
        <v>58.296357134585008</v>
      </c>
      <c r="AX1545" s="21">
        <v>58.094547431959683</v>
      </c>
      <c r="AY1545" s="21">
        <v>8.9076293009194771E-2</v>
      </c>
      <c r="AZ1545" s="21">
        <v>9.7711259128146217</v>
      </c>
      <c r="BA1545" s="26">
        <v>1475.5444932313558</v>
      </c>
    </row>
    <row r="1546" spans="1:100" x14ac:dyDescent="0.25">
      <c r="A1546">
        <v>3986</v>
      </c>
      <c r="B1546" t="s">
        <v>1927</v>
      </c>
      <c r="C1546" s="26">
        <v>3</v>
      </c>
      <c r="D1546" s="21">
        <v>5.4525000805283668</v>
      </c>
      <c r="E1546" s="21">
        <v>0.16121260065346477</v>
      </c>
      <c r="F1546" s="21">
        <v>0.20703148762771714</v>
      </c>
      <c r="G1546" s="21">
        <v>0.22473787478290955</v>
      </c>
      <c r="H1546" s="21">
        <v>-3.9932965262637704E-2</v>
      </c>
      <c r="I1546" s="21">
        <v>0</v>
      </c>
      <c r="J1546" s="21">
        <v>-2.3959779157582632</v>
      </c>
      <c r="K1546" s="21">
        <v>-3.9932965262637704E-2</v>
      </c>
      <c r="L1546" s="21">
        <v>-0.99999999999999889</v>
      </c>
      <c r="M1546" s="21">
        <v>-0.99999999999999889</v>
      </c>
      <c r="N1546" s="21">
        <v>-0.79865930525275453</v>
      </c>
      <c r="O1546" s="21">
        <v>3.2812600395530125</v>
      </c>
      <c r="P1546" s="21">
        <v>-1.0279032734085831</v>
      </c>
      <c r="Q1546" s="21">
        <v>-1.0331039759118337</v>
      </c>
      <c r="R1546" s="21">
        <v>-0.43387707124523267</v>
      </c>
      <c r="S1546" s="21">
        <v>0.33333333333333287</v>
      </c>
      <c r="T1546" s="21">
        <v>0.25722264869075523</v>
      </c>
      <c r="U1546" s="21">
        <v>0.1377935483815089</v>
      </c>
      <c r="V1546" s="21">
        <v>0</v>
      </c>
      <c r="W1546" s="21">
        <v>30.731299826729398</v>
      </c>
      <c r="X1546" s="21">
        <v>1.0928088267474139</v>
      </c>
      <c r="Y1546" s="21">
        <v>-0.99999999999999889</v>
      </c>
      <c r="Z1546" s="21">
        <v>-0.99999999999999889</v>
      </c>
      <c r="AA1546" s="21">
        <v>54.499169354459944</v>
      </c>
      <c r="AB1546" s="21">
        <v>8.0300161764219821E-3</v>
      </c>
      <c r="AC1546" s="21">
        <v>0.17150290837848298</v>
      </c>
      <c r="AD1546" s="21">
        <v>0.30450200742461014</v>
      </c>
      <c r="AE1546" s="21">
        <v>24.201746598975763</v>
      </c>
      <c r="AF1546" s="21">
        <v>-0.99999999999999889</v>
      </c>
      <c r="AG1546" s="21">
        <v>-0.99999999999999889</v>
      </c>
      <c r="AH1546" s="21">
        <v>-0.99999999999999889</v>
      </c>
      <c r="AI1546" s="21">
        <v>5.376362093599563E-3</v>
      </c>
      <c r="AJ1546" s="21">
        <v>0</v>
      </c>
      <c r="AK1546" s="21">
        <v>2.0281824206733766E-2</v>
      </c>
      <c r="AL1546" s="21">
        <v>-0.17682352271335908</v>
      </c>
      <c r="AM1546" s="21">
        <v>5.391230394702589E-2</v>
      </c>
      <c r="AN1546" s="21">
        <v>5.7923807004302739E-2</v>
      </c>
      <c r="AO1546" s="21">
        <v>1.4492167197093149</v>
      </c>
      <c r="AP1546" s="21">
        <v>0.56397756154077394</v>
      </c>
      <c r="AQ1546" s="21">
        <v>28.335321910971121</v>
      </c>
      <c r="AR1546" s="21">
        <v>0.72834953040559736</v>
      </c>
      <c r="AS1546" s="21">
        <v>1.0528758614847764</v>
      </c>
      <c r="AT1546" s="21">
        <v>-0.99999999999999889</v>
      </c>
      <c r="AU1546" s="21">
        <v>-0.99999999999999889</v>
      </c>
      <c r="AV1546" s="21">
        <v>-0.20913919646232323</v>
      </c>
      <c r="AW1546" s="21">
        <v>58.344406955553715</v>
      </c>
      <c r="AX1546" s="21">
        <v>58.451934197425693</v>
      </c>
      <c r="AY1546" s="21">
        <v>2.6134660590324158E-2</v>
      </c>
      <c r="AZ1546" s="21">
        <v>-27.894312488142237</v>
      </c>
      <c r="BA1546" s="26">
        <v>1384.2236536720779</v>
      </c>
    </row>
    <row r="1547" spans="1:100" x14ac:dyDescent="0.25">
      <c r="A1547">
        <v>3988</v>
      </c>
      <c r="B1547" t="s">
        <v>1928</v>
      </c>
      <c r="C1547" s="26">
        <v>3</v>
      </c>
      <c r="D1547" s="21">
        <v>4.6099201124095712</v>
      </c>
      <c r="E1547" s="21">
        <v>-4.0079605942885677E-3</v>
      </c>
      <c r="F1547" s="21">
        <v>6.2435597885691918E-5</v>
      </c>
      <c r="G1547" s="21">
        <v>-3.8800703417544012E-2</v>
      </c>
      <c r="H1547" s="21">
        <v>-4.6167328377926899E-2</v>
      </c>
      <c r="I1547" s="21">
        <v>0</v>
      </c>
      <c r="J1547" s="21">
        <v>-2.7700397026756161</v>
      </c>
      <c r="K1547" s="21">
        <v>-4.6167328377926899E-2</v>
      </c>
      <c r="L1547" s="21">
        <v>-1.0000000000000013</v>
      </c>
      <c r="M1547" s="21">
        <v>-1.0000000000000013</v>
      </c>
      <c r="N1547" s="21">
        <v>-0.92334656755853772</v>
      </c>
      <c r="O1547" s="21">
        <v>1.8010797063164137</v>
      </c>
      <c r="P1547" s="21">
        <v>-3.6774949752250291E-4</v>
      </c>
      <c r="Q1547" s="21">
        <v>1.5580830698454438</v>
      </c>
      <c r="R1547" s="21">
        <v>0.49221851130226696</v>
      </c>
      <c r="S1547" s="21">
        <v>0.33333333333333398</v>
      </c>
      <c r="T1547" s="21">
        <v>0.35971744087988533</v>
      </c>
      <c r="U1547" s="21">
        <v>-3.5158731272571825E-2</v>
      </c>
      <c r="V1547" s="21">
        <v>0</v>
      </c>
      <c r="W1547" s="21">
        <v>28.162374852742982</v>
      </c>
      <c r="X1547" s="21">
        <v>0.64139321933443039</v>
      </c>
      <c r="Y1547" s="21">
        <v>-1.0000000000000013</v>
      </c>
      <c r="Z1547" s="21">
        <v>-1.0000000000000013</v>
      </c>
      <c r="AA1547" s="21">
        <v>50.730665691894302</v>
      </c>
      <c r="AB1547" s="21">
        <v>0.14771621792199613</v>
      </c>
      <c r="AC1547" s="21">
        <v>5.4017830575869522E-2</v>
      </c>
      <c r="AD1547" s="21">
        <v>0.23978739805911636</v>
      </c>
      <c r="AE1547" s="21">
        <v>22.076072327849111</v>
      </c>
      <c r="AF1547" s="21">
        <v>-1.0000000000000013</v>
      </c>
      <c r="AG1547" s="21">
        <v>-1.0000000000000013</v>
      </c>
      <c r="AH1547" s="21">
        <v>-1.0000000000000013</v>
      </c>
      <c r="AI1547" s="21">
        <v>1.17146114850839E-2</v>
      </c>
      <c r="AJ1547" s="21">
        <v>0</v>
      </c>
      <c r="AK1547" s="21">
        <v>0.20326905998444048</v>
      </c>
      <c r="AL1547" s="21">
        <v>5.8875859546918697E-3</v>
      </c>
      <c r="AM1547" s="21">
        <v>-0.11008603995162343</v>
      </c>
      <c r="AN1547" s="21">
        <v>-6.020887896096272E-2</v>
      </c>
      <c r="AO1547" s="21">
        <v>-1.7358056988683845</v>
      </c>
      <c r="AP1547" s="21">
        <v>-1.4757840442506081</v>
      </c>
      <c r="AQ1547" s="21">
        <v>25.39233515006736</v>
      </c>
      <c r="AR1547" s="21">
        <v>0.6578920429406474</v>
      </c>
      <c r="AS1547" s="21">
        <v>0.59522589095650402</v>
      </c>
      <c r="AT1547" s="21">
        <v>-1.0000000000000013</v>
      </c>
      <c r="AU1547" s="21">
        <v>-1.0000000000000013</v>
      </c>
      <c r="AV1547" s="21">
        <v>0.45341780788472308</v>
      </c>
      <c r="AW1547" s="21">
        <v>51.055961353960129</v>
      </c>
      <c r="AX1547" s="21">
        <v>51.290253583661801</v>
      </c>
      <c r="AY1547" s="21">
        <v>-0.11527575716744594</v>
      </c>
      <c r="AZ1547" s="21">
        <v>-59.827319128509941</v>
      </c>
      <c r="BA1547" s="26">
        <v>1319.9623702291792</v>
      </c>
    </row>
    <row r="1548" spans="1:100" x14ac:dyDescent="0.25">
      <c r="A1548">
        <v>3990</v>
      </c>
      <c r="B1548" t="s">
        <v>1929</v>
      </c>
      <c r="C1548" s="26">
        <v>3</v>
      </c>
      <c r="D1548" s="21">
        <v>5.4957535024604356</v>
      </c>
      <c r="E1548" s="21">
        <v>-7.7355860293370396E-2</v>
      </c>
      <c r="F1548" s="21">
        <v>-0.50017649127873987</v>
      </c>
      <c r="G1548" s="21">
        <v>-0.52007042184198726</v>
      </c>
      <c r="H1548" s="21">
        <v>0.34603920308376362</v>
      </c>
      <c r="I1548" s="21">
        <v>0</v>
      </c>
      <c r="J1548" s="21">
        <v>20.762352185025811</v>
      </c>
      <c r="K1548" s="21">
        <v>0.34603920308376362</v>
      </c>
      <c r="L1548" s="21">
        <v>-0.999999999999999</v>
      </c>
      <c r="M1548" s="21">
        <v>-0.999999999999999</v>
      </c>
      <c r="N1548" s="21">
        <v>6.9207840616752705</v>
      </c>
      <c r="O1548" s="21">
        <v>25.738035265644264</v>
      </c>
      <c r="P1548" s="21">
        <v>0.15920027567526535</v>
      </c>
      <c r="Q1548" s="21">
        <v>-7.2230073519858822</v>
      </c>
      <c r="R1548" s="21">
        <v>-2.4647022979834659</v>
      </c>
      <c r="S1548" s="21">
        <v>0.33333333333333326</v>
      </c>
      <c r="T1548" s="21">
        <v>0.45794190163205278</v>
      </c>
      <c r="U1548" s="21">
        <v>0.544857775768812</v>
      </c>
      <c r="V1548" s="21">
        <v>0</v>
      </c>
      <c r="W1548" s="21">
        <v>39.603752306017363</v>
      </c>
      <c r="X1548" s="21">
        <v>2.7324581712352365</v>
      </c>
      <c r="Y1548" s="21">
        <v>-0.999999999999999</v>
      </c>
      <c r="Z1548" s="21">
        <v>-0.999999999999999</v>
      </c>
      <c r="AA1548" s="21">
        <v>76.882285263071296</v>
      </c>
      <c r="AB1548" s="21">
        <v>0.37775565952902929</v>
      </c>
      <c r="AC1548" s="21">
        <v>0.10662368702812172</v>
      </c>
      <c r="AD1548" s="21">
        <v>0.3104853585435961</v>
      </c>
      <c r="AE1548" s="21">
        <v>39.743235255037376</v>
      </c>
      <c r="AF1548" s="21">
        <v>-0.999999999999999</v>
      </c>
      <c r="AG1548" s="21">
        <v>-0.999999999999999</v>
      </c>
      <c r="AH1548" s="21">
        <v>-0.999999999999999</v>
      </c>
      <c r="AI1548" s="21">
        <v>-8.647530642491531E-3</v>
      </c>
      <c r="AJ1548" s="21">
        <v>0</v>
      </c>
      <c r="AK1548" s="21">
        <v>0.36758935397367709</v>
      </c>
      <c r="AL1548" s="21">
        <v>9.6646351376687381E-2</v>
      </c>
      <c r="AM1548" s="21">
        <v>2.7708226893775219E-2</v>
      </c>
      <c r="AN1548" s="21">
        <v>4.9152973934732107E-2</v>
      </c>
      <c r="AO1548" s="21">
        <v>2.530652442212765</v>
      </c>
      <c r="AP1548" s="21">
        <v>1.7120561052517398</v>
      </c>
      <c r="AQ1548" s="21">
        <v>60.366104491043203</v>
      </c>
      <c r="AR1548" s="21">
        <v>1.3361330107341978</v>
      </c>
      <c r="AS1548" s="21">
        <v>3.0784973743189989</v>
      </c>
      <c r="AT1548" s="21">
        <v>-0.999999999999999</v>
      </c>
      <c r="AU1548" s="21">
        <v>-0.999999999999999</v>
      </c>
      <c r="AV1548" s="21">
        <v>-2.9847727198254534</v>
      </c>
      <c r="AW1548" s="21">
        <v>104.33237663396726</v>
      </c>
      <c r="AX1548" s="21">
        <v>104.15942602111743</v>
      </c>
      <c r="AY1548" s="21">
        <v>0.51627409820005954</v>
      </c>
      <c r="AZ1548" s="21">
        <v>62.4865694637705</v>
      </c>
      <c r="BA1548" s="26">
        <v>1494.5600909933478</v>
      </c>
    </row>
    <row r="1549" spans="1:100" x14ac:dyDescent="0.25">
      <c r="A1549">
        <v>3991</v>
      </c>
      <c r="B1549" t="s">
        <v>1930</v>
      </c>
      <c r="C1549" s="26">
        <v>3</v>
      </c>
      <c r="D1549" s="21">
        <v>5.0330055332218206</v>
      </c>
      <c r="E1549" s="21">
        <v>-5.078993928160469E-2</v>
      </c>
      <c r="F1549" s="21">
        <v>-0.26948023848716701</v>
      </c>
      <c r="G1549" s="21">
        <v>-0.26948023848716701</v>
      </c>
      <c r="H1549" s="21">
        <v>8.3996296729015277E-2</v>
      </c>
      <c r="I1549" s="21">
        <v>0</v>
      </c>
      <c r="J1549" s="21">
        <v>5.0397778037409164</v>
      </c>
      <c r="K1549" s="21">
        <v>8.3996296729015277E-2</v>
      </c>
      <c r="L1549" s="21">
        <v>-0.99999999999999856</v>
      </c>
      <c r="M1549" s="21">
        <v>-0.99999999999999856</v>
      </c>
      <c r="N1549" s="21">
        <v>1.6799259345803048</v>
      </c>
      <c r="O1549" s="21">
        <v>9.8033030984755687</v>
      </c>
      <c r="P1549" s="21">
        <v>1.7599028956180551</v>
      </c>
      <c r="Q1549" s="21">
        <v>1.0859577149653525</v>
      </c>
      <c r="R1549" s="21">
        <v>0.44443723417621905</v>
      </c>
      <c r="S1549" s="21">
        <v>0.33333333333333304</v>
      </c>
      <c r="T1549" s="21">
        <v>0.32501981978250849</v>
      </c>
      <c r="U1549" s="21">
        <v>0.34733548559025795</v>
      </c>
      <c r="V1549" s="21">
        <v>6.8613518630385839E-2</v>
      </c>
      <c r="W1549" s="21">
        <v>39.612234424298762</v>
      </c>
      <c r="X1549" s="21">
        <v>2.3670663969793488</v>
      </c>
      <c r="Y1549" s="21">
        <v>-0.99999999999999856</v>
      </c>
      <c r="Z1549" s="21">
        <v>-0.99999999999999856</v>
      </c>
      <c r="AA1549" s="21">
        <v>67.77787259661109</v>
      </c>
      <c r="AB1549" s="21">
        <v>-5.1096348323374202E-2</v>
      </c>
      <c r="AC1549" s="21">
        <v>0.34367745693136487</v>
      </c>
      <c r="AD1549" s="21">
        <v>0.26184291015473038</v>
      </c>
      <c r="AE1549" s="21">
        <v>27.721200938136064</v>
      </c>
      <c r="AF1549" s="21">
        <v>-0.99999999999999856</v>
      </c>
      <c r="AG1549" s="21">
        <v>-0.99999999999999856</v>
      </c>
      <c r="AH1549" s="21">
        <v>-0.99999999999999856</v>
      </c>
      <c r="AI1549" s="21">
        <v>0</v>
      </c>
      <c r="AJ1549" s="21">
        <v>6.8613518630385839E-2</v>
      </c>
      <c r="AK1549" s="21">
        <v>0.19431283486528711</v>
      </c>
      <c r="AL1549" s="21">
        <v>0.18315796859546019</v>
      </c>
      <c r="AM1549" s="21">
        <v>0.15641792280549646</v>
      </c>
      <c r="AN1549" s="21">
        <v>-0.12879946763532982</v>
      </c>
      <c r="AO1549" s="21">
        <v>4.8820122444638487</v>
      </c>
      <c r="AP1549" s="21">
        <v>-2.3041968479059443</v>
      </c>
      <c r="AQ1549" s="21">
        <v>44.652012228039723</v>
      </c>
      <c r="AR1549" s="21">
        <v>1.074302157336485</v>
      </c>
      <c r="AS1549" s="21">
        <v>2.4510626937083626</v>
      </c>
      <c r="AT1549" s="21">
        <v>-0.99999999999999856</v>
      </c>
      <c r="AU1549" s="21">
        <v>-0.99999999999999856</v>
      </c>
      <c r="AV1549" s="21">
        <v>0.17495699568905207</v>
      </c>
      <c r="AW1549" s="21">
        <v>75.276978847180715</v>
      </c>
      <c r="AX1549" s="21">
        <v>82.138330710219279</v>
      </c>
      <c r="AY1549" s="21">
        <v>8.1788346814216678E-2</v>
      </c>
      <c r="AZ1549" s="21">
        <v>-17.76280717462857</v>
      </c>
      <c r="BA1549" s="26">
        <v>1446.8376026306798</v>
      </c>
    </row>
    <row r="1550" spans="1:100" x14ac:dyDescent="0.25">
      <c r="A1550">
        <v>3993</v>
      </c>
      <c r="B1550" t="s">
        <v>1931</v>
      </c>
      <c r="C1550" s="26">
        <v>3</v>
      </c>
      <c r="D1550" s="21">
        <v>4.4414112668465737</v>
      </c>
      <c r="E1550" s="21">
        <v>-8.5503834106802085E-3</v>
      </c>
      <c r="F1550" s="21">
        <v>1.2046040222111953</v>
      </c>
      <c r="G1550" s="21">
        <v>1.2046040222111953</v>
      </c>
      <c r="H1550" s="21">
        <v>0.12568799071190292</v>
      </c>
      <c r="I1550" s="21">
        <v>0</v>
      </c>
      <c r="J1550" s="21">
        <v>7.5412794427141749</v>
      </c>
      <c r="K1550" s="21">
        <v>0.12568799071190292</v>
      </c>
      <c r="L1550" s="21">
        <v>-0.99999999999999989</v>
      </c>
      <c r="M1550" s="21">
        <v>-0.99999999999999989</v>
      </c>
      <c r="N1550" s="21">
        <v>2.5137598142380586</v>
      </c>
      <c r="O1550" s="21">
        <v>13.187294731771949</v>
      </c>
      <c r="P1550" s="21">
        <v>-0.11943564711058186</v>
      </c>
      <c r="Q1550" s="21">
        <v>-0.54246892842365568</v>
      </c>
      <c r="R1550" s="21">
        <v>-9.5838479298695975E-2</v>
      </c>
      <c r="S1550" s="21">
        <v>0.33333333333333326</v>
      </c>
      <c r="T1550" s="21">
        <v>0.27907403361739458</v>
      </c>
      <c r="U1550" s="21">
        <v>-4.6317231680101364E-2</v>
      </c>
      <c r="V1550" s="21">
        <v>-6.663841364093104E-3</v>
      </c>
      <c r="W1550" s="21">
        <v>17.349532127785231</v>
      </c>
      <c r="X1550" s="21">
        <v>0.20720810161792258</v>
      </c>
      <c r="Y1550" s="21">
        <v>-0.99999999999999989</v>
      </c>
      <c r="Z1550" s="21">
        <v>-0.99999999999999989</v>
      </c>
      <c r="AA1550" s="21">
        <v>2.1155301868405152</v>
      </c>
      <c r="AB1550" s="21">
        <v>0.13580900847013377</v>
      </c>
      <c r="AC1550" s="21">
        <v>-0.11492461157550149</v>
      </c>
      <c r="AD1550" s="21">
        <v>-0.32364766612755275</v>
      </c>
      <c r="AE1550" s="21">
        <v>-15.138163461646018</v>
      </c>
      <c r="AF1550" s="21">
        <v>-0.99999999999999989</v>
      </c>
      <c r="AG1550" s="21">
        <v>-0.99999999999999989</v>
      </c>
      <c r="AH1550" s="21">
        <v>-0.99999999999999989</v>
      </c>
      <c r="AI1550" s="21">
        <v>0</v>
      </c>
      <c r="AJ1550" s="21">
        <v>-6.663841364093104E-3</v>
      </c>
      <c r="AK1550" s="21">
        <v>0.22979646440108326</v>
      </c>
      <c r="AL1550" s="21">
        <v>3.7155068037089879E-2</v>
      </c>
      <c r="AM1550" s="21">
        <v>-0.16876320589192279</v>
      </c>
      <c r="AN1550" s="21">
        <v>-0.20661717353422754</v>
      </c>
      <c r="AO1550" s="21">
        <v>-3.0700978252926503</v>
      </c>
      <c r="AP1550" s="21">
        <v>-4.9796539981702388</v>
      </c>
      <c r="AQ1550" s="21">
        <v>24.890811570499395</v>
      </c>
      <c r="AR1550" s="21">
        <v>0.5594262939065332</v>
      </c>
      <c r="AS1550" s="21">
        <v>0.33289609232982548</v>
      </c>
      <c r="AT1550" s="21">
        <v>-0.99999999999999989</v>
      </c>
      <c r="AU1550" s="21">
        <v>-0.99999999999999989</v>
      </c>
      <c r="AV1550" s="21">
        <v>1.1087655429124992</v>
      </c>
      <c r="AW1550" s="21">
        <v>10.323170920442211</v>
      </c>
      <c r="AX1550" s="21">
        <v>9.6567867840328976</v>
      </c>
      <c r="AY1550" s="21">
        <v>1.0370271335336044E-2</v>
      </c>
      <c r="AZ1550" s="21">
        <v>-32.015706241499061</v>
      </c>
      <c r="BA1550" s="26">
        <v>1350.3214571502579</v>
      </c>
    </row>
    <row r="1551" spans="1:100" x14ac:dyDescent="0.25">
      <c r="A1551">
        <v>3996</v>
      </c>
      <c r="B1551" t="s">
        <v>1932</v>
      </c>
      <c r="C1551" s="26">
        <v>3</v>
      </c>
      <c r="D1551" s="21">
        <v>4.4103460984870786</v>
      </c>
      <c r="E1551" s="21">
        <v>0.66748701622922557</v>
      </c>
      <c r="F1551" s="21">
        <v>0.3859477246965114</v>
      </c>
      <c r="G1551" s="21">
        <v>0.61185356387410827</v>
      </c>
      <c r="H1551" s="21">
        <v>0.19217999748099332</v>
      </c>
      <c r="I1551" s="21">
        <v>0</v>
      </c>
      <c r="J1551" s="21">
        <v>11.530799848859592</v>
      </c>
      <c r="K1551" s="21">
        <v>0.19217999748099332</v>
      </c>
      <c r="L1551" s="21">
        <v>-1.0000000000000007</v>
      </c>
      <c r="M1551" s="21">
        <v>-1.0000000000000007</v>
      </c>
      <c r="N1551" s="21">
        <v>3.8435999496198643</v>
      </c>
      <c r="O1551" s="21">
        <v>16.552999511220783</v>
      </c>
      <c r="P1551" s="21">
        <v>-0.10380286412314543</v>
      </c>
      <c r="Q1551" s="21">
        <v>-0.74260822109367086</v>
      </c>
      <c r="R1551" s="21">
        <v>-0.1970232911717606</v>
      </c>
      <c r="S1551" s="21">
        <v>0.33333333333333354</v>
      </c>
      <c r="T1551" s="21">
        <v>0.27095033467486407</v>
      </c>
      <c r="U1551" s="21">
        <v>0.29050647622387926</v>
      </c>
      <c r="V1551" s="21">
        <v>0</v>
      </c>
      <c r="W1551" s="21">
        <v>28.104405870043355</v>
      </c>
      <c r="X1551" s="21">
        <v>1.4938980284398715</v>
      </c>
      <c r="Y1551" s="21">
        <v>-1.0000000000000007</v>
      </c>
      <c r="Z1551" s="21">
        <v>-1.0000000000000007</v>
      </c>
      <c r="AA1551" s="21">
        <v>43.674001495589749</v>
      </c>
      <c r="AB1551" s="21">
        <v>9.7428911253961234E-2</v>
      </c>
      <c r="AC1551" s="21">
        <v>-7.3514297767542577E-2</v>
      </c>
      <c r="AD1551" s="21">
        <v>0.2914177648479449</v>
      </c>
      <c r="AE1551" s="21">
        <v>15.766618916718206</v>
      </c>
      <c r="AF1551" s="21">
        <v>-1.0000000000000007</v>
      </c>
      <c r="AG1551" s="21">
        <v>-1.0000000000000007</v>
      </c>
      <c r="AH1551" s="21">
        <v>-1.0000000000000007</v>
      </c>
      <c r="AI1551" s="21">
        <v>-2.1550860739839701E-2</v>
      </c>
      <c r="AJ1551" s="21">
        <v>0</v>
      </c>
      <c r="AK1551" s="21">
        <v>0.75167189745652374</v>
      </c>
      <c r="AL1551" s="21">
        <v>-0.16307665010619968</v>
      </c>
      <c r="AM1551" s="21">
        <v>0.23626940213707803</v>
      </c>
      <c r="AN1551" s="21">
        <v>0.39058170598010761</v>
      </c>
      <c r="AO1551" s="21">
        <v>9.6650945407095694</v>
      </c>
      <c r="AP1551" s="21">
        <v>8.9491593989716876</v>
      </c>
      <c r="AQ1551" s="21">
        <v>39.635205718902952</v>
      </c>
      <c r="AR1551" s="21">
        <v>0.89479014423207714</v>
      </c>
      <c r="AS1551" s="21">
        <v>1.6860780259208652</v>
      </c>
      <c r="AT1551" s="21">
        <v>-1.0000000000000007</v>
      </c>
      <c r="AU1551" s="21">
        <v>-1.0000000000000007</v>
      </c>
      <c r="AV1551" s="21">
        <v>0.41483027270234735</v>
      </c>
      <c r="AW1551" s="21">
        <v>69.176160405782227</v>
      </c>
      <c r="AX1551" s="21">
        <v>68.745143190985431</v>
      </c>
      <c r="AY1551" s="21">
        <v>0.23793780379014109</v>
      </c>
      <c r="AZ1551" s="21">
        <v>-7.9277698413830144</v>
      </c>
      <c r="BA1551" s="26">
        <v>1451.0840689632701</v>
      </c>
    </row>
    <row r="1552" spans="1:100" x14ac:dyDescent="0.25">
      <c r="A1552">
        <v>3997</v>
      </c>
      <c r="B1552" t="s">
        <v>1933</v>
      </c>
      <c r="C1552" s="26">
        <v>3</v>
      </c>
      <c r="D1552" s="21">
        <v>3.8678684337948188</v>
      </c>
      <c r="E1552" s="21">
        <v>0</v>
      </c>
      <c r="F1552" s="21">
        <v>-0.15959514090393809</v>
      </c>
      <c r="G1552" s="21">
        <v>-0.15959514090393809</v>
      </c>
      <c r="H1552" s="21">
        <v>0.10715401790044418</v>
      </c>
      <c r="I1552" s="21">
        <v>0</v>
      </c>
      <c r="J1552" s="21">
        <v>6.429241074026649</v>
      </c>
      <c r="K1552" s="21">
        <v>0.10715401790044418</v>
      </c>
      <c r="L1552" s="21">
        <v>-1</v>
      </c>
      <c r="M1552" s="21">
        <v>-1</v>
      </c>
      <c r="N1552" s="21">
        <v>2.1430803580088833</v>
      </c>
      <c r="O1552" s="21">
        <v>10.137514366917534</v>
      </c>
      <c r="P1552" s="21">
        <v>0.31869938645561391</v>
      </c>
      <c r="Q1552" s="21">
        <v>0.90075423749035821</v>
      </c>
      <c r="R1552" s="21">
        <v>0.37518352146570944</v>
      </c>
      <c r="S1552" s="21">
        <v>0.33333333333333359</v>
      </c>
      <c r="T1552" s="21">
        <v>0.31487650290804309</v>
      </c>
      <c r="U1552" s="21">
        <v>0.12171978117899952</v>
      </c>
      <c r="V1552" s="21">
        <v>-1.4291488256196805E-2</v>
      </c>
      <c r="W1552" s="21">
        <v>25.939364450549395</v>
      </c>
      <c r="X1552" s="21">
        <v>0.92372918309445917</v>
      </c>
      <c r="Y1552" s="21">
        <v>-1</v>
      </c>
      <c r="Z1552" s="21">
        <v>-1</v>
      </c>
      <c r="AA1552" s="21">
        <v>44.651061029057686</v>
      </c>
      <c r="AB1552" s="21">
        <v>0.28339370365763827</v>
      </c>
      <c r="AC1552" s="21">
        <v>-1.6788762302073601E-2</v>
      </c>
      <c r="AD1552" s="21">
        <v>0.10012531978528739</v>
      </c>
      <c r="AE1552" s="21">
        <v>18.336513057042605</v>
      </c>
      <c r="AF1552" s="21">
        <v>-1</v>
      </c>
      <c r="AG1552" s="21">
        <v>-1</v>
      </c>
      <c r="AH1552" s="21">
        <v>-1</v>
      </c>
      <c r="AI1552" s="21">
        <v>3.3803249365635391E-4</v>
      </c>
      <c r="AJ1552" s="21">
        <v>-1.4291488256196805E-2</v>
      </c>
      <c r="AK1552" s="21">
        <v>0.22748953355206669</v>
      </c>
      <c r="AL1552" s="21">
        <v>7.1429701978341961E-2</v>
      </c>
      <c r="AM1552" s="21">
        <v>0.30379564774616452</v>
      </c>
      <c r="AN1552" s="21">
        <v>0.47035130125055807</v>
      </c>
      <c r="AO1552" s="21">
        <v>8.7323388614144424</v>
      </c>
      <c r="AP1552" s="21">
        <v>12.115931041155656</v>
      </c>
      <c r="AQ1552" s="21">
        <v>32.368605524576033</v>
      </c>
      <c r="AR1552" s="21">
        <v>0.75563812916417927</v>
      </c>
      <c r="AS1552" s="21">
        <v>1.0308832009949029</v>
      </c>
      <c r="AT1552" s="21">
        <v>-1</v>
      </c>
      <c r="AU1552" s="21">
        <v>-1</v>
      </c>
      <c r="AV1552" s="21">
        <v>0.21558838056177118</v>
      </c>
      <c r="AW1552" s="21">
        <v>66.904506437130848</v>
      </c>
      <c r="AX1552" s="21">
        <v>65.482118261384315</v>
      </c>
      <c r="AY1552" s="21">
        <v>-2.5622175870481788E-2</v>
      </c>
      <c r="AZ1552" s="21">
        <v>-12.570128811211035</v>
      </c>
      <c r="BA1552" s="26">
        <v>1425.9929926997829</v>
      </c>
    </row>
    <row r="1553" spans="1:100" x14ac:dyDescent="0.25">
      <c r="A1553">
        <v>3998</v>
      </c>
      <c r="B1553" t="s">
        <v>1934</v>
      </c>
      <c r="C1553" s="26">
        <v>3</v>
      </c>
      <c r="D1553" s="21">
        <v>4.7795557680311003</v>
      </c>
      <c r="E1553" s="21">
        <v>-1.0010753728862745E-2</v>
      </c>
      <c r="F1553" s="21">
        <v>-2.4432882379200438E-2</v>
      </c>
      <c r="G1553" s="21">
        <v>-2.4432882379200438E-2</v>
      </c>
      <c r="H1553" s="21">
        <v>0.30575527017376175</v>
      </c>
      <c r="I1553" s="21">
        <v>0</v>
      </c>
      <c r="J1553" s="21">
        <v>18.345316210425707</v>
      </c>
      <c r="K1553" s="21">
        <v>0.30575527017376175</v>
      </c>
      <c r="L1553" s="21">
        <v>-1.0000000000000013</v>
      </c>
      <c r="M1553" s="21">
        <v>-1.0000000000000013</v>
      </c>
      <c r="N1553" s="21">
        <v>6.1151054034752343</v>
      </c>
      <c r="O1553" s="21">
        <v>23.100439096077601</v>
      </c>
      <c r="P1553" s="21">
        <v>-0.33871919173711768</v>
      </c>
      <c r="Q1553" s="21">
        <v>-1.0898428210248901</v>
      </c>
      <c r="R1553" s="21">
        <v>-0.38197215711752031</v>
      </c>
      <c r="S1553" s="21">
        <v>0.33024168423488481</v>
      </c>
      <c r="T1553" s="21">
        <v>0.34886554609655224</v>
      </c>
      <c r="U1553" s="21">
        <v>0.16454436326446759</v>
      </c>
      <c r="V1553" s="21">
        <v>-1.283039134684999E-2</v>
      </c>
      <c r="W1553" s="21">
        <v>21.002637283011712</v>
      </c>
      <c r="X1553" s="21">
        <v>0.97259654094863424</v>
      </c>
      <c r="Y1553" s="21">
        <v>-1.0000000000000013</v>
      </c>
      <c r="Z1553" s="21">
        <v>-1.0000000000000013</v>
      </c>
      <c r="AA1553" s="21">
        <v>28.2472566514096</v>
      </c>
      <c r="AB1553" s="21">
        <v>4.5145507103634949E-2</v>
      </c>
      <c r="AC1553" s="21">
        <v>-9.7449756863518158E-2</v>
      </c>
      <c r="AD1553" s="21">
        <v>0.20483608027019168</v>
      </c>
      <c r="AE1553" s="21">
        <v>7.6265915255154271</v>
      </c>
      <c r="AF1553" s="21">
        <v>-1.0000000000000013</v>
      </c>
      <c r="AG1553" s="21">
        <v>-1.0000000000000013</v>
      </c>
      <c r="AH1553" s="21">
        <v>-1.0000000000000013</v>
      </c>
      <c r="AI1553" s="21">
        <v>0</v>
      </c>
      <c r="AJ1553" s="21">
        <v>-1.283039134684999E-2</v>
      </c>
      <c r="AK1553" s="21">
        <v>0.18939533289411989</v>
      </c>
      <c r="AL1553" s="21">
        <v>4.9628205494438436E-2</v>
      </c>
      <c r="AM1553" s="21">
        <v>0.17292263023781004</v>
      </c>
      <c r="AN1553" s="21">
        <v>-6.0234515285336729E-2</v>
      </c>
      <c r="AO1553" s="21">
        <v>5.2700424204158498</v>
      </c>
      <c r="AP1553" s="21">
        <v>-1.2577218546612254</v>
      </c>
      <c r="AQ1553" s="21">
        <v>39.34795349343743</v>
      </c>
      <c r="AR1553" s="21">
        <v>0.83082120224905487</v>
      </c>
      <c r="AS1553" s="21">
        <v>1.2783518111223957</v>
      </c>
      <c r="AT1553" s="21">
        <v>-1.0000000000000013</v>
      </c>
      <c r="AU1553" s="21">
        <v>-1.0000000000000013</v>
      </c>
      <c r="AV1553" s="21">
        <v>-0.40640503949672074</v>
      </c>
      <c r="AW1553" s="21">
        <v>50.089973892825995</v>
      </c>
      <c r="AX1553" s="21">
        <v>48.806934758140997</v>
      </c>
      <c r="AY1553" s="21">
        <v>0.35263030354129671</v>
      </c>
      <c r="AZ1553" s="21">
        <v>17.603104342021005</v>
      </c>
      <c r="BA1553" s="26">
        <v>1425.2625673772604</v>
      </c>
      <c r="CU1553" t="e">
        <v>#N/A</v>
      </c>
      <c r="CV1553" t="e">
        <v>#N/A</v>
      </c>
    </row>
    <row r="1554" spans="1:100" x14ac:dyDescent="0.25">
      <c r="A1554">
        <v>3999</v>
      </c>
      <c r="B1554" t="s">
        <v>1935</v>
      </c>
      <c r="C1554" s="26">
        <v>3</v>
      </c>
      <c r="D1554" s="21">
        <v>4.2183878205054262</v>
      </c>
      <c r="E1554" s="21">
        <v>0</v>
      </c>
      <c r="F1554" s="21">
        <v>-0.13286612264671804</v>
      </c>
      <c r="G1554" s="21">
        <v>-0.13286612264671804</v>
      </c>
      <c r="H1554" s="21">
        <v>0.36062055118514202</v>
      </c>
      <c r="I1554" s="21">
        <v>0</v>
      </c>
      <c r="J1554" s="21">
        <v>21.637233071108522</v>
      </c>
      <c r="K1554" s="21">
        <v>0.36062055118514202</v>
      </c>
      <c r="L1554" s="21">
        <v>-0.99999999999999944</v>
      </c>
      <c r="M1554" s="21">
        <v>-0.99999999999999944</v>
      </c>
      <c r="N1554" s="21">
        <v>7.2124110237028383</v>
      </c>
      <c r="O1554" s="21">
        <v>25.722754768967214</v>
      </c>
      <c r="P1554" s="21">
        <v>1.283151246780035</v>
      </c>
      <c r="Q1554" s="21">
        <v>0.10547194852307529</v>
      </c>
      <c r="R1554" s="21">
        <v>0.1524658702433288</v>
      </c>
      <c r="S1554" s="21">
        <v>0.33333333333333343</v>
      </c>
      <c r="T1554" s="21">
        <v>0.3600217768975601</v>
      </c>
      <c r="U1554" s="21">
        <v>-0.14798204549981206</v>
      </c>
      <c r="V1554" s="21">
        <v>-1.017516013090752E-3</v>
      </c>
      <c r="W1554" s="21">
        <v>7.3493999013139391</v>
      </c>
      <c r="X1554" s="21">
        <v>-0.2386102754678151</v>
      </c>
      <c r="Y1554" s="21">
        <v>-0.99999999999999944</v>
      </c>
      <c r="Z1554" s="21">
        <v>-0.99999999999999944</v>
      </c>
      <c r="AA1554" s="21">
        <v>39.148843038589852</v>
      </c>
      <c r="AB1554" s="21">
        <v>0.22042776945738249</v>
      </c>
      <c r="AC1554" s="21">
        <v>0.28590178280758616</v>
      </c>
      <c r="AD1554" s="21">
        <v>0.12660999307568296</v>
      </c>
      <c r="AE1554" s="21">
        <v>31.646977267032565</v>
      </c>
      <c r="AF1554" s="21">
        <v>-0.99999999999999944</v>
      </c>
      <c r="AG1554" s="21">
        <v>-0.99999999999999944</v>
      </c>
      <c r="AH1554" s="21">
        <v>-0.99999999999999944</v>
      </c>
      <c r="AI1554" s="21">
        <v>-1.2795052347802493E-3</v>
      </c>
      <c r="AJ1554" s="21">
        <v>-1.017516013090752E-3</v>
      </c>
      <c r="AK1554" s="21">
        <v>6.2969024215466865E-2</v>
      </c>
      <c r="AL1554" s="21">
        <v>0.26206650142576671</v>
      </c>
      <c r="AM1554" s="21">
        <v>-0.33160917045498456</v>
      </c>
      <c r="AN1554" s="21">
        <v>4.463334409169039E-2</v>
      </c>
      <c r="AO1554" s="21">
        <v>-7.9753841402972787</v>
      </c>
      <c r="AP1554" s="21">
        <v>2.4261661094210933</v>
      </c>
      <c r="AQ1554" s="21">
        <v>28.98663297242247</v>
      </c>
      <c r="AR1554" s="21">
        <v>0.54435554871799041</v>
      </c>
      <c r="AS1554" s="21">
        <v>0.12201027571732712</v>
      </c>
      <c r="AT1554" s="21">
        <v>-0.99999999999999944</v>
      </c>
      <c r="AU1554" s="21">
        <v>-0.99999999999999944</v>
      </c>
      <c r="AV1554" s="21">
        <v>1.9599747596610668E-2</v>
      </c>
      <c r="AW1554" s="21">
        <v>67.297763916978155</v>
      </c>
      <c r="AX1554" s="21">
        <v>67.170422210973456</v>
      </c>
      <c r="AY1554" s="21">
        <v>0.38539812918276267</v>
      </c>
      <c r="AZ1554" s="21">
        <v>4.7415832973932792</v>
      </c>
      <c r="BA1554" s="26">
        <v>1445.9993266987224</v>
      </c>
    </row>
    <row r="1555" spans="1:100" x14ac:dyDescent="0.25">
      <c r="A1555">
        <v>4001</v>
      </c>
      <c r="B1555" t="s">
        <v>1936</v>
      </c>
      <c r="C1555" s="26">
        <v>3</v>
      </c>
      <c r="D1555" s="21">
        <v>3.4200479287433576</v>
      </c>
      <c r="E1555" s="21">
        <v>0</v>
      </c>
      <c r="F1555" s="21">
        <v>0.40152955971686166</v>
      </c>
      <c r="G1555" s="21">
        <v>0.40152955971686166</v>
      </c>
      <c r="H1555" s="21">
        <v>0.45360856789398651</v>
      </c>
      <c r="I1555" s="21">
        <v>0</v>
      </c>
      <c r="J1555" s="21">
        <v>27.216514073639203</v>
      </c>
      <c r="K1555" s="21">
        <v>0.45360856789398651</v>
      </c>
      <c r="L1555" s="21">
        <v>-0.999999999999999</v>
      </c>
      <c r="M1555" s="21">
        <v>-0.999999999999999</v>
      </c>
      <c r="N1555" s="21">
        <v>9.0721713578797321</v>
      </c>
      <c r="O1555" s="21">
        <v>31.038091562099424</v>
      </c>
      <c r="P1555" s="21">
        <v>3.0089381717411157</v>
      </c>
      <c r="Q1555" s="21">
        <v>-0.47384110363874021</v>
      </c>
      <c r="R1555" s="21">
        <v>0.13593148384614689</v>
      </c>
      <c r="S1555" s="21">
        <v>0.33333333333333287</v>
      </c>
      <c r="T1555" s="21">
        <v>0.35239002171625994</v>
      </c>
      <c r="U1555" s="21">
        <v>0.36813419038723588</v>
      </c>
      <c r="V1555" s="21">
        <v>-6.0115175087956949E-3</v>
      </c>
      <c r="W1555" s="21">
        <v>23.76949840136184</v>
      </c>
      <c r="X1555" s="21">
        <v>1.6831933659250748</v>
      </c>
      <c r="Y1555" s="21">
        <v>-0.999999999999999</v>
      </c>
      <c r="Z1555" s="21">
        <v>-0.999999999999999</v>
      </c>
      <c r="AA1555" s="21">
        <v>61.98377408741181</v>
      </c>
      <c r="AB1555" s="21">
        <v>0.32258733701908621</v>
      </c>
      <c r="AC1555" s="21">
        <v>0.16566661810664346</v>
      </c>
      <c r="AD1555" s="21">
        <v>0.27331292891834624</v>
      </c>
      <c r="AE1555" s="21">
        <v>38.078344202203809</v>
      </c>
      <c r="AF1555" s="21">
        <v>-0.999999999999999</v>
      </c>
      <c r="AG1555" s="21">
        <v>-0.999999999999999</v>
      </c>
      <c r="AH1555" s="21">
        <v>-0.999999999999999</v>
      </c>
      <c r="AI1555" s="21">
        <v>0</v>
      </c>
      <c r="AJ1555" s="21">
        <v>-6.0115175087956949E-3</v>
      </c>
      <c r="AK1555" s="21">
        <v>-0.1230675682895114</v>
      </c>
      <c r="AL1555" s="21">
        <v>-1.1876620214428205E-2</v>
      </c>
      <c r="AM1555" s="21">
        <v>-0.1216236457337217</v>
      </c>
      <c r="AN1555" s="21">
        <v>0.3542818203217431</v>
      </c>
      <c r="AO1555" s="21">
        <v>-3.6559289847905996</v>
      </c>
      <c r="AP1555" s="21">
        <v>8.7976624069714351</v>
      </c>
      <c r="AQ1555" s="21">
        <v>50.986012475001075</v>
      </c>
      <c r="AR1555" s="21">
        <v>1.0478460279280335</v>
      </c>
      <c r="AS1555" s="21">
        <v>2.1368019338190618</v>
      </c>
      <c r="AT1555" s="21">
        <v>-0.999999999999999</v>
      </c>
      <c r="AU1555" s="21">
        <v>-0.999999999999999</v>
      </c>
      <c r="AV1555" s="21">
        <v>0.5374610435630085</v>
      </c>
      <c r="AW1555" s="21">
        <v>101.81952805648265</v>
      </c>
      <c r="AX1555" s="21">
        <v>101.21837630560307</v>
      </c>
      <c r="AY1555" s="21">
        <v>0.27834771634320971</v>
      </c>
      <c r="AZ1555" s="21">
        <v>55.560930423173403</v>
      </c>
      <c r="BA1555" s="26">
        <v>1587.9893855302964</v>
      </c>
    </row>
    <row r="1556" spans="1:100" x14ac:dyDescent="0.25">
      <c r="A1556">
        <v>4003</v>
      </c>
      <c r="B1556" t="s">
        <v>1937</v>
      </c>
      <c r="C1556" s="26">
        <v>3</v>
      </c>
      <c r="D1556" s="21">
        <v>4.6084538571873175</v>
      </c>
      <c r="E1556" s="21">
        <v>-7.8994128268736075E-3</v>
      </c>
      <c r="F1556" s="21">
        <v>0.4992027386130749</v>
      </c>
      <c r="G1556" s="21">
        <v>0.4992027386130749</v>
      </c>
      <c r="H1556" s="21">
        <v>0.5349474303229077</v>
      </c>
      <c r="I1556" s="21">
        <v>0</v>
      </c>
      <c r="J1556" s="21">
        <v>32.096845819374444</v>
      </c>
      <c r="K1556" s="21">
        <v>0.5349474303229077</v>
      </c>
      <c r="L1556" s="21">
        <v>-0.999999999999999</v>
      </c>
      <c r="M1556" s="21">
        <v>-0.999999999999999</v>
      </c>
      <c r="N1556" s="21">
        <v>10.698948606458149</v>
      </c>
      <c r="O1556" s="21">
        <v>37.204502415174822</v>
      </c>
      <c r="P1556" s="21">
        <v>-1.223254444504337</v>
      </c>
      <c r="Q1556" s="21">
        <v>0.14384189903323713</v>
      </c>
      <c r="R1556" s="21">
        <v>-0.17794137433952312</v>
      </c>
      <c r="S1556" s="21">
        <v>0.33333333333333304</v>
      </c>
      <c r="T1556" s="21">
        <v>0.35485733852431178</v>
      </c>
      <c r="U1556" s="21">
        <v>0.35514111218806071</v>
      </c>
      <c r="V1556" s="21">
        <v>-3.282944258489523E-2</v>
      </c>
      <c r="W1556" s="21">
        <v>19.022196445516109</v>
      </c>
      <c r="X1556" s="21">
        <v>1.4108664858893616</v>
      </c>
      <c r="Y1556" s="21">
        <v>-0.999999999999999</v>
      </c>
      <c r="Z1556" s="21">
        <v>-0.999999999999999</v>
      </c>
      <c r="AA1556" s="21">
        <v>74.00675599842306</v>
      </c>
      <c r="AB1556" s="21">
        <v>0.40936127611996265</v>
      </c>
      <c r="AC1556" s="21">
        <v>0.43368307328266209</v>
      </c>
      <c r="AD1556" s="21">
        <v>0.26020566914230564</v>
      </c>
      <c r="AE1556" s="21">
        <v>55.162500927246533</v>
      </c>
      <c r="AF1556" s="21">
        <v>-0.999999999999999</v>
      </c>
      <c r="AG1556" s="21">
        <v>-0.999999999999999</v>
      </c>
      <c r="AH1556" s="21">
        <v>-0.999999999999999</v>
      </c>
      <c r="AI1556" s="21">
        <v>0</v>
      </c>
      <c r="AJ1556" s="21">
        <v>-3.282944258489523E-2</v>
      </c>
      <c r="AK1556" s="21">
        <v>-7.8561961572256256E-2</v>
      </c>
      <c r="AL1556" s="21">
        <v>0.16377678131867066</v>
      </c>
      <c r="AM1556" s="21">
        <v>-7.1635943067431568E-2</v>
      </c>
      <c r="AN1556" s="21">
        <v>0.26546292678067696</v>
      </c>
      <c r="AO1556" s="21">
        <v>-2.1837083845470708</v>
      </c>
      <c r="AP1556" s="21">
        <v>7.4554570761102781</v>
      </c>
      <c r="AQ1556" s="21">
        <v>51.119042264890552</v>
      </c>
      <c r="AR1556" s="21">
        <v>1.0105023414608101</v>
      </c>
      <c r="AS1556" s="21">
        <v>1.9458139162122683</v>
      </c>
      <c r="AT1556" s="21">
        <v>-0.999999999999999</v>
      </c>
      <c r="AU1556" s="21">
        <v>-0.999999999999999</v>
      </c>
      <c r="AV1556" s="21">
        <v>0.32126136427355173</v>
      </c>
      <c r="AW1556" s="21">
        <v>118.6667154897083</v>
      </c>
      <c r="AX1556" s="21">
        <v>115.38377123121874</v>
      </c>
      <c r="AY1556" s="21">
        <v>0.47988450576191982</v>
      </c>
      <c r="AZ1556" s="21">
        <v>61.532378684350341</v>
      </c>
      <c r="BA1556" s="26">
        <v>1634.59505561693</v>
      </c>
      <c r="CU1556" t="e">
        <v>#N/A</v>
      </c>
      <c r="CV1556" t="e">
        <v>#N/A</v>
      </c>
    </row>
    <row r="1557" spans="1:100" x14ac:dyDescent="0.25">
      <c r="A1557">
        <v>4004</v>
      </c>
      <c r="B1557" t="s">
        <v>1938</v>
      </c>
      <c r="C1557" s="26">
        <v>3</v>
      </c>
      <c r="D1557" s="21">
        <v>3.2885180874699267</v>
      </c>
      <c r="E1557" s="21">
        <v>1.0429950204105141E-2</v>
      </c>
      <c r="F1557" s="21">
        <v>0.56519513081091177</v>
      </c>
      <c r="G1557" s="21">
        <v>0.56519513081091177</v>
      </c>
      <c r="H1557" s="21">
        <v>5.1777249976556923E-2</v>
      </c>
      <c r="I1557" s="21">
        <v>0</v>
      </c>
      <c r="J1557" s="21">
        <v>3.1066349985934147</v>
      </c>
      <c r="K1557" s="21">
        <v>5.1777249976556923E-2</v>
      </c>
      <c r="L1557" s="21">
        <v>-0.99999999999999967</v>
      </c>
      <c r="M1557" s="21">
        <v>-0.99999999999999967</v>
      </c>
      <c r="N1557" s="21">
        <v>1.0355449995311385</v>
      </c>
      <c r="O1557" s="21">
        <v>6.9603482168742534</v>
      </c>
      <c r="P1557" s="21">
        <v>-1.3899050678658944</v>
      </c>
      <c r="Q1557" s="21">
        <v>1.1009532156872426</v>
      </c>
      <c r="R1557" s="21">
        <v>0.24851844450138982</v>
      </c>
      <c r="S1557" s="21">
        <v>0.33333333333333326</v>
      </c>
      <c r="T1557" s="21">
        <v>0.37174807848274938</v>
      </c>
      <c r="U1557" s="21">
        <v>0.46371445551192908</v>
      </c>
      <c r="V1557" s="21">
        <v>-1.0145245938653093E-2</v>
      </c>
      <c r="W1557" s="21">
        <v>44.274934856512061</v>
      </c>
      <c r="X1557" s="21">
        <v>2.4780010462504394</v>
      </c>
      <c r="Y1557" s="21">
        <v>-0.99999999999999967</v>
      </c>
      <c r="Z1557" s="21">
        <v>-0.99999999999999967</v>
      </c>
      <c r="AA1557" s="21">
        <v>92.121679971683363</v>
      </c>
      <c r="AB1557" s="21">
        <v>0.33342365520857714</v>
      </c>
      <c r="AC1557" s="21">
        <v>0.27945660589241844</v>
      </c>
      <c r="AD1557" s="21">
        <v>0.33908427231240251</v>
      </c>
      <c r="AE1557" s="21">
        <v>47.598226670669888</v>
      </c>
      <c r="AF1557" s="21">
        <v>-0.99999999999999967</v>
      </c>
      <c r="AG1557" s="21">
        <v>-0.99999999999999967</v>
      </c>
      <c r="AH1557" s="21">
        <v>-0.99999999999999967</v>
      </c>
      <c r="AI1557" s="21">
        <v>0</v>
      </c>
      <c r="AJ1557" s="21">
        <v>-1.0145245938653093E-2</v>
      </c>
      <c r="AK1557" s="21">
        <v>0.11095688491746712</v>
      </c>
      <c r="AL1557" s="21">
        <v>-2.0861851908624E-2</v>
      </c>
      <c r="AM1557" s="21">
        <v>-1.0174652216105043E-2</v>
      </c>
      <c r="AN1557" s="21">
        <v>0.25003650437541919</v>
      </c>
      <c r="AO1557" s="21">
        <v>0.30041811918470951</v>
      </c>
      <c r="AP1557" s="21">
        <v>6.1466033498423602</v>
      </c>
      <c r="AQ1557" s="21">
        <v>47.381569855105489</v>
      </c>
      <c r="AR1557" s="21">
        <v>1.1586506213893584</v>
      </c>
      <c r="AS1557" s="21">
        <v>2.529778296226997</v>
      </c>
      <c r="AT1557" s="21">
        <v>-0.99999999999999967</v>
      </c>
      <c r="AU1557" s="21">
        <v>-0.99999999999999967</v>
      </c>
      <c r="AV1557" s="21">
        <v>0.8137135753123016</v>
      </c>
      <c r="AW1557" s="21">
        <v>105.22863153839992</v>
      </c>
      <c r="AX1557" s="21">
        <v>104.21410694453465</v>
      </c>
      <c r="AY1557" s="21">
        <v>0.17837599241755486</v>
      </c>
      <c r="AZ1557" s="21">
        <v>24.110340384573881</v>
      </c>
      <c r="BA1557" s="26">
        <v>1520.0930174366413</v>
      </c>
    </row>
    <row r="1558" spans="1:100" x14ac:dyDescent="0.25">
      <c r="A1558">
        <v>4005</v>
      </c>
      <c r="B1558" t="s">
        <v>1939</v>
      </c>
      <c r="C1558" s="26">
        <v>3</v>
      </c>
      <c r="D1558" s="21">
        <v>6.0947435703626693</v>
      </c>
      <c r="E1558" s="21">
        <v>0</v>
      </c>
      <c r="F1558" s="21">
        <v>0.12767730879809194</v>
      </c>
      <c r="G1558" s="21">
        <v>0.12767730879809194</v>
      </c>
      <c r="H1558" s="21">
        <v>0.20748718863225366</v>
      </c>
      <c r="I1558" s="21">
        <v>0</v>
      </c>
      <c r="J1558" s="21">
        <v>12.449231317935213</v>
      </c>
      <c r="K1558" s="21">
        <v>0.20748718863225366</v>
      </c>
      <c r="L1558" s="21">
        <v>-1.0000000000000004</v>
      </c>
      <c r="M1558" s="21">
        <v>-1.0000000000000004</v>
      </c>
      <c r="N1558" s="21">
        <v>4.1497437726450741</v>
      </c>
      <c r="O1558" s="21">
        <v>18.671652197095984</v>
      </c>
      <c r="P1558" s="21">
        <v>-0.86314711323586368</v>
      </c>
      <c r="Q1558" s="21">
        <v>0.27760338243118099</v>
      </c>
      <c r="R1558" s="21">
        <v>-0.12392175473410781</v>
      </c>
      <c r="S1558" s="21">
        <v>0.33333333333333359</v>
      </c>
      <c r="T1558" s="21">
        <v>0.32715826952584492</v>
      </c>
      <c r="U1558" s="21">
        <v>2.5511245861996407E-2</v>
      </c>
      <c r="V1558" s="21">
        <v>0</v>
      </c>
      <c r="W1558" s="21">
        <v>19.140626403556837</v>
      </c>
      <c r="X1558" s="21">
        <v>0.56486096162053456</v>
      </c>
      <c r="Y1558" s="21">
        <v>-1.0000000000000004</v>
      </c>
      <c r="Z1558" s="21">
        <v>-1.0000000000000004</v>
      </c>
      <c r="AA1558" s="21">
        <v>77.714609440033684</v>
      </c>
      <c r="AB1558" s="21">
        <v>0.46525009994260752</v>
      </c>
      <c r="AC1558" s="21">
        <v>0.22510702207985447</v>
      </c>
      <c r="AD1558" s="21">
        <v>0.48360097380175693</v>
      </c>
      <c r="AE1558" s="21">
        <v>58.697904791210966</v>
      </c>
      <c r="AF1558" s="21">
        <v>-1.0000000000000004</v>
      </c>
      <c r="AG1558" s="21">
        <v>-1.0000000000000004</v>
      </c>
      <c r="AH1558" s="21">
        <v>-1.0000000000000004</v>
      </c>
      <c r="AI1558" s="21">
        <v>0</v>
      </c>
      <c r="AJ1558" s="21">
        <v>0</v>
      </c>
      <c r="AK1558" s="21">
        <v>0.51205172259597909</v>
      </c>
      <c r="AL1558" s="21">
        <v>-1.7720480151733733E-2</v>
      </c>
      <c r="AM1558" s="21">
        <v>0.61204804772249088</v>
      </c>
      <c r="AN1558" s="21">
        <v>-6.1431064089342707E-2</v>
      </c>
      <c r="AO1558" s="21">
        <v>17.86145980604217</v>
      </c>
      <c r="AP1558" s="21">
        <v>-1.6243790029922365</v>
      </c>
      <c r="AQ1558" s="21">
        <v>31.589857721492052</v>
      </c>
      <c r="AR1558" s="21">
        <v>0.68600284872117501</v>
      </c>
      <c r="AS1558" s="21">
        <v>0.77234815025278825</v>
      </c>
      <c r="AT1558" s="21">
        <v>-1.0000000000000004</v>
      </c>
      <c r="AU1558" s="21">
        <v>-1.0000000000000004</v>
      </c>
      <c r="AV1558" s="21">
        <v>3.7555540639840762E-3</v>
      </c>
      <c r="AW1558" s="21">
        <v>94.761882634137493</v>
      </c>
      <c r="AX1558" s="21">
        <v>94.761882634137493</v>
      </c>
      <c r="AY1558" s="21">
        <v>0.42957382707671066</v>
      </c>
      <c r="AZ1558" s="21">
        <v>9.1330204728701148</v>
      </c>
      <c r="BA1558" s="26">
        <v>1532.2553531376573</v>
      </c>
    </row>
    <row r="1559" spans="1:100" x14ac:dyDescent="0.25">
      <c r="A1559">
        <v>4006</v>
      </c>
      <c r="B1559" t="s">
        <v>1940</v>
      </c>
      <c r="C1559" s="26">
        <v>2</v>
      </c>
      <c r="D1559" s="21">
        <v>6.366018102159952</v>
      </c>
      <c r="E1559" s="21">
        <v>0.58510566528363239</v>
      </c>
      <c r="F1559" s="21">
        <v>1.5339142987529206</v>
      </c>
      <c r="G1559" s="21">
        <v>1.5485468169693537</v>
      </c>
      <c r="H1559" s="21">
        <v>0.37259022139764059</v>
      </c>
      <c r="I1559" s="21">
        <v>0</v>
      </c>
      <c r="J1559" s="21">
        <v>22.355413283858432</v>
      </c>
      <c r="K1559" s="21">
        <v>0.37259022139764059</v>
      </c>
      <c r="L1559" s="21">
        <v>-1</v>
      </c>
      <c r="M1559" s="21">
        <v>-1</v>
      </c>
      <c r="N1559" s="21">
        <v>7.4518044279528102</v>
      </c>
      <c r="O1559" s="21">
        <v>27.066298183438306</v>
      </c>
      <c r="P1559" s="21">
        <v>3.131025725587846</v>
      </c>
      <c r="Q1559" s="21">
        <v>7.6062790111078513</v>
      </c>
      <c r="R1559" s="21">
        <v>2.4997626427742476</v>
      </c>
      <c r="S1559" s="21">
        <v>0.38450245184076637</v>
      </c>
      <c r="T1559" s="21">
        <v>0.51245235982933091</v>
      </c>
      <c r="U1559" s="21">
        <v>0.36028760307303176</v>
      </c>
      <c r="V1559" s="21">
        <v>3.8009326597789286E-2</v>
      </c>
      <c r="W1559" s="21">
        <v>42.158075162923758</v>
      </c>
      <c r="X1559" s="21">
        <v>2.1123638985453175</v>
      </c>
      <c r="Y1559" s="21">
        <v>-1</v>
      </c>
      <c r="Z1559" s="21">
        <v>-1</v>
      </c>
      <c r="AA1559" s="21">
        <v>79.144607239349568</v>
      </c>
      <c r="AB1559" s="21">
        <v>0.43449209491948837</v>
      </c>
      <c r="AC1559" s="21">
        <v>0.43482604881348774</v>
      </c>
      <c r="AD1559" s="21">
        <v>0.42751080843670808</v>
      </c>
      <c r="AE1559" s="21">
        <v>46.831826222827509</v>
      </c>
      <c r="AF1559" s="21">
        <v>-1</v>
      </c>
      <c r="AG1559" s="21">
        <v>-1</v>
      </c>
      <c r="AH1559" s="21">
        <v>-1</v>
      </c>
      <c r="AI1559" s="21">
        <v>2.0575098074586122E-2</v>
      </c>
      <c r="AJ1559" s="21">
        <v>3.8009326597789286E-2</v>
      </c>
      <c r="AK1559" s="21">
        <v>-0.29154293669864617</v>
      </c>
      <c r="AL1559" s="21">
        <v>0.46337089368789353</v>
      </c>
      <c r="AM1559" s="21">
        <v>-0.3479124610172194</v>
      </c>
      <c r="AN1559" s="21">
        <v>0.53135332123227319</v>
      </c>
      <c r="AO1559" s="21">
        <v>-8.4721946759290034</v>
      </c>
      <c r="AP1559" s="21">
        <v>13.917355966251584</v>
      </c>
      <c r="AQ1559" s="21">
        <v>48.502844289220491</v>
      </c>
      <c r="AR1559" s="21">
        <v>1.1131063381103454</v>
      </c>
      <c r="AS1559" s="21">
        <v>2.2410953559795526</v>
      </c>
      <c r="AT1559" s="21">
        <v>-1</v>
      </c>
      <c r="AU1559" s="21">
        <v>-1</v>
      </c>
      <c r="AV1559" s="21">
        <v>3.3690020285286701</v>
      </c>
      <c r="AW1559" s="21">
        <v>96.652047905348169</v>
      </c>
      <c r="AX1559" s="21">
        <v>97.313996550879011</v>
      </c>
      <c r="AY1559" s="21">
        <v>0.4888524878896181</v>
      </c>
      <c r="AZ1559" s="21">
        <v>56.444546098030735</v>
      </c>
      <c r="BA1559" s="26">
        <v>1555.3636382064381</v>
      </c>
    </row>
    <row r="1560" spans="1:100" x14ac:dyDescent="0.25">
      <c r="A1560">
        <v>4007</v>
      </c>
      <c r="B1560" t="s">
        <v>1941</v>
      </c>
      <c r="C1560" s="26">
        <v>3</v>
      </c>
      <c r="D1560" s="21">
        <v>5.5838683633951147</v>
      </c>
      <c r="E1560" s="21">
        <v>-6.49297788622617E-2</v>
      </c>
      <c r="F1560" s="21">
        <v>0.48154318009302666</v>
      </c>
      <c r="G1560" s="21">
        <v>0.4629182195352668</v>
      </c>
      <c r="H1560" s="21">
        <v>-9.5686467036614126E-2</v>
      </c>
      <c r="I1560" s="21">
        <v>0</v>
      </c>
      <c r="J1560" s="21">
        <v>-5.7411880221968463</v>
      </c>
      <c r="K1560" s="21">
        <v>-9.5686467036614126E-2</v>
      </c>
      <c r="L1560" s="21">
        <v>-1.000000000000002</v>
      </c>
      <c r="M1560" s="21">
        <v>-1.000000000000002</v>
      </c>
      <c r="N1560" s="21">
        <v>-1.9137293407322824</v>
      </c>
      <c r="O1560" s="21">
        <v>0.30559856073353442</v>
      </c>
      <c r="P1560" s="21">
        <v>-0.4583306371649285</v>
      </c>
      <c r="Q1560" s="21">
        <v>2.795635892779063</v>
      </c>
      <c r="R1560" s="21">
        <v>0.87936057155512914</v>
      </c>
      <c r="S1560" s="21">
        <v>0.33333333333333404</v>
      </c>
      <c r="T1560" s="21">
        <v>0.25630141887144753</v>
      </c>
      <c r="U1560" s="21">
        <v>-4.4292364836776954E-2</v>
      </c>
      <c r="V1560" s="21">
        <v>0</v>
      </c>
      <c r="W1560" s="21">
        <v>25.641154176184756</v>
      </c>
      <c r="X1560" s="21">
        <v>0.42758059875934573</v>
      </c>
      <c r="Y1560" s="21">
        <v>-1.000000000000002</v>
      </c>
      <c r="Z1560" s="21">
        <v>-1.000000000000002</v>
      </c>
      <c r="AA1560" s="21">
        <v>78.445195584109669</v>
      </c>
      <c r="AB1560" s="21">
        <v>0.53973753359327481</v>
      </c>
      <c r="AC1560" s="21">
        <v>0.19328562354883827</v>
      </c>
      <c r="AD1560" s="21">
        <v>0.30547045958528218</v>
      </c>
      <c r="AE1560" s="21">
        <v>51.924680836369781</v>
      </c>
      <c r="AF1560" s="21">
        <v>-1.000000000000002</v>
      </c>
      <c r="AG1560" s="21">
        <v>-1.000000000000002</v>
      </c>
      <c r="AH1560" s="21">
        <v>-1.000000000000002</v>
      </c>
      <c r="AI1560" s="21">
        <v>-2.2351305266966066E-3</v>
      </c>
      <c r="AJ1560" s="21">
        <v>0</v>
      </c>
      <c r="AK1560" s="21">
        <v>0.14996819302383629</v>
      </c>
      <c r="AL1560" s="21">
        <v>-0.10972588733081182</v>
      </c>
      <c r="AM1560" s="21">
        <v>0.37741554562577662</v>
      </c>
      <c r="AN1560" s="21">
        <v>-0.15982190278236597</v>
      </c>
      <c r="AO1560" s="21">
        <v>10.185229605763599</v>
      </c>
      <c r="AP1560" s="21">
        <v>-4.5441770062132063</v>
      </c>
      <c r="AQ1560" s="21">
        <v>19.899966153987901</v>
      </c>
      <c r="AR1560" s="21">
        <v>0.54534238736800444</v>
      </c>
      <c r="AS1560" s="21">
        <v>0.3318941317227313</v>
      </c>
      <c r="AT1560" s="21">
        <v>-1.000000000000002</v>
      </c>
      <c r="AU1560" s="21">
        <v>-1.000000000000002</v>
      </c>
      <c r="AV1560" s="21">
        <v>1.3422787910903959</v>
      </c>
      <c r="AW1560" s="21">
        <v>74.206617138629952</v>
      </c>
      <c r="AX1560" s="21">
        <v>74.16191452809602</v>
      </c>
      <c r="AY1560" s="21">
        <v>3.961012554233595E-2</v>
      </c>
      <c r="AZ1560" s="21">
        <v>-28.455262793666147</v>
      </c>
      <c r="BA1560" s="26">
        <v>1397.6725985170563</v>
      </c>
    </row>
    <row r="1561" spans="1:100" x14ac:dyDescent="0.25">
      <c r="A1561">
        <v>4009</v>
      </c>
      <c r="B1561" t="s">
        <v>1942</v>
      </c>
      <c r="C1561" s="26">
        <v>3</v>
      </c>
      <c r="D1561" s="21">
        <v>4.5341226056371964</v>
      </c>
      <c r="E1561" s="21">
        <v>-1.0978550941747191E-2</v>
      </c>
      <c r="F1561" s="21">
        <v>-0.41811528808460863</v>
      </c>
      <c r="G1561" s="21">
        <v>-0.41811528808460863</v>
      </c>
      <c r="H1561" s="21">
        <v>0.36517692569646687</v>
      </c>
      <c r="I1561" s="21">
        <v>0</v>
      </c>
      <c r="J1561" s="21">
        <v>21.910615541788008</v>
      </c>
      <c r="K1561" s="21">
        <v>0.36517692569646687</v>
      </c>
      <c r="L1561" s="21">
        <v>-0.99999999999999922</v>
      </c>
      <c r="M1561" s="21">
        <v>-0.99999999999999922</v>
      </c>
      <c r="N1561" s="21">
        <v>7.3035385139293343</v>
      </c>
      <c r="O1561" s="21">
        <v>26.026622859340588</v>
      </c>
      <c r="P1561" s="21">
        <v>0.27202897026364958</v>
      </c>
      <c r="Q1561" s="21">
        <v>-3.4734496229730336E-2</v>
      </c>
      <c r="R1561" s="21">
        <v>-4.6584891006495599E-2</v>
      </c>
      <c r="S1561" s="21">
        <v>0.33333333333333343</v>
      </c>
      <c r="T1561" s="21">
        <v>0.38870790275212658</v>
      </c>
      <c r="U1561" s="21">
        <v>0.19318643147794318</v>
      </c>
      <c r="V1561" s="21">
        <v>-6.1063426638914828E-2</v>
      </c>
      <c r="W1561" s="21">
        <v>19.559492609120863</v>
      </c>
      <c r="X1561" s="21">
        <v>0.80906198094890458</v>
      </c>
      <c r="Y1561" s="21">
        <v>-0.99999999999999922</v>
      </c>
      <c r="Z1561" s="21">
        <v>-0.99999999999999922</v>
      </c>
      <c r="AA1561" s="21">
        <v>74.124216606716445</v>
      </c>
      <c r="AB1561" s="21">
        <v>0.3773349073945404</v>
      </c>
      <c r="AC1561" s="21">
        <v>0.4748782227916129</v>
      </c>
      <c r="AD1561" s="21">
        <v>0.24001304758588854</v>
      </c>
      <c r="AE1561" s="21">
        <v>54.611308888602082</v>
      </c>
      <c r="AF1561" s="21">
        <v>-0.99999999999999922</v>
      </c>
      <c r="AG1561" s="21">
        <v>-0.99999999999999922</v>
      </c>
      <c r="AH1561" s="21">
        <v>-0.99999999999999922</v>
      </c>
      <c r="AI1561" s="21">
        <v>0</v>
      </c>
      <c r="AJ1561" s="21">
        <v>-6.1063426638914828E-2</v>
      </c>
      <c r="AK1561" s="21">
        <v>-7.3646337445528398E-2</v>
      </c>
      <c r="AL1561" s="21">
        <v>0.14492601971878183</v>
      </c>
      <c r="AM1561" s="21">
        <v>0.3878330991677032</v>
      </c>
      <c r="AN1561" s="21">
        <v>-6.7117397696030257E-2</v>
      </c>
      <c r="AO1561" s="21">
        <v>9.3275957919649386</v>
      </c>
      <c r="AP1561" s="21">
        <v>-0.95330484380684777</v>
      </c>
      <c r="AQ1561" s="21">
        <v>41.470108150908878</v>
      </c>
      <c r="AR1561" s="21">
        <v>0.85416424092448862</v>
      </c>
      <c r="AS1561" s="21">
        <v>1.1742389066453722</v>
      </c>
      <c r="AT1561" s="21">
        <v>-0.99999999999999922</v>
      </c>
      <c r="AU1561" s="21">
        <v>-0.99999999999999922</v>
      </c>
      <c r="AV1561" s="21">
        <v>-0.46470017909110434</v>
      </c>
      <c r="AW1561" s="21">
        <v>99.197534622250188</v>
      </c>
      <c r="AX1561" s="21">
        <v>93.091191958358692</v>
      </c>
      <c r="AY1561" s="21">
        <v>0.36786738856684503</v>
      </c>
      <c r="AZ1561" s="21">
        <v>34.031503720823366</v>
      </c>
      <c r="BA1561" s="26">
        <v>1508.5568878708948</v>
      </c>
      <c r="CU1561" t="e">
        <v>#N/A</v>
      </c>
      <c r="CV1561" t="e">
        <v>#N/A</v>
      </c>
    </row>
    <row r="1562" spans="1:100" x14ac:dyDescent="0.25">
      <c r="A1562">
        <v>4010</v>
      </c>
      <c r="B1562" t="s">
        <v>1943</v>
      </c>
      <c r="C1562" s="26">
        <v>3</v>
      </c>
      <c r="D1562" s="21">
        <v>2.9186152429840058</v>
      </c>
      <c r="E1562" s="21">
        <v>0.13673987972187873</v>
      </c>
      <c r="F1562" s="21">
        <v>-0.30112614030063561</v>
      </c>
      <c r="G1562" s="21">
        <v>-0.22885722994028501</v>
      </c>
      <c r="H1562" s="21">
        <v>0.16879030878685114</v>
      </c>
      <c r="I1562" s="21">
        <v>0</v>
      </c>
      <c r="J1562" s="21">
        <v>10.127418527211072</v>
      </c>
      <c r="K1562" s="21">
        <v>0.16879030878685114</v>
      </c>
      <c r="L1562" s="21">
        <v>-1.0000000000000004</v>
      </c>
      <c r="M1562" s="21">
        <v>-1.0000000000000004</v>
      </c>
      <c r="N1562" s="21">
        <v>3.3758061757370239</v>
      </c>
      <c r="O1562" s="21">
        <v>12.817176540254795</v>
      </c>
      <c r="P1562" s="21">
        <v>-0.3787969215858365</v>
      </c>
      <c r="Q1562" s="21">
        <v>3.8115451081226466</v>
      </c>
      <c r="R1562" s="21">
        <v>1.2019458157553433</v>
      </c>
      <c r="S1562" s="21">
        <v>0.23499822503235854</v>
      </c>
      <c r="T1562" s="21">
        <v>0.20769244137519402</v>
      </c>
      <c r="U1562" s="21">
        <v>0.11087222237161633</v>
      </c>
      <c r="V1562" s="21">
        <v>0</v>
      </c>
      <c r="W1562" s="21">
        <v>15.390903199692714</v>
      </c>
      <c r="X1562" s="21">
        <v>0.5934467944884193</v>
      </c>
      <c r="Y1562" s="21">
        <v>-1.0000000000000004</v>
      </c>
      <c r="Z1562" s="21">
        <v>-1.0000000000000004</v>
      </c>
      <c r="AA1562" s="21">
        <v>12.157140869614999</v>
      </c>
      <c r="AB1562" s="21">
        <v>-8.2179591488987194E-2</v>
      </c>
      <c r="AC1562" s="21">
        <v>7.6375246932213106E-2</v>
      </c>
      <c r="AD1562" s="21">
        <v>-8.290981835988713E-2</v>
      </c>
      <c r="AE1562" s="21">
        <v>-4.4357081458330612</v>
      </c>
      <c r="AF1562" s="21">
        <v>-1.0000000000000004</v>
      </c>
      <c r="AG1562" s="21">
        <v>-1.0000000000000004</v>
      </c>
      <c r="AH1562" s="21">
        <v>-1.0000000000000004</v>
      </c>
      <c r="AI1562" s="21">
        <v>0</v>
      </c>
      <c r="AJ1562" s="21">
        <v>0</v>
      </c>
      <c r="AK1562" s="21">
        <v>0.32342977627316771</v>
      </c>
      <c r="AL1562" s="21">
        <v>-0.29225238197753506</v>
      </c>
      <c r="AM1562" s="21">
        <v>0.16116375685353335</v>
      </c>
      <c r="AN1562" s="21">
        <v>-0.17495632902155639</v>
      </c>
      <c r="AO1562" s="21">
        <v>5.6462428027041733</v>
      </c>
      <c r="AP1562" s="21">
        <v>-5.8351701354265852</v>
      </c>
      <c r="AQ1562" s="21">
        <v>25.518321726903793</v>
      </c>
      <c r="AR1562" s="21">
        <v>0.5535628887791687</v>
      </c>
      <c r="AS1562" s="21">
        <v>0.76223710327527061</v>
      </c>
      <c r="AT1562" s="21">
        <v>-1.0000000000000004</v>
      </c>
      <c r="AU1562" s="21">
        <v>-1.0000000000000004</v>
      </c>
      <c r="AV1562" s="21">
        <v>0.97308858581505864</v>
      </c>
      <c r="AW1562" s="21">
        <v>19.139147274443197</v>
      </c>
      <c r="AX1562" s="21">
        <v>19.139147274443197</v>
      </c>
      <c r="AY1562" s="21">
        <v>1.0300530804097515E-2</v>
      </c>
      <c r="AZ1562" s="21">
        <v>-27.568109065428665</v>
      </c>
      <c r="BA1562" s="26">
        <v>1421.5388321559064</v>
      </c>
      <c r="CU1562" t="e">
        <v>#N/A</v>
      </c>
      <c r="CV1562" t="e">
        <v>#N/A</v>
      </c>
    </row>
    <row r="1563" spans="1:100" x14ac:dyDescent="0.25">
      <c r="A1563">
        <v>4011</v>
      </c>
      <c r="B1563" t="s">
        <v>1944</v>
      </c>
      <c r="C1563" s="26">
        <v>3</v>
      </c>
      <c r="D1563" s="21">
        <v>5.5812625065771577</v>
      </c>
      <c r="E1563" s="21">
        <v>-2.8631214691295672E-2</v>
      </c>
      <c r="F1563" s="21">
        <v>-7.3307302011194397E-2</v>
      </c>
      <c r="G1563" s="21">
        <v>-7.3307302011194397E-2</v>
      </c>
      <c r="H1563" s="21">
        <v>0.36521173127242257</v>
      </c>
      <c r="I1563" s="21">
        <v>0</v>
      </c>
      <c r="J1563" s="21">
        <v>21.912703876345351</v>
      </c>
      <c r="K1563" s="21">
        <v>0.36521173127242257</v>
      </c>
      <c r="L1563" s="21">
        <v>-0.99999999999999845</v>
      </c>
      <c r="M1563" s="21">
        <v>-0.99999999999999845</v>
      </c>
      <c r="N1563" s="21">
        <v>7.3042346254484496</v>
      </c>
      <c r="O1563" s="21">
        <v>27.420659080911317</v>
      </c>
      <c r="P1563" s="21">
        <v>1.327421335484229</v>
      </c>
      <c r="Q1563" s="21">
        <v>-4.0211325241001461E-2</v>
      </c>
      <c r="R1563" s="21">
        <v>0.12486418060587541</v>
      </c>
      <c r="S1563" s="21">
        <v>0.33333333333333298</v>
      </c>
      <c r="T1563" s="21">
        <v>0.28053348766835101</v>
      </c>
      <c r="U1563" s="21">
        <v>-9.7946291345652386E-2</v>
      </c>
      <c r="V1563" s="21">
        <v>1.3311003372499259E-2</v>
      </c>
      <c r="W1563" s="21">
        <v>6.5607920702443376</v>
      </c>
      <c r="X1563" s="21">
        <v>-0.13795691618487296</v>
      </c>
      <c r="Y1563" s="21">
        <v>-0.99999999999999845</v>
      </c>
      <c r="Z1563" s="21">
        <v>-0.99999999999999845</v>
      </c>
      <c r="AA1563" s="21">
        <v>28.863788316627588</v>
      </c>
      <c r="AB1563" s="21">
        <v>0.16048686318002761</v>
      </c>
      <c r="AC1563" s="21">
        <v>0.12132052406401647</v>
      </c>
      <c r="AD1563" s="21">
        <v>0.16175525407150368</v>
      </c>
      <c r="AE1563" s="21">
        <v>22.178132065777387</v>
      </c>
      <c r="AF1563" s="21">
        <v>-0.99999999999999845</v>
      </c>
      <c r="AG1563" s="21">
        <v>-0.99999999999999845</v>
      </c>
      <c r="AH1563" s="21">
        <v>-0.99999999999999845</v>
      </c>
      <c r="AI1563" s="21">
        <v>0</v>
      </c>
      <c r="AJ1563" s="21">
        <v>1.3311003372499259E-2</v>
      </c>
      <c r="AK1563" s="21">
        <v>0.34181244914601078</v>
      </c>
      <c r="AL1563" s="21">
        <v>0.14834035745826762</v>
      </c>
      <c r="AM1563" s="21">
        <v>0.41051031817272604</v>
      </c>
      <c r="AN1563" s="21">
        <v>9.9419994632174394E-2</v>
      </c>
      <c r="AO1563" s="21">
        <v>11.971820200048198</v>
      </c>
      <c r="AP1563" s="21">
        <v>3.2272016530956975</v>
      </c>
      <c r="AQ1563" s="21">
        <v>28.473495946589697</v>
      </c>
      <c r="AR1563" s="21">
        <v>0.52923153302853088</v>
      </c>
      <c r="AS1563" s="21">
        <v>0.22725481508754963</v>
      </c>
      <c r="AT1563" s="21">
        <v>-0.99999999999999845</v>
      </c>
      <c r="AU1563" s="21">
        <v>-0.99999999999999845</v>
      </c>
      <c r="AV1563" s="21">
        <v>5.1556878594681069E-2</v>
      </c>
      <c r="AW1563" s="21">
        <v>59.511649050634624</v>
      </c>
      <c r="AX1563" s="21">
        <v>60.84274938788456</v>
      </c>
      <c r="AY1563" s="21">
        <v>-0.11508247660888171</v>
      </c>
      <c r="AZ1563" s="21">
        <v>-59.699033937779539</v>
      </c>
      <c r="BA1563" s="26">
        <v>1372.4918818027879</v>
      </c>
    </row>
    <row r="1564" spans="1:100" x14ac:dyDescent="0.25">
      <c r="A1564">
        <v>4012</v>
      </c>
      <c r="B1564" t="s">
        <v>1945</v>
      </c>
      <c r="C1564" s="26">
        <v>2</v>
      </c>
      <c r="D1564" s="21">
        <v>3.8752978493900643</v>
      </c>
      <c r="E1564" s="21">
        <v>3.1846758197836889E-2</v>
      </c>
      <c r="F1564" s="21">
        <v>0.15623918446943585</v>
      </c>
      <c r="G1564" s="21">
        <v>0.16461555079311402</v>
      </c>
      <c r="H1564" s="21">
        <v>8.6283124247187731E-2</v>
      </c>
      <c r="I1564" s="21">
        <v>0</v>
      </c>
      <c r="J1564" s="21">
        <v>5.1769874548312638</v>
      </c>
      <c r="K1564" s="21">
        <v>8.6283124247187731E-2</v>
      </c>
      <c r="L1564" s="21">
        <v>-1</v>
      </c>
      <c r="M1564" s="21">
        <v>-1</v>
      </c>
      <c r="N1564" s="21">
        <v>1.7256624849437545</v>
      </c>
      <c r="O1564" s="21">
        <v>9.2224051961121223</v>
      </c>
      <c r="P1564" s="21">
        <v>0.3290650901897979</v>
      </c>
      <c r="Q1564" s="21">
        <v>1.0573695670063821</v>
      </c>
      <c r="R1564" s="21">
        <v>0.34878379415663274</v>
      </c>
      <c r="S1564" s="21">
        <v>0.33098347393211741</v>
      </c>
      <c r="T1564" s="21">
        <v>0.28649416058227667</v>
      </c>
      <c r="U1564" s="21">
        <v>8.048783389795329E-2</v>
      </c>
      <c r="V1564" s="21">
        <v>1.0118112774671142E-3</v>
      </c>
      <c r="W1564" s="21">
        <v>24.49874325767064</v>
      </c>
      <c r="X1564" s="21">
        <v>0.81616387546433378</v>
      </c>
      <c r="Y1564" s="21">
        <v>-1</v>
      </c>
      <c r="Z1564" s="21">
        <v>-1</v>
      </c>
      <c r="AA1564" s="21">
        <v>42.786887138500703</v>
      </c>
      <c r="AB1564" s="21">
        <v>0.12064448936325395</v>
      </c>
      <c r="AC1564" s="21">
        <v>0.12085933884072646</v>
      </c>
      <c r="AD1564" s="21">
        <v>0.11624030742073177</v>
      </c>
      <c r="AE1564" s="21">
        <v>17.918149665213356</v>
      </c>
      <c r="AF1564" s="21">
        <v>-1</v>
      </c>
      <c r="AG1564" s="21">
        <v>-1</v>
      </c>
      <c r="AH1564" s="21">
        <v>-1</v>
      </c>
      <c r="AI1564" s="21">
        <v>2.8778417256164625E-4</v>
      </c>
      <c r="AJ1564" s="21">
        <v>1.0118112774671142E-3</v>
      </c>
      <c r="AK1564" s="21">
        <v>8.6562498820693654E-2</v>
      </c>
      <c r="AL1564" s="21">
        <v>8.5265458168553673E-2</v>
      </c>
      <c r="AM1564" s="21">
        <v>9.2475776888648456E-2</v>
      </c>
      <c r="AN1564" s="21">
        <v>9.0965083326405308E-2</v>
      </c>
      <c r="AO1564" s="21">
        <v>2.7418147326803823</v>
      </c>
      <c r="AP1564" s="21">
        <v>2.7033465576421984</v>
      </c>
      <c r="AQ1564" s="21">
        <v>29.703239092271115</v>
      </c>
      <c r="AR1564" s="21">
        <v>0.69929022930483153</v>
      </c>
      <c r="AS1564" s="21">
        <v>0.90286598094820014</v>
      </c>
      <c r="AT1564" s="21">
        <v>-1</v>
      </c>
      <c r="AU1564" s="21">
        <v>-1</v>
      </c>
      <c r="AV1564" s="21">
        <v>0.51456648392392002</v>
      </c>
      <c r="AW1564" s="21">
        <v>54.752435537981924</v>
      </c>
      <c r="AX1564" s="21">
        <v>54.865472548248988</v>
      </c>
      <c r="AY1564" s="21">
        <v>0.16611310930574866</v>
      </c>
      <c r="AZ1564" s="21">
        <v>-9.6979109315362383E-2</v>
      </c>
      <c r="BA1564" s="26">
        <v>1440.1338371245599</v>
      </c>
    </row>
    <row r="1565" spans="1:100" x14ac:dyDescent="0.25">
      <c r="A1565">
        <v>4013</v>
      </c>
      <c r="B1565" t="s">
        <v>1946</v>
      </c>
      <c r="C1565" s="26">
        <v>3</v>
      </c>
      <c r="D1565" s="21">
        <v>2.2596988359282655</v>
      </c>
      <c r="E1565" s="21">
        <v>0.51393789103581766</v>
      </c>
      <c r="F1565" s="21">
        <v>-7.429299796226424E-2</v>
      </c>
      <c r="G1565" s="21">
        <v>2.5761794449971759E-2</v>
      </c>
      <c r="H1565" s="21">
        <v>-0.10906786755802159</v>
      </c>
      <c r="I1565" s="21">
        <v>0</v>
      </c>
      <c r="J1565" s="21">
        <v>-6.5440720534812948</v>
      </c>
      <c r="K1565" s="21">
        <v>-0.10906786755802159</v>
      </c>
      <c r="L1565" s="21">
        <v>-1.0000000000000004</v>
      </c>
      <c r="M1565" s="21">
        <v>-1.0000000000000004</v>
      </c>
      <c r="N1565" s="21">
        <v>-2.1813573511604321</v>
      </c>
      <c r="O1565" s="21">
        <v>-4.2586114231030585</v>
      </c>
      <c r="P1565" s="21">
        <v>0.87160784991676987</v>
      </c>
      <c r="Q1565" s="21">
        <v>-1.3267403785507688</v>
      </c>
      <c r="R1565" s="21">
        <v>-0.30395585010971427</v>
      </c>
      <c r="S1565" s="21">
        <v>0.33333333333333354</v>
      </c>
      <c r="T1565" s="21">
        <v>0.28591955401322733</v>
      </c>
      <c r="U1565" s="21">
        <v>0.21105264262999957</v>
      </c>
      <c r="V1565" s="21">
        <v>-1.3227564750822717E-3</v>
      </c>
      <c r="W1565" s="21">
        <v>37.522025642379965</v>
      </c>
      <c r="X1565" s="21">
        <v>1.5171810072539798</v>
      </c>
      <c r="Y1565" s="21">
        <v>-1.0000000000000004</v>
      </c>
      <c r="Z1565" s="21">
        <v>-1.0000000000000004</v>
      </c>
      <c r="AA1565" s="21">
        <v>29.771310859942297</v>
      </c>
      <c r="AB1565" s="21">
        <v>-0.265654840368578</v>
      </c>
      <c r="AC1565" s="21">
        <v>4.6633417802735624E-2</v>
      </c>
      <c r="AD1565" s="21">
        <v>7.0086243919282518E-2</v>
      </c>
      <c r="AE1565" s="21">
        <v>-7.446758932327981</v>
      </c>
      <c r="AF1565" s="21">
        <v>-1.0000000000000004</v>
      </c>
      <c r="AG1565" s="21">
        <v>-1.0000000000000004</v>
      </c>
      <c r="AH1565" s="21">
        <v>-1.0000000000000004</v>
      </c>
      <c r="AI1565" s="21">
        <v>2.1875174217303971E-4</v>
      </c>
      <c r="AJ1565" s="21">
        <v>-1.3227564750822717E-3</v>
      </c>
      <c r="AK1565" s="21">
        <v>9.762673644653308E-2</v>
      </c>
      <c r="AL1565" s="21">
        <v>0.29422727174302238</v>
      </c>
      <c r="AM1565" s="21">
        <v>0.18722319009177274</v>
      </c>
      <c r="AN1565" s="21">
        <v>0.15498406650714275</v>
      </c>
      <c r="AO1565" s="21">
        <v>5.1687134345269854</v>
      </c>
      <c r="AP1565" s="21">
        <v>5.3457380213936778</v>
      </c>
      <c r="AQ1565" s="21">
        <v>30.977953588898693</v>
      </c>
      <c r="AR1565" s="21">
        <v>0.82898277350147842</v>
      </c>
      <c r="AS1565" s="21">
        <v>1.4081131396959592</v>
      </c>
      <c r="AT1565" s="21">
        <v>-1.0000000000000004</v>
      </c>
      <c r="AU1565" s="21">
        <v>-1.0000000000000004</v>
      </c>
      <c r="AV1565" s="21">
        <v>-0.2781940556597427</v>
      </c>
      <c r="AW1565" s="21">
        <v>30.858437458232892</v>
      </c>
      <c r="AX1565" s="21">
        <v>30.730536845568139</v>
      </c>
      <c r="AY1565" s="21">
        <v>3.6013377864674262E-2</v>
      </c>
      <c r="AZ1565" s="21">
        <v>-27.375871647242061</v>
      </c>
      <c r="BA1565" s="26">
        <v>1378.3006626167917</v>
      </c>
    </row>
    <row r="1566" spans="1:100" x14ac:dyDescent="0.25">
      <c r="A1566">
        <v>4014</v>
      </c>
      <c r="B1566" t="s">
        <v>1947</v>
      </c>
      <c r="C1566" s="26">
        <v>3</v>
      </c>
      <c r="D1566" s="21">
        <v>4.887730259185556</v>
      </c>
      <c r="E1566" s="21">
        <v>-0.17251153709504483</v>
      </c>
      <c r="F1566" s="21">
        <v>-0.833809163099133</v>
      </c>
      <c r="G1566" s="21">
        <v>-0.89488505645504712</v>
      </c>
      <c r="H1566" s="21">
        <v>0.10263894206175594</v>
      </c>
      <c r="I1566" s="21">
        <v>0</v>
      </c>
      <c r="J1566" s="21">
        <v>6.1583365237053558</v>
      </c>
      <c r="K1566" s="21">
        <v>0.10263894206175594</v>
      </c>
      <c r="L1566" s="21">
        <v>-1.0000000000000051</v>
      </c>
      <c r="M1566" s="21">
        <v>-1.0000000000000051</v>
      </c>
      <c r="N1566" s="21">
        <v>2.0527788412351189</v>
      </c>
      <c r="O1566" s="21">
        <v>10.151181726435865</v>
      </c>
      <c r="P1566" s="21">
        <v>-12.141726614416182</v>
      </c>
      <c r="Q1566" s="21">
        <v>-1.1058853461651343</v>
      </c>
      <c r="R1566" s="21">
        <v>-1.6097972892204331</v>
      </c>
      <c r="S1566" s="21">
        <v>0.33333333333333487</v>
      </c>
      <c r="T1566" s="21">
        <v>0.21972713086759926</v>
      </c>
      <c r="U1566" s="21">
        <v>-0.1198498981821325</v>
      </c>
      <c r="V1566" s="21">
        <v>0</v>
      </c>
      <c r="W1566" s="21">
        <v>13.222864958281827</v>
      </c>
      <c r="X1566" s="21">
        <v>-0.12818448504287741</v>
      </c>
      <c r="Y1566" s="21">
        <v>-1.0000000000000051</v>
      </c>
      <c r="Z1566" s="21">
        <v>-1.0000000000000051</v>
      </c>
      <c r="AA1566" s="21">
        <v>29.891134836498068</v>
      </c>
      <c r="AB1566" s="21">
        <v>0.3632289731449253</v>
      </c>
      <c r="AC1566" s="21">
        <v>6.5011883806884926E-2</v>
      </c>
      <c r="AD1566" s="21">
        <v>-6.2679513603076581E-2</v>
      </c>
      <c r="AE1566" s="21">
        <v>18.278067167436674</v>
      </c>
      <c r="AF1566" s="21">
        <v>-1.0000000000000051</v>
      </c>
      <c r="AG1566" s="21">
        <v>-1.0000000000000051</v>
      </c>
      <c r="AH1566" s="21">
        <v>-1.0000000000000051</v>
      </c>
      <c r="AI1566" s="21">
        <v>0</v>
      </c>
      <c r="AJ1566" s="21">
        <v>0</v>
      </c>
      <c r="AK1566" s="21">
        <v>0.14506987678125144</v>
      </c>
      <c r="AL1566" s="21">
        <v>5.6948128342047155E-2</v>
      </c>
      <c r="AM1566" s="21">
        <v>-5.7564583100531273E-2</v>
      </c>
      <c r="AN1566" s="21">
        <v>0.30832433419527477</v>
      </c>
      <c r="AO1566" s="21">
        <v>-0.71376519360702284</v>
      </c>
      <c r="AP1566" s="21">
        <v>7.9928489965921079</v>
      </c>
      <c r="AQ1566" s="21">
        <v>19.381201481987169</v>
      </c>
      <c r="AR1566" s="21">
        <v>0.43321056601880154</v>
      </c>
      <c r="AS1566" s="21">
        <v>-2.5545542981121425E-2</v>
      </c>
      <c r="AT1566" s="21">
        <v>-1.0000000000000051</v>
      </c>
      <c r="AU1566" s="21">
        <v>-1.0000000000000051</v>
      </c>
      <c r="AV1566" s="21">
        <v>-2.5046823456754805</v>
      </c>
      <c r="AW1566" s="21">
        <v>48.035165559526043</v>
      </c>
      <c r="AX1566" s="21">
        <v>48.035165559526043</v>
      </c>
      <c r="AY1566" s="21">
        <v>0.24150779048082904</v>
      </c>
      <c r="AZ1566" s="21">
        <v>0.5698295227996415</v>
      </c>
      <c r="BA1566" s="26">
        <v>1458.808247535417</v>
      </c>
    </row>
    <row r="1567" spans="1:100" x14ac:dyDescent="0.25">
      <c r="A1567">
        <v>4015</v>
      </c>
      <c r="B1567" t="s">
        <v>1948</v>
      </c>
      <c r="C1567" s="26">
        <v>3</v>
      </c>
      <c r="D1567" s="21">
        <v>5.3814756971235393</v>
      </c>
      <c r="E1567" s="21">
        <v>0</v>
      </c>
      <c r="F1567" s="21">
        <v>-0.20655695331442375</v>
      </c>
      <c r="G1567" s="21">
        <v>-0.20655695331442375</v>
      </c>
      <c r="H1567" s="21">
        <v>7.2575870058777137E-2</v>
      </c>
      <c r="I1567" s="21">
        <v>0</v>
      </c>
      <c r="J1567" s="21">
        <v>4.3545522035266302</v>
      </c>
      <c r="K1567" s="21">
        <v>7.2575870058777137E-2</v>
      </c>
      <c r="L1567" s="21">
        <v>-0.99999999999999956</v>
      </c>
      <c r="M1567" s="21">
        <v>-0.99999999999999956</v>
      </c>
      <c r="N1567" s="21">
        <v>1.4515174011755434</v>
      </c>
      <c r="O1567" s="21">
        <v>9.5294709473357511</v>
      </c>
      <c r="P1567" s="21">
        <v>0.14195324668598033</v>
      </c>
      <c r="Q1567" s="21">
        <v>-1.3264822005888628</v>
      </c>
      <c r="R1567" s="21">
        <v>-0.41947619750546095</v>
      </c>
      <c r="S1567" s="21">
        <v>0.33333333333333309</v>
      </c>
      <c r="T1567" s="21">
        <v>0.36968657805988636</v>
      </c>
      <c r="U1567" s="21">
        <v>7.4439954161390931E-2</v>
      </c>
      <c r="V1567" s="21">
        <v>0</v>
      </c>
      <c r="W1567" s="21">
        <v>28.195359819833353</v>
      </c>
      <c r="X1567" s="21">
        <v>0.96455710270655992</v>
      </c>
      <c r="Y1567" s="21">
        <v>-0.99999999999999956</v>
      </c>
      <c r="Z1567" s="21">
        <v>-0.99999999999999956</v>
      </c>
      <c r="AA1567" s="21">
        <v>31.950258197859785</v>
      </c>
      <c r="AB1567" s="21">
        <v>0.11705332362284133</v>
      </c>
      <c r="AC1567" s="21">
        <v>3.6977378849649467E-2</v>
      </c>
      <c r="AD1567" s="21">
        <v>-7.0543210961852704E-2</v>
      </c>
      <c r="AE1567" s="21">
        <v>4.1743745755319095</v>
      </c>
      <c r="AF1567" s="21">
        <v>-0.99999999999999956</v>
      </c>
      <c r="AG1567" s="21">
        <v>-0.99999999999999956</v>
      </c>
      <c r="AH1567" s="21">
        <v>-0.99999999999999956</v>
      </c>
      <c r="AI1567" s="21">
        <v>0</v>
      </c>
      <c r="AJ1567" s="21">
        <v>0</v>
      </c>
      <c r="AK1567" s="21">
        <v>-0.13536920030840049</v>
      </c>
      <c r="AL1567" s="21">
        <v>0.57411299453534836</v>
      </c>
      <c r="AM1567" s="21">
        <v>0.18833606695075727</v>
      </c>
      <c r="AN1567" s="21">
        <v>-2.5548326088380497E-2</v>
      </c>
      <c r="AO1567" s="21">
        <v>4.0315556722269283</v>
      </c>
      <c r="AP1567" s="21">
        <v>2.2318568204672289</v>
      </c>
      <c r="AQ1567" s="21">
        <v>32.549912023359958</v>
      </c>
      <c r="AR1567" s="21">
        <v>0.77745986555461055</v>
      </c>
      <c r="AS1567" s="21">
        <v>1.0371329727653369</v>
      </c>
      <c r="AT1567" s="21">
        <v>-0.99999999999999956</v>
      </c>
      <c r="AU1567" s="21">
        <v>-0.99999999999999956</v>
      </c>
      <c r="AV1567" s="21">
        <v>-0.62603315081988464</v>
      </c>
      <c r="AW1567" s="21">
        <v>43.711585965662785</v>
      </c>
      <c r="AX1567" s="21">
        <v>43.711585965662785</v>
      </c>
      <c r="AY1567" s="21">
        <v>8.9059615556568772E-2</v>
      </c>
      <c r="AZ1567" s="21">
        <v>-35.936851660000727</v>
      </c>
      <c r="BA1567" s="26">
        <v>1335.896948170006</v>
      </c>
      <c r="CU1567" t="e">
        <v>#N/A</v>
      </c>
      <c r="CV1567" t="e">
        <v>#N/A</v>
      </c>
    </row>
    <row r="1568" spans="1:100" x14ac:dyDescent="0.25">
      <c r="A1568">
        <v>4019</v>
      </c>
      <c r="B1568" t="s">
        <v>1949</v>
      </c>
      <c r="C1568" s="26">
        <v>3</v>
      </c>
      <c r="D1568" s="21">
        <v>5.3517618649704515</v>
      </c>
      <c r="E1568" s="21">
        <v>2.2167158095792994E-2</v>
      </c>
      <c r="F1568" s="21">
        <v>0.34634592487474747</v>
      </c>
      <c r="G1568" s="21">
        <v>0.35373497757334516</v>
      </c>
      <c r="H1568" s="21">
        <v>0.23065876269385771</v>
      </c>
      <c r="I1568" s="21">
        <v>0</v>
      </c>
      <c r="J1568" s="21">
        <v>13.839525761631462</v>
      </c>
      <c r="K1568" s="21">
        <v>0.23065876269385771</v>
      </c>
      <c r="L1568" s="21">
        <v>-1.0000000000000004</v>
      </c>
      <c r="M1568" s="21">
        <v>-1.0000000000000004</v>
      </c>
      <c r="N1568" s="21">
        <v>4.6131752538771549</v>
      </c>
      <c r="O1568" s="21">
        <v>19.545022604175255</v>
      </c>
      <c r="P1568" s="21">
        <v>-0.14586013007287341</v>
      </c>
      <c r="Q1568" s="21">
        <v>-0.98453819822945232</v>
      </c>
      <c r="R1568" s="21">
        <v>-0.40323420030825236</v>
      </c>
      <c r="S1568" s="21">
        <v>0.33333333333333365</v>
      </c>
      <c r="T1568" s="21">
        <v>0.180851416620261</v>
      </c>
      <c r="U1568" s="21">
        <v>7.1945951514565606E-2</v>
      </c>
      <c r="V1568" s="21">
        <v>1.4663217370624999E-2</v>
      </c>
      <c r="W1568" s="21">
        <v>14.805406245797098</v>
      </c>
      <c r="X1568" s="21">
        <v>0.5157619588591793</v>
      </c>
      <c r="Y1568" s="21">
        <v>-1.0000000000000004</v>
      </c>
      <c r="Z1568" s="21">
        <v>-1.0000000000000004</v>
      </c>
      <c r="AA1568" s="21">
        <v>19.452939485171747</v>
      </c>
      <c r="AB1568" s="21">
        <v>2.8587568745353051E-2</v>
      </c>
      <c r="AC1568" s="21">
        <v>0.14478633360003873</v>
      </c>
      <c r="AD1568" s="21">
        <v>-7.2358553551733734E-2</v>
      </c>
      <c r="AE1568" s="21">
        <v>5.0507674396829021</v>
      </c>
      <c r="AF1568" s="21">
        <v>-1.0000000000000004</v>
      </c>
      <c r="AG1568" s="21">
        <v>-1.0000000000000004</v>
      </c>
      <c r="AH1568" s="21">
        <v>-1.0000000000000004</v>
      </c>
      <c r="AI1568" s="21">
        <v>-9.3188963499171579E-3</v>
      </c>
      <c r="AJ1568" s="21">
        <v>1.4663217370624999E-2</v>
      </c>
      <c r="AK1568" s="21">
        <v>-4.6679069565944149E-2</v>
      </c>
      <c r="AL1568" s="21">
        <v>0.22245335738866329</v>
      </c>
      <c r="AM1568" s="21">
        <v>0.29192864577262767</v>
      </c>
      <c r="AN1568" s="21">
        <v>-0.1499057416604514</v>
      </c>
      <c r="AO1568" s="21">
        <v>7.0648207964859706</v>
      </c>
      <c r="AP1568" s="21">
        <v>-2.6353767545679698</v>
      </c>
      <c r="AQ1568" s="21">
        <v>28.644932007428565</v>
      </c>
      <c r="AR1568" s="21">
        <v>0.60079391883878486</v>
      </c>
      <c r="AS1568" s="21">
        <v>0.74642072155303696</v>
      </c>
      <c r="AT1568" s="21">
        <v>-1.0000000000000004</v>
      </c>
      <c r="AU1568" s="21">
        <v>-1.0000000000000004</v>
      </c>
      <c r="AV1568" s="21">
        <v>-4.94992227349072E-2</v>
      </c>
      <c r="AW1568" s="21">
        <v>36.362585334779034</v>
      </c>
      <c r="AX1568" s="21">
        <v>37.642529144843202</v>
      </c>
      <c r="AY1568" s="21">
        <v>-3.3933041822959229E-3</v>
      </c>
      <c r="AZ1568" s="21">
        <v>-44.977827981658663</v>
      </c>
      <c r="BA1568" s="26">
        <v>1373.0908022084373</v>
      </c>
    </row>
    <row r="1569" spans="1:100" x14ac:dyDescent="0.25">
      <c r="A1569">
        <v>4020</v>
      </c>
      <c r="B1569" t="s">
        <v>1950</v>
      </c>
      <c r="C1569" s="26">
        <v>3</v>
      </c>
      <c r="D1569" s="21">
        <v>4.5427415880752475</v>
      </c>
      <c r="E1569" s="21">
        <v>3.4774123946465889E-2</v>
      </c>
      <c r="F1569" s="21">
        <v>0.25493428857070288</v>
      </c>
      <c r="G1569" s="21">
        <v>0.27116768753934567</v>
      </c>
      <c r="H1569" s="21">
        <v>0.7380002953772179</v>
      </c>
      <c r="I1569" s="21">
        <v>-3.6530651018623237E-3</v>
      </c>
      <c r="J1569" s="21">
        <v>44.060833816521352</v>
      </c>
      <c r="K1569" s="21">
        <v>0.73434723027535564</v>
      </c>
      <c r="L1569" s="21">
        <v>-0.99999999999999933</v>
      </c>
      <c r="M1569" s="21">
        <v>-0.99999999999999933</v>
      </c>
      <c r="N1569" s="21">
        <v>14.686944605507108</v>
      </c>
      <c r="O1569" s="21">
        <v>48.874743092135937</v>
      </c>
      <c r="P1569" s="21">
        <v>-0.41042948418103598</v>
      </c>
      <c r="Q1569" s="21">
        <v>5.1387103173314665</v>
      </c>
      <c r="R1569" s="21">
        <v>1.6099902094123972</v>
      </c>
      <c r="S1569" s="21">
        <v>0.34629355956507296</v>
      </c>
      <c r="T1569" s="21">
        <v>0.37410983820447236</v>
      </c>
      <c r="U1569" s="21">
        <v>0.47470191908736631</v>
      </c>
      <c r="V1569" s="21">
        <v>-4.7941401832447932E-3</v>
      </c>
      <c r="W1569" s="21">
        <v>18.238557855932459</v>
      </c>
      <c r="X1569" s="21">
        <v>1.896875507615327</v>
      </c>
      <c r="Y1569" s="21">
        <v>-0.99999999999999933</v>
      </c>
      <c r="Z1569" s="21">
        <v>-0.99999999999999933</v>
      </c>
      <c r="AA1569" s="21">
        <v>59.920904617576774</v>
      </c>
      <c r="AB1569" s="21">
        <v>0.54297178030758664</v>
      </c>
      <c r="AC1569" s="21">
        <v>-0.15461047623464463</v>
      </c>
      <c r="AD1569" s="21">
        <v>0.41308582697169677</v>
      </c>
      <c r="AE1569" s="21">
        <v>40.072356552231938</v>
      </c>
      <c r="AF1569" s="21">
        <v>-0.99999999999999933</v>
      </c>
      <c r="AG1569" s="21">
        <v>-0.99999999999999933</v>
      </c>
      <c r="AH1569" s="21">
        <v>-0.99999999999999933</v>
      </c>
      <c r="AI1569" s="21">
        <v>0</v>
      </c>
      <c r="AJ1569" s="21">
        <v>-4.7941401832447932E-3</v>
      </c>
      <c r="AK1569" s="21">
        <v>0.20264734628394618</v>
      </c>
      <c r="AL1569" s="21">
        <v>0.5674980665396484</v>
      </c>
      <c r="AM1569" s="21">
        <v>-0.19046306637097726</v>
      </c>
      <c r="AN1569" s="21">
        <v>0.24157874207120805</v>
      </c>
      <c r="AO1569" s="21">
        <v>-3.7483399278546994</v>
      </c>
      <c r="AP1569" s="21">
        <v>8.8769588844784426</v>
      </c>
      <c r="AQ1569" s="21">
        <v>62.299391672453829</v>
      </c>
      <c r="AR1569" s="21">
        <v>1.1903111766736671</v>
      </c>
      <c r="AS1569" s="21">
        <v>2.6312227378906825</v>
      </c>
      <c r="AT1569" s="21">
        <v>-0.99999999999999933</v>
      </c>
      <c r="AU1569" s="21">
        <v>-0.99999999999999933</v>
      </c>
      <c r="AV1569" s="21">
        <v>1.8811578969517428</v>
      </c>
      <c r="AW1569" s="21">
        <v>117.67260659419112</v>
      </c>
      <c r="AX1569" s="21">
        <v>117.19319257586666</v>
      </c>
      <c r="AY1569" s="21">
        <v>0.48775631595685387</v>
      </c>
      <c r="AZ1569" s="21">
        <v>23.081222303082694</v>
      </c>
      <c r="BA1569" s="26">
        <v>1570.573590983151</v>
      </c>
      <c r="CU1569" t="e">
        <v>#N/A</v>
      </c>
      <c r="CV1569" t="e">
        <v>#N/A</v>
      </c>
    </row>
    <row r="1570" spans="1:100" x14ac:dyDescent="0.25">
      <c r="A1570">
        <v>4021</v>
      </c>
      <c r="B1570" t="s">
        <v>1951</v>
      </c>
      <c r="C1570" s="26">
        <v>2</v>
      </c>
      <c r="D1570" s="21">
        <v>4.9719337045098095</v>
      </c>
      <c r="E1570" s="21">
        <v>0.27544037494380441</v>
      </c>
      <c r="F1570" s="21">
        <v>0.76281389929311749</v>
      </c>
      <c r="G1570" s="21">
        <v>0.77394477828157227</v>
      </c>
      <c r="H1570" s="21">
        <v>0.21234088924960948</v>
      </c>
      <c r="I1570" s="21">
        <v>0</v>
      </c>
      <c r="J1570" s="21">
        <v>12.740453354976566</v>
      </c>
      <c r="K1570" s="21">
        <v>0.21234088924960948</v>
      </c>
      <c r="L1570" s="21">
        <v>-1</v>
      </c>
      <c r="M1570" s="21">
        <v>-1</v>
      </c>
      <c r="N1570" s="21">
        <v>4.2468177849921886</v>
      </c>
      <c r="O1570" s="21">
        <v>17.078868732336296</v>
      </c>
      <c r="P1570" s="21">
        <v>1.5627365528899839</v>
      </c>
      <c r="Q1570" s="21">
        <v>3.9407800585488468</v>
      </c>
      <c r="R1570" s="21">
        <v>1.2958353654340724</v>
      </c>
      <c r="S1570" s="21">
        <v>0.35454727241117862</v>
      </c>
      <c r="T1570" s="21">
        <v>0.38598099085839621</v>
      </c>
      <c r="U1570" s="21">
        <v>0.20368049625752171</v>
      </c>
      <c r="V1570" s="21">
        <v>1.7301397314071217E-2</v>
      </c>
      <c r="W1570" s="21">
        <v>32.273946644411573</v>
      </c>
      <c r="X1570" s="21">
        <v>1.386866032455617</v>
      </c>
      <c r="Y1570" s="21">
        <v>-1</v>
      </c>
      <c r="Z1570" s="21">
        <v>-1</v>
      </c>
      <c r="AA1570" s="21">
        <v>58.794778602288616</v>
      </c>
      <c r="AB1570" s="21">
        <v>0.25882802760432816</v>
      </c>
      <c r="AC1570" s="21">
        <v>0.25909531740444275</v>
      </c>
      <c r="AD1570" s="21">
        <v>0.25328917578545357</v>
      </c>
      <c r="AE1570" s="21">
        <v>30.648513254280921</v>
      </c>
      <c r="AF1570" s="21">
        <v>-1</v>
      </c>
      <c r="AG1570" s="21">
        <v>-1</v>
      </c>
      <c r="AH1570" s="21">
        <v>-1</v>
      </c>
      <c r="AI1570" s="21">
        <v>9.2200582022476055E-3</v>
      </c>
      <c r="AJ1570" s="21">
        <v>1.7301397314071217E-2</v>
      </c>
      <c r="AK1570" s="21">
        <v>-7.9913032562269434E-2</v>
      </c>
      <c r="AL1570" s="21">
        <v>0.25174098955151675</v>
      </c>
      <c r="AM1570" s="21">
        <v>-0.1014221654127818</v>
      </c>
      <c r="AN1570" s="21">
        <v>0.28486302562783555</v>
      </c>
      <c r="AO1570" s="21">
        <v>-2.1955863196679024</v>
      </c>
      <c r="AP1570" s="21">
        <v>7.6407476099904832</v>
      </c>
      <c r="AQ1570" s="21">
        <v>37.980491866099541</v>
      </c>
      <c r="AR1570" s="21">
        <v>0.88148876478371196</v>
      </c>
      <c r="AS1570" s="21">
        <v>1.4920731845279005</v>
      </c>
      <c r="AT1570" s="21">
        <v>-1</v>
      </c>
      <c r="AU1570" s="21">
        <v>-1</v>
      </c>
      <c r="AV1570" s="21">
        <v>1.7713420535049278</v>
      </c>
      <c r="AW1570" s="21">
        <v>73.200359260677743</v>
      </c>
      <c r="AX1570" s="21">
        <v>73.555075833253454</v>
      </c>
      <c r="AY1570" s="21">
        <v>0.30821159428034195</v>
      </c>
      <c r="AZ1570" s="21">
        <v>24.797612636416591</v>
      </c>
      <c r="BA1570" s="26">
        <v>1526.6169071412032</v>
      </c>
    </row>
    <row r="1571" spans="1:100" x14ac:dyDescent="0.25">
      <c r="A1571">
        <v>4023</v>
      </c>
      <c r="B1571" t="s">
        <v>1952</v>
      </c>
      <c r="C1571" s="26">
        <v>3</v>
      </c>
      <c r="D1571" s="21">
        <v>5.2419197405454767</v>
      </c>
      <c r="E1571" s="21">
        <v>8.4529614819992445E-3</v>
      </c>
      <c r="F1571" s="21">
        <v>0.23063916322341005</v>
      </c>
      <c r="G1571" s="21">
        <v>0.23063916322341005</v>
      </c>
      <c r="H1571" s="21">
        <v>0.10684141421443907</v>
      </c>
      <c r="I1571" s="21">
        <v>0</v>
      </c>
      <c r="J1571" s="21">
        <v>6.4104848528663432</v>
      </c>
      <c r="K1571" s="21">
        <v>0.10684141421443907</v>
      </c>
      <c r="L1571" s="21">
        <v>-0.99999999999999922</v>
      </c>
      <c r="M1571" s="21">
        <v>-0.99999999999999922</v>
      </c>
      <c r="N1571" s="21">
        <v>2.1368282842887805</v>
      </c>
      <c r="O1571" s="21">
        <v>11.883043756635228</v>
      </c>
      <c r="P1571" s="21">
        <v>0.5824929672337481</v>
      </c>
      <c r="Q1571" s="21">
        <v>0.41636192829539059</v>
      </c>
      <c r="R1571" s="21">
        <v>0.24236308376854732</v>
      </c>
      <c r="S1571" s="21">
        <v>0.33333333333333304</v>
      </c>
      <c r="T1571" s="21">
        <v>0.19033585130358005</v>
      </c>
      <c r="U1571" s="21">
        <v>0.14689333090630477</v>
      </c>
      <c r="V1571" s="21">
        <v>-3.7681050500915237E-3</v>
      </c>
      <c r="W1571" s="21">
        <v>22.398119851147499</v>
      </c>
      <c r="X1571" s="21">
        <v>0.83846531173660666</v>
      </c>
      <c r="Y1571" s="21">
        <v>-0.99999999999999922</v>
      </c>
      <c r="Z1571" s="21">
        <v>-0.99999999999999922</v>
      </c>
      <c r="AA1571" s="21">
        <v>42.805000279740462</v>
      </c>
      <c r="AB1571" s="21">
        <v>0.17171391622551452</v>
      </c>
      <c r="AC1571" s="21">
        <v>9.9216196419586358E-2</v>
      </c>
      <c r="AD1571" s="21">
        <v>0.13236023425138813</v>
      </c>
      <c r="AE1571" s="21">
        <v>20.164517344824457</v>
      </c>
      <c r="AF1571" s="21">
        <v>-0.99999999999999922</v>
      </c>
      <c r="AG1571" s="21">
        <v>-0.99999999999999922</v>
      </c>
      <c r="AH1571" s="21">
        <v>-0.99999999999999922</v>
      </c>
      <c r="AI1571" s="21">
        <v>-1.0531755427136266E-3</v>
      </c>
      <c r="AJ1571" s="21">
        <v>-3.7681050500915237E-3</v>
      </c>
      <c r="AK1571" s="21">
        <v>6.7045465242424135E-2</v>
      </c>
      <c r="AL1571" s="21">
        <v>0.13071919807498042</v>
      </c>
      <c r="AM1571" s="21">
        <v>9.0724553781225473E-2</v>
      </c>
      <c r="AN1571" s="21">
        <v>0.20026883762741293</v>
      </c>
      <c r="AO1571" s="21">
        <v>2.6033411707427607</v>
      </c>
      <c r="AP1571" s="21">
        <v>5.6603169310602262</v>
      </c>
      <c r="AQ1571" s="21">
        <v>28.808604704013856</v>
      </c>
      <c r="AR1571" s="21">
        <v>0.66679441049312649</v>
      </c>
      <c r="AS1571" s="21">
        <v>0.9453067259510457</v>
      </c>
      <c r="AT1571" s="21">
        <v>-0.99999999999999922</v>
      </c>
      <c r="AU1571" s="21">
        <v>-0.99999999999999922</v>
      </c>
      <c r="AV1571" s="21">
        <v>0.47300224699195753</v>
      </c>
      <c r="AW1571" s="21">
        <v>60.34836096743588</v>
      </c>
      <c r="AX1571" s="21">
        <v>59.950486951572444</v>
      </c>
      <c r="AY1571" s="21">
        <v>8.2295678665019363E-3</v>
      </c>
      <c r="AZ1571" s="21">
        <v>-19.551143204808557</v>
      </c>
      <c r="BA1571" s="26">
        <v>1398.1704494308922</v>
      </c>
    </row>
    <row r="1572" spans="1:100" x14ac:dyDescent="0.25">
      <c r="A1572">
        <v>4024</v>
      </c>
      <c r="B1572" t="s">
        <v>1953</v>
      </c>
      <c r="C1572" s="26">
        <v>3</v>
      </c>
      <c r="D1572" s="21">
        <v>2.7284601982489263</v>
      </c>
      <c r="E1572" s="21">
        <v>1.5513901139241421E-2</v>
      </c>
      <c r="F1572" s="21">
        <v>1.9357563871150376</v>
      </c>
      <c r="G1572" s="21">
        <v>1.9496217907613564</v>
      </c>
      <c r="H1572" s="21">
        <v>-0.28018637120127715</v>
      </c>
      <c r="I1572" s="21">
        <v>0</v>
      </c>
      <c r="J1572" s="21">
        <v>-16.811182272076632</v>
      </c>
      <c r="K1572" s="21">
        <v>-0.28018637120127715</v>
      </c>
      <c r="L1572" s="21">
        <v>-0.99999999999999833</v>
      </c>
      <c r="M1572" s="21">
        <v>-0.99999999999999833</v>
      </c>
      <c r="N1572" s="21">
        <v>-5.603727424025549</v>
      </c>
      <c r="O1572" s="21">
        <v>-12.13310028306636</v>
      </c>
      <c r="P1572" s="21">
        <v>0.13835539257068696</v>
      </c>
      <c r="Q1572" s="21">
        <v>-1.7101637723220149</v>
      </c>
      <c r="R1572" s="21">
        <v>-0.547500102174453</v>
      </c>
      <c r="S1572" s="21">
        <v>0.33333333333333265</v>
      </c>
      <c r="T1572" s="21">
        <v>0.27255194290164986</v>
      </c>
      <c r="U1572" s="21">
        <v>-5.6248109977929318E-2</v>
      </c>
      <c r="V1572" s="21">
        <v>-5.9887475101830321E-3</v>
      </c>
      <c r="W1572" s="21">
        <v>32.953391597925922</v>
      </c>
      <c r="X1572" s="21">
        <v>0.47774110876648057</v>
      </c>
      <c r="Y1572" s="21">
        <v>-0.99999999999999833</v>
      </c>
      <c r="Z1572" s="21">
        <v>-0.99999999999999833</v>
      </c>
      <c r="AA1572" s="21">
        <v>39.458655972751146</v>
      </c>
      <c r="AB1572" s="21">
        <v>0.14482346075370925</v>
      </c>
      <c r="AC1572" s="21">
        <v>-6.765059612985358E-2</v>
      </c>
      <c r="AD1572" s="21">
        <v>6.3882424916137687E-2</v>
      </c>
      <c r="AE1572" s="21">
        <v>7.0527644769996769</v>
      </c>
      <c r="AF1572" s="21">
        <v>-0.99999999999999833</v>
      </c>
      <c r="AG1572" s="21">
        <v>-0.99999999999999833</v>
      </c>
      <c r="AH1572" s="21">
        <v>-0.99999999999999833</v>
      </c>
      <c r="AI1572" s="21">
        <v>0</v>
      </c>
      <c r="AJ1572" s="21">
        <v>-5.9887475101830321E-3</v>
      </c>
      <c r="AK1572" s="21">
        <v>-2.9410326322119863E-2</v>
      </c>
      <c r="AL1572" s="21">
        <v>-0.18548691789641625</v>
      </c>
      <c r="AM1572" s="21">
        <v>-0.31120625136008023</v>
      </c>
      <c r="AN1572" s="21">
        <v>-0.10729598951877269</v>
      </c>
      <c r="AO1572" s="21">
        <v>-7.9272079156126063</v>
      </c>
      <c r="AP1572" s="21">
        <v>-3.6098343274513987</v>
      </c>
      <c r="AQ1572" s="21">
        <v>16.142209325849247</v>
      </c>
      <c r="AR1572" s="21">
        <v>0.54364841874686998</v>
      </c>
      <c r="AS1572" s="21">
        <v>0.19755473756520328</v>
      </c>
      <c r="AT1572" s="21">
        <v>-0.99999999999999833</v>
      </c>
      <c r="AU1572" s="21">
        <v>-0.99999999999999833</v>
      </c>
      <c r="AV1572" s="21">
        <v>1.402121688586903</v>
      </c>
      <c r="AW1572" s="21">
        <v>23.715721362233342</v>
      </c>
      <c r="AX1572" s="21">
        <v>23.116846611215056</v>
      </c>
      <c r="AY1572" s="21">
        <v>0.14597513902701326</v>
      </c>
      <c r="AZ1572" s="21">
        <v>-41.939026906413268</v>
      </c>
      <c r="BA1572" s="26">
        <v>1360.3073646809294</v>
      </c>
    </row>
    <row r="1573" spans="1:100" x14ac:dyDescent="0.25">
      <c r="A1573">
        <v>4026</v>
      </c>
      <c r="B1573" t="s">
        <v>1954</v>
      </c>
      <c r="C1573" s="26">
        <v>3</v>
      </c>
      <c r="D1573" s="21">
        <v>3.8215220507340364</v>
      </c>
      <c r="E1573" s="21">
        <v>-0.39302784324667317</v>
      </c>
      <c r="F1573" s="21">
        <v>6.9152727632016422E-2</v>
      </c>
      <c r="G1573" s="21">
        <v>-4.9655037879569368E-2</v>
      </c>
      <c r="H1573" s="21">
        <v>0.25672177656005551</v>
      </c>
      <c r="I1573" s="21">
        <v>0</v>
      </c>
      <c r="J1573" s="21">
        <v>15.403306593603329</v>
      </c>
      <c r="K1573" s="21">
        <v>0.25672177656005551</v>
      </c>
      <c r="L1573" s="21">
        <v>-1.0000000000000004</v>
      </c>
      <c r="M1573" s="21">
        <v>-1.0000000000000004</v>
      </c>
      <c r="N1573" s="21">
        <v>5.1344355312011096</v>
      </c>
      <c r="O1573" s="21">
        <v>19.17517360645779</v>
      </c>
      <c r="P1573" s="21">
        <v>-5.915933606076456E-2</v>
      </c>
      <c r="Q1573" s="21">
        <v>1.1472937010740951</v>
      </c>
      <c r="R1573" s="21">
        <v>0.25670581232059259</v>
      </c>
      <c r="S1573" s="21">
        <v>0.3333333333333337</v>
      </c>
      <c r="T1573" s="21">
        <v>0.31785623753009784</v>
      </c>
      <c r="U1573" s="21">
        <v>0.20447111174138921</v>
      </c>
      <c r="V1573" s="21">
        <v>-5.094166834779563E-3</v>
      </c>
      <c r="W1573" s="21">
        <v>23.753789568399405</v>
      </c>
      <c r="X1573" s="21">
        <v>1.2553632493471829</v>
      </c>
      <c r="Y1573" s="21">
        <v>-1.0000000000000004</v>
      </c>
      <c r="Z1573" s="21">
        <v>-1.0000000000000004</v>
      </c>
      <c r="AA1573" s="21">
        <v>57.789106146918066</v>
      </c>
      <c r="AB1573" s="21">
        <v>0.30059759205228614</v>
      </c>
      <c r="AC1573" s="21">
        <v>0.25007720007888767</v>
      </c>
      <c r="AD1573" s="21">
        <v>0.12489742319278671</v>
      </c>
      <c r="AE1573" s="21">
        <v>33.778610766198057</v>
      </c>
      <c r="AF1573" s="21">
        <v>-1.0000000000000004</v>
      </c>
      <c r="AG1573" s="21">
        <v>-1.0000000000000004</v>
      </c>
      <c r="AH1573" s="21">
        <v>-1.0000000000000004</v>
      </c>
      <c r="AI1573" s="21">
        <v>0</v>
      </c>
      <c r="AJ1573" s="21">
        <v>-5.094166834779563E-3</v>
      </c>
      <c r="AK1573" s="21">
        <v>-0.11958574061052513</v>
      </c>
      <c r="AL1573" s="21">
        <v>1.4640078176576784E-2</v>
      </c>
      <c r="AM1573" s="21">
        <v>0.23415317204193292</v>
      </c>
      <c r="AN1573" s="21">
        <v>8.5648970155550758E-2</v>
      </c>
      <c r="AO1573" s="21">
        <v>5.255900597995697</v>
      </c>
      <c r="AP1573" s="21">
        <v>2.2144246447716531</v>
      </c>
      <c r="AQ1573" s="21">
        <v>39.157096162002723</v>
      </c>
      <c r="AR1573" s="21">
        <v>0.85056651577004094</v>
      </c>
      <c r="AS1573" s="21">
        <v>1.5120850259072387</v>
      </c>
      <c r="AT1573" s="21">
        <v>-1.0000000000000004</v>
      </c>
      <c r="AU1573" s="21">
        <v>-1.0000000000000004</v>
      </c>
      <c r="AV1573" s="21">
        <v>0.20705077444102318</v>
      </c>
      <c r="AW1573" s="21">
        <v>79.178704398147502</v>
      </c>
      <c r="AX1573" s="21">
        <v>78.669287714669551</v>
      </c>
      <c r="AY1573" s="21">
        <v>0.23314493014600396</v>
      </c>
      <c r="AZ1573" s="21">
        <v>-2.3118978454168198</v>
      </c>
      <c r="BA1573" s="26">
        <v>1418.3209952184861</v>
      </c>
      <c r="CU1573" t="e">
        <v>#N/A</v>
      </c>
      <c r="CV1573" t="e">
        <v>#N/A</v>
      </c>
    </row>
    <row r="1574" spans="1:100" x14ac:dyDescent="0.25">
      <c r="A1574">
        <v>4027</v>
      </c>
      <c r="B1574" t="s">
        <v>1955</v>
      </c>
      <c r="C1574" s="26">
        <v>3</v>
      </c>
      <c r="D1574" s="21">
        <v>4.6421816861490663</v>
      </c>
      <c r="E1574" s="21">
        <v>-0.173583305887721</v>
      </c>
      <c r="F1574" s="21">
        <v>-0.2610880933399945</v>
      </c>
      <c r="G1574" s="21">
        <v>-0.31785242401817382</v>
      </c>
      <c r="H1574" s="21">
        <v>0.38856329109140503</v>
      </c>
      <c r="I1574" s="21">
        <v>0</v>
      </c>
      <c r="J1574" s="21">
        <v>23.313797465484296</v>
      </c>
      <c r="K1574" s="21">
        <v>0.38856329109140503</v>
      </c>
      <c r="L1574" s="21">
        <v>-0.99999999999999933</v>
      </c>
      <c r="M1574" s="21">
        <v>-0.99999999999999933</v>
      </c>
      <c r="N1574" s="21">
        <v>7.7712658218280986</v>
      </c>
      <c r="O1574" s="21">
        <v>27.638126727615195</v>
      </c>
      <c r="P1574" s="21">
        <v>-0.47078106696776056</v>
      </c>
      <c r="Q1574" s="21">
        <v>-1.0025606395069113</v>
      </c>
      <c r="R1574" s="21">
        <v>-0.31210309588334795</v>
      </c>
      <c r="S1574" s="21">
        <v>0.3333333333333332</v>
      </c>
      <c r="T1574" s="21">
        <v>0.35476270822414652</v>
      </c>
      <c r="U1574" s="21">
        <v>0.45397358716208019</v>
      </c>
      <c r="V1574" s="21">
        <v>8.0823087465534349E-2</v>
      </c>
      <c r="W1574" s="21">
        <v>33.373177003747557</v>
      </c>
      <c r="X1574" s="21">
        <v>2.621794998798415</v>
      </c>
      <c r="Y1574" s="21">
        <v>-0.99999999999999933</v>
      </c>
      <c r="Z1574" s="21">
        <v>-0.99999999999999933</v>
      </c>
      <c r="AA1574" s="21">
        <v>65.820767698467463</v>
      </c>
      <c r="AB1574" s="21">
        <v>0.45893036632600465</v>
      </c>
      <c r="AC1574" s="21">
        <v>0.21140445756159559</v>
      </c>
      <c r="AD1574" s="21">
        <v>-1.5140948075535942E-2</v>
      </c>
      <c r="AE1574" s="21">
        <v>32.759693790603222</v>
      </c>
      <c r="AF1574" s="21">
        <v>-0.99999999999999933</v>
      </c>
      <c r="AG1574" s="21">
        <v>-0.99999999999999933</v>
      </c>
      <c r="AH1574" s="21">
        <v>-0.99999999999999933</v>
      </c>
      <c r="AI1574" s="21">
        <v>0</v>
      </c>
      <c r="AJ1574" s="21">
        <v>8.0823087465534349E-2</v>
      </c>
      <c r="AK1574" s="21">
        <v>0.1907419467863519</v>
      </c>
      <c r="AL1574" s="21">
        <v>0.27397533141688407</v>
      </c>
      <c r="AM1574" s="21">
        <v>-6.4038264461480407E-2</v>
      </c>
      <c r="AN1574" s="21">
        <v>0.18722712017202259</v>
      </c>
      <c r="AO1574" s="21">
        <v>-0.64724687760525013</v>
      </c>
      <c r="AP1574" s="21">
        <v>6.050554661384985</v>
      </c>
      <c r="AQ1574" s="21">
        <v>56.686974469231878</v>
      </c>
      <c r="AR1574" s="21">
        <v>1.2228927161850944</v>
      </c>
      <c r="AS1574" s="21">
        <v>3.0103582898898207</v>
      </c>
      <c r="AT1574" s="21">
        <v>-0.99999999999999933</v>
      </c>
      <c r="AU1574" s="21">
        <v>-0.99999999999999933</v>
      </c>
      <c r="AV1574" s="21">
        <v>-0.62995551990152177</v>
      </c>
      <c r="AW1574" s="21">
        <v>99.509449087467658</v>
      </c>
      <c r="AX1574" s="21">
        <v>107.59175783402108</v>
      </c>
      <c r="AY1574" s="21">
        <v>0.45151246457025751</v>
      </c>
      <c r="AZ1574" s="21">
        <v>60.197979228748736</v>
      </c>
      <c r="BA1574" s="26">
        <v>1559.8037269619804</v>
      </c>
    </row>
    <row r="1575" spans="1:100" x14ac:dyDescent="0.25">
      <c r="A1575">
        <v>4028</v>
      </c>
      <c r="B1575" t="s">
        <v>1956</v>
      </c>
      <c r="C1575" s="26">
        <v>3</v>
      </c>
      <c r="D1575" s="21">
        <v>5.2522134392940965</v>
      </c>
      <c r="E1575" s="21">
        <v>-4.0746960224775912E-2</v>
      </c>
      <c r="F1575" s="21">
        <v>-0.20442658634341365</v>
      </c>
      <c r="G1575" s="21">
        <v>-0.22769788293443649</v>
      </c>
      <c r="H1575" s="21">
        <v>0.25854021233028207</v>
      </c>
      <c r="I1575" s="21">
        <v>0</v>
      </c>
      <c r="J1575" s="21">
        <v>15.512412739816924</v>
      </c>
      <c r="K1575" s="21">
        <v>0.25854021233028207</v>
      </c>
      <c r="L1575" s="21">
        <v>-0.99999999999999922</v>
      </c>
      <c r="M1575" s="21">
        <v>-0.99999999999999922</v>
      </c>
      <c r="N1575" s="21">
        <v>5.1708042466056403</v>
      </c>
      <c r="O1575" s="21">
        <v>20.536928296176583</v>
      </c>
      <c r="P1575" s="21">
        <v>-0.19964310371631908</v>
      </c>
      <c r="Q1575" s="21">
        <v>-0.61377184384057859</v>
      </c>
      <c r="R1575" s="21">
        <v>-0.3454426860317299</v>
      </c>
      <c r="S1575" s="21">
        <v>0.33333333333333298</v>
      </c>
      <c r="T1575" s="21">
        <v>0.28404339696429226</v>
      </c>
      <c r="U1575" s="21">
        <v>0.32240139019252034</v>
      </c>
      <c r="V1575" s="21">
        <v>7.5369924317299219E-4</v>
      </c>
      <c r="W1575" s="21">
        <v>27.279664296121453</v>
      </c>
      <c r="X1575" s="21">
        <v>1.6036743378274221</v>
      </c>
      <c r="Y1575" s="21">
        <v>-0.99999999999999922</v>
      </c>
      <c r="Z1575" s="21">
        <v>-0.99999999999999922</v>
      </c>
      <c r="AA1575" s="21">
        <v>39.39804104842645</v>
      </c>
      <c r="AB1575" s="21">
        <v>6.1636864124103609E-2</v>
      </c>
      <c r="AC1575" s="21">
        <v>9.9992736680449737E-2</v>
      </c>
      <c r="AD1575" s="21">
        <v>8.7646787962180617E-2</v>
      </c>
      <c r="AE1575" s="21">
        <v>12.463819438336696</v>
      </c>
      <c r="AF1575" s="21">
        <v>-0.99999999999999922</v>
      </c>
      <c r="AG1575" s="21">
        <v>-0.99999999999999922</v>
      </c>
      <c r="AH1575" s="21">
        <v>-0.99999999999999922</v>
      </c>
      <c r="AI1575" s="21">
        <v>0</v>
      </c>
      <c r="AJ1575" s="21">
        <v>7.5369924317299219E-4</v>
      </c>
      <c r="AK1575" s="21">
        <v>4.1387889283719816E-2</v>
      </c>
      <c r="AL1575" s="21">
        <v>0.15994604450582148</v>
      </c>
      <c r="AM1575" s="21">
        <v>-0.19365825297469688</v>
      </c>
      <c r="AN1575" s="21">
        <v>-4.527908561961904E-2</v>
      </c>
      <c r="AO1575" s="21">
        <v>-4.6345168779488226</v>
      </c>
      <c r="AP1575" s="21">
        <v>-0.33224691796136879</v>
      </c>
      <c r="AQ1575" s="21">
        <v>42.792077035938405</v>
      </c>
      <c r="AR1575" s="21">
        <v>0.9405318197333189</v>
      </c>
      <c r="AS1575" s="21">
        <v>1.8622145501577043</v>
      </c>
      <c r="AT1575" s="21">
        <v>-0.99999999999999922</v>
      </c>
      <c r="AU1575" s="21">
        <v>-0.99999999999999922</v>
      </c>
      <c r="AV1575" s="21">
        <v>-0.57314056896616628</v>
      </c>
      <c r="AW1575" s="21">
        <v>59.602722426641634</v>
      </c>
      <c r="AX1575" s="21">
        <v>59.678092350958934</v>
      </c>
      <c r="AY1575" s="21">
        <v>0.39508241377919068</v>
      </c>
      <c r="AZ1575" s="21">
        <v>17.261695991045428</v>
      </c>
      <c r="BA1575" s="26">
        <v>1554.5220528899833</v>
      </c>
    </row>
    <row r="1576" spans="1:100" x14ac:dyDescent="0.25">
      <c r="A1576">
        <v>4034</v>
      </c>
      <c r="B1576" t="s">
        <v>1957</v>
      </c>
      <c r="C1576" s="26">
        <v>3</v>
      </c>
      <c r="D1576" s="21">
        <v>3.8467122828909739</v>
      </c>
      <c r="E1576" s="21">
        <v>-2.9236069540180772E-2</v>
      </c>
      <c r="F1576" s="21">
        <v>-0.1358201514897639</v>
      </c>
      <c r="G1576" s="21">
        <v>-0.15186024188112651</v>
      </c>
      <c r="H1576" s="21">
        <v>-5.3135136662465991E-2</v>
      </c>
      <c r="I1576" s="21">
        <v>0</v>
      </c>
      <c r="J1576" s="21">
        <v>-3.1881081997479566</v>
      </c>
      <c r="K1576" s="21">
        <v>-5.3135136662465991E-2</v>
      </c>
      <c r="L1576" s="21">
        <v>-1</v>
      </c>
      <c r="M1576" s="21">
        <v>-1</v>
      </c>
      <c r="N1576" s="21">
        <v>-1.0627027332493189</v>
      </c>
      <c r="O1576" s="21">
        <v>0.50674384126188743</v>
      </c>
      <c r="P1576" s="21">
        <v>5.8309728611711984</v>
      </c>
      <c r="Q1576" s="21">
        <v>-0.55381968287817762</v>
      </c>
      <c r="R1576" s="21">
        <v>0.46053918618902395</v>
      </c>
      <c r="S1576" s="21">
        <v>0.33333333333333348</v>
      </c>
      <c r="T1576" s="21">
        <v>0.33238863327921786</v>
      </c>
      <c r="U1576" s="21">
        <v>6.6468697509128538E-2</v>
      </c>
      <c r="V1576" s="21">
        <v>-5.6808614736605978E-2</v>
      </c>
      <c r="W1576" s="21">
        <v>29.140687441901594</v>
      </c>
      <c r="X1576" s="21">
        <v>0.64293550483778028</v>
      </c>
      <c r="Y1576" s="21">
        <v>-1</v>
      </c>
      <c r="Z1576" s="21">
        <v>-1</v>
      </c>
      <c r="AA1576" s="21">
        <v>59.224324181885002</v>
      </c>
      <c r="AB1576" s="21">
        <v>-0.17851163884952057</v>
      </c>
      <c r="AC1576" s="21">
        <v>0.50777962504644969</v>
      </c>
      <c r="AD1576" s="21">
        <v>0.26319396487895852</v>
      </c>
      <c r="AE1576" s="21">
        <v>29.623097553794381</v>
      </c>
      <c r="AF1576" s="21">
        <v>-1</v>
      </c>
      <c r="AG1576" s="21">
        <v>-1</v>
      </c>
      <c r="AH1576" s="21">
        <v>-1</v>
      </c>
      <c r="AI1576" s="21">
        <v>0</v>
      </c>
      <c r="AJ1576" s="21">
        <v>-5.6808614736605978E-2</v>
      </c>
      <c r="AK1576" s="21">
        <v>0.18179435380996656</v>
      </c>
      <c r="AL1576" s="21">
        <v>0.13595939061028922</v>
      </c>
      <c r="AM1576" s="21">
        <v>-5.5247776454886044E-2</v>
      </c>
      <c r="AN1576" s="21">
        <v>-0.11477938664724968</v>
      </c>
      <c r="AO1576" s="21">
        <v>-0.47222264232231992</v>
      </c>
      <c r="AP1576" s="21">
        <v>-2.1896877131297954</v>
      </c>
      <c r="AQ1576" s="21">
        <v>25.952579242153632</v>
      </c>
      <c r="AR1576" s="21">
        <v>0.67538204938507396</v>
      </c>
      <c r="AS1576" s="21">
        <v>0.589800368175314</v>
      </c>
      <c r="AT1576" s="21">
        <v>-1</v>
      </c>
      <c r="AU1576" s="21">
        <v>-1</v>
      </c>
      <c r="AV1576" s="21">
        <v>0.30867894430789744</v>
      </c>
      <c r="AW1576" s="21">
        <v>57.54138031001709</v>
      </c>
      <c r="AX1576" s="21">
        <v>51.860518836356498</v>
      </c>
      <c r="AY1576" s="21">
        <v>0.12925810005080907</v>
      </c>
      <c r="AZ1576" s="21">
        <v>-41.421801802911268</v>
      </c>
      <c r="BA1576" s="26">
        <v>1318.6369718357412</v>
      </c>
    </row>
    <row r="1577" spans="1:100" x14ac:dyDescent="0.25">
      <c r="A1577">
        <v>4035</v>
      </c>
      <c r="B1577" t="s">
        <v>1958</v>
      </c>
      <c r="C1577" s="26">
        <v>3</v>
      </c>
      <c r="D1577" s="21">
        <v>4.6610240130617377</v>
      </c>
      <c r="E1577" s="21">
        <v>-0.14422445840957454</v>
      </c>
      <c r="F1577" s="21">
        <v>-0.26891905561814228</v>
      </c>
      <c r="G1577" s="21">
        <v>-0.31407658501131169</v>
      </c>
      <c r="H1577" s="21">
        <v>-8.0552493125274086E-2</v>
      </c>
      <c r="I1577" s="21">
        <v>0</v>
      </c>
      <c r="J1577" s="21">
        <v>-4.8331495875164432</v>
      </c>
      <c r="K1577" s="21">
        <v>-8.0552493125274086E-2</v>
      </c>
      <c r="L1577" s="21">
        <v>-0.99999999999999967</v>
      </c>
      <c r="M1577" s="21">
        <v>-0.99999999999999967</v>
      </c>
      <c r="N1577" s="21">
        <v>-1.6110498625054825</v>
      </c>
      <c r="O1577" s="21">
        <v>-0.48620215946602219</v>
      </c>
      <c r="P1577" s="21">
        <v>-0.20691490455927819</v>
      </c>
      <c r="Q1577" s="21">
        <v>1.1028516386067073</v>
      </c>
      <c r="R1577" s="21">
        <v>0.3310558926812403</v>
      </c>
      <c r="S1577" s="21">
        <v>0.33333333333333315</v>
      </c>
      <c r="T1577" s="21">
        <v>0.35687025857447419</v>
      </c>
      <c r="U1577" s="21">
        <v>0.33249103586695028</v>
      </c>
      <c r="V1577" s="21">
        <v>-1.6592251942430671E-2</v>
      </c>
      <c r="W1577" s="21">
        <v>43.46619475830402</v>
      </c>
      <c r="X1577" s="21">
        <v>2.0201698705992972</v>
      </c>
      <c r="Y1577" s="21">
        <v>-0.99999999999999967</v>
      </c>
      <c r="Z1577" s="21">
        <v>-0.99999999999999967</v>
      </c>
      <c r="AA1577" s="21">
        <v>61.083770644323039</v>
      </c>
      <c r="AB1577" s="21">
        <v>-6.9187682867036096E-2</v>
      </c>
      <c r="AC1577" s="21">
        <v>0.18613622016789516</v>
      </c>
      <c r="AD1577" s="21">
        <v>0.22878186256589564</v>
      </c>
      <c r="AE1577" s="21">
        <v>17.28651999333773</v>
      </c>
      <c r="AF1577" s="21">
        <v>-0.99999999999999967</v>
      </c>
      <c r="AG1577" s="21">
        <v>-0.99999999999999967</v>
      </c>
      <c r="AH1577" s="21">
        <v>-0.99999999999999967</v>
      </c>
      <c r="AI1577" s="21">
        <v>0</v>
      </c>
      <c r="AJ1577" s="21">
        <v>-1.6592251942430671E-2</v>
      </c>
      <c r="AK1577" s="21">
        <v>0.13104519053594083</v>
      </c>
      <c r="AL1577" s="21">
        <v>-6.157011448039694E-2</v>
      </c>
      <c r="AM1577" s="21">
        <v>0.21569594200825609</v>
      </c>
      <c r="AN1577" s="21">
        <v>0.1646279981412391</v>
      </c>
      <c r="AO1577" s="21">
        <v>6.0476245028861051</v>
      </c>
      <c r="AP1577" s="21">
        <v>3.8078493811289924</v>
      </c>
      <c r="AQ1577" s="21">
        <v>38.633045170787597</v>
      </c>
      <c r="AR1577" s="21">
        <v>1.0061023758323269</v>
      </c>
      <c r="AS1577" s="21">
        <v>1.9396173774740237</v>
      </c>
      <c r="AT1577" s="21">
        <v>-0.99999999999999967</v>
      </c>
      <c r="AU1577" s="21">
        <v>-0.99999999999999967</v>
      </c>
      <c r="AV1577" s="21">
        <v>1.6979307669928681E-2</v>
      </c>
      <c r="AW1577" s="21">
        <v>64.40541786598601</v>
      </c>
      <c r="AX1577" s="21">
        <v>62.746192671742939</v>
      </c>
      <c r="AY1577" s="21">
        <v>-2.4969070193715387E-3</v>
      </c>
      <c r="AZ1577" s="21">
        <v>-14.340157958585005</v>
      </c>
      <c r="BA1577" s="26">
        <v>1390.3998039260134</v>
      </c>
    </row>
    <row r="1578" spans="1:100" x14ac:dyDescent="0.25">
      <c r="A1578">
        <v>4039</v>
      </c>
      <c r="B1578" t="s">
        <v>1959</v>
      </c>
      <c r="C1578" s="26">
        <v>3</v>
      </c>
      <c r="D1578" s="21">
        <v>4.6929515575524317</v>
      </c>
      <c r="E1578" s="21">
        <v>0</v>
      </c>
      <c r="F1578" s="21">
        <v>1.6934504311085361</v>
      </c>
      <c r="G1578" s="21">
        <v>1.6934504311085361</v>
      </c>
      <c r="H1578" s="21">
        <v>0.65340025064005136</v>
      </c>
      <c r="I1578" s="21">
        <v>0</v>
      </c>
      <c r="J1578" s="21">
        <v>39.204015038403071</v>
      </c>
      <c r="K1578" s="21">
        <v>0.65340025064005136</v>
      </c>
      <c r="L1578" s="21">
        <v>-1.0000000000000007</v>
      </c>
      <c r="M1578" s="21">
        <v>-1.0000000000000007</v>
      </c>
      <c r="N1578" s="21">
        <v>13.068005012801022</v>
      </c>
      <c r="O1578" s="21">
        <v>45.590417027064056</v>
      </c>
      <c r="P1578" s="21">
        <v>-0.30079783359437817</v>
      </c>
      <c r="Q1578" s="21">
        <v>9.6718056816424554</v>
      </c>
      <c r="R1578" s="21">
        <v>2.8927795409978443</v>
      </c>
      <c r="S1578" s="21">
        <v>0.33333333333333365</v>
      </c>
      <c r="T1578" s="21">
        <v>0.35432929207531022</v>
      </c>
      <c r="U1578" s="21">
        <v>0.69165460004438117</v>
      </c>
      <c r="V1578" s="21">
        <v>0</v>
      </c>
      <c r="W1578" s="21">
        <v>29.036678992518951</v>
      </c>
      <c r="X1578" s="21">
        <v>2.8218767336880917</v>
      </c>
      <c r="Y1578" s="21">
        <v>-1.0000000000000007</v>
      </c>
      <c r="Z1578" s="21">
        <v>-1.0000000000000007</v>
      </c>
      <c r="AA1578" s="21">
        <v>70.940202866031143</v>
      </c>
      <c r="AB1578" s="21">
        <v>0.29576351174455368</v>
      </c>
      <c r="AC1578" s="21">
        <v>9.969428935800427E-2</v>
      </c>
      <c r="AD1578" s="21">
        <v>0.38475708554772942</v>
      </c>
      <c r="AE1578" s="21">
        <v>39.010744332514363</v>
      </c>
      <c r="AF1578" s="21">
        <v>-1.0000000000000007</v>
      </c>
      <c r="AG1578" s="21">
        <v>-1.0000000000000007</v>
      </c>
      <c r="AH1578" s="21">
        <v>-1.0000000000000007</v>
      </c>
      <c r="AI1578" s="21">
        <v>0</v>
      </c>
      <c r="AJ1578" s="21">
        <v>0</v>
      </c>
      <c r="AK1578" s="21">
        <v>-0.3366560022746895</v>
      </c>
      <c r="AL1578" s="21">
        <v>0.51798889271761006</v>
      </c>
      <c r="AM1578" s="21">
        <v>-6.7927956741778456E-2</v>
      </c>
      <c r="AN1578" s="21">
        <v>0.44890191392938</v>
      </c>
      <c r="AO1578" s="21">
        <v>-3.3814789299179075</v>
      </c>
      <c r="AP1578" s="21">
        <v>13.812492311822551</v>
      </c>
      <c r="AQ1578" s="21">
        <v>68.240694030922</v>
      </c>
      <c r="AR1578" s="21">
        <v>1.3793172254530242</v>
      </c>
      <c r="AS1578" s="21">
        <v>3.4752769843281435</v>
      </c>
      <c r="AT1578" s="21">
        <v>-1.0000000000000007</v>
      </c>
      <c r="AU1578" s="21">
        <v>-1.0000000000000007</v>
      </c>
      <c r="AV1578" s="21">
        <v>4.5862299721063806</v>
      </c>
      <c r="AW1578" s="21">
        <v>130.34311220491779</v>
      </c>
      <c r="AX1578" s="21">
        <v>130.34311220491779</v>
      </c>
      <c r="AY1578" s="21">
        <v>0.6913119937205473</v>
      </c>
      <c r="AZ1578" s="21">
        <v>86.61449764547362</v>
      </c>
      <c r="BA1578" s="26">
        <v>1648.2510688840914</v>
      </c>
    </row>
    <row r="1579" spans="1:100" x14ac:dyDescent="0.25">
      <c r="A1579">
        <v>4041</v>
      </c>
      <c r="B1579" t="s">
        <v>1960</v>
      </c>
      <c r="C1579" s="26">
        <v>3</v>
      </c>
      <c r="D1579" s="21">
        <v>3.0400925618421328</v>
      </c>
      <c r="E1579" s="21">
        <v>0</v>
      </c>
      <c r="F1579" s="21">
        <v>0.21994772820576719</v>
      </c>
      <c r="G1579" s="21">
        <v>0.21994772820576719</v>
      </c>
      <c r="H1579" s="21">
        <v>0.10513714678818892</v>
      </c>
      <c r="I1579" s="21">
        <v>0</v>
      </c>
      <c r="J1579" s="21">
        <v>6.3082288072913348</v>
      </c>
      <c r="K1579" s="21">
        <v>0.10513714678818892</v>
      </c>
      <c r="L1579" s="21">
        <v>-0.99999999999999956</v>
      </c>
      <c r="M1579" s="21">
        <v>-0.99999999999999956</v>
      </c>
      <c r="N1579" s="21">
        <v>2.1027429357637781</v>
      </c>
      <c r="O1579" s="21">
        <v>9.5682690973392344</v>
      </c>
      <c r="P1579" s="21">
        <v>-2.4140057906527579</v>
      </c>
      <c r="Q1579" s="21">
        <v>-0.80467405685401738</v>
      </c>
      <c r="R1579" s="21">
        <v>-0.43351588691752008</v>
      </c>
      <c r="S1579" s="21">
        <v>0.32792935542616736</v>
      </c>
      <c r="T1579" s="21">
        <v>0.38592158217093991</v>
      </c>
      <c r="U1579" s="21">
        <v>4.7738738251001615E-3</v>
      </c>
      <c r="V1579" s="21">
        <v>7.6965980130113812E-2</v>
      </c>
      <c r="W1579" s="21">
        <v>27.618145790565279</v>
      </c>
      <c r="X1579" s="21">
        <v>1.1421934157276079</v>
      </c>
      <c r="Y1579" s="21">
        <v>-0.99999999999999956</v>
      </c>
      <c r="Z1579" s="21">
        <v>-0.99999999999999956</v>
      </c>
      <c r="AA1579" s="21">
        <v>48.897137272742555</v>
      </c>
      <c r="AB1579" s="21">
        <v>0.14125989362995939</v>
      </c>
      <c r="AC1579" s="21">
        <v>-4.4733935588486429E-2</v>
      </c>
      <c r="AD1579" s="21">
        <v>0.33772418934042309</v>
      </c>
      <c r="AE1579" s="21">
        <v>21.712507369094787</v>
      </c>
      <c r="AF1579" s="21">
        <v>-0.99999999999999956</v>
      </c>
      <c r="AG1579" s="21">
        <v>-0.99999999999999956</v>
      </c>
      <c r="AH1579" s="21">
        <v>-0.99999999999999956</v>
      </c>
      <c r="AI1579" s="21">
        <v>0</v>
      </c>
      <c r="AJ1579" s="21">
        <v>7.6965980130113812E-2</v>
      </c>
      <c r="AK1579" s="21">
        <v>6.2006588422010227E-2</v>
      </c>
      <c r="AL1579" s="21">
        <v>-6.8591457719988147E-2</v>
      </c>
      <c r="AM1579" s="21">
        <v>0.15283365578606387</v>
      </c>
      <c r="AN1579" s="21">
        <v>0.23882170929270194</v>
      </c>
      <c r="AO1579" s="21">
        <v>4.1308743367616465</v>
      </c>
      <c r="AP1579" s="21">
        <v>5.6275854437176092</v>
      </c>
      <c r="AQ1579" s="21">
        <v>33.926374597856615</v>
      </c>
      <c r="AR1579" s="21">
        <v>0.7955907915523216</v>
      </c>
      <c r="AS1579" s="21">
        <v>1.2473305625157978</v>
      </c>
      <c r="AT1579" s="21">
        <v>-0.99999999999999956</v>
      </c>
      <c r="AU1579" s="21">
        <v>-0.99999999999999956</v>
      </c>
      <c r="AV1579" s="21">
        <v>-0.21356815871175275</v>
      </c>
      <c r="AW1579" s="21">
        <v>64.092991813799387</v>
      </c>
      <c r="AX1579" s="21">
        <v>71.789589826810754</v>
      </c>
      <c r="AY1579" s="21">
        <v>0.31038116015853856</v>
      </c>
      <c r="AZ1579" s="21">
        <v>13.365403002504701</v>
      </c>
      <c r="BA1579" s="26">
        <v>1513.5645775807261</v>
      </c>
    </row>
    <row r="1580" spans="1:100" x14ac:dyDescent="0.25">
      <c r="A1580">
        <v>4042</v>
      </c>
      <c r="B1580" t="s">
        <v>1961</v>
      </c>
      <c r="C1580" s="26">
        <v>3</v>
      </c>
      <c r="D1580" s="21">
        <v>4.0566831347766827</v>
      </c>
      <c r="E1580" s="21">
        <v>-0.14091809732243968</v>
      </c>
      <c r="F1580" s="21">
        <v>-3.9135191744395552E-2</v>
      </c>
      <c r="G1580" s="21">
        <v>-7.0891313833966935E-2</v>
      </c>
      <c r="H1580" s="21">
        <v>2.1141756337521526E-3</v>
      </c>
      <c r="I1580" s="21">
        <v>0</v>
      </c>
      <c r="J1580" s="21">
        <v>0.12685053802513063</v>
      </c>
      <c r="K1580" s="21">
        <v>2.1141756337521526E-3</v>
      </c>
      <c r="L1580" s="21">
        <v>-0.99999999999999978</v>
      </c>
      <c r="M1580" s="21">
        <v>-0.99999999999999978</v>
      </c>
      <c r="N1580" s="21">
        <v>4.2283512675043572E-2</v>
      </c>
      <c r="O1580" s="21">
        <v>4.1126423589678449</v>
      </c>
      <c r="P1580" s="21">
        <v>-0.41093601899919407</v>
      </c>
      <c r="Q1580" s="21">
        <v>-1.82785071421307</v>
      </c>
      <c r="R1580" s="21">
        <v>-0.67476871488482204</v>
      </c>
      <c r="S1580" s="21">
        <v>0.33333333333333309</v>
      </c>
      <c r="T1580" s="21">
        <v>0.26182377400966428</v>
      </c>
      <c r="U1580" s="21">
        <v>1.3865092233098383E-2</v>
      </c>
      <c r="V1580" s="21">
        <v>-3.4035353437808349E-2</v>
      </c>
      <c r="W1580" s="21">
        <v>22.914906820181429</v>
      </c>
      <c r="X1580" s="21">
        <v>0.37278162069112014</v>
      </c>
      <c r="Y1580" s="21">
        <v>-0.99999999999999978</v>
      </c>
      <c r="Z1580" s="21">
        <v>-0.99999999999999978</v>
      </c>
      <c r="AA1580" s="21">
        <v>15.805576429108278</v>
      </c>
      <c r="AB1580" s="21">
        <v>-0.24483278545424428</v>
      </c>
      <c r="AC1580" s="21">
        <v>2.8695278246840983E-2</v>
      </c>
      <c r="AD1580" s="21">
        <v>8.7446273683637055E-2</v>
      </c>
      <c r="AE1580" s="21">
        <v>-6.4345616761883093</v>
      </c>
      <c r="AF1580" s="21">
        <v>-0.99999999999999978</v>
      </c>
      <c r="AG1580" s="21">
        <v>-0.99999999999999978</v>
      </c>
      <c r="AH1580" s="21">
        <v>-0.99999999999999978</v>
      </c>
      <c r="AI1580" s="21">
        <v>-1.9482995790953063E-2</v>
      </c>
      <c r="AJ1580" s="21">
        <v>-3.4035353437808349E-2</v>
      </c>
      <c r="AK1580" s="21">
        <v>-9.3486314551756461E-2</v>
      </c>
      <c r="AL1580" s="21">
        <v>0.25684080273430521</v>
      </c>
      <c r="AM1580" s="21">
        <v>-7.9632595494323402E-3</v>
      </c>
      <c r="AN1580" s="21">
        <v>2.1938034840784194E-2</v>
      </c>
      <c r="AO1580" s="21">
        <v>-0.66651306149459133</v>
      </c>
      <c r="AP1580" s="21">
        <v>1.8326548846911315</v>
      </c>
      <c r="AQ1580" s="21">
        <v>23.041757358206549</v>
      </c>
      <c r="AR1580" s="21">
        <v>0.57498684613828743</v>
      </c>
      <c r="AS1580" s="21">
        <v>0.37489579632487235</v>
      </c>
      <c r="AT1580" s="21">
        <v>-0.99999999999999978</v>
      </c>
      <c r="AU1580" s="21">
        <v>-0.99999999999999978</v>
      </c>
      <c r="AV1580" s="21">
        <v>-0.745660028718789</v>
      </c>
      <c r="AW1580" s="21">
        <v>21.750873672767263</v>
      </c>
      <c r="AX1580" s="21">
        <v>17.957678413167365</v>
      </c>
      <c r="AY1580" s="21">
        <v>9.1143496026749135E-2</v>
      </c>
      <c r="AZ1580" s="21">
        <v>-42.303501948018827</v>
      </c>
      <c r="BA1580" s="26">
        <v>1292.8394202581069</v>
      </c>
    </row>
    <row r="1581" spans="1:100" x14ac:dyDescent="0.25">
      <c r="A1581">
        <v>4043</v>
      </c>
      <c r="B1581" t="s">
        <v>1962</v>
      </c>
      <c r="C1581" s="26">
        <v>3</v>
      </c>
      <c r="D1581" s="21">
        <v>4.0921236105998489</v>
      </c>
      <c r="E1581" s="21">
        <v>0</v>
      </c>
      <c r="F1581" s="21">
        <v>0.24127628500164733</v>
      </c>
      <c r="G1581" s="21">
        <v>0.24127628500164733</v>
      </c>
      <c r="H1581" s="21">
        <v>0.61895717876123968</v>
      </c>
      <c r="I1581" s="21">
        <v>0</v>
      </c>
      <c r="J1581" s="21">
        <v>37.137430725674371</v>
      </c>
      <c r="K1581" s="21">
        <v>0.61895717876123968</v>
      </c>
      <c r="L1581" s="21">
        <v>-0.99999999999999989</v>
      </c>
      <c r="M1581" s="21">
        <v>-0.99999999999999989</v>
      </c>
      <c r="N1581" s="21">
        <v>12.379143575224782</v>
      </c>
      <c r="O1581" s="21">
        <v>41.470830621275873</v>
      </c>
      <c r="P1581" s="21">
        <v>-0.127669864020447</v>
      </c>
      <c r="Q1581" s="21">
        <v>2.5344435535350009</v>
      </c>
      <c r="R1581" s="21">
        <v>0.73986844144484276</v>
      </c>
      <c r="S1581" s="21">
        <v>0.33818336074670236</v>
      </c>
      <c r="T1581" s="21">
        <v>0.38703748540003985</v>
      </c>
      <c r="U1581" s="21">
        <v>0.16900723224679137</v>
      </c>
      <c r="V1581" s="21">
        <v>-3.6775539975939112E-3</v>
      </c>
      <c r="W1581" s="21">
        <v>10.863733825388008</v>
      </c>
      <c r="X1581" s="21">
        <v>0.8139314244538115</v>
      </c>
      <c r="Y1581" s="21">
        <v>-0.99999999999999989</v>
      </c>
      <c r="Z1581" s="21">
        <v>-0.99999999999999989</v>
      </c>
      <c r="AA1581" s="21">
        <v>45.245544652018374</v>
      </c>
      <c r="AB1581" s="21">
        <v>0.40263870698298132</v>
      </c>
      <c r="AC1581" s="21">
        <v>0.13550388856050227</v>
      </c>
      <c r="AD1581" s="21">
        <v>0.1346962521602269</v>
      </c>
      <c r="AE1581" s="21">
        <v>33.641942385185502</v>
      </c>
      <c r="AF1581" s="21">
        <v>-0.99999999999999989</v>
      </c>
      <c r="AG1581" s="21">
        <v>-0.99999999999999989</v>
      </c>
      <c r="AH1581" s="21">
        <v>-0.99999999999999989</v>
      </c>
      <c r="AI1581" s="21">
        <v>0</v>
      </c>
      <c r="AJ1581" s="21">
        <v>-3.6775539975939112E-3</v>
      </c>
      <c r="AK1581" s="21">
        <v>0.11209307509438564</v>
      </c>
      <c r="AL1581" s="21">
        <v>-1.0109683294650822E-2</v>
      </c>
      <c r="AM1581" s="21">
        <v>-5.2427823286603004E-2</v>
      </c>
      <c r="AN1581" s="21">
        <v>0.25262351720276571</v>
      </c>
      <c r="AO1581" s="21">
        <v>-0.75023020669314622</v>
      </c>
      <c r="AP1581" s="21">
        <v>6.2650395135958874</v>
      </c>
      <c r="AQ1581" s="21">
        <v>48.001164551062345</v>
      </c>
      <c r="AR1581" s="21">
        <v>0.89055052439593985</v>
      </c>
      <c r="AS1581" s="21">
        <v>1.432888603215051</v>
      </c>
      <c r="AT1581" s="21">
        <v>-0.99999999999999989</v>
      </c>
      <c r="AU1581" s="21">
        <v>-0.99999999999999989</v>
      </c>
      <c r="AV1581" s="21">
        <v>0.98114472644649009</v>
      </c>
      <c r="AW1581" s="21">
        <v>92.981414786890099</v>
      </c>
      <c r="AX1581" s="21">
        <v>92.613659387130724</v>
      </c>
      <c r="AY1581" s="21">
        <v>0.28900389440336133</v>
      </c>
      <c r="AZ1581" s="21">
        <v>58.446926144221337</v>
      </c>
      <c r="BA1581" s="26">
        <v>1519.9921475929675</v>
      </c>
    </row>
    <row r="1582" spans="1:100" x14ac:dyDescent="0.25">
      <c r="A1582">
        <v>4048</v>
      </c>
      <c r="B1582" t="s">
        <v>1963</v>
      </c>
      <c r="C1582" s="26">
        <v>3</v>
      </c>
      <c r="D1582" s="21">
        <v>4.1593743914912409</v>
      </c>
      <c r="E1582" s="21">
        <v>-0.46482729045695242</v>
      </c>
      <c r="F1582" s="21">
        <v>0.26204915349172203</v>
      </c>
      <c r="G1582" s="21">
        <v>0.13695616831318652</v>
      </c>
      <c r="H1582" s="21">
        <v>7.010938567111881E-2</v>
      </c>
      <c r="I1582" s="21">
        <v>0</v>
      </c>
      <c r="J1582" s="21">
        <v>4.2065631402671295</v>
      </c>
      <c r="K1582" s="21">
        <v>7.010938567111881E-2</v>
      </c>
      <c r="L1582" s="21">
        <v>-1.0000000000000007</v>
      </c>
      <c r="M1582" s="21">
        <v>-1.0000000000000007</v>
      </c>
      <c r="N1582" s="21">
        <v>1.402187713422377</v>
      </c>
      <c r="O1582" s="21">
        <v>8.502893700071553</v>
      </c>
      <c r="P1582" s="21">
        <v>-0.6563466446756312</v>
      </c>
      <c r="Q1582" s="21">
        <v>0.85609014755138557</v>
      </c>
      <c r="R1582" s="21">
        <v>0.21996170418073555</v>
      </c>
      <c r="S1582" s="21">
        <v>0.3333333333333337</v>
      </c>
      <c r="T1582" s="21">
        <v>0.33310195066333825</v>
      </c>
      <c r="U1582" s="21">
        <v>0.30405192982943324</v>
      </c>
      <c r="V1582" s="21">
        <v>-6.4992156417118849E-2</v>
      </c>
      <c r="W1582" s="21">
        <v>33.415426869514697</v>
      </c>
      <c r="X1582" s="21">
        <v>1.4225806791405726</v>
      </c>
      <c r="Y1582" s="21">
        <v>-1.0000000000000007</v>
      </c>
      <c r="Z1582" s="21">
        <v>-1.0000000000000007</v>
      </c>
      <c r="AA1582" s="21">
        <v>58.421048171544527</v>
      </c>
      <c r="AB1582" s="21">
        <v>0.21034498414086855</v>
      </c>
      <c r="AC1582" s="21">
        <v>0.19091969584241716</v>
      </c>
      <c r="AD1582" s="21">
        <v>9.4448511973696206E-2</v>
      </c>
      <c r="AE1582" s="21">
        <v>24.785659597849101</v>
      </c>
      <c r="AF1582" s="21">
        <v>-1.0000000000000007</v>
      </c>
      <c r="AG1582" s="21">
        <v>-1.0000000000000007</v>
      </c>
      <c r="AH1582" s="21">
        <v>-1.0000000000000007</v>
      </c>
      <c r="AI1582" s="21">
        <v>1.1385474233854238E-2</v>
      </c>
      <c r="AJ1582" s="21">
        <v>-6.4992156417118849E-2</v>
      </c>
      <c r="AK1582" s="21">
        <v>0.38882988058496692</v>
      </c>
      <c r="AL1582" s="21">
        <v>-0.11111507610699092</v>
      </c>
      <c r="AM1582" s="21">
        <v>-1.1870045840903082E-2</v>
      </c>
      <c r="AN1582" s="21">
        <v>0.13843858619709956</v>
      </c>
      <c r="AO1582" s="21">
        <v>1.6473982569022572</v>
      </c>
      <c r="AP1582" s="21">
        <v>2.9053892743925336</v>
      </c>
      <c r="AQ1582" s="21">
        <v>37.621990009781825</v>
      </c>
      <c r="AR1582" s="21">
        <v>0.90549505740898639</v>
      </c>
      <c r="AS1582" s="21">
        <v>1.4926900648116925</v>
      </c>
      <c r="AT1582" s="21">
        <v>-1.0000000000000007</v>
      </c>
      <c r="AU1582" s="21">
        <v>-1.0000000000000007</v>
      </c>
      <c r="AV1582" s="21">
        <v>0.35691787249392226</v>
      </c>
      <c r="AW1582" s="21">
        <v>69.829331146008627</v>
      </c>
      <c r="AX1582" s="21">
        <v>63.557824988973763</v>
      </c>
      <c r="AY1582" s="21">
        <v>0.20166588232635482</v>
      </c>
      <c r="AZ1582" s="21">
        <v>-2.4094866941358246</v>
      </c>
      <c r="BA1582" s="26">
        <v>1446.1233358931363</v>
      </c>
    </row>
    <row r="1583" spans="1:100" x14ac:dyDescent="0.25">
      <c r="A1583">
        <v>4049</v>
      </c>
      <c r="B1583" t="s">
        <v>1964</v>
      </c>
      <c r="C1583" s="26">
        <v>3</v>
      </c>
      <c r="D1583" s="21">
        <v>4.373624300355357</v>
      </c>
      <c r="E1583" s="21">
        <v>-0.1759013383161962</v>
      </c>
      <c r="F1583" s="21">
        <v>-8.4377503429671694E-3</v>
      </c>
      <c r="G1583" s="21">
        <v>-6.4761809927974479E-2</v>
      </c>
      <c r="H1583" s="21">
        <v>0.14984981167008071</v>
      </c>
      <c r="I1583" s="21">
        <v>0</v>
      </c>
      <c r="J1583" s="21">
        <v>8.9909887002048432</v>
      </c>
      <c r="K1583" s="21">
        <v>0.14984981167008071</v>
      </c>
      <c r="L1583" s="21">
        <v>-1.0000000000000004</v>
      </c>
      <c r="M1583" s="21">
        <v>-1.0000000000000004</v>
      </c>
      <c r="N1583" s="21">
        <v>2.9969962334016147</v>
      </c>
      <c r="O1583" s="21">
        <v>13.29985119063222</v>
      </c>
      <c r="P1583" s="21">
        <v>4.1042242773329844</v>
      </c>
      <c r="Q1583" s="21">
        <v>-1.2158536584481652</v>
      </c>
      <c r="R1583" s="21">
        <v>-0.11233377739744149</v>
      </c>
      <c r="S1583" s="21">
        <v>0.3333333333333337</v>
      </c>
      <c r="T1583" s="21">
        <v>7.3278264122148135E-2</v>
      </c>
      <c r="U1583" s="21">
        <v>-1.2807675328611504E-2</v>
      </c>
      <c r="V1583" s="21">
        <v>8.4691741010165647E-2</v>
      </c>
      <c r="W1583" s="21">
        <v>13.145834058678195</v>
      </c>
      <c r="X1583" s="21">
        <v>0.45362646132076317</v>
      </c>
      <c r="Y1583" s="21">
        <v>-1.0000000000000004</v>
      </c>
      <c r="Z1583" s="21">
        <v>-1.0000000000000004</v>
      </c>
      <c r="AA1583" s="21">
        <v>18.844298845875613</v>
      </c>
      <c r="AB1583" s="21">
        <v>0.13330382135521857</v>
      </c>
      <c r="AC1583" s="21">
        <v>6.8792872505030148E-2</v>
      </c>
      <c r="AD1583" s="21">
        <v>-8.5880722568351803E-2</v>
      </c>
      <c r="AE1583" s="21">
        <v>5.810798564594843</v>
      </c>
      <c r="AF1583" s="21">
        <v>-1.0000000000000004</v>
      </c>
      <c r="AG1583" s="21">
        <v>-1.0000000000000004</v>
      </c>
      <c r="AH1583" s="21">
        <v>-1.0000000000000004</v>
      </c>
      <c r="AI1583" s="21">
        <v>0</v>
      </c>
      <c r="AJ1583" s="21">
        <v>8.4691741010165647E-2</v>
      </c>
      <c r="AK1583" s="21">
        <v>0.33058309629455762</v>
      </c>
      <c r="AL1583" s="21">
        <v>-0.10763553511665588</v>
      </c>
      <c r="AM1583" s="21">
        <v>0.15623865477550522</v>
      </c>
      <c r="AN1583" s="21">
        <v>-0.12563639523306075</v>
      </c>
      <c r="AO1583" s="21">
        <v>5.5588818508604181</v>
      </c>
      <c r="AP1583" s="21">
        <v>-3.6790875564097965</v>
      </c>
      <c r="AQ1583" s="21">
        <v>22.136822758883039</v>
      </c>
      <c r="AR1583" s="21">
        <v>0.47849566313703579</v>
      </c>
      <c r="AS1583" s="21">
        <v>0.6034762729908445</v>
      </c>
      <c r="AT1583" s="21">
        <v>-1.0000000000000004</v>
      </c>
      <c r="AU1583" s="21">
        <v>-1.0000000000000004</v>
      </c>
      <c r="AV1583" s="21">
        <v>-0.17709558732541608</v>
      </c>
      <c r="AW1583" s="21">
        <v>28.46506248009803</v>
      </c>
      <c r="AX1583" s="21">
        <v>36.934236581114604</v>
      </c>
      <c r="AY1583" s="21">
        <v>-0.13587074781572228</v>
      </c>
      <c r="AZ1583" s="21">
        <v>-39.883976544421891</v>
      </c>
      <c r="BA1583" s="26">
        <v>1432.8428436130118</v>
      </c>
    </row>
    <row r="1584" spans="1:100" x14ac:dyDescent="0.25">
      <c r="A1584">
        <v>4050</v>
      </c>
      <c r="B1584" t="s">
        <v>1965</v>
      </c>
      <c r="C1584" s="26">
        <v>3</v>
      </c>
      <c r="D1584" s="21">
        <v>4.9203864266752477</v>
      </c>
      <c r="E1584" s="21">
        <v>-5.8732587262496555E-2</v>
      </c>
      <c r="F1584" s="21">
        <v>-3.4668602642548244E-2</v>
      </c>
      <c r="G1584" s="21">
        <v>-5.3038575792166989E-2</v>
      </c>
      <c r="H1584" s="21">
        <v>0.32947933107700644</v>
      </c>
      <c r="I1584" s="21">
        <v>0</v>
      </c>
      <c r="J1584" s="21">
        <v>19.768759864620392</v>
      </c>
      <c r="K1584" s="21">
        <v>0.32947933107700644</v>
      </c>
      <c r="L1584" s="21">
        <v>-0.99999999999999956</v>
      </c>
      <c r="M1584" s="21">
        <v>-0.99999999999999956</v>
      </c>
      <c r="N1584" s="21">
        <v>6.5895866215401302</v>
      </c>
      <c r="O1584" s="21">
        <v>24.636107715503467</v>
      </c>
      <c r="P1584" s="21">
        <v>-0.53901155858848226</v>
      </c>
      <c r="Q1584" s="21">
        <v>-0.40052573099330047</v>
      </c>
      <c r="R1584" s="21">
        <v>-0.15157207640722561</v>
      </c>
      <c r="S1584" s="21">
        <v>0.33333333333333331</v>
      </c>
      <c r="T1584" s="21">
        <v>0.37978767850771533</v>
      </c>
      <c r="U1584" s="21">
        <v>0.43858402228293913</v>
      </c>
      <c r="V1584" s="21">
        <v>6.9500815105016323E-2</v>
      </c>
      <c r="W1584" s="21">
        <v>35.669060726079934</v>
      </c>
      <c r="X1584" s="21">
        <v>2.6014370057002791</v>
      </c>
      <c r="Y1584" s="21">
        <v>-0.99999999999999956</v>
      </c>
      <c r="Z1584" s="21">
        <v>-0.99999999999999956</v>
      </c>
      <c r="AA1584" s="21">
        <v>83.916874784691544</v>
      </c>
      <c r="AB1584" s="21">
        <v>0.45819559629027296</v>
      </c>
      <c r="AC1584" s="21">
        <v>8.4766519258337766E-2</v>
      </c>
      <c r="AD1584" s="21">
        <v>0.42502560715176563</v>
      </c>
      <c r="AE1584" s="21">
        <v>48.399386135018858</v>
      </c>
      <c r="AF1584" s="21">
        <v>-0.99999999999999956</v>
      </c>
      <c r="AG1584" s="21">
        <v>-0.99999999999999956</v>
      </c>
      <c r="AH1584" s="21">
        <v>-0.99999999999999956</v>
      </c>
      <c r="AI1584" s="21">
        <v>0</v>
      </c>
      <c r="AJ1584" s="21">
        <v>6.9500815105016323E-2</v>
      </c>
      <c r="AK1584" s="21">
        <v>0.10622952520762982</v>
      </c>
      <c r="AL1584" s="21">
        <v>3.2218593128907597E-2</v>
      </c>
      <c r="AM1584" s="21">
        <v>0.19272122264012256</v>
      </c>
      <c r="AN1584" s="21">
        <v>2.8056125655026194E-2</v>
      </c>
      <c r="AO1584" s="21">
        <v>5.3491781920412125</v>
      </c>
      <c r="AP1584" s="21">
        <v>0.86249610702019397</v>
      </c>
      <c r="AQ1584" s="21">
        <v>55.437820590700298</v>
      </c>
      <c r="AR1584" s="21">
        <v>1.2212058492290037</v>
      </c>
      <c r="AS1584" s="21">
        <v>2.9309163367772855</v>
      </c>
      <c r="AT1584" s="21">
        <v>-0.99999999999999956</v>
      </c>
      <c r="AU1584" s="21">
        <v>-0.99999999999999956</v>
      </c>
      <c r="AV1584" s="21">
        <v>-0.20461065219939278</v>
      </c>
      <c r="AW1584" s="21">
        <v>109.41547860721516</v>
      </c>
      <c r="AX1584" s="21">
        <v>116.3655601177168</v>
      </c>
      <c r="AY1584" s="21">
        <v>0.2248030425382089</v>
      </c>
      <c r="AZ1584" s="21">
        <v>8.3180412899355982</v>
      </c>
      <c r="BA1584" s="26">
        <v>1520.2374824242736</v>
      </c>
    </row>
    <row r="1585" spans="1:100" x14ac:dyDescent="0.25">
      <c r="A1585">
        <v>4051</v>
      </c>
      <c r="B1585" t="s">
        <v>1966</v>
      </c>
      <c r="C1585" s="26">
        <v>3</v>
      </c>
      <c r="D1585" s="21">
        <v>4.3037085371894088</v>
      </c>
      <c r="E1585" s="21">
        <v>0</v>
      </c>
      <c r="F1585" s="21">
        <v>-0.13080133740648228</v>
      </c>
      <c r="G1585" s="21">
        <v>-0.13080133740648228</v>
      </c>
      <c r="H1585" s="21">
        <v>0.127006727130278</v>
      </c>
      <c r="I1585" s="21">
        <v>0</v>
      </c>
      <c r="J1585" s="21">
        <v>7.6204036278166773</v>
      </c>
      <c r="K1585" s="21">
        <v>0.127006727130278</v>
      </c>
      <c r="L1585" s="21">
        <v>-1.0000000000000002</v>
      </c>
      <c r="M1585" s="21">
        <v>-1.0000000000000002</v>
      </c>
      <c r="N1585" s="21">
        <v>2.5401345426055606</v>
      </c>
      <c r="O1585" s="21">
        <v>11.793310827599603</v>
      </c>
      <c r="P1585" s="21">
        <v>-2.0932418960935076E-2</v>
      </c>
      <c r="Q1585" s="21">
        <v>1.3050996032861379</v>
      </c>
      <c r="R1585" s="21">
        <v>0.48711362799837044</v>
      </c>
      <c r="S1585" s="21">
        <v>0.348910749555087</v>
      </c>
      <c r="T1585" s="21">
        <v>0.21430019817857443</v>
      </c>
      <c r="U1585" s="21">
        <v>5.109636051374606E-2</v>
      </c>
      <c r="V1585" s="21">
        <v>-1.1244923862089456E-2</v>
      </c>
      <c r="W1585" s="21">
        <v>19.042226290201604</v>
      </c>
      <c r="X1585" s="21">
        <v>0.45408698433107203</v>
      </c>
      <c r="Y1585" s="21">
        <v>-1.0000000000000002</v>
      </c>
      <c r="Z1585" s="21">
        <v>-1.0000000000000002</v>
      </c>
      <c r="AA1585" s="21">
        <v>46.160768150296754</v>
      </c>
      <c r="AB1585" s="21">
        <v>0.35351868954305254</v>
      </c>
      <c r="AC1585" s="21">
        <v>1.7771318789579937E-2</v>
      </c>
      <c r="AD1585" s="21">
        <v>0.16133855630930402</v>
      </c>
      <c r="AE1585" s="21">
        <v>26.631428232096816</v>
      </c>
      <c r="AF1585" s="21">
        <v>-1.0000000000000002</v>
      </c>
      <c r="AG1585" s="21">
        <v>-1.0000000000000002</v>
      </c>
      <c r="AH1585" s="21">
        <v>-1.0000000000000002</v>
      </c>
      <c r="AI1585" s="21">
        <v>0</v>
      </c>
      <c r="AJ1585" s="21">
        <v>-1.1244923862089456E-2</v>
      </c>
      <c r="AK1585" s="21">
        <v>-0.13999459555368693</v>
      </c>
      <c r="AL1585" s="21">
        <v>0.30711819483592284</v>
      </c>
      <c r="AM1585" s="21">
        <v>0.25513308795671286</v>
      </c>
      <c r="AN1585" s="21">
        <v>0.24730262650534737</v>
      </c>
      <c r="AO1585" s="21">
        <v>5.6783542211493865</v>
      </c>
      <c r="AP1585" s="21">
        <v>7.7181566368133021</v>
      </c>
      <c r="AQ1585" s="21">
        <v>26.662629918018283</v>
      </c>
      <c r="AR1585" s="21">
        <v>0.6030623843853179</v>
      </c>
      <c r="AS1585" s="21">
        <v>0.58109371146135036</v>
      </c>
      <c r="AT1585" s="21">
        <v>-1.0000000000000002</v>
      </c>
      <c r="AU1585" s="21">
        <v>-1.0000000000000002</v>
      </c>
      <c r="AV1585" s="21">
        <v>0.35631229059188818</v>
      </c>
      <c r="AW1585" s="21">
        <v>65.672235614709692</v>
      </c>
      <c r="AX1585" s="21">
        <v>64.547743228500721</v>
      </c>
      <c r="AY1585" s="21">
        <v>0.30616617214120212</v>
      </c>
      <c r="AZ1585" s="21">
        <v>21.820297605289444</v>
      </c>
      <c r="BA1585" s="26">
        <v>1417.8820763227948</v>
      </c>
    </row>
    <row r="1586" spans="1:100" x14ac:dyDescent="0.25">
      <c r="A1586">
        <v>4053</v>
      </c>
      <c r="B1586" t="s">
        <v>1967</v>
      </c>
      <c r="C1586" s="26">
        <v>3</v>
      </c>
      <c r="D1586" s="21">
        <v>5.8271069501325607</v>
      </c>
      <c r="E1586" s="21">
        <v>-2.0845892163545505E-2</v>
      </c>
      <c r="F1586" s="21">
        <v>1.0372925152321781</v>
      </c>
      <c r="G1586" s="21">
        <v>1.0372925152321781</v>
      </c>
      <c r="H1586" s="21">
        <v>0.30440550791239629</v>
      </c>
      <c r="I1586" s="21">
        <v>0</v>
      </c>
      <c r="J1586" s="21">
        <v>18.264330474743772</v>
      </c>
      <c r="K1586" s="21">
        <v>0.30440550791239629</v>
      </c>
      <c r="L1586" s="21">
        <v>-1.0000000000000013</v>
      </c>
      <c r="M1586" s="21">
        <v>-1.0000000000000013</v>
      </c>
      <c r="N1586" s="21">
        <v>6.0881101582479289</v>
      </c>
      <c r="O1586" s="21">
        <v>25.128729940108506</v>
      </c>
      <c r="P1586" s="21">
        <v>0.38312983643579779</v>
      </c>
      <c r="Q1586" s="21">
        <v>2.670663514329453</v>
      </c>
      <c r="R1586" s="21">
        <v>0.89026869739449199</v>
      </c>
      <c r="S1586" s="21">
        <v>0.33333333333333365</v>
      </c>
      <c r="T1586" s="21">
        <v>0.2256264669969244</v>
      </c>
      <c r="U1586" s="21">
        <v>6.7503641431812117E-2</v>
      </c>
      <c r="V1586" s="21">
        <v>-1.866420397811144E-3</v>
      </c>
      <c r="W1586" s="21">
        <v>12.807660538074522</v>
      </c>
      <c r="X1586" s="21">
        <v>0.40566346942183412</v>
      </c>
      <c r="Y1586" s="21">
        <v>-1.0000000000000013</v>
      </c>
      <c r="Z1586" s="21">
        <v>-1.0000000000000013</v>
      </c>
      <c r="AA1586" s="21">
        <v>8.2293021783145477</v>
      </c>
      <c r="AB1586" s="21">
        <v>-0.24783284536393052</v>
      </c>
      <c r="AC1586" s="21">
        <v>6.3531304572107442E-2</v>
      </c>
      <c r="AD1586" s="21">
        <v>7.4928999648734243E-2</v>
      </c>
      <c r="AE1586" s="21">
        <v>-5.4686270571544462</v>
      </c>
      <c r="AF1586" s="21">
        <v>-1.0000000000000013</v>
      </c>
      <c r="AG1586" s="21">
        <v>-1.0000000000000013</v>
      </c>
      <c r="AH1586" s="21">
        <v>-1.0000000000000013</v>
      </c>
      <c r="AI1586" s="21">
        <v>0</v>
      </c>
      <c r="AJ1586" s="21">
        <v>-1.866420397811144E-3</v>
      </c>
      <c r="AK1586" s="21">
        <v>0.39815755761206595</v>
      </c>
      <c r="AL1586" s="21">
        <v>0.578694354708845</v>
      </c>
      <c r="AM1586" s="21">
        <v>-5.5660951671934911E-2</v>
      </c>
      <c r="AN1586" s="21">
        <v>-0.11508431581097359</v>
      </c>
      <c r="AO1586" s="21">
        <v>0.59926399626195759</v>
      </c>
      <c r="AP1586" s="21">
        <v>1.6363878269885015E-2</v>
      </c>
      <c r="AQ1586" s="21">
        <v>31.071991012818309</v>
      </c>
      <c r="AR1586" s="21">
        <v>0.6245970213642591</v>
      </c>
      <c r="AS1586" s="21">
        <v>0.71006897733423047</v>
      </c>
      <c r="AT1586" s="21">
        <v>-1.0000000000000013</v>
      </c>
      <c r="AU1586" s="21">
        <v>-1.0000000000000013</v>
      </c>
      <c r="AV1586" s="21">
        <v>1.9275612126266701</v>
      </c>
      <c r="AW1586" s="21">
        <v>33.374395996693011</v>
      </c>
      <c r="AX1586" s="21">
        <v>33.187753956911884</v>
      </c>
      <c r="AY1586" s="21">
        <v>8.9077693934250884E-2</v>
      </c>
      <c r="AZ1586" s="21">
        <v>-47.307730229673503</v>
      </c>
      <c r="BA1586" s="26">
        <v>1345.1823342469884</v>
      </c>
    </row>
    <row r="1587" spans="1:100" x14ac:dyDescent="0.25">
      <c r="A1587">
        <v>4054</v>
      </c>
      <c r="B1587" t="s">
        <v>1968</v>
      </c>
      <c r="C1587" s="26">
        <v>3</v>
      </c>
      <c r="D1587" s="21">
        <v>4.6615325611318585</v>
      </c>
      <c r="E1587" s="21">
        <v>0</v>
      </c>
      <c r="F1587" s="21">
        <v>-3.9968399325585838E-2</v>
      </c>
      <c r="G1587" s="21">
        <v>-3.9968399325585838E-2</v>
      </c>
      <c r="H1587" s="21">
        <v>-0.11661648939208601</v>
      </c>
      <c r="I1587" s="21">
        <v>0</v>
      </c>
      <c r="J1587" s="21">
        <v>-6.9969893635251559</v>
      </c>
      <c r="K1587" s="21">
        <v>-0.11661648939208601</v>
      </c>
      <c r="L1587" s="21">
        <v>-1.0000000000000002</v>
      </c>
      <c r="M1587" s="21">
        <v>-1.0000000000000002</v>
      </c>
      <c r="N1587" s="21">
        <v>-2.3323297878417204</v>
      </c>
      <c r="O1587" s="21">
        <v>-2.3754252017188802</v>
      </c>
      <c r="P1587" s="21">
        <v>-0.2892173383069363</v>
      </c>
      <c r="Q1587" s="21">
        <v>-2.9165388799743841</v>
      </c>
      <c r="R1587" s="21">
        <v>-0.95553007127436729</v>
      </c>
      <c r="S1587" s="21">
        <v>0.33333333333333337</v>
      </c>
      <c r="T1587" s="21">
        <v>0.22678190496249351</v>
      </c>
      <c r="U1587" s="21">
        <v>0.11971106715433007</v>
      </c>
      <c r="V1587" s="21">
        <v>-4.8188303426602731E-3</v>
      </c>
      <c r="W1587" s="21">
        <v>31.66495857998332</v>
      </c>
      <c r="X1587" s="21">
        <v>0.98953105984769452</v>
      </c>
      <c r="Y1587" s="21">
        <v>-1.0000000000000002</v>
      </c>
      <c r="Z1587" s="21">
        <v>-1.0000000000000002</v>
      </c>
      <c r="AA1587" s="21">
        <v>39.811054325913034</v>
      </c>
      <c r="AB1587" s="21">
        <v>-6.424067091153203E-2</v>
      </c>
      <c r="AC1587" s="21">
        <v>1.0404359035614201E-2</v>
      </c>
      <c r="AD1587" s="21">
        <v>0.23586882821999963</v>
      </c>
      <c r="AE1587" s="21">
        <v>9.1016258172040878</v>
      </c>
      <c r="AF1587" s="21">
        <v>-1.0000000000000002</v>
      </c>
      <c r="AG1587" s="21">
        <v>-1.0000000000000002</v>
      </c>
      <c r="AH1587" s="21">
        <v>-1.0000000000000002</v>
      </c>
      <c r="AI1587" s="21">
        <v>0</v>
      </c>
      <c r="AJ1587" s="21">
        <v>-4.8188303426602731E-3</v>
      </c>
      <c r="AK1587" s="21">
        <v>-0.10433079057220622</v>
      </c>
      <c r="AL1587" s="21">
        <v>-7.571473824265941E-2</v>
      </c>
      <c r="AM1587" s="21">
        <v>0.19144620089716746</v>
      </c>
      <c r="AN1587" s="21">
        <v>-0.15023321182310792</v>
      </c>
      <c r="AO1587" s="21">
        <v>4.2645010695681549</v>
      </c>
      <c r="AP1587" s="21">
        <v>-4.1344039867909963</v>
      </c>
      <c r="AQ1587" s="21">
        <v>24.667969216458161</v>
      </c>
      <c r="AR1587" s="21">
        <v>0.67500747510749703</v>
      </c>
      <c r="AS1587" s="21">
        <v>0.87291457045560827</v>
      </c>
      <c r="AT1587" s="21">
        <v>-1.0000000000000002</v>
      </c>
      <c r="AU1587" s="21">
        <v>-1.0000000000000002</v>
      </c>
      <c r="AV1587" s="21">
        <v>-0.995498470599953</v>
      </c>
      <c r="AW1587" s="21">
        <v>33.301225137403172</v>
      </c>
      <c r="AX1587" s="21">
        <v>32.819342103137146</v>
      </c>
      <c r="AY1587" s="21">
        <v>0.23094366894769908</v>
      </c>
      <c r="AZ1587" s="21">
        <v>-5.2199559716374058</v>
      </c>
      <c r="BA1587" s="26">
        <v>1483.6174020728906</v>
      </c>
      <c r="CU1587" t="e">
        <v>#N/A</v>
      </c>
      <c r="CV1587" t="e">
        <v>#N/A</v>
      </c>
    </row>
    <row r="1588" spans="1:100" x14ac:dyDescent="0.25">
      <c r="A1588">
        <v>4055</v>
      </c>
      <c r="B1588" t="s">
        <v>1969</v>
      </c>
      <c r="C1588" s="26">
        <v>3</v>
      </c>
      <c r="D1588" s="21">
        <v>4.4597190620377756</v>
      </c>
      <c r="E1588" s="21">
        <v>0.33604350404252004</v>
      </c>
      <c r="F1588" s="21">
        <v>0.25697799778570651</v>
      </c>
      <c r="G1588" s="21">
        <v>0.31935932921135901</v>
      </c>
      <c r="H1588" s="21">
        <v>0.12888652548901622</v>
      </c>
      <c r="I1588" s="21">
        <v>0</v>
      </c>
      <c r="J1588" s="21">
        <v>7.7331915293409716</v>
      </c>
      <c r="K1588" s="21">
        <v>0.12888652548901622</v>
      </c>
      <c r="L1588" s="21">
        <v>-0.99999999999999889</v>
      </c>
      <c r="M1588" s="21">
        <v>-0.99999999999999889</v>
      </c>
      <c r="N1588" s="21">
        <v>2.5777305097803245</v>
      </c>
      <c r="O1588" s="21">
        <v>12.512269920590107</v>
      </c>
      <c r="P1588" s="21">
        <v>-0.40676606308382568</v>
      </c>
      <c r="Q1588" s="21">
        <v>0.38883388806406827</v>
      </c>
      <c r="R1588" s="21">
        <v>9.2988370342188112E-2</v>
      </c>
      <c r="S1588" s="21">
        <v>0.33333333333333282</v>
      </c>
      <c r="T1588" s="21">
        <v>0.33183451232528405</v>
      </c>
      <c r="U1588" s="21">
        <v>6.7408804553688723E-2</v>
      </c>
      <c r="V1588" s="21">
        <v>9.4848294946851569E-2</v>
      </c>
      <c r="W1588" s="21">
        <v>27.941536786805642</v>
      </c>
      <c r="X1588" s="21">
        <v>1.3735074870574158</v>
      </c>
      <c r="Y1588" s="21">
        <v>-0.99999999999999889</v>
      </c>
      <c r="Z1588" s="21">
        <v>-0.99999999999999889</v>
      </c>
      <c r="AA1588" s="21">
        <v>66.215728131182615</v>
      </c>
      <c r="AB1588" s="21">
        <v>0.1499237210974865</v>
      </c>
      <c r="AC1588" s="21">
        <v>0.4573873602584817</v>
      </c>
      <c r="AD1588" s="21">
        <v>0.15631297812472847</v>
      </c>
      <c r="AE1588" s="21">
        <v>38.181202974034832</v>
      </c>
      <c r="AF1588" s="21">
        <v>-0.99999999999999889</v>
      </c>
      <c r="AG1588" s="21">
        <v>-0.99999999999999889</v>
      </c>
      <c r="AH1588" s="21">
        <v>-0.99999999999999889</v>
      </c>
      <c r="AI1588" s="21">
        <v>1.6846331183024643E-2</v>
      </c>
      <c r="AJ1588" s="21">
        <v>9.4848294946851569E-2</v>
      </c>
      <c r="AK1588" s="21">
        <v>-2.130933295364705E-2</v>
      </c>
      <c r="AL1588" s="21">
        <v>0.10107599385555771</v>
      </c>
      <c r="AM1588" s="21">
        <v>0.11302794912021775</v>
      </c>
      <c r="AN1588" s="21">
        <v>3.4177210756849583E-2</v>
      </c>
      <c r="AO1588" s="21">
        <v>2.7191520632372086</v>
      </c>
      <c r="AP1588" s="21">
        <v>1.3598102381990289</v>
      </c>
      <c r="AQ1588" s="21">
        <v>35.674728316146606</v>
      </c>
      <c r="AR1588" s="21">
        <v>0.8274249451591571</v>
      </c>
      <c r="AS1588" s="21">
        <v>1.5023940125464323</v>
      </c>
      <c r="AT1588" s="21">
        <v>-0.99999999999999889</v>
      </c>
      <c r="AU1588" s="21">
        <v>-0.99999999999999889</v>
      </c>
      <c r="AV1588" s="21">
        <v>0.41234769955354722</v>
      </c>
      <c r="AW1588" s="21">
        <v>80.08780828997179</v>
      </c>
      <c r="AX1588" s="21">
        <v>89.909564408317451</v>
      </c>
      <c r="AY1588" s="21">
        <v>0.2582903747297739</v>
      </c>
      <c r="AZ1588" s="21">
        <v>23.934462770614452</v>
      </c>
      <c r="BA1588" s="26">
        <v>1514.0983176788723</v>
      </c>
      <c r="CU1588" t="e">
        <v>#N/A</v>
      </c>
      <c r="CV1588" t="e">
        <v>#N/A</v>
      </c>
    </row>
    <row r="1589" spans="1:100" x14ac:dyDescent="0.25">
      <c r="A1589">
        <v>4056</v>
      </c>
      <c r="B1589" t="s">
        <v>1970</v>
      </c>
      <c r="C1589" s="26">
        <v>2</v>
      </c>
      <c r="D1589" s="21">
        <v>3.7004212413476232</v>
      </c>
      <c r="E1589" s="21">
        <v>-6.998246949905286E-3</v>
      </c>
      <c r="F1589" s="21">
        <v>5.951087838911566E-2</v>
      </c>
      <c r="G1589" s="21">
        <v>6.7447992403672982E-2</v>
      </c>
      <c r="H1589" s="21">
        <v>6.6181142118737699E-2</v>
      </c>
      <c r="I1589" s="21">
        <v>0</v>
      </c>
      <c r="J1589" s="21">
        <v>3.9708685271242619</v>
      </c>
      <c r="K1589" s="21">
        <v>6.6181142118737699E-2</v>
      </c>
      <c r="L1589" s="21">
        <v>-1</v>
      </c>
      <c r="M1589" s="21">
        <v>-1</v>
      </c>
      <c r="N1589" s="21">
        <v>1.3236228423747538</v>
      </c>
      <c r="O1589" s="21">
        <v>7.969562980521804</v>
      </c>
      <c r="P1589" s="21">
        <v>0.13233590262168954</v>
      </c>
      <c r="Q1589" s="21">
        <v>0.59756238123834615</v>
      </c>
      <c r="R1589" s="21">
        <v>0.19776085828137055</v>
      </c>
      <c r="S1589" s="21">
        <v>0.32722583904230806</v>
      </c>
      <c r="T1589" s="21">
        <v>0.27062935063432719</v>
      </c>
      <c r="U1589" s="21">
        <v>6.0842739467946161E-2</v>
      </c>
      <c r="V1589" s="21">
        <v>-1.5858309017463125E-3</v>
      </c>
      <c r="W1589" s="21">
        <v>23.258859308258021</v>
      </c>
      <c r="X1589" s="21">
        <v>0.72515603822173103</v>
      </c>
      <c r="Y1589" s="21">
        <v>-1</v>
      </c>
      <c r="Z1589" s="21">
        <v>-1</v>
      </c>
      <c r="AA1589" s="21">
        <v>40.234165787990875</v>
      </c>
      <c r="AB1589" s="21">
        <v>9.8608853429880863E-2</v>
      </c>
      <c r="AC1589" s="21">
        <v>9.8815340436159763E-2</v>
      </c>
      <c r="AD1589" s="21">
        <v>9.43856132450972E-2</v>
      </c>
      <c r="AE1589" s="21">
        <v>15.888083993723853</v>
      </c>
      <c r="AF1589" s="21">
        <v>-1</v>
      </c>
      <c r="AG1589" s="21">
        <v>-1</v>
      </c>
      <c r="AH1589" s="21">
        <v>-1</v>
      </c>
      <c r="AI1589" s="21">
        <v>-1.1366137049329767E-3</v>
      </c>
      <c r="AJ1589" s="21">
        <v>-1.5858309017463125E-3</v>
      </c>
      <c r="AK1589" s="21">
        <v>0.11310975798097034</v>
      </c>
      <c r="AL1589" s="21">
        <v>5.8718199008276989E-2</v>
      </c>
      <c r="AM1589" s="21">
        <v>0.12339599010051767</v>
      </c>
      <c r="AN1589" s="21">
        <v>6.0044870114536089E-2</v>
      </c>
      <c r="AO1589" s="21">
        <v>3.5291644664582962</v>
      </c>
      <c r="AP1589" s="21">
        <v>1.9159968238642846</v>
      </c>
      <c r="AQ1589" s="21">
        <v>28.383295117943426</v>
      </c>
      <c r="AR1589" s="21">
        <v>0.67023567876638701</v>
      </c>
      <c r="AS1589" s="21">
        <v>0.80890720993488241</v>
      </c>
      <c r="AT1589" s="21">
        <v>-1</v>
      </c>
      <c r="AU1589" s="21">
        <v>-1</v>
      </c>
      <c r="AV1589" s="21">
        <v>0.31415296684542282</v>
      </c>
      <c r="AW1589" s="21">
        <v>51.810610946902457</v>
      </c>
      <c r="AX1589" s="21">
        <v>51.885108179455344</v>
      </c>
      <c r="AY1589" s="21">
        <v>0.14345317078165834</v>
      </c>
      <c r="AZ1589" s="21">
        <v>-4.066830854332018</v>
      </c>
      <c r="BA1589" s="26">
        <v>1386.4310892287635</v>
      </c>
    </row>
    <row r="1590" spans="1:100" x14ac:dyDescent="0.25">
      <c r="A1590">
        <v>4057</v>
      </c>
      <c r="B1590" t="s">
        <v>1971</v>
      </c>
      <c r="C1590" s="26">
        <v>3</v>
      </c>
      <c r="D1590" s="21">
        <v>5.1494534262443983</v>
      </c>
      <c r="E1590" s="21">
        <v>0</v>
      </c>
      <c r="F1590" s="21">
        <v>-0.42822368360589536</v>
      </c>
      <c r="G1590" s="21">
        <v>-0.42822368360589536</v>
      </c>
      <c r="H1590" s="21">
        <v>0.20633465357094699</v>
      </c>
      <c r="I1590" s="21">
        <v>0</v>
      </c>
      <c r="J1590" s="21">
        <v>12.380079214256813</v>
      </c>
      <c r="K1590" s="21">
        <v>0.20633465357094699</v>
      </c>
      <c r="L1590" s="21">
        <v>-0.99999999999999933</v>
      </c>
      <c r="M1590" s="21">
        <v>-0.99999999999999933</v>
      </c>
      <c r="N1590" s="21">
        <v>4.1266930714189378</v>
      </c>
      <c r="O1590" s="21">
        <v>17.101308956895323</v>
      </c>
      <c r="P1590" s="21">
        <v>-5.9958853378769314E-2</v>
      </c>
      <c r="Q1590" s="21">
        <v>-0.3491627941824359</v>
      </c>
      <c r="R1590" s="21">
        <v>-0.13556208562586947</v>
      </c>
      <c r="S1590" s="21">
        <v>0.34669548697779456</v>
      </c>
      <c r="T1590" s="21">
        <v>0.30206741452983754</v>
      </c>
      <c r="U1590" s="21">
        <v>2.7274645208995911E-2</v>
      </c>
      <c r="V1590" s="21">
        <v>7.2120908789399404E-2</v>
      </c>
      <c r="W1590" s="21">
        <v>21.672952077403231</v>
      </c>
      <c r="X1590" s="21">
        <v>0.95298636270556969</v>
      </c>
      <c r="Y1590" s="21">
        <v>-0.99999999999999933</v>
      </c>
      <c r="Z1590" s="21">
        <v>-0.99999999999999933</v>
      </c>
      <c r="AA1590" s="21">
        <v>54.865711171509169</v>
      </c>
      <c r="AB1590" s="21">
        <v>0.15172405213669907</v>
      </c>
      <c r="AC1590" s="21">
        <v>0.20916228662605207</v>
      </c>
      <c r="AD1590" s="21">
        <v>0.30568008483188547</v>
      </c>
      <c r="AE1590" s="21">
        <v>33.328321179731816</v>
      </c>
      <c r="AF1590" s="21">
        <v>-0.99999999999999933</v>
      </c>
      <c r="AG1590" s="21">
        <v>-0.99999999999999933</v>
      </c>
      <c r="AH1590" s="21">
        <v>-0.99999999999999933</v>
      </c>
      <c r="AI1590" s="21">
        <v>0</v>
      </c>
      <c r="AJ1590" s="21">
        <v>7.2120908789399404E-2</v>
      </c>
      <c r="AK1590" s="21">
        <v>0.35016909003397423</v>
      </c>
      <c r="AL1590" s="21">
        <v>-7.8009277310436193E-2</v>
      </c>
      <c r="AM1590" s="21">
        <v>0.6441052717410144</v>
      </c>
      <c r="AN1590" s="21">
        <v>4.3068161080727613E-2</v>
      </c>
      <c r="AO1590" s="21">
        <v>17.853477243695234</v>
      </c>
      <c r="AP1590" s="21">
        <v>0.68665764046601008</v>
      </c>
      <c r="AQ1590" s="21">
        <v>34.053031291660041</v>
      </c>
      <c r="AR1590" s="21">
        <v>0.74815845550602778</v>
      </c>
      <c r="AS1590" s="21">
        <v>1.1593210162765168</v>
      </c>
      <c r="AT1590" s="21">
        <v>-0.99999999999999933</v>
      </c>
      <c r="AU1590" s="21">
        <v>-0.99999999999999933</v>
      </c>
      <c r="AV1590" s="21">
        <v>-0.5637857692317646</v>
      </c>
      <c r="AW1590" s="21">
        <v>72.653677768870537</v>
      </c>
      <c r="AX1590" s="21">
        <v>79.865768647810469</v>
      </c>
      <c r="AY1590" s="21">
        <v>7.608207142869812E-2</v>
      </c>
      <c r="AZ1590" s="21">
        <v>-17.006658594114704</v>
      </c>
      <c r="BA1590" s="26">
        <v>1413.3067031347721</v>
      </c>
    </row>
    <row r="1591" spans="1:100" x14ac:dyDescent="0.25">
      <c r="A1591">
        <v>4060</v>
      </c>
      <c r="B1591" t="s">
        <v>1972</v>
      </c>
      <c r="C1591" s="26">
        <v>3</v>
      </c>
      <c r="D1591" s="21">
        <v>5.4688019876124532</v>
      </c>
      <c r="E1591" s="21">
        <v>0</v>
      </c>
      <c r="F1591" s="21">
        <v>-1.720470138529967E-2</v>
      </c>
      <c r="G1591" s="21">
        <v>-1.720470138529967E-2</v>
      </c>
      <c r="H1591" s="21">
        <v>-4.6452208748163873E-2</v>
      </c>
      <c r="I1591" s="21">
        <v>0</v>
      </c>
      <c r="J1591" s="21">
        <v>-2.7871325248898309</v>
      </c>
      <c r="K1591" s="21">
        <v>-4.6452208748163873E-2</v>
      </c>
      <c r="L1591" s="21">
        <v>-0.99999999999999922</v>
      </c>
      <c r="M1591" s="21">
        <v>-0.99999999999999922</v>
      </c>
      <c r="N1591" s="21">
        <v>-0.92904417496327696</v>
      </c>
      <c r="O1591" s="21">
        <v>2.6644647613373271</v>
      </c>
      <c r="P1591" s="21">
        <v>-0.25777116099966357</v>
      </c>
      <c r="Q1591" s="21">
        <v>0.38551305820228227</v>
      </c>
      <c r="R1591" s="21">
        <v>7.9546335955735722E-2</v>
      </c>
      <c r="S1591" s="21">
        <v>0.33333333333333331</v>
      </c>
      <c r="T1591" s="21">
        <v>0.31093967175413789</v>
      </c>
      <c r="U1591" s="21">
        <v>1.175062108365015E-2</v>
      </c>
      <c r="V1591" s="21">
        <v>8.4092816955878488E-2</v>
      </c>
      <c r="W1591" s="21">
        <v>31.46274607500655</v>
      </c>
      <c r="X1591" s="21">
        <v>1.2198909383263112</v>
      </c>
      <c r="Y1591" s="21">
        <v>-0.99999999999999922</v>
      </c>
      <c r="Z1591" s="21">
        <v>-0.99999999999999922</v>
      </c>
      <c r="AA1591" s="21">
        <v>60.545952141726666</v>
      </c>
      <c r="AB1591" s="21">
        <v>0.17125866246625762</v>
      </c>
      <c r="AC1591" s="21">
        <v>0.23462947332663495</v>
      </c>
      <c r="AD1591" s="21">
        <v>0.17418505882239516</v>
      </c>
      <c r="AE1591" s="21">
        <v>29.003659730764387</v>
      </c>
      <c r="AF1591" s="21">
        <v>-0.99999999999999922</v>
      </c>
      <c r="AG1591" s="21">
        <v>-0.99999999999999922</v>
      </c>
      <c r="AH1591" s="21">
        <v>-0.99999999999999922</v>
      </c>
      <c r="AI1591" s="21">
        <v>0</v>
      </c>
      <c r="AJ1591" s="21">
        <v>8.4092816955878488E-2</v>
      </c>
      <c r="AK1591" s="21">
        <v>2.8106824421506197E-2</v>
      </c>
      <c r="AL1591" s="21">
        <v>0.13430760395621358</v>
      </c>
      <c r="AM1591" s="21">
        <v>-5.281538005113845E-2</v>
      </c>
      <c r="AN1591" s="21">
        <v>7.051699137602796E-2</v>
      </c>
      <c r="AO1591" s="21">
        <v>-1.1798503791709289</v>
      </c>
      <c r="AP1591" s="21">
        <v>2.4344628041817682</v>
      </c>
      <c r="AQ1591" s="21">
        <v>28.675613550116712</v>
      </c>
      <c r="AR1591" s="21">
        <v>0.74011644312699953</v>
      </c>
      <c r="AS1591" s="21">
        <v>1.1734387295781472</v>
      </c>
      <c r="AT1591" s="21">
        <v>-0.99999999999999922</v>
      </c>
      <c r="AU1591" s="21">
        <v>-0.99999999999999922</v>
      </c>
      <c r="AV1591" s="21">
        <v>6.2341634570436094E-2</v>
      </c>
      <c r="AW1591" s="21">
        <v>65.644879707245778</v>
      </c>
      <c r="AX1591" s="21">
        <v>74.054161402833628</v>
      </c>
      <c r="AY1591" s="21">
        <v>0.30228714519840544</v>
      </c>
      <c r="AZ1591" s="21">
        <v>4.8620401714402472</v>
      </c>
      <c r="BA1591" s="26">
        <v>1512.0002670008776</v>
      </c>
    </row>
    <row r="1592" spans="1:100" x14ac:dyDescent="0.25">
      <c r="A1592">
        <v>4061</v>
      </c>
      <c r="B1592" t="s">
        <v>839</v>
      </c>
      <c r="C1592" s="26">
        <v>3</v>
      </c>
      <c r="D1592" s="21">
        <v>4.7285425670519343</v>
      </c>
      <c r="E1592" s="21">
        <v>0</v>
      </c>
      <c r="F1592" s="21">
        <v>-2.2088037189577241E-2</v>
      </c>
      <c r="G1592" s="21">
        <v>-2.2088037189577241E-2</v>
      </c>
      <c r="H1592" s="21">
        <v>0.42971400124562503</v>
      </c>
      <c r="I1592" s="21">
        <v>0</v>
      </c>
      <c r="J1592" s="21">
        <v>25.782840074737475</v>
      </c>
      <c r="K1592" s="21">
        <v>0.42971400124562503</v>
      </c>
      <c r="L1592" s="21">
        <v>-0.99999999999999933</v>
      </c>
      <c r="M1592" s="21">
        <v>-0.99999999999999933</v>
      </c>
      <c r="N1592" s="21">
        <v>8.5942800249124964</v>
      </c>
      <c r="O1592" s="21">
        <v>30.489294604599827</v>
      </c>
      <c r="P1592" s="21">
        <v>0.25782004670840186</v>
      </c>
      <c r="Q1592" s="21">
        <v>-0.57818959852032858</v>
      </c>
      <c r="R1592" s="21">
        <v>-0.20036364417010921</v>
      </c>
      <c r="S1592" s="21">
        <v>0.33333333333333304</v>
      </c>
      <c r="T1592" s="21">
        <v>0.34749346636698325</v>
      </c>
      <c r="U1592" s="21">
        <v>0.26558614497186767</v>
      </c>
      <c r="V1592" s="21">
        <v>0</v>
      </c>
      <c r="W1592" s="21">
        <v>20.66795773706238</v>
      </c>
      <c r="X1592" s="21">
        <v>1.3276175113758124</v>
      </c>
      <c r="Y1592" s="21">
        <v>-0.99999999999999933</v>
      </c>
      <c r="Z1592" s="21">
        <v>-0.99999999999999933</v>
      </c>
      <c r="AA1592" s="21">
        <v>68.251006837030744</v>
      </c>
      <c r="AB1592" s="21">
        <v>0.23908473159626448</v>
      </c>
      <c r="AC1592" s="21">
        <v>0.3109086540361492</v>
      </c>
      <c r="AD1592" s="21">
        <v>0.40567486925035595</v>
      </c>
      <c r="AE1592" s="21">
        <v>47.783412744138488</v>
      </c>
      <c r="AF1592" s="21">
        <v>-0.99999999999999933</v>
      </c>
      <c r="AG1592" s="21">
        <v>-0.99999999999999933</v>
      </c>
      <c r="AH1592" s="21">
        <v>-0.99999999999999933</v>
      </c>
      <c r="AI1592" s="21">
        <v>0</v>
      </c>
      <c r="AJ1592" s="21">
        <v>0</v>
      </c>
      <c r="AK1592" s="21">
        <v>0.24075271966122336</v>
      </c>
      <c r="AL1592" s="21">
        <v>-5.7815661438320204E-2</v>
      </c>
      <c r="AM1592" s="21">
        <v>-4.837743696903872E-2</v>
      </c>
      <c r="AN1592" s="21">
        <v>2.7514245383882974E-2</v>
      </c>
      <c r="AO1592" s="21">
        <v>-5.6723259198512566E-3</v>
      </c>
      <c r="AP1592" s="21">
        <v>0.39877782740547352</v>
      </c>
      <c r="AQ1592" s="21">
        <v>46.450797811799873</v>
      </c>
      <c r="AR1592" s="21">
        <v>0.94641294467218384</v>
      </c>
      <c r="AS1592" s="21">
        <v>1.7573315126214379</v>
      </c>
      <c r="AT1592" s="21">
        <v>-0.99999999999999933</v>
      </c>
      <c r="AU1592" s="21">
        <v>-0.99999999999999933</v>
      </c>
      <c r="AV1592" s="21">
        <v>-0.22245168135968646</v>
      </c>
      <c r="AW1592" s="21">
        <v>99.139079269036017</v>
      </c>
      <c r="AX1592" s="21">
        <v>99.139079269036017</v>
      </c>
      <c r="AY1592" s="21">
        <v>0.34210942942160294</v>
      </c>
      <c r="AZ1592" s="21">
        <v>21.720088408189408</v>
      </c>
      <c r="BA1592" s="26">
        <v>1572.2656812961193</v>
      </c>
      <c r="CU1592" t="e">
        <v>#N/A</v>
      </c>
      <c r="CV1592" t="e">
        <v>#N/A</v>
      </c>
    </row>
    <row r="1593" spans="1:100" x14ac:dyDescent="0.25">
      <c r="A1593">
        <v>4063</v>
      </c>
      <c r="B1593" t="s">
        <v>1973</v>
      </c>
      <c r="C1593" s="26">
        <v>3</v>
      </c>
      <c r="D1593" s="21">
        <v>4.4869656239636875</v>
      </c>
      <c r="E1593" s="21">
        <v>1.247135677468581E-2</v>
      </c>
      <c r="F1593" s="21">
        <v>3.3640670103551167</v>
      </c>
      <c r="G1593" s="21">
        <v>3.3640670103551167</v>
      </c>
      <c r="H1593" s="21">
        <v>0.18998191966571487</v>
      </c>
      <c r="I1593" s="21">
        <v>0</v>
      </c>
      <c r="J1593" s="21">
        <v>11.398915179942893</v>
      </c>
      <c r="K1593" s="21">
        <v>0.18998191966571487</v>
      </c>
      <c r="L1593" s="21">
        <v>-1.0000000000000022</v>
      </c>
      <c r="M1593" s="21">
        <v>-1.0000000000000022</v>
      </c>
      <c r="N1593" s="21">
        <v>3.7996383933142979</v>
      </c>
      <c r="O1593" s="21">
        <v>19.249947814261695</v>
      </c>
      <c r="P1593" s="21">
        <v>0.34622119514063193</v>
      </c>
      <c r="Q1593" s="21">
        <v>0.88319861852543502</v>
      </c>
      <c r="R1593" s="21">
        <v>0.32744554890134758</v>
      </c>
      <c r="S1593" s="21">
        <v>0.3333333333333337</v>
      </c>
      <c r="T1593" s="21">
        <v>0.38750321520635234</v>
      </c>
      <c r="U1593" s="21">
        <v>0.15542931798957599</v>
      </c>
      <c r="V1593" s="21">
        <v>-4.204262618332745E-2</v>
      </c>
      <c r="W1593" s="21">
        <v>25.769652827208795</v>
      </c>
      <c r="X1593" s="21">
        <v>0.95448602560532925</v>
      </c>
      <c r="Y1593" s="21">
        <v>-1.0000000000000022</v>
      </c>
      <c r="Z1593" s="21">
        <v>-1.0000000000000022</v>
      </c>
      <c r="AA1593" s="21">
        <v>37.093885955597315</v>
      </c>
      <c r="AB1593" s="21">
        <v>-0.11291606479368194</v>
      </c>
      <c r="AC1593" s="21">
        <v>8.7625138196997618E-2</v>
      </c>
      <c r="AD1593" s="21">
        <v>0.24522667818642774</v>
      </c>
      <c r="AE1593" s="21">
        <v>10.996787579487174</v>
      </c>
      <c r="AF1593" s="21">
        <v>-1.0000000000000022</v>
      </c>
      <c r="AG1593" s="21">
        <v>-1.0000000000000022</v>
      </c>
      <c r="AH1593" s="21">
        <v>-1.0000000000000022</v>
      </c>
      <c r="AI1593" s="21">
        <v>0</v>
      </c>
      <c r="AJ1593" s="21">
        <v>-4.204262618332745E-2</v>
      </c>
      <c r="AK1593" s="21">
        <v>-7.366363953602453E-3</v>
      </c>
      <c r="AL1593" s="21">
        <v>4.3950435251367825E-2</v>
      </c>
      <c r="AM1593" s="21">
        <v>-0.19481359772294179</v>
      </c>
      <c r="AN1593" s="21">
        <v>-0.11507129955227836</v>
      </c>
      <c r="AO1593" s="21">
        <v>-4.9071717628415588</v>
      </c>
      <c r="AP1593" s="21">
        <v>-2.6570303125501207</v>
      </c>
      <c r="AQ1593" s="21">
        <v>37.168568007151691</v>
      </c>
      <c r="AR1593" s="21">
        <v>0.83422324034593487</v>
      </c>
      <c r="AS1593" s="21">
        <v>1.1444679452710438</v>
      </c>
      <c r="AT1593" s="21">
        <v>-1.0000000000000022</v>
      </c>
      <c r="AU1593" s="21">
        <v>-1.0000000000000022</v>
      </c>
      <c r="AV1593" s="21">
        <v>3.6915125592564646</v>
      </c>
      <c r="AW1593" s="21">
        <v>53.686803457308876</v>
      </c>
      <c r="AX1593" s="21">
        <v>49.482540838976142</v>
      </c>
      <c r="AY1593" s="21">
        <v>0.18561530663080583</v>
      </c>
      <c r="AZ1593" s="21">
        <v>8.4155079958065535</v>
      </c>
      <c r="BA1593" s="26">
        <v>1510.5983678594962</v>
      </c>
      <c r="CU1593" t="e">
        <v>#N/A</v>
      </c>
      <c r="CV1593" t="e">
        <v>#N/A</v>
      </c>
    </row>
    <row r="1594" spans="1:100" x14ac:dyDescent="0.25">
      <c r="A1594">
        <v>4064</v>
      </c>
      <c r="B1594" t="s">
        <v>1974</v>
      </c>
      <c r="C1594" s="26">
        <v>3</v>
      </c>
      <c r="D1594" s="21">
        <v>6.1259451095909254</v>
      </c>
      <c r="E1594" s="21">
        <v>-5.6328582951650705E-2</v>
      </c>
      <c r="F1594" s="21">
        <v>-0.35483770309197976</v>
      </c>
      <c r="G1594" s="21">
        <v>-0.37508679208299944</v>
      </c>
      <c r="H1594" s="21">
        <v>0.18263239697857817</v>
      </c>
      <c r="I1594" s="21">
        <v>0</v>
      </c>
      <c r="J1594" s="21">
        <v>10.957943818714691</v>
      </c>
      <c r="K1594" s="21">
        <v>0.18263239697857817</v>
      </c>
      <c r="L1594" s="21">
        <v>-1.0000000000000024</v>
      </c>
      <c r="M1594" s="21">
        <v>-1.0000000000000024</v>
      </c>
      <c r="N1594" s="21">
        <v>3.6526479395715636</v>
      </c>
      <c r="O1594" s="21">
        <v>16.708802136222623</v>
      </c>
      <c r="P1594" s="21">
        <v>2.1719713424382374</v>
      </c>
      <c r="Q1594" s="21">
        <v>-1.5295038495918836</v>
      </c>
      <c r="R1594" s="21">
        <v>-0.175341213033127</v>
      </c>
      <c r="S1594" s="21">
        <v>0.33333333333333398</v>
      </c>
      <c r="T1594" s="21">
        <v>0.36681515267836523</v>
      </c>
      <c r="U1594" s="21">
        <v>-0.17769881181347794</v>
      </c>
      <c r="V1594" s="21">
        <v>-6.3333575293525544E-3</v>
      </c>
      <c r="W1594" s="21">
        <v>13.339356787611619</v>
      </c>
      <c r="X1594" s="21">
        <v>-0.16671495251331644</v>
      </c>
      <c r="Y1594" s="21">
        <v>-1.0000000000000024</v>
      </c>
      <c r="Z1594" s="21">
        <v>-1.0000000000000024</v>
      </c>
      <c r="AA1594" s="21">
        <v>41.227712629569751</v>
      </c>
      <c r="AB1594" s="21">
        <v>0.27043991183438409</v>
      </c>
      <c r="AC1594" s="21">
        <v>0.15725544038162795</v>
      </c>
      <c r="AD1594" s="21">
        <v>0.13357858888381305</v>
      </c>
      <c r="AE1594" s="21">
        <v>28.063697054991259</v>
      </c>
      <c r="AF1594" s="21">
        <v>-1.0000000000000024</v>
      </c>
      <c r="AG1594" s="21">
        <v>-1.0000000000000024</v>
      </c>
      <c r="AH1594" s="21">
        <v>-1.0000000000000024</v>
      </c>
      <c r="AI1594" s="21">
        <v>0</v>
      </c>
      <c r="AJ1594" s="21">
        <v>-6.3333575293525544E-3</v>
      </c>
      <c r="AK1594" s="21">
        <v>-0.16951789130506104</v>
      </c>
      <c r="AL1594" s="21">
        <v>-8.8116875552706364E-2</v>
      </c>
      <c r="AM1594" s="21">
        <v>-0.23417439577591698</v>
      </c>
      <c r="AN1594" s="21">
        <v>-0.13731290596621903</v>
      </c>
      <c r="AO1594" s="21">
        <v>-6.7019493509232255</v>
      </c>
      <c r="AP1594" s="21">
        <v>-3.8734070269190046</v>
      </c>
      <c r="AQ1594" s="21">
        <v>24.297300606326317</v>
      </c>
      <c r="AR1594" s="21">
        <v>0.5161163166688687</v>
      </c>
      <c r="AS1594" s="21">
        <v>1.5917444465261728E-2</v>
      </c>
      <c r="AT1594" s="21">
        <v>-1.0000000000000024</v>
      </c>
      <c r="AU1594" s="21">
        <v>-1.0000000000000024</v>
      </c>
      <c r="AV1594" s="21">
        <v>-0.55042800511612644</v>
      </c>
      <c r="AW1594" s="21">
        <v>54.06310773887337</v>
      </c>
      <c r="AX1594" s="21">
        <v>53.429771985938103</v>
      </c>
      <c r="AY1594" s="21">
        <v>0.55458719770868714</v>
      </c>
      <c r="AZ1594" s="21">
        <v>52.524742109518925</v>
      </c>
      <c r="BA1594" s="26">
        <v>1482.2246440349354</v>
      </c>
    </row>
    <row r="1595" spans="1:100" x14ac:dyDescent="0.25">
      <c r="A1595">
        <v>4065</v>
      </c>
      <c r="B1595" t="s">
        <v>1975</v>
      </c>
      <c r="C1595" s="26">
        <v>3</v>
      </c>
      <c r="D1595" s="21">
        <v>4.8836907784187424</v>
      </c>
      <c r="E1595" s="21">
        <v>-0.11329917169810329</v>
      </c>
      <c r="F1595" s="21">
        <v>-0.17380921132186894</v>
      </c>
      <c r="G1595" s="21">
        <v>-0.21144317704082904</v>
      </c>
      <c r="H1595" s="21">
        <v>0.19659147734618043</v>
      </c>
      <c r="I1595" s="21">
        <v>0</v>
      </c>
      <c r="J1595" s="21">
        <v>11.795488640770827</v>
      </c>
      <c r="K1595" s="21">
        <v>0.19659147734618043</v>
      </c>
      <c r="L1595" s="21">
        <v>-0.99999999999999989</v>
      </c>
      <c r="M1595" s="21">
        <v>-0.99999999999999989</v>
      </c>
      <c r="N1595" s="21">
        <v>3.9318295469236091</v>
      </c>
      <c r="O1595" s="21">
        <v>16.467736242148739</v>
      </c>
      <c r="P1595" s="21">
        <v>1.4560456962988473</v>
      </c>
      <c r="Q1595" s="21">
        <v>-0.56737459465284634</v>
      </c>
      <c r="R1595" s="21">
        <v>-0.21048064369725031</v>
      </c>
      <c r="S1595" s="21">
        <v>0.33333333333333326</v>
      </c>
      <c r="T1595" s="21">
        <v>0.30219225369944358</v>
      </c>
      <c r="U1595" s="21">
        <v>-0.21890620431079613</v>
      </c>
      <c r="V1595" s="21">
        <v>1.1918980163554771E-2</v>
      </c>
      <c r="W1595" s="21">
        <v>9.2778754215742012</v>
      </c>
      <c r="X1595" s="21">
        <v>-0.25819021693589961</v>
      </c>
      <c r="Y1595" s="21">
        <v>-0.99999999999999989</v>
      </c>
      <c r="Z1595" s="21">
        <v>-0.99999999999999989</v>
      </c>
      <c r="AA1595" s="21">
        <v>69.031823167296054</v>
      </c>
      <c r="AB1595" s="21">
        <v>0.57656228176449975</v>
      </c>
      <c r="AC1595" s="21">
        <v>0.47191391864978205</v>
      </c>
      <c r="AD1595" s="21">
        <v>0.15081236737409939</v>
      </c>
      <c r="AE1595" s="21">
        <v>59.964428389419083</v>
      </c>
      <c r="AF1595" s="21">
        <v>-0.99999999999999989</v>
      </c>
      <c r="AG1595" s="21">
        <v>-0.99999999999999989</v>
      </c>
      <c r="AH1595" s="21">
        <v>-0.99999999999999989</v>
      </c>
      <c r="AI1595" s="21">
        <v>0</v>
      </c>
      <c r="AJ1595" s="21">
        <v>1.1918980163554771E-2</v>
      </c>
      <c r="AK1595" s="21">
        <v>0.54829952346773503</v>
      </c>
      <c r="AL1595" s="21">
        <v>0.15806290895054517</v>
      </c>
      <c r="AM1595" s="21">
        <v>0.55411262017795559</v>
      </c>
      <c r="AN1595" s="21">
        <v>0.29659474409770981</v>
      </c>
      <c r="AO1595" s="21">
        <v>16.594313121787565</v>
      </c>
      <c r="AP1595" s="21">
        <v>8.2051831471954735</v>
      </c>
      <c r="AQ1595" s="21">
        <v>21.073364062345039</v>
      </c>
      <c r="AR1595" s="21">
        <v>0.42853836288553543</v>
      </c>
      <c r="AS1595" s="21">
        <v>-6.1598739589719509E-2</v>
      </c>
      <c r="AT1595" s="21">
        <v>-0.99999999999999989</v>
      </c>
      <c r="AU1595" s="21">
        <v>-0.99999999999999989</v>
      </c>
      <c r="AV1595" s="21">
        <v>-0.42192382073807938</v>
      </c>
      <c r="AW1595" s="21">
        <v>93.704742556640269</v>
      </c>
      <c r="AX1595" s="21">
        <v>94.89664057299575</v>
      </c>
      <c r="AY1595" s="21">
        <v>0.46104507163711639</v>
      </c>
      <c r="AZ1595" s="21">
        <v>47.380742727088972</v>
      </c>
      <c r="BA1595" s="26">
        <v>1460.4631156744422</v>
      </c>
    </row>
    <row r="1596" spans="1:100" x14ac:dyDescent="0.25">
      <c r="A1596">
        <v>4067</v>
      </c>
      <c r="B1596" t="s">
        <v>1976</v>
      </c>
      <c r="C1596" s="26">
        <v>3</v>
      </c>
      <c r="D1596" s="21">
        <v>3.4124474452720981</v>
      </c>
      <c r="E1596" s="21">
        <v>-0.16453605829797288</v>
      </c>
      <c r="F1596" s="21">
        <v>1.1275686985572943E-3</v>
      </c>
      <c r="G1596" s="21">
        <v>-5.6112317403808371E-2</v>
      </c>
      <c r="H1596" s="21">
        <v>0.21822080836784227</v>
      </c>
      <c r="I1596" s="21">
        <v>0</v>
      </c>
      <c r="J1596" s="21">
        <v>13.093248502070539</v>
      </c>
      <c r="K1596" s="21">
        <v>0.21822080836784227</v>
      </c>
      <c r="L1596" s="21">
        <v>-0.99999999999999933</v>
      </c>
      <c r="M1596" s="21">
        <v>-0.99999999999999933</v>
      </c>
      <c r="N1596" s="21">
        <v>4.364416167356846</v>
      </c>
      <c r="O1596" s="21">
        <v>16.449583629938825</v>
      </c>
      <c r="P1596" s="21">
        <v>-0.53439826245241395</v>
      </c>
      <c r="Q1596" s="21">
        <v>2.0420679406384021E-2</v>
      </c>
      <c r="R1596" s="21">
        <v>-3.5491994276115865E-2</v>
      </c>
      <c r="S1596" s="21">
        <v>0.33240922870412115</v>
      </c>
      <c r="T1596" s="21">
        <v>0.36320954940650935</v>
      </c>
      <c r="U1596" s="21">
        <v>0.24835357167159564</v>
      </c>
      <c r="V1596" s="21">
        <v>0</v>
      </c>
      <c r="W1596" s="21">
        <v>29.030061656575374</v>
      </c>
      <c r="X1596" s="21">
        <v>1.4931424894738918</v>
      </c>
      <c r="Y1596" s="21">
        <v>-0.99999999999999933</v>
      </c>
      <c r="Z1596" s="21">
        <v>-0.99999999999999933</v>
      </c>
      <c r="AA1596" s="21">
        <v>71.439973567711462</v>
      </c>
      <c r="AB1596" s="21">
        <v>0.38325810455954623</v>
      </c>
      <c r="AC1596" s="21">
        <v>-3.4360956562882843E-2</v>
      </c>
      <c r="AD1596" s="21">
        <v>0.50001093011158138</v>
      </c>
      <c r="AE1596" s="21">
        <v>42.445403905412256</v>
      </c>
      <c r="AF1596" s="21">
        <v>-0.99999999999999933</v>
      </c>
      <c r="AG1596" s="21">
        <v>-0.99999999999999933</v>
      </c>
      <c r="AH1596" s="21">
        <v>-0.99999999999999933</v>
      </c>
      <c r="AI1596" s="21">
        <v>0</v>
      </c>
      <c r="AJ1596" s="21">
        <v>0</v>
      </c>
      <c r="AK1596" s="21">
        <v>-2.2846621111680496E-2</v>
      </c>
      <c r="AL1596" s="21">
        <v>5.9265128980253799E-3</v>
      </c>
      <c r="AM1596" s="21">
        <v>-0.1851025910577922</v>
      </c>
      <c r="AN1596" s="21">
        <v>-9.1774587929895138E-2</v>
      </c>
      <c r="AO1596" s="21">
        <v>-4.7417978820032074</v>
      </c>
      <c r="AP1596" s="21">
        <v>-2.2647321337572515</v>
      </c>
      <c r="AQ1596" s="21">
        <v>42.123310158645914</v>
      </c>
      <c r="AR1596" s="21">
        <v>0.94397234978222644</v>
      </c>
      <c r="AS1596" s="21">
        <v>1.7113632978417337</v>
      </c>
      <c r="AT1596" s="21">
        <v>-0.99999999999999933</v>
      </c>
      <c r="AU1596" s="21">
        <v>-0.99999999999999933</v>
      </c>
      <c r="AV1596" s="21">
        <v>-9.1604311679924208E-2</v>
      </c>
      <c r="AW1596" s="21">
        <v>85.624825063893084</v>
      </c>
      <c r="AX1596" s="21">
        <v>85.624825063893084</v>
      </c>
      <c r="AY1596" s="21">
        <v>0.26806492630249346</v>
      </c>
      <c r="AZ1596" s="21">
        <v>35.168561193059496</v>
      </c>
      <c r="BA1596" s="26">
        <v>1425.1451137864703</v>
      </c>
    </row>
    <row r="1597" spans="1:100" x14ac:dyDescent="0.25">
      <c r="A1597">
        <v>4068</v>
      </c>
      <c r="B1597" t="s">
        <v>1977</v>
      </c>
      <c r="C1597" s="26">
        <v>3</v>
      </c>
      <c r="D1597" s="21">
        <v>1.6618112508498801</v>
      </c>
      <c r="E1597" s="21">
        <v>-0.17753166839874318</v>
      </c>
      <c r="F1597" s="21">
        <v>0.4012399290700478</v>
      </c>
      <c r="G1597" s="21">
        <v>0.36242275140677838</v>
      </c>
      <c r="H1597" s="21">
        <v>-4.8153763531971233E-2</v>
      </c>
      <c r="I1597" s="21">
        <v>0</v>
      </c>
      <c r="J1597" s="21">
        <v>-2.8892258119182723</v>
      </c>
      <c r="K1597" s="21">
        <v>-4.8153763531971233E-2</v>
      </c>
      <c r="L1597" s="21">
        <v>-0.99999999999999822</v>
      </c>
      <c r="M1597" s="21">
        <v>-0.99999999999999822</v>
      </c>
      <c r="N1597" s="21">
        <v>-0.96307527063942389</v>
      </c>
      <c r="O1597" s="21">
        <v>-0.86499180966161004</v>
      </c>
      <c r="P1597" s="21">
        <v>-0.79446231263339473</v>
      </c>
      <c r="Q1597" s="21">
        <v>-0.17075865479151126</v>
      </c>
      <c r="R1597" s="21">
        <v>-0.16029535184478647</v>
      </c>
      <c r="S1597" s="21">
        <v>0.33333333333333276</v>
      </c>
      <c r="T1597" s="21">
        <v>-4.6666176389609446E-2</v>
      </c>
      <c r="U1597" s="21">
        <v>-0.14883429331298501</v>
      </c>
      <c r="V1597" s="21">
        <v>-4.13289339236438E-3</v>
      </c>
      <c r="W1597" s="21">
        <v>7.2741493508138095</v>
      </c>
      <c r="X1597" s="21">
        <v>-0.57311095760377317</v>
      </c>
      <c r="Y1597" s="21">
        <v>-0.99999999999999822</v>
      </c>
      <c r="Z1597" s="21">
        <v>-0.99999999999999822</v>
      </c>
      <c r="AA1597" s="21">
        <v>23.283215952497255</v>
      </c>
      <c r="AB1597" s="21">
        <v>8.3343215240764129E-2</v>
      </c>
      <c r="AC1597" s="21">
        <v>0.26700714875057863</v>
      </c>
      <c r="AD1597" s="21">
        <v>-2.6963124920777844E-2</v>
      </c>
      <c r="AE1597" s="21">
        <v>16.169361953528245</v>
      </c>
      <c r="AF1597" s="21">
        <v>-0.99999999999999822</v>
      </c>
      <c r="AG1597" s="21">
        <v>-0.99999999999999822</v>
      </c>
      <c r="AH1597" s="21">
        <v>-0.99999999999999822</v>
      </c>
      <c r="AI1597" s="21">
        <v>4.4727273967405407E-3</v>
      </c>
      <c r="AJ1597" s="21">
        <v>-4.13289339236438E-3</v>
      </c>
      <c r="AK1597" s="21">
        <v>8.9227679091771095E-2</v>
      </c>
      <c r="AL1597" s="21">
        <v>0.27246686451191082</v>
      </c>
      <c r="AM1597" s="21">
        <v>0.18388542542278427</v>
      </c>
      <c r="AN1597" s="21">
        <v>-0.15016483665136138</v>
      </c>
      <c r="AO1597" s="21">
        <v>5.0432740310284627</v>
      </c>
      <c r="AP1597" s="21">
        <v>-2.3917865937244804</v>
      </c>
      <c r="AQ1597" s="21">
        <v>4.3849235388955314</v>
      </c>
      <c r="AR1597" s="21">
        <v>0.13369997023837382</v>
      </c>
      <c r="AS1597" s="21">
        <v>-0.62126472113574438</v>
      </c>
      <c r="AT1597" s="21">
        <v>-0.99999999999999822</v>
      </c>
      <c r="AU1597" s="21">
        <v>-0.99999999999999822</v>
      </c>
      <c r="AV1597" s="21">
        <v>0.2021273995619918</v>
      </c>
      <c r="AW1597" s="21">
        <v>20.026437549111165</v>
      </c>
      <c r="AX1597" s="21">
        <v>19.70260275780954</v>
      </c>
      <c r="AY1597" s="21">
        <v>4.3663901757140314E-2</v>
      </c>
      <c r="AZ1597" s="21">
        <v>-64.435444013372376</v>
      </c>
      <c r="BA1597" s="26">
        <v>1327.2145340533359</v>
      </c>
    </row>
    <row r="1598" spans="1:100" x14ac:dyDescent="0.25">
      <c r="A1598">
        <v>4069</v>
      </c>
      <c r="B1598" t="s">
        <v>1978</v>
      </c>
      <c r="C1598" s="26">
        <v>3</v>
      </c>
      <c r="D1598" s="21">
        <v>2.1344144942098167</v>
      </c>
      <c r="E1598" s="21">
        <v>0.29103005108440211</v>
      </c>
      <c r="F1598" s="21">
        <v>0.19518782520451083</v>
      </c>
      <c r="G1598" s="21">
        <v>0.26474567009062761</v>
      </c>
      <c r="H1598" s="21">
        <v>-6.2613909123258621E-2</v>
      </c>
      <c r="I1598" s="21">
        <v>0</v>
      </c>
      <c r="J1598" s="21">
        <v>-3.7568345473955187</v>
      </c>
      <c r="K1598" s="21">
        <v>-6.2613909123258621E-2</v>
      </c>
      <c r="L1598" s="21">
        <v>-1</v>
      </c>
      <c r="M1598" s="21">
        <v>-1</v>
      </c>
      <c r="N1598" s="21">
        <v>-1.2522781824651734</v>
      </c>
      <c r="O1598" s="21">
        <v>-1.3576743830950737</v>
      </c>
      <c r="P1598" s="21">
        <v>-2.1724190510994803</v>
      </c>
      <c r="Q1598" s="21">
        <v>-0.23875681393313128</v>
      </c>
      <c r="R1598" s="21">
        <v>-0.35650156003690947</v>
      </c>
      <c r="S1598" s="21">
        <v>0.34174435858643232</v>
      </c>
      <c r="T1598" s="21">
        <v>0.11164210685563397</v>
      </c>
      <c r="U1598" s="21">
        <v>-9.9950661426621332E-2</v>
      </c>
      <c r="V1598" s="21">
        <v>0</v>
      </c>
      <c r="W1598" s="21">
        <v>16.641988525548147</v>
      </c>
      <c r="X1598" s="21">
        <v>-0.10549349761885957</v>
      </c>
      <c r="Y1598" s="21">
        <v>-1</v>
      </c>
      <c r="Z1598" s="21">
        <v>-1</v>
      </c>
      <c r="AA1598" s="21">
        <v>23.618821409351423</v>
      </c>
      <c r="AB1598" s="21">
        <v>1.3464823389125444E-2</v>
      </c>
      <c r="AC1598" s="21">
        <v>-6.9164052845040291E-2</v>
      </c>
      <c r="AD1598" s="21">
        <v>0.20236591833271861</v>
      </c>
      <c r="AE1598" s="21">
        <v>7.3333344438401946</v>
      </c>
      <c r="AF1598" s="21">
        <v>-1</v>
      </c>
      <c r="AG1598" s="21">
        <v>-1</v>
      </c>
      <c r="AH1598" s="21">
        <v>-1</v>
      </c>
      <c r="AI1598" s="21">
        <v>0</v>
      </c>
      <c r="AJ1598" s="21">
        <v>0</v>
      </c>
      <c r="AK1598" s="21">
        <v>3.2670983546213478E-2</v>
      </c>
      <c r="AL1598" s="21">
        <v>0.41309579249502026</v>
      </c>
      <c r="AM1598" s="21">
        <v>-0.14359226817390047</v>
      </c>
      <c r="AN1598" s="21">
        <v>-0.18374534759617714</v>
      </c>
      <c r="AO1598" s="21">
        <v>-3.4264517866164463</v>
      </c>
      <c r="AP1598" s="21">
        <v>-2.5281547274293255</v>
      </c>
      <c r="AQ1598" s="21">
        <v>12.885153978152633</v>
      </c>
      <c r="AR1598" s="21">
        <v>0.35343580401544505</v>
      </c>
      <c r="AS1598" s="21">
        <v>-0.16810740674211827</v>
      </c>
      <c r="AT1598" s="21">
        <v>-1</v>
      </c>
      <c r="AU1598" s="21">
        <v>-1</v>
      </c>
      <c r="AV1598" s="21">
        <v>-9.1755889946282032E-2</v>
      </c>
      <c r="AW1598" s="21">
        <v>19.732992298827028</v>
      </c>
      <c r="AX1598" s="21">
        <v>19.732992298827028</v>
      </c>
      <c r="AY1598" s="21">
        <v>-0.1043506791375346</v>
      </c>
      <c r="AZ1598" s="21">
        <v>-46.81775368403585</v>
      </c>
      <c r="BA1598" s="26">
        <v>1342.6489057829313</v>
      </c>
      <c r="CU1598" t="e">
        <v>#N/A</v>
      </c>
      <c r="CV1598" t="e">
        <v>#N/A</v>
      </c>
    </row>
    <row r="1599" spans="1:100" x14ac:dyDescent="0.25">
      <c r="A1599">
        <v>4073</v>
      </c>
      <c r="B1599" t="s">
        <v>1979</v>
      </c>
      <c r="C1599" s="26">
        <v>3</v>
      </c>
      <c r="D1599" s="21">
        <v>6.0481544937754839</v>
      </c>
      <c r="E1599" s="21">
        <v>0</v>
      </c>
      <c r="F1599" s="21">
        <v>0.11804072260105547</v>
      </c>
      <c r="G1599" s="21">
        <v>0.11804072260105547</v>
      </c>
      <c r="H1599" s="21">
        <v>-2.326921427945941E-2</v>
      </c>
      <c r="I1599" s="21">
        <v>0</v>
      </c>
      <c r="J1599" s="21">
        <v>-1.3961528567675665</v>
      </c>
      <c r="K1599" s="21">
        <v>-2.326921427945941E-2</v>
      </c>
      <c r="L1599" s="21">
        <v>-0.99999999999999911</v>
      </c>
      <c r="M1599" s="21">
        <v>-0.99999999999999911</v>
      </c>
      <c r="N1599" s="21">
        <v>-0.46538428558918865</v>
      </c>
      <c r="O1599" s="21">
        <v>4.7700423596089729</v>
      </c>
      <c r="P1599" s="21">
        <v>-0.68631109774898713</v>
      </c>
      <c r="Q1599" s="21">
        <v>-2.1448997111919197</v>
      </c>
      <c r="R1599" s="21">
        <v>-0.65466757758895444</v>
      </c>
      <c r="S1599" s="21">
        <v>0.33333333333333282</v>
      </c>
      <c r="T1599" s="21">
        <v>0.3619373744202759</v>
      </c>
      <c r="U1599" s="21">
        <v>-8.3525358351962172E-4</v>
      </c>
      <c r="V1599" s="21">
        <v>0</v>
      </c>
      <c r="W1599" s="21">
        <v>28.708186737981961</v>
      </c>
      <c r="X1599" s="21">
        <v>0.74864728408983983</v>
      </c>
      <c r="Y1599" s="21">
        <v>-0.99999999999999911</v>
      </c>
      <c r="Z1599" s="21">
        <v>-0.99999999999999911</v>
      </c>
      <c r="AA1599" s="21">
        <v>52.658997864476035</v>
      </c>
      <c r="AB1599" s="21">
        <v>0.34565451283863702</v>
      </c>
      <c r="AC1599" s="21">
        <v>6.5752979579372484E-2</v>
      </c>
      <c r="AD1599" s="21">
        <v>8.0702081663650976E-2</v>
      </c>
      <c r="AE1599" s="21">
        <v>24.605478704083023</v>
      </c>
      <c r="AF1599" s="21">
        <v>-0.99999999999999911</v>
      </c>
      <c r="AG1599" s="21">
        <v>-0.99999999999999911</v>
      </c>
      <c r="AH1599" s="21">
        <v>-0.99999999999999911</v>
      </c>
      <c r="AI1599" s="21">
        <v>0</v>
      </c>
      <c r="AJ1599" s="21">
        <v>0</v>
      </c>
      <c r="AK1599" s="21">
        <v>-2.5531754592937418E-2</v>
      </c>
      <c r="AL1599" s="21">
        <v>0.12625814639077543</v>
      </c>
      <c r="AM1599" s="21">
        <v>0.3073553942376025</v>
      </c>
      <c r="AN1599" s="21">
        <v>8.503726355419336E-4</v>
      </c>
      <c r="AO1599" s="21">
        <v>7.5562260829753765</v>
      </c>
      <c r="AP1599" s="21">
        <v>0.65255004784242487</v>
      </c>
      <c r="AQ1599" s="21">
        <v>27.312033881214401</v>
      </c>
      <c r="AR1599" s="21">
        <v>0.69443545417008934</v>
      </c>
      <c r="AS1599" s="21">
        <v>0.725378069810381</v>
      </c>
      <c r="AT1599" s="21">
        <v>-0.99999999999999911</v>
      </c>
      <c r="AU1599" s="21">
        <v>-0.99999999999999911</v>
      </c>
      <c r="AV1599" s="21">
        <v>-0.53662685498789897</v>
      </c>
      <c r="AW1599" s="21">
        <v>58.081590271927396</v>
      </c>
      <c r="AX1599" s="21">
        <v>58.081590271927396</v>
      </c>
      <c r="AY1599" s="21">
        <v>0.26455987227265304</v>
      </c>
      <c r="AZ1599" s="21">
        <v>20.083483442877881</v>
      </c>
      <c r="BA1599" s="26">
        <v>1492.7423953712978</v>
      </c>
      <c r="CU1599" t="e">
        <v>#N/A</v>
      </c>
      <c r="CV1599" t="e">
        <v>#N/A</v>
      </c>
    </row>
    <row r="1600" spans="1:100" x14ac:dyDescent="0.25">
      <c r="A1600">
        <v>4074</v>
      </c>
      <c r="B1600" t="s">
        <v>1980</v>
      </c>
      <c r="C1600" s="26">
        <v>3</v>
      </c>
      <c r="D1600" s="21">
        <v>5.7587044082384127</v>
      </c>
      <c r="E1600" s="21">
        <v>0</v>
      </c>
      <c r="F1600" s="21">
        <v>-0.10295019014544834</v>
      </c>
      <c r="G1600" s="21">
        <v>-0.10295019014544834</v>
      </c>
      <c r="H1600" s="21">
        <v>1.0897691510682234E-2</v>
      </c>
      <c r="I1600" s="21">
        <v>0</v>
      </c>
      <c r="J1600" s="21">
        <v>0.65386149064093202</v>
      </c>
      <c r="K1600" s="21">
        <v>1.0897691510682234E-2</v>
      </c>
      <c r="L1600" s="21">
        <v>-1</v>
      </c>
      <c r="M1600" s="21">
        <v>-1</v>
      </c>
      <c r="N1600" s="21">
        <v>0.21795383021364473</v>
      </c>
      <c r="O1600" s="21">
        <v>6.3096157087338955</v>
      </c>
      <c r="P1600" s="21">
        <v>0.37219328108308314</v>
      </c>
      <c r="Q1600" s="21">
        <v>-2.8350469396043798E-2</v>
      </c>
      <c r="R1600" s="21">
        <v>0.14128584163232172</v>
      </c>
      <c r="S1600" s="21">
        <v>0.33333333333333326</v>
      </c>
      <c r="T1600" s="21">
        <v>0.26320053674641963</v>
      </c>
      <c r="U1600" s="21">
        <v>0.18388951078886165</v>
      </c>
      <c r="V1600" s="21">
        <v>0</v>
      </c>
      <c r="W1600" s="21">
        <v>30.781027574317292</v>
      </c>
      <c r="X1600" s="21">
        <v>1.2593388905392751</v>
      </c>
      <c r="Y1600" s="21">
        <v>-1</v>
      </c>
      <c r="Z1600" s="21">
        <v>-1</v>
      </c>
      <c r="AA1600" s="21">
        <v>30.760660226157942</v>
      </c>
      <c r="AB1600" s="21">
        <v>6.0531040721490195E-2</v>
      </c>
      <c r="AC1600" s="21">
        <v>8.4108274509000089E-2</v>
      </c>
      <c r="AD1600" s="21">
        <v>-0.14787237902632425</v>
      </c>
      <c r="AE1600" s="21">
        <v>-0.1616531897916984</v>
      </c>
      <c r="AF1600" s="21">
        <v>-1</v>
      </c>
      <c r="AG1600" s="21">
        <v>-1</v>
      </c>
      <c r="AH1600" s="21">
        <v>-1</v>
      </c>
      <c r="AI1600" s="21">
        <v>0</v>
      </c>
      <c r="AJ1600" s="21">
        <v>0</v>
      </c>
      <c r="AK1600" s="21">
        <v>5.9568727186458031E-2</v>
      </c>
      <c r="AL1600" s="21">
        <v>-4.5383940903092265E-2</v>
      </c>
      <c r="AM1600" s="21">
        <v>-0.17681786077121381</v>
      </c>
      <c r="AN1600" s="21">
        <v>8.7769005200715698E-3</v>
      </c>
      <c r="AO1600" s="21">
        <v>-4.1226028833480539</v>
      </c>
      <c r="AP1600" s="21">
        <v>-7.4971915136718414E-3</v>
      </c>
      <c r="AQ1600" s="21">
        <v>31.43488906495822</v>
      </c>
      <c r="AR1600" s="21">
        <v>0.78042338086861462</v>
      </c>
      <c r="AS1600" s="21">
        <v>1.2702365820499564</v>
      </c>
      <c r="AT1600" s="21">
        <v>-1</v>
      </c>
      <c r="AU1600" s="21">
        <v>-1</v>
      </c>
      <c r="AV1600" s="21">
        <v>3.8335651486873359E-2</v>
      </c>
      <c r="AW1600" s="21">
        <v>37.062778743378146</v>
      </c>
      <c r="AX1600" s="21">
        <v>37.062778743378146</v>
      </c>
      <c r="AY1600" s="21">
        <v>0.25000645147621037</v>
      </c>
      <c r="AZ1600" s="21">
        <v>26.879546386876058</v>
      </c>
      <c r="BA1600" s="26">
        <v>1446.9149788076784</v>
      </c>
      <c r="CU1600" t="e">
        <v>#N/A</v>
      </c>
      <c r="CV1600" t="e">
        <v>#N/A</v>
      </c>
    </row>
    <row r="1601" spans="1:100" x14ac:dyDescent="0.25">
      <c r="A1601">
        <v>4075</v>
      </c>
      <c r="B1601" t="s">
        <v>1981</v>
      </c>
      <c r="C1601" s="26">
        <v>3</v>
      </c>
      <c r="D1601" s="21">
        <v>5.0655655677097888</v>
      </c>
      <c r="E1601" s="21">
        <v>0</v>
      </c>
      <c r="F1601" s="21">
        <v>-0.43663048514945157</v>
      </c>
      <c r="G1601" s="21">
        <v>-0.43663048514945157</v>
      </c>
      <c r="H1601" s="21">
        <v>0.13974835963187948</v>
      </c>
      <c r="I1601" s="21">
        <v>0</v>
      </c>
      <c r="J1601" s="21">
        <v>8.3849015779127676</v>
      </c>
      <c r="K1601" s="21">
        <v>0.13974835963187948</v>
      </c>
      <c r="L1601" s="21">
        <v>-1.0000000000000009</v>
      </c>
      <c r="M1601" s="21">
        <v>-1.0000000000000009</v>
      </c>
      <c r="N1601" s="21">
        <v>2.7949671926375896</v>
      </c>
      <c r="O1601" s="21">
        <v>13.013836660473107</v>
      </c>
      <c r="P1601" s="21">
        <v>-0.18769143715663889</v>
      </c>
      <c r="Q1601" s="21">
        <v>-0.53514539127094163</v>
      </c>
      <c r="R1601" s="21">
        <v>-0.2365795619485615</v>
      </c>
      <c r="S1601" s="21">
        <v>0.33333333333333365</v>
      </c>
      <c r="T1601" s="21">
        <v>0.38490276303602916</v>
      </c>
      <c r="U1601" s="21">
        <v>9.8199726280065167E-2</v>
      </c>
      <c r="V1601" s="21">
        <v>0</v>
      </c>
      <c r="W1601" s="21">
        <v>27.067498520701943</v>
      </c>
      <c r="X1601" s="21">
        <v>1.015661417849238</v>
      </c>
      <c r="Y1601" s="21">
        <v>-1.0000000000000009</v>
      </c>
      <c r="Z1601" s="21">
        <v>-1.0000000000000009</v>
      </c>
      <c r="AA1601" s="21">
        <v>42.271450993865237</v>
      </c>
      <c r="AB1601" s="21">
        <v>0.14447305598748611</v>
      </c>
      <c r="AC1601" s="21">
        <v>2.6010395840089795E-4</v>
      </c>
      <c r="AD1601" s="21">
        <v>0.16407748075634926</v>
      </c>
      <c r="AE1601" s="21">
        <v>15.440532035111804</v>
      </c>
      <c r="AF1601" s="21">
        <v>-1.0000000000000009</v>
      </c>
      <c r="AG1601" s="21">
        <v>-1.0000000000000009</v>
      </c>
      <c r="AH1601" s="21">
        <v>-1.0000000000000009</v>
      </c>
      <c r="AI1601" s="21">
        <v>0</v>
      </c>
      <c r="AJ1601" s="21">
        <v>0</v>
      </c>
      <c r="AK1601" s="21">
        <v>6.6080580161956642E-2</v>
      </c>
      <c r="AL1601" s="21">
        <v>-2.0481882363131313E-2</v>
      </c>
      <c r="AM1601" s="21">
        <v>1.0681125587778131E-2</v>
      </c>
      <c r="AN1601" s="21">
        <v>-0.1218762721108812</v>
      </c>
      <c r="AO1601" s="21">
        <v>0.59743104050423645</v>
      </c>
      <c r="AP1601" s="21">
        <v>-3.1493162145876865</v>
      </c>
      <c r="AQ1601" s="21">
        <v>35.45240009861471</v>
      </c>
      <c r="AR1601" s="21">
        <v>0.81643582264942782</v>
      </c>
      <c r="AS1601" s="21">
        <v>1.155409777481117</v>
      </c>
      <c r="AT1601" s="21">
        <v>-1.0000000000000009</v>
      </c>
      <c r="AU1601" s="21">
        <v>-1.0000000000000009</v>
      </c>
      <c r="AV1601" s="21">
        <v>-0.67321004709801313</v>
      </c>
      <c r="AW1601" s="21">
        <v>52.135971439750634</v>
      </c>
      <c r="AX1601" s="21">
        <v>52.135971439750634</v>
      </c>
      <c r="AY1601" s="21">
        <v>0.2788350506406721</v>
      </c>
      <c r="AZ1601" s="21">
        <v>-14.357553740459785</v>
      </c>
      <c r="BA1601" s="26">
        <v>1460.2494595787894</v>
      </c>
      <c r="CU1601" t="e">
        <v>#N/A</v>
      </c>
      <c r="CV1601" t="e">
        <v>#N/A</v>
      </c>
    </row>
    <row r="1602" spans="1:100" x14ac:dyDescent="0.25">
      <c r="A1602">
        <v>4076</v>
      </c>
      <c r="B1602" t="s">
        <v>1982</v>
      </c>
      <c r="C1602" s="26">
        <v>3</v>
      </c>
      <c r="D1602" s="21">
        <v>2.120986728857452</v>
      </c>
      <c r="E1602" s="21">
        <v>0</v>
      </c>
      <c r="F1602" s="21">
        <v>-2.0050913859820271E-2</v>
      </c>
      <c r="G1602" s="21">
        <v>-2.0050913859820271E-2</v>
      </c>
      <c r="H1602" s="21">
        <v>-0.1765789889672823</v>
      </c>
      <c r="I1602" s="21">
        <v>0</v>
      </c>
      <c r="J1602" s="21">
        <v>-10.594739338036936</v>
      </c>
      <c r="K1602" s="21">
        <v>-0.1765789889672823</v>
      </c>
      <c r="L1602" s="21">
        <v>-1.0000000000000011</v>
      </c>
      <c r="M1602" s="21">
        <v>-1.0000000000000011</v>
      </c>
      <c r="N1602" s="21">
        <v>-3.5315797793456456</v>
      </c>
      <c r="O1602" s="21">
        <v>-8.4938035230393041</v>
      </c>
      <c r="P1602" s="21">
        <v>-0.23925081629492204</v>
      </c>
      <c r="Q1602" s="21">
        <v>-7.3498447054333227E-2</v>
      </c>
      <c r="R1602" s="21">
        <v>5.1794358946011948E-3</v>
      </c>
      <c r="S1602" s="21">
        <v>0.33333333333333365</v>
      </c>
      <c r="T1602" s="21">
        <v>0.296653878253683</v>
      </c>
      <c r="U1602" s="21">
        <v>0.29844800127318777</v>
      </c>
      <c r="V1602" s="21">
        <v>0</v>
      </c>
      <c r="W1602" s="21">
        <v>44.20056807309949</v>
      </c>
      <c r="X1602" s="21">
        <v>1.9636787505673994</v>
      </c>
      <c r="Y1602" s="21">
        <v>-1.0000000000000011</v>
      </c>
      <c r="Z1602" s="21">
        <v>-1.0000000000000011</v>
      </c>
      <c r="AA1602" s="21">
        <v>92.55590444697404</v>
      </c>
      <c r="AB1602" s="21">
        <v>0.34396085871547877</v>
      </c>
      <c r="AC1602" s="21">
        <v>0.25714475302947293</v>
      </c>
      <c r="AD1602" s="21">
        <v>0.36589752701464812</v>
      </c>
      <c r="AE1602" s="21">
        <v>48.350156937980003</v>
      </c>
      <c r="AF1602" s="21">
        <v>-1.0000000000000011</v>
      </c>
      <c r="AG1602" s="21">
        <v>-1.0000000000000011</v>
      </c>
      <c r="AH1602" s="21">
        <v>-1.0000000000000011</v>
      </c>
      <c r="AI1602" s="21">
        <v>0</v>
      </c>
      <c r="AJ1602" s="21">
        <v>0</v>
      </c>
      <c r="AK1602" s="21">
        <v>9.1253246533436888E-2</v>
      </c>
      <c r="AL1602" s="21">
        <v>-8.7773905108418288E-2</v>
      </c>
      <c r="AM1602" s="21">
        <v>7.8448163851330438E-2</v>
      </c>
      <c r="AN1602" s="21">
        <v>-0.34794103741003535</v>
      </c>
      <c r="AO1602" s="21">
        <v>2.4174703289504444</v>
      </c>
      <c r="AP1602" s="21">
        <v>-9.1373954607929768</v>
      </c>
      <c r="AQ1602" s="21">
        <v>33.605828735062552</v>
      </c>
      <c r="AR1602" s="21">
        <v>0.92843521286020425</v>
      </c>
      <c r="AS1602" s="21">
        <v>1.787099761600117</v>
      </c>
      <c r="AT1602" s="21">
        <v>-1.0000000000000011</v>
      </c>
      <c r="AU1602" s="21">
        <v>-1.0000000000000011</v>
      </c>
      <c r="AV1602" s="21">
        <v>-1.4871477965219076E-2</v>
      </c>
      <c r="AW1602" s="21">
        <v>74.924705463141791</v>
      </c>
      <c r="AX1602" s="21">
        <v>74.924705463141791</v>
      </c>
      <c r="AY1602" s="21">
        <v>0.27652157693251822</v>
      </c>
      <c r="AZ1602" s="21">
        <v>30.268135264975982</v>
      </c>
      <c r="BA1602" s="26">
        <v>1488.9213190563657</v>
      </c>
    </row>
    <row r="1603" spans="1:100" x14ac:dyDescent="0.25">
      <c r="A1603">
        <v>4077</v>
      </c>
      <c r="B1603" t="s">
        <v>1983</v>
      </c>
      <c r="C1603" s="26">
        <v>3</v>
      </c>
      <c r="D1603" s="21">
        <v>5.458521172088286</v>
      </c>
      <c r="E1603" s="21">
        <v>6.7404940356783682E-2</v>
      </c>
      <c r="F1603" s="21">
        <v>0.35576832939475156</v>
      </c>
      <c r="G1603" s="21">
        <v>0.35576832939475156</v>
      </c>
      <c r="H1603" s="21">
        <v>0.21624149688579386</v>
      </c>
      <c r="I1603" s="21">
        <v>0</v>
      </c>
      <c r="J1603" s="21">
        <v>12.974489813147633</v>
      </c>
      <c r="K1603" s="21">
        <v>0.21624149688579386</v>
      </c>
      <c r="L1603" s="21">
        <v>-0.99999999999999967</v>
      </c>
      <c r="M1603" s="21">
        <v>-0.99999999999999967</v>
      </c>
      <c r="N1603" s="21">
        <v>4.3248299377158776</v>
      </c>
      <c r="O1603" s="21">
        <v>18.78877931463067</v>
      </c>
      <c r="P1603" s="21">
        <v>-6.9012031442999736E-2</v>
      </c>
      <c r="Q1603" s="21">
        <v>-2.9501968614287527E-2</v>
      </c>
      <c r="R1603" s="21">
        <v>-9.383405305360433E-2</v>
      </c>
      <c r="S1603" s="21">
        <v>0.34156098019914777</v>
      </c>
      <c r="T1603" s="21">
        <v>0.36596037592613556</v>
      </c>
      <c r="U1603" s="21">
        <v>0.32719695684452427</v>
      </c>
      <c r="V1603" s="21">
        <v>-3.3129047441642558E-2</v>
      </c>
      <c r="W1603" s="21">
        <v>31.413910745694899</v>
      </c>
      <c r="X1603" s="21">
        <v>1.6339204445605349</v>
      </c>
      <c r="Y1603" s="21">
        <v>-0.99999999999999967</v>
      </c>
      <c r="Z1603" s="21">
        <v>-0.99999999999999967</v>
      </c>
      <c r="AA1603" s="21">
        <v>78.87231714446169</v>
      </c>
      <c r="AB1603" s="21">
        <v>0.42367447474095138</v>
      </c>
      <c r="AC1603" s="21">
        <v>0.24286264744944255</v>
      </c>
      <c r="AD1603" s="21">
        <v>0.28450768684601507</v>
      </c>
      <c r="AE1603" s="21">
        <v>47.552240451820481</v>
      </c>
      <c r="AF1603" s="21">
        <v>-0.99999999999999967</v>
      </c>
      <c r="AG1603" s="21">
        <v>-0.99999999999999967</v>
      </c>
      <c r="AH1603" s="21">
        <v>-0.99999999999999967</v>
      </c>
      <c r="AI1603" s="21">
        <v>0</v>
      </c>
      <c r="AJ1603" s="21">
        <v>-3.3129047441642558E-2</v>
      </c>
      <c r="AK1603" s="21">
        <v>0.32481886339446786</v>
      </c>
      <c r="AL1603" s="21">
        <v>-4.2109734138625336E-2</v>
      </c>
      <c r="AM1603" s="21">
        <v>3.2185162090665791E-2</v>
      </c>
      <c r="AN1603" s="21">
        <v>0.21671699388046733</v>
      </c>
      <c r="AO1603" s="21">
        <v>2.428723369238984</v>
      </c>
      <c r="AP1603" s="21">
        <v>5.2073761763185553</v>
      </c>
      <c r="AQ1603" s="21">
        <v>44.388400558842505</v>
      </c>
      <c r="AR1603" s="21">
        <v>1.0015892655281655</v>
      </c>
      <c r="AS1603" s="21">
        <v>1.8501619414463295</v>
      </c>
      <c r="AT1603" s="21">
        <v>-0.99999999999999967</v>
      </c>
      <c r="AU1603" s="21">
        <v>-0.99999999999999967</v>
      </c>
      <c r="AV1603" s="21">
        <v>0.26193427634114735</v>
      </c>
      <c r="AW1603" s="21">
        <v>102.86847263541105</v>
      </c>
      <c r="AX1603" s="21">
        <v>99.555567891246852</v>
      </c>
      <c r="AY1603" s="21">
        <v>0.34380672785545291</v>
      </c>
      <c r="AZ1603" s="21">
        <v>16.991119845563759</v>
      </c>
      <c r="BA1603" s="26">
        <v>1508.3045350489735</v>
      </c>
    </row>
    <row r="1604" spans="1:100" x14ac:dyDescent="0.25">
      <c r="A1604">
        <v>4078</v>
      </c>
      <c r="B1604" t="s">
        <v>720</v>
      </c>
      <c r="C1604" s="26">
        <v>3</v>
      </c>
      <c r="D1604" s="21">
        <v>0.40775051231894022</v>
      </c>
      <c r="E1604" s="21">
        <v>3.8067135996248313E-3</v>
      </c>
      <c r="F1604" s="21">
        <v>0.16852314368036431</v>
      </c>
      <c r="G1604" s="21">
        <v>0.16852314368036431</v>
      </c>
      <c r="H1604" s="21">
        <v>-0.22105196853016199</v>
      </c>
      <c r="I1604" s="21">
        <v>0</v>
      </c>
      <c r="J1604" s="21">
        <v>-13.263118111809717</v>
      </c>
      <c r="K1604" s="21">
        <v>-0.22105196853016199</v>
      </c>
      <c r="L1604" s="21">
        <v>-1.0000000000000027</v>
      </c>
      <c r="M1604" s="21">
        <v>-1.0000000000000027</v>
      </c>
      <c r="N1604" s="21">
        <v>-4.4210393706032391</v>
      </c>
      <c r="O1604" s="21">
        <v>-12.686844455810411</v>
      </c>
      <c r="P1604" s="21">
        <v>1.490174833972939E-2</v>
      </c>
      <c r="Q1604" s="21">
        <v>-0.16797428216905622</v>
      </c>
      <c r="R1604" s="21">
        <v>-4.8434480328895552E-2</v>
      </c>
      <c r="S1604" s="21">
        <v>0.33333333333333393</v>
      </c>
      <c r="T1604" s="21">
        <v>0.21373974723511488</v>
      </c>
      <c r="U1604" s="21">
        <v>-6.0634268296153773E-2</v>
      </c>
      <c r="V1604" s="21">
        <v>1.0809750477753156E-2</v>
      </c>
      <c r="W1604" s="21">
        <v>28.732021251208408</v>
      </c>
      <c r="X1604" s="21">
        <v>0.47085289268229569</v>
      </c>
      <c r="Y1604" s="21">
        <v>-1.0000000000000027</v>
      </c>
      <c r="Z1604" s="21">
        <v>-1.0000000000000027</v>
      </c>
      <c r="AA1604" s="21">
        <v>29.188775663642645</v>
      </c>
      <c r="AB1604" s="21">
        <v>8.2593740783506925E-2</v>
      </c>
      <c r="AC1604" s="21">
        <v>-3.6590931836057994E-2</v>
      </c>
      <c r="AD1604" s="21">
        <v>-3.5899031092186305E-2</v>
      </c>
      <c r="AE1604" s="21">
        <v>0.50518889276313184</v>
      </c>
      <c r="AF1604" s="21">
        <v>-1.0000000000000027</v>
      </c>
      <c r="AG1604" s="21">
        <v>-1.0000000000000027</v>
      </c>
      <c r="AH1604" s="21">
        <v>-1.0000000000000027</v>
      </c>
      <c r="AI1604" s="21">
        <v>0</v>
      </c>
      <c r="AJ1604" s="21">
        <v>1.0809750477753156E-2</v>
      </c>
      <c r="AK1604" s="21">
        <v>0.18188560138325272</v>
      </c>
      <c r="AL1604" s="21">
        <v>-6.6063794567242651E-3</v>
      </c>
      <c r="AM1604" s="21">
        <v>0.16364559875255361</v>
      </c>
      <c r="AN1604" s="21">
        <v>-8.7858784028496603E-2</v>
      </c>
      <c r="AO1604" s="21">
        <v>5.0005679757301014</v>
      </c>
      <c r="AP1604" s="21">
        <v>-2.2295014979960373</v>
      </c>
      <c r="AQ1604" s="21">
        <v>15.468903139398702</v>
      </c>
      <c r="AR1604" s="21">
        <v>0.49724856275004836</v>
      </c>
      <c r="AS1604" s="21">
        <v>0.24980092415213362</v>
      </c>
      <c r="AT1604" s="21">
        <v>-1.0000000000000027</v>
      </c>
      <c r="AU1604" s="21">
        <v>-1.0000000000000027</v>
      </c>
      <c r="AV1604" s="21">
        <v>0.12008866335146867</v>
      </c>
      <c r="AW1604" s="21">
        <v>14.272429709836207</v>
      </c>
      <c r="AX1604" s="21">
        <v>15.353404757611507</v>
      </c>
      <c r="AY1604" s="21">
        <v>3.4991331466768055E-2</v>
      </c>
      <c r="AZ1604" s="21">
        <v>-51.72953891665</v>
      </c>
      <c r="BA1604" s="26">
        <v>1294.3774457536997</v>
      </c>
    </row>
    <row r="1605" spans="1:100" x14ac:dyDescent="0.25">
      <c r="A1605">
        <v>4079</v>
      </c>
      <c r="B1605" t="s">
        <v>1984</v>
      </c>
      <c r="C1605" s="26">
        <v>2</v>
      </c>
      <c r="D1605" s="21">
        <v>3.8774576380641701</v>
      </c>
      <c r="E1605" s="21">
        <v>3.2326507908806361E-2</v>
      </c>
      <c r="F1605" s="21">
        <v>0.15743381365555909</v>
      </c>
      <c r="G1605" s="21">
        <v>0.16581560490240416</v>
      </c>
      <c r="H1605" s="21">
        <v>8.6531390918265727E-2</v>
      </c>
      <c r="I1605" s="21">
        <v>0</v>
      </c>
      <c r="J1605" s="21">
        <v>5.191883455095943</v>
      </c>
      <c r="K1605" s="21">
        <v>8.6531390918265727E-2</v>
      </c>
      <c r="L1605" s="21">
        <v>-1</v>
      </c>
      <c r="M1605" s="21">
        <v>-1</v>
      </c>
      <c r="N1605" s="21">
        <v>1.7306278183653143</v>
      </c>
      <c r="O1605" s="21">
        <v>9.2378782456981323</v>
      </c>
      <c r="P1605" s="21">
        <v>0.33149476603914052</v>
      </c>
      <c r="Q1605" s="21">
        <v>1.0630483502536723</v>
      </c>
      <c r="R1605" s="21">
        <v>0.35064898144545797</v>
      </c>
      <c r="S1605" s="21">
        <v>0.33102988206735789</v>
      </c>
      <c r="T1605" s="21">
        <v>0.28669009666101231</v>
      </c>
      <c r="U1605" s="21">
        <v>8.0730457842496953E-2</v>
      </c>
      <c r="V1605" s="21">
        <v>1.0438930877266293E-3</v>
      </c>
      <c r="W1605" s="21">
        <v>24.514056268033336</v>
      </c>
      <c r="X1605" s="21">
        <v>0.8172878548137259</v>
      </c>
      <c r="Y1605" s="21">
        <v>-1</v>
      </c>
      <c r="Z1605" s="21">
        <v>-1</v>
      </c>
      <c r="AA1605" s="21">
        <v>42.818414160454616</v>
      </c>
      <c r="AB1605" s="21">
        <v>0.12091663735061697</v>
      </c>
      <c r="AC1605" s="21">
        <v>0.12113159010760052</v>
      </c>
      <c r="AD1605" s="21">
        <v>0.11651022071265205</v>
      </c>
      <c r="AE1605" s="21">
        <v>17.943221702543301</v>
      </c>
      <c r="AF1605" s="21">
        <v>-1</v>
      </c>
      <c r="AG1605" s="21">
        <v>-1</v>
      </c>
      <c r="AH1605" s="21">
        <v>-1</v>
      </c>
      <c r="AI1605" s="21">
        <v>3.0537599594883651E-4</v>
      </c>
      <c r="AJ1605" s="21">
        <v>1.0438930877266293E-3</v>
      </c>
      <c r="AK1605" s="21">
        <v>8.6234630672376147E-2</v>
      </c>
      <c r="AL1605" s="21">
        <v>8.5593326316871179E-2</v>
      </c>
      <c r="AM1605" s="21">
        <v>9.209390119330256E-2</v>
      </c>
      <c r="AN1605" s="21">
        <v>9.1346959021751203E-2</v>
      </c>
      <c r="AO1605" s="21">
        <v>2.7320906817818127</v>
      </c>
      <c r="AP1605" s="21">
        <v>2.7130706085407681</v>
      </c>
      <c r="AQ1605" s="21">
        <v>29.719540872584211</v>
      </c>
      <c r="AR1605" s="21">
        <v>0.69964906339869126</v>
      </c>
      <c r="AS1605" s="21">
        <v>0.90402640538540235</v>
      </c>
      <c r="AT1605" s="21">
        <v>-1</v>
      </c>
      <c r="AU1605" s="21">
        <v>-1</v>
      </c>
      <c r="AV1605" s="21">
        <v>0.51704166256084116</v>
      </c>
      <c r="AW1605" s="21">
        <v>54.788768124164505</v>
      </c>
      <c r="AX1605" s="21">
        <v>54.90228111447454</v>
      </c>
      <c r="AY1605" s="21">
        <v>0.16639296765346084</v>
      </c>
      <c r="AZ1605" s="21">
        <v>-4.7950019989212646E-2</v>
      </c>
      <c r="BA1605" s="26">
        <v>1443.9338407751766</v>
      </c>
    </row>
    <row r="1606" spans="1:100" x14ac:dyDescent="0.25">
      <c r="A1606">
        <v>4080</v>
      </c>
      <c r="B1606" t="s">
        <v>1985</v>
      </c>
      <c r="C1606" s="26">
        <v>3</v>
      </c>
      <c r="D1606" s="21">
        <v>5.7005621036565541</v>
      </c>
      <c r="E1606" s="21">
        <v>1.0061795170815756E-2</v>
      </c>
      <c r="F1606" s="21">
        <v>-1.5571200321444906E-2</v>
      </c>
      <c r="G1606" s="21">
        <v>-2.2081467080890503E-2</v>
      </c>
      <c r="H1606" s="21">
        <v>0.314911888225401</v>
      </c>
      <c r="I1606" s="21">
        <v>0</v>
      </c>
      <c r="J1606" s="21">
        <v>18.89471329352406</v>
      </c>
      <c r="K1606" s="21">
        <v>0.314911888225401</v>
      </c>
      <c r="L1606" s="21">
        <v>-0.99999999999999978</v>
      </c>
      <c r="M1606" s="21">
        <v>-0.99999999999999978</v>
      </c>
      <c r="N1606" s="21">
        <v>6.2982377645080234</v>
      </c>
      <c r="O1606" s="21">
        <v>24.57319393009972</v>
      </c>
      <c r="P1606" s="21">
        <v>0.42774200128074591</v>
      </c>
      <c r="Q1606" s="21">
        <v>-0.1233740266529061</v>
      </c>
      <c r="R1606" s="21">
        <v>-4.3281523972789074E-2</v>
      </c>
      <c r="S1606" s="21">
        <v>0.33333333333333315</v>
      </c>
      <c r="T1606" s="21">
        <v>0.32964966376208055</v>
      </c>
      <c r="U1606" s="21">
        <v>0.2134801564714012</v>
      </c>
      <c r="V1606" s="21">
        <v>-1.5500768775890301E-3</v>
      </c>
      <c r="W1606" s="21">
        <v>22.400047538553011</v>
      </c>
      <c r="X1606" s="21">
        <v>1.1890076039188315</v>
      </c>
      <c r="Y1606" s="21">
        <v>-0.99999999999999978</v>
      </c>
      <c r="Z1606" s="21">
        <v>-0.99999999999999978</v>
      </c>
      <c r="AA1606" s="21">
        <v>66.082961937296901</v>
      </c>
      <c r="AB1606" s="21">
        <v>0.50451629547459809</v>
      </c>
      <c r="AC1606" s="21">
        <v>-7.4207310655998605E-3</v>
      </c>
      <c r="AD1606" s="21">
        <v>0.3774283540453342</v>
      </c>
      <c r="AE1606" s="21">
        <v>43.72619592271662</v>
      </c>
      <c r="AF1606" s="21">
        <v>-0.99999999999999978</v>
      </c>
      <c r="AG1606" s="21">
        <v>-0.99999999999999978</v>
      </c>
      <c r="AH1606" s="21">
        <v>-0.99999999999999978</v>
      </c>
      <c r="AI1606" s="21">
        <v>0</v>
      </c>
      <c r="AJ1606" s="21">
        <v>-1.5500768775890301E-3</v>
      </c>
      <c r="AK1606" s="21">
        <v>-0.13597438794766845</v>
      </c>
      <c r="AL1606" s="21">
        <v>-0.11164416506246409</v>
      </c>
      <c r="AM1606" s="21">
        <v>0.16180310297974837</v>
      </c>
      <c r="AN1606" s="21">
        <v>5.5617916898147372E-2</v>
      </c>
      <c r="AO1606" s="21">
        <v>3.3652056347553665</v>
      </c>
      <c r="AP1606" s="21">
        <v>0.83222709714136345</v>
      </c>
      <c r="AQ1606" s="21">
        <v>41.294760832077081</v>
      </c>
      <c r="AR1606" s="21">
        <v>0.8749130766892258</v>
      </c>
      <c r="AS1606" s="21">
        <v>1.5039194921442318</v>
      </c>
      <c r="AT1606" s="21">
        <v>-0.99999999999999978</v>
      </c>
      <c r="AU1606" s="21">
        <v>-0.99999999999999978</v>
      </c>
      <c r="AV1606" s="21">
        <v>-6.536299105367957E-2</v>
      </c>
      <c r="AW1606" s="21">
        <v>91.488382964537905</v>
      </c>
      <c r="AX1606" s="21">
        <v>91.333375276778995</v>
      </c>
      <c r="AY1606" s="21">
        <v>0.58463067983054084</v>
      </c>
      <c r="AZ1606" s="21">
        <v>56.210335374204867</v>
      </c>
      <c r="BA1606" s="26">
        <v>1464.5089112902238</v>
      </c>
    </row>
    <row r="1607" spans="1:100" x14ac:dyDescent="0.25">
      <c r="A1607">
        <v>4083</v>
      </c>
      <c r="B1607" t="s">
        <v>1986</v>
      </c>
      <c r="C1607" s="26">
        <v>3</v>
      </c>
      <c r="D1607" s="21">
        <v>3.6626439403111348</v>
      </c>
      <c r="E1607" s="21">
        <v>-4.8874135826401204E-3</v>
      </c>
      <c r="F1607" s="21">
        <v>-5.3322985576353288E-2</v>
      </c>
      <c r="G1607" s="21">
        <v>-5.3322985576353288E-2</v>
      </c>
      <c r="H1607" s="21">
        <v>0.14146831412905472</v>
      </c>
      <c r="I1607" s="21">
        <v>0</v>
      </c>
      <c r="J1607" s="21">
        <v>8.4880988477432844</v>
      </c>
      <c r="K1607" s="21">
        <v>0.14146831412905472</v>
      </c>
      <c r="L1607" s="21">
        <v>-1.0000000000000007</v>
      </c>
      <c r="M1607" s="21">
        <v>-1.0000000000000007</v>
      </c>
      <c r="N1607" s="21">
        <v>2.829366282581093</v>
      </c>
      <c r="O1607" s="21">
        <v>12.097419802478065</v>
      </c>
      <c r="P1607" s="21">
        <v>-0.34798260521602997</v>
      </c>
      <c r="Q1607" s="21">
        <v>-1.9369379876313958E-2</v>
      </c>
      <c r="R1607" s="21">
        <v>-8.9642351570532741E-3</v>
      </c>
      <c r="S1607" s="21">
        <v>0.33333333333333381</v>
      </c>
      <c r="T1607" s="21">
        <v>0.11110217738817001</v>
      </c>
      <c r="U1607" s="21">
        <v>-4.8489596677747687E-2</v>
      </c>
      <c r="V1607" s="21">
        <v>-3.3486200248050615E-2</v>
      </c>
      <c r="W1607" s="21">
        <v>8.8396559866660169</v>
      </c>
      <c r="X1607" s="21">
        <v>-0.31413954755200946</v>
      </c>
      <c r="Y1607" s="21">
        <v>-1.0000000000000007</v>
      </c>
      <c r="Z1607" s="21">
        <v>-1.0000000000000007</v>
      </c>
      <c r="AA1607" s="21">
        <v>2.4372835521209257</v>
      </c>
      <c r="AB1607" s="21">
        <v>-0.23317806784788819</v>
      </c>
      <c r="AC1607" s="21">
        <v>0.11638042984404454</v>
      </c>
      <c r="AD1607" s="21">
        <v>-1.1070525983917223E-2</v>
      </c>
      <c r="AE1607" s="21">
        <v>-6.3934081993880394</v>
      </c>
      <c r="AF1607" s="21">
        <v>-1.0000000000000007</v>
      </c>
      <c r="AG1607" s="21">
        <v>-1.0000000000000007</v>
      </c>
      <c r="AH1607" s="21">
        <v>-1.0000000000000007</v>
      </c>
      <c r="AI1607" s="21">
        <v>-3.5943289572715493E-3</v>
      </c>
      <c r="AJ1607" s="21">
        <v>-3.3486200248050615E-2</v>
      </c>
      <c r="AK1607" s="21">
        <v>0.16760922848833168</v>
      </c>
      <c r="AL1607" s="21">
        <v>0.19771829666326216</v>
      </c>
      <c r="AM1607" s="21">
        <v>-7.4896874580178043E-3</v>
      </c>
      <c r="AN1607" s="21">
        <v>1.1721446552163995E-2</v>
      </c>
      <c r="AO1607" s="21">
        <v>0.65080395599121255</v>
      </c>
      <c r="AP1607" s="21">
        <v>1.2816276471204107</v>
      </c>
      <c r="AQ1607" s="21">
        <v>17.327754834409305</v>
      </c>
      <c r="AR1607" s="21">
        <v>0.36245971379570519</v>
      </c>
      <c r="AS1607" s="21">
        <v>-0.17267123342295482</v>
      </c>
      <c r="AT1607" s="21">
        <v>-1.0000000000000007</v>
      </c>
      <c r="AU1607" s="21">
        <v>-1.0000000000000007</v>
      </c>
      <c r="AV1607" s="21">
        <v>-6.2287220733406715E-2</v>
      </c>
      <c r="AW1607" s="21">
        <v>15.816331001719391</v>
      </c>
      <c r="AX1607" s="21">
        <v>12.395824397768902</v>
      </c>
      <c r="AY1607" s="21">
        <v>-7.3376007288582359E-2</v>
      </c>
      <c r="AZ1607" s="21">
        <v>-55.39696271738454</v>
      </c>
      <c r="BA1607" s="26">
        <v>1281.7811515321268</v>
      </c>
      <c r="CU1607" t="e">
        <v>#N/A</v>
      </c>
      <c r="CV1607" t="e">
        <v>#N/A</v>
      </c>
    </row>
    <row r="1608" spans="1:100" x14ac:dyDescent="0.25">
      <c r="A1608">
        <v>4085</v>
      </c>
      <c r="B1608" t="s">
        <v>935</v>
      </c>
      <c r="C1608" s="26">
        <v>3</v>
      </c>
      <c r="D1608" s="21">
        <v>5.3739838811664837</v>
      </c>
      <c r="E1608" s="21">
        <v>0</v>
      </c>
      <c r="F1608" s="21">
        <v>-9.3381205253704802E-2</v>
      </c>
      <c r="G1608" s="21">
        <v>-9.3381205253704802E-2</v>
      </c>
      <c r="H1608" s="21">
        <v>0.19337404240453832</v>
      </c>
      <c r="I1608" s="21">
        <v>0</v>
      </c>
      <c r="J1608" s="21">
        <v>11.6024425442723</v>
      </c>
      <c r="K1608" s="21">
        <v>0.19337404240453832</v>
      </c>
      <c r="L1608" s="21">
        <v>-1.0000000000000002</v>
      </c>
      <c r="M1608" s="21">
        <v>-1.0000000000000002</v>
      </c>
      <c r="N1608" s="21">
        <v>3.8674808480907665</v>
      </c>
      <c r="O1608" s="21">
        <v>16.883045220185089</v>
      </c>
      <c r="P1608" s="21">
        <v>-2.3188959396031588E-3</v>
      </c>
      <c r="Q1608" s="21">
        <v>4.9627309985941768</v>
      </c>
      <c r="R1608" s="21">
        <v>1.3579872149647134</v>
      </c>
      <c r="S1608" s="21">
        <v>0.33333333333333315</v>
      </c>
      <c r="T1608" s="21">
        <v>0.38639511573091656</v>
      </c>
      <c r="U1608" s="21">
        <v>0.15532207376371571</v>
      </c>
      <c r="V1608" s="21">
        <v>-3.5182367086774302E-2</v>
      </c>
      <c r="W1608" s="21">
        <v>25.859764533466109</v>
      </c>
      <c r="X1608" s="21">
        <v>0.98863687180236104</v>
      </c>
      <c r="Y1608" s="21">
        <v>-1.0000000000000002</v>
      </c>
      <c r="Z1608" s="21">
        <v>-1.0000000000000002</v>
      </c>
      <c r="AA1608" s="21">
        <v>65.221312192507341</v>
      </c>
      <c r="AB1608" s="21">
        <v>0.38560704358566056</v>
      </c>
      <c r="AC1608" s="21">
        <v>0.33374896726789088</v>
      </c>
      <c r="AD1608" s="21">
        <v>4.0715198027979051E-2</v>
      </c>
      <c r="AE1608" s="21">
        <v>38.003560444076506</v>
      </c>
      <c r="AF1608" s="21">
        <v>-1.0000000000000002</v>
      </c>
      <c r="AG1608" s="21">
        <v>-1.0000000000000002</v>
      </c>
      <c r="AH1608" s="21">
        <v>-1.0000000000000002</v>
      </c>
      <c r="AI1608" s="21">
        <v>0</v>
      </c>
      <c r="AJ1608" s="21">
        <v>-3.5182367086774302E-2</v>
      </c>
      <c r="AK1608" s="21">
        <v>-0.10312314432482857</v>
      </c>
      <c r="AL1608" s="21">
        <v>-7.5421448193949026E-2</v>
      </c>
      <c r="AM1608" s="21">
        <v>-9.1784437567562646E-2</v>
      </c>
      <c r="AN1608" s="21">
        <v>0.59060485981856248</v>
      </c>
      <c r="AO1608" s="21">
        <v>-2.8102266608132092</v>
      </c>
      <c r="AP1608" s="21">
        <v>14.388014254494315</v>
      </c>
      <c r="AQ1608" s="21">
        <v>37.462207077738412</v>
      </c>
      <c r="AR1608" s="21">
        <v>0.839868155741191</v>
      </c>
      <c r="AS1608" s="21">
        <v>1.1820109142069</v>
      </c>
      <c r="AT1608" s="21">
        <v>-1.0000000000000002</v>
      </c>
      <c r="AU1608" s="21">
        <v>-1.0000000000000002</v>
      </c>
      <c r="AV1608" s="21">
        <v>1.2646060097110083</v>
      </c>
      <c r="AW1608" s="21">
        <v>96.492371667186703</v>
      </c>
      <c r="AX1608" s="21">
        <v>92.974134958509282</v>
      </c>
      <c r="AY1608" s="21">
        <v>0.24302146618165693</v>
      </c>
      <c r="AZ1608" s="21">
        <v>30.6539195555169</v>
      </c>
      <c r="BA1608" s="26">
        <v>1506.1732935465436</v>
      </c>
    </row>
    <row r="1609" spans="1:100" x14ac:dyDescent="0.25">
      <c r="A1609">
        <v>4087</v>
      </c>
      <c r="B1609" t="s">
        <v>754</v>
      </c>
      <c r="C1609" s="26">
        <v>3</v>
      </c>
      <c r="D1609" s="21">
        <v>3.775344729098983</v>
      </c>
      <c r="E1609" s="21">
        <v>2.856845477238561E-2</v>
      </c>
      <c r="F1609" s="21">
        <v>-0.25531843634458468</v>
      </c>
      <c r="G1609" s="21">
        <v>-0.25531843634458468</v>
      </c>
      <c r="H1609" s="21">
        <v>-4.3499416705263458E-2</v>
      </c>
      <c r="I1609" s="21">
        <v>0</v>
      </c>
      <c r="J1609" s="21">
        <v>-2.6099650023158074</v>
      </c>
      <c r="K1609" s="21">
        <v>-4.3499416705263458E-2</v>
      </c>
      <c r="L1609" s="21">
        <v>-0.99999999999999956</v>
      </c>
      <c r="M1609" s="21">
        <v>-0.99999999999999956</v>
      </c>
      <c r="N1609" s="21">
        <v>-0.86998833410526899</v>
      </c>
      <c r="O1609" s="21">
        <v>0.91006129043858908</v>
      </c>
      <c r="P1609" s="21">
        <v>-3.4894243501119804E-2</v>
      </c>
      <c r="Q1609" s="21">
        <v>-3.5968972243091564</v>
      </c>
      <c r="R1609" s="21">
        <v>-1.1476736661370308</v>
      </c>
      <c r="S1609" s="21">
        <v>0.33333333333333326</v>
      </c>
      <c r="T1609" s="21">
        <v>0.49075209753164245</v>
      </c>
      <c r="U1609" s="21">
        <v>0.26778757963460392</v>
      </c>
      <c r="V1609" s="21">
        <v>-8.9942133755617232E-3</v>
      </c>
      <c r="W1609" s="21">
        <v>45.055128553171265</v>
      </c>
      <c r="X1609" s="21">
        <v>2.0421886500535931</v>
      </c>
      <c r="Y1609" s="21">
        <v>-0.99999999999999956</v>
      </c>
      <c r="Z1609" s="21">
        <v>-0.99999999999999956</v>
      </c>
      <c r="AA1609" s="21">
        <v>70.059071434031324</v>
      </c>
      <c r="AB1609" s="21">
        <v>-7.7501186436053193E-2</v>
      </c>
      <c r="AC1609" s="21">
        <v>0.34124934607405399</v>
      </c>
      <c r="AD1609" s="21">
        <v>0.25928417130194059</v>
      </c>
      <c r="AE1609" s="21">
        <v>26.151616546997086</v>
      </c>
      <c r="AF1609" s="21">
        <v>-0.99999999999999956</v>
      </c>
      <c r="AG1609" s="21">
        <v>-0.99999999999999956</v>
      </c>
      <c r="AH1609" s="21">
        <v>-0.99999999999999956</v>
      </c>
      <c r="AI1609" s="21">
        <v>0</v>
      </c>
      <c r="AJ1609" s="21">
        <v>-8.9942133755617232E-3</v>
      </c>
      <c r="AK1609" s="21">
        <v>-0.39550010765617416</v>
      </c>
      <c r="AL1609" s="21">
        <v>2.1580306472281117E-2</v>
      </c>
      <c r="AM1609" s="21">
        <v>5.4158916492550169E-2</v>
      </c>
      <c r="AN1609" s="21">
        <v>9.0219717506006936E-2</v>
      </c>
      <c r="AO1609" s="21">
        <v>-0.62352762596711553</v>
      </c>
      <c r="AP1609" s="21">
        <v>2.363394470011579</v>
      </c>
      <c r="AQ1609" s="21">
        <v>42.445163550855433</v>
      </c>
      <c r="AR1609" s="21">
        <v>1.0828787971240179</v>
      </c>
      <c r="AS1609" s="21">
        <v>1.9986892333483299</v>
      </c>
      <c r="AT1609" s="21">
        <v>-0.99999999999999956</v>
      </c>
      <c r="AU1609" s="21">
        <v>-0.99999999999999956</v>
      </c>
      <c r="AV1609" s="21">
        <v>-1.4029921024816152</v>
      </c>
      <c r="AW1609" s="21">
        <v>73.332527194481443</v>
      </c>
      <c r="AX1609" s="21">
        <v>72.43310585692528</v>
      </c>
      <c r="AY1609" s="21">
        <v>0.47251701837382759</v>
      </c>
      <c r="AZ1609" s="21">
        <v>15.063625355521163</v>
      </c>
      <c r="BA1609" s="26">
        <v>1441.852468710624</v>
      </c>
    </row>
    <row r="1610" spans="1:100" x14ac:dyDescent="0.25">
      <c r="A1610">
        <v>4089</v>
      </c>
      <c r="B1610" t="s">
        <v>1987</v>
      </c>
      <c r="C1610" s="26">
        <v>3</v>
      </c>
      <c r="D1610" s="21">
        <v>4.9797004016520736</v>
      </c>
      <c r="E1610" s="21">
        <v>-5.7396478035955864E-3</v>
      </c>
      <c r="F1610" s="21">
        <v>0.31092689386578853</v>
      </c>
      <c r="G1610" s="21">
        <v>0.31092689386578853</v>
      </c>
      <c r="H1610" s="21">
        <v>2.1642735983075961E-2</v>
      </c>
      <c r="I1610" s="21">
        <v>0</v>
      </c>
      <c r="J1610" s="21">
        <v>1.2985641589845567</v>
      </c>
      <c r="K1610" s="21">
        <v>2.1642735983075961E-2</v>
      </c>
      <c r="L1610" s="21">
        <v>-0.999999999999999</v>
      </c>
      <c r="M1610" s="21">
        <v>-0.999999999999999</v>
      </c>
      <c r="N1610" s="21">
        <v>0.43285471966151878</v>
      </c>
      <c r="O1610" s="21">
        <v>6.5891914545024273</v>
      </c>
      <c r="P1610" s="21">
        <v>-0.14490594879152399</v>
      </c>
      <c r="Q1610" s="21">
        <v>0.38590101585398306</v>
      </c>
      <c r="R1610" s="21">
        <v>5.3864433334996631E-2</v>
      </c>
      <c r="S1610" s="21">
        <v>0.34069273020720781</v>
      </c>
      <c r="T1610" s="21">
        <v>0.36056210250928344</v>
      </c>
      <c r="U1610" s="21">
        <v>9.6309568485272862E-2</v>
      </c>
      <c r="V1610" s="21">
        <v>-5.6967832220920819E-2</v>
      </c>
      <c r="W1610" s="21">
        <v>28.758153319910686</v>
      </c>
      <c r="X1610" s="21">
        <v>0.75027214652493135</v>
      </c>
      <c r="Y1610" s="21">
        <v>-0.999999999999999</v>
      </c>
      <c r="Z1610" s="21">
        <v>-0.999999999999999</v>
      </c>
      <c r="AA1610" s="21">
        <v>28.249662365229774</v>
      </c>
      <c r="AB1610" s="21">
        <v>9.6905819880999375E-2</v>
      </c>
      <c r="AC1610" s="21">
        <v>-3.7780242556907158E-2</v>
      </c>
      <c r="AD1610" s="21">
        <v>-7.037268508441033E-2</v>
      </c>
      <c r="AE1610" s="21">
        <v>-0.56235538801590734</v>
      </c>
      <c r="AF1610" s="21">
        <v>-0.999999999999999</v>
      </c>
      <c r="AG1610" s="21">
        <v>-0.999999999999999</v>
      </c>
      <c r="AH1610" s="21">
        <v>-0.999999999999999</v>
      </c>
      <c r="AI1610" s="21">
        <v>0</v>
      </c>
      <c r="AJ1610" s="21">
        <v>-5.6967832220920819E-2</v>
      </c>
      <c r="AK1610" s="21">
        <v>9.3910992039145477E-2</v>
      </c>
      <c r="AL1610" s="21">
        <v>8.5736182800763519E-2</v>
      </c>
      <c r="AM1610" s="21">
        <v>-0.18545965035260847</v>
      </c>
      <c r="AN1610" s="21">
        <v>-0.16230023521851794</v>
      </c>
      <c r="AO1610" s="21">
        <v>-4.1669362986194836</v>
      </c>
      <c r="AP1610" s="21">
        <v>-3.6288249664591308</v>
      </c>
      <c r="AQ1610" s="21">
        <v>30.056717478895258</v>
      </c>
      <c r="AR1610" s="21">
        <v>0.74059656898084303</v>
      </c>
      <c r="AS1610" s="21">
        <v>0.77191488250800744</v>
      </c>
      <c r="AT1610" s="21">
        <v>-0.999999999999999</v>
      </c>
      <c r="AU1610" s="21">
        <v>-0.999999999999999</v>
      </c>
      <c r="AV1610" s="21">
        <v>0.36479132720078566</v>
      </c>
      <c r="AW1610" s="21">
        <v>31.210028853273077</v>
      </c>
      <c r="AX1610" s="21">
        <v>25.513245631180993</v>
      </c>
      <c r="AY1610" s="21">
        <v>0.15346726876491715</v>
      </c>
      <c r="AZ1610" s="21">
        <v>-21.650737165028673</v>
      </c>
      <c r="BA1610" s="26">
        <v>1430.384128291551</v>
      </c>
      <c r="CU1610" t="e">
        <v>#N/A</v>
      </c>
      <c r="CV1610" t="e">
        <v>#N/A</v>
      </c>
    </row>
    <row r="1611" spans="1:100" x14ac:dyDescent="0.25">
      <c r="A1611">
        <v>4091</v>
      </c>
      <c r="B1611" t="s">
        <v>1988</v>
      </c>
      <c r="C1611" s="26">
        <v>3</v>
      </c>
      <c r="D1611" s="21">
        <v>3.4980375800051213</v>
      </c>
      <c r="E1611" s="21">
        <v>-1.715467214183071E-2</v>
      </c>
      <c r="F1611" s="21">
        <v>-2.7965593116468436E-2</v>
      </c>
      <c r="G1611" s="21">
        <v>-3.3324674729464474E-2</v>
      </c>
      <c r="H1611" s="21">
        <v>0.2413375410981011</v>
      </c>
      <c r="I1611" s="21">
        <v>0</v>
      </c>
      <c r="J1611" s="21">
        <v>14.480252465886071</v>
      </c>
      <c r="K1611" s="21">
        <v>0.2413375410981011</v>
      </c>
      <c r="L1611" s="21">
        <v>-0.99999999999999944</v>
      </c>
      <c r="M1611" s="21">
        <v>-0.99999999999999944</v>
      </c>
      <c r="N1611" s="21">
        <v>4.8267508219620234</v>
      </c>
      <c r="O1611" s="21">
        <v>17.944965371161736</v>
      </c>
      <c r="P1611" s="21">
        <v>-0.14797694164940611</v>
      </c>
      <c r="Q1611" s="21">
        <v>0.7461116655506379</v>
      </c>
      <c r="R1611" s="21">
        <v>0.15198288384223774</v>
      </c>
      <c r="S1611" s="21">
        <v>0.35568776454362733</v>
      </c>
      <c r="T1611" s="21">
        <v>0.27491215279356357</v>
      </c>
      <c r="U1611" s="21">
        <v>3.6977385419027731E-2</v>
      </c>
      <c r="V1611" s="21">
        <v>0.11096091376693459</v>
      </c>
      <c r="W1611" s="21">
        <v>21.488027017002082</v>
      </c>
      <c r="X1611" s="21">
        <v>1.161498430453952</v>
      </c>
      <c r="Y1611" s="21">
        <v>-0.99999999999999944</v>
      </c>
      <c r="Z1611" s="21">
        <v>-0.99999999999999944</v>
      </c>
      <c r="AA1611" s="21">
        <v>42.562060685509252</v>
      </c>
      <c r="AB1611" s="21">
        <v>0.11755486569337699</v>
      </c>
      <c r="AC1611" s="21">
        <v>-8.1212480227650721E-2</v>
      </c>
      <c r="AD1611" s="21">
        <v>0.38209863022757218</v>
      </c>
      <c r="AE1611" s="21">
        <v>20.922050784664918</v>
      </c>
      <c r="AF1611" s="21">
        <v>-0.99999999999999944</v>
      </c>
      <c r="AG1611" s="21">
        <v>-0.99999999999999944</v>
      </c>
      <c r="AH1611" s="21">
        <v>-0.99999999999999944</v>
      </c>
      <c r="AI1611" s="21">
        <v>0</v>
      </c>
      <c r="AJ1611" s="21">
        <v>0.11096091376693459</v>
      </c>
      <c r="AK1611" s="21">
        <v>0.36972680438495015</v>
      </c>
      <c r="AL1611" s="21">
        <v>-0.20978690452167595</v>
      </c>
      <c r="AM1611" s="21">
        <v>1.1387396774655758</v>
      </c>
      <c r="AN1611" s="21">
        <v>3.0070659347816785E-2</v>
      </c>
      <c r="AO1611" s="21">
        <v>30.317125958564159</v>
      </c>
      <c r="AP1611" s="21">
        <v>-0.29716803891295962</v>
      </c>
      <c r="AQ1611" s="21">
        <v>35.968279482888128</v>
      </c>
      <c r="AR1611" s="21">
        <v>0.77853821652315303</v>
      </c>
      <c r="AS1611" s="21">
        <v>1.4028359715520529</v>
      </c>
      <c r="AT1611" s="21">
        <v>-0.99999999999999944</v>
      </c>
      <c r="AU1611" s="21">
        <v>-0.99999999999999944</v>
      </c>
      <c r="AV1611" s="21">
        <v>0.11865820911277318</v>
      </c>
      <c r="AW1611" s="21">
        <v>60.209858017758037</v>
      </c>
      <c r="AX1611" s="21">
        <v>71.305949394451503</v>
      </c>
      <c r="AY1611" s="21">
        <v>-1.3840086767125582E-2</v>
      </c>
      <c r="AZ1611" s="21">
        <v>-40.863063284545582</v>
      </c>
      <c r="BA1611" s="26">
        <v>1412.5848825906673</v>
      </c>
    </row>
    <row r="1612" spans="1:100" x14ac:dyDescent="0.25">
      <c r="A1612">
        <v>4096</v>
      </c>
      <c r="B1612" t="s">
        <v>1989</v>
      </c>
      <c r="C1612" s="26">
        <v>3</v>
      </c>
      <c r="D1612" s="21">
        <v>4.9197610679740933</v>
      </c>
      <c r="E1612" s="21">
        <v>-0.14435373532819989</v>
      </c>
      <c r="F1612" s="21">
        <v>0.95058848544628582</v>
      </c>
      <c r="G1612" s="21">
        <v>0.90488653276685693</v>
      </c>
      <c r="H1612" s="21">
        <v>2.8233354786781698E-2</v>
      </c>
      <c r="I1612" s="21">
        <v>0</v>
      </c>
      <c r="J1612" s="21">
        <v>1.6940012872069015</v>
      </c>
      <c r="K1612" s="21">
        <v>2.8233354786781698E-2</v>
      </c>
      <c r="L1612" s="21">
        <v>-1.0000000000000009</v>
      </c>
      <c r="M1612" s="21">
        <v>-1.0000000000000009</v>
      </c>
      <c r="N1612" s="21">
        <v>0.56466709573563389</v>
      </c>
      <c r="O1612" s="21">
        <v>7.5186488879478572</v>
      </c>
      <c r="P1612" s="21">
        <v>0.10870556976008965</v>
      </c>
      <c r="Q1612" s="21">
        <v>4.3074669586336727</v>
      </c>
      <c r="R1612" s="21">
        <v>1.3405109964894903</v>
      </c>
      <c r="S1612" s="21">
        <v>0.33333333333333376</v>
      </c>
      <c r="T1612" s="21">
        <v>0.27723316152067423</v>
      </c>
      <c r="U1612" s="21">
        <v>-0.19270241000682711</v>
      </c>
      <c r="V1612" s="21">
        <v>0</v>
      </c>
      <c r="W1612" s="21">
        <v>15.585229202415961</v>
      </c>
      <c r="X1612" s="21">
        <v>-0.2445766717727417</v>
      </c>
      <c r="Y1612" s="21">
        <v>-1.0000000000000009</v>
      </c>
      <c r="Z1612" s="21">
        <v>-1.0000000000000009</v>
      </c>
      <c r="AA1612" s="21">
        <v>68.95213518386592</v>
      </c>
      <c r="AB1612" s="21">
        <v>0.46059958138259477</v>
      </c>
      <c r="AC1612" s="21">
        <v>0.4197870427577936</v>
      </c>
      <c r="AD1612" s="21">
        <v>0.16014127555882191</v>
      </c>
      <c r="AE1612" s="21">
        <v>52.026394984960476</v>
      </c>
      <c r="AF1612" s="21">
        <v>-1.0000000000000009</v>
      </c>
      <c r="AG1612" s="21">
        <v>-1.0000000000000009</v>
      </c>
      <c r="AH1612" s="21">
        <v>-1.0000000000000009</v>
      </c>
      <c r="AI1612" s="21">
        <v>-3.619184998716914E-3</v>
      </c>
      <c r="AJ1612" s="21">
        <v>0</v>
      </c>
      <c r="AK1612" s="21">
        <v>0.11104178696572023</v>
      </c>
      <c r="AL1612" s="21">
        <v>-3.9463316294922814E-2</v>
      </c>
      <c r="AM1612" s="21">
        <v>0.1817129845826331</v>
      </c>
      <c r="AN1612" s="21">
        <v>-8.9260934397697431E-2</v>
      </c>
      <c r="AO1612" s="21">
        <v>5.0980335493944287</v>
      </c>
      <c r="AP1612" s="21">
        <v>-2.4288399414170496</v>
      </c>
      <c r="AQ1612" s="21">
        <v>17.279230489622865</v>
      </c>
      <c r="AR1612" s="21">
        <v>0.41786408484718085</v>
      </c>
      <c r="AS1612" s="21">
        <v>-0.21634331698596007</v>
      </c>
      <c r="AT1612" s="21">
        <v>-1.0000000000000009</v>
      </c>
      <c r="AU1612" s="21">
        <v>-1.0000000000000009</v>
      </c>
      <c r="AV1612" s="21">
        <v>2.2453975292563473</v>
      </c>
      <c r="AW1612" s="21">
        <v>74.041944130396814</v>
      </c>
      <c r="AX1612" s="21">
        <v>73.969560430422433</v>
      </c>
      <c r="AY1612" s="21">
        <v>0.13740220477710127</v>
      </c>
      <c r="AZ1612" s="21">
        <v>-6.5302440903119372</v>
      </c>
      <c r="BA1612" s="26">
        <v>1497.5502903749384</v>
      </c>
    </row>
    <row r="1613" spans="1:100" x14ac:dyDescent="0.25">
      <c r="A1613">
        <v>4097</v>
      </c>
      <c r="B1613" t="s">
        <v>1990</v>
      </c>
      <c r="C1613" s="26">
        <v>3</v>
      </c>
      <c r="D1613" s="21">
        <v>4.9411609025591394</v>
      </c>
      <c r="E1613" s="21">
        <v>0.24130941035296838</v>
      </c>
      <c r="F1613" s="21">
        <v>-0.24029183293262321</v>
      </c>
      <c r="G1613" s="21">
        <v>-0.16847198281281792</v>
      </c>
      <c r="H1613" s="21">
        <v>6.7648761933759002E-2</v>
      </c>
      <c r="I1613" s="21">
        <v>0</v>
      </c>
      <c r="J1613" s="21">
        <v>4.0589257160255379</v>
      </c>
      <c r="K1613" s="21">
        <v>6.7648761933759002E-2</v>
      </c>
      <c r="L1613" s="21">
        <v>-0.99999999999999978</v>
      </c>
      <c r="M1613" s="21">
        <v>-0.99999999999999978</v>
      </c>
      <c r="N1613" s="21">
        <v>1.352975238675179</v>
      </c>
      <c r="O1613" s="21">
        <v>8.8316146357718672</v>
      </c>
      <c r="P1613" s="21">
        <v>0.5245896744262164</v>
      </c>
      <c r="Q1613" s="21">
        <v>-0.4284344249131421</v>
      </c>
      <c r="R1613" s="21">
        <v>-8.1311609960411091E-2</v>
      </c>
      <c r="S1613" s="21">
        <v>0.33333333333333304</v>
      </c>
      <c r="T1613" s="21">
        <v>0.34040942921415651</v>
      </c>
      <c r="U1613" s="21">
        <v>0.21018859950366323</v>
      </c>
      <c r="V1613" s="21">
        <v>-9.9135095866040197E-3</v>
      </c>
      <c r="W1613" s="21">
        <v>32.254763621231625</v>
      </c>
      <c r="X1613" s="21">
        <v>1.3873673411087604</v>
      </c>
      <c r="Y1613" s="21">
        <v>-0.99999999999999978</v>
      </c>
      <c r="Z1613" s="21">
        <v>-0.99999999999999978</v>
      </c>
      <c r="AA1613" s="21">
        <v>62.233803881686086</v>
      </c>
      <c r="AB1613" s="21">
        <v>-2.8242997011231168E-2</v>
      </c>
      <c r="AC1613" s="21">
        <v>0.37433199008557749</v>
      </c>
      <c r="AD1613" s="21">
        <v>0.25511804433395169</v>
      </c>
      <c r="AE1613" s="21">
        <v>30.060351870414905</v>
      </c>
      <c r="AF1613" s="21">
        <v>-0.99999999999999978</v>
      </c>
      <c r="AG1613" s="21">
        <v>-0.99999999999999978</v>
      </c>
      <c r="AH1613" s="21">
        <v>-0.99999999999999978</v>
      </c>
      <c r="AI1613" s="21">
        <v>-4.5539184133915047E-3</v>
      </c>
      <c r="AJ1613" s="21">
        <v>-9.9135095866040197E-3</v>
      </c>
      <c r="AK1613" s="21">
        <v>0.41082078156013618</v>
      </c>
      <c r="AL1613" s="21">
        <v>0.21280063441797165</v>
      </c>
      <c r="AM1613" s="21">
        <v>0.10593751552675194</v>
      </c>
      <c r="AN1613" s="21">
        <v>0.10100129553001404</v>
      </c>
      <c r="AO1613" s="21">
        <v>4.7025417959694815</v>
      </c>
      <c r="AP1613" s="21">
        <v>3.5890355603402089</v>
      </c>
      <c r="AQ1613" s="21">
        <v>36.313689337257166</v>
      </c>
      <c r="AR1613" s="21">
        <v>0.87401785246454933</v>
      </c>
      <c r="AS1613" s="21">
        <v>1.4550161030425188</v>
      </c>
      <c r="AT1613" s="21">
        <v>-0.99999999999999978</v>
      </c>
      <c r="AU1613" s="21">
        <v>-0.99999999999999978</v>
      </c>
      <c r="AV1613" s="21">
        <v>-0.24978359277322906</v>
      </c>
      <c r="AW1613" s="21">
        <v>74.654454077798178</v>
      </c>
      <c r="AX1613" s="21">
        <v>73.572024750869943</v>
      </c>
      <c r="AY1613" s="21">
        <v>0.17040284041125364</v>
      </c>
      <c r="AZ1613" s="21">
        <v>-1.1838797445640472</v>
      </c>
      <c r="BA1613" s="26">
        <v>1451.8891352588726</v>
      </c>
      <c r="CU1613" t="e">
        <v>#N/A</v>
      </c>
      <c r="CV1613" t="e">
        <v>#N/A</v>
      </c>
    </row>
    <row r="1614" spans="1:100" x14ac:dyDescent="0.25">
      <c r="A1614">
        <v>4098</v>
      </c>
      <c r="B1614" t="s">
        <v>1991</v>
      </c>
      <c r="C1614" s="26">
        <v>3</v>
      </c>
      <c r="D1614" s="21">
        <v>5.1807607001338827</v>
      </c>
      <c r="E1614" s="21">
        <v>9.0046175114313426E-2</v>
      </c>
      <c r="F1614" s="21">
        <v>5.5193652993603279E-2</v>
      </c>
      <c r="G1614" s="21">
        <v>8.347908365505205E-2</v>
      </c>
      <c r="H1614" s="21">
        <v>6.6656386605557269E-2</v>
      </c>
      <c r="I1614" s="21">
        <v>-8.2689319658739349E-4</v>
      </c>
      <c r="J1614" s="21">
        <v>3.9497696045381909</v>
      </c>
      <c r="K1614" s="21">
        <v>6.5829493408969861E-2</v>
      </c>
      <c r="L1614" s="21">
        <v>-0.99999999999999933</v>
      </c>
      <c r="M1614" s="21">
        <v>-0.99999999999999933</v>
      </c>
      <c r="N1614" s="21">
        <v>1.3165898681793962</v>
      </c>
      <c r="O1614" s="21">
        <v>9.214009388327117</v>
      </c>
      <c r="P1614" s="21">
        <v>3.2650342108341541</v>
      </c>
      <c r="Q1614" s="21">
        <v>-0.18485426241110661</v>
      </c>
      <c r="R1614" s="21">
        <v>8.3274523552795188E-2</v>
      </c>
      <c r="S1614" s="21">
        <v>0.34596476707742729</v>
      </c>
      <c r="T1614" s="21">
        <v>0.23275711146079248</v>
      </c>
      <c r="U1614" s="21">
        <v>-0.29551790703971897</v>
      </c>
      <c r="V1614" s="21">
        <v>1.9599089311113843E-2</v>
      </c>
      <c r="W1614" s="21">
        <v>9.4789426960257828</v>
      </c>
      <c r="X1614" s="21">
        <v>-0.65216092903548462</v>
      </c>
      <c r="Y1614" s="21">
        <v>-0.99999999999999933</v>
      </c>
      <c r="Z1614" s="21">
        <v>-0.99999999999999933</v>
      </c>
      <c r="AA1614" s="21">
        <v>38.831346374721932</v>
      </c>
      <c r="AB1614" s="21">
        <v>0.13739908462332528</v>
      </c>
      <c r="AC1614" s="21">
        <v>6.4593385908992995E-2</v>
      </c>
      <c r="AD1614" s="21">
        <v>0.38339011257054895</v>
      </c>
      <c r="AE1614" s="21">
        <v>29.269129155143357</v>
      </c>
      <c r="AF1614" s="21">
        <v>-0.99999999999999933</v>
      </c>
      <c r="AG1614" s="21">
        <v>-0.99999999999999933</v>
      </c>
      <c r="AH1614" s="21">
        <v>-0.99999999999999933</v>
      </c>
      <c r="AI1614" s="21">
        <v>0</v>
      </c>
      <c r="AJ1614" s="21">
        <v>1.9599089311113843E-2</v>
      </c>
      <c r="AK1614" s="21">
        <v>0.15983810853417807</v>
      </c>
      <c r="AL1614" s="21">
        <v>0.28610776854614545</v>
      </c>
      <c r="AM1614" s="21">
        <v>-2.0842207381178677E-2</v>
      </c>
      <c r="AN1614" s="21">
        <v>-0.12553852206108174</v>
      </c>
      <c r="AO1614" s="21">
        <v>0.27813535814142332</v>
      </c>
      <c r="AP1614" s="21">
        <v>-1.7079242087963156</v>
      </c>
      <c r="AQ1614" s="21">
        <v>13.428712300563973</v>
      </c>
      <c r="AR1614" s="21">
        <v>0.30280306080961411</v>
      </c>
      <c r="AS1614" s="21">
        <v>-0.58633143562651413</v>
      </c>
      <c r="AT1614" s="21">
        <v>-0.99999999999999933</v>
      </c>
      <c r="AU1614" s="21">
        <v>-0.99999999999999933</v>
      </c>
      <c r="AV1614" s="21">
        <v>0.16675360720784721</v>
      </c>
      <c r="AW1614" s="21">
        <v>46.337431554252724</v>
      </c>
      <c r="AX1614" s="21">
        <v>48.297340485364117</v>
      </c>
      <c r="AY1614" s="21">
        <v>-5.5512555344310252E-2</v>
      </c>
      <c r="AZ1614" s="21">
        <v>-39.58696590124466</v>
      </c>
      <c r="BA1614" s="26">
        <v>1383.0171516839732</v>
      </c>
    </row>
    <row r="1615" spans="1:100" x14ac:dyDescent="0.25">
      <c r="A1615">
        <v>4099</v>
      </c>
      <c r="B1615" t="s">
        <v>1992</v>
      </c>
      <c r="C1615" s="26">
        <v>3</v>
      </c>
      <c r="D1615" s="21">
        <v>5.296691469119148</v>
      </c>
      <c r="E1615" s="21">
        <v>7.6980818729685263E-2</v>
      </c>
      <c r="F1615" s="21">
        <v>-4.3037200869065805E-3</v>
      </c>
      <c r="G1615" s="21">
        <v>1.4775115912232501E-2</v>
      </c>
      <c r="H1615" s="21">
        <v>0.43247224490644748</v>
      </c>
      <c r="I1615" s="21">
        <v>0</v>
      </c>
      <c r="J1615" s="21">
        <v>25.948334694386855</v>
      </c>
      <c r="K1615" s="21">
        <v>0.43247224490644748</v>
      </c>
      <c r="L1615" s="21">
        <v>-0.99999999999999889</v>
      </c>
      <c r="M1615" s="21">
        <v>-0.99999999999999889</v>
      </c>
      <c r="N1615" s="21">
        <v>8.6494448981289498</v>
      </c>
      <c r="O1615" s="21">
        <v>31.259801279418234</v>
      </c>
      <c r="P1615" s="21">
        <v>-5.1915428620731022E-2</v>
      </c>
      <c r="Q1615" s="21">
        <v>0.23164289749049816</v>
      </c>
      <c r="R1615" s="21">
        <v>7.673083798217907E-2</v>
      </c>
      <c r="S1615" s="21">
        <v>0.34868061893342228</v>
      </c>
      <c r="T1615" s="21">
        <v>0.27615998442838935</v>
      </c>
      <c r="U1615" s="21">
        <v>0.27733791854490386</v>
      </c>
      <c r="V1615" s="21">
        <v>0</v>
      </c>
      <c r="W1615" s="21">
        <v>18.788251080010713</v>
      </c>
      <c r="X1615" s="21">
        <v>1.2499007739990675</v>
      </c>
      <c r="Y1615" s="21">
        <v>-0.99999999999999889</v>
      </c>
      <c r="Z1615" s="21">
        <v>-0.99999999999999889</v>
      </c>
      <c r="AA1615" s="21">
        <v>35.360011136033293</v>
      </c>
      <c r="AB1615" s="21">
        <v>0.21230513738446002</v>
      </c>
      <c r="AC1615" s="21">
        <v>-8.0976640536244385E-2</v>
      </c>
      <c r="AD1615" s="21">
        <v>0.19857208751259264</v>
      </c>
      <c r="AE1615" s="21">
        <v>16.495029218040418</v>
      </c>
      <c r="AF1615" s="21">
        <v>-0.99999999999999889</v>
      </c>
      <c r="AG1615" s="21">
        <v>-0.99999999999999889</v>
      </c>
      <c r="AH1615" s="21">
        <v>-0.99999999999999889</v>
      </c>
      <c r="AI1615" s="21">
        <v>0</v>
      </c>
      <c r="AJ1615" s="21">
        <v>0</v>
      </c>
      <c r="AK1615" s="21">
        <v>9.6943531818811435E-2</v>
      </c>
      <c r="AL1615" s="21">
        <v>-0.12333910456482466</v>
      </c>
      <c r="AM1615" s="21">
        <v>-0.18549825701867922</v>
      </c>
      <c r="AN1615" s="21">
        <v>0.19831688949721998</v>
      </c>
      <c r="AO1615" s="21">
        <v>-4.1527387663729209</v>
      </c>
      <c r="AP1615" s="21">
        <v>4.3412267146063765</v>
      </c>
      <c r="AQ1615" s="21">
        <v>44.736585774397561</v>
      </c>
      <c r="AR1615" s="21">
        <v>0.9021785219067151</v>
      </c>
      <c r="AS1615" s="21">
        <v>1.6823730189055148</v>
      </c>
      <c r="AT1615" s="21">
        <v>-0.99999999999999889</v>
      </c>
      <c r="AU1615" s="21">
        <v>-0.99999999999999889</v>
      </c>
      <c r="AV1615" s="21">
        <v>9.150595389441156E-2</v>
      </c>
      <c r="AW1615" s="21">
        <v>70.961039130057884</v>
      </c>
      <c r="AX1615" s="21">
        <v>70.961039130057884</v>
      </c>
      <c r="AY1615" s="21">
        <v>0.11129393277655375</v>
      </c>
      <c r="AZ1615" s="21">
        <v>5.4668248502810739</v>
      </c>
      <c r="BA1615" s="26">
        <v>1429.3502174529965</v>
      </c>
    </row>
    <row r="1616" spans="1:100" x14ac:dyDescent="0.25">
      <c r="A1616">
        <v>4103</v>
      </c>
      <c r="B1616" t="s">
        <v>1993</v>
      </c>
      <c r="C1616" s="26">
        <v>3</v>
      </c>
      <c r="D1616" s="21">
        <v>4.6604384195626567</v>
      </c>
      <c r="E1616" s="21">
        <v>0</v>
      </c>
      <c r="F1616" s="21">
        <v>0.17535253638435822</v>
      </c>
      <c r="G1616" s="21">
        <v>0.17535253638435822</v>
      </c>
      <c r="H1616" s="21">
        <v>0.40029397107644482</v>
      </c>
      <c r="I1616" s="21">
        <v>0</v>
      </c>
      <c r="J1616" s="21">
        <v>24.017638264586687</v>
      </c>
      <c r="K1616" s="21">
        <v>0.40029397107644482</v>
      </c>
      <c r="L1616" s="21">
        <v>-0.99999999999999889</v>
      </c>
      <c r="M1616" s="21">
        <v>-0.99999999999999889</v>
      </c>
      <c r="N1616" s="21">
        <v>8.0058794215288973</v>
      </c>
      <c r="O1616" s="21">
        <v>28.853429220533709</v>
      </c>
      <c r="P1616" s="21">
        <v>7.5426157312599287E-2</v>
      </c>
      <c r="Q1616" s="21">
        <v>-0.38411111903925321</v>
      </c>
      <c r="R1616" s="21">
        <v>-0.15670407351712212</v>
      </c>
      <c r="S1616" s="21">
        <v>0.33333333333333298</v>
      </c>
      <c r="T1616" s="21">
        <v>0.32926435742854138</v>
      </c>
      <c r="U1616" s="21">
        <v>0.42826999718685055</v>
      </c>
      <c r="V1616" s="21">
        <v>-7.132658850895192E-3</v>
      </c>
      <c r="W1616" s="21">
        <v>27.337642320855387</v>
      </c>
      <c r="X1616" s="21">
        <v>1.9312613285617033</v>
      </c>
      <c r="Y1616" s="21">
        <v>-0.99999999999999889</v>
      </c>
      <c r="Z1616" s="21">
        <v>-0.99999999999999889</v>
      </c>
      <c r="AA1616" s="21">
        <v>69.36156589995872</v>
      </c>
      <c r="AB1616" s="21">
        <v>0.21474205454657658</v>
      </c>
      <c r="AC1616" s="21">
        <v>0.16239899044825379</v>
      </c>
      <c r="AD1616" s="21">
        <v>0.46647150805757903</v>
      </c>
      <c r="AE1616" s="21">
        <v>42.180627652620458</v>
      </c>
      <c r="AF1616" s="21">
        <v>-0.99999999999999889</v>
      </c>
      <c r="AG1616" s="21">
        <v>-0.99999999999999889</v>
      </c>
      <c r="AH1616" s="21">
        <v>-0.99999999999999889</v>
      </c>
      <c r="AI1616" s="21">
        <v>0</v>
      </c>
      <c r="AJ1616" s="21">
        <v>-7.132658850895192E-3</v>
      </c>
      <c r="AK1616" s="21">
        <v>-3.8707162254079178E-2</v>
      </c>
      <c r="AL1616" s="21">
        <v>0.25247644926429696</v>
      </c>
      <c r="AM1616" s="21">
        <v>-9.9246160677399636E-2</v>
      </c>
      <c r="AN1616" s="21">
        <v>-7.1341767393932734E-2</v>
      </c>
      <c r="AO1616" s="21">
        <v>-2.6746898282053868</v>
      </c>
      <c r="AP1616" s="21">
        <v>-0.52116193852683401</v>
      </c>
      <c r="AQ1616" s="21">
        <v>51.355280585442102</v>
      </c>
      <c r="AR1616" s="21">
        <v>1.08373502909783</v>
      </c>
      <c r="AS1616" s="21">
        <v>2.3315552996381474</v>
      </c>
      <c r="AT1616" s="21">
        <v>-0.99999999999999889</v>
      </c>
      <c r="AU1616" s="21">
        <v>-0.99999999999999889</v>
      </c>
      <c r="AV1616" s="21">
        <v>1.864846286723551E-2</v>
      </c>
      <c r="AW1616" s="21">
        <v>97.693833181965545</v>
      </c>
      <c r="AX1616" s="21">
        <v>96.980567296876046</v>
      </c>
      <c r="AY1616" s="21">
        <v>0.22355770547327408</v>
      </c>
      <c r="AZ1616" s="21">
        <v>25.243150532567576</v>
      </c>
      <c r="BA1616" s="26">
        <v>1540.7536536984983</v>
      </c>
      <c r="CU1616" t="e">
        <v>#N/A</v>
      </c>
      <c r="CV1616" t="e">
        <v>#N/A</v>
      </c>
    </row>
    <row r="1617" spans="1:100" x14ac:dyDescent="0.25">
      <c r="A1617">
        <v>4104</v>
      </c>
      <c r="B1617" t="s">
        <v>1779</v>
      </c>
      <c r="C1617" s="26">
        <v>3</v>
      </c>
      <c r="D1617" s="21">
        <v>4.227199494350633</v>
      </c>
      <c r="E1617" s="21">
        <v>0</v>
      </c>
      <c r="F1617" s="21">
        <v>0.56422442073828682</v>
      </c>
      <c r="G1617" s="21">
        <v>0.56422442073828682</v>
      </c>
      <c r="H1617" s="21">
        <v>0.1660116132877906</v>
      </c>
      <c r="I1617" s="21">
        <v>0</v>
      </c>
      <c r="J1617" s="21">
        <v>9.9606967972674418</v>
      </c>
      <c r="K1617" s="21">
        <v>0.1660116132877906</v>
      </c>
      <c r="L1617" s="21">
        <v>-1.0000000000000009</v>
      </c>
      <c r="M1617" s="21">
        <v>-1.0000000000000009</v>
      </c>
      <c r="N1617" s="21">
        <v>3.3202322657558132</v>
      </c>
      <c r="O1617" s="21">
        <v>14.752120712356358</v>
      </c>
      <c r="P1617" s="21">
        <v>-2.0058611477278703E-2</v>
      </c>
      <c r="Q1617" s="21">
        <v>2.8716992399579033E-2</v>
      </c>
      <c r="R1617" s="21">
        <v>3.2393445943544874E-3</v>
      </c>
      <c r="S1617" s="21">
        <v>0.33333333333333359</v>
      </c>
      <c r="T1617" s="21">
        <v>0.26952710989094708</v>
      </c>
      <c r="U1617" s="21">
        <v>0.11971652119183071</v>
      </c>
      <c r="V1617" s="21">
        <v>0</v>
      </c>
      <c r="W1617" s="21">
        <v>22.262614045132828</v>
      </c>
      <c r="X1617" s="21">
        <v>0.85190869126142676</v>
      </c>
      <c r="Y1617" s="21">
        <v>-1.0000000000000009</v>
      </c>
      <c r="Z1617" s="21">
        <v>-1.0000000000000009</v>
      </c>
      <c r="AA1617" s="21">
        <v>28.515818548067397</v>
      </c>
      <c r="AB1617" s="21">
        <v>-1.2418151406928812E-2</v>
      </c>
      <c r="AC1617" s="21">
        <v>0.28750196588183524</v>
      </c>
      <c r="AD1617" s="21">
        <v>-0.15008451130810224</v>
      </c>
      <c r="AE1617" s="21">
        <v>6.2499651583402125</v>
      </c>
      <c r="AF1617" s="21">
        <v>-1.0000000000000009</v>
      </c>
      <c r="AG1617" s="21">
        <v>-1.0000000000000009</v>
      </c>
      <c r="AH1617" s="21">
        <v>-1.0000000000000009</v>
      </c>
      <c r="AI1617" s="21">
        <v>0</v>
      </c>
      <c r="AJ1617" s="21">
        <v>0</v>
      </c>
      <c r="AK1617" s="21">
        <v>5.3707962237912243E-2</v>
      </c>
      <c r="AL1617" s="21">
        <v>-5.070729207465801E-2</v>
      </c>
      <c r="AM1617" s="21">
        <v>-0.27210088825108902</v>
      </c>
      <c r="AN1617" s="21">
        <v>-1.6797531309014929E-2</v>
      </c>
      <c r="AO1617" s="21">
        <v>-6.5339823950876648</v>
      </c>
      <c r="AP1617" s="21">
        <v>-0.67347474309866262</v>
      </c>
      <c r="AQ1617" s="21">
        <v>32.223310842400252</v>
      </c>
      <c r="AR1617" s="21">
        <v>0.72257696441611163</v>
      </c>
      <c r="AS1617" s="21">
        <v>1.017920304549218</v>
      </c>
      <c r="AT1617" s="21">
        <v>-1.0000000000000009</v>
      </c>
      <c r="AU1617" s="21">
        <v>-1.0000000000000009</v>
      </c>
      <c r="AV1617" s="21">
        <v>0.56746376533264131</v>
      </c>
      <c r="AW1617" s="21">
        <v>42.594464517325086</v>
      </c>
      <c r="AX1617" s="21">
        <v>42.594464517325086</v>
      </c>
      <c r="AY1617" s="21">
        <v>0.14703638015133624</v>
      </c>
      <c r="AZ1617" s="21">
        <v>4.2105964776499167</v>
      </c>
      <c r="BA1617" s="26">
        <v>1449.4025361712868</v>
      </c>
      <c r="CU1617" t="e">
        <v>#N/A</v>
      </c>
      <c r="CV1617" t="e">
        <v>#N/A</v>
      </c>
    </row>
    <row r="1618" spans="1:100" x14ac:dyDescent="0.25">
      <c r="A1618">
        <v>4107</v>
      </c>
      <c r="B1618" t="s">
        <v>1994</v>
      </c>
      <c r="C1618" s="26">
        <v>3</v>
      </c>
      <c r="D1618" s="21">
        <v>5.0686622102808201</v>
      </c>
      <c r="E1618" s="21">
        <v>-4.107626844000066E-2</v>
      </c>
      <c r="F1618" s="21">
        <v>4.5316525380105291E-3</v>
      </c>
      <c r="G1618" s="21">
        <v>4.5316525380105291E-3</v>
      </c>
      <c r="H1618" s="21">
        <v>0.43160343975271909</v>
      </c>
      <c r="I1618" s="21">
        <v>0</v>
      </c>
      <c r="J1618" s="21">
        <v>25.89620638516314</v>
      </c>
      <c r="K1618" s="21">
        <v>0.43160343975271909</v>
      </c>
      <c r="L1618" s="21">
        <v>-1.0000000000000013</v>
      </c>
      <c r="M1618" s="21">
        <v>-1.0000000000000013</v>
      </c>
      <c r="N1618" s="21">
        <v>8.6320687950543817</v>
      </c>
      <c r="O1618" s="21">
        <v>30.969400247981973</v>
      </c>
      <c r="P1618" s="21">
        <v>0.33031650038429416</v>
      </c>
      <c r="Q1618" s="21">
        <v>-0.22720772662593514</v>
      </c>
      <c r="R1618" s="21">
        <v>-4.3869346428402123E-2</v>
      </c>
      <c r="S1618" s="21">
        <v>0.33333333333333381</v>
      </c>
      <c r="T1618" s="21">
        <v>0.31940975472217725</v>
      </c>
      <c r="U1618" s="21">
        <v>-4.4102412667160036E-2</v>
      </c>
      <c r="V1618" s="21">
        <v>-7.7309642675451595E-2</v>
      </c>
      <c r="W1618" s="21">
        <v>3.9891037184072204</v>
      </c>
      <c r="X1618" s="21">
        <v>-0.43305143702971394</v>
      </c>
      <c r="Y1618" s="21">
        <v>-1.0000000000000013</v>
      </c>
      <c r="Z1618" s="21">
        <v>-1.0000000000000013</v>
      </c>
      <c r="AA1618" s="21">
        <v>37.884471989585506</v>
      </c>
      <c r="AB1618" s="21">
        <v>0.29067477413083587</v>
      </c>
      <c r="AC1618" s="21">
        <v>0.23291363890491187</v>
      </c>
      <c r="AD1618" s="21">
        <v>0.15519633931638604</v>
      </c>
      <c r="AE1618" s="21">
        <v>33.939237617606679</v>
      </c>
      <c r="AF1618" s="21">
        <v>-1.0000000000000013</v>
      </c>
      <c r="AG1618" s="21">
        <v>-1.0000000000000013</v>
      </c>
      <c r="AH1618" s="21">
        <v>-1.0000000000000013</v>
      </c>
      <c r="AI1618" s="21">
        <v>0</v>
      </c>
      <c r="AJ1618" s="21">
        <v>-7.7309642675451595E-2</v>
      </c>
      <c r="AK1618" s="21">
        <v>0.40769155277591285</v>
      </c>
      <c r="AL1618" s="21">
        <v>0.13280703249728742</v>
      </c>
      <c r="AM1618" s="21">
        <v>4.5949852051678702E-2</v>
      </c>
      <c r="AN1618" s="21">
        <v>5.6608397772231443E-2</v>
      </c>
      <c r="AO1618" s="21">
        <v>3.1872040651715317</v>
      </c>
      <c r="AP1618" s="21">
        <v>2.0792451067922237</v>
      </c>
      <c r="AQ1618" s="21">
        <v>29.885310103570344</v>
      </c>
      <c r="AR1618" s="21">
        <v>0.5313310327128995</v>
      </c>
      <c r="AS1618" s="21">
        <v>-1.4479972769952942E-3</v>
      </c>
      <c r="AT1618" s="21">
        <v>-1.0000000000000013</v>
      </c>
      <c r="AU1618" s="21">
        <v>-1.0000000000000013</v>
      </c>
      <c r="AV1618" s="21">
        <v>-3.9337693890391524E-2</v>
      </c>
      <c r="AW1618" s="21">
        <v>70.933117344359701</v>
      </c>
      <c r="AX1618" s="21">
        <v>63.20215307681454</v>
      </c>
      <c r="AY1618" s="21">
        <v>0.28113450536801449</v>
      </c>
      <c r="AZ1618" s="21">
        <v>20.782117198404791</v>
      </c>
      <c r="BA1618" s="26">
        <v>1428.5428850995315</v>
      </c>
    </row>
    <row r="1619" spans="1:100" x14ac:dyDescent="0.25">
      <c r="A1619">
        <v>4110</v>
      </c>
      <c r="B1619" t="s">
        <v>1995</v>
      </c>
      <c r="C1619" s="26">
        <v>3</v>
      </c>
      <c r="D1619" s="21">
        <v>2.9382179473974888</v>
      </c>
      <c r="E1619" s="21">
        <v>0</v>
      </c>
      <c r="F1619" s="21">
        <v>0.37859846114727164</v>
      </c>
      <c r="G1619" s="21">
        <v>0.37859846114727164</v>
      </c>
      <c r="H1619" s="21">
        <v>0.26299018458814077</v>
      </c>
      <c r="I1619" s="21">
        <v>0</v>
      </c>
      <c r="J1619" s="21">
        <v>15.779411075288444</v>
      </c>
      <c r="K1619" s="21">
        <v>0.26299018458814077</v>
      </c>
      <c r="L1619" s="21">
        <v>-1.0000000000000002</v>
      </c>
      <c r="M1619" s="21">
        <v>-1.0000000000000002</v>
      </c>
      <c r="N1619" s="21">
        <v>5.2598036917628148</v>
      </c>
      <c r="O1619" s="21">
        <v>19.096227483833196</v>
      </c>
      <c r="P1619" s="21">
        <v>-6.154222931429007E-2</v>
      </c>
      <c r="Q1619" s="21">
        <v>0.10883174339633982</v>
      </c>
      <c r="R1619" s="21">
        <v>3.4736655162215246E-2</v>
      </c>
      <c r="S1619" s="21">
        <v>0.34579239441722637</v>
      </c>
      <c r="T1619" s="21">
        <v>0.37641820843849721</v>
      </c>
      <c r="U1619" s="21">
        <v>0.25072899771743506</v>
      </c>
      <c r="V1619" s="21">
        <v>-2.037919704240105E-2</v>
      </c>
      <c r="W1619" s="21">
        <v>27.582808757704697</v>
      </c>
      <c r="X1619" s="21">
        <v>1.3829461019880822</v>
      </c>
      <c r="Y1619" s="21">
        <v>-1.0000000000000002</v>
      </c>
      <c r="Z1619" s="21">
        <v>-1.0000000000000002</v>
      </c>
      <c r="AA1619" s="21">
        <v>43.626072789659325</v>
      </c>
      <c r="AB1619" s="21">
        <v>0.25722939130909878</v>
      </c>
      <c r="AC1619" s="21">
        <v>0.106879914467493</v>
      </c>
      <c r="AD1619" s="21">
        <v>-4.3938758240743364E-2</v>
      </c>
      <c r="AE1619" s="21">
        <v>16.008527376792429</v>
      </c>
      <c r="AF1619" s="21">
        <v>-1.0000000000000002</v>
      </c>
      <c r="AG1619" s="21">
        <v>-1.0000000000000002</v>
      </c>
      <c r="AH1619" s="21">
        <v>-1.0000000000000002</v>
      </c>
      <c r="AI1619" s="21">
        <v>0</v>
      </c>
      <c r="AJ1619" s="21">
        <v>-2.037919704240105E-2</v>
      </c>
      <c r="AK1619" s="21">
        <v>7.8482157728397187E-2</v>
      </c>
      <c r="AL1619" s="21">
        <v>0.14224406802222991</v>
      </c>
      <c r="AM1619" s="21">
        <v>5.8386290879438738E-2</v>
      </c>
      <c r="AN1619" s="21">
        <v>4.6753288297019663E-2</v>
      </c>
      <c r="AO1619" s="21">
        <v>1.8520680606279547</v>
      </c>
      <c r="AP1619" s="21">
        <v>1.8800525475366423</v>
      </c>
      <c r="AQ1619" s="21">
        <v>43.362219832993127</v>
      </c>
      <c r="AR1619" s="21">
        <v>0.95256040353075822</v>
      </c>
      <c r="AS1619" s="21">
        <v>1.6459362865762213</v>
      </c>
      <c r="AT1619" s="21">
        <v>-1.0000000000000002</v>
      </c>
      <c r="AU1619" s="21">
        <v>-1.0000000000000002</v>
      </c>
      <c r="AV1619" s="21">
        <v>0.41333511630948677</v>
      </c>
      <c r="AW1619" s="21">
        <v>64.602352821029186</v>
      </c>
      <c r="AX1619" s="21">
        <v>62.564433116789068</v>
      </c>
      <c r="AY1619" s="21">
        <v>0.26159262904914699</v>
      </c>
      <c r="AZ1619" s="21">
        <v>-1.4098477414796173</v>
      </c>
      <c r="BA1619" s="26">
        <v>1406.0244341837019</v>
      </c>
    </row>
    <row r="1620" spans="1:100" x14ac:dyDescent="0.25">
      <c r="A1620">
        <v>4111</v>
      </c>
      <c r="B1620" t="s">
        <v>1996</v>
      </c>
      <c r="C1620" s="26">
        <v>2</v>
      </c>
      <c r="D1620" s="21">
        <v>2.7934119423798514</v>
      </c>
      <c r="E1620" s="21">
        <v>-0.20847048089729772</v>
      </c>
      <c r="F1620" s="21">
        <v>-0.44217699210617178</v>
      </c>
      <c r="G1620" s="21">
        <v>-0.43651808975997552</v>
      </c>
      <c r="H1620" s="21">
        <v>-3.8079141302148595E-2</v>
      </c>
      <c r="I1620" s="21">
        <v>0</v>
      </c>
      <c r="J1620" s="21">
        <v>-2.2847484781289156</v>
      </c>
      <c r="K1620" s="21">
        <v>-3.8079141302148595E-2</v>
      </c>
      <c r="L1620" s="21">
        <v>-1</v>
      </c>
      <c r="M1620" s="21">
        <v>-1</v>
      </c>
      <c r="N1620" s="21">
        <v>-0.76158282604297201</v>
      </c>
      <c r="O1620" s="21">
        <v>1.4716124976074445</v>
      </c>
      <c r="P1620" s="21">
        <v>-0.88801327100446303</v>
      </c>
      <c r="Q1620" s="21">
        <v>-1.7872585384503308</v>
      </c>
      <c r="R1620" s="21">
        <v>-0.58552976434457116</v>
      </c>
      <c r="S1620" s="21">
        <v>0.30773661275107267</v>
      </c>
      <c r="T1620" s="21">
        <v>0.18834544594162889</v>
      </c>
      <c r="U1620" s="21">
        <v>-4.1047865150780849E-2</v>
      </c>
      <c r="V1620" s="21">
        <v>-1.5058676917639329E-2</v>
      </c>
      <c r="W1620" s="21">
        <v>16.828117745125667</v>
      </c>
      <c r="X1620" s="21">
        <v>0.2531377644114724</v>
      </c>
      <c r="Y1620" s="21">
        <v>-1</v>
      </c>
      <c r="Z1620" s="21">
        <v>-1</v>
      </c>
      <c r="AA1620" s="21">
        <v>26.99430467389567</v>
      </c>
      <c r="AB1620" s="21">
        <v>-1.5680455609022884E-2</v>
      </c>
      <c r="AC1620" s="21">
        <v>-1.5517341122487149E-2</v>
      </c>
      <c r="AD1620" s="21">
        <v>-1.8965229187680552E-2</v>
      </c>
      <c r="AE1620" s="21">
        <v>5.3590117400501711</v>
      </c>
      <c r="AF1620" s="21">
        <v>-1</v>
      </c>
      <c r="AG1620" s="21">
        <v>-1</v>
      </c>
      <c r="AH1620" s="21">
        <v>-1</v>
      </c>
      <c r="AI1620" s="21">
        <v>-8.524349176128973E-3</v>
      </c>
      <c r="AJ1620" s="21">
        <v>-1.5058676917639329E-2</v>
      </c>
      <c r="AK1620" s="21">
        <v>0.25079890457417653</v>
      </c>
      <c r="AL1620" s="21">
        <v>-7.8970947584929188E-2</v>
      </c>
      <c r="AM1620" s="21">
        <v>0.28376575723612735</v>
      </c>
      <c r="AN1620" s="21">
        <v>-0.10032489702107357</v>
      </c>
      <c r="AO1620" s="21">
        <v>7.6128068590592193</v>
      </c>
      <c r="AP1620" s="21">
        <v>-2.1676455687366385</v>
      </c>
      <c r="AQ1620" s="21">
        <v>21.53731684656054</v>
      </c>
      <c r="AR1620" s="21">
        <v>0.51954229666863561</v>
      </c>
      <c r="AS1620" s="21">
        <v>0.32158371948852027</v>
      </c>
      <c r="AT1620" s="21">
        <v>-1</v>
      </c>
      <c r="AU1620" s="21">
        <v>-1</v>
      </c>
      <c r="AV1620" s="21">
        <v>-0.72530522978724321</v>
      </c>
      <c r="AW1620" s="21">
        <v>36.552639684138853</v>
      </c>
      <c r="AX1620" s="21">
        <v>36.427247765374076</v>
      </c>
      <c r="AY1620" s="21">
        <v>2.5925874332724558E-2</v>
      </c>
      <c r="AZ1620" s="21">
        <v>-24.65673414991565</v>
      </c>
      <c r="BA1620" s="26">
        <v>1394.6076671987755</v>
      </c>
    </row>
    <row r="1621" spans="1:100" x14ac:dyDescent="0.25">
      <c r="A1621">
        <v>4112</v>
      </c>
      <c r="B1621" t="s">
        <v>1997</v>
      </c>
      <c r="C1621" s="26">
        <v>3</v>
      </c>
      <c r="D1621" s="21">
        <v>4.7022864725371427</v>
      </c>
      <c r="E1621" s="21">
        <v>0.69328888284898293</v>
      </c>
      <c r="F1621" s="21">
        <v>5.5531435329952569E-2</v>
      </c>
      <c r="G1621" s="21">
        <v>0.23513868672133065</v>
      </c>
      <c r="H1621" s="21">
        <v>0.17953483758774191</v>
      </c>
      <c r="I1621" s="21">
        <v>0</v>
      </c>
      <c r="J1621" s="21">
        <v>10.772090255264514</v>
      </c>
      <c r="K1621" s="21">
        <v>0.17953483758774191</v>
      </c>
      <c r="L1621" s="21">
        <v>-1.0000000000000002</v>
      </c>
      <c r="M1621" s="21">
        <v>-1.0000000000000002</v>
      </c>
      <c r="N1621" s="21">
        <v>3.5906967517548365</v>
      </c>
      <c r="O1621" s="21">
        <v>15.70951541452299</v>
      </c>
      <c r="P1621" s="21">
        <v>-0.18076630772051794</v>
      </c>
      <c r="Q1621" s="21">
        <v>0.41881180556090164</v>
      </c>
      <c r="R1621" s="21">
        <v>9.0336851414134223E-2</v>
      </c>
      <c r="S1621" s="21">
        <v>0.33333333333333365</v>
      </c>
      <c r="T1621" s="21">
        <v>0.33255994647146031</v>
      </c>
      <c r="U1621" s="21">
        <v>0.23765026541166051</v>
      </c>
      <c r="V1621" s="21">
        <v>-7.175502558455742E-3</v>
      </c>
      <c r="W1621" s="21">
        <v>28.673328202810257</v>
      </c>
      <c r="X1621" s="21">
        <v>1.3894121880403341</v>
      </c>
      <c r="Y1621" s="21">
        <v>-1.0000000000000002</v>
      </c>
      <c r="Z1621" s="21">
        <v>-1.0000000000000002</v>
      </c>
      <c r="AA1621" s="21">
        <v>59.287510118854399</v>
      </c>
      <c r="AB1621" s="21">
        <v>0.30875650163497714</v>
      </c>
      <c r="AC1621" s="21">
        <v>-0.12051666586412749</v>
      </c>
      <c r="AD1621" s="21">
        <v>0.42223706552175128</v>
      </c>
      <c r="AE1621" s="21">
        <v>30.523845064630041</v>
      </c>
      <c r="AF1621" s="21">
        <v>-1.0000000000000002</v>
      </c>
      <c r="AG1621" s="21">
        <v>-1.0000000000000002</v>
      </c>
      <c r="AH1621" s="21">
        <v>-1.0000000000000002</v>
      </c>
      <c r="AI1621" s="21">
        <v>0</v>
      </c>
      <c r="AJ1621" s="21">
        <v>-7.175502558455742E-3</v>
      </c>
      <c r="AK1621" s="21">
        <v>0.14726028534304073</v>
      </c>
      <c r="AL1621" s="21">
        <v>-2.2220416810645183E-3</v>
      </c>
      <c r="AM1621" s="21">
        <v>-1.8824027272837558E-2</v>
      </c>
      <c r="AN1621" s="21">
        <v>0.12927728406140815</v>
      </c>
      <c r="AO1621" s="21">
        <v>0.26570074489426398</v>
      </c>
      <c r="AP1621" s="21">
        <v>3.2208218931298784</v>
      </c>
      <c r="AQ1621" s="21">
        <v>39.445418458074769</v>
      </c>
      <c r="AR1621" s="21">
        <v>0.89636804265799774</v>
      </c>
      <c r="AS1621" s="21">
        <v>1.568947025628076</v>
      </c>
      <c r="AT1621" s="21">
        <v>-1.0000000000000002</v>
      </c>
      <c r="AU1621" s="21">
        <v>-1.0000000000000002</v>
      </c>
      <c r="AV1621" s="21">
        <v>0.32547553813546498</v>
      </c>
      <c r="AW1621" s="21">
        <v>78.217847426507291</v>
      </c>
      <c r="AX1621" s="21">
        <v>77.50029717066171</v>
      </c>
      <c r="AY1621" s="21">
        <v>0.25368515167139066</v>
      </c>
      <c r="AZ1621" s="21">
        <v>38.481940370370971</v>
      </c>
      <c r="BA1621" s="26">
        <v>1516.8032752619167</v>
      </c>
      <c r="CU1621" t="e">
        <v>#N/A</v>
      </c>
      <c r="CV1621" t="e">
        <v>#N/A</v>
      </c>
    </row>
    <row r="1622" spans="1:100" x14ac:dyDescent="0.25">
      <c r="A1622">
        <v>4114</v>
      </c>
      <c r="B1622" t="s">
        <v>1998</v>
      </c>
      <c r="C1622" s="26">
        <v>2</v>
      </c>
      <c r="D1622" s="21">
        <v>2.9135301573154049</v>
      </c>
      <c r="E1622" s="21">
        <v>-0.18178885246374082</v>
      </c>
      <c r="F1622" s="21">
        <v>-0.37573682271949127</v>
      </c>
      <c r="G1622" s="21">
        <v>-0.36977620933333066</v>
      </c>
      <c r="H1622" s="21">
        <v>-2.4271610169398064E-2</v>
      </c>
      <c r="I1622" s="21">
        <v>0</v>
      </c>
      <c r="J1622" s="21">
        <v>-1.4562966101638839</v>
      </c>
      <c r="K1622" s="21">
        <v>-2.4271610169398064E-2</v>
      </c>
      <c r="L1622" s="21">
        <v>-1</v>
      </c>
      <c r="M1622" s="21">
        <v>-1</v>
      </c>
      <c r="N1622" s="21">
        <v>-0.485432203387961</v>
      </c>
      <c r="O1622" s="21">
        <v>2.3321573824675781</v>
      </c>
      <c r="P1622" s="21">
        <v>-0.75288508490270667</v>
      </c>
      <c r="Q1622" s="21">
        <v>-1.4714288858326812</v>
      </c>
      <c r="R1622" s="21">
        <v>-0.48179601930726751</v>
      </c>
      <c r="S1622" s="21">
        <v>0.31031763488088154</v>
      </c>
      <c r="T1622" s="21">
        <v>0.19924257319364544</v>
      </c>
      <c r="U1622" s="21">
        <v>-2.7554158350382746E-2</v>
      </c>
      <c r="V1622" s="21">
        <v>-1.3274423751357121E-2</v>
      </c>
      <c r="W1622" s="21">
        <v>17.679761932406237</v>
      </c>
      <c r="X1622" s="21">
        <v>0.31564869184250888</v>
      </c>
      <c r="Y1622" s="21">
        <v>-1</v>
      </c>
      <c r="Z1622" s="21">
        <v>-1</v>
      </c>
      <c r="AA1622" s="21">
        <v>28.747702885832055</v>
      </c>
      <c r="AB1622" s="21">
        <v>-5.4474773525084452E-4</v>
      </c>
      <c r="AC1622" s="21">
        <v>-3.7588928373620545E-4</v>
      </c>
      <c r="AD1622" s="21">
        <v>-3.9538055231583824E-3</v>
      </c>
      <c r="AE1622" s="21">
        <v>6.7534112963480908</v>
      </c>
      <c r="AF1622" s="21">
        <v>-1</v>
      </c>
      <c r="AG1622" s="21">
        <v>-1</v>
      </c>
      <c r="AH1622" s="21">
        <v>-1</v>
      </c>
      <c r="AI1622" s="21">
        <v>-7.5459671482643771E-3</v>
      </c>
      <c r="AJ1622" s="21">
        <v>-1.3274423751357121E-2</v>
      </c>
      <c r="AK1622" s="21">
        <v>0.23256427950076441</v>
      </c>
      <c r="AL1622" s="21">
        <v>-6.0736322511517074E-2</v>
      </c>
      <c r="AM1622" s="21">
        <v>0.26252746322978959</v>
      </c>
      <c r="AN1622" s="21">
        <v>-7.9086603014735815E-2</v>
      </c>
      <c r="AO1622" s="21">
        <v>7.0719967094911667</v>
      </c>
      <c r="AP1622" s="21">
        <v>-1.6268354191685859</v>
      </c>
      <c r="AQ1622" s="21">
        <v>22.443952192396523</v>
      </c>
      <c r="AR1622" s="21">
        <v>0.53949911528205363</v>
      </c>
      <c r="AS1622" s="21">
        <v>0.38612156693418387</v>
      </c>
      <c r="AT1622" s="21">
        <v>-1</v>
      </c>
      <c r="AU1622" s="21">
        <v>-1</v>
      </c>
      <c r="AV1622" s="21">
        <v>-0.58764637312310442</v>
      </c>
      <c r="AW1622" s="21">
        <v>38.573302839088775</v>
      </c>
      <c r="AX1622" s="21">
        <v>38.474382895935044</v>
      </c>
      <c r="AY1622" s="21">
        <v>4.1490399494389041E-2</v>
      </c>
      <c r="AZ1622" s="21">
        <v>-21.92994575604158</v>
      </c>
      <c r="BA1622" s="26">
        <v>1426.8431026607047</v>
      </c>
    </row>
    <row r="1623" spans="1:100" x14ac:dyDescent="0.25">
      <c r="A1623">
        <v>4118</v>
      </c>
      <c r="B1623" t="s">
        <v>1999</v>
      </c>
      <c r="C1623" s="26">
        <v>3</v>
      </c>
      <c r="D1623" s="21">
        <v>5.3923546437877263</v>
      </c>
      <c r="E1623" s="21">
        <v>-0.11415990940566305</v>
      </c>
      <c r="F1623" s="21">
        <v>-1.1870235308602568</v>
      </c>
      <c r="G1623" s="21">
        <v>-1.2267871180746794</v>
      </c>
      <c r="H1623" s="21">
        <v>9.9012646636480843E-3</v>
      </c>
      <c r="I1623" s="21">
        <v>0</v>
      </c>
      <c r="J1623" s="21">
        <v>0.59407587981888821</v>
      </c>
      <c r="K1623" s="21">
        <v>9.9012646636480843E-3</v>
      </c>
      <c r="L1623" s="21">
        <v>-1</v>
      </c>
      <c r="M1623" s="21">
        <v>-1</v>
      </c>
      <c r="N1623" s="21">
        <v>0.19802529327296314</v>
      </c>
      <c r="O1623" s="21">
        <v>4.7596434055319321</v>
      </c>
      <c r="P1623" s="21">
        <v>-0.55219018067334547</v>
      </c>
      <c r="Q1623" s="21">
        <v>-8.5269873944944438E-2</v>
      </c>
      <c r="R1623" s="21">
        <v>-8.0893077603957184E-2</v>
      </c>
      <c r="S1623" s="21">
        <v>0.33333333333333315</v>
      </c>
      <c r="T1623" s="21">
        <v>0.4056024866676754</v>
      </c>
      <c r="U1623" s="21">
        <v>0.13099304852046909</v>
      </c>
      <c r="V1623" s="21">
        <v>1.2774693380153504E-2</v>
      </c>
      <c r="W1623" s="21">
        <v>34.912091889519331</v>
      </c>
      <c r="X1623" s="21">
        <v>1.4155905791317713</v>
      </c>
      <c r="Y1623" s="21">
        <v>-1</v>
      </c>
      <c r="Z1623" s="21">
        <v>-1</v>
      </c>
      <c r="AA1623" s="21">
        <v>69.361565891962286</v>
      </c>
      <c r="AB1623" s="21">
        <v>0.13855210934393211</v>
      </c>
      <c r="AC1623" s="21">
        <v>0.16472710374177149</v>
      </c>
      <c r="AD1623" s="21">
        <v>0.38732812851523435</v>
      </c>
      <c r="AE1623" s="21">
        <v>34.530367080046901</v>
      </c>
      <c r="AF1623" s="21">
        <v>-1</v>
      </c>
      <c r="AG1623" s="21">
        <v>-1</v>
      </c>
      <c r="AH1623" s="21">
        <v>-1</v>
      </c>
      <c r="AI1623" s="21">
        <v>0</v>
      </c>
      <c r="AJ1623" s="21">
        <v>1.2774693380153504E-2</v>
      </c>
      <c r="AK1623" s="21">
        <v>-5.4638481198841023E-2</v>
      </c>
      <c r="AL1623" s="21">
        <v>0.16394384706893902</v>
      </c>
      <c r="AM1623" s="21">
        <v>-0.11883817751434453</v>
      </c>
      <c r="AN1623" s="21">
        <v>-0.21566040830419236</v>
      </c>
      <c r="AO1623" s="21">
        <v>-3.2441468438528176</v>
      </c>
      <c r="AP1623" s="21">
        <v>-4.5717909722601142</v>
      </c>
      <c r="AQ1623" s="21">
        <v>35.506167769338219</v>
      </c>
      <c r="AR1623" s="21">
        <v>0.88270356190163157</v>
      </c>
      <c r="AS1623" s="21">
        <v>1.4254918437954194</v>
      </c>
      <c r="AT1623" s="21">
        <v>-1</v>
      </c>
      <c r="AU1623" s="21">
        <v>-1</v>
      </c>
      <c r="AV1623" s="21">
        <v>-1.3076801956786364</v>
      </c>
      <c r="AW1623" s="21">
        <v>69.549418325234114</v>
      </c>
      <c r="AX1623" s="21">
        <v>70.826887663249465</v>
      </c>
      <c r="AY1623" s="21">
        <v>0.23033336458691969</v>
      </c>
      <c r="AZ1623" s="21">
        <v>2.505706735310508</v>
      </c>
      <c r="BA1623" s="26">
        <v>1476.8337992258196</v>
      </c>
    </row>
    <row r="1624" spans="1:100" x14ac:dyDescent="0.25">
      <c r="A1624">
        <v>4119</v>
      </c>
      <c r="B1624" t="s">
        <v>2000</v>
      </c>
      <c r="C1624" s="26">
        <v>2</v>
      </c>
      <c r="D1624" s="21">
        <v>4.1275587615833222</v>
      </c>
      <c r="E1624" s="21">
        <v>8.7880990233850972E-2</v>
      </c>
      <c r="F1624" s="21">
        <v>0.29577054317927731</v>
      </c>
      <c r="G1624" s="21">
        <v>0.30478053448815046</v>
      </c>
      <c r="H1624" s="21">
        <v>0.11528039498213184</v>
      </c>
      <c r="I1624" s="21">
        <v>0</v>
      </c>
      <c r="J1624" s="21">
        <v>6.9168236989279102</v>
      </c>
      <c r="K1624" s="21">
        <v>0.11528039498213184</v>
      </c>
      <c r="L1624" s="21">
        <v>-1</v>
      </c>
      <c r="M1624" s="21">
        <v>-1</v>
      </c>
      <c r="N1624" s="21">
        <v>2.3056078996426366</v>
      </c>
      <c r="O1624" s="21">
        <v>11.029640158390979</v>
      </c>
      <c r="P1624" s="21">
        <v>0.61284852392912015</v>
      </c>
      <c r="Q1624" s="21">
        <v>1.7206451269183702</v>
      </c>
      <c r="R1624" s="21">
        <v>0.56663559259014107</v>
      </c>
      <c r="S1624" s="21">
        <v>0.33640389245237179</v>
      </c>
      <c r="T1624" s="21">
        <v>0.309379276402176</v>
      </c>
      <c r="U1624" s="21">
        <v>0.1088260404569093</v>
      </c>
      <c r="V1624" s="21">
        <v>4.7589309924208085E-3</v>
      </c>
      <c r="W1624" s="21">
        <v>26.287285816871574</v>
      </c>
      <c r="X1624" s="21">
        <v>0.94744341191315851</v>
      </c>
      <c r="Y1624" s="21">
        <v>-1</v>
      </c>
      <c r="Z1624" s="21">
        <v>-1</v>
      </c>
      <c r="AA1624" s="21">
        <v>46.469208197121262</v>
      </c>
      <c r="AB1624" s="21">
        <v>0.15243107124824892</v>
      </c>
      <c r="AC1624" s="21">
        <v>0.15265798365760866</v>
      </c>
      <c r="AD1624" s="21">
        <v>0.14776587936636484</v>
      </c>
      <c r="AE1624" s="21">
        <v>20.846535707432771</v>
      </c>
      <c r="AF1624" s="21">
        <v>-1</v>
      </c>
      <c r="AG1624" s="21">
        <v>-1</v>
      </c>
      <c r="AH1624" s="21">
        <v>-1</v>
      </c>
      <c r="AI1624" s="21">
        <v>2.3424895555464861E-3</v>
      </c>
      <c r="AJ1624" s="21">
        <v>4.7589309924208085E-3</v>
      </c>
      <c r="AK1624" s="21">
        <v>4.8267864181068522E-2</v>
      </c>
      <c r="AL1624" s="21">
        <v>0.12356009280817881</v>
      </c>
      <c r="AM1624" s="21">
        <v>4.787312089395325E-2</v>
      </c>
      <c r="AN1624" s="21">
        <v>0.1355677393211005</v>
      </c>
      <c r="AO1624" s="21">
        <v>1.6060564155375179</v>
      </c>
      <c r="AP1624" s="21">
        <v>3.8391048747850629</v>
      </c>
      <c r="AQ1624" s="21">
        <v>31.607268880675335</v>
      </c>
      <c r="AR1624" s="21">
        <v>0.74120165190295484</v>
      </c>
      <c r="AS1624" s="21">
        <v>1.0384022630713337</v>
      </c>
      <c r="AT1624" s="21">
        <v>-1</v>
      </c>
      <c r="AU1624" s="21">
        <v>-1</v>
      </c>
      <c r="AV1624" s="21">
        <v>0.80366459258469114</v>
      </c>
      <c r="AW1624" s="21">
        <v>58.996041147476362</v>
      </c>
      <c r="AX1624" s="21">
        <v>59.164672096754103</v>
      </c>
      <c r="AY1624" s="21">
        <v>0.19880025269397633</v>
      </c>
      <c r="AZ1624" s="21">
        <v>5.629563929687639</v>
      </c>
      <c r="BA1624" s="26">
        <v>1426.0364791390241</v>
      </c>
    </row>
    <row r="1625" spans="1:100" x14ac:dyDescent="0.25">
      <c r="A1625">
        <v>4120</v>
      </c>
      <c r="B1625" t="s">
        <v>2001</v>
      </c>
      <c r="C1625" s="26">
        <v>3</v>
      </c>
      <c r="D1625" s="21">
        <v>1.315658787780787</v>
      </c>
      <c r="E1625" s="21">
        <v>0</v>
      </c>
      <c r="F1625" s="21">
        <v>8.352345113241133E-2</v>
      </c>
      <c r="G1625" s="21">
        <v>8.352345113241133E-2</v>
      </c>
      <c r="H1625" s="21">
        <v>0.15969865232595457</v>
      </c>
      <c r="I1625" s="21">
        <v>0</v>
      </c>
      <c r="J1625" s="21">
        <v>9.581919139557268</v>
      </c>
      <c r="K1625" s="21">
        <v>0.15969865232595457</v>
      </c>
      <c r="L1625" s="21">
        <v>-0.99999999999999767</v>
      </c>
      <c r="M1625" s="21">
        <v>-0.99999999999999767</v>
      </c>
      <c r="N1625" s="21">
        <v>3.1939730465190923</v>
      </c>
      <c r="O1625" s="21">
        <v>10.981101378470473</v>
      </c>
      <c r="P1625" s="21">
        <v>1.4643093995360918</v>
      </c>
      <c r="Q1625" s="21">
        <v>-0.46699748124466167</v>
      </c>
      <c r="R1625" s="21">
        <v>5.3268267643011347E-2</v>
      </c>
      <c r="S1625" s="21">
        <v>0.33333333333333248</v>
      </c>
      <c r="T1625" s="21">
        <v>0.33997742553113208</v>
      </c>
      <c r="U1625" s="21">
        <v>0.17799885570691643</v>
      </c>
      <c r="V1625" s="21">
        <v>0</v>
      </c>
      <c r="W1625" s="21">
        <v>27.664438489817066</v>
      </c>
      <c r="X1625" s="21">
        <v>1.2322516215639738</v>
      </c>
      <c r="Y1625" s="21">
        <v>-0.99999999999999767</v>
      </c>
      <c r="Z1625" s="21">
        <v>-0.99999999999999767</v>
      </c>
      <c r="AA1625" s="21">
        <v>39.814750524422621</v>
      </c>
      <c r="AB1625" s="21">
        <v>-0.12578105465714934</v>
      </c>
      <c r="AC1625" s="21">
        <v>0.34341019861906164</v>
      </c>
      <c r="AD1625" s="21">
        <v>2.4311731377338559E-2</v>
      </c>
      <c r="AE1625" s="21">
        <v>12.097043766962535</v>
      </c>
      <c r="AF1625" s="21">
        <v>-0.99999999999999767</v>
      </c>
      <c r="AG1625" s="21">
        <v>-0.99999999999999767</v>
      </c>
      <c r="AH1625" s="21">
        <v>-0.99999999999999767</v>
      </c>
      <c r="AI1625" s="21">
        <v>0</v>
      </c>
      <c r="AJ1625" s="21">
        <v>0</v>
      </c>
      <c r="AK1625" s="21">
        <v>-4.4472872143726229E-2</v>
      </c>
      <c r="AL1625" s="21">
        <v>-0.18251926018181375</v>
      </c>
      <c r="AM1625" s="21">
        <v>3.5621560237217166E-2</v>
      </c>
      <c r="AN1625" s="21">
        <v>-0.26236585767487408</v>
      </c>
      <c r="AO1625" s="21">
        <v>0.66817464521179759</v>
      </c>
      <c r="AP1625" s="21">
        <v>-7.4717427427809202</v>
      </c>
      <c r="AQ1625" s="21">
        <v>37.246357629374337</v>
      </c>
      <c r="AR1625" s="21">
        <v>0.85130961457138132</v>
      </c>
      <c r="AS1625" s="21">
        <v>1.3919502738899299</v>
      </c>
      <c r="AT1625" s="21">
        <v>-0.99999999999999767</v>
      </c>
      <c r="AU1625" s="21">
        <v>-0.99999999999999767</v>
      </c>
      <c r="AV1625" s="21">
        <v>0.13679171877542273</v>
      </c>
      <c r="AW1625" s="21">
        <v>43.324109160112151</v>
      </c>
      <c r="AX1625" s="21">
        <v>43.324109160112151</v>
      </c>
      <c r="AY1625" s="21">
        <v>-3.7905289604200726E-2</v>
      </c>
      <c r="AZ1625" s="21">
        <v>-55.277641897727385</v>
      </c>
      <c r="BA1625" s="26">
        <v>1336.3473342235172</v>
      </c>
      <c r="CU1625" t="e">
        <v>#N/A</v>
      </c>
      <c r="CV1625" t="e">
        <v>#N/A</v>
      </c>
    </row>
    <row r="1626" spans="1:100" x14ac:dyDescent="0.25">
      <c r="A1626">
        <v>4121</v>
      </c>
      <c r="B1626" t="s">
        <v>1072</v>
      </c>
      <c r="C1626" s="26">
        <v>3</v>
      </c>
      <c r="D1626" s="21">
        <v>3.5677163427212166</v>
      </c>
      <c r="E1626" s="21">
        <v>0</v>
      </c>
      <c r="F1626" s="21">
        <v>-0.2091189699393019</v>
      </c>
      <c r="G1626" s="21">
        <v>-0.2091189699393019</v>
      </c>
      <c r="H1626" s="21">
        <v>0.20426452910388784</v>
      </c>
      <c r="I1626" s="21">
        <v>0</v>
      </c>
      <c r="J1626" s="21">
        <v>12.255871746233275</v>
      </c>
      <c r="K1626" s="21">
        <v>0.20426452910388784</v>
      </c>
      <c r="L1626" s="21">
        <v>-0.99999999999999922</v>
      </c>
      <c r="M1626" s="21">
        <v>-0.99999999999999922</v>
      </c>
      <c r="N1626" s="21">
        <v>4.0852905820777554</v>
      </c>
      <c r="O1626" s="21">
        <v>15.614469119015185</v>
      </c>
      <c r="P1626" s="21">
        <v>-1.4749990011994117E-2</v>
      </c>
      <c r="Q1626" s="21">
        <v>0.97236860090987909</v>
      </c>
      <c r="R1626" s="21">
        <v>0.32569644763130295</v>
      </c>
      <c r="S1626" s="21">
        <v>0.33333333333333331</v>
      </c>
      <c r="T1626" s="21">
        <v>0.40885317087922851</v>
      </c>
      <c r="U1626" s="21">
        <v>-7.1177940984557569E-2</v>
      </c>
      <c r="V1626" s="21">
        <v>-2.1368598504050377E-2</v>
      </c>
      <c r="W1626" s="21">
        <v>17.815017424802644</v>
      </c>
      <c r="X1626" s="21">
        <v>0.17883904215191299</v>
      </c>
      <c r="Y1626" s="21">
        <v>-0.99999999999999922</v>
      </c>
      <c r="Z1626" s="21">
        <v>-0.99999999999999922</v>
      </c>
      <c r="AA1626" s="21">
        <v>32.815287246355915</v>
      </c>
      <c r="AB1626" s="21">
        <v>0.15777974015134069</v>
      </c>
      <c r="AC1626" s="21">
        <v>6.1644635097685863E-2</v>
      </c>
      <c r="AD1626" s="21">
        <v>7.4067092229413087E-2</v>
      </c>
      <c r="AE1626" s="21">
        <v>14.674573373921998</v>
      </c>
      <c r="AF1626" s="21">
        <v>-0.99999999999999922</v>
      </c>
      <c r="AG1626" s="21">
        <v>-0.99999999999999922</v>
      </c>
      <c r="AH1626" s="21">
        <v>-0.99999999999999922</v>
      </c>
      <c r="AI1626" s="21">
        <v>0</v>
      </c>
      <c r="AJ1626" s="21">
        <v>-2.1368598504050377E-2</v>
      </c>
      <c r="AK1626" s="21">
        <v>0.28497410959847658</v>
      </c>
      <c r="AL1626" s="21">
        <v>0.27667924428480839</v>
      </c>
      <c r="AM1626" s="21">
        <v>0.22820417446884275</v>
      </c>
      <c r="AN1626" s="21">
        <v>-0.15287230512823149</v>
      </c>
      <c r="AO1626" s="21">
        <v>7.1299749097134528</v>
      </c>
      <c r="AP1626" s="21">
        <v>-2.4384114067817446</v>
      </c>
      <c r="AQ1626" s="21">
        <v>30.070889171035905</v>
      </c>
      <c r="AR1626" s="21">
        <v>0.64963996472395424</v>
      </c>
      <c r="AS1626" s="21">
        <v>0.3831035712558008</v>
      </c>
      <c r="AT1626" s="21">
        <v>-0.99999999999999922</v>
      </c>
      <c r="AU1626" s="21">
        <v>-0.99999999999999922</v>
      </c>
      <c r="AV1626" s="21">
        <v>0.11657747769200097</v>
      </c>
      <c r="AW1626" s="21">
        <v>45.991344958589366</v>
      </c>
      <c r="AX1626" s="21">
        <v>43.854485108184335</v>
      </c>
      <c r="AY1626" s="21">
        <v>-8.4373844380409985E-3</v>
      </c>
      <c r="AZ1626" s="21">
        <v>-28.664675118520307</v>
      </c>
      <c r="BA1626" s="26">
        <v>1464.8772977645976</v>
      </c>
    </row>
    <row r="1627" spans="1:100" x14ac:dyDescent="0.25">
      <c r="A1627">
        <v>4122</v>
      </c>
      <c r="B1627" t="s">
        <v>2002</v>
      </c>
      <c r="C1627" s="26">
        <v>3</v>
      </c>
      <c r="D1627" s="21">
        <v>5.335628596828708</v>
      </c>
      <c r="E1627" s="21">
        <v>-3.4476397298970493E-2</v>
      </c>
      <c r="F1627" s="21">
        <v>0.1093393629214913</v>
      </c>
      <c r="G1627" s="21">
        <v>9.8393466156765835E-2</v>
      </c>
      <c r="H1627" s="21">
        <v>3.4609286000246431E-2</v>
      </c>
      <c r="I1627" s="21">
        <v>0</v>
      </c>
      <c r="J1627" s="21">
        <v>2.076557160014783</v>
      </c>
      <c r="K1627" s="21">
        <v>3.4609286000246431E-2</v>
      </c>
      <c r="L1627" s="21">
        <v>-1.000000000000002</v>
      </c>
      <c r="M1627" s="21">
        <v>-1.000000000000002</v>
      </c>
      <c r="N1627" s="21">
        <v>0.69218572000492795</v>
      </c>
      <c r="O1627" s="21">
        <v>7.5105792230002582</v>
      </c>
      <c r="P1627" s="21">
        <v>1.8664364478450912</v>
      </c>
      <c r="Q1627" s="21">
        <v>-9.8791557530936047E-2</v>
      </c>
      <c r="R1627" s="21">
        <v>0.20928742458759436</v>
      </c>
      <c r="S1627" s="21">
        <v>0.34441052250253118</v>
      </c>
      <c r="T1627" s="21">
        <v>0.27352435334854602</v>
      </c>
      <c r="U1627" s="21">
        <v>0.11354991424060716</v>
      </c>
      <c r="V1627" s="21">
        <v>-1.2183096211407436E-2</v>
      </c>
      <c r="W1627" s="21">
        <v>27.387696315201229</v>
      </c>
      <c r="X1627" s="21">
        <v>0.899114473847893</v>
      </c>
      <c r="Y1627" s="21">
        <v>-1.000000000000002</v>
      </c>
      <c r="Z1627" s="21">
        <v>-1.000000000000002</v>
      </c>
      <c r="AA1627" s="21">
        <v>86.3399051145675</v>
      </c>
      <c r="AB1627" s="21">
        <v>0.31153930924248008</v>
      </c>
      <c r="AC1627" s="21">
        <v>0.36305994173346134</v>
      </c>
      <c r="AD1627" s="21">
        <v>0.50025917651963114</v>
      </c>
      <c r="AE1627" s="21">
        <v>58.742921374778604</v>
      </c>
      <c r="AF1627" s="21">
        <v>-1.000000000000002</v>
      </c>
      <c r="AG1627" s="21">
        <v>-1.000000000000002</v>
      </c>
      <c r="AH1627" s="21">
        <v>-1.000000000000002</v>
      </c>
      <c r="AI1627" s="21">
        <v>0</v>
      </c>
      <c r="AJ1627" s="21">
        <v>-1.2183096211407436E-2</v>
      </c>
      <c r="AK1627" s="21">
        <v>-6.2327874997022532E-2</v>
      </c>
      <c r="AL1627" s="21">
        <v>-0.17782639652962234</v>
      </c>
      <c r="AM1627" s="21">
        <v>-0.25440611136113117</v>
      </c>
      <c r="AN1627" s="21">
        <v>-6.9802710505450727E-2</v>
      </c>
      <c r="AO1627" s="21">
        <v>-6.6717921590133926</v>
      </c>
      <c r="AP1627" s="21">
        <v>-2.6341997452843793</v>
      </c>
      <c r="AQ1627" s="21">
        <v>29.464253475215997</v>
      </c>
      <c r="AR1627" s="21">
        <v>0.71930169388027732</v>
      </c>
      <c r="AS1627" s="21">
        <v>0.93372375984813938</v>
      </c>
      <c r="AT1627" s="21">
        <v>-1.000000000000002</v>
      </c>
      <c r="AU1627" s="21">
        <v>-1.000000000000002</v>
      </c>
      <c r="AV1627" s="21">
        <v>0.30768089074436034</v>
      </c>
      <c r="AW1627" s="21">
        <v>91.216284592283387</v>
      </c>
      <c r="AX1627" s="21">
        <v>89.997974971142639</v>
      </c>
      <c r="AY1627" s="21">
        <v>0.29748709345875907</v>
      </c>
      <c r="AZ1627" s="21">
        <v>53.077554159693747</v>
      </c>
      <c r="BA1627" s="26">
        <v>1508.1613706363978</v>
      </c>
    </row>
    <row r="1628" spans="1:100" x14ac:dyDescent="0.25">
      <c r="A1628">
        <v>4123</v>
      </c>
      <c r="B1628" t="s">
        <v>2003</v>
      </c>
      <c r="C1628" s="26">
        <v>3</v>
      </c>
      <c r="D1628" s="21">
        <v>5.2383265666077907</v>
      </c>
      <c r="E1628" s="21">
        <v>6.0099239134236579E-2</v>
      </c>
      <c r="F1628" s="21">
        <v>8.4872530682801012E-2</v>
      </c>
      <c r="G1628" s="21">
        <v>0.10490561039421312</v>
      </c>
      <c r="H1628" s="21">
        <v>0.14878638819014403</v>
      </c>
      <c r="I1628" s="21">
        <v>0</v>
      </c>
      <c r="J1628" s="21">
        <v>8.9271832914086477</v>
      </c>
      <c r="K1628" s="21">
        <v>0.14878638819014403</v>
      </c>
      <c r="L1628" s="21">
        <v>-0.99999999999999811</v>
      </c>
      <c r="M1628" s="21">
        <v>-0.99999999999999811</v>
      </c>
      <c r="N1628" s="21">
        <v>2.9757277638028823</v>
      </c>
      <c r="O1628" s="21">
        <v>14.270415468410649</v>
      </c>
      <c r="P1628" s="21">
        <v>-0.72266835996552137</v>
      </c>
      <c r="Q1628" s="21">
        <v>-4.9863726110754847E-2</v>
      </c>
      <c r="R1628" s="21">
        <v>-6.4479054009076275E-2</v>
      </c>
      <c r="S1628" s="21">
        <v>0.33333333333333254</v>
      </c>
      <c r="T1628" s="21">
        <v>0.43684648700917633</v>
      </c>
      <c r="U1628" s="21">
        <v>0.46265916478906</v>
      </c>
      <c r="V1628" s="21">
        <v>-7.3158339605399886E-3</v>
      </c>
      <c r="W1628" s="21">
        <v>43.069470519235409</v>
      </c>
      <c r="X1628" s="21">
        <v>2.5171335122641372</v>
      </c>
      <c r="Y1628" s="21">
        <v>-0.99999999999999811</v>
      </c>
      <c r="Z1628" s="21">
        <v>-0.99999999999999811</v>
      </c>
      <c r="AA1628" s="21">
        <v>34.695067985644734</v>
      </c>
      <c r="AB1628" s="21">
        <v>-0.10399967447446291</v>
      </c>
      <c r="AC1628" s="21">
        <v>-6.3414538469920137E-2</v>
      </c>
      <c r="AD1628" s="21">
        <v>1.2157433527510385E-3</v>
      </c>
      <c r="AE1628" s="21">
        <v>-8.3099234795815935</v>
      </c>
      <c r="AF1628" s="21">
        <v>-0.99999999999999811</v>
      </c>
      <c r="AG1628" s="21">
        <v>-0.99999999999999811</v>
      </c>
      <c r="AH1628" s="21">
        <v>-0.99999999999999811</v>
      </c>
      <c r="AI1628" s="21">
        <v>3.4270648667202766E-2</v>
      </c>
      <c r="AJ1628" s="21">
        <v>-7.3158339605399886E-3</v>
      </c>
      <c r="AK1628" s="21">
        <v>0.19734347309318032</v>
      </c>
      <c r="AL1628" s="21">
        <v>2.1196717741515176E-2</v>
      </c>
      <c r="AM1628" s="21">
        <v>-0.1137578832389521</v>
      </c>
      <c r="AN1628" s="21">
        <v>0.35012248031346221</v>
      </c>
      <c r="AO1628" s="21">
        <v>-1.8572297155079029</v>
      </c>
      <c r="AP1628" s="21">
        <v>8.8590455965441315</v>
      </c>
      <c r="AQ1628" s="21">
        <v>51.996653810644013</v>
      </c>
      <c r="AR1628" s="21">
        <v>1.2255231511710292</v>
      </c>
      <c r="AS1628" s="21">
        <v>2.6659199004542815</v>
      </c>
      <c r="AT1628" s="21">
        <v>-0.99999999999999811</v>
      </c>
      <c r="AU1628" s="21">
        <v>-0.99999999999999811</v>
      </c>
      <c r="AV1628" s="21">
        <v>4.0426556385137265E-2</v>
      </c>
      <c r="AW1628" s="21">
        <v>57.824529050599509</v>
      </c>
      <c r="AX1628" s="21">
        <v>57.77835862788956</v>
      </c>
      <c r="AY1628" s="21">
        <v>4.1797636481660211E-2</v>
      </c>
      <c r="AZ1628" s="21">
        <v>-23.000673730982108</v>
      </c>
      <c r="BA1628" s="26">
        <v>1420.7875804278249</v>
      </c>
    </row>
    <row r="1629" spans="1:100" x14ac:dyDescent="0.25">
      <c r="A1629">
        <v>4125</v>
      </c>
      <c r="B1629" t="s">
        <v>2004</v>
      </c>
      <c r="C1629" s="26">
        <v>3</v>
      </c>
      <c r="D1629" s="21">
        <v>5.152961317545584</v>
      </c>
      <c r="E1629" s="21">
        <v>0</v>
      </c>
      <c r="F1629" s="21">
        <v>-0.21035526505054766</v>
      </c>
      <c r="G1629" s="21">
        <v>-0.21035526505054766</v>
      </c>
      <c r="H1629" s="21">
        <v>7.5796262360325245E-2</v>
      </c>
      <c r="I1629" s="21">
        <v>0</v>
      </c>
      <c r="J1629" s="21">
        <v>4.5477757416195166</v>
      </c>
      <c r="K1629" s="21">
        <v>7.5796262360325245E-2</v>
      </c>
      <c r="L1629" s="21">
        <v>-0.99999999999999922</v>
      </c>
      <c r="M1629" s="21">
        <v>-0.99999999999999922</v>
      </c>
      <c r="N1629" s="21">
        <v>1.515925247206505</v>
      </c>
      <c r="O1629" s="21">
        <v>9.4903817941145476</v>
      </c>
      <c r="P1629" s="21">
        <v>-0.38348156031954722</v>
      </c>
      <c r="Q1629" s="21">
        <v>-1.4457368997285558E-2</v>
      </c>
      <c r="R1629" s="21">
        <v>7.3901314881161945E-4</v>
      </c>
      <c r="S1629" s="21">
        <v>0.33333333333333298</v>
      </c>
      <c r="T1629" s="21">
        <v>0.36130546261826368</v>
      </c>
      <c r="U1629" s="21">
        <v>0.43193887821085364</v>
      </c>
      <c r="V1629" s="21">
        <v>0</v>
      </c>
      <c r="W1629" s="21">
        <v>42.031256472085033</v>
      </c>
      <c r="X1629" s="21">
        <v>2.3745701757196191</v>
      </c>
      <c r="Y1629" s="21">
        <v>-0.99999999999999922</v>
      </c>
      <c r="Z1629" s="21">
        <v>-0.99999999999999922</v>
      </c>
      <c r="AA1629" s="21">
        <v>87.693860034310845</v>
      </c>
      <c r="AB1629" s="21">
        <v>0.25883862485118209</v>
      </c>
      <c r="AC1629" s="21">
        <v>0.12199012916438337</v>
      </c>
      <c r="AD1629" s="21">
        <v>0.5324085369659769</v>
      </c>
      <c r="AE1629" s="21">
        <v>45.661864549077073</v>
      </c>
      <c r="AF1629" s="21">
        <v>-0.99999999999999922</v>
      </c>
      <c r="AG1629" s="21">
        <v>-0.99999999999999922</v>
      </c>
      <c r="AH1629" s="21">
        <v>-0.99999999999999922</v>
      </c>
      <c r="AI1629" s="21">
        <v>0</v>
      </c>
      <c r="AJ1629" s="21">
        <v>0</v>
      </c>
      <c r="AK1629" s="21">
        <v>6.2165619483703166E-2</v>
      </c>
      <c r="AL1629" s="21">
        <v>3.4301857097008157E-2</v>
      </c>
      <c r="AM1629" s="21">
        <v>7.4952629180157215E-3</v>
      </c>
      <c r="AN1629" s="21">
        <v>0.26444648997116887</v>
      </c>
      <c r="AO1629" s="21">
        <v>0.49820967036890929</v>
      </c>
      <c r="AP1629" s="21">
        <v>6.7826715347642619</v>
      </c>
      <c r="AQ1629" s="21">
        <v>46.579032213704494</v>
      </c>
      <c r="AR1629" s="21">
        <v>1.1265776741624507</v>
      </c>
      <c r="AS1629" s="21">
        <v>2.4503664380799433</v>
      </c>
      <c r="AT1629" s="21">
        <v>-0.99999999999999922</v>
      </c>
      <c r="AU1629" s="21">
        <v>-0.99999999999999922</v>
      </c>
      <c r="AV1629" s="21">
        <v>-0.20961625190173611</v>
      </c>
      <c r="AW1629" s="21">
        <v>103.96691336318976</v>
      </c>
      <c r="AX1629" s="21">
        <v>103.96691336318976</v>
      </c>
      <c r="AY1629" s="21">
        <v>0.45275167797745397</v>
      </c>
      <c r="AZ1629" s="21">
        <v>47.202314544662762</v>
      </c>
      <c r="BA1629" s="26">
        <v>1556.4212023374275</v>
      </c>
      <c r="CU1629" t="e">
        <v>#N/A</v>
      </c>
      <c r="CV1629" t="e">
        <v>#N/A</v>
      </c>
    </row>
    <row r="1630" spans="1:100" x14ac:dyDescent="0.25">
      <c r="A1630">
        <v>4127</v>
      </c>
      <c r="B1630" t="s">
        <v>2005</v>
      </c>
      <c r="C1630" s="26">
        <v>3</v>
      </c>
      <c r="D1630" s="21">
        <v>1.0978889113448105</v>
      </c>
      <c r="E1630" s="21">
        <v>0</v>
      </c>
      <c r="F1630" s="21">
        <v>0.25123608023374328</v>
      </c>
      <c r="G1630" s="21">
        <v>0.25123608023374328</v>
      </c>
      <c r="H1630" s="21">
        <v>-7.5468772323649902E-2</v>
      </c>
      <c r="I1630" s="21">
        <v>0</v>
      </c>
      <c r="J1630" s="21">
        <v>-4.5281263394189919</v>
      </c>
      <c r="K1630" s="21">
        <v>-7.5468772323649902E-2</v>
      </c>
      <c r="L1630" s="21">
        <v>-1.0000000000000011</v>
      </c>
      <c r="M1630" s="21">
        <v>-1.0000000000000011</v>
      </c>
      <c r="N1630" s="21">
        <v>-1.5093754464729974</v>
      </c>
      <c r="O1630" s="21">
        <v>-3.1790013478404391</v>
      </c>
      <c r="P1630" s="21">
        <v>-8.4953211734454456E-3</v>
      </c>
      <c r="Q1630" s="21">
        <v>-0.62258915642496515</v>
      </c>
      <c r="R1630" s="21">
        <v>-0.22431210300627363</v>
      </c>
      <c r="S1630" s="21">
        <v>0.24851191801034661</v>
      </c>
      <c r="T1630" s="21">
        <v>0.26180525803819682</v>
      </c>
      <c r="U1630" s="21">
        <v>0.16714514869735281</v>
      </c>
      <c r="V1630" s="21">
        <v>-2.9662268029350014E-2</v>
      </c>
      <c r="W1630" s="21">
        <v>28.930753161607807</v>
      </c>
      <c r="X1630" s="21">
        <v>1.0048648596903667</v>
      </c>
      <c r="Y1630" s="21">
        <v>-1.0000000000000011</v>
      </c>
      <c r="Z1630" s="21">
        <v>-1.0000000000000011</v>
      </c>
      <c r="AA1630" s="21">
        <v>23.404399210889178</v>
      </c>
      <c r="AB1630" s="21">
        <v>0.10776507557345151</v>
      </c>
      <c r="AC1630" s="21">
        <v>-0.18950529966483537</v>
      </c>
      <c r="AD1630" s="21">
        <v>-2.4300612862863478E-2</v>
      </c>
      <c r="AE1630" s="21">
        <v>-5.3020418477123608</v>
      </c>
      <c r="AF1630" s="21">
        <v>-1.0000000000000011</v>
      </c>
      <c r="AG1630" s="21">
        <v>-1.0000000000000011</v>
      </c>
      <c r="AH1630" s="21">
        <v>-1.0000000000000011</v>
      </c>
      <c r="AI1630" s="21">
        <v>0</v>
      </c>
      <c r="AJ1630" s="21">
        <v>-2.9662268029350014E-2</v>
      </c>
      <c r="AK1630" s="21">
        <v>-9.5143644627108434E-2</v>
      </c>
      <c r="AL1630" s="21">
        <v>0.14916568552599285</v>
      </c>
      <c r="AM1630" s="21">
        <v>0.12471831156858948</v>
      </c>
      <c r="AN1630" s="21">
        <v>0.12507255655269622</v>
      </c>
      <c r="AO1630" s="21">
        <v>2.6422395660791951</v>
      </c>
      <c r="AP1630" s="21">
        <v>3.8726423414473699</v>
      </c>
      <c r="AQ1630" s="21">
        <v>24.402626822188839</v>
      </c>
      <c r="AR1630" s="21">
        <v>0.64780005671654595</v>
      </c>
      <c r="AS1630" s="21">
        <v>0.92939608736671775</v>
      </c>
      <c r="AT1630" s="21">
        <v>-1.0000000000000011</v>
      </c>
      <c r="AU1630" s="21">
        <v>-1.0000000000000011</v>
      </c>
      <c r="AV1630" s="21">
        <v>2.6923977227469639E-2</v>
      </c>
      <c r="AW1630" s="21">
        <v>24.098040204496119</v>
      </c>
      <c r="AX1630" s="21">
        <v>21.131813401561121</v>
      </c>
      <c r="AY1630" s="21">
        <v>0.24395287827816869</v>
      </c>
      <c r="AZ1630" s="21">
        <v>-41.150571150940422</v>
      </c>
      <c r="BA1630" s="26">
        <v>1333.0418062927813</v>
      </c>
    </row>
    <row r="1631" spans="1:100" x14ac:dyDescent="0.25">
      <c r="A1631">
        <v>4130</v>
      </c>
      <c r="B1631" t="s">
        <v>2006</v>
      </c>
      <c r="C1631" s="26">
        <v>3</v>
      </c>
      <c r="D1631" s="21">
        <v>3.7826113310436225</v>
      </c>
      <c r="E1631" s="21">
        <v>0</v>
      </c>
      <c r="F1631" s="21">
        <v>0.70076416933629537</v>
      </c>
      <c r="G1631" s="21">
        <v>0.70076416933629537</v>
      </c>
      <c r="H1631" s="21">
        <v>0.21763268270157241</v>
      </c>
      <c r="I1631" s="21">
        <v>-3.4418228893290589E-3</v>
      </c>
      <c r="J1631" s="21">
        <v>12.851451588734593</v>
      </c>
      <c r="K1631" s="21">
        <v>0.21419085981224331</v>
      </c>
      <c r="L1631" s="21">
        <v>-0.99999999999999933</v>
      </c>
      <c r="M1631" s="21">
        <v>-0.99999999999999933</v>
      </c>
      <c r="N1631" s="21">
        <v>4.2838171962448657</v>
      </c>
      <c r="O1631" s="21">
        <v>17.334827089114508</v>
      </c>
      <c r="P1631" s="21">
        <v>0.25671447516099494</v>
      </c>
      <c r="Q1631" s="21">
        <v>0.79710455919620238</v>
      </c>
      <c r="R1631" s="21">
        <v>0.19835872249537972</v>
      </c>
      <c r="S1631" s="21">
        <v>0.33333333333333326</v>
      </c>
      <c r="T1631" s="21">
        <v>0.36224741686289463</v>
      </c>
      <c r="U1631" s="21">
        <v>0.10489639400901569</v>
      </c>
      <c r="V1631" s="21">
        <v>-5.823430283756513E-2</v>
      </c>
      <c r="W1631" s="21">
        <v>21.122079262217397</v>
      </c>
      <c r="X1631" s="21">
        <v>0.57281436461640456</v>
      </c>
      <c r="Y1631" s="21">
        <v>-0.99999999999999933</v>
      </c>
      <c r="Z1631" s="21">
        <v>-0.99999999999999933</v>
      </c>
      <c r="AA1631" s="21">
        <v>41.85679291250834</v>
      </c>
      <c r="AB1631" s="21">
        <v>0.18124507988150859</v>
      </c>
      <c r="AC1631" s="21">
        <v>0.1989470910281213</v>
      </c>
      <c r="AD1631" s="21">
        <v>3.0534927646280921E-2</v>
      </c>
      <c r="AE1631" s="21">
        <v>20.536354927795539</v>
      </c>
      <c r="AF1631" s="21">
        <v>-0.99999999999999933</v>
      </c>
      <c r="AG1631" s="21">
        <v>-0.99999999999999933</v>
      </c>
      <c r="AH1631" s="21">
        <v>-0.99999999999999933</v>
      </c>
      <c r="AI1631" s="21">
        <v>0</v>
      </c>
      <c r="AJ1631" s="21">
        <v>-5.823430283756513E-2</v>
      </c>
      <c r="AK1631" s="21">
        <v>0.16890999513765484</v>
      </c>
      <c r="AL1631" s="21">
        <v>-2.6551347157443572E-2</v>
      </c>
      <c r="AM1631" s="21">
        <v>-7.0620149911517008E-2</v>
      </c>
      <c r="AN1631" s="21">
        <v>0.27610356691322741</v>
      </c>
      <c r="AO1631" s="21">
        <v>-0.92095377209965168</v>
      </c>
      <c r="AP1631" s="21">
        <v>6.7698324370434655</v>
      </c>
      <c r="AQ1631" s="21">
        <v>33.973530850951981</v>
      </c>
      <c r="AR1631" s="21">
        <v>0.74224284136767837</v>
      </c>
      <c r="AS1631" s="21">
        <v>0.78700522442864795</v>
      </c>
      <c r="AT1631" s="21">
        <v>-0.99999999999999933</v>
      </c>
      <c r="AU1631" s="21">
        <v>-0.99999999999999933</v>
      </c>
      <c r="AV1631" s="21">
        <v>0.89912289183167482</v>
      </c>
      <c r="AW1631" s="21">
        <v>65.961452438666328</v>
      </c>
      <c r="AX1631" s="21">
        <v>60.13802215490982</v>
      </c>
      <c r="AY1631" s="21">
        <v>0.16964621138625763</v>
      </c>
      <c r="AZ1631" s="21">
        <v>10.221287601365436</v>
      </c>
      <c r="BA1631" s="26">
        <v>1446.5377885359428</v>
      </c>
    </row>
    <row r="1632" spans="1:100" x14ac:dyDescent="0.25">
      <c r="A1632">
        <v>4131</v>
      </c>
      <c r="B1632" t="s">
        <v>2007</v>
      </c>
      <c r="C1632" s="26">
        <v>3</v>
      </c>
      <c r="D1632" s="21">
        <v>4.3721087809318711</v>
      </c>
      <c r="E1632" s="21">
        <v>-2.2399410647914585E-2</v>
      </c>
      <c r="F1632" s="21">
        <v>-9.3500726820581553E-2</v>
      </c>
      <c r="G1632" s="21">
        <v>-0.10096719703655307</v>
      </c>
      <c r="H1632" s="21">
        <v>-2.1204983264777721E-2</v>
      </c>
      <c r="I1632" s="21">
        <v>0</v>
      </c>
      <c r="J1632" s="21">
        <v>-1.2722989958866635</v>
      </c>
      <c r="K1632" s="21">
        <v>-2.1204983264777721E-2</v>
      </c>
      <c r="L1632" s="21">
        <v>-1.0000000000000002</v>
      </c>
      <c r="M1632" s="21">
        <v>-1.0000000000000002</v>
      </c>
      <c r="N1632" s="21">
        <v>-0.42409966529555465</v>
      </c>
      <c r="O1632" s="21">
        <v>2.9988425880086509</v>
      </c>
      <c r="P1632" s="21">
        <v>-0.58641646224661759</v>
      </c>
      <c r="Q1632" s="21">
        <v>7.7603084348568704E-2</v>
      </c>
      <c r="R1632" s="21">
        <v>-0.14273605473501821</v>
      </c>
      <c r="S1632" s="21">
        <v>0.32805116788120664</v>
      </c>
      <c r="T1632" s="21">
        <v>0.28781461971751099</v>
      </c>
      <c r="U1632" s="21">
        <v>-0.10367649520466657</v>
      </c>
      <c r="V1632" s="21">
        <v>0</v>
      </c>
      <c r="W1632" s="21">
        <v>21.335771026353154</v>
      </c>
      <c r="X1632" s="21">
        <v>0.18165156387852321</v>
      </c>
      <c r="Y1632" s="21">
        <v>-1.0000000000000002</v>
      </c>
      <c r="Z1632" s="21">
        <v>-1.0000000000000002</v>
      </c>
      <c r="AA1632" s="21">
        <v>31.326686727141173</v>
      </c>
      <c r="AB1632" s="21">
        <v>-4.149312040403997E-2</v>
      </c>
      <c r="AC1632" s="21">
        <v>2.9620357622531186E-2</v>
      </c>
      <c r="AD1632" s="21">
        <v>0.21454579789196962</v>
      </c>
      <c r="AE1632" s="21">
        <v>10.133651755523051</v>
      </c>
      <c r="AF1632" s="21">
        <v>-1.0000000000000002</v>
      </c>
      <c r="AG1632" s="21">
        <v>-1.0000000000000002</v>
      </c>
      <c r="AH1632" s="21">
        <v>-1.0000000000000002</v>
      </c>
      <c r="AI1632" s="21">
        <v>0</v>
      </c>
      <c r="AJ1632" s="21">
        <v>0</v>
      </c>
      <c r="AK1632" s="21">
        <v>2.9181672183505432E-2</v>
      </c>
      <c r="AL1632" s="21">
        <v>8.4976140599335684E-2</v>
      </c>
      <c r="AM1632" s="21">
        <v>0.20463284570123841</v>
      </c>
      <c r="AN1632" s="21">
        <v>0.11914978882258963</v>
      </c>
      <c r="AO1632" s="21">
        <v>5.2617295034484854</v>
      </c>
      <c r="AP1632" s="21">
        <v>3.4036254235614196</v>
      </c>
      <c r="AQ1632" s="21">
        <v>20.063472030466485</v>
      </c>
      <c r="AR1632" s="21">
        <v>0.51218929239405098</v>
      </c>
      <c r="AS1632" s="21">
        <v>0.1604465806137455</v>
      </c>
      <c r="AT1632" s="21">
        <v>-1.0000000000000002</v>
      </c>
      <c r="AU1632" s="21">
        <v>-1.0000000000000002</v>
      </c>
      <c r="AV1632" s="21">
        <v>-0.24370325177157121</v>
      </c>
      <c r="AW1632" s="21">
        <v>37.729154738711237</v>
      </c>
      <c r="AX1632" s="21">
        <v>37.729154738711237</v>
      </c>
      <c r="AY1632" s="21">
        <v>-0.14122566902877184</v>
      </c>
      <c r="AZ1632" s="21">
        <v>-32.929489940991282</v>
      </c>
      <c r="BA1632" s="26">
        <v>1411.02531618274</v>
      </c>
      <c r="CU1632" t="e">
        <v>#N/A</v>
      </c>
      <c r="CV1632" t="e">
        <v>#N/A</v>
      </c>
    </row>
    <row r="1633" spans="1:100" x14ac:dyDescent="0.25">
      <c r="A1633">
        <v>4132</v>
      </c>
      <c r="B1633" t="s">
        <v>2008</v>
      </c>
      <c r="C1633" s="26">
        <v>3</v>
      </c>
      <c r="D1633" s="21">
        <v>4.4562807753259461</v>
      </c>
      <c r="E1633" s="21">
        <v>0</v>
      </c>
      <c r="F1633" s="21">
        <v>-0.76508949748876276</v>
      </c>
      <c r="G1633" s="21">
        <v>-0.76508949748876276</v>
      </c>
      <c r="H1633" s="21">
        <v>0.10002432954552279</v>
      </c>
      <c r="I1633" s="21">
        <v>0</v>
      </c>
      <c r="J1633" s="21">
        <v>6.0014597727313657</v>
      </c>
      <c r="K1633" s="21">
        <v>0.10002432954552279</v>
      </c>
      <c r="L1633" s="21">
        <v>-1.0000000000000007</v>
      </c>
      <c r="M1633" s="21">
        <v>-1.0000000000000007</v>
      </c>
      <c r="N1633" s="21">
        <v>2.0004865909104561</v>
      </c>
      <c r="O1633" s="21">
        <v>9.6926510505685535</v>
      </c>
      <c r="P1633" s="21">
        <v>2.133240352389279E-3</v>
      </c>
      <c r="Q1633" s="21">
        <v>1.7032335560367264</v>
      </c>
      <c r="R1633" s="21">
        <v>0.64053934591963335</v>
      </c>
      <c r="S1633" s="21">
        <v>0.24817930187070622</v>
      </c>
      <c r="T1633" s="21">
        <v>0.2384374556108052</v>
      </c>
      <c r="U1633" s="21">
        <v>3.4185223071590588E-2</v>
      </c>
      <c r="V1633" s="21">
        <v>-5.5629195743709774E-3</v>
      </c>
      <c r="W1633" s="21">
        <v>16.608589257328347</v>
      </c>
      <c r="X1633" s="21">
        <v>0.39505992505359688</v>
      </c>
      <c r="Y1633" s="21">
        <v>-1.0000000000000007</v>
      </c>
      <c r="Z1633" s="21">
        <v>-1.0000000000000007</v>
      </c>
      <c r="AA1633" s="21">
        <v>15.259018771833952</v>
      </c>
      <c r="AB1633" s="21">
        <v>-0.38051458017364842</v>
      </c>
      <c r="AC1633" s="21">
        <v>0.20173015541535966</v>
      </c>
      <c r="AD1633" s="21">
        <v>0.1389822281300081</v>
      </c>
      <c r="AE1633" s="21">
        <v>-1.990109831414036</v>
      </c>
      <c r="AF1633" s="21">
        <v>-1.0000000000000007</v>
      </c>
      <c r="AG1633" s="21">
        <v>-1.0000000000000007</v>
      </c>
      <c r="AH1633" s="21">
        <v>-1.0000000000000007</v>
      </c>
      <c r="AI1633" s="21">
        <v>0</v>
      </c>
      <c r="AJ1633" s="21">
        <v>-5.5629195743709774E-3</v>
      </c>
      <c r="AK1633" s="21">
        <v>9.8937253836192864E-3</v>
      </c>
      <c r="AL1633" s="21">
        <v>1.0218900414308792E-2</v>
      </c>
      <c r="AM1633" s="21">
        <v>0.12520167636566917</v>
      </c>
      <c r="AN1633" s="21">
        <v>-0.14545740357720738</v>
      </c>
      <c r="AO1633" s="21">
        <v>3.1795105360598259</v>
      </c>
      <c r="AP1633" s="21">
        <v>-3.5853405873586404</v>
      </c>
      <c r="AQ1633" s="21">
        <v>22.610049030059724</v>
      </c>
      <c r="AR1633" s="21">
        <v>0.51523906097873096</v>
      </c>
      <c r="AS1633" s="21">
        <v>0.49508425459912009</v>
      </c>
      <c r="AT1633" s="21">
        <v>-1.0000000000000007</v>
      </c>
      <c r="AU1633" s="21">
        <v>-1.0000000000000007</v>
      </c>
      <c r="AV1633" s="21">
        <v>-0.12455015156912952</v>
      </c>
      <c r="AW1633" s="21">
        <v>21.366329235043828</v>
      </c>
      <c r="AX1633" s="21">
        <v>20.810037277606739</v>
      </c>
      <c r="AY1633" s="21">
        <v>-0.25538083828409336</v>
      </c>
      <c r="AZ1633" s="21">
        <v>-59.828809810358081</v>
      </c>
      <c r="BA1633" s="26">
        <v>1365.2832176706777</v>
      </c>
    </row>
    <row r="1634" spans="1:100" x14ac:dyDescent="0.25">
      <c r="A1634">
        <v>4135</v>
      </c>
      <c r="B1634" t="s">
        <v>2007</v>
      </c>
      <c r="C1634" s="26">
        <v>3</v>
      </c>
      <c r="D1634" s="21">
        <v>5.281818046430435</v>
      </c>
      <c r="E1634" s="21">
        <v>-1.5771687155824485E-2</v>
      </c>
      <c r="F1634" s="21">
        <v>-0.31607503973434176</v>
      </c>
      <c r="G1634" s="21">
        <v>-0.31918297126565337</v>
      </c>
      <c r="H1634" s="21">
        <v>-5.0661222657609355E-2</v>
      </c>
      <c r="I1634" s="21">
        <v>0</v>
      </c>
      <c r="J1634" s="21">
        <v>-3.0396733594565606</v>
      </c>
      <c r="K1634" s="21">
        <v>-5.0661222657609355E-2</v>
      </c>
      <c r="L1634" s="21">
        <v>-1.000000000000002</v>
      </c>
      <c r="M1634" s="21">
        <v>-1.000000000000002</v>
      </c>
      <c r="N1634" s="21">
        <v>-1.0132244531521879</v>
      </c>
      <c r="O1634" s="21">
        <v>1.9229617157082186</v>
      </c>
      <c r="P1634" s="21">
        <v>7.7949758720123191E-2</v>
      </c>
      <c r="Q1634" s="21">
        <v>3.7443934556399374</v>
      </c>
      <c r="R1634" s="21">
        <v>1.2467455361878697</v>
      </c>
      <c r="S1634" s="21">
        <v>0.33333333333333393</v>
      </c>
      <c r="T1634" s="21">
        <v>0.30414031117298623</v>
      </c>
      <c r="U1634" s="21">
        <v>0.25139003054058284</v>
      </c>
      <c r="V1634" s="21">
        <v>0</v>
      </c>
      <c r="W1634" s="21">
        <v>37.580995908180505</v>
      </c>
      <c r="X1634" s="21">
        <v>1.6799390443705029</v>
      </c>
      <c r="Y1634" s="21">
        <v>-1.000000000000002</v>
      </c>
      <c r="Z1634" s="21">
        <v>-1.000000000000002</v>
      </c>
      <c r="AA1634" s="21">
        <v>78.083586846974143</v>
      </c>
      <c r="AB1634" s="21">
        <v>0.23716754192584732</v>
      </c>
      <c r="AC1634" s="21">
        <v>0.22327932847002474</v>
      </c>
      <c r="AD1634" s="21">
        <v>0.32467003765624353</v>
      </c>
      <c r="AE1634" s="21">
        <v>39.255845402605793</v>
      </c>
      <c r="AF1634" s="21">
        <v>-1.000000000000002</v>
      </c>
      <c r="AG1634" s="21">
        <v>-1.000000000000002</v>
      </c>
      <c r="AH1634" s="21">
        <v>-1.000000000000002</v>
      </c>
      <c r="AI1634" s="21">
        <v>-1.2622145934173505E-2</v>
      </c>
      <c r="AJ1634" s="21">
        <v>0</v>
      </c>
      <c r="AK1634" s="21">
        <v>-5.5022301162718439E-2</v>
      </c>
      <c r="AL1634" s="21">
        <v>-3.3276346875358041E-2</v>
      </c>
      <c r="AM1634" s="21">
        <v>-4.9228065334244515E-2</v>
      </c>
      <c r="AN1634" s="21">
        <v>0.69899902074139897</v>
      </c>
      <c r="AO1634" s="21">
        <v>-1.5058131391697045</v>
      </c>
      <c r="AP1634" s="21">
        <v>17.30859378415818</v>
      </c>
      <c r="AQ1634" s="21">
        <v>34.541322548723947</v>
      </c>
      <c r="AR1634" s="21">
        <v>0.88886367504690289</v>
      </c>
      <c r="AS1634" s="21">
        <v>1.6292778217128931</v>
      </c>
      <c r="AT1634" s="21">
        <v>-1.000000000000002</v>
      </c>
      <c r="AU1634" s="21">
        <v>-1.000000000000002</v>
      </c>
      <c r="AV1634" s="21">
        <v>0.927562564922218</v>
      </c>
      <c r="AW1634" s="21">
        <v>97.315142346840474</v>
      </c>
      <c r="AX1634" s="21">
        <v>97.062699428156975</v>
      </c>
      <c r="AY1634" s="21">
        <v>0.44948048244661598</v>
      </c>
      <c r="AZ1634" s="21">
        <v>72.526985116868275</v>
      </c>
      <c r="BA1634" s="26">
        <v>1532.9420206974846</v>
      </c>
    </row>
    <row r="1635" spans="1:100" x14ac:dyDescent="0.25">
      <c r="A1635">
        <v>4137</v>
      </c>
      <c r="B1635" t="s">
        <v>2009</v>
      </c>
      <c r="C1635" s="26">
        <v>3</v>
      </c>
      <c r="D1635" s="21">
        <v>5.3003861867402602</v>
      </c>
      <c r="E1635" s="21">
        <v>6.9379894037927006E-2</v>
      </c>
      <c r="F1635" s="21">
        <v>-1.5504926147618336E-2</v>
      </c>
      <c r="G1635" s="21">
        <v>1.728910769471274E-2</v>
      </c>
      <c r="H1635" s="21">
        <v>0.11288498681439592</v>
      </c>
      <c r="I1635" s="21">
        <v>0</v>
      </c>
      <c r="J1635" s="21">
        <v>6.7730992088637576</v>
      </c>
      <c r="K1635" s="21">
        <v>0.11288498681439592</v>
      </c>
      <c r="L1635" s="21">
        <v>-0.99999999999999944</v>
      </c>
      <c r="M1635" s="21">
        <v>-0.99999999999999944</v>
      </c>
      <c r="N1635" s="21">
        <v>2.2576997362879183</v>
      </c>
      <c r="O1635" s="21">
        <v>12.090774503298727</v>
      </c>
      <c r="P1635" s="21">
        <v>0.33404217932722485</v>
      </c>
      <c r="Q1635" s="21">
        <v>-5.3921693507473487E-2</v>
      </c>
      <c r="R1635" s="21">
        <v>3.9899201890353356E-2</v>
      </c>
      <c r="S1635" s="21">
        <v>0.34412798922142224</v>
      </c>
      <c r="T1635" s="21">
        <v>0.37829219738124564</v>
      </c>
      <c r="U1635" s="21">
        <v>4.4841530533877724E-2</v>
      </c>
      <c r="V1635" s="21">
        <v>0</v>
      </c>
      <c r="W1635" s="21">
        <v>26.17506921288599</v>
      </c>
      <c r="X1635" s="21">
        <v>0.8259680956634734</v>
      </c>
      <c r="Y1635" s="21">
        <v>-0.99999999999999944</v>
      </c>
      <c r="Z1635" s="21">
        <v>-0.99999999999999944</v>
      </c>
      <c r="AA1635" s="21">
        <v>25.88329719217154</v>
      </c>
      <c r="AB1635" s="21">
        <v>2.0910712251940081E-2</v>
      </c>
      <c r="AC1635" s="21">
        <v>-9.4329470344697519E-2</v>
      </c>
      <c r="AD1635" s="21">
        <v>6.6785333640661457E-2</v>
      </c>
      <c r="AE1635" s="21">
        <v>-0.33167122260479842</v>
      </c>
      <c r="AF1635" s="21">
        <v>-0.99999999999999944</v>
      </c>
      <c r="AG1635" s="21">
        <v>-0.99999999999999944</v>
      </c>
      <c r="AH1635" s="21">
        <v>-0.99999999999999944</v>
      </c>
      <c r="AI1635" s="21">
        <v>0</v>
      </c>
      <c r="AJ1635" s="21">
        <v>0</v>
      </c>
      <c r="AK1635" s="21">
        <v>-8.4391490268726985E-2</v>
      </c>
      <c r="AL1635" s="21">
        <v>-3.0806933376219588E-2</v>
      </c>
      <c r="AM1635" s="21">
        <v>-5.1641339731611446E-2</v>
      </c>
      <c r="AN1635" s="21">
        <v>0.21085275031652845</v>
      </c>
      <c r="AO1635" s="21">
        <v>-1.7129909446339207</v>
      </c>
      <c r="AP1635" s="21">
        <v>5.1172840910321131</v>
      </c>
      <c r="AQ1635" s="21">
        <v>32.948168421749742</v>
      </c>
      <c r="AR1635" s="21">
        <v>0.76726171713654534</v>
      </c>
      <c r="AS1635" s="21">
        <v>0.93885308247786925</v>
      </c>
      <c r="AT1635" s="21">
        <v>-0.99999999999999944</v>
      </c>
      <c r="AU1635" s="21">
        <v>-0.99999999999999944</v>
      </c>
      <c r="AV1635" s="21">
        <v>5.7188309585066106E-2</v>
      </c>
      <c r="AW1635" s="21">
        <v>43.091355786502369</v>
      </c>
      <c r="AX1635" s="21">
        <v>43.091355786502369</v>
      </c>
      <c r="AY1635" s="21">
        <v>-2.8564221687628181E-2</v>
      </c>
      <c r="AZ1635" s="21">
        <v>-29.843796697558716</v>
      </c>
      <c r="BA1635" s="26">
        <v>1376.713466811022</v>
      </c>
      <c r="CU1635" t="e">
        <v>#N/A</v>
      </c>
      <c r="CV1635" t="e">
        <v>#N/A</v>
      </c>
    </row>
    <row r="1636" spans="1:100" x14ac:dyDescent="0.25">
      <c r="A1636">
        <v>4139</v>
      </c>
      <c r="B1636" t="s">
        <v>2010</v>
      </c>
      <c r="C1636" s="26">
        <v>3</v>
      </c>
      <c r="D1636" s="21">
        <v>6.0451958769505705</v>
      </c>
      <c r="E1636" s="21">
        <v>-0.17244810457853604</v>
      </c>
      <c r="F1636" s="21">
        <v>0.17944560444016311</v>
      </c>
      <c r="G1636" s="21">
        <v>0.1210394306267817</v>
      </c>
      <c r="H1636" s="21">
        <v>0.46696122320229272</v>
      </c>
      <c r="I1636" s="21">
        <v>0</v>
      </c>
      <c r="J1636" s="21">
        <v>28.017673392137564</v>
      </c>
      <c r="K1636" s="21">
        <v>0.46696122320229272</v>
      </c>
      <c r="L1636" s="21">
        <v>-0.99999999999999833</v>
      </c>
      <c r="M1636" s="21">
        <v>-0.99999999999999833</v>
      </c>
      <c r="N1636" s="21">
        <v>9.3392244640458522</v>
      </c>
      <c r="O1636" s="21">
        <v>34.183908699714941</v>
      </c>
      <c r="P1636" s="21">
        <v>1.3708913799173963</v>
      </c>
      <c r="Q1636" s="21">
        <v>0.58478142375317133</v>
      </c>
      <c r="R1636" s="21">
        <v>0.24079001608897757</v>
      </c>
      <c r="S1636" s="21">
        <v>0.33333333333333287</v>
      </c>
      <c r="T1636" s="21">
        <v>0.3977389990610728</v>
      </c>
      <c r="U1636" s="21">
        <v>8.1318459289459619E-2</v>
      </c>
      <c r="V1636" s="21">
        <v>0</v>
      </c>
      <c r="W1636" s="21">
        <v>13.817182739262908</v>
      </c>
      <c r="X1636" s="21">
        <v>0.64313114365740476</v>
      </c>
      <c r="Y1636" s="21">
        <v>-0.99999999999999833</v>
      </c>
      <c r="Z1636" s="21">
        <v>-0.99999999999999833</v>
      </c>
      <c r="AA1636" s="21">
        <v>30.851837087580648</v>
      </c>
      <c r="AB1636" s="21">
        <v>-3.0617148849926258E-2</v>
      </c>
      <c r="AC1636" s="21">
        <v>0.34019380636385238</v>
      </c>
      <c r="AD1636" s="21">
        <v>2.6300629130649261E-2</v>
      </c>
      <c r="AE1636" s="21">
        <v>16.793864332228765</v>
      </c>
      <c r="AF1636" s="21">
        <v>-0.99999999999999833</v>
      </c>
      <c r="AG1636" s="21">
        <v>-0.99999999999999833</v>
      </c>
      <c r="AH1636" s="21">
        <v>-0.99999999999999833</v>
      </c>
      <c r="AI1636" s="21">
        <v>0</v>
      </c>
      <c r="AJ1636" s="21">
        <v>0</v>
      </c>
      <c r="AK1636" s="21">
        <v>0.45328533734590198</v>
      </c>
      <c r="AL1636" s="21">
        <v>0.12739491204859618</v>
      </c>
      <c r="AM1636" s="21">
        <v>0.37625291920920673</v>
      </c>
      <c r="AN1636" s="21">
        <v>-0.23528192054278732</v>
      </c>
      <c r="AO1636" s="21">
        <v>11.672749666959676</v>
      </c>
      <c r="AP1636" s="21">
        <v>-5.2450734533267012</v>
      </c>
      <c r="AQ1636" s="21">
        <v>41.834856131400493</v>
      </c>
      <c r="AR1636" s="21">
        <v>0.81239079168386541</v>
      </c>
      <c r="AS1636" s="21">
        <v>1.1100923668596969</v>
      </c>
      <c r="AT1636" s="21">
        <v>-0.99999999999999833</v>
      </c>
      <c r="AU1636" s="21">
        <v>-0.99999999999999833</v>
      </c>
      <c r="AV1636" s="21">
        <v>0.36182944671575906</v>
      </c>
      <c r="AW1636" s="21">
        <v>59.790672333968885</v>
      </c>
      <c r="AX1636" s="21">
        <v>59.790672333968885</v>
      </c>
      <c r="AY1636" s="21">
        <v>0.20783750450643595</v>
      </c>
      <c r="AZ1636" s="21">
        <v>-6.7328001726887923</v>
      </c>
      <c r="BA1636" s="26">
        <v>1300.9695799236786</v>
      </c>
    </row>
    <row r="1637" spans="1:100" x14ac:dyDescent="0.25">
      <c r="A1637">
        <v>4141</v>
      </c>
      <c r="B1637" t="s">
        <v>2011</v>
      </c>
      <c r="C1637" s="26">
        <v>3</v>
      </c>
      <c r="D1637" s="21">
        <v>-0.27658795655524998</v>
      </c>
      <c r="E1637" s="21">
        <v>-3.1917254125695772E-2</v>
      </c>
      <c r="F1637" s="21">
        <v>-0.44363442246431611</v>
      </c>
      <c r="G1637" s="21">
        <v>-0.45305996066673698</v>
      </c>
      <c r="H1637" s="21">
        <v>-9.8857950502731218E-2</v>
      </c>
      <c r="I1637" s="21">
        <v>0</v>
      </c>
      <c r="J1637" s="21">
        <v>-5.9314770301638742</v>
      </c>
      <c r="K1637" s="21">
        <v>-9.8857950502731218E-2</v>
      </c>
      <c r="L1637" s="21">
        <v>-1.000000000000002</v>
      </c>
      <c r="M1637" s="21">
        <v>-1.000000000000002</v>
      </c>
      <c r="N1637" s="21">
        <v>-1.977159010054625</v>
      </c>
      <c r="O1637" s="21">
        <v>-6.6611249473858631</v>
      </c>
      <c r="P1637" s="21">
        <v>-0.39788975021212375</v>
      </c>
      <c r="Q1637" s="21">
        <v>-0.39217313880190413</v>
      </c>
      <c r="R1637" s="21">
        <v>-0.14613471325424554</v>
      </c>
      <c r="S1637" s="21">
        <v>0.33333333333333404</v>
      </c>
      <c r="T1637" s="21">
        <v>0.23969970151033598</v>
      </c>
      <c r="U1637" s="21">
        <v>8.6848413481420139E-3</v>
      </c>
      <c r="V1637" s="21">
        <v>0</v>
      </c>
      <c r="W1637" s="21">
        <v>27.223033067781735</v>
      </c>
      <c r="X1637" s="21">
        <v>0.58681810943811774</v>
      </c>
      <c r="Y1637" s="21">
        <v>-1.000000000000002</v>
      </c>
      <c r="Z1637" s="21">
        <v>-1.000000000000002</v>
      </c>
      <c r="AA1637" s="21">
        <v>32.71449608893478</v>
      </c>
      <c r="AB1637" s="21">
        <v>2.3230862390876537E-2</v>
      </c>
      <c r="AC1637" s="21">
        <v>-0.18401757403233826</v>
      </c>
      <c r="AD1637" s="21">
        <v>0.27353866632960716</v>
      </c>
      <c r="AE1637" s="21">
        <v>5.6375977344072723</v>
      </c>
      <c r="AF1637" s="21">
        <v>-1.000000000000002</v>
      </c>
      <c r="AG1637" s="21">
        <v>-1.000000000000002</v>
      </c>
      <c r="AH1637" s="21">
        <v>-1.000000000000002</v>
      </c>
      <c r="AI1637" s="21">
        <v>0</v>
      </c>
      <c r="AJ1637" s="21">
        <v>0</v>
      </c>
      <c r="AK1637" s="21">
        <v>-0.31243327830148632</v>
      </c>
      <c r="AL1637" s="21">
        <v>-0.12129536389668968</v>
      </c>
      <c r="AM1637" s="21">
        <v>0.5495187518399256</v>
      </c>
      <c r="AN1637" s="21">
        <v>1.3586672875960847E-2</v>
      </c>
      <c r="AO1637" s="21">
        <v>12.17580240449071</v>
      </c>
      <c r="AP1637" s="21">
        <v>-0.26680999758442769</v>
      </c>
      <c r="AQ1637" s="21">
        <v>21.291556037617866</v>
      </c>
      <c r="AR1637" s="21">
        <v>0.58171787619181226</v>
      </c>
      <c r="AS1637" s="21">
        <v>0.48796015893538641</v>
      </c>
      <c r="AT1637" s="21">
        <v>-1.000000000000002</v>
      </c>
      <c r="AU1637" s="21">
        <v>-1.000000000000002</v>
      </c>
      <c r="AV1637" s="21">
        <v>-0.59919467392098258</v>
      </c>
      <c r="AW1637" s="21">
        <v>25.786561143964466</v>
      </c>
      <c r="AX1637" s="21">
        <v>25.786561143964466</v>
      </c>
      <c r="AY1637" s="21">
        <v>-1.4865141263523701E-2</v>
      </c>
      <c r="AZ1637" s="21">
        <v>-54.92491254142557</v>
      </c>
      <c r="BA1637" s="26">
        <v>1361.0613422284694</v>
      </c>
    </row>
    <row r="1638" spans="1:100" x14ac:dyDescent="0.25">
      <c r="A1638">
        <v>4143</v>
      </c>
      <c r="B1638" t="s">
        <v>2012</v>
      </c>
      <c r="C1638" s="26">
        <v>3</v>
      </c>
      <c r="D1638" s="21">
        <v>3.1021859484826195</v>
      </c>
      <c r="E1638" s="21">
        <v>-1.7777188075414063E-3</v>
      </c>
      <c r="F1638" s="21">
        <v>4.1296814249959892</v>
      </c>
      <c r="G1638" s="21">
        <v>4.130342189266706</v>
      </c>
      <c r="H1638" s="21">
        <v>0.54135177472365059</v>
      </c>
      <c r="I1638" s="21">
        <v>0</v>
      </c>
      <c r="J1638" s="21">
        <v>32.481106483419047</v>
      </c>
      <c r="K1638" s="21">
        <v>0.54135177472365059</v>
      </c>
      <c r="L1638" s="21">
        <v>-1</v>
      </c>
      <c r="M1638" s="21">
        <v>-1</v>
      </c>
      <c r="N1638" s="21">
        <v>10.827035494473018</v>
      </c>
      <c r="O1638" s="21">
        <v>39.713634621168389</v>
      </c>
      <c r="P1638" s="21">
        <v>-0.37023322201232967</v>
      </c>
      <c r="Q1638" s="21">
        <v>-0.89632988754580745</v>
      </c>
      <c r="R1638" s="21">
        <v>-0.37366294299575042</v>
      </c>
      <c r="S1638" s="21">
        <v>0.33333333333333337</v>
      </c>
      <c r="T1638" s="21">
        <v>0.28358360960803908</v>
      </c>
      <c r="U1638" s="21">
        <v>0.43477746696957809</v>
      </c>
      <c r="V1638" s="21">
        <v>0</v>
      </c>
      <c r="W1638" s="21">
        <v>20.413705407491999</v>
      </c>
      <c r="X1638" s="21">
        <v>1.7649253123707396</v>
      </c>
      <c r="Y1638" s="21">
        <v>-1</v>
      </c>
      <c r="Z1638" s="21">
        <v>-1</v>
      </c>
      <c r="AA1638" s="21">
        <v>81.329117342888011</v>
      </c>
      <c r="AB1638" s="21">
        <v>0.46466507467098245</v>
      </c>
      <c r="AC1638" s="21">
        <v>0.33286644472586735</v>
      </c>
      <c r="AD1638" s="21">
        <v>0.42824997817098559</v>
      </c>
      <c r="AE1638" s="21">
        <v>61.289074878391766</v>
      </c>
      <c r="AF1638" s="21">
        <v>-1</v>
      </c>
      <c r="AG1638" s="21">
        <v>-1</v>
      </c>
      <c r="AH1638" s="21">
        <v>-1</v>
      </c>
      <c r="AI1638" s="21">
        <v>-7.9906186400149869E-3</v>
      </c>
      <c r="AJ1638" s="21">
        <v>0</v>
      </c>
      <c r="AK1638" s="21">
        <v>0.22065594479486267</v>
      </c>
      <c r="AL1638" s="21">
        <v>0.25339261160496157</v>
      </c>
      <c r="AM1638" s="21">
        <v>1.4117275660673955E-2</v>
      </c>
      <c r="AN1638" s="21">
        <v>-0.15101972166874755</v>
      </c>
      <c r="AO1638" s="21">
        <v>1.456211615491162</v>
      </c>
      <c r="AP1638" s="21">
        <v>-2.5085299836938826</v>
      </c>
      <c r="AQ1638" s="21">
        <v>52.894811890911022</v>
      </c>
      <c r="AR1638" s="21">
        <v>1.0516944099109506</v>
      </c>
      <c r="AS1638" s="21">
        <v>2.3062770870943918</v>
      </c>
      <c r="AT1638" s="21">
        <v>-1</v>
      </c>
      <c r="AU1638" s="21">
        <v>-1</v>
      </c>
      <c r="AV1638" s="21">
        <v>3.756679246270954</v>
      </c>
      <c r="AW1638" s="21">
        <v>118.53422198036246</v>
      </c>
      <c r="AX1638" s="21">
        <v>118.37440960756216</v>
      </c>
      <c r="AY1638" s="21">
        <v>0.6495409323341701</v>
      </c>
      <c r="AZ1638" s="21">
        <v>75.688458789824836</v>
      </c>
      <c r="BA1638" s="26">
        <v>1700.9944909659839</v>
      </c>
    </row>
    <row r="1639" spans="1:100" x14ac:dyDescent="0.25">
      <c r="A1639">
        <v>4145</v>
      </c>
      <c r="B1639" t="s">
        <v>2013</v>
      </c>
      <c r="C1639" s="26">
        <v>3</v>
      </c>
      <c r="D1639" s="21">
        <v>4.1272192020601972</v>
      </c>
      <c r="E1639" s="21">
        <v>0</v>
      </c>
      <c r="F1639" s="21">
        <v>-0.38418507782736522</v>
      </c>
      <c r="G1639" s="21">
        <v>-0.38418507782736522</v>
      </c>
      <c r="H1639" s="21">
        <v>0.57799481155837684</v>
      </c>
      <c r="I1639" s="21">
        <v>0</v>
      </c>
      <c r="J1639" s="21">
        <v>34.679688693502605</v>
      </c>
      <c r="K1639" s="21">
        <v>0.57799481155837684</v>
      </c>
      <c r="L1639" s="21">
        <v>-1.0000000000000004</v>
      </c>
      <c r="M1639" s="21">
        <v>-1.0000000000000004</v>
      </c>
      <c r="N1639" s="21">
        <v>11.559896231167537</v>
      </c>
      <c r="O1639" s="21">
        <v>38.422722817735433</v>
      </c>
      <c r="P1639" s="21">
        <v>-2.0742840026718681E-2</v>
      </c>
      <c r="Q1639" s="21">
        <v>-0.14417437601514857</v>
      </c>
      <c r="R1639" s="21">
        <v>-5.993405390971647E-2</v>
      </c>
      <c r="S1639" s="21">
        <v>0.33333333333333359</v>
      </c>
      <c r="T1639" s="21">
        <v>0.32983781815332935</v>
      </c>
      <c r="U1639" s="21">
        <v>8.974226506849789E-2</v>
      </c>
      <c r="V1639" s="21">
        <v>-1.0029224223494887E-2</v>
      </c>
      <c r="W1639" s="21">
        <v>6.5955752309315727</v>
      </c>
      <c r="X1639" s="21">
        <v>0.3776109862105993</v>
      </c>
      <c r="Y1639" s="21">
        <v>-1.0000000000000004</v>
      </c>
      <c r="Z1639" s="21">
        <v>-1.0000000000000004</v>
      </c>
      <c r="AA1639" s="21">
        <v>40.981413771968874</v>
      </c>
      <c r="AB1639" s="21">
        <v>0.35848486223697723</v>
      </c>
      <c r="AC1639" s="21">
        <v>0.31349443016033662</v>
      </c>
      <c r="AD1639" s="21">
        <v>1.6936159501626274E-2</v>
      </c>
      <c r="AE1639" s="21">
        <v>34.445772594947009</v>
      </c>
      <c r="AF1639" s="21">
        <v>-1.0000000000000004</v>
      </c>
      <c r="AG1639" s="21">
        <v>-1.0000000000000004</v>
      </c>
      <c r="AH1639" s="21">
        <v>-1.0000000000000004</v>
      </c>
      <c r="AI1639" s="21">
        <v>0</v>
      </c>
      <c r="AJ1639" s="21">
        <v>-1.0029224223494887E-2</v>
      </c>
      <c r="AK1639" s="21">
        <v>0.23106065991677213</v>
      </c>
      <c r="AL1639" s="21">
        <v>0.17909513734525342</v>
      </c>
      <c r="AM1639" s="21">
        <v>-0.11003744157328277</v>
      </c>
      <c r="AN1639" s="21">
        <v>-1.138738440266095E-2</v>
      </c>
      <c r="AO1639" s="21">
        <v>-1.5956327397482084</v>
      </c>
      <c r="AP1639" s="21">
        <v>0.61079107665974197</v>
      </c>
      <c r="AQ1639" s="21">
        <v>41.275263924434185</v>
      </c>
      <c r="AR1639" s="21">
        <v>0.74288419233166636</v>
      </c>
      <c r="AS1639" s="21">
        <v>0.95560579776897536</v>
      </c>
      <c r="AT1639" s="21">
        <v>-1.0000000000000004</v>
      </c>
      <c r="AU1639" s="21">
        <v>-1.0000000000000004</v>
      </c>
      <c r="AV1639" s="21">
        <v>-0.44411913173708173</v>
      </c>
      <c r="AW1639" s="21">
        <v>80.014927666364045</v>
      </c>
      <c r="AX1639" s="21">
        <v>79.01200524401456</v>
      </c>
      <c r="AY1639" s="21">
        <v>0.26012037156432466</v>
      </c>
      <c r="AZ1639" s="21">
        <v>19.685844251785692</v>
      </c>
      <c r="BA1639" s="26">
        <v>1530.6536560216443</v>
      </c>
    </row>
    <row r="1640" spans="1:100" x14ac:dyDescent="0.25">
      <c r="A1640">
        <v>4146</v>
      </c>
      <c r="B1640" t="s">
        <v>2014</v>
      </c>
      <c r="C1640" s="26">
        <v>3</v>
      </c>
      <c r="D1640" s="21">
        <v>4.1859837421875525</v>
      </c>
      <c r="E1640" s="21">
        <v>-5.1414183351039568E-3</v>
      </c>
      <c r="F1640" s="21">
        <v>-0.10697148325732123</v>
      </c>
      <c r="G1640" s="21">
        <v>-0.10697148325732123</v>
      </c>
      <c r="H1640" s="21">
        <v>0.18390051685474554</v>
      </c>
      <c r="I1640" s="21">
        <v>0</v>
      </c>
      <c r="J1640" s="21">
        <v>11.034031011284737</v>
      </c>
      <c r="K1640" s="21">
        <v>0.18390051685474554</v>
      </c>
      <c r="L1640" s="21">
        <v>-0.99999999999999889</v>
      </c>
      <c r="M1640" s="21">
        <v>-0.99999999999999889</v>
      </c>
      <c r="N1640" s="21">
        <v>3.6780103370949129</v>
      </c>
      <c r="O1640" s="21">
        <v>15.113043270214966</v>
      </c>
      <c r="P1640" s="21">
        <v>0.36321459271844214</v>
      </c>
      <c r="Q1640" s="21">
        <v>2.4699474390687173</v>
      </c>
      <c r="R1640" s="21">
        <v>0.73009480865526233</v>
      </c>
      <c r="S1640" s="21">
        <v>0.3333333333333332</v>
      </c>
      <c r="T1640" s="21">
        <v>0.45879500451402805</v>
      </c>
      <c r="U1640" s="21">
        <v>-0.23467858727898372</v>
      </c>
      <c r="V1640" s="21">
        <v>0</v>
      </c>
      <c r="W1640" s="21">
        <v>14.941969348545252</v>
      </c>
      <c r="X1640" s="21">
        <v>-0.20502485694262551</v>
      </c>
      <c r="Y1640" s="21">
        <v>-0.99999999999999889</v>
      </c>
      <c r="Z1640" s="21">
        <v>-0.99999999999999889</v>
      </c>
      <c r="AA1640" s="21">
        <v>42.407802455351529</v>
      </c>
      <c r="AB1640" s="21">
        <v>9.6442124892971839E-2</v>
      </c>
      <c r="AC1640" s="21">
        <v>0.26415264296095475</v>
      </c>
      <c r="AD1640" s="21">
        <v>0.17411999810909362</v>
      </c>
      <c r="AE1640" s="21">
        <v>26.735738298151002</v>
      </c>
      <c r="AF1640" s="21">
        <v>-0.99999999999999889</v>
      </c>
      <c r="AG1640" s="21">
        <v>-0.99999999999999889</v>
      </c>
      <c r="AH1640" s="21">
        <v>-0.99999999999999889</v>
      </c>
      <c r="AI1640" s="21">
        <v>0</v>
      </c>
      <c r="AJ1640" s="21">
        <v>0</v>
      </c>
      <c r="AK1640" s="21">
        <v>0.27325658592937613</v>
      </c>
      <c r="AL1640" s="21">
        <v>-9.7665916281352405E-2</v>
      </c>
      <c r="AM1640" s="21">
        <v>-0.11650458120496145</v>
      </c>
      <c r="AN1640" s="21">
        <v>4.3980487037417526E-2</v>
      </c>
      <c r="AO1640" s="21">
        <v>-1.5463316004771555</v>
      </c>
      <c r="AP1640" s="21">
        <v>0.61118259452867596</v>
      </c>
      <c r="AQ1640" s="21">
        <v>25.976000359829996</v>
      </c>
      <c r="AR1640" s="21">
        <v>0.55744975056837698</v>
      </c>
      <c r="AS1640" s="21">
        <v>-2.1124340087879959E-2</v>
      </c>
      <c r="AT1640" s="21">
        <v>-0.99999999999999889</v>
      </c>
      <c r="AU1640" s="21">
        <v>-0.99999999999999889</v>
      </c>
      <c r="AV1640" s="21">
        <v>0.62312332539794102</v>
      </c>
      <c r="AW1640" s="21">
        <v>58.132028320095145</v>
      </c>
      <c r="AX1640" s="21">
        <v>58.132028320095145</v>
      </c>
      <c r="AY1640" s="21">
        <v>0.25540786046489877</v>
      </c>
      <c r="AZ1640" s="21">
        <v>0.55459448630347041</v>
      </c>
      <c r="BA1640" s="26">
        <v>1487.5087360904051</v>
      </c>
    </row>
    <row r="1641" spans="1:100" x14ac:dyDescent="0.25">
      <c r="A1641">
        <v>4150</v>
      </c>
      <c r="B1641" t="s">
        <v>2015</v>
      </c>
      <c r="C1641" s="26">
        <v>3</v>
      </c>
      <c r="D1641" s="21">
        <v>4.4783073695486477</v>
      </c>
      <c r="E1641" s="21">
        <v>6.4941900799798238E-2</v>
      </c>
      <c r="F1641" s="21">
        <v>4.844266102043214E-2</v>
      </c>
      <c r="G1641" s="21">
        <v>6.5372234969783866E-2</v>
      </c>
      <c r="H1641" s="21">
        <v>-2.1096514941118506E-2</v>
      </c>
      <c r="I1641" s="21">
        <v>0</v>
      </c>
      <c r="J1641" s="21">
        <v>-1.2657908964671112</v>
      </c>
      <c r="K1641" s="21">
        <v>-2.1096514941118506E-2</v>
      </c>
      <c r="L1641" s="21">
        <v>-1.0000000000000011</v>
      </c>
      <c r="M1641" s="21">
        <v>-1.0000000000000011</v>
      </c>
      <c r="N1641" s="21">
        <v>-0.42193029882237026</v>
      </c>
      <c r="O1641" s="21">
        <v>3.2778887080513219</v>
      </c>
      <c r="P1641" s="21">
        <v>-9.2976262131741483E-3</v>
      </c>
      <c r="Q1641" s="21">
        <v>0.29784697927312065</v>
      </c>
      <c r="R1641" s="21">
        <v>8.3846722201917245E-2</v>
      </c>
      <c r="S1641" s="21">
        <v>0.33333333333333365</v>
      </c>
      <c r="T1641" s="21">
        <v>0.31671324001415385</v>
      </c>
      <c r="U1641" s="21">
        <v>-2.5299375337118415E-2</v>
      </c>
      <c r="V1641" s="21">
        <v>-8.1534135686966731E-3</v>
      </c>
      <c r="W1641" s="21">
        <v>25.50761197531164</v>
      </c>
      <c r="X1641" s="21">
        <v>0.50440501220877265</v>
      </c>
      <c r="Y1641" s="21">
        <v>-1.0000000000000011</v>
      </c>
      <c r="Z1641" s="21">
        <v>-1.0000000000000011</v>
      </c>
      <c r="AA1641" s="21">
        <v>38.915553942000216</v>
      </c>
      <c r="AB1641" s="21">
        <v>0.1186320714514808</v>
      </c>
      <c r="AC1641" s="21">
        <v>6.7669143178040417E-2</v>
      </c>
      <c r="AD1641" s="21">
        <v>8.0180690260212184E-2</v>
      </c>
      <c r="AE1641" s="21">
        <v>13.324095244486671</v>
      </c>
      <c r="AF1641" s="21">
        <v>-1.0000000000000011</v>
      </c>
      <c r="AG1641" s="21">
        <v>-1.0000000000000011</v>
      </c>
      <c r="AH1641" s="21">
        <v>-1.0000000000000011</v>
      </c>
      <c r="AI1641" s="21">
        <v>0</v>
      </c>
      <c r="AJ1641" s="21">
        <v>-8.1534135686966731E-3</v>
      </c>
      <c r="AK1641" s="21">
        <v>-0.16686265050368296</v>
      </c>
      <c r="AL1641" s="21">
        <v>2.7808556173859834E-2</v>
      </c>
      <c r="AM1641" s="21">
        <v>4.1546899943935497E-2</v>
      </c>
      <c r="AN1641" s="21">
        <v>-4.0743209322713254E-2</v>
      </c>
      <c r="AO1641" s="21">
        <v>0.20435924607997252</v>
      </c>
      <c r="AP1641" s="21">
        <v>-0.87953745219853219</v>
      </c>
      <c r="AQ1641" s="21">
        <v>24.241821078844531</v>
      </c>
      <c r="AR1641" s="21">
        <v>0.61659378444167279</v>
      </c>
      <c r="AS1641" s="21">
        <v>0.48330849726765396</v>
      </c>
      <c r="AT1641" s="21">
        <v>-1.0000000000000011</v>
      </c>
      <c r="AU1641" s="21">
        <v>-1.0000000000000011</v>
      </c>
      <c r="AV1641" s="21">
        <v>0.14921895717170119</v>
      </c>
      <c r="AW1641" s="21">
        <v>41.313905197853018</v>
      </c>
      <c r="AX1641" s="21">
        <v>40.498563840983337</v>
      </c>
      <c r="AY1641" s="21">
        <v>3.8016847636840254E-2</v>
      </c>
      <c r="AZ1641" s="21">
        <v>-13.849812255667372</v>
      </c>
      <c r="BA1641" s="26">
        <v>1427.6156673320027</v>
      </c>
    </row>
    <row r="1642" spans="1:100" x14ac:dyDescent="0.25">
      <c r="A1642">
        <v>4151</v>
      </c>
      <c r="B1642" t="s">
        <v>2016</v>
      </c>
      <c r="C1642" s="26">
        <v>3</v>
      </c>
      <c r="D1642" s="21">
        <v>3.8489636859589327</v>
      </c>
      <c r="E1642" s="21">
        <v>0.17992808116057932</v>
      </c>
      <c r="F1642" s="21">
        <v>-0.56395846297273167</v>
      </c>
      <c r="G1642" s="21">
        <v>-0.54929759330592121</v>
      </c>
      <c r="H1642" s="21">
        <v>0.14498986987818177</v>
      </c>
      <c r="I1642" s="21">
        <v>0</v>
      </c>
      <c r="J1642" s="21">
        <v>8.6993921926909081</v>
      </c>
      <c r="K1642" s="21">
        <v>0.14498986987818177</v>
      </c>
      <c r="L1642" s="21">
        <v>-1.0000000000000007</v>
      </c>
      <c r="M1642" s="21">
        <v>-1.0000000000000007</v>
      </c>
      <c r="N1642" s="21">
        <v>2.8997973975636362</v>
      </c>
      <c r="O1642" s="21">
        <v>11.999058285343919</v>
      </c>
      <c r="P1642" s="21">
        <v>-0.26298116714256625</v>
      </c>
      <c r="Q1642" s="21">
        <v>1.1854603460654103</v>
      </c>
      <c r="R1642" s="21">
        <v>0.35009952869531719</v>
      </c>
      <c r="S1642" s="21">
        <v>0.33333333333333359</v>
      </c>
      <c r="T1642" s="21">
        <v>0.25035508988129085</v>
      </c>
      <c r="U1642" s="21">
        <v>1.4602640429580312E-2</v>
      </c>
      <c r="V1642" s="21">
        <v>5.2143218700568546E-2</v>
      </c>
      <c r="W1642" s="21">
        <v>20.21777649866365</v>
      </c>
      <c r="X1642" s="21">
        <v>0.80996842725817519</v>
      </c>
      <c r="Y1642" s="21">
        <v>-1.0000000000000007</v>
      </c>
      <c r="Z1642" s="21">
        <v>-1.0000000000000007</v>
      </c>
      <c r="AA1642" s="21">
        <v>28.247538396362042</v>
      </c>
      <c r="AB1642" s="21">
        <v>9.0923716790975689E-2</v>
      </c>
      <c r="AC1642" s="21">
        <v>0.18131271978739677</v>
      </c>
      <c r="AD1642" s="21">
        <v>-0.11864318919831111</v>
      </c>
      <c r="AE1642" s="21">
        <v>7.679662369003081</v>
      </c>
      <c r="AF1642" s="21">
        <v>-1.0000000000000007</v>
      </c>
      <c r="AG1642" s="21">
        <v>-1.0000000000000007</v>
      </c>
      <c r="AH1642" s="21">
        <v>-1.0000000000000007</v>
      </c>
      <c r="AI1642" s="21">
        <v>-6.1457570969941373E-2</v>
      </c>
      <c r="AJ1642" s="21">
        <v>5.2143218700568546E-2</v>
      </c>
      <c r="AK1642" s="21">
        <v>0.24704380061439818</v>
      </c>
      <c r="AL1642" s="21">
        <v>-2.9088524748986135E-2</v>
      </c>
      <c r="AM1642" s="21">
        <v>-0.15046500822176509</v>
      </c>
      <c r="AN1642" s="21">
        <v>-7.6220641410538886E-2</v>
      </c>
      <c r="AO1642" s="21">
        <v>-2.526406202472137</v>
      </c>
      <c r="AP1642" s="21">
        <v>-2.0509586590084026</v>
      </c>
      <c r="AQ1642" s="21">
        <v>28.917168691354544</v>
      </c>
      <c r="AR1642" s="21">
        <v>0.6504342823447733</v>
      </c>
      <c r="AS1642" s="21">
        <v>0.95495829713635672</v>
      </c>
      <c r="AT1642" s="21">
        <v>-1.0000000000000007</v>
      </c>
      <c r="AU1642" s="21">
        <v>-1.0000000000000007</v>
      </c>
      <c r="AV1642" s="21">
        <v>-0.19919806461060457</v>
      </c>
      <c r="AW1642" s="21">
        <v>38.195638022697565</v>
      </c>
      <c r="AX1642" s="21">
        <v>42.180808473355604</v>
      </c>
      <c r="AY1642" s="21">
        <v>9.9508963778557016E-2</v>
      </c>
      <c r="AZ1642" s="21">
        <v>-24.817999797947898</v>
      </c>
      <c r="BA1642" s="26">
        <v>1383.5754459251123</v>
      </c>
    </row>
    <row r="1643" spans="1:100" x14ac:dyDescent="0.25">
      <c r="A1643">
        <v>4152</v>
      </c>
      <c r="B1643" t="s">
        <v>2017</v>
      </c>
      <c r="C1643" s="26">
        <v>3</v>
      </c>
      <c r="D1643" s="21">
        <v>4.2981578988236926</v>
      </c>
      <c r="E1643" s="21">
        <v>0</v>
      </c>
      <c r="F1643" s="21">
        <v>1.3814055015876661</v>
      </c>
      <c r="G1643" s="21">
        <v>1.3814055015876661</v>
      </c>
      <c r="H1643" s="21">
        <v>0.36189113325966354</v>
      </c>
      <c r="I1643" s="21">
        <v>0</v>
      </c>
      <c r="J1643" s="21">
        <v>21.713467995579812</v>
      </c>
      <c r="K1643" s="21">
        <v>0.36189113325966354</v>
      </c>
      <c r="L1643" s="21">
        <v>-1.0000000000000002</v>
      </c>
      <c r="M1643" s="21">
        <v>-1.0000000000000002</v>
      </c>
      <c r="N1643" s="21">
        <v>7.2378226651932724</v>
      </c>
      <c r="O1643" s="21">
        <v>27.393031395991173</v>
      </c>
      <c r="P1643" s="21">
        <v>0.22947736571730326</v>
      </c>
      <c r="Q1643" s="21">
        <v>0.4290707205003364</v>
      </c>
      <c r="R1643" s="21">
        <v>0.19448522241574984</v>
      </c>
      <c r="S1643" s="21">
        <v>0.33333333333333343</v>
      </c>
      <c r="T1643" s="21">
        <v>0.26613119539668123</v>
      </c>
      <c r="U1643" s="21">
        <v>4.763028669107381E-2</v>
      </c>
      <c r="V1643" s="21">
        <v>-2.3352762489105595E-2</v>
      </c>
      <c r="W1643" s="21">
        <v>10.474036786892777</v>
      </c>
      <c r="X1643" s="21">
        <v>0.30347959489518433</v>
      </c>
      <c r="Y1643" s="21">
        <v>-1.0000000000000002</v>
      </c>
      <c r="Z1643" s="21">
        <v>-1.0000000000000002</v>
      </c>
      <c r="AA1643" s="21">
        <v>4.0972968724924854</v>
      </c>
      <c r="AB1643" s="21">
        <v>-0.14864569132200114</v>
      </c>
      <c r="AC1643" s="21">
        <v>9.9170160805815755E-2</v>
      </c>
      <c r="AD1643" s="21">
        <v>-8.1948972220135516E-2</v>
      </c>
      <c r="AE1643" s="21">
        <v>-6.5712251368160528</v>
      </c>
      <c r="AF1643" s="21">
        <v>-1.0000000000000002</v>
      </c>
      <c r="AG1643" s="21">
        <v>-1.0000000000000002</v>
      </c>
      <c r="AH1643" s="21">
        <v>-1.0000000000000002</v>
      </c>
      <c r="AI1643" s="21">
        <v>0</v>
      </c>
      <c r="AJ1643" s="21">
        <v>-2.3352762489105595E-2</v>
      </c>
      <c r="AK1643" s="21">
        <v>1.9289249297599356E-2</v>
      </c>
      <c r="AL1643" s="21">
        <v>-2.1815750815177851E-2</v>
      </c>
      <c r="AM1643" s="21">
        <v>0.11892509773170376</v>
      </c>
      <c r="AN1643" s="21">
        <v>0.10871134724955589</v>
      </c>
      <c r="AO1643" s="21">
        <v>3.0695736897805919</v>
      </c>
      <c r="AP1643" s="21">
        <v>2.6087049271630098</v>
      </c>
      <c r="AQ1643" s="21">
        <v>32.187504782472587</v>
      </c>
      <c r="AR1643" s="21">
        <v>0.62374205293198293</v>
      </c>
      <c r="AS1643" s="21">
        <v>0.66537072815484777</v>
      </c>
      <c r="AT1643" s="21">
        <v>-1.0000000000000002</v>
      </c>
      <c r="AU1643" s="21">
        <v>-1.0000000000000002</v>
      </c>
      <c r="AV1643" s="21">
        <v>1.5758907240034163</v>
      </c>
      <c r="AW1643" s="21">
        <v>34.099033195646655</v>
      </c>
      <c r="AX1643" s="21">
        <v>31.763756946736102</v>
      </c>
      <c r="AY1643" s="21">
        <v>5.4588715132048594E-3</v>
      </c>
      <c r="AZ1643" s="21">
        <v>-60.236239117172595</v>
      </c>
      <c r="BA1643" s="26">
        <v>1280.1298017226925</v>
      </c>
    </row>
    <row r="1644" spans="1:100" x14ac:dyDescent="0.25">
      <c r="A1644">
        <v>4153</v>
      </c>
      <c r="B1644" t="s">
        <v>2018</v>
      </c>
      <c r="C1644" s="26">
        <v>3</v>
      </c>
      <c r="D1644" s="21">
        <v>5.796306624984795</v>
      </c>
      <c r="E1644" s="21">
        <v>0.10911600482851649</v>
      </c>
      <c r="F1644" s="21">
        <v>0.26517375112242769</v>
      </c>
      <c r="G1644" s="21">
        <v>0.23975090226674983</v>
      </c>
      <c r="H1644" s="21">
        <v>0.20243791515211979</v>
      </c>
      <c r="I1644" s="21">
        <v>0</v>
      </c>
      <c r="J1644" s="21">
        <v>12.146274909127193</v>
      </c>
      <c r="K1644" s="21">
        <v>0.20243791515211979</v>
      </c>
      <c r="L1644" s="21">
        <v>-1.0000000000000004</v>
      </c>
      <c r="M1644" s="21">
        <v>-1.0000000000000004</v>
      </c>
      <c r="N1644" s="21">
        <v>4.048758303042395</v>
      </c>
      <c r="O1644" s="21">
        <v>18.182332436378744</v>
      </c>
      <c r="P1644" s="21">
        <v>-0.19617025837405677</v>
      </c>
      <c r="Q1644" s="21">
        <v>-1.3249588114478585</v>
      </c>
      <c r="R1644" s="21">
        <v>-0.43586922997523364</v>
      </c>
      <c r="S1644" s="21">
        <v>0.33333333333333348</v>
      </c>
      <c r="T1644" s="21">
        <v>0.43454185674241025</v>
      </c>
      <c r="U1644" s="21">
        <v>5.6560319242294765E-2</v>
      </c>
      <c r="V1644" s="21">
        <v>-7.6139787089350881E-4</v>
      </c>
      <c r="W1644" s="21">
        <v>24.849447851801003</v>
      </c>
      <c r="X1644" s="21">
        <v>0.84764431498546322</v>
      </c>
      <c r="Y1644" s="21">
        <v>-1.0000000000000004</v>
      </c>
      <c r="Z1644" s="21">
        <v>-1.0000000000000004</v>
      </c>
      <c r="AA1644" s="21">
        <v>56.376793468910776</v>
      </c>
      <c r="AB1644" s="21">
        <v>0.20599362101576549</v>
      </c>
      <c r="AC1644" s="21">
        <v>0.39817943772492453</v>
      </c>
      <c r="AD1644" s="21">
        <v>3.5091238201009886E-2</v>
      </c>
      <c r="AE1644" s="21">
        <v>31.963214847084988</v>
      </c>
      <c r="AF1644" s="21">
        <v>-1.0000000000000004</v>
      </c>
      <c r="AG1644" s="21">
        <v>-1.0000000000000004</v>
      </c>
      <c r="AH1644" s="21">
        <v>-1.0000000000000004</v>
      </c>
      <c r="AI1644" s="21">
        <v>-7.0224943988965571E-3</v>
      </c>
      <c r="AJ1644" s="21">
        <v>-7.6139787089350881E-4</v>
      </c>
      <c r="AK1644" s="21">
        <v>-1.7259369154437227E-2</v>
      </c>
      <c r="AL1644" s="21">
        <v>0.18171475506544627</v>
      </c>
      <c r="AM1644" s="21">
        <v>2.067390293453775E-2</v>
      </c>
      <c r="AN1644" s="21">
        <v>-1.8087236072498597E-2</v>
      </c>
      <c r="AO1644" s="21">
        <v>0.43055072759125845</v>
      </c>
      <c r="AP1644" s="21">
        <v>0.45639287351476687</v>
      </c>
      <c r="AQ1644" s="21">
        <v>36.995722760928189</v>
      </c>
      <c r="AR1644" s="21">
        <v>0.82367411144714453</v>
      </c>
      <c r="AS1644" s="21">
        <v>1.0500822301375832</v>
      </c>
      <c r="AT1644" s="21">
        <v>-1.0000000000000004</v>
      </c>
      <c r="AU1644" s="21">
        <v>-1.0000000000000004</v>
      </c>
      <c r="AV1644" s="21">
        <v>-0.19611832770848373</v>
      </c>
      <c r="AW1644" s="21">
        <v>75.01551877880425</v>
      </c>
      <c r="AX1644" s="21">
        <v>74.798929103736967</v>
      </c>
      <c r="AY1644" s="21">
        <v>0.11947274801058254</v>
      </c>
      <c r="AZ1644" s="21">
        <v>-8.9135924551335286</v>
      </c>
      <c r="BA1644" s="26">
        <v>1471.2132003375941</v>
      </c>
    </row>
    <row r="1645" spans="1:100" x14ac:dyDescent="0.25">
      <c r="A1645">
        <v>4156</v>
      </c>
      <c r="B1645" t="s">
        <v>2019</v>
      </c>
      <c r="C1645" s="26">
        <v>3</v>
      </c>
      <c r="D1645" s="21">
        <v>5.0966161159495282</v>
      </c>
      <c r="E1645" s="21">
        <v>0.11129148307236077</v>
      </c>
      <c r="F1645" s="21">
        <v>-0.4775034189345973</v>
      </c>
      <c r="G1645" s="21">
        <v>-0.44387386892436659</v>
      </c>
      <c r="H1645" s="21">
        <v>4.0329155259259432E-2</v>
      </c>
      <c r="I1645" s="21">
        <v>0</v>
      </c>
      <c r="J1645" s="21">
        <v>2.4197493155555647</v>
      </c>
      <c r="K1645" s="21">
        <v>4.0329155259259432E-2</v>
      </c>
      <c r="L1645" s="21">
        <v>-1.0000000000000013</v>
      </c>
      <c r="M1645" s="21">
        <v>-1.0000000000000013</v>
      </c>
      <c r="N1645" s="21">
        <v>0.80658310518518872</v>
      </c>
      <c r="O1645" s="21">
        <v>7.0724915625807352</v>
      </c>
      <c r="P1645" s="21">
        <v>-0.5133818424420119</v>
      </c>
      <c r="Q1645" s="21">
        <v>-1.2068841006763797</v>
      </c>
      <c r="R1645" s="21">
        <v>-0.39550693264094272</v>
      </c>
      <c r="S1645" s="21">
        <v>0.33333333333333381</v>
      </c>
      <c r="T1645" s="21">
        <v>0.4008981825172816</v>
      </c>
      <c r="U1645" s="21">
        <v>-0.12652345762775905</v>
      </c>
      <c r="V1645" s="21">
        <v>0</v>
      </c>
      <c r="W1645" s="21">
        <v>22.695156118543846</v>
      </c>
      <c r="X1645" s="21">
        <v>0.25537337926426706</v>
      </c>
      <c r="Y1645" s="21">
        <v>-1.0000000000000013</v>
      </c>
      <c r="Z1645" s="21">
        <v>-1.0000000000000013</v>
      </c>
      <c r="AA1645" s="21">
        <v>43.879424271823673</v>
      </c>
      <c r="AB1645" s="21">
        <v>5.1450789804598683E-2</v>
      </c>
      <c r="AC1645" s="21">
        <v>6.2062959949833955E-2</v>
      </c>
      <c r="AD1645" s="21">
        <v>0.3180817519639817</v>
      </c>
      <c r="AE1645" s="21">
        <v>21.579775085920716</v>
      </c>
      <c r="AF1645" s="21">
        <v>-1.0000000000000013</v>
      </c>
      <c r="AG1645" s="21">
        <v>-1.0000000000000013</v>
      </c>
      <c r="AH1645" s="21">
        <v>-1.0000000000000013</v>
      </c>
      <c r="AI1645" s="21">
        <v>1.2020978367033074E-3</v>
      </c>
      <c r="AJ1645" s="21">
        <v>0</v>
      </c>
      <c r="AK1645" s="21">
        <v>0.56061130893161948</v>
      </c>
      <c r="AL1645" s="21">
        <v>-0.1066726946047061</v>
      </c>
      <c r="AM1645" s="21">
        <v>3.2393292172520363E-2</v>
      </c>
      <c r="AN1645" s="21">
        <v>-0.10296351494319571</v>
      </c>
      <c r="AO1645" s="21">
        <v>3.6128888489711071</v>
      </c>
      <c r="AP1645" s="21">
        <v>-3.1074513466034221</v>
      </c>
      <c r="AQ1645" s="21">
        <v>25.114905434099423</v>
      </c>
      <c r="AR1645" s="21">
        <v>0.60770805822285634</v>
      </c>
      <c r="AS1645" s="21">
        <v>0.29570253452352646</v>
      </c>
      <c r="AT1645" s="21">
        <v>-1.0000000000000013</v>
      </c>
      <c r="AU1645" s="21">
        <v>-1.0000000000000013</v>
      </c>
      <c r="AV1645" s="21">
        <v>-0.83938080156530925</v>
      </c>
      <c r="AW1645" s="21">
        <v>47.844464487800948</v>
      </c>
      <c r="AX1645" s="21">
        <v>47.868506444535015</v>
      </c>
      <c r="AY1645" s="21">
        <v>-1.1535786774978588E-2</v>
      </c>
      <c r="AZ1645" s="21">
        <v>-14.979684906418361</v>
      </c>
      <c r="BA1645" s="26">
        <v>1481.3652274835995</v>
      </c>
    </row>
    <row r="1646" spans="1:100" x14ac:dyDescent="0.25">
      <c r="A1646">
        <v>4159</v>
      </c>
      <c r="B1646" t="s">
        <v>2020</v>
      </c>
      <c r="C1646" s="26">
        <v>3</v>
      </c>
      <c r="D1646" s="21">
        <v>5.1506127901534766</v>
      </c>
      <c r="E1646" s="21">
        <v>-9.1126127393423122E-3</v>
      </c>
      <c r="F1646" s="21">
        <v>0.48252732898291972</v>
      </c>
      <c r="G1646" s="21">
        <v>0.48252732898291972</v>
      </c>
      <c r="H1646" s="21">
        <v>2.9418534567630387E-2</v>
      </c>
      <c r="I1646" s="21">
        <v>0</v>
      </c>
      <c r="J1646" s="21">
        <v>1.7651120740578252</v>
      </c>
      <c r="K1646" s="21">
        <v>2.9418534567630387E-2</v>
      </c>
      <c r="L1646" s="21">
        <v>-0.999999999999999</v>
      </c>
      <c r="M1646" s="21">
        <v>-0.999999999999999</v>
      </c>
      <c r="N1646" s="21">
        <v>0.58837069135260789</v>
      </c>
      <c r="O1646" s="21">
        <v>7.3982521931942262</v>
      </c>
      <c r="P1646" s="21">
        <v>0.64061500679883654</v>
      </c>
      <c r="Q1646" s="21">
        <v>9.0768176103939169E-2</v>
      </c>
      <c r="R1646" s="21">
        <v>1.5311708194968132E-2</v>
      </c>
      <c r="S1646" s="21">
        <v>0.3374660713548488</v>
      </c>
      <c r="T1646" s="21">
        <v>0.29254855366929672</v>
      </c>
      <c r="U1646" s="21">
        <v>0.29164160095314151</v>
      </c>
      <c r="V1646" s="21">
        <v>0</v>
      </c>
      <c r="W1646" s="21">
        <v>35.689507656386276</v>
      </c>
      <c r="X1646" s="21">
        <v>1.726377714605045</v>
      </c>
      <c r="Y1646" s="21">
        <v>-0.999999999999999</v>
      </c>
      <c r="Z1646" s="21">
        <v>-0.999999999999999</v>
      </c>
      <c r="AA1646" s="21">
        <v>69.851597841326992</v>
      </c>
      <c r="AB1646" s="21">
        <v>0.35969162282973455</v>
      </c>
      <c r="AC1646" s="21">
        <v>0.10356127586959792</v>
      </c>
      <c r="AD1646" s="21">
        <v>0.21968267083558268</v>
      </c>
      <c r="AE1646" s="21">
        <v>34.146778476745752</v>
      </c>
      <c r="AF1646" s="21">
        <v>-0.999999999999999</v>
      </c>
      <c r="AG1646" s="21">
        <v>-0.999999999999999</v>
      </c>
      <c r="AH1646" s="21">
        <v>-0.999999999999999</v>
      </c>
      <c r="AI1646" s="21">
        <v>-3.4725443168008331E-2</v>
      </c>
      <c r="AJ1646" s="21">
        <v>0</v>
      </c>
      <c r="AK1646" s="21">
        <v>-1.7467716655525031E-4</v>
      </c>
      <c r="AL1646" s="21">
        <v>0.2199683434508477</v>
      </c>
      <c r="AM1646" s="21">
        <v>4.774541374982233E-2</v>
      </c>
      <c r="AN1646" s="21">
        <v>0.33208618331126416</v>
      </c>
      <c r="AO1646" s="21">
        <v>1.1927619579127828</v>
      </c>
      <c r="AP1646" s="21">
        <v>9.4019963000358402</v>
      </c>
      <c r="AQ1646" s="21">
        <v>37.454619730444094</v>
      </c>
      <c r="AR1646" s="21">
        <v>0.92165622597728702</v>
      </c>
      <c r="AS1646" s="21">
        <v>1.7557962491726764</v>
      </c>
      <c r="AT1646" s="21">
        <v>-0.999999999999999</v>
      </c>
      <c r="AU1646" s="21">
        <v>-0.999999999999999</v>
      </c>
      <c r="AV1646" s="21">
        <v>0.49783903717788758</v>
      </c>
      <c r="AW1646" s="21">
        <v>86.651846334557021</v>
      </c>
      <c r="AX1646" s="21">
        <v>85.957337471196851</v>
      </c>
      <c r="AY1646" s="21">
        <v>0.20388799478170286</v>
      </c>
      <c r="AZ1646" s="21">
        <v>4.7080217420519359</v>
      </c>
      <c r="BA1646" s="26">
        <v>1476.2671100800874</v>
      </c>
    </row>
    <row r="1647" spans="1:100" x14ac:dyDescent="0.25">
      <c r="A1647">
        <v>4160</v>
      </c>
      <c r="B1647" t="s">
        <v>2021</v>
      </c>
      <c r="C1647" s="26">
        <v>3</v>
      </c>
      <c r="D1647" s="21">
        <v>3.5835304090572917</v>
      </c>
      <c r="E1647" s="21">
        <v>-2.2853888619570627E-2</v>
      </c>
      <c r="F1647" s="21">
        <v>0.37656488481301625</v>
      </c>
      <c r="G1647" s="21">
        <v>0.36007999871330915</v>
      </c>
      <c r="H1647" s="21">
        <v>0.18395865858360197</v>
      </c>
      <c r="I1647" s="21">
        <v>0</v>
      </c>
      <c r="J1647" s="21">
        <v>11.037519515016117</v>
      </c>
      <c r="K1647" s="21">
        <v>0.18395865858360197</v>
      </c>
      <c r="L1647" s="21">
        <v>-1.0000000000000007</v>
      </c>
      <c r="M1647" s="21">
        <v>-1.0000000000000007</v>
      </c>
      <c r="N1647" s="21">
        <v>3.6791731716720379</v>
      </c>
      <c r="O1647" s="21">
        <v>14.981129922786717</v>
      </c>
      <c r="P1647" s="21">
        <v>-1.8434768857731827</v>
      </c>
      <c r="Q1647" s="21">
        <v>-0.65266700460808369</v>
      </c>
      <c r="R1647" s="21">
        <v>-0.39699895729240409</v>
      </c>
      <c r="S1647" s="21">
        <v>0.33333333333333326</v>
      </c>
      <c r="T1647" s="21">
        <v>0.2749932228964696</v>
      </c>
      <c r="U1647" s="21">
        <v>-0.22232996218754356</v>
      </c>
      <c r="V1647" s="21">
        <v>0</v>
      </c>
      <c r="W1647" s="21">
        <v>8.081517418346305</v>
      </c>
      <c r="X1647" s="21">
        <v>-0.41007351383694274</v>
      </c>
      <c r="Y1647" s="21">
        <v>-1.0000000000000007</v>
      </c>
      <c r="Z1647" s="21">
        <v>-1.0000000000000007</v>
      </c>
      <c r="AA1647" s="21">
        <v>31.028302644019561</v>
      </c>
      <c r="AB1647" s="21">
        <v>0.18772601006668171</v>
      </c>
      <c r="AC1647" s="21">
        <v>9.0679066223871396E-2</v>
      </c>
      <c r="AD1647" s="21">
        <v>0.18847060736876048</v>
      </c>
      <c r="AE1647" s="21">
        <v>23.343784182965681</v>
      </c>
      <c r="AF1647" s="21">
        <v>-1.0000000000000007</v>
      </c>
      <c r="AG1647" s="21">
        <v>-1.0000000000000007</v>
      </c>
      <c r="AH1647" s="21">
        <v>-1.0000000000000007</v>
      </c>
      <c r="AI1647" s="21">
        <v>0</v>
      </c>
      <c r="AJ1647" s="21">
        <v>0</v>
      </c>
      <c r="AK1647" s="21">
        <v>-0.11436940106453629</v>
      </c>
      <c r="AL1647" s="21">
        <v>0.17972420531495015</v>
      </c>
      <c r="AM1647" s="21">
        <v>0.12351359495175628</v>
      </c>
      <c r="AN1647" s="21">
        <v>-0.26458876358584371</v>
      </c>
      <c r="AO1647" s="21">
        <v>2.5159928684712241</v>
      </c>
      <c r="AP1647" s="21">
        <v>-5.7160980630713434</v>
      </c>
      <c r="AQ1647" s="21">
        <v>19.119036933362423</v>
      </c>
      <c r="AR1647" s="21">
        <v>0.38599659404225933</v>
      </c>
      <c r="AS1647" s="21">
        <v>-0.2261148552533408</v>
      </c>
      <c r="AT1647" s="21">
        <v>-1.0000000000000007</v>
      </c>
      <c r="AU1647" s="21">
        <v>-1.0000000000000007</v>
      </c>
      <c r="AV1647" s="21">
        <v>-3.6918958579094857E-2</v>
      </c>
      <c r="AW1647" s="21">
        <v>40.293334503734961</v>
      </c>
      <c r="AX1647" s="21">
        <v>40.293334503734961</v>
      </c>
      <c r="AY1647" s="21">
        <v>2.7048012766301421E-2</v>
      </c>
      <c r="AZ1647" s="21">
        <v>-26.668686854671957</v>
      </c>
      <c r="BA1647" s="26">
        <v>1414.3452431465848</v>
      </c>
    </row>
    <row r="1648" spans="1:100" x14ac:dyDescent="0.25">
      <c r="A1648">
        <v>4161</v>
      </c>
      <c r="B1648" t="s">
        <v>2022</v>
      </c>
      <c r="C1648" s="26">
        <v>2</v>
      </c>
      <c r="D1648" s="21">
        <v>3.0420882656565666</v>
      </c>
      <c r="E1648" s="21">
        <v>-0.15323248671421486</v>
      </c>
      <c r="F1648" s="21">
        <v>-0.30462835262775112</v>
      </c>
      <c r="G1648" s="21">
        <v>-0.29834482901032977</v>
      </c>
      <c r="H1648" s="21">
        <v>-9.4939173420405948E-3</v>
      </c>
      <c r="I1648" s="21">
        <v>0</v>
      </c>
      <c r="J1648" s="21">
        <v>-0.56963504052243596</v>
      </c>
      <c r="K1648" s="21">
        <v>-9.4939173420405948E-3</v>
      </c>
      <c r="L1648" s="21">
        <v>-1</v>
      </c>
      <c r="M1648" s="21">
        <v>-1</v>
      </c>
      <c r="N1648" s="21">
        <v>-0.18987834684081184</v>
      </c>
      <c r="O1648" s="21">
        <v>3.2531669279360784</v>
      </c>
      <c r="P1648" s="21">
        <v>-0.60826235638368309</v>
      </c>
      <c r="Q1648" s="21">
        <v>-1.133408022632578</v>
      </c>
      <c r="R1648" s="21">
        <v>-0.37077360659246666</v>
      </c>
      <c r="S1648" s="21">
        <v>0.31308000795454843</v>
      </c>
      <c r="T1648" s="21">
        <v>0.21090536777166843</v>
      </c>
      <c r="U1648" s="21">
        <v>-1.3112340165687089E-2</v>
      </c>
      <c r="V1648" s="21">
        <v>-1.1364803199786002E-2</v>
      </c>
      <c r="W1648" s="21">
        <v>18.591245388560484</v>
      </c>
      <c r="X1648" s="21">
        <v>0.38255183875904741</v>
      </c>
      <c r="Y1648" s="21">
        <v>-1</v>
      </c>
      <c r="Z1648" s="21">
        <v>-1</v>
      </c>
      <c r="AA1648" s="21">
        <v>30.624300514395365</v>
      </c>
      <c r="AB1648" s="21">
        <v>1.5654443817009103E-2</v>
      </c>
      <c r="AC1648" s="21">
        <v>1.5829449823017955E-2</v>
      </c>
      <c r="AD1648" s="21">
        <v>1.2112369210241794E-2</v>
      </c>
      <c r="AE1648" s="21">
        <v>8.2457858652308751</v>
      </c>
      <c r="AF1648" s="21">
        <v>-1</v>
      </c>
      <c r="AG1648" s="21">
        <v>-1</v>
      </c>
      <c r="AH1648" s="21">
        <v>-1</v>
      </c>
      <c r="AI1648" s="21">
        <v>-6.4988408418607552E-3</v>
      </c>
      <c r="AJ1648" s="21">
        <v>-1.1364803199786002E-2</v>
      </c>
      <c r="AK1648" s="21">
        <v>0.21304843082614072</v>
      </c>
      <c r="AL1648" s="21">
        <v>-4.1220473836893382E-2</v>
      </c>
      <c r="AM1648" s="21">
        <v>0.2397968981501043</v>
      </c>
      <c r="AN1648" s="21">
        <v>-5.6356037935050549E-2</v>
      </c>
      <c r="AO1648" s="21">
        <v>6.4931874936076968</v>
      </c>
      <c r="AP1648" s="21">
        <v>-1.048026203285116</v>
      </c>
      <c r="AQ1648" s="21">
        <v>23.414290663364014</v>
      </c>
      <c r="AR1648" s="21">
        <v>0.56085816437236202</v>
      </c>
      <c r="AS1648" s="21">
        <v>0.45519405180649469</v>
      </c>
      <c r="AT1648" s="21">
        <v>-1</v>
      </c>
      <c r="AU1648" s="21">
        <v>-1</v>
      </c>
      <c r="AV1648" s="21">
        <v>-0.44031516096145329</v>
      </c>
      <c r="AW1648" s="21">
        <v>40.735944308031861</v>
      </c>
      <c r="AX1648" s="21">
        <v>40.665356346921271</v>
      </c>
      <c r="AY1648" s="21">
        <v>5.8148538420992005E-2</v>
      </c>
      <c r="AZ1648" s="21">
        <v>-19.011564410205182</v>
      </c>
      <c r="BA1648" s="26">
        <v>1435.3797397623571</v>
      </c>
    </row>
    <row r="1649" spans="1:100" x14ac:dyDescent="0.25">
      <c r="A1649">
        <v>4166</v>
      </c>
      <c r="B1649" t="s">
        <v>2023</v>
      </c>
      <c r="C1649" s="26">
        <v>3</v>
      </c>
      <c r="D1649" s="21">
        <v>4.7186033677698829</v>
      </c>
      <c r="E1649" s="21">
        <v>-1.144604123864553</v>
      </c>
      <c r="F1649" s="21">
        <v>-3.6642413246074694E-2</v>
      </c>
      <c r="G1649" s="21">
        <v>-0.40448418789518581</v>
      </c>
      <c r="H1649" s="21">
        <v>2.7892508261040262E-2</v>
      </c>
      <c r="I1649" s="21">
        <v>0</v>
      </c>
      <c r="J1649" s="21">
        <v>1.6735504956624179</v>
      </c>
      <c r="K1649" s="21">
        <v>2.7892508261040262E-2</v>
      </c>
      <c r="L1649" s="21">
        <v>-0.99999999999999889</v>
      </c>
      <c r="M1649" s="21">
        <v>-0.99999999999999889</v>
      </c>
      <c r="N1649" s="21">
        <v>0.55785016522080577</v>
      </c>
      <c r="O1649" s="21">
        <v>5.9876696755371164</v>
      </c>
      <c r="P1649" s="21">
        <v>-1.1035532278238239E-2</v>
      </c>
      <c r="Q1649" s="21">
        <v>1.734727374540987</v>
      </c>
      <c r="R1649" s="21">
        <v>0.41150745061372068</v>
      </c>
      <c r="S1649" s="21">
        <v>0.3333333333333332</v>
      </c>
      <c r="T1649" s="21">
        <v>0.28090436942606273</v>
      </c>
      <c r="U1649" s="21">
        <v>-7.018286948011887E-2</v>
      </c>
      <c r="V1649" s="21">
        <v>-5.2131595589195662E-3</v>
      </c>
      <c r="W1649" s="21">
        <v>20.437966618372698</v>
      </c>
      <c r="X1649" s="21">
        <v>0.21401432717063215</v>
      </c>
      <c r="Y1649" s="21">
        <v>-0.99999999999999889</v>
      </c>
      <c r="Z1649" s="21">
        <v>-0.99999999999999889</v>
      </c>
      <c r="AA1649" s="21">
        <v>19.540600369120238</v>
      </c>
      <c r="AB1649" s="21">
        <v>0.23361464526490355</v>
      </c>
      <c r="AC1649" s="21">
        <v>-0.24011843318924556</v>
      </c>
      <c r="AD1649" s="21">
        <v>-1.967368607298163E-2</v>
      </c>
      <c r="AE1649" s="21">
        <v>-1.308873699866179</v>
      </c>
      <c r="AF1649" s="21">
        <v>-0.99999999999999889</v>
      </c>
      <c r="AG1649" s="21">
        <v>-0.99999999999999889</v>
      </c>
      <c r="AH1649" s="21">
        <v>-0.99999999999999889</v>
      </c>
      <c r="AI1649" s="21">
        <v>0</v>
      </c>
      <c r="AJ1649" s="21">
        <v>-5.2131595589195662E-3</v>
      </c>
      <c r="AK1649" s="21">
        <v>0.28543256891484203</v>
      </c>
      <c r="AL1649" s="21">
        <v>0.20804947583865682</v>
      </c>
      <c r="AM1649" s="21">
        <v>9.668966269647826E-2</v>
      </c>
      <c r="AN1649" s="21">
        <v>-1.2982054660222238E-2</v>
      </c>
      <c r="AO1649" s="21">
        <v>3.844404411986166</v>
      </c>
      <c r="AP1649" s="21">
        <v>0.71569601268772809</v>
      </c>
      <c r="AQ1649" s="21">
        <v>22.111517114035109</v>
      </c>
      <c r="AR1649" s="21">
        <v>0.53884167372035774</v>
      </c>
      <c r="AS1649" s="21">
        <v>0.24190683543167235</v>
      </c>
      <c r="AT1649" s="21">
        <v>-0.99999999999999889</v>
      </c>
      <c r="AU1649" s="21">
        <v>-0.99999999999999889</v>
      </c>
      <c r="AV1649" s="21">
        <v>7.0232627185352545E-3</v>
      </c>
      <c r="AW1649" s="21">
        <v>26.243966057345077</v>
      </c>
      <c r="AX1649" s="21">
        <v>25.722650101453119</v>
      </c>
      <c r="AY1649" s="21">
        <v>-0.16834994448879212</v>
      </c>
      <c r="AZ1649" s="21">
        <v>-56.515868722893416</v>
      </c>
      <c r="BA1649" s="26">
        <v>1367.2001872348028</v>
      </c>
      <c r="CU1649" t="e">
        <v>#N/A</v>
      </c>
      <c r="CV1649" t="e">
        <v>#N/A</v>
      </c>
    </row>
    <row r="1650" spans="1:100" x14ac:dyDescent="0.25">
      <c r="A1650">
        <v>4169</v>
      </c>
      <c r="B1650" t="s">
        <v>1297</v>
      </c>
      <c r="C1650" s="26">
        <v>3</v>
      </c>
      <c r="D1650" s="21">
        <v>4.2379660163951609</v>
      </c>
      <c r="E1650" s="21">
        <v>-0.13510943358771121</v>
      </c>
      <c r="F1650" s="21">
        <v>0.37962532404751015</v>
      </c>
      <c r="G1650" s="21">
        <v>0.34436099371308093</v>
      </c>
      <c r="H1650" s="21">
        <v>6.818199686104251E-2</v>
      </c>
      <c r="I1650" s="21">
        <v>0</v>
      </c>
      <c r="J1650" s="21">
        <v>4.0909198116625509</v>
      </c>
      <c r="K1650" s="21">
        <v>6.818199686104251E-2</v>
      </c>
      <c r="L1650" s="21">
        <v>-1.0000000000000011</v>
      </c>
      <c r="M1650" s="21">
        <v>-1.0000000000000011</v>
      </c>
      <c r="N1650" s="21">
        <v>1.3636399372208499</v>
      </c>
      <c r="O1650" s="21">
        <v>8.6732468217707961</v>
      </c>
      <c r="P1650" s="21">
        <v>-0.47319348146851004</v>
      </c>
      <c r="Q1650" s="21">
        <v>0.29499352868221806</v>
      </c>
      <c r="R1650" s="21">
        <v>8.2488807312353862E-2</v>
      </c>
      <c r="S1650" s="21">
        <v>0.3333333333333337</v>
      </c>
      <c r="T1650" s="21">
        <v>0.39876994587497638</v>
      </c>
      <c r="U1650" s="21">
        <v>0.21776837460256124</v>
      </c>
      <c r="V1650" s="21">
        <v>-3.9036165676931763E-3</v>
      </c>
      <c r="W1650" s="21">
        <v>35.111441615285401</v>
      </c>
      <c r="X1650" s="21">
        <v>1.5781102071241717</v>
      </c>
      <c r="Y1650" s="21">
        <v>-1.0000000000000011</v>
      </c>
      <c r="Z1650" s="21">
        <v>-1.0000000000000011</v>
      </c>
      <c r="AA1650" s="21">
        <v>97.836075695994708</v>
      </c>
      <c r="AB1650" s="21">
        <v>0.32665245704180956</v>
      </c>
      <c r="AC1650" s="21">
        <v>0.38732173397764208</v>
      </c>
      <c r="AD1650" s="21">
        <v>0.53886871444848594</v>
      </c>
      <c r="AE1650" s="21">
        <v>62.642145273396871</v>
      </c>
      <c r="AF1650" s="21">
        <v>-1.0000000000000011</v>
      </c>
      <c r="AG1650" s="21">
        <v>-1.0000000000000011</v>
      </c>
      <c r="AH1650" s="21">
        <v>-1.0000000000000011</v>
      </c>
      <c r="AI1650" s="21">
        <v>-5.2172501874097228E-3</v>
      </c>
      <c r="AJ1650" s="21">
        <v>-3.9036165676931763E-3</v>
      </c>
      <c r="AK1650" s="21">
        <v>4.2308296895769842E-2</v>
      </c>
      <c r="AL1650" s="21">
        <v>-2.52633495934396E-2</v>
      </c>
      <c r="AM1650" s="21">
        <v>5.5608168275234357E-3</v>
      </c>
      <c r="AN1650" s="21">
        <v>0.26416282797629476</v>
      </c>
      <c r="AO1650" s="21">
        <v>0.35056190516693519</v>
      </c>
      <c r="AP1650" s="21">
        <v>6.4777539514401727</v>
      </c>
      <c r="AQ1650" s="21">
        <v>39.202361426947931</v>
      </c>
      <c r="AR1650" s="21">
        <v>0.94596803724317846</v>
      </c>
      <c r="AS1650" s="21">
        <v>1.6462922039852153</v>
      </c>
      <c r="AT1650" s="21">
        <v>-1.0000000000000011</v>
      </c>
      <c r="AU1650" s="21">
        <v>-1.0000000000000011</v>
      </c>
      <c r="AV1650" s="21">
        <v>0.42684980102543524</v>
      </c>
      <c r="AW1650" s="21">
        <v>112.98707646920552</v>
      </c>
      <c r="AX1650" s="21">
        <v>112.49236980868801</v>
      </c>
      <c r="AY1650" s="21">
        <v>0.14257749366342284</v>
      </c>
      <c r="AZ1650" s="21">
        <v>39.830200240073665</v>
      </c>
      <c r="BA1650" s="26">
        <v>1489.6610253578604</v>
      </c>
    </row>
    <row r="1651" spans="1:100" x14ac:dyDescent="0.25">
      <c r="A1651">
        <v>4171</v>
      </c>
      <c r="B1651" t="s">
        <v>686</v>
      </c>
      <c r="C1651" s="26">
        <v>3</v>
      </c>
      <c r="D1651" s="21">
        <v>4.827856590092571</v>
      </c>
      <c r="E1651" s="21">
        <v>0.19577281624007323</v>
      </c>
      <c r="F1651" s="21">
        <v>0.24909118849541184</v>
      </c>
      <c r="G1651" s="21">
        <v>0.33549145983449608</v>
      </c>
      <c r="H1651" s="21">
        <v>8.9300743424238604E-2</v>
      </c>
      <c r="I1651" s="21">
        <v>0</v>
      </c>
      <c r="J1651" s="21">
        <v>5.35804460545432</v>
      </c>
      <c r="K1651" s="21">
        <v>8.9300743424238604E-2</v>
      </c>
      <c r="L1651" s="21">
        <v>-1.000000000000002</v>
      </c>
      <c r="M1651" s="21">
        <v>-1.000000000000002</v>
      </c>
      <c r="N1651" s="21">
        <v>1.7860148684847723</v>
      </c>
      <c r="O1651" s="21">
        <v>10.52139265538138</v>
      </c>
      <c r="P1651" s="21">
        <v>-0.19740101245768596</v>
      </c>
      <c r="Q1651" s="21">
        <v>3.5800268758730462</v>
      </c>
      <c r="R1651" s="21">
        <v>1.0884832201835544</v>
      </c>
      <c r="S1651" s="21">
        <v>0.33333333333333437</v>
      </c>
      <c r="T1651" s="21">
        <v>0.22812235002720474</v>
      </c>
      <c r="U1651" s="21">
        <v>-0.12680631483018451</v>
      </c>
      <c r="V1651" s="21">
        <v>0</v>
      </c>
      <c r="W1651" s="21">
        <v>13.813945004244626</v>
      </c>
      <c r="X1651" s="21">
        <v>-0.14559030667396725</v>
      </c>
      <c r="Y1651" s="21">
        <v>-1.000000000000002</v>
      </c>
      <c r="Z1651" s="21">
        <v>-1.000000000000002</v>
      </c>
      <c r="AA1651" s="21">
        <v>48.870740726336656</v>
      </c>
      <c r="AB1651" s="21">
        <v>0.23066296638094233</v>
      </c>
      <c r="AC1651" s="21">
        <v>0.27876658664118703</v>
      </c>
      <c r="AD1651" s="21">
        <v>0.16993669701604028</v>
      </c>
      <c r="AE1651" s="21">
        <v>33.968312501908493</v>
      </c>
      <c r="AF1651" s="21">
        <v>-1.000000000000002</v>
      </c>
      <c r="AG1651" s="21">
        <v>-1.000000000000002</v>
      </c>
      <c r="AH1651" s="21">
        <v>-1.000000000000002</v>
      </c>
      <c r="AI1651" s="21">
        <v>-4.3489893258161751E-2</v>
      </c>
      <c r="AJ1651" s="21">
        <v>0</v>
      </c>
      <c r="AK1651" s="21">
        <v>0.1615455370892494</v>
      </c>
      <c r="AL1651" s="21">
        <v>6.7787377418486158E-2</v>
      </c>
      <c r="AM1651" s="21">
        <v>-8.9249837013406386E-2</v>
      </c>
      <c r="AN1651" s="21">
        <v>0.15443004122733267</v>
      </c>
      <c r="AO1651" s="21">
        <v>-1.4235182398889115</v>
      </c>
      <c r="AP1651" s="21">
        <v>4.1996879177757478</v>
      </c>
      <c r="AQ1651" s="21">
        <v>19.17198960969893</v>
      </c>
      <c r="AR1651" s="21">
        <v>0.43464936853035446</v>
      </c>
      <c r="AS1651" s="21">
        <v>-5.6289563249728537E-2</v>
      </c>
      <c r="AT1651" s="21">
        <v>-1.000000000000002</v>
      </c>
      <c r="AU1651" s="21">
        <v>-1.000000000000002</v>
      </c>
      <c r="AV1651" s="21">
        <v>1.4239746800180517</v>
      </c>
      <c r="AW1651" s="21">
        <v>63.591821299493823</v>
      </c>
      <c r="AX1651" s="21">
        <v>62.722023434330573</v>
      </c>
      <c r="AY1651" s="21">
        <v>-1.8307371133826716E-2</v>
      </c>
      <c r="AZ1651" s="21">
        <v>-15.132493056026771</v>
      </c>
      <c r="BA1651" s="26">
        <v>1455.9448557555204</v>
      </c>
    </row>
    <row r="1652" spans="1:100" x14ac:dyDescent="0.25">
      <c r="A1652">
        <v>4173</v>
      </c>
      <c r="B1652" t="s">
        <v>2024</v>
      </c>
      <c r="C1652" s="26">
        <v>3</v>
      </c>
      <c r="D1652" s="21">
        <v>5.5522437288735782</v>
      </c>
      <c r="E1652" s="21">
        <v>0</v>
      </c>
      <c r="F1652" s="21">
        <v>-0.67990797713309814</v>
      </c>
      <c r="G1652" s="21">
        <v>-0.67990797713309814</v>
      </c>
      <c r="H1652" s="21">
        <v>0.10409213480120987</v>
      </c>
      <c r="I1652" s="21">
        <v>0</v>
      </c>
      <c r="J1652" s="21">
        <v>6.2455280880725912</v>
      </c>
      <c r="K1652" s="21">
        <v>0.10409213480120987</v>
      </c>
      <c r="L1652" s="21">
        <v>-0.99999999999999989</v>
      </c>
      <c r="M1652" s="21">
        <v>-0.99999999999999989</v>
      </c>
      <c r="N1652" s="21">
        <v>2.0818426960241965</v>
      </c>
      <c r="O1652" s="21">
        <v>11.117863839813065</v>
      </c>
      <c r="P1652" s="21">
        <v>-7.9712379266364944E-2</v>
      </c>
      <c r="Q1652" s="21">
        <v>0.23034326815811124</v>
      </c>
      <c r="R1652" s="21">
        <v>0.13702252382689506</v>
      </c>
      <c r="S1652" s="21">
        <v>0.25412297943494216</v>
      </c>
      <c r="T1652" s="21">
        <v>0.26807266068478275</v>
      </c>
      <c r="U1652" s="21">
        <v>0.10850794794208904</v>
      </c>
      <c r="V1652" s="21">
        <v>-2.8609659441926866E-2</v>
      </c>
      <c r="W1652" s="21">
        <v>19.920071752747091</v>
      </c>
      <c r="X1652" s="21">
        <v>0.61521666778675932</v>
      </c>
      <c r="Y1652" s="21">
        <v>-0.99999999999999989</v>
      </c>
      <c r="Z1652" s="21">
        <v>-0.99999999999999989</v>
      </c>
      <c r="AA1652" s="21">
        <v>22.216839464968224</v>
      </c>
      <c r="AB1652" s="21">
        <v>8.8782529594722839E-2</v>
      </c>
      <c r="AC1652" s="21">
        <v>-4.5734071185841982E-2</v>
      </c>
      <c r="AD1652" s="21">
        <v>1.464453590039709E-4</v>
      </c>
      <c r="AE1652" s="21">
        <v>2.1597451883942376</v>
      </c>
      <c r="AF1652" s="21">
        <v>-0.99999999999999989</v>
      </c>
      <c r="AG1652" s="21">
        <v>-0.99999999999999989</v>
      </c>
      <c r="AH1652" s="21">
        <v>-0.99999999999999989</v>
      </c>
      <c r="AI1652" s="21">
        <v>0</v>
      </c>
      <c r="AJ1652" s="21">
        <v>-2.8609659441926866E-2</v>
      </c>
      <c r="AK1652" s="21">
        <v>1.1365381541181874E-2</v>
      </c>
      <c r="AL1652" s="21">
        <v>-0.24255682070392781</v>
      </c>
      <c r="AM1652" s="21">
        <v>1.7171078181831521E-2</v>
      </c>
      <c r="AN1652" s="21">
        <v>-6.7649143609835413E-2</v>
      </c>
      <c r="AO1652" s="21">
        <v>0.48610386225169755</v>
      </c>
      <c r="AP1652" s="21">
        <v>-2.9040126937655248</v>
      </c>
      <c r="AQ1652" s="21">
        <v>26.165599840819674</v>
      </c>
      <c r="AR1652" s="21">
        <v>0.6020939286198872</v>
      </c>
      <c r="AS1652" s="21">
        <v>0.71930880258796959</v>
      </c>
      <c r="AT1652" s="21">
        <v>-0.99999999999999989</v>
      </c>
      <c r="AU1652" s="21">
        <v>-0.99999999999999989</v>
      </c>
      <c r="AV1652" s="21">
        <v>-0.54288545330620264</v>
      </c>
      <c r="AW1652" s="21">
        <v>30.430690611015773</v>
      </c>
      <c r="AX1652" s="21">
        <v>27.569724666823088</v>
      </c>
      <c r="AY1652" s="21">
        <v>0.16927091424976776</v>
      </c>
      <c r="AZ1652" s="21">
        <v>-29.579533766526016</v>
      </c>
      <c r="BA1652" s="26">
        <v>1455.5928485401773</v>
      </c>
    </row>
    <row r="1653" spans="1:100" x14ac:dyDescent="0.25">
      <c r="A1653">
        <v>4174</v>
      </c>
      <c r="B1653" t="s">
        <v>1858</v>
      </c>
      <c r="C1653" s="26">
        <v>3</v>
      </c>
      <c r="D1653" s="21">
        <v>5.3928907957955312</v>
      </c>
      <c r="E1653" s="21">
        <v>0</v>
      </c>
      <c r="F1653" s="21">
        <v>-0.2510508980831278</v>
      </c>
      <c r="G1653" s="21">
        <v>-0.2510508980831278</v>
      </c>
      <c r="H1653" s="21">
        <v>-2.0990047649000271E-2</v>
      </c>
      <c r="I1653" s="21">
        <v>0</v>
      </c>
      <c r="J1653" s="21">
        <v>-1.2594028589400146</v>
      </c>
      <c r="K1653" s="21">
        <v>-2.0990047649000271E-2</v>
      </c>
      <c r="L1653" s="21">
        <v>-1.0000000000000018</v>
      </c>
      <c r="M1653" s="21">
        <v>-1.0000000000000018</v>
      </c>
      <c r="N1653" s="21">
        <v>-0.41980095298000497</v>
      </c>
      <c r="O1653" s="21">
        <v>3.8824370387723919</v>
      </c>
      <c r="P1653" s="21">
        <v>0.3133134084099567</v>
      </c>
      <c r="Q1653" s="21">
        <v>0.36411253245976183</v>
      </c>
      <c r="R1653" s="21">
        <v>0.21155114583246026</v>
      </c>
      <c r="S1653" s="21">
        <v>0.33333333333333381</v>
      </c>
      <c r="T1653" s="21">
        <v>0.35806129702188955</v>
      </c>
      <c r="U1653" s="21">
        <v>0.31008789374311552</v>
      </c>
      <c r="V1653" s="21">
        <v>-3.6975426139981254E-2</v>
      </c>
      <c r="W1653" s="21">
        <v>39.419885824294305</v>
      </c>
      <c r="X1653" s="21">
        <v>1.735799953760147</v>
      </c>
      <c r="Y1653" s="21">
        <v>-1.0000000000000018</v>
      </c>
      <c r="Z1653" s="21">
        <v>-1.0000000000000018</v>
      </c>
      <c r="AA1653" s="21">
        <v>66.026270364893222</v>
      </c>
      <c r="AB1653" s="21">
        <v>0.10483602540581037</v>
      </c>
      <c r="AC1653" s="21">
        <v>0.15003518510294139</v>
      </c>
      <c r="AD1653" s="21">
        <v>0.27302545738657763</v>
      </c>
      <c r="AE1653" s="21">
        <v>26.394833394766462</v>
      </c>
      <c r="AF1653" s="21">
        <v>-1.0000000000000018</v>
      </c>
      <c r="AG1653" s="21">
        <v>-1.0000000000000018</v>
      </c>
      <c r="AH1653" s="21">
        <v>-1.0000000000000018</v>
      </c>
      <c r="AI1653" s="21">
        <v>0</v>
      </c>
      <c r="AJ1653" s="21">
        <v>-3.6975426139981254E-2</v>
      </c>
      <c r="AK1653" s="21">
        <v>-0.22044057982812151</v>
      </c>
      <c r="AL1653" s="21">
        <v>-0.30214022673301899</v>
      </c>
      <c r="AM1653" s="21">
        <v>5.8615060986848128E-3</v>
      </c>
      <c r="AN1653" s="21">
        <v>-3.4271948337797842E-2</v>
      </c>
      <c r="AO1653" s="21">
        <v>-0.9556652466734864</v>
      </c>
      <c r="AP1653" s="21">
        <v>-2.3674998421100417</v>
      </c>
      <c r="AQ1653" s="21">
        <v>38.160482965354298</v>
      </c>
      <c r="AR1653" s="21">
        <v>0.96450709795835754</v>
      </c>
      <c r="AS1653" s="21">
        <v>1.7148099061111461</v>
      </c>
      <c r="AT1653" s="21">
        <v>-1.0000000000000018</v>
      </c>
      <c r="AU1653" s="21">
        <v>-1.0000000000000018</v>
      </c>
      <c r="AV1653" s="21">
        <v>-3.9499752250667465E-2</v>
      </c>
      <c r="AW1653" s="21">
        <v>67.541207561555581</v>
      </c>
      <c r="AX1653" s="21">
        <v>63.843664947557457</v>
      </c>
      <c r="AY1653" s="21">
        <v>0.45900721127599048</v>
      </c>
      <c r="AZ1653" s="21">
        <v>50.596428953223025</v>
      </c>
      <c r="BA1653" s="26">
        <v>1498.8117931649222</v>
      </c>
      <c r="CU1653" t="e">
        <v>#N/A</v>
      </c>
      <c r="CV1653" t="e">
        <v>#N/A</v>
      </c>
    </row>
    <row r="1654" spans="1:100" x14ac:dyDescent="0.25">
      <c r="A1654">
        <v>4175</v>
      </c>
      <c r="B1654" t="s">
        <v>2025</v>
      </c>
      <c r="C1654" s="26">
        <v>2</v>
      </c>
      <c r="D1654" s="21">
        <v>3.22006107687919</v>
      </c>
      <c r="E1654" s="21">
        <v>-0.11369972789936453</v>
      </c>
      <c r="F1654" s="21">
        <v>-0.20618746478905861</v>
      </c>
      <c r="G1654" s="21">
        <v>-0.19945691186814524</v>
      </c>
      <c r="H1654" s="21">
        <v>1.0963971855346671E-2</v>
      </c>
      <c r="I1654" s="21">
        <v>0</v>
      </c>
      <c r="J1654" s="21">
        <v>0.65783831132079928</v>
      </c>
      <c r="K1654" s="21">
        <v>1.0963971855346671E-2</v>
      </c>
      <c r="L1654" s="21">
        <v>-1</v>
      </c>
      <c r="M1654" s="21">
        <v>-1</v>
      </c>
      <c r="N1654" s="21">
        <v>0.21927943710693309</v>
      </c>
      <c r="O1654" s="21">
        <v>4.5281908069037851</v>
      </c>
      <c r="P1654" s="21">
        <v>-0.40805006411105543</v>
      </c>
      <c r="Q1654" s="21">
        <v>-0.66545991689370187</v>
      </c>
      <c r="R1654" s="21">
        <v>-0.21707679855344469</v>
      </c>
      <c r="S1654" s="21">
        <v>0.31690417204586746</v>
      </c>
      <c r="T1654" s="21">
        <v>0.22705106534411884</v>
      </c>
      <c r="U1654" s="21">
        <v>6.8805721030237993E-3</v>
      </c>
      <c r="V1654" s="21">
        <v>-8.7211695751397856E-3</v>
      </c>
      <c r="W1654" s="21">
        <v>19.853081574296763</v>
      </c>
      <c r="X1654" s="21">
        <v>0.47517097643940598</v>
      </c>
      <c r="Y1654" s="21">
        <v>-1</v>
      </c>
      <c r="Z1654" s="21">
        <v>-1</v>
      </c>
      <c r="AA1654" s="21">
        <v>33.2222179837689</v>
      </c>
      <c r="AB1654" s="21">
        <v>3.8080222301853012E-2</v>
      </c>
      <c r="AC1654" s="21">
        <v>3.82637388372217E-2</v>
      </c>
      <c r="AD1654" s="21">
        <v>3.4354002350246507E-2</v>
      </c>
      <c r="AE1654" s="21">
        <v>10.311793998427543</v>
      </c>
      <c r="AF1654" s="21">
        <v>-1</v>
      </c>
      <c r="AG1654" s="21">
        <v>-1</v>
      </c>
      <c r="AH1654" s="21">
        <v>-1</v>
      </c>
      <c r="AI1654" s="21">
        <v>-5.0492238954036725E-3</v>
      </c>
      <c r="AJ1654" s="21">
        <v>-8.7211695751397856E-3</v>
      </c>
      <c r="AK1654" s="21">
        <v>0.18603115049403746</v>
      </c>
      <c r="AL1654" s="21">
        <v>-1.4203193504790129E-2</v>
      </c>
      <c r="AM1654" s="21">
        <v>0.20832924029397909</v>
      </c>
      <c r="AN1654" s="21">
        <v>-2.4888380078925312E-2</v>
      </c>
      <c r="AO1654" s="21">
        <v>5.6918976750069632</v>
      </c>
      <c r="AP1654" s="21">
        <v>-0.24673638468438197</v>
      </c>
      <c r="AQ1654" s="21">
        <v>24.757604342632362</v>
      </c>
      <c r="AR1654" s="21">
        <v>0.59042712786050222</v>
      </c>
      <c r="AS1654" s="21">
        <v>0.55081636975655779</v>
      </c>
      <c r="AT1654" s="21">
        <v>-1</v>
      </c>
      <c r="AU1654" s="21">
        <v>-1</v>
      </c>
      <c r="AV1654" s="21">
        <v>-0.23635330785404995</v>
      </c>
      <c r="AW1654" s="21">
        <v>43.72985411940693</v>
      </c>
      <c r="AX1654" s="21">
        <v>43.698488285603517</v>
      </c>
      <c r="AY1654" s="21">
        <v>8.1209672819741494E-2</v>
      </c>
      <c r="AZ1654" s="21">
        <v>-14.971426148682051</v>
      </c>
      <c r="BA1654" s="26">
        <v>1435.2435021925994</v>
      </c>
    </row>
    <row r="1655" spans="1:100" x14ac:dyDescent="0.25">
      <c r="A1655">
        <v>4176</v>
      </c>
      <c r="B1655" t="s">
        <v>1960</v>
      </c>
      <c r="C1655" s="26">
        <v>3</v>
      </c>
      <c r="D1655" s="21">
        <v>5.1237102798873257</v>
      </c>
      <c r="E1655" s="21">
        <v>0.11467877065171442</v>
      </c>
      <c r="F1655" s="21">
        <v>0.4711249886374162</v>
      </c>
      <c r="G1655" s="21">
        <v>0.49626478521304968</v>
      </c>
      <c r="H1655" s="21">
        <v>0.56139803465723415</v>
      </c>
      <c r="I1655" s="21">
        <v>0</v>
      </c>
      <c r="J1655" s="21">
        <v>33.683882079434035</v>
      </c>
      <c r="K1655" s="21">
        <v>0.56139803465723415</v>
      </c>
      <c r="L1655" s="21">
        <v>-0.99999999999999933</v>
      </c>
      <c r="M1655" s="21">
        <v>-0.99999999999999933</v>
      </c>
      <c r="N1655" s="21">
        <v>11.227960693144677</v>
      </c>
      <c r="O1655" s="21">
        <v>39.303857144534426</v>
      </c>
      <c r="P1655" s="21">
        <v>0.29725748342037905</v>
      </c>
      <c r="Q1655" s="21">
        <v>4.4721189532932621</v>
      </c>
      <c r="R1655" s="21">
        <v>1.5343924882069797</v>
      </c>
      <c r="S1655" s="21">
        <v>0.33333333333333337</v>
      </c>
      <c r="T1655" s="21">
        <v>0.33216904078855747</v>
      </c>
      <c r="U1655" s="21">
        <v>0.19240765096319634</v>
      </c>
      <c r="V1655" s="21">
        <v>2.4846524326993604E-2</v>
      </c>
      <c r="W1655" s="21">
        <v>12.854340590193871</v>
      </c>
      <c r="X1655" s="21">
        <v>1.0228140892794042</v>
      </c>
      <c r="Y1655" s="21">
        <v>-0.99999999999999933</v>
      </c>
      <c r="Z1655" s="21">
        <v>-0.99999999999999933</v>
      </c>
      <c r="AA1655" s="21">
        <v>48.663650149503169</v>
      </c>
      <c r="AB1655" s="21">
        <v>2.8180442693560841E-2</v>
      </c>
      <c r="AC1655" s="21">
        <v>0.53966609432923895</v>
      </c>
      <c r="AD1655" s="21">
        <v>0.11765180439924675</v>
      </c>
      <c r="AE1655" s="21">
        <v>34.274917071102308</v>
      </c>
      <c r="AF1655" s="21">
        <v>-0.99999999999999933</v>
      </c>
      <c r="AG1655" s="21">
        <v>-0.99999999999999933</v>
      </c>
      <c r="AH1655" s="21">
        <v>-0.99999999999999933</v>
      </c>
      <c r="AI1655" s="21">
        <v>4.0876788239717056E-2</v>
      </c>
      <c r="AJ1655" s="21">
        <v>2.4846524326993604E-2</v>
      </c>
      <c r="AK1655" s="21">
        <v>-0.15467373876155605</v>
      </c>
      <c r="AL1655" s="21">
        <v>0.32275730656878121</v>
      </c>
      <c r="AM1655" s="21">
        <v>-6.2548826241730832E-2</v>
      </c>
      <c r="AN1655" s="21">
        <v>7.3162821872391051E-2</v>
      </c>
      <c r="AO1655" s="21">
        <v>-2.337089349851051</v>
      </c>
      <c r="AP1655" s="21">
        <v>3.4428570796536819</v>
      </c>
      <c r="AQ1655" s="21">
        <v>46.538222669627899</v>
      </c>
      <c r="AR1655" s="21">
        <v>0.8827565494120807</v>
      </c>
      <c r="AS1655" s="21">
        <v>1.5842121239366378</v>
      </c>
      <c r="AT1655" s="21">
        <v>-0.99999999999999933</v>
      </c>
      <c r="AU1655" s="21">
        <v>-0.99999999999999933</v>
      </c>
      <c r="AV1655" s="21">
        <v>2.0306572734200281</v>
      </c>
      <c r="AW1655" s="21">
        <v>91.410364373691237</v>
      </c>
      <c r="AX1655" s="21">
        <v>94.712552571184929</v>
      </c>
      <c r="AY1655" s="21">
        <v>0.4271108965411422</v>
      </c>
      <c r="AZ1655" s="21">
        <v>20.080537398764839</v>
      </c>
      <c r="BA1655" s="26">
        <v>1501.0545292246002</v>
      </c>
    </row>
    <row r="1656" spans="1:100" x14ac:dyDescent="0.25">
      <c r="A1656">
        <v>4179</v>
      </c>
      <c r="B1656" t="s">
        <v>2026</v>
      </c>
      <c r="C1656" s="26">
        <v>3</v>
      </c>
      <c r="D1656" s="21">
        <v>3.7026853660883328</v>
      </c>
      <c r="E1656" s="21">
        <v>0</v>
      </c>
      <c r="F1656" s="21">
        <v>1.3491924162291953</v>
      </c>
      <c r="G1656" s="21">
        <v>1.3491924162291953</v>
      </c>
      <c r="H1656" s="21">
        <v>-8.2684133682788694E-2</v>
      </c>
      <c r="I1656" s="21">
        <v>0</v>
      </c>
      <c r="J1656" s="21">
        <v>-4.9610480209673211</v>
      </c>
      <c r="K1656" s="21">
        <v>-8.2684133682788694E-2</v>
      </c>
      <c r="L1656" s="21">
        <v>-1</v>
      </c>
      <c r="M1656" s="21">
        <v>-1</v>
      </c>
      <c r="N1656" s="21">
        <v>-1.6536826736557735</v>
      </c>
      <c r="O1656" s="21">
        <v>9.0829761350204846E-2</v>
      </c>
      <c r="P1656" s="21">
        <v>1.8125584768253147</v>
      </c>
      <c r="Q1656" s="21">
        <v>-3.7684214277165817</v>
      </c>
      <c r="R1656" s="21">
        <v>-1.0689789412177175</v>
      </c>
      <c r="S1656" s="21">
        <v>0.33333333333333337</v>
      </c>
      <c r="T1656" s="21">
        <v>0.15057132277486546</v>
      </c>
      <c r="U1656" s="21">
        <v>-0.16866441673065483</v>
      </c>
      <c r="V1656" s="21">
        <v>4.9076467973641069E-4</v>
      </c>
      <c r="W1656" s="21">
        <v>15.93660550960276</v>
      </c>
      <c r="X1656" s="21">
        <v>-0.28788629961168127</v>
      </c>
      <c r="Y1656" s="21">
        <v>-1</v>
      </c>
      <c r="Z1656" s="21">
        <v>-1</v>
      </c>
      <c r="AA1656" s="21">
        <v>30.561443534668815</v>
      </c>
      <c r="AB1656" s="21">
        <v>-0.16185732103419248</v>
      </c>
      <c r="AC1656" s="21">
        <v>0.42675369967106469</v>
      </c>
      <c r="AD1656" s="21">
        <v>4.8979960688803233E-2</v>
      </c>
      <c r="AE1656" s="21">
        <v>15.693816966283768</v>
      </c>
      <c r="AF1656" s="21">
        <v>-1</v>
      </c>
      <c r="AG1656" s="21">
        <v>-1</v>
      </c>
      <c r="AH1656" s="21">
        <v>-1</v>
      </c>
      <c r="AI1656" s="21">
        <v>1.1023084550457897E-2</v>
      </c>
      <c r="AJ1656" s="21">
        <v>4.9076467973641069E-4</v>
      </c>
      <c r="AK1656" s="21">
        <v>0.1148351803651957</v>
      </c>
      <c r="AL1656" s="21">
        <v>-6.9691632817686255E-2</v>
      </c>
      <c r="AM1656" s="21">
        <v>2.1538954004367922E-2</v>
      </c>
      <c r="AN1656" s="21">
        <v>3.2252442246798851E-2</v>
      </c>
      <c r="AO1656" s="21">
        <v>1.1126497519351766</v>
      </c>
      <c r="AP1656" s="21">
        <v>0.45785289208154101</v>
      </c>
      <c r="AQ1656" s="21">
        <v>10.975557488635445</v>
      </c>
      <c r="AR1656" s="21">
        <v>0.3157310040572805</v>
      </c>
      <c r="AS1656" s="21">
        <v>-0.37057043329447009</v>
      </c>
      <c r="AT1656" s="21">
        <v>-1</v>
      </c>
      <c r="AU1656" s="21">
        <v>-1</v>
      </c>
      <c r="AV1656" s="21">
        <v>0.28021347501147836</v>
      </c>
      <c r="AW1656" s="21">
        <v>31.110126188100555</v>
      </c>
      <c r="AX1656" s="21">
        <v>31.379664347083352</v>
      </c>
      <c r="AY1656" s="21">
        <v>0.13275937627486556</v>
      </c>
      <c r="AZ1656" s="21">
        <v>-2.9213436664967078</v>
      </c>
      <c r="BA1656" s="26">
        <v>1408.4709868885104</v>
      </c>
    </row>
    <row r="1657" spans="1:100" x14ac:dyDescent="0.25">
      <c r="A1657">
        <v>4180</v>
      </c>
      <c r="B1657" t="s">
        <v>2027</v>
      </c>
      <c r="C1657" s="26">
        <v>3</v>
      </c>
      <c r="D1657" s="21">
        <v>1.893942765376782</v>
      </c>
      <c r="E1657" s="21">
        <v>0.17300150131709699</v>
      </c>
      <c r="F1657" s="21">
        <v>-1.2876444127270587E-2</v>
      </c>
      <c r="G1657" s="21">
        <v>-1.2876444127270587E-2</v>
      </c>
      <c r="H1657" s="21">
        <v>2.3432116759740738E-2</v>
      </c>
      <c r="I1657" s="21">
        <v>0</v>
      </c>
      <c r="J1657" s="21">
        <v>1.4059270055844475</v>
      </c>
      <c r="K1657" s="21">
        <v>2.3432116759740738E-2</v>
      </c>
      <c r="L1657" s="21">
        <v>-1.0000000000000007</v>
      </c>
      <c r="M1657" s="21">
        <v>-1.0000000000000007</v>
      </c>
      <c r="N1657" s="21">
        <v>0.46864233519481607</v>
      </c>
      <c r="O1657" s="21">
        <v>3.2869933268339597</v>
      </c>
      <c r="P1657" s="21">
        <v>-9.5829623927112945E-2</v>
      </c>
      <c r="Q1657" s="21">
        <v>-0.1677269307274773</v>
      </c>
      <c r="R1657" s="21">
        <v>4.6996907174861047E-3</v>
      </c>
      <c r="S1657" s="21">
        <v>0.33802406973939553</v>
      </c>
      <c r="T1657" s="21">
        <v>0.26374342258715971</v>
      </c>
      <c r="U1657" s="21">
        <v>0.19037985898923998</v>
      </c>
      <c r="V1657" s="21">
        <v>-1.5582732338898231E-2</v>
      </c>
      <c r="W1657" s="21">
        <v>30.125300088686249</v>
      </c>
      <c r="X1657" s="21">
        <v>1.1767685067442117</v>
      </c>
      <c r="Y1657" s="21">
        <v>-1.0000000000000007</v>
      </c>
      <c r="Z1657" s="21">
        <v>-1.0000000000000007</v>
      </c>
      <c r="AA1657" s="21">
        <v>38.989881512911239</v>
      </c>
      <c r="AB1657" s="21">
        <v>0.12153216678065384</v>
      </c>
      <c r="AC1657" s="21">
        <v>0.14325697381358227</v>
      </c>
      <c r="AD1657" s="21">
        <v>-8.7591505924086793E-2</v>
      </c>
      <c r="AE1657" s="21">
        <v>8.8598817335074642</v>
      </c>
      <c r="AF1657" s="21">
        <v>-1.0000000000000007</v>
      </c>
      <c r="AG1657" s="21">
        <v>-1.0000000000000007</v>
      </c>
      <c r="AH1657" s="21">
        <v>-1.0000000000000007</v>
      </c>
      <c r="AI1657" s="21">
        <v>0</v>
      </c>
      <c r="AJ1657" s="21">
        <v>-1.5582732338898231E-2</v>
      </c>
      <c r="AK1657" s="21">
        <v>0.18472690608660491</v>
      </c>
      <c r="AL1657" s="21">
        <v>4.9344991744416672E-2</v>
      </c>
      <c r="AM1657" s="21">
        <v>-0.1753101303650498</v>
      </c>
      <c r="AN1657" s="21">
        <v>0.11916229296473019</v>
      </c>
      <c r="AO1657" s="21">
        <v>-3.459118728693221</v>
      </c>
      <c r="AP1657" s="21">
        <v>3.2257822828403362</v>
      </c>
      <c r="AQ1657" s="21">
        <v>31.531227094270712</v>
      </c>
      <c r="AR1657" s="21">
        <v>0.77656461897689655</v>
      </c>
      <c r="AS1657" s="21">
        <v>1.200200623503952</v>
      </c>
      <c r="AT1657" s="21">
        <v>-1.0000000000000007</v>
      </c>
      <c r="AU1657" s="21">
        <v>-1.0000000000000007</v>
      </c>
      <c r="AV1657" s="21">
        <v>-8.1767534097844756E-3</v>
      </c>
      <c r="AW1657" s="21">
        <v>45.502657122585504</v>
      </c>
      <c r="AX1657" s="21">
        <v>43.944383888695668</v>
      </c>
      <c r="AY1657" s="21">
        <v>-5.7698595880445139E-2</v>
      </c>
      <c r="AZ1657" s="21">
        <v>-48.56374285157014</v>
      </c>
      <c r="BA1657" s="26">
        <v>1369.5375400503603</v>
      </c>
    </row>
    <row r="1658" spans="1:100" x14ac:dyDescent="0.25">
      <c r="A1658">
        <v>4181</v>
      </c>
      <c r="B1658" t="s">
        <v>2028</v>
      </c>
      <c r="C1658" s="26">
        <v>3</v>
      </c>
      <c r="D1658" s="21">
        <v>3.0417268448834212</v>
      </c>
      <c r="E1658" s="21">
        <v>1.2617419665134105E-2</v>
      </c>
      <c r="F1658" s="21">
        <v>0.68873637013739286</v>
      </c>
      <c r="G1658" s="21">
        <v>0.68952000627221832</v>
      </c>
      <c r="H1658" s="21">
        <v>0.11550636501495032</v>
      </c>
      <c r="I1658" s="21">
        <v>0</v>
      </c>
      <c r="J1658" s="21">
        <v>6.9303819008970216</v>
      </c>
      <c r="K1658" s="21">
        <v>0.11550636501495032</v>
      </c>
      <c r="L1658" s="21">
        <v>-0.99999999999999722</v>
      </c>
      <c r="M1658" s="21">
        <v>-0.99999999999999722</v>
      </c>
      <c r="N1658" s="21">
        <v>2.310127300299007</v>
      </c>
      <c r="O1658" s="21">
        <v>10.66162875205266</v>
      </c>
      <c r="P1658" s="21">
        <v>0.79055812225140465</v>
      </c>
      <c r="Q1658" s="21">
        <v>2.6198161159336539</v>
      </c>
      <c r="R1658" s="21">
        <v>1.1258301040665231</v>
      </c>
      <c r="S1658" s="21">
        <v>0.33333333333333243</v>
      </c>
      <c r="T1658" s="21">
        <v>0.24922777627992415</v>
      </c>
      <c r="U1658" s="21">
        <v>-2.0541582969531486E-2</v>
      </c>
      <c r="V1658" s="21">
        <v>-3.8853065328609868E-2</v>
      </c>
      <c r="W1658" s="21">
        <v>16.306403852006589</v>
      </c>
      <c r="X1658" s="21">
        <v>5.6939811603115037E-2</v>
      </c>
      <c r="Y1658" s="21">
        <v>-0.99999999999999722</v>
      </c>
      <c r="Z1658" s="21">
        <v>-0.99999999999999722</v>
      </c>
      <c r="AA1658" s="21">
        <v>34.888858658382659</v>
      </c>
      <c r="AB1658" s="21">
        <v>-0.32699749863391969</v>
      </c>
      <c r="AC1658" s="21">
        <v>0.4981133697905667</v>
      </c>
      <c r="AD1658" s="21">
        <v>0.1780166228895439</v>
      </c>
      <c r="AE1658" s="21">
        <v>17.456624702309561</v>
      </c>
      <c r="AF1658" s="21">
        <v>-0.99999999999999722</v>
      </c>
      <c r="AG1658" s="21">
        <v>-0.99999999999999722</v>
      </c>
      <c r="AH1658" s="21">
        <v>-0.99999999999999722</v>
      </c>
      <c r="AI1658" s="21">
        <v>0</v>
      </c>
      <c r="AJ1658" s="21">
        <v>-3.8853065328609868E-2</v>
      </c>
      <c r="AK1658" s="21">
        <v>7.8120295242376687E-3</v>
      </c>
      <c r="AL1658" s="21">
        <v>0.40479178817453787</v>
      </c>
      <c r="AM1658" s="21">
        <v>9.6772044725036296E-2</v>
      </c>
      <c r="AN1658" s="21">
        <v>0.13969676131977068</v>
      </c>
      <c r="AO1658" s="21">
        <v>2.4583612657470955</v>
      </c>
      <c r="AP1658" s="21">
        <v>5.5163779738669563</v>
      </c>
      <c r="AQ1658" s="21">
        <v>23.236785752903618</v>
      </c>
      <c r="AR1658" s="21">
        <v>0.52316646131511513</v>
      </c>
      <c r="AS1658" s="21">
        <v>0.17244617661806555</v>
      </c>
      <c r="AT1658" s="21">
        <v>-0.99999999999999722</v>
      </c>
      <c r="AU1658" s="21">
        <v>-0.99999999999999722</v>
      </c>
      <c r="AV1658" s="21">
        <v>1.8153501103387404</v>
      </c>
      <c r="AW1658" s="21">
        <v>51.066865384302261</v>
      </c>
      <c r="AX1658" s="21">
        <v>47.181558851441274</v>
      </c>
      <c r="AY1658" s="21">
        <v>0.23524487033854363</v>
      </c>
      <c r="AZ1658" s="21">
        <v>17.359522482371649</v>
      </c>
      <c r="BA1658" s="26">
        <v>1509.9699136338668</v>
      </c>
      <c r="CU1658" t="e">
        <v>#N/A</v>
      </c>
      <c r="CV1658" t="e">
        <v>#N/A</v>
      </c>
    </row>
    <row r="1659" spans="1:100" x14ac:dyDescent="0.25">
      <c r="A1659">
        <v>4182</v>
      </c>
      <c r="B1659" t="s">
        <v>2029</v>
      </c>
      <c r="C1659" s="26">
        <v>3</v>
      </c>
      <c r="D1659" s="21">
        <v>3.8933673392015802</v>
      </c>
      <c r="E1659" s="21">
        <v>0.59180451589478378</v>
      </c>
      <c r="F1659" s="21">
        <v>-6.0864432570696334E-2</v>
      </c>
      <c r="G1659" s="21">
        <v>8.0803285209193124E-2</v>
      </c>
      <c r="H1659" s="21">
        <v>-9.4938136217582833E-2</v>
      </c>
      <c r="I1659" s="21">
        <v>0</v>
      </c>
      <c r="J1659" s="21">
        <v>-5.6962881730549686</v>
      </c>
      <c r="K1659" s="21">
        <v>-9.4938136217582833E-2</v>
      </c>
      <c r="L1659" s="21">
        <v>-1.0000000000000007</v>
      </c>
      <c r="M1659" s="21">
        <v>-1.0000000000000007</v>
      </c>
      <c r="N1659" s="21">
        <v>-1.8987627243516578</v>
      </c>
      <c r="O1659" s="21">
        <v>-1.7221175486441993</v>
      </c>
      <c r="P1659" s="21">
        <v>-2.3231858650506085</v>
      </c>
      <c r="Q1659" s="21">
        <v>-0.67070781516094113</v>
      </c>
      <c r="R1659" s="21">
        <v>-0.46434523183938919</v>
      </c>
      <c r="S1659" s="21">
        <v>0.33333333333333359</v>
      </c>
      <c r="T1659" s="21">
        <v>0.47382409631270805</v>
      </c>
      <c r="U1659" s="21">
        <v>-7.2741462590790534E-2</v>
      </c>
      <c r="V1659" s="21">
        <v>2.4268728837678381E-2</v>
      </c>
      <c r="W1659" s="21">
        <v>34.144913284420483</v>
      </c>
      <c r="X1659" s="21">
        <v>0.83520407483039305</v>
      </c>
      <c r="Y1659" s="21">
        <v>-1.0000000000000007</v>
      </c>
      <c r="Z1659" s="21">
        <v>-1.0000000000000007</v>
      </c>
      <c r="AA1659" s="21">
        <v>75.961763382919472</v>
      </c>
      <c r="AB1659" s="21">
        <v>0.25776745746414392</v>
      </c>
      <c r="AC1659" s="21">
        <v>0.30237453787775093</v>
      </c>
      <c r="AD1659" s="21">
        <v>0.28548191126487271</v>
      </c>
      <c r="AE1659" s="21">
        <v>42.281195330338392</v>
      </c>
      <c r="AF1659" s="21">
        <v>-1.0000000000000007</v>
      </c>
      <c r="AG1659" s="21">
        <v>-1.0000000000000007</v>
      </c>
      <c r="AH1659" s="21">
        <v>-1.0000000000000007</v>
      </c>
      <c r="AI1659" s="21">
        <v>0</v>
      </c>
      <c r="AJ1659" s="21">
        <v>2.4268728837678381E-2</v>
      </c>
      <c r="AK1659" s="21">
        <v>0.15085855693265393</v>
      </c>
      <c r="AL1659" s="21">
        <v>-7.3970912002644135E-2</v>
      </c>
      <c r="AM1659" s="21">
        <v>-8.8897127989038524E-2</v>
      </c>
      <c r="AN1659" s="21">
        <v>-5.0076686131972852E-2</v>
      </c>
      <c r="AO1659" s="21">
        <v>-1.4681354150626937</v>
      </c>
      <c r="AP1659" s="21">
        <v>-1.6217717133125416</v>
      </c>
      <c r="AQ1659" s="21">
        <v>28.448625111365505</v>
      </c>
      <c r="AR1659" s="21">
        <v>0.75868469589292897</v>
      </c>
      <c r="AS1659" s="21">
        <v>0.74026593861281043</v>
      </c>
      <c r="AT1659" s="21">
        <v>-1.0000000000000007</v>
      </c>
      <c r="AU1659" s="21">
        <v>-1.0000000000000007</v>
      </c>
      <c r="AV1659" s="21">
        <v>-0.38354194663019625</v>
      </c>
      <c r="AW1659" s="21">
        <v>72.617874120962668</v>
      </c>
      <c r="AX1659" s="21">
        <v>75.04474700473051</v>
      </c>
      <c r="AY1659" s="21">
        <v>0.24200000928383603</v>
      </c>
      <c r="AZ1659" s="21">
        <v>30.903996459015499</v>
      </c>
      <c r="BA1659" s="26">
        <v>1464.1807362017996</v>
      </c>
      <c r="CU1659" t="e">
        <v>#N/A</v>
      </c>
      <c r="CV1659" t="e">
        <v>#N/A</v>
      </c>
    </row>
    <row r="1660" spans="1:100" x14ac:dyDescent="0.25">
      <c r="A1660">
        <v>4183</v>
      </c>
      <c r="B1660" t="s">
        <v>2030</v>
      </c>
      <c r="C1660" s="26">
        <v>3</v>
      </c>
      <c r="D1660" s="21">
        <v>4.95154329649292</v>
      </c>
      <c r="E1660" s="21">
        <v>-0.3073343632929858</v>
      </c>
      <c r="F1660" s="21">
        <v>0.26213155392832971</v>
      </c>
      <c r="G1660" s="21">
        <v>0.16461056840655275</v>
      </c>
      <c r="H1660" s="21">
        <v>0.46106164970865393</v>
      </c>
      <c r="I1660" s="21">
        <v>0</v>
      </c>
      <c r="J1660" s="21">
        <v>27.663698982519222</v>
      </c>
      <c r="K1660" s="21">
        <v>0.46106164970865393</v>
      </c>
      <c r="L1660" s="21">
        <v>-1.0000000000000007</v>
      </c>
      <c r="M1660" s="21">
        <v>-1.0000000000000007</v>
      </c>
      <c r="N1660" s="21">
        <v>9.2212329941730733</v>
      </c>
      <c r="O1660" s="21">
        <v>32.779852847418702</v>
      </c>
      <c r="P1660" s="21">
        <v>-2.7149992084500481</v>
      </c>
      <c r="Q1660" s="21">
        <v>1.7673572037855876</v>
      </c>
      <c r="R1660" s="21">
        <v>7.0630004988265799E-2</v>
      </c>
      <c r="S1660" s="21">
        <v>0.33333333333333337</v>
      </c>
      <c r="T1660" s="21">
        <v>0.40072432260891011</v>
      </c>
      <c r="U1660" s="21">
        <v>0.28149949364513582</v>
      </c>
      <c r="V1660" s="21">
        <v>3.291820941373444E-3</v>
      </c>
      <c r="W1660" s="21">
        <v>22.311492832803943</v>
      </c>
      <c r="X1660" s="21">
        <v>1.467087098350204</v>
      </c>
      <c r="Y1660" s="21">
        <v>-1.0000000000000007</v>
      </c>
      <c r="Z1660" s="21">
        <v>-1.0000000000000007</v>
      </c>
      <c r="AA1660" s="21">
        <v>43.772219910888246</v>
      </c>
      <c r="AB1660" s="21">
        <v>3.8302153828877944E-2</v>
      </c>
      <c r="AC1660" s="21">
        <v>-1.9392640803046705E-3</v>
      </c>
      <c r="AD1660" s="21">
        <v>0.39143905171334831</v>
      </c>
      <c r="AE1660" s="21">
        <v>21.390097073096086</v>
      </c>
      <c r="AF1660" s="21">
        <v>-1.0000000000000007</v>
      </c>
      <c r="AG1660" s="21">
        <v>-1.0000000000000007</v>
      </c>
      <c r="AH1660" s="21">
        <v>-1.0000000000000007</v>
      </c>
      <c r="AI1660" s="21">
        <v>-6.1586101293693383E-3</v>
      </c>
      <c r="AJ1660" s="21">
        <v>3.291820941373444E-3</v>
      </c>
      <c r="AK1660" s="21">
        <v>-0.15648118193111499</v>
      </c>
      <c r="AL1660" s="21">
        <v>0.14811582155069797</v>
      </c>
      <c r="AM1660" s="21">
        <v>-6.7011150383555707E-2</v>
      </c>
      <c r="AN1660" s="21">
        <v>0.16745777865641387</v>
      </c>
      <c r="AO1660" s="21">
        <v>-2.4576846692444669</v>
      </c>
      <c r="AP1660" s="21">
        <v>4.9270235741638349</v>
      </c>
      <c r="AQ1660" s="21">
        <v>49.975191815323186</v>
      </c>
      <c r="AR1660" s="21">
        <v>1.0188489705287531</v>
      </c>
      <c r="AS1660" s="21">
        <v>1.9281487480588584</v>
      </c>
      <c r="AT1660" s="21">
        <v>-1.0000000000000007</v>
      </c>
      <c r="AU1660" s="21">
        <v>-1.0000000000000007</v>
      </c>
      <c r="AV1660" s="21">
        <v>0.2352405733948186</v>
      </c>
      <c r="AW1660" s="21">
        <v>81.479096332470874</v>
      </c>
      <c r="AX1660" s="21">
        <v>81.685106224020842</v>
      </c>
      <c r="AY1660" s="21">
        <v>0.2616452789544626</v>
      </c>
      <c r="AZ1660" s="21">
        <v>8.8010940640854045</v>
      </c>
      <c r="BA1660" s="26">
        <v>1517.5269991251887</v>
      </c>
    </row>
    <row r="1661" spans="1:100" x14ac:dyDescent="0.25">
      <c r="A1661">
        <v>4186</v>
      </c>
      <c r="B1661" t="s">
        <v>2031</v>
      </c>
      <c r="C1661" s="26">
        <v>3</v>
      </c>
      <c r="D1661" s="21">
        <v>2.9162077545462961</v>
      </c>
      <c r="E1661" s="21">
        <v>0.10033229210379699</v>
      </c>
      <c r="F1661" s="21">
        <v>0.45126039745293173</v>
      </c>
      <c r="G1661" s="21">
        <v>0.45126039745293173</v>
      </c>
      <c r="H1661" s="21">
        <v>0.30503825718100674</v>
      </c>
      <c r="I1661" s="21">
        <v>0</v>
      </c>
      <c r="J1661" s="21">
        <v>18.302295430860401</v>
      </c>
      <c r="K1661" s="21">
        <v>0.30503825718100674</v>
      </c>
      <c r="L1661" s="21">
        <v>-0.99999999999999845</v>
      </c>
      <c r="M1661" s="21">
        <v>-0.99999999999999845</v>
      </c>
      <c r="N1661" s="21">
        <v>6.1007651436201344</v>
      </c>
      <c r="O1661" s="21">
        <v>21.669763582859638</v>
      </c>
      <c r="P1661" s="21">
        <v>0.30893051923691683</v>
      </c>
      <c r="Q1661" s="21">
        <v>-1.5174945434763951</v>
      </c>
      <c r="R1661" s="21">
        <v>-0.54807978175099492</v>
      </c>
      <c r="S1661" s="21">
        <v>0.23376344544992933</v>
      </c>
      <c r="T1661" s="21">
        <v>0.19391949996563038</v>
      </c>
      <c r="U1661" s="21">
        <v>5.7166931743689017E-2</v>
      </c>
      <c r="V1661" s="21">
        <v>0</v>
      </c>
      <c r="W1661" s="21">
        <v>7.19246479912968</v>
      </c>
      <c r="X1661" s="21">
        <v>0.21189858184160654</v>
      </c>
      <c r="Y1661" s="21">
        <v>-0.99999999999999845</v>
      </c>
      <c r="Z1661" s="21">
        <v>-0.99999999999999845</v>
      </c>
      <c r="AA1661" s="21">
        <v>47.610070080729137</v>
      </c>
      <c r="AB1661" s="21">
        <v>0.3136961053998909</v>
      </c>
      <c r="AC1661" s="21">
        <v>5.0902074334472233E-2</v>
      </c>
      <c r="AD1661" s="21">
        <v>0.45471552153264555</v>
      </c>
      <c r="AE1661" s="21">
        <v>40.96568506335047</v>
      </c>
      <c r="AF1661" s="21">
        <v>-0.99999999999999845</v>
      </c>
      <c r="AG1661" s="21">
        <v>-0.99999999999999845</v>
      </c>
      <c r="AH1661" s="21">
        <v>-0.99999999999999845</v>
      </c>
      <c r="AI1661" s="21">
        <v>-1.4527532267475359E-2</v>
      </c>
      <c r="AJ1661" s="21">
        <v>0</v>
      </c>
      <c r="AK1661" s="21">
        <v>0.1381540714099225</v>
      </c>
      <c r="AL1661" s="21">
        <v>0.20514116634352539</v>
      </c>
      <c r="AM1661" s="21">
        <v>-1.9053766515125616E-2</v>
      </c>
      <c r="AN1661" s="21">
        <v>0.27538216604595162</v>
      </c>
      <c r="AO1661" s="21">
        <v>0.21442619417147268</v>
      </c>
      <c r="AP1661" s="21">
        <v>7.9102599828664184</v>
      </c>
      <c r="AQ1661" s="21">
        <v>25.494760229990082</v>
      </c>
      <c r="AR1661" s="21">
        <v>0.48484987715924854</v>
      </c>
      <c r="AS1661" s="21">
        <v>0.51693683902261345</v>
      </c>
      <c r="AT1661" s="21">
        <v>-0.99999999999999845</v>
      </c>
      <c r="AU1661" s="21">
        <v>-0.99999999999999845</v>
      </c>
      <c r="AV1661" s="21">
        <v>-9.681938429806293E-2</v>
      </c>
      <c r="AW1661" s="21">
        <v>77.190093646455168</v>
      </c>
      <c r="AX1661" s="21">
        <v>76.89954300110567</v>
      </c>
      <c r="AY1661" s="21">
        <v>-3.6687709293325363E-2</v>
      </c>
      <c r="AZ1661" s="21">
        <v>-17.098581338318027</v>
      </c>
      <c r="BA1661" s="26">
        <v>1425.6546773351354</v>
      </c>
    </row>
    <row r="1662" spans="1:100" x14ac:dyDescent="0.25">
      <c r="A1662">
        <v>4187</v>
      </c>
      <c r="B1662" t="s">
        <v>1324</v>
      </c>
      <c r="C1662" s="26">
        <v>3</v>
      </c>
      <c r="D1662" s="21">
        <v>4.6630889888176457</v>
      </c>
      <c r="E1662" s="21">
        <v>-2.4901606872133754E-2</v>
      </c>
      <c r="F1662" s="21">
        <v>-2.497945794820744E-2</v>
      </c>
      <c r="G1662" s="21">
        <v>-2.497945794820744E-2</v>
      </c>
      <c r="H1662" s="21">
        <v>0.20374930061081686</v>
      </c>
      <c r="I1662" s="21">
        <v>0</v>
      </c>
      <c r="J1662" s="21">
        <v>12.22495803664901</v>
      </c>
      <c r="K1662" s="21">
        <v>0.20374930061081686</v>
      </c>
      <c r="L1662" s="21">
        <v>-1.0000000000000004</v>
      </c>
      <c r="M1662" s="21">
        <v>-1.0000000000000004</v>
      </c>
      <c r="N1662" s="21">
        <v>4.0749860122163355</v>
      </c>
      <c r="O1662" s="21">
        <v>16.863067567518453</v>
      </c>
      <c r="P1662" s="21">
        <v>-5.9185008076646568</v>
      </c>
      <c r="Q1662" s="21">
        <v>-5.7753762941093856E-2</v>
      </c>
      <c r="R1662" s="21">
        <v>-0.6550696532837339</v>
      </c>
      <c r="S1662" s="21">
        <v>0.32926538749414114</v>
      </c>
      <c r="T1662" s="21">
        <v>0.39528582805940027</v>
      </c>
      <c r="U1662" s="21">
        <v>0.38497610034333157</v>
      </c>
      <c r="V1662" s="21">
        <v>-5.7118651395713224E-3</v>
      </c>
      <c r="W1662" s="21">
        <v>36.002646005859411</v>
      </c>
      <c r="X1662" s="21">
        <v>2.0957230072762818</v>
      </c>
      <c r="Y1662" s="21">
        <v>-1.0000000000000004</v>
      </c>
      <c r="Z1662" s="21">
        <v>-1.0000000000000004</v>
      </c>
      <c r="AA1662" s="21">
        <v>77.070735550290124</v>
      </c>
      <c r="AB1662" s="21">
        <v>0.33221089196706505</v>
      </c>
      <c r="AC1662" s="21">
        <v>0.26170739144105848</v>
      </c>
      <c r="AD1662" s="21">
        <v>0.24054490054616662</v>
      </c>
      <c r="AE1662" s="21">
        <v>41.723159197714509</v>
      </c>
      <c r="AF1662" s="21">
        <v>-1.0000000000000004</v>
      </c>
      <c r="AG1662" s="21">
        <v>-1.0000000000000004</v>
      </c>
      <c r="AH1662" s="21">
        <v>-1.0000000000000004</v>
      </c>
      <c r="AI1662" s="21">
        <v>-3.5551245053468163E-3</v>
      </c>
      <c r="AJ1662" s="21">
        <v>-5.7118651395713224E-3</v>
      </c>
      <c r="AK1662" s="21">
        <v>-0.15627022739999039</v>
      </c>
      <c r="AL1662" s="21">
        <v>-2.668275371523314E-2</v>
      </c>
      <c r="AM1662" s="21">
        <v>9.5119542705697252E-2</v>
      </c>
      <c r="AN1662" s="21">
        <v>0.23988239817927132</v>
      </c>
      <c r="AO1662" s="21">
        <v>1.5966374306424778</v>
      </c>
      <c r="AP1662" s="21">
        <v>5.8636461859056164</v>
      </c>
      <c r="AQ1662" s="21">
        <v>48.227604042508425</v>
      </c>
      <c r="AR1662" s="21">
        <v>1.1038154507573024</v>
      </c>
      <c r="AS1662" s="21">
        <v>2.2994723078870996</v>
      </c>
      <c r="AT1662" s="21">
        <v>-1.0000000000000004</v>
      </c>
      <c r="AU1662" s="21">
        <v>-1.0000000000000004</v>
      </c>
      <c r="AV1662" s="21">
        <v>-0.68004911123194112</v>
      </c>
      <c r="AW1662" s="21">
        <v>99.797449303714302</v>
      </c>
      <c r="AX1662" s="21">
        <v>99.155160299650234</v>
      </c>
      <c r="AY1662" s="21">
        <v>0.55647330460381961</v>
      </c>
      <c r="AZ1662" s="21">
        <v>56.520022444127434</v>
      </c>
      <c r="BA1662" s="26">
        <v>1491.0746307207576</v>
      </c>
    </row>
    <row r="1663" spans="1:100" x14ac:dyDescent="0.25">
      <c r="A1663">
        <v>4188</v>
      </c>
      <c r="B1663" t="s">
        <v>2032</v>
      </c>
      <c r="C1663" s="26">
        <v>3</v>
      </c>
      <c r="D1663" s="21">
        <v>5.0044253332221187</v>
      </c>
      <c r="E1663" s="21">
        <v>-0.9108981865680027</v>
      </c>
      <c r="F1663" s="21">
        <v>-4.907479067778467E-3</v>
      </c>
      <c r="G1663" s="21">
        <v>-0.28947303680004521</v>
      </c>
      <c r="H1663" s="21">
        <v>3.1320566093436038E-2</v>
      </c>
      <c r="I1663" s="21">
        <v>0</v>
      </c>
      <c r="J1663" s="21">
        <v>1.8792339656061654</v>
      </c>
      <c r="K1663" s="21">
        <v>3.1320566093436038E-2</v>
      </c>
      <c r="L1663" s="21">
        <v>-0.99999999999999922</v>
      </c>
      <c r="M1663" s="21">
        <v>-0.99999999999999922</v>
      </c>
      <c r="N1663" s="21">
        <v>0.62641132186872117</v>
      </c>
      <c r="O1663" s="21">
        <v>6.5941862620282343</v>
      </c>
      <c r="P1663" s="21">
        <v>-0.15262373626647333</v>
      </c>
      <c r="Q1663" s="21">
        <v>-0.15538649482771649</v>
      </c>
      <c r="R1663" s="21">
        <v>-5.4249391295008935E-2</v>
      </c>
      <c r="S1663" s="21">
        <v>0.33333333333333309</v>
      </c>
      <c r="T1663" s="21">
        <v>0.37913320370772902</v>
      </c>
      <c r="U1663" s="21">
        <v>0.67345978665228023</v>
      </c>
      <c r="V1663" s="21">
        <v>8.1843484968656399E-2</v>
      </c>
      <c r="W1663" s="21">
        <v>57.457969702742481</v>
      </c>
      <c r="X1663" s="21">
        <v>3.9118458977430794</v>
      </c>
      <c r="Y1663" s="21">
        <v>-0.99999999999999922</v>
      </c>
      <c r="Z1663" s="21">
        <v>-0.99999999999999922</v>
      </c>
      <c r="AA1663" s="21">
        <v>113.77885497404704</v>
      </c>
      <c r="AB1663" s="21">
        <v>0.34338020994725604</v>
      </c>
      <c r="AC1663" s="21">
        <v>0.38970967182235922</v>
      </c>
      <c r="AD1663" s="21">
        <v>0.39441281148237506</v>
      </c>
      <c r="AE1663" s="21">
        <v>56.375134662599507</v>
      </c>
      <c r="AF1663" s="21">
        <v>-0.99999999999999922</v>
      </c>
      <c r="AG1663" s="21">
        <v>-0.99999999999999922</v>
      </c>
      <c r="AH1663" s="21">
        <v>-0.99999999999999922</v>
      </c>
      <c r="AI1663" s="21">
        <v>0</v>
      </c>
      <c r="AJ1663" s="21">
        <v>8.1843484968656399E-2</v>
      </c>
      <c r="AK1663" s="21">
        <v>-3.8828003733667425E-3</v>
      </c>
      <c r="AL1663" s="21">
        <v>-5.4234180572653758E-4</v>
      </c>
      <c r="AM1663" s="21">
        <v>1.3062433465607618E-2</v>
      </c>
      <c r="AN1663" s="21">
        <v>0.24963848868298669</v>
      </c>
      <c r="AO1663" s="21">
        <v>0.30714683477335714</v>
      </c>
      <c r="AP1663" s="21">
        <v>6.2382505080460309</v>
      </c>
      <c r="AQ1663" s="21">
        <v>59.337203668348657</v>
      </c>
      <c r="AR1663" s="21">
        <v>1.467769808661999</v>
      </c>
      <c r="AS1663" s="21">
        <v>3.9431664638365165</v>
      </c>
      <c r="AT1663" s="21">
        <v>-0.99999999999999922</v>
      </c>
      <c r="AU1663" s="21">
        <v>-0.99999999999999922</v>
      </c>
      <c r="AV1663" s="21">
        <v>-0.34372242809505416</v>
      </c>
      <c r="AW1663" s="21">
        <v>126.61129174412125</v>
      </c>
      <c r="AX1663" s="21">
        <v>134.7956402409869</v>
      </c>
      <c r="AY1663" s="21">
        <v>0.45100235694081947</v>
      </c>
      <c r="AZ1663" s="21">
        <v>84.87766162330071</v>
      </c>
      <c r="BA1663" s="26">
        <v>1619.7218236002273</v>
      </c>
      <c r="CU1663" t="e">
        <v>#N/A</v>
      </c>
      <c r="CV1663" t="e">
        <v>#N/A</v>
      </c>
    </row>
    <row r="1664" spans="1:100" x14ac:dyDescent="0.25">
      <c r="A1664">
        <v>4189</v>
      </c>
      <c r="B1664" t="s">
        <v>1851</v>
      </c>
      <c r="C1664" s="26">
        <v>3</v>
      </c>
      <c r="D1664" s="21">
        <v>5.7574843114953769</v>
      </c>
      <c r="E1664" s="21">
        <v>0.57413605827676528</v>
      </c>
      <c r="F1664" s="21">
        <v>-1.1777484644000576E-2</v>
      </c>
      <c r="G1664" s="21">
        <v>0.14616385988011871</v>
      </c>
      <c r="H1664" s="21">
        <v>0.37836538686739063</v>
      </c>
      <c r="I1664" s="21">
        <v>0</v>
      </c>
      <c r="J1664" s="21">
        <v>22.70192321204345</v>
      </c>
      <c r="K1664" s="21">
        <v>0.37836538686739063</v>
      </c>
      <c r="L1664" s="21">
        <v>-1.0000000000000007</v>
      </c>
      <c r="M1664" s="21">
        <v>-1.0000000000000007</v>
      </c>
      <c r="N1664" s="21">
        <v>7.5673077373478161</v>
      </c>
      <c r="O1664" s="21">
        <v>28.605571383418937</v>
      </c>
      <c r="P1664" s="21">
        <v>-0.12897920268615187</v>
      </c>
      <c r="Q1664" s="21">
        <v>-0.87478696297756564</v>
      </c>
      <c r="R1664" s="21">
        <v>-0.25463258653256482</v>
      </c>
      <c r="S1664" s="21">
        <v>0.33333333333333376</v>
      </c>
      <c r="T1664" s="21">
        <v>0.34042780611648621</v>
      </c>
      <c r="U1664" s="21">
        <v>0.56187827147413771</v>
      </c>
      <c r="V1664" s="21">
        <v>-1.3077063636233708E-2</v>
      </c>
      <c r="W1664" s="21">
        <v>33.767878416813339</v>
      </c>
      <c r="X1664" s="21">
        <v>2.4715409294447301</v>
      </c>
      <c r="Y1664" s="21">
        <v>-1.0000000000000007</v>
      </c>
      <c r="Z1664" s="21">
        <v>-1.0000000000000007</v>
      </c>
      <c r="AA1664" s="21">
        <v>65.04339112146134</v>
      </c>
      <c r="AB1664" s="21">
        <v>0.20108983435025252</v>
      </c>
      <c r="AC1664" s="21">
        <v>0.23556854806152119</v>
      </c>
      <c r="AD1664" s="21">
        <v>0.19394452341183877</v>
      </c>
      <c r="AE1664" s="21">
        <v>31.530145291180627</v>
      </c>
      <c r="AF1664" s="21">
        <v>-1.0000000000000007</v>
      </c>
      <c r="AG1664" s="21">
        <v>-1.0000000000000007</v>
      </c>
      <c r="AH1664" s="21">
        <v>-1.0000000000000007</v>
      </c>
      <c r="AI1664" s="21">
        <v>0</v>
      </c>
      <c r="AJ1664" s="21">
        <v>-1.3077063636233708E-2</v>
      </c>
      <c r="AK1664" s="21">
        <v>9.5337327903337668E-4</v>
      </c>
      <c r="AL1664" s="21">
        <v>-5.3757035921089387E-2</v>
      </c>
      <c r="AM1664" s="21">
        <v>6.373995981621855E-2</v>
      </c>
      <c r="AN1664" s="21">
        <v>-1.3640193532901284E-2</v>
      </c>
      <c r="AO1664" s="21">
        <v>1.5982658618006307</v>
      </c>
      <c r="AP1664" s="21">
        <v>-0.60979001792797871</v>
      </c>
      <c r="AQ1664" s="21">
        <v>56.469801628856757</v>
      </c>
      <c r="AR1664" s="21">
        <v>1.2225623472877238</v>
      </c>
      <c r="AS1664" s="21">
        <v>2.8499063163121199</v>
      </c>
      <c r="AT1664" s="21">
        <v>-1.0000000000000007</v>
      </c>
      <c r="AU1664" s="21">
        <v>-1.0000000000000007</v>
      </c>
      <c r="AV1664" s="21">
        <v>-0.10846872665244611</v>
      </c>
      <c r="AW1664" s="21">
        <v>93.039172486952381</v>
      </c>
      <c r="AX1664" s="21">
        <v>91.731466123329014</v>
      </c>
      <c r="AY1664" s="21">
        <v>0.47371895321663815</v>
      </c>
      <c r="AZ1664" s="21">
        <v>42.195034383721733</v>
      </c>
      <c r="BA1664" s="26">
        <v>1506.7653717954124</v>
      </c>
      <c r="CU1664" t="e">
        <v>#N/A</v>
      </c>
      <c r="CV1664" t="e">
        <v>#N/A</v>
      </c>
    </row>
    <row r="1665" spans="1:100" x14ac:dyDescent="0.25">
      <c r="A1665">
        <v>4191</v>
      </c>
      <c r="B1665" t="s">
        <v>2033</v>
      </c>
      <c r="C1665" s="26">
        <v>2</v>
      </c>
      <c r="D1665" s="21">
        <v>3.4992268239838498</v>
      </c>
      <c r="E1665" s="21">
        <v>-5.1689176546938852E-2</v>
      </c>
      <c r="F1665" s="21">
        <v>-5.1774418153756996E-2</v>
      </c>
      <c r="G1665" s="21">
        <v>-4.4342661107170001E-2</v>
      </c>
      <c r="H1665" s="21">
        <v>4.3053940445149957E-2</v>
      </c>
      <c r="I1665" s="21">
        <v>0</v>
      </c>
      <c r="J1665" s="21">
        <v>2.5832364267089973</v>
      </c>
      <c r="K1665" s="21">
        <v>4.3053940445149957E-2</v>
      </c>
      <c r="L1665" s="21">
        <v>-1</v>
      </c>
      <c r="M1665" s="21">
        <v>-1</v>
      </c>
      <c r="N1665" s="21">
        <v>0.86107880890299904</v>
      </c>
      <c r="O1665" s="21">
        <v>6.5281760366873316</v>
      </c>
      <c r="P1665" s="21">
        <v>-9.3999767507548904E-2</v>
      </c>
      <c r="Q1665" s="21">
        <v>6.8557159351695818E-2</v>
      </c>
      <c r="R1665" s="21">
        <v>2.4009937948928251E-2</v>
      </c>
      <c r="S1665" s="21">
        <v>0.32290270417147671</v>
      </c>
      <c r="T1665" s="21">
        <v>0.25237698841278849</v>
      </c>
      <c r="U1665" s="21">
        <v>3.8241184164778549E-2</v>
      </c>
      <c r="V1665" s="21">
        <v>-4.5744015894827201E-3</v>
      </c>
      <c r="W1665" s="21">
        <v>21.832380766655561</v>
      </c>
      <c r="X1665" s="21">
        <v>0.62045210443363497</v>
      </c>
      <c r="Y1665" s="21">
        <v>-1</v>
      </c>
      <c r="Z1665" s="21">
        <v>-1</v>
      </c>
      <c r="AA1665" s="21">
        <v>37.297276225933238</v>
      </c>
      <c r="AB1665" s="21">
        <v>7.3256995439935912E-2</v>
      </c>
      <c r="AC1665" s="21">
        <v>7.345386147667321E-2</v>
      </c>
      <c r="AD1665" s="21">
        <v>6.9241927588390456E-2</v>
      </c>
      <c r="AE1665" s="21">
        <v>13.552506442457513</v>
      </c>
      <c r="AF1665" s="21">
        <v>-1</v>
      </c>
      <c r="AG1665" s="21">
        <v>-1</v>
      </c>
      <c r="AH1665" s="21">
        <v>-1</v>
      </c>
      <c r="AI1665" s="21">
        <v>-2.7753743388719389E-3</v>
      </c>
      <c r="AJ1665" s="21">
        <v>-4.5744015894827201E-3</v>
      </c>
      <c r="AK1665" s="21">
        <v>0.14365220959382818</v>
      </c>
      <c r="AL1665" s="21">
        <v>2.8175747395419136E-2</v>
      </c>
      <c r="AM1665" s="21">
        <v>0.15896949733835192</v>
      </c>
      <c r="AN1665" s="21">
        <v>2.4471362876701847E-2</v>
      </c>
      <c r="AO1665" s="21">
        <v>4.4350052917247877</v>
      </c>
      <c r="AP1665" s="21">
        <v>1.0101559985977933</v>
      </c>
      <c r="AQ1665" s="21">
        <v>26.864708030508424</v>
      </c>
      <c r="AR1665" s="21">
        <v>0.63680860448364496</v>
      </c>
      <c r="AS1665" s="21">
        <v>0.70080824574607092</v>
      </c>
      <c r="AT1665" s="21">
        <v>-1</v>
      </c>
      <c r="AU1665" s="21">
        <v>-1</v>
      </c>
      <c r="AV1665" s="21">
        <v>8.3578499214811752E-2</v>
      </c>
      <c r="AW1665" s="21">
        <v>48.426060599007954</v>
      </c>
      <c r="AX1665" s="21">
        <v>48.456218064170955</v>
      </c>
      <c r="AY1665" s="21">
        <v>0.11738305666012397</v>
      </c>
      <c r="AZ1665" s="21">
        <v>-8.634119857703725</v>
      </c>
      <c r="BA1665" s="26">
        <v>1418.2311158830148</v>
      </c>
    </row>
    <row r="1666" spans="1:100" x14ac:dyDescent="0.25">
      <c r="A1666">
        <v>4192</v>
      </c>
      <c r="B1666" t="s">
        <v>2034</v>
      </c>
      <c r="C1666" s="26">
        <v>3</v>
      </c>
      <c r="D1666" s="21">
        <v>5.0015340491174394</v>
      </c>
      <c r="E1666" s="21">
        <v>0</v>
      </c>
      <c r="F1666" s="21">
        <v>-1.1931660442037251E-2</v>
      </c>
      <c r="G1666" s="21">
        <v>-1.1931660442037251E-2</v>
      </c>
      <c r="H1666" s="21">
        <v>0.13712753574258921</v>
      </c>
      <c r="I1666" s="21">
        <v>0</v>
      </c>
      <c r="J1666" s="21">
        <v>8.2276521445553534</v>
      </c>
      <c r="K1666" s="21">
        <v>0.13712753574258921</v>
      </c>
      <c r="L1666" s="21">
        <v>-1.0000000000000004</v>
      </c>
      <c r="M1666" s="21">
        <v>-1.0000000000000004</v>
      </c>
      <c r="N1666" s="21">
        <v>2.7425507148517831</v>
      </c>
      <c r="O1666" s="21">
        <v>13.217254533230756</v>
      </c>
      <c r="P1666" s="21">
        <v>-6.2179149754503962E-2</v>
      </c>
      <c r="Q1666" s="21">
        <v>-0.24239319936004883</v>
      </c>
      <c r="R1666" s="21">
        <v>-6.9455524288840928E-2</v>
      </c>
      <c r="S1666" s="21">
        <v>0.33333333333333359</v>
      </c>
      <c r="T1666" s="21">
        <v>0.4574891468338847</v>
      </c>
      <c r="U1666" s="21">
        <v>0.24957183641340172</v>
      </c>
      <c r="V1666" s="21">
        <v>0</v>
      </c>
      <c r="W1666" s="21">
        <v>36.130671233521213</v>
      </c>
      <c r="X1666" s="21">
        <v>1.7761381035787873</v>
      </c>
      <c r="Y1666" s="21">
        <v>-1.0000000000000004</v>
      </c>
      <c r="Z1666" s="21">
        <v>-1.0000000000000004</v>
      </c>
      <c r="AA1666" s="21">
        <v>54.063138713888918</v>
      </c>
      <c r="AB1666" s="21">
        <v>7.1125527887125881E-2</v>
      </c>
      <c r="AC1666" s="21">
        <v>2.9058763000457725E-2</v>
      </c>
      <c r="AD1666" s="21">
        <v>0.25985416920554733</v>
      </c>
      <c r="AE1666" s="21">
        <v>18.00192300465655</v>
      </c>
      <c r="AF1666" s="21">
        <v>-1.0000000000000004</v>
      </c>
      <c r="AG1666" s="21">
        <v>-1.0000000000000004</v>
      </c>
      <c r="AH1666" s="21">
        <v>-1.0000000000000004</v>
      </c>
      <c r="AI1666" s="21">
        <v>0</v>
      </c>
      <c r="AJ1666" s="21">
        <v>0</v>
      </c>
      <c r="AK1666" s="21">
        <v>8.7891834377866365E-2</v>
      </c>
      <c r="AL1666" s="21">
        <v>0.11858198425069962</v>
      </c>
      <c r="AM1666" s="21">
        <v>-0.21317363550059368</v>
      </c>
      <c r="AN1666" s="21">
        <v>-0.23716332539973364</v>
      </c>
      <c r="AO1666" s="21">
        <v>-4.8898817156255117</v>
      </c>
      <c r="AP1666" s="21">
        <v>-5.3361732137398423</v>
      </c>
      <c r="AQ1666" s="21">
        <v>44.358323378076605</v>
      </c>
      <c r="AR1666" s="21">
        <v>1.04039431658062</v>
      </c>
      <c r="AS1666" s="21">
        <v>1.9132656393213761</v>
      </c>
      <c r="AT1666" s="21">
        <v>-1.0000000000000004</v>
      </c>
      <c r="AU1666" s="21">
        <v>-1.0000000000000004</v>
      </c>
      <c r="AV1666" s="21">
        <v>-8.1387184730878179E-2</v>
      </c>
      <c r="AW1666" s="21">
        <v>61.944220033379843</v>
      </c>
      <c r="AX1666" s="21">
        <v>61.944220033379843</v>
      </c>
      <c r="AY1666" s="21">
        <v>0.15780017886013611</v>
      </c>
      <c r="AZ1666" s="21">
        <v>-24.288898441273904</v>
      </c>
      <c r="BA1666" s="26">
        <v>1365.1685880493899</v>
      </c>
    </row>
    <row r="1667" spans="1:100" x14ac:dyDescent="0.25">
      <c r="A1667">
        <v>4193</v>
      </c>
      <c r="B1667" t="s">
        <v>1017</v>
      </c>
      <c r="C1667" s="26">
        <v>3</v>
      </c>
      <c r="D1667" s="21">
        <v>-0.99357900634494656</v>
      </c>
      <c r="E1667" s="21">
        <v>-0.74071950743498161</v>
      </c>
      <c r="F1667" s="21">
        <v>-1.2646116425105637E-2</v>
      </c>
      <c r="G1667" s="21">
        <v>-0.2403773856976737</v>
      </c>
      <c r="H1667" s="21">
        <v>7.2171996909974903E-2</v>
      </c>
      <c r="I1667" s="21">
        <v>0</v>
      </c>
      <c r="J1667" s="21">
        <v>4.3303198145984947</v>
      </c>
      <c r="K1667" s="21">
        <v>7.2171996909974903E-2</v>
      </c>
      <c r="L1667" s="21">
        <v>-1.0000000000000011</v>
      </c>
      <c r="M1667" s="21">
        <v>-1.0000000000000011</v>
      </c>
      <c r="N1667" s="21">
        <v>1.4434399381994982</v>
      </c>
      <c r="O1667" s="21">
        <v>3.0963634225558732</v>
      </c>
      <c r="P1667" s="21">
        <v>0.1408458899721878</v>
      </c>
      <c r="Q1667" s="21">
        <v>0.48788576046851778</v>
      </c>
      <c r="R1667" s="21">
        <v>0.12518129691893473</v>
      </c>
      <c r="S1667" s="21">
        <v>0.33333333333333393</v>
      </c>
      <c r="T1667" s="21">
        <v>0.3185419293251095</v>
      </c>
      <c r="U1667" s="21">
        <v>0.14206590585876996</v>
      </c>
      <c r="V1667" s="21">
        <v>-4.3339227387442407E-3</v>
      </c>
      <c r="W1667" s="21">
        <v>28.697409954739769</v>
      </c>
      <c r="X1667" s="21">
        <v>1.1071719487428586</v>
      </c>
      <c r="Y1667" s="21">
        <v>-1.0000000000000011</v>
      </c>
      <c r="Z1667" s="21">
        <v>-1.0000000000000011</v>
      </c>
      <c r="AA1667" s="21">
        <v>23.179424946435351</v>
      </c>
      <c r="AB1667" s="21">
        <v>-8.1051144931788457E-2</v>
      </c>
      <c r="AC1667" s="21">
        <v>-4.5357198056432228E-2</v>
      </c>
      <c r="AD1667" s="21">
        <v>1.3545016883753463E-2</v>
      </c>
      <c r="AE1667" s="21">
        <v>-5.643166305223362</v>
      </c>
      <c r="AF1667" s="21">
        <v>-1.0000000000000011</v>
      </c>
      <c r="AG1667" s="21">
        <v>-1.0000000000000011</v>
      </c>
      <c r="AH1667" s="21">
        <v>-1.0000000000000011</v>
      </c>
      <c r="AI1667" s="21">
        <v>0</v>
      </c>
      <c r="AJ1667" s="21">
        <v>-4.3339227387442407E-3</v>
      </c>
      <c r="AK1667" s="21">
        <v>2.7364509211510842E-2</v>
      </c>
      <c r="AL1667" s="21">
        <v>-2.1285318703001335E-2</v>
      </c>
      <c r="AM1667" s="21">
        <v>-4.0503179626773717E-2</v>
      </c>
      <c r="AN1667" s="21">
        <v>2.1651078886321614E-2</v>
      </c>
      <c r="AO1667" s="21">
        <v>-0.87575694461178899</v>
      </c>
      <c r="AP1667" s="21">
        <v>0.43485037864303433</v>
      </c>
      <c r="AQ1667" s="21">
        <v>33.027729769338265</v>
      </c>
      <c r="AR1667" s="21">
        <v>0.78960724577846864</v>
      </c>
      <c r="AS1667" s="21">
        <v>1.1793439456528321</v>
      </c>
      <c r="AT1667" s="21">
        <v>-1.0000000000000011</v>
      </c>
      <c r="AU1667" s="21">
        <v>-1.0000000000000011</v>
      </c>
      <c r="AV1667" s="21">
        <v>-0.11519608877873895</v>
      </c>
      <c r="AW1667" s="21">
        <v>26.710638747634249</v>
      </c>
      <c r="AX1667" s="21">
        <v>26.277246473759817</v>
      </c>
      <c r="AY1667" s="21">
        <v>9.400061363882696E-2</v>
      </c>
      <c r="AZ1667" s="21">
        <v>-24.863943136502947</v>
      </c>
      <c r="BA1667" s="26">
        <v>1336.0003401862157</v>
      </c>
    </row>
    <row r="1668" spans="1:100" x14ac:dyDescent="0.25">
      <c r="A1668">
        <v>4195</v>
      </c>
      <c r="B1668" t="s">
        <v>2035</v>
      </c>
      <c r="C1668" s="26">
        <v>3</v>
      </c>
      <c r="D1668" s="21">
        <v>0.30702142303631103</v>
      </c>
      <c r="E1668" s="21">
        <v>-6.7793364730908507E-3</v>
      </c>
      <c r="F1668" s="21">
        <v>-0.22870881473926466</v>
      </c>
      <c r="G1668" s="21">
        <v>-0.22870881473926466</v>
      </c>
      <c r="H1668" s="21">
        <v>6.8398264557532312E-2</v>
      </c>
      <c r="I1668" s="21">
        <v>0</v>
      </c>
      <c r="J1668" s="21">
        <v>4.1038958734519388</v>
      </c>
      <c r="K1668" s="21">
        <v>6.8398264557532312E-2</v>
      </c>
      <c r="L1668" s="21">
        <v>-1.000000000000002</v>
      </c>
      <c r="M1668" s="21">
        <v>-1.000000000000002</v>
      </c>
      <c r="N1668" s="21">
        <v>1.3679652911506459</v>
      </c>
      <c r="O1668" s="21">
        <v>4.1822084817489849</v>
      </c>
      <c r="P1668" s="21">
        <v>-0.73299441876245808</v>
      </c>
      <c r="Q1668" s="21">
        <v>-7.295233428161052E-2</v>
      </c>
      <c r="R1668" s="21">
        <v>-6.7080385739476431E-2</v>
      </c>
      <c r="S1668" s="21">
        <v>0.24350201251829254</v>
      </c>
      <c r="T1668" s="21">
        <v>0.36199927566223555</v>
      </c>
      <c r="U1668" s="21">
        <v>-0.18300766468602431</v>
      </c>
      <c r="V1668" s="21">
        <v>-1.5822243452021958E-2</v>
      </c>
      <c r="W1668" s="21">
        <v>13.530924619397975</v>
      </c>
      <c r="X1668" s="21">
        <v>-0.27053863929863903</v>
      </c>
      <c r="Y1668" s="21">
        <v>-1.000000000000002</v>
      </c>
      <c r="Z1668" s="21">
        <v>-1.000000000000002</v>
      </c>
      <c r="AA1668" s="21">
        <v>25.881896061433309</v>
      </c>
      <c r="AB1668" s="21">
        <v>2.9043973646742723E-2</v>
      </c>
      <c r="AC1668" s="21">
        <v>9.0742298746754838E-2</v>
      </c>
      <c r="AD1668" s="21">
        <v>0.12857476416199845</v>
      </c>
      <c r="AE1668" s="21">
        <v>12.418051827774805</v>
      </c>
      <c r="AF1668" s="21">
        <v>-1.000000000000002</v>
      </c>
      <c r="AG1668" s="21">
        <v>-1.000000000000002</v>
      </c>
      <c r="AH1668" s="21">
        <v>-1.000000000000002</v>
      </c>
      <c r="AI1668" s="21">
        <v>0</v>
      </c>
      <c r="AJ1668" s="21">
        <v>-1.5822243452021958E-2</v>
      </c>
      <c r="AK1668" s="21">
        <v>-7.9123921239036832E-5</v>
      </c>
      <c r="AL1668" s="21">
        <v>-0.14165856411198566</v>
      </c>
      <c r="AM1668" s="21">
        <v>-2.2457423840253007E-2</v>
      </c>
      <c r="AN1668" s="21">
        <v>-0.13133543378124843</v>
      </c>
      <c r="AO1668" s="21">
        <v>-0.56183121561252003</v>
      </c>
      <c r="AP1668" s="21">
        <v>-3.9916786650911389</v>
      </c>
      <c r="AQ1668" s="21">
        <v>17.634820492849919</v>
      </c>
      <c r="AR1668" s="21">
        <v>0.40667138004248177</v>
      </c>
      <c r="AS1668" s="21">
        <v>-0.20214037474110666</v>
      </c>
      <c r="AT1668" s="21">
        <v>-1.000000000000002</v>
      </c>
      <c r="AU1668" s="21">
        <v>-1.000000000000002</v>
      </c>
      <c r="AV1668" s="21">
        <v>-0.29578920047874102</v>
      </c>
      <c r="AW1668" s="21">
        <v>26.072425878091138</v>
      </c>
      <c r="AX1668" s="21">
        <v>24.490201532888946</v>
      </c>
      <c r="AY1668" s="21">
        <v>0.11086131276578513</v>
      </c>
      <c r="AZ1668" s="21">
        <v>-29.300319878627281</v>
      </c>
      <c r="BA1668" s="26">
        <v>1315.7550575081432</v>
      </c>
    </row>
    <row r="1669" spans="1:100" x14ac:dyDescent="0.25">
      <c r="A1669">
        <v>4198</v>
      </c>
      <c r="B1669" t="s">
        <v>624</v>
      </c>
      <c r="C1669" s="26">
        <v>3</v>
      </c>
      <c r="D1669" s="21">
        <v>5.6283999346845821</v>
      </c>
      <c r="E1669" s="21">
        <v>-0.16246320070845044</v>
      </c>
      <c r="F1669" s="21">
        <v>-0.12503404236890739</v>
      </c>
      <c r="G1669" s="21">
        <v>-0.15476220143166219</v>
      </c>
      <c r="H1669" s="21">
        <v>-6.8377419325432856E-2</v>
      </c>
      <c r="I1669" s="21">
        <v>0</v>
      </c>
      <c r="J1669" s="21">
        <v>-4.1026451595259728</v>
      </c>
      <c r="K1669" s="21">
        <v>-6.8377419325432856E-2</v>
      </c>
      <c r="L1669" s="21">
        <v>-1.0000000000000031</v>
      </c>
      <c r="M1669" s="21">
        <v>-1.0000000000000031</v>
      </c>
      <c r="N1669" s="21">
        <v>-1.367548386508658</v>
      </c>
      <c r="O1669" s="21">
        <v>1.3709925737269433</v>
      </c>
      <c r="P1669" s="21">
        <v>-0.45608699894527882</v>
      </c>
      <c r="Q1669" s="21">
        <v>1.0751072222775682</v>
      </c>
      <c r="R1669" s="21">
        <v>0.28936205563918077</v>
      </c>
      <c r="S1669" s="21">
        <v>0.33333333333333437</v>
      </c>
      <c r="T1669" s="21">
        <v>0.32216158814499202</v>
      </c>
      <c r="U1669" s="21">
        <v>0.23098336997004967</v>
      </c>
      <c r="V1669" s="21">
        <v>-9.8768097204571179E-3</v>
      </c>
      <c r="W1669" s="21">
        <v>37.799156042134072</v>
      </c>
      <c r="X1669" s="21">
        <v>1.5773732171728732</v>
      </c>
      <c r="Y1669" s="21">
        <v>-1.0000000000000031</v>
      </c>
      <c r="Z1669" s="21">
        <v>-1.0000000000000031</v>
      </c>
      <c r="AA1669" s="21">
        <v>64.481261733572182</v>
      </c>
      <c r="AB1669" s="21">
        <v>0.13890136048217006</v>
      </c>
      <c r="AC1669" s="21">
        <v>0.24818522034068455</v>
      </c>
      <c r="AD1669" s="21">
        <v>0.14076829189312309</v>
      </c>
      <c r="AE1669" s="21">
        <v>26.39274363579889</v>
      </c>
      <c r="AF1669" s="21">
        <v>-1.0000000000000031</v>
      </c>
      <c r="AG1669" s="21">
        <v>-1.0000000000000031</v>
      </c>
      <c r="AH1669" s="21">
        <v>-1.0000000000000031</v>
      </c>
      <c r="AI1669" s="21">
        <v>0</v>
      </c>
      <c r="AJ1669" s="21">
        <v>-9.8768097204571179E-3</v>
      </c>
      <c r="AK1669" s="21">
        <v>1.9099317558439705E-2</v>
      </c>
      <c r="AL1669" s="21">
        <v>-1.9873150761245812E-2</v>
      </c>
      <c r="AM1669" s="21">
        <v>-2.3884481958073345E-2</v>
      </c>
      <c r="AN1669" s="21">
        <v>0.2467008248451556</v>
      </c>
      <c r="AO1669" s="21">
        <v>-0.50161546115963551</v>
      </c>
      <c r="AP1669" s="21">
        <v>6.0681548673226589</v>
      </c>
      <c r="AQ1669" s="21">
        <v>33.696510882608116</v>
      </c>
      <c r="AR1669" s="21">
        <v>0.87660148172791919</v>
      </c>
      <c r="AS1669" s="21">
        <v>1.5089957978474398</v>
      </c>
      <c r="AT1669" s="21">
        <v>-1.0000000000000031</v>
      </c>
      <c r="AU1669" s="21">
        <v>-1.0000000000000031</v>
      </c>
      <c r="AV1669" s="21">
        <v>0.13459985420751863</v>
      </c>
      <c r="AW1669" s="21">
        <v>71.920409174621796</v>
      </c>
      <c r="AX1669" s="21">
        <v>70.932728202576101</v>
      </c>
      <c r="AY1669" s="21">
        <v>0.15452901844132885</v>
      </c>
      <c r="AZ1669" s="21">
        <v>16.161565257286696</v>
      </c>
      <c r="BA1669" s="26">
        <v>1464.3526480923856</v>
      </c>
    </row>
    <row r="1670" spans="1:100" x14ac:dyDescent="0.25">
      <c r="A1670">
        <v>4201</v>
      </c>
      <c r="B1670" t="s">
        <v>2036</v>
      </c>
      <c r="C1670" s="26">
        <v>3</v>
      </c>
      <c r="D1670" s="21">
        <v>5.357434829085542</v>
      </c>
      <c r="E1670" s="21">
        <v>1.8371567198395018E-3</v>
      </c>
      <c r="F1670" s="21">
        <v>2.8047082664351386</v>
      </c>
      <c r="G1670" s="21">
        <v>2.8053206520084188</v>
      </c>
      <c r="H1670" s="21">
        <v>0.31931225056961565</v>
      </c>
      <c r="I1670" s="21">
        <v>0</v>
      </c>
      <c r="J1670" s="21">
        <v>19.158735034176939</v>
      </c>
      <c r="K1670" s="21">
        <v>0.31931225056961565</v>
      </c>
      <c r="L1670" s="21">
        <v>-0.99999999999999922</v>
      </c>
      <c r="M1670" s="21">
        <v>-0.99999999999999922</v>
      </c>
      <c r="N1670" s="21">
        <v>6.3862450113923108</v>
      </c>
      <c r="O1670" s="21">
        <v>27.321490515270881</v>
      </c>
      <c r="P1670" s="21">
        <v>-0.91075551370212671</v>
      </c>
      <c r="Q1670" s="21">
        <v>-0.82777779696977671</v>
      </c>
      <c r="R1670" s="21">
        <v>-0.47825813440662873</v>
      </c>
      <c r="S1670" s="21">
        <v>0.33333333333333298</v>
      </c>
      <c r="T1670" s="21">
        <v>0.26625157302452312</v>
      </c>
      <c r="U1670" s="21">
        <v>-0.10604465635138056</v>
      </c>
      <c r="V1670" s="21">
        <v>-1.0729670703133238E-2</v>
      </c>
      <c r="W1670" s="21">
        <v>6.5399331493490624</v>
      </c>
      <c r="X1670" s="21">
        <v>-0.28463698052735786</v>
      </c>
      <c r="Y1670" s="21">
        <v>-0.99999999999999922</v>
      </c>
      <c r="Z1670" s="21">
        <v>-0.99999999999999922</v>
      </c>
      <c r="AA1670" s="21">
        <v>33.62282202266357</v>
      </c>
      <c r="AB1670" s="21">
        <v>1.0530658572459294E-2</v>
      </c>
      <c r="AC1670" s="21">
        <v>0.45938035785982323</v>
      </c>
      <c r="AD1670" s="21">
        <v>8.1311923722140939E-2</v>
      </c>
      <c r="AE1670" s="21">
        <v>27.561147007721157</v>
      </c>
      <c r="AF1670" s="21">
        <v>-0.99999999999999922</v>
      </c>
      <c r="AG1670" s="21">
        <v>-0.99999999999999922</v>
      </c>
      <c r="AH1670" s="21">
        <v>-0.99999999999999922</v>
      </c>
      <c r="AI1670" s="21">
        <v>1.7670066941240653E-2</v>
      </c>
      <c r="AJ1670" s="21">
        <v>-1.0729670703133238E-2</v>
      </c>
      <c r="AK1670" s="21">
        <v>2.2460526335187948E-4</v>
      </c>
      <c r="AL1670" s="21">
        <v>0.11759634273326068</v>
      </c>
      <c r="AM1670" s="21">
        <v>0.24417880415700496</v>
      </c>
      <c r="AN1670" s="21">
        <v>1.8179638326343089E-2</v>
      </c>
      <c r="AO1670" s="21">
        <v>6.1055931302418847</v>
      </c>
      <c r="AP1670" s="21">
        <v>1.0424726718248809</v>
      </c>
      <c r="AQ1670" s="21">
        <v>25.698668183525985</v>
      </c>
      <c r="AR1670" s="21">
        <v>0.48281057930334265</v>
      </c>
      <c r="AS1670" s="21">
        <v>3.4675270042257809E-2</v>
      </c>
      <c r="AT1670" s="21">
        <v>-0.99999999999999922</v>
      </c>
      <c r="AU1670" s="21">
        <v>-0.99999999999999922</v>
      </c>
      <c r="AV1670" s="21">
        <v>2.3270625176017896</v>
      </c>
      <c r="AW1670" s="21">
        <v>61.986785209759375</v>
      </c>
      <c r="AX1670" s="21">
        <v>61.26721947827086</v>
      </c>
      <c r="AY1670" s="21">
        <v>0.43130311438140667</v>
      </c>
      <c r="AZ1670" s="21">
        <v>30.772479697921959</v>
      </c>
      <c r="BA1670" s="26">
        <v>1548.3621691766823</v>
      </c>
    </row>
    <row r="1671" spans="1:100" x14ac:dyDescent="0.25">
      <c r="A1671">
        <v>4203</v>
      </c>
      <c r="B1671" t="s">
        <v>2037</v>
      </c>
      <c r="C1671" s="26">
        <v>3</v>
      </c>
      <c r="D1671" s="21">
        <v>4.1612711514971927</v>
      </c>
      <c r="E1671" s="21">
        <v>-1.9037202212494513E-3</v>
      </c>
      <c r="F1671" s="21">
        <v>1.3827159465718859</v>
      </c>
      <c r="G1671" s="21">
        <v>1.3827159465718859</v>
      </c>
      <c r="H1671" s="21">
        <v>-8.5750985155604934E-2</v>
      </c>
      <c r="I1671" s="21">
        <v>0</v>
      </c>
      <c r="J1671" s="21">
        <v>-5.1450591093362972</v>
      </c>
      <c r="K1671" s="21">
        <v>-8.5750985155604934E-2</v>
      </c>
      <c r="L1671" s="21">
        <v>-1.0000000000000027</v>
      </c>
      <c r="M1671" s="21">
        <v>-1.0000000000000027</v>
      </c>
      <c r="N1671" s="21">
        <v>-1.7150197031120971</v>
      </c>
      <c r="O1671" s="21">
        <v>0.39892798873278523</v>
      </c>
      <c r="P1671" s="21">
        <v>1.4380975201400337</v>
      </c>
      <c r="Q1671" s="21">
        <v>-3.8603836974937344</v>
      </c>
      <c r="R1671" s="21">
        <v>-1.0755503562184059</v>
      </c>
      <c r="S1671" s="21">
        <v>0.33333333333333398</v>
      </c>
      <c r="T1671" s="21">
        <v>0.26202012890107734</v>
      </c>
      <c r="U1671" s="21">
        <v>0.5226649098391446</v>
      </c>
      <c r="V1671" s="21">
        <v>-1.4992930492598429E-2</v>
      </c>
      <c r="W1671" s="21">
        <v>47.551057069462502</v>
      </c>
      <c r="X1671" s="21">
        <v>2.6104932993587475</v>
      </c>
      <c r="Y1671" s="21">
        <v>-1.0000000000000027</v>
      </c>
      <c r="Z1671" s="21">
        <v>-1.0000000000000027</v>
      </c>
      <c r="AA1671" s="21">
        <v>62.824819331114583</v>
      </c>
      <c r="AB1671" s="21">
        <v>6.7080126053590483E-2</v>
      </c>
      <c r="AC1671" s="21">
        <v>0.150282901869223</v>
      </c>
      <c r="AD1671" s="21">
        <v>0.10962322443459536</v>
      </c>
      <c r="AE1671" s="21">
        <v>16.349312617870439</v>
      </c>
      <c r="AF1671" s="21">
        <v>-1.0000000000000027</v>
      </c>
      <c r="AG1671" s="21">
        <v>-1.0000000000000027</v>
      </c>
      <c r="AH1671" s="21">
        <v>-1.0000000000000027</v>
      </c>
      <c r="AI1671" s="21">
        <v>3.1653936786866663E-2</v>
      </c>
      <c r="AJ1671" s="21">
        <v>-1.4992930492598429E-2</v>
      </c>
      <c r="AK1671" s="21">
        <v>-0.14968181019071933</v>
      </c>
      <c r="AL1671" s="21">
        <v>-4.010725286405295E-2</v>
      </c>
      <c r="AM1671" s="21">
        <v>-0.2961945957992852</v>
      </c>
      <c r="AN1671" s="21">
        <v>7.0096546849148886E-2</v>
      </c>
      <c r="AO1671" s="21">
        <v>-8.1532739459357231</v>
      </c>
      <c r="AP1671" s="21">
        <v>1.5518774069084569</v>
      </c>
      <c r="AQ1671" s="21">
        <v>42.405997960126214</v>
      </c>
      <c r="AR1671" s="21">
        <v>1.1030254415809582</v>
      </c>
      <c r="AS1671" s="21">
        <v>2.5247423142031438</v>
      </c>
      <c r="AT1671" s="21">
        <v>-1.0000000000000027</v>
      </c>
      <c r="AU1671" s="21">
        <v>-1.0000000000000027</v>
      </c>
      <c r="AV1671" s="21">
        <v>0.30716559035348046</v>
      </c>
      <c r="AW1671" s="21">
        <v>64.775624726755836</v>
      </c>
      <c r="AX1671" s="21">
        <v>63.909410413233296</v>
      </c>
      <c r="AY1671" s="21">
        <v>0.2729870051461738</v>
      </c>
      <c r="AZ1671" s="21">
        <v>16.539338761752028</v>
      </c>
      <c r="BA1671" s="26">
        <v>1415.4402500622207</v>
      </c>
    </row>
    <row r="1672" spans="1:100" x14ac:dyDescent="0.25">
      <c r="A1672">
        <v>4205</v>
      </c>
      <c r="B1672" t="s">
        <v>2038</v>
      </c>
      <c r="C1672" s="26">
        <v>3</v>
      </c>
      <c r="D1672" s="21">
        <v>0.80373498869266946</v>
      </c>
      <c r="E1672" s="21">
        <v>0</v>
      </c>
      <c r="F1672" s="21">
        <v>4.7540409393461235E-2</v>
      </c>
      <c r="G1672" s="21">
        <v>4.7540409393461235E-2</v>
      </c>
      <c r="H1672" s="21">
        <v>-0.16472789978637456</v>
      </c>
      <c r="I1672" s="21">
        <v>0</v>
      </c>
      <c r="J1672" s="21">
        <v>-9.8836739871824744</v>
      </c>
      <c r="K1672" s="21">
        <v>-0.16472789978637456</v>
      </c>
      <c r="L1672" s="21">
        <v>-1.0000000000000007</v>
      </c>
      <c r="M1672" s="21">
        <v>-1.0000000000000007</v>
      </c>
      <c r="N1672" s="21">
        <v>-3.2945579957274909</v>
      </c>
      <c r="O1672" s="21">
        <v>-9.0323985890963403</v>
      </c>
      <c r="P1672" s="21">
        <v>-2.4656310998754753E-2</v>
      </c>
      <c r="Q1672" s="21">
        <v>-0.92902598409674531</v>
      </c>
      <c r="R1672" s="21">
        <v>-0.36827350135133463</v>
      </c>
      <c r="S1672" s="21">
        <v>0.24917870564349448</v>
      </c>
      <c r="T1672" s="21">
        <v>0.18101996340426749</v>
      </c>
      <c r="U1672" s="21">
        <v>0.14892092236217616</v>
      </c>
      <c r="V1672" s="21">
        <v>-3.3414594065004036E-2</v>
      </c>
      <c r="W1672" s="21">
        <v>28.417315885252343</v>
      </c>
      <c r="X1672" s="21">
        <v>0.83780932396375074</v>
      </c>
      <c r="Y1672" s="21">
        <v>-1.0000000000000007</v>
      </c>
      <c r="Z1672" s="21">
        <v>-1.0000000000000007</v>
      </c>
      <c r="AA1672" s="21">
        <v>45.844178434970708</v>
      </c>
      <c r="AB1672" s="21">
        <v>0.178942602518008</v>
      </c>
      <c r="AC1672" s="21">
        <v>4.8231570741096172E-2</v>
      </c>
      <c r="AD1672" s="21">
        <v>0.1287285477622897</v>
      </c>
      <c r="AE1672" s="21">
        <v>17.795136051069694</v>
      </c>
      <c r="AF1672" s="21">
        <v>-1.0000000000000007</v>
      </c>
      <c r="AG1672" s="21">
        <v>-1.0000000000000007</v>
      </c>
      <c r="AH1672" s="21">
        <v>-1.0000000000000007</v>
      </c>
      <c r="AI1672" s="21">
        <v>0</v>
      </c>
      <c r="AJ1672" s="21">
        <v>-3.3414594065004036E-2</v>
      </c>
      <c r="AK1672" s="21">
        <v>0.10562104628403893</v>
      </c>
      <c r="AL1672" s="21">
        <v>9.4579076445371807E-2</v>
      </c>
      <c r="AM1672" s="21">
        <v>5.4051181422417605E-3</v>
      </c>
      <c r="AN1672" s="21">
        <v>-0.10574599934524978</v>
      </c>
      <c r="AO1672" s="21">
        <v>0.66323318497623962</v>
      </c>
      <c r="AP1672" s="21">
        <v>-2.170754601404385</v>
      </c>
      <c r="AQ1672" s="21">
        <v>18.533641898069867</v>
      </c>
      <c r="AR1672" s="21">
        <v>0.54570499734493427</v>
      </c>
      <c r="AS1672" s="21">
        <v>0.67308142417737593</v>
      </c>
      <c r="AT1672" s="21">
        <v>-1.0000000000000007</v>
      </c>
      <c r="AU1672" s="21">
        <v>-1.0000000000000007</v>
      </c>
      <c r="AV1672" s="21">
        <v>-0.3207330919578732</v>
      </c>
      <c r="AW1672" s="21">
        <v>34.641025244469986</v>
      </c>
      <c r="AX1672" s="21">
        <v>31.29956583796957</v>
      </c>
      <c r="AY1672" s="21">
        <v>5.006884031502791E-2</v>
      </c>
      <c r="AZ1672" s="21">
        <v>-46.513558222397755</v>
      </c>
      <c r="BA1672" s="26">
        <v>1383.2659138861579</v>
      </c>
    </row>
    <row r="1673" spans="1:100" x14ac:dyDescent="0.25">
      <c r="A1673">
        <v>4206</v>
      </c>
      <c r="B1673" t="s">
        <v>2039</v>
      </c>
      <c r="C1673" s="26">
        <v>3</v>
      </c>
      <c r="D1673" s="21">
        <v>6.7803761000667286</v>
      </c>
      <c r="E1673" s="21">
        <v>0</v>
      </c>
      <c r="F1673" s="21">
        <v>-8.5732600935200416E-3</v>
      </c>
      <c r="G1673" s="21">
        <v>-8.5732600935200416E-3</v>
      </c>
      <c r="H1673" s="21">
        <v>0.65614059624811205</v>
      </c>
      <c r="I1673" s="21">
        <v>0</v>
      </c>
      <c r="J1673" s="21">
        <v>39.368435774886741</v>
      </c>
      <c r="K1673" s="21">
        <v>0.65614059624811205</v>
      </c>
      <c r="L1673" s="21">
        <v>-0.99999999999999767</v>
      </c>
      <c r="M1673" s="21">
        <v>-0.99999999999999767</v>
      </c>
      <c r="N1673" s="21">
        <v>13.122811924962244</v>
      </c>
      <c r="O1673" s="21">
        <v>46.140238614859939</v>
      </c>
      <c r="P1673" s="21">
        <v>6.9785250979601782E-2</v>
      </c>
      <c r="Q1673" s="21">
        <v>-8.0439183467404085E-2</v>
      </c>
      <c r="R1673" s="21">
        <v>1.6919267627116014E-2</v>
      </c>
      <c r="S1673" s="21">
        <v>0.3333333333333327</v>
      </c>
      <c r="T1673" s="21">
        <v>0.4962476790563875</v>
      </c>
      <c r="U1673" s="21">
        <v>0.36505095974439861</v>
      </c>
      <c r="V1673" s="21">
        <v>0</v>
      </c>
      <c r="W1673" s="21">
        <v>21.539655035440273</v>
      </c>
      <c r="X1673" s="21">
        <v>1.796558600842258</v>
      </c>
      <c r="Y1673" s="21">
        <v>-0.99999999999999767</v>
      </c>
      <c r="Z1673" s="21">
        <v>-0.99999999999999767</v>
      </c>
      <c r="AA1673" s="21">
        <v>58.358795976862496</v>
      </c>
      <c r="AB1673" s="21">
        <v>0.15589183761370518</v>
      </c>
      <c r="AC1673" s="21">
        <v>0.22047701116803092</v>
      </c>
      <c r="AD1673" s="21">
        <v>0.35967558469416561</v>
      </c>
      <c r="AE1673" s="21">
        <v>36.802221673795081</v>
      </c>
      <c r="AF1673" s="21">
        <v>-0.99999999999999767</v>
      </c>
      <c r="AG1673" s="21">
        <v>-0.99999999999999767</v>
      </c>
      <c r="AH1673" s="21">
        <v>-0.99999999999999767</v>
      </c>
      <c r="AI1673" s="21">
        <v>0</v>
      </c>
      <c r="AJ1673" s="21">
        <v>0</v>
      </c>
      <c r="AK1673" s="21">
        <v>-0.1917895623177861</v>
      </c>
      <c r="AL1673" s="21">
        <v>-5.7544966034547493E-2</v>
      </c>
      <c r="AM1673" s="21">
        <v>-9.1607382868697906E-2</v>
      </c>
      <c r="AN1673" s="21">
        <v>0.58832864732427881</v>
      </c>
      <c r="AO1673" s="21">
        <v>-3.2491323833063799</v>
      </c>
      <c r="AP1673" s="21">
        <v>14.420491352934231</v>
      </c>
      <c r="AQ1673" s="21">
        <v>60.90809081032701</v>
      </c>
      <c r="AR1673" s="21">
        <v>1.1946319721341185</v>
      </c>
      <c r="AS1673" s="21">
        <v>2.4526991970903693</v>
      </c>
      <c r="AT1673" s="21">
        <v>-0.99999999999999767</v>
      </c>
      <c r="AU1673" s="21">
        <v>-0.99999999999999767</v>
      </c>
      <c r="AV1673" s="21">
        <v>8.3460075335959755E-3</v>
      </c>
      <c r="AW1673" s="21">
        <v>118.91952594465664</v>
      </c>
      <c r="AX1673" s="21">
        <v>118.91952594465664</v>
      </c>
      <c r="AY1673" s="21">
        <v>0.61609672180025854</v>
      </c>
      <c r="AZ1673" s="21">
        <v>111.99179454958237</v>
      </c>
      <c r="BA1673" s="26">
        <v>1545.2770997032505</v>
      </c>
    </row>
    <row r="1674" spans="1:100" x14ac:dyDescent="0.25">
      <c r="A1674">
        <v>4207</v>
      </c>
      <c r="B1674" t="s">
        <v>2040</v>
      </c>
      <c r="C1674" s="26">
        <v>2</v>
      </c>
      <c r="D1674" s="21">
        <v>4.7186876244400517</v>
      </c>
      <c r="E1674" s="21">
        <v>0.21918730945909512</v>
      </c>
      <c r="F1674" s="21">
        <v>0.62273762139159372</v>
      </c>
      <c r="G1674" s="21">
        <v>0.63323240086570154</v>
      </c>
      <c r="H1674" s="21">
        <v>0.18323037394028452</v>
      </c>
      <c r="I1674" s="21">
        <v>0</v>
      </c>
      <c r="J1674" s="21">
        <v>10.993822436417069</v>
      </c>
      <c r="K1674" s="21">
        <v>0.18323037394028452</v>
      </c>
      <c r="L1674" s="21">
        <v>-1</v>
      </c>
      <c r="M1674" s="21">
        <v>-1</v>
      </c>
      <c r="N1674" s="21">
        <v>3.6646074788056895</v>
      </c>
      <c r="O1674" s="21">
        <v>15.264575879817347</v>
      </c>
      <c r="P1674" s="21">
        <v>1.2778448447042869</v>
      </c>
      <c r="Q1674" s="21">
        <v>3.2749141735277805</v>
      </c>
      <c r="R1674" s="21">
        <v>1.0771327788551137</v>
      </c>
      <c r="S1674" s="21">
        <v>0.34910568524391938</v>
      </c>
      <c r="T1674" s="21">
        <v>0.36300650058583306</v>
      </c>
      <c r="U1674" s="21">
        <v>0.17523161900235362</v>
      </c>
      <c r="V1674" s="21">
        <v>1.3539643774398197E-2</v>
      </c>
      <c r="W1674" s="21">
        <v>30.478419195400484</v>
      </c>
      <c r="X1674" s="21">
        <v>1.2550738030928295</v>
      </c>
      <c r="Y1674" s="21">
        <v>-1</v>
      </c>
      <c r="Z1674" s="21">
        <v>-1</v>
      </c>
      <c r="AA1674" s="21">
        <v>55.098076780566984</v>
      </c>
      <c r="AB1674" s="21">
        <v>0.22691730790065739</v>
      </c>
      <c r="AC1674" s="21">
        <v>0.22717248765887912</v>
      </c>
      <c r="AD1674" s="21">
        <v>0.22164048535705949</v>
      </c>
      <c r="AE1674" s="21">
        <v>27.708690831237767</v>
      </c>
      <c r="AF1674" s="21">
        <v>-1</v>
      </c>
      <c r="AG1674" s="21">
        <v>-1</v>
      </c>
      <c r="AH1674" s="21">
        <v>-1</v>
      </c>
      <c r="AI1674" s="21">
        <v>7.1573284697058334E-3</v>
      </c>
      <c r="AJ1674" s="21">
        <v>1.3539643774398197E-2</v>
      </c>
      <c r="AK1674" s="21">
        <v>-4.1468843861488844E-2</v>
      </c>
      <c r="AL1674" s="21">
        <v>0.21329680085073616</v>
      </c>
      <c r="AM1674" s="21">
        <v>-5.6645320307651195E-2</v>
      </c>
      <c r="AN1674" s="21">
        <v>0.24008618052270497</v>
      </c>
      <c r="AO1674" s="21">
        <v>-1.0553924655257108</v>
      </c>
      <c r="AP1674" s="21">
        <v>6.5005537558482915</v>
      </c>
      <c r="AQ1674" s="21">
        <v>36.069026169503573</v>
      </c>
      <c r="AR1674" s="21">
        <v>0.83941366329121259</v>
      </c>
      <c r="AS1674" s="21">
        <v>1.3560075853968838</v>
      </c>
      <c r="AT1674" s="21">
        <v>-1</v>
      </c>
      <c r="AU1674" s="21">
        <v>-1</v>
      </c>
      <c r="AV1674" s="21">
        <v>1.4811149147168439</v>
      </c>
      <c r="AW1674" s="21">
        <v>68.94018087385264</v>
      </c>
      <c r="AX1674" s="21">
        <v>69.239086393468597</v>
      </c>
      <c r="AY1674" s="21">
        <v>0.27539679606299045</v>
      </c>
      <c r="AZ1674" s="21">
        <v>19.048705426141979</v>
      </c>
      <c r="BA1674" s="26">
        <v>1450.5653892002106</v>
      </c>
    </row>
    <row r="1675" spans="1:100" x14ac:dyDescent="0.25">
      <c r="A1675">
        <v>4209</v>
      </c>
      <c r="B1675" t="s">
        <v>2041</v>
      </c>
      <c r="C1675" s="26">
        <v>3</v>
      </c>
      <c r="D1675" s="21">
        <v>3.8569573271064139</v>
      </c>
      <c r="E1675" s="21">
        <v>0.12631996580000149</v>
      </c>
      <c r="F1675" s="21">
        <v>0.36309004464336347</v>
      </c>
      <c r="G1675" s="21">
        <v>0.36309004464336347</v>
      </c>
      <c r="H1675" s="21">
        <v>0.14397748858201012</v>
      </c>
      <c r="I1675" s="21">
        <v>0</v>
      </c>
      <c r="J1675" s="21">
        <v>8.6386493149206096</v>
      </c>
      <c r="K1675" s="21">
        <v>0.14397748858201012</v>
      </c>
      <c r="L1675" s="21">
        <v>-1.000000000000002</v>
      </c>
      <c r="M1675" s="21">
        <v>-1.000000000000002</v>
      </c>
      <c r="N1675" s="21">
        <v>2.8795497716402032</v>
      </c>
      <c r="O1675" s="21">
        <v>12.85869668667039</v>
      </c>
      <c r="P1675" s="21">
        <v>-0.10095732369456217</v>
      </c>
      <c r="Q1675" s="21">
        <v>3.9319084142536895</v>
      </c>
      <c r="R1675" s="21">
        <v>1.2477508369134407</v>
      </c>
      <c r="S1675" s="21">
        <v>0.33333333333333404</v>
      </c>
      <c r="T1675" s="21">
        <v>0.39235529933609137</v>
      </c>
      <c r="U1675" s="21">
        <v>4.7523601009184555E-2</v>
      </c>
      <c r="V1675" s="21">
        <v>-2.6009957454468269E-2</v>
      </c>
      <c r="W1675" s="21">
        <v>24.12899150568526</v>
      </c>
      <c r="X1675" s="21">
        <v>0.67476776940010175</v>
      </c>
      <c r="Y1675" s="21">
        <v>-1.000000000000002</v>
      </c>
      <c r="Z1675" s="21">
        <v>-1.000000000000002</v>
      </c>
      <c r="AA1675" s="21">
        <v>43.832750255097217</v>
      </c>
      <c r="AB1675" s="21">
        <v>5.0024286515422565E-3</v>
      </c>
      <c r="AC1675" s="21">
        <v>0.22390855786297761</v>
      </c>
      <c r="AD1675" s="21">
        <v>0.140209171735451</v>
      </c>
      <c r="AE1675" s="21">
        <v>18.456007912498549</v>
      </c>
      <c r="AF1675" s="21">
        <v>-1.000000000000002</v>
      </c>
      <c r="AG1675" s="21">
        <v>-1.000000000000002</v>
      </c>
      <c r="AH1675" s="21">
        <v>-1.000000000000002</v>
      </c>
      <c r="AI1675" s="21">
        <v>0</v>
      </c>
      <c r="AJ1675" s="21">
        <v>-2.6009957454468269E-2</v>
      </c>
      <c r="AK1675" s="21">
        <v>0.19490039679687562</v>
      </c>
      <c r="AL1675" s="21">
        <v>0.328115442325703</v>
      </c>
      <c r="AM1675" s="21">
        <v>0.35300559105482765</v>
      </c>
      <c r="AN1675" s="21">
        <v>-5.4283357162554918E-2</v>
      </c>
      <c r="AO1675" s="21">
        <v>9.7996417603550707</v>
      </c>
      <c r="AP1675" s="21">
        <v>0.28349328256464296</v>
      </c>
      <c r="AQ1675" s="21">
        <v>32.76764082060587</v>
      </c>
      <c r="AR1675" s="21">
        <v>0.74720227622414193</v>
      </c>
      <c r="AS1675" s="21">
        <v>0.81874525798211195</v>
      </c>
      <c r="AT1675" s="21">
        <v>-1.000000000000002</v>
      </c>
      <c r="AU1675" s="21">
        <v>-1.000000000000002</v>
      </c>
      <c r="AV1675" s="21">
        <v>1.6108408815568043</v>
      </c>
      <c r="AW1675" s="21">
        <v>56.974940224332279</v>
      </c>
      <c r="AX1675" s="21">
        <v>54.373944478885441</v>
      </c>
      <c r="AY1675" s="21">
        <v>0.391761583768307</v>
      </c>
      <c r="AZ1675" s="21">
        <v>9.7479062019156864</v>
      </c>
      <c r="BA1675" s="26">
        <v>1407.4984122276951</v>
      </c>
    </row>
    <row r="1676" spans="1:100" x14ac:dyDescent="0.25">
      <c r="A1676">
        <v>4212</v>
      </c>
      <c r="B1676" t="s">
        <v>2042</v>
      </c>
      <c r="C1676" s="26">
        <v>3</v>
      </c>
      <c r="D1676" s="21">
        <v>3.6195381425736084</v>
      </c>
      <c r="E1676" s="21">
        <v>0.20434957833494746</v>
      </c>
      <c r="F1676" s="21">
        <v>-0.96396298546373238</v>
      </c>
      <c r="G1676" s="21">
        <v>-0.87169532362834534</v>
      </c>
      <c r="H1676" s="21">
        <v>-0.19455858337744275</v>
      </c>
      <c r="I1676" s="21">
        <v>0</v>
      </c>
      <c r="J1676" s="21">
        <v>-11.673515002646567</v>
      </c>
      <c r="K1676" s="21">
        <v>-0.19455858337744275</v>
      </c>
      <c r="L1676" s="21">
        <v>-1.0000000000000007</v>
      </c>
      <c r="M1676" s="21">
        <v>-1.0000000000000007</v>
      </c>
      <c r="N1676" s="21">
        <v>-3.8911716675488552</v>
      </c>
      <c r="O1676" s="21">
        <v>-8.9256721837013036</v>
      </c>
      <c r="P1676" s="21">
        <v>-0.63303723174356197</v>
      </c>
      <c r="Q1676" s="21">
        <v>-2.016898198190316</v>
      </c>
      <c r="R1676" s="21">
        <v>-0.69837956873439011</v>
      </c>
      <c r="S1676" s="21">
        <v>0.3333333333333337</v>
      </c>
      <c r="T1676" s="21">
        <v>0.36406339381644137</v>
      </c>
      <c r="U1676" s="21">
        <v>0.19606227123644324</v>
      </c>
      <c r="V1676" s="21">
        <v>0</v>
      </c>
      <c r="W1676" s="21">
        <v>43.520703270546413</v>
      </c>
      <c r="X1676" s="21">
        <v>1.7069344559560977</v>
      </c>
      <c r="Y1676" s="21">
        <v>-1.0000000000000007</v>
      </c>
      <c r="Z1676" s="21">
        <v>-1.0000000000000007</v>
      </c>
      <c r="AA1676" s="21">
        <v>70.490184116894454</v>
      </c>
      <c r="AB1676" s="21">
        <v>0.10087135991471217</v>
      </c>
      <c r="AC1676" s="21">
        <v>0.40643936031156136</v>
      </c>
      <c r="AD1676" s="21">
        <v>4.604648807537523E-2</v>
      </c>
      <c r="AE1676" s="21">
        <v>27.667860415082426</v>
      </c>
      <c r="AF1676" s="21">
        <v>-1.0000000000000007</v>
      </c>
      <c r="AG1676" s="21">
        <v>-1.0000000000000007</v>
      </c>
      <c r="AH1676" s="21">
        <v>-1.0000000000000007</v>
      </c>
      <c r="AI1676" s="21">
        <v>-4.8704795209586489E-2</v>
      </c>
      <c r="AJ1676" s="21">
        <v>0</v>
      </c>
      <c r="AK1676" s="21">
        <v>0.3333775575686293</v>
      </c>
      <c r="AL1676" s="21">
        <v>0.10081805697047583</v>
      </c>
      <c r="AM1676" s="21">
        <v>0.37898979198241134</v>
      </c>
      <c r="AN1676" s="21">
        <v>-7.09608827661595E-2</v>
      </c>
      <c r="AO1676" s="21">
        <v>11.141632587403432</v>
      </c>
      <c r="AP1676" s="21">
        <v>-1.2699317843016078</v>
      </c>
      <c r="AQ1676" s="21">
        <v>31.847188267899845</v>
      </c>
      <c r="AR1676" s="21">
        <v>0.89345899838621845</v>
      </c>
      <c r="AS1676" s="21">
        <v>1.5123758725786556</v>
      </c>
      <c r="AT1676" s="21">
        <v>-1.0000000000000007</v>
      </c>
      <c r="AU1676" s="21">
        <v>-1.0000000000000007</v>
      </c>
      <c r="AV1676" s="21">
        <v>-1.5700748923627359</v>
      </c>
      <c r="AW1676" s="21">
        <v>60.294580148891569</v>
      </c>
      <c r="AX1676" s="21">
        <v>59.320484244699841</v>
      </c>
      <c r="AY1676" s="21">
        <v>2.6143331957790908E-2</v>
      </c>
      <c r="AZ1676" s="21">
        <v>-37.14462725469901</v>
      </c>
      <c r="BA1676" s="26">
        <v>1446.3227330714101</v>
      </c>
    </row>
    <row r="1677" spans="1:100" x14ac:dyDescent="0.25">
      <c r="A1677">
        <v>4213</v>
      </c>
      <c r="B1677" t="s">
        <v>2043</v>
      </c>
      <c r="C1677" s="26">
        <v>3</v>
      </c>
      <c r="D1677" s="21">
        <v>4.1763621132236013</v>
      </c>
      <c r="E1677" s="21">
        <v>0.20010934537397396</v>
      </c>
      <c r="F1677" s="21">
        <v>0.6664720213513764</v>
      </c>
      <c r="G1677" s="21">
        <v>0.72918134224821807</v>
      </c>
      <c r="H1677" s="21">
        <v>0.27823597325175764</v>
      </c>
      <c r="I1677" s="21">
        <v>0</v>
      </c>
      <c r="J1677" s="21">
        <v>16.694158395105458</v>
      </c>
      <c r="K1677" s="21">
        <v>0.27823597325175764</v>
      </c>
      <c r="L1677" s="21">
        <v>-1.0000000000000011</v>
      </c>
      <c r="M1677" s="21">
        <v>-1.0000000000000011</v>
      </c>
      <c r="N1677" s="21">
        <v>5.564719465035151</v>
      </c>
      <c r="O1677" s="21">
        <v>21.599701850577265</v>
      </c>
      <c r="P1677" s="21">
        <v>-0.35434508015976118</v>
      </c>
      <c r="Q1677" s="21">
        <v>2.9942504361898457</v>
      </c>
      <c r="R1677" s="21">
        <v>0.85545319738218562</v>
      </c>
      <c r="S1677" s="21">
        <v>0.3333333333333337</v>
      </c>
      <c r="T1677" s="21">
        <v>0.28780547800884576</v>
      </c>
      <c r="U1677" s="21">
        <v>0.23307944680704953</v>
      </c>
      <c r="V1677" s="21">
        <v>0</v>
      </c>
      <c r="W1677" s="21">
        <v>23.039291395898857</v>
      </c>
      <c r="X1677" s="21">
        <v>1.229692769994132</v>
      </c>
      <c r="Y1677" s="21">
        <v>-1.0000000000000011</v>
      </c>
      <c r="Z1677" s="21">
        <v>-1.0000000000000011</v>
      </c>
      <c r="AA1677" s="21">
        <v>67.923262225713216</v>
      </c>
      <c r="AB1677" s="21">
        <v>0.17179434651920583</v>
      </c>
      <c r="AC1677" s="21">
        <v>0.46802900465860792</v>
      </c>
      <c r="AD1677" s="21">
        <v>0.24074700147083095</v>
      </c>
      <c r="AE1677" s="21">
        <v>44.028517632432241</v>
      </c>
      <c r="AF1677" s="21">
        <v>-1.0000000000000011</v>
      </c>
      <c r="AG1677" s="21">
        <v>-1.0000000000000011</v>
      </c>
      <c r="AH1677" s="21">
        <v>-1.0000000000000011</v>
      </c>
      <c r="AI1677" s="21">
        <v>4.019472758154731E-2</v>
      </c>
      <c r="AJ1677" s="21">
        <v>0</v>
      </c>
      <c r="AK1677" s="21">
        <v>0.6145453775701879</v>
      </c>
      <c r="AL1677" s="21">
        <v>0.29509134638597695</v>
      </c>
      <c r="AM1677" s="21">
        <v>9.7047744368795097E-2</v>
      </c>
      <c r="AN1677" s="21">
        <v>-0.18462254703887218</v>
      </c>
      <c r="AO1677" s="21">
        <v>5.498920497070821</v>
      </c>
      <c r="AP1677" s="21">
        <v>-3.1401069440419205</v>
      </c>
      <c r="AQ1677" s="21">
        <v>39.733449791004311</v>
      </c>
      <c r="AR1677" s="21">
        <v>0.85421825814922914</v>
      </c>
      <c r="AS1677" s="21">
        <v>1.5079287432458899</v>
      </c>
      <c r="AT1677" s="21">
        <v>-1.0000000000000011</v>
      </c>
      <c r="AU1677" s="21">
        <v>-1.0000000000000011</v>
      </c>
      <c r="AV1677" s="21">
        <v>1.5846345396304031</v>
      </c>
      <c r="AW1677" s="21">
        <v>86.382857132248589</v>
      </c>
      <c r="AX1677" s="21">
        <v>87.186751683879535</v>
      </c>
      <c r="AY1677" s="21">
        <v>-3.3552964875046956E-2</v>
      </c>
      <c r="AZ1677" s="21">
        <v>-17.827348473276391</v>
      </c>
      <c r="BA1677" s="26">
        <v>1489.9662982304815</v>
      </c>
    </row>
    <row r="1678" spans="1:100" x14ac:dyDescent="0.25">
      <c r="A1678">
        <v>4215</v>
      </c>
      <c r="B1678" t="s">
        <v>2044</v>
      </c>
      <c r="C1678" s="26">
        <v>2</v>
      </c>
      <c r="D1678" s="21">
        <v>4.6903660469950923</v>
      </c>
      <c r="E1678" s="21">
        <v>0.21289629184412265</v>
      </c>
      <c r="F1678" s="21">
        <v>0.60707230032641901</v>
      </c>
      <c r="G1678" s="21">
        <v>0.61749594210847114</v>
      </c>
      <c r="H1678" s="21">
        <v>0.17997482221143393</v>
      </c>
      <c r="I1678" s="21">
        <v>0</v>
      </c>
      <c r="J1678" s="21">
        <v>10.798489332686035</v>
      </c>
      <c r="K1678" s="21">
        <v>0.17997482221143393</v>
      </c>
      <c r="L1678" s="21">
        <v>-1</v>
      </c>
      <c r="M1678" s="21">
        <v>-1</v>
      </c>
      <c r="N1678" s="21">
        <v>3.5994964442286781</v>
      </c>
      <c r="O1678" s="21">
        <v>15.06167585658185</v>
      </c>
      <c r="P1678" s="21">
        <v>1.2459842031710182</v>
      </c>
      <c r="Q1678" s="21">
        <v>3.2004475826712273</v>
      </c>
      <c r="R1678" s="21">
        <v>1.0526743460078893</v>
      </c>
      <c r="S1678" s="21">
        <v>0.34849712959583756</v>
      </c>
      <c r="T1678" s="21">
        <v>0.36043716642147544</v>
      </c>
      <c r="U1678" s="21">
        <v>0.17205006104819912</v>
      </c>
      <c r="V1678" s="21">
        <v>1.3118951007215565E-2</v>
      </c>
      <c r="W1678" s="21">
        <v>30.277617786400548</v>
      </c>
      <c r="X1678" s="21">
        <v>1.2403349221217443</v>
      </c>
      <c r="Y1678" s="21">
        <v>-1</v>
      </c>
      <c r="Z1678" s="21">
        <v>-1</v>
      </c>
      <c r="AA1678" s="21">
        <v>54.684659021421517</v>
      </c>
      <c r="AB1678" s="21">
        <v>0.22334859750181146</v>
      </c>
      <c r="AC1678" s="21">
        <v>0.22360242294296248</v>
      </c>
      <c r="AD1678" s="21">
        <v>0.21810107879743013</v>
      </c>
      <c r="AE1678" s="21">
        <v>27.379918088118856</v>
      </c>
      <c r="AF1678" s="21">
        <v>-1</v>
      </c>
      <c r="AG1678" s="21">
        <v>-1</v>
      </c>
      <c r="AH1678" s="21">
        <v>-1</v>
      </c>
      <c r="AI1678" s="21">
        <v>6.9266447021540884E-3</v>
      </c>
      <c r="AJ1678" s="21">
        <v>1.3118951007215565E-2</v>
      </c>
      <c r="AK1678" s="21">
        <v>-3.7169468063459193E-2</v>
      </c>
      <c r="AL1678" s="21">
        <v>0.20899742505270652</v>
      </c>
      <c r="AM1678" s="21">
        <v>-5.1637736829807809E-2</v>
      </c>
      <c r="AN1678" s="21">
        <v>0.23507859704486156</v>
      </c>
      <c r="AO1678" s="21">
        <v>-0.92787977694446999</v>
      </c>
      <c r="AP1678" s="21">
        <v>6.3730410672670512</v>
      </c>
      <c r="AQ1678" s="21">
        <v>35.855258897194304</v>
      </c>
      <c r="AR1678" s="21">
        <v>0.83470822719879156</v>
      </c>
      <c r="AS1678" s="21">
        <v>1.3407907954575393</v>
      </c>
      <c r="AT1678" s="21">
        <v>-1</v>
      </c>
      <c r="AU1678" s="21">
        <v>-1</v>
      </c>
      <c r="AV1678" s="21">
        <v>1.4486575894719611</v>
      </c>
      <c r="AW1678" s="21">
        <v>68.463747153423185</v>
      </c>
      <c r="AX1678" s="21">
        <v>68.756411087549452</v>
      </c>
      <c r="AY1678" s="21">
        <v>0.27172697875013235</v>
      </c>
      <c r="AZ1678" s="21">
        <v>18.405780881229656</v>
      </c>
      <c r="BA1678" s="26">
        <v>1461.8070886789533</v>
      </c>
    </row>
    <row r="1679" spans="1:100" x14ac:dyDescent="0.25">
      <c r="A1679">
        <v>4216</v>
      </c>
      <c r="B1679" t="s">
        <v>2045</v>
      </c>
      <c r="C1679" s="26">
        <v>3</v>
      </c>
      <c r="D1679" s="21">
        <v>4.6883793916939078</v>
      </c>
      <c r="E1679" s="21">
        <v>0</v>
      </c>
      <c r="F1679" s="21">
        <v>0.10402113887747964</v>
      </c>
      <c r="G1679" s="21">
        <v>0.10402113887747964</v>
      </c>
      <c r="H1679" s="21">
        <v>7.2641108248515593E-2</v>
      </c>
      <c r="I1679" s="21">
        <v>0</v>
      </c>
      <c r="J1679" s="21">
        <v>4.3584664949109362</v>
      </c>
      <c r="K1679" s="21">
        <v>7.2641108248515593E-2</v>
      </c>
      <c r="L1679" s="21">
        <v>-0.99999999999999889</v>
      </c>
      <c r="M1679" s="21">
        <v>-0.99999999999999889</v>
      </c>
      <c r="N1679" s="21">
        <v>1.4528221649703128</v>
      </c>
      <c r="O1679" s="21">
        <v>9.1508670254823183</v>
      </c>
      <c r="P1679" s="21">
        <v>7.4497559481809841</v>
      </c>
      <c r="Q1679" s="21">
        <v>1.3048283496140887</v>
      </c>
      <c r="R1679" s="21">
        <v>1.0347172487462466</v>
      </c>
      <c r="S1679" s="21">
        <v>0.33333333333333337</v>
      </c>
      <c r="T1679" s="21">
        <v>0.33922458197928584</v>
      </c>
      <c r="U1679" s="21">
        <v>0.43195978861584905</v>
      </c>
      <c r="V1679" s="21">
        <v>-6.5717937605602558E-2</v>
      </c>
      <c r="W1679" s="21">
        <v>38.646346322973976</v>
      </c>
      <c r="X1679" s="21">
        <v>1.9393395845398356</v>
      </c>
      <c r="Y1679" s="21">
        <v>-0.99999999999999889</v>
      </c>
      <c r="Z1679" s="21">
        <v>-0.99999999999999889</v>
      </c>
      <c r="AA1679" s="21">
        <v>71.293568187203675</v>
      </c>
      <c r="AB1679" s="21">
        <v>0.23247078701881213</v>
      </c>
      <c r="AC1679" s="21">
        <v>0.15905326004619205</v>
      </c>
      <c r="AD1679" s="21">
        <v>0.24072604524466562</v>
      </c>
      <c r="AE1679" s="21">
        <v>31.61250461548347</v>
      </c>
      <c r="AF1679" s="21">
        <v>-0.99999999999999889</v>
      </c>
      <c r="AG1679" s="21">
        <v>-0.99999999999999889</v>
      </c>
      <c r="AH1679" s="21">
        <v>-0.99999999999999889</v>
      </c>
      <c r="AI1679" s="21">
        <v>0</v>
      </c>
      <c r="AJ1679" s="21">
        <v>-6.5717937605602558E-2</v>
      </c>
      <c r="AK1679" s="21">
        <v>-5.7089576470189959E-2</v>
      </c>
      <c r="AL1679" s="21">
        <v>0.17060246190609168</v>
      </c>
      <c r="AM1679" s="21">
        <v>5.8859090385233077E-2</v>
      </c>
      <c r="AN1679" s="21">
        <v>1.5384707906263388E-2</v>
      </c>
      <c r="AO1679" s="21">
        <v>1.1860293772798776</v>
      </c>
      <c r="AP1679" s="21">
        <v>1.2376300071870434</v>
      </c>
      <c r="AQ1679" s="21">
        <v>43.004812817884925</v>
      </c>
      <c r="AR1679" s="21">
        <v>1.038799766322865</v>
      </c>
      <c r="AS1679" s="21">
        <v>2.0119806927883506</v>
      </c>
      <c r="AT1679" s="21">
        <v>-0.99999999999999889</v>
      </c>
      <c r="AU1679" s="21">
        <v>-0.99999999999999889</v>
      </c>
      <c r="AV1679" s="21">
        <v>1.1387383876237263</v>
      </c>
      <c r="AW1679" s="21">
        <v>81.682065219872996</v>
      </c>
      <c r="AX1679" s="21">
        <v>75.110271459312727</v>
      </c>
      <c r="AY1679" s="21">
        <v>0.14855884224531804</v>
      </c>
      <c r="AZ1679" s="21">
        <v>6.1076675214318916</v>
      </c>
      <c r="BA1679" s="26">
        <v>1486.963631135731</v>
      </c>
      <c r="CU1679" t="e">
        <v>#N/A</v>
      </c>
      <c r="CV1679" t="e">
        <v>#N/A</v>
      </c>
    </row>
    <row r="1680" spans="1:100" x14ac:dyDescent="0.25">
      <c r="A1680">
        <v>4217</v>
      </c>
      <c r="B1680" t="s">
        <v>2046</v>
      </c>
      <c r="C1680" s="26">
        <v>3</v>
      </c>
      <c r="D1680" s="21">
        <v>-0.54305489795765671</v>
      </c>
      <c r="E1680" s="21">
        <v>-1.1622723783193329</v>
      </c>
      <c r="F1680" s="21">
        <v>-0.31815708379835111</v>
      </c>
      <c r="G1680" s="21">
        <v>-0.66623545146953567</v>
      </c>
      <c r="H1680" s="21">
        <v>2.4195273092297982E-2</v>
      </c>
      <c r="I1680" s="21">
        <v>0</v>
      </c>
      <c r="J1680" s="21">
        <v>1.4517163855378803</v>
      </c>
      <c r="K1680" s="21">
        <v>2.4195273092297982E-2</v>
      </c>
      <c r="L1680" s="21">
        <v>-1.0000000000000011</v>
      </c>
      <c r="M1680" s="21">
        <v>-1.0000000000000011</v>
      </c>
      <c r="N1680" s="21">
        <v>0.48390546184596095</v>
      </c>
      <c r="O1680" s="21">
        <v>0.24242603611068481</v>
      </c>
      <c r="P1680" s="21">
        <v>-0.92632115730187026</v>
      </c>
      <c r="Q1680" s="21">
        <v>1.2601724533963833E-2</v>
      </c>
      <c r="R1680" s="21">
        <v>-0.22457862904710724</v>
      </c>
      <c r="S1680" s="21">
        <v>0.33333333333333365</v>
      </c>
      <c r="T1680" s="21">
        <v>0.31655593617439876</v>
      </c>
      <c r="U1680" s="21">
        <v>5.1438673167106867E-2</v>
      </c>
      <c r="V1680" s="21">
        <v>-1.9158552043533641E-2</v>
      </c>
      <c r="W1680" s="21">
        <v>26.318964701560297</v>
      </c>
      <c r="X1680" s="21">
        <v>0.73939523247036509</v>
      </c>
      <c r="Y1680" s="21">
        <v>-1.0000000000000011</v>
      </c>
      <c r="Z1680" s="21">
        <v>-1.0000000000000011</v>
      </c>
      <c r="AA1680" s="21">
        <v>29.218142175417455</v>
      </c>
      <c r="AB1680" s="21">
        <v>-0.22736181843700462</v>
      </c>
      <c r="AC1680" s="21">
        <v>0.15895319515837525</v>
      </c>
      <c r="AD1680" s="21">
        <v>0.13088374533671457</v>
      </c>
      <c r="AE1680" s="21">
        <v>3.123756102904256</v>
      </c>
      <c r="AF1680" s="21">
        <v>-1.0000000000000011</v>
      </c>
      <c r="AG1680" s="21">
        <v>-1.0000000000000011</v>
      </c>
      <c r="AH1680" s="21">
        <v>-1.0000000000000011</v>
      </c>
      <c r="AI1680" s="21">
        <v>0</v>
      </c>
      <c r="AJ1680" s="21">
        <v>-1.9158552043533641E-2</v>
      </c>
      <c r="AK1680" s="21">
        <v>8.1082987235342852E-2</v>
      </c>
      <c r="AL1680" s="21">
        <v>-5.2564207762810365E-2</v>
      </c>
      <c r="AM1680" s="21">
        <v>9.8372415227261534E-2</v>
      </c>
      <c r="AN1680" s="21">
        <v>5.5507174661417115E-2</v>
      </c>
      <c r="AO1680" s="21">
        <v>2.8647253168582534</v>
      </c>
      <c r="AP1680" s="21">
        <v>1.124858327721376</v>
      </c>
      <c r="AQ1680" s="21">
        <v>27.770681087098179</v>
      </c>
      <c r="AR1680" s="21">
        <v>0.68216939063130577</v>
      </c>
      <c r="AS1680" s="21">
        <v>0.76359050556266339</v>
      </c>
      <c r="AT1680" s="21">
        <v>-1.0000000000000011</v>
      </c>
      <c r="AU1680" s="21">
        <v>-1.0000000000000011</v>
      </c>
      <c r="AV1680" s="21">
        <v>-0.89081408051664301</v>
      </c>
      <c r="AW1680" s="21">
        <v>30.585426539249518</v>
      </c>
      <c r="AX1680" s="21">
        <v>28.669571334896155</v>
      </c>
      <c r="AY1680" s="21">
        <v>0.17079016237514891</v>
      </c>
      <c r="AZ1680" s="21">
        <v>-17.69845441690369</v>
      </c>
      <c r="BA1680" s="26">
        <v>1383.5307137570398</v>
      </c>
      <c r="CU1680" t="e">
        <v>#N/A</v>
      </c>
      <c r="CV1680" t="e">
        <v>#N/A</v>
      </c>
    </row>
    <row r="1681" spans="1:100" x14ac:dyDescent="0.25">
      <c r="A1681">
        <v>4219</v>
      </c>
      <c r="B1681" t="s">
        <v>2047</v>
      </c>
      <c r="C1681" s="26">
        <v>3</v>
      </c>
      <c r="D1681" s="21">
        <v>4.7176695076561872</v>
      </c>
      <c r="E1681" s="21">
        <v>0</v>
      </c>
      <c r="F1681" s="21">
        <v>0.82238778770859022</v>
      </c>
      <c r="G1681" s="21">
        <v>0.82238778770859022</v>
      </c>
      <c r="H1681" s="21">
        <v>0.13035681134072741</v>
      </c>
      <c r="I1681" s="21">
        <v>0</v>
      </c>
      <c r="J1681" s="21">
        <v>7.8214086804436427</v>
      </c>
      <c r="K1681" s="21">
        <v>0.13035681134072741</v>
      </c>
      <c r="L1681" s="21">
        <v>-0.99999999999999878</v>
      </c>
      <c r="M1681" s="21">
        <v>-0.99999999999999878</v>
      </c>
      <c r="N1681" s="21">
        <v>2.6071362268145486</v>
      </c>
      <c r="O1681" s="21">
        <v>13.361465975808427</v>
      </c>
      <c r="P1681" s="21">
        <v>-0.47766348902892763</v>
      </c>
      <c r="Q1681" s="21">
        <v>1.367340471911042</v>
      </c>
      <c r="R1681" s="21">
        <v>0.2790166221268785</v>
      </c>
      <c r="S1681" s="21">
        <v>0.33333333333333287</v>
      </c>
      <c r="T1681" s="21">
        <v>0.39475752417882626</v>
      </c>
      <c r="U1681" s="21">
        <v>0.34359693350994691</v>
      </c>
      <c r="V1681" s="21">
        <v>-6.3470603650209734E-3</v>
      </c>
      <c r="W1681" s="21">
        <v>37.399356772654322</v>
      </c>
      <c r="X1681" s="21">
        <v>1.9954636088665858</v>
      </c>
      <c r="Y1681" s="21">
        <v>-0.99999999999999878</v>
      </c>
      <c r="Z1681" s="21">
        <v>-0.99999999999999878</v>
      </c>
      <c r="AA1681" s="21">
        <v>18.470590173942675</v>
      </c>
      <c r="AB1681" s="21">
        <v>-8.8689214945714676E-2</v>
      </c>
      <c r="AC1681" s="21">
        <v>-0.13589115538312252</v>
      </c>
      <c r="AD1681" s="21">
        <v>-0.15957529408793292</v>
      </c>
      <c r="AE1681" s="21">
        <v>-19.207783220838508</v>
      </c>
      <c r="AF1681" s="21">
        <v>-0.99999999999999878</v>
      </c>
      <c r="AG1681" s="21">
        <v>-0.99999999999999878</v>
      </c>
      <c r="AH1681" s="21">
        <v>-0.99999999999999878</v>
      </c>
      <c r="AI1681" s="21">
        <v>1.6985038928808593E-2</v>
      </c>
      <c r="AJ1681" s="21">
        <v>-6.3470603650209734E-3</v>
      </c>
      <c r="AK1681" s="21">
        <v>-0.19333062254715841</v>
      </c>
      <c r="AL1681" s="21">
        <v>0.24283378171158124</v>
      </c>
      <c r="AM1681" s="21">
        <v>0.14587841467610022</v>
      </c>
      <c r="AN1681" s="21">
        <v>0.29121339124350393</v>
      </c>
      <c r="AO1681" s="21">
        <v>2.6803072541667139</v>
      </c>
      <c r="AP1681" s="21">
        <v>8.4945036896455033</v>
      </c>
      <c r="AQ1681" s="21">
        <v>45.220765453097968</v>
      </c>
      <c r="AR1681" s="21">
        <v>1.0653407306570852</v>
      </c>
      <c r="AS1681" s="21">
        <v>2.1258204202073148</v>
      </c>
      <c r="AT1681" s="21">
        <v>-0.99999999999999878</v>
      </c>
      <c r="AU1681" s="21">
        <v>-0.99999999999999878</v>
      </c>
      <c r="AV1681" s="21">
        <v>1.1014044098354692</v>
      </c>
      <c r="AW1681" s="21">
        <v>40.326559839396602</v>
      </c>
      <c r="AX1681" s="21">
        <v>40.031554581470665</v>
      </c>
      <c r="AY1681" s="21">
        <v>0.17878652462754502</v>
      </c>
      <c r="AZ1681" s="21">
        <v>-41.346334096434461</v>
      </c>
      <c r="BA1681" s="26">
        <v>1353.9481033495247</v>
      </c>
    </row>
    <row r="1682" spans="1:100" x14ac:dyDescent="0.25">
      <c r="A1682">
        <v>4225</v>
      </c>
      <c r="B1682" t="s">
        <v>624</v>
      </c>
      <c r="C1682" s="26">
        <v>2</v>
      </c>
      <c r="D1682" s="21">
        <v>3.0292812952461325</v>
      </c>
      <c r="E1682" s="21">
        <v>-0.15607727445963798</v>
      </c>
      <c r="F1682" s="21">
        <v>-0.31171218486631691</v>
      </c>
      <c r="G1682" s="21">
        <v>-0.30546082959541493</v>
      </c>
      <c r="H1682" s="21">
        <v>-1.0966072441524546E-2</v>
      </c>
      <c r="I1682" s="21">
        <v>0</v>
      </c>
      <c r="J1682" s="21">
        <v>-0.65796434649147351</v>
      </c>
      <c r="K1682" s="21">
        <v>-1.0966072441524546E-2</v>
      </c>
      <c r="L1682" s="21">
        <v>-1</v>
      </c>
      <c r="M1682" s="21">
        <v>-1</v>
      </c>
      <c r="N1682" s="21">
        <v>-0.21932144883049109</v>
      </c>
      <c r="O1682" s="21">
        <v>3.1614158735005189</v>
      </c>
      <c r="P1682" s="21">
        <v>-0.62266968571295545</v>
      </c>
      <c r="Q1682" s="21">
        <v>-1.1670816916758791</v>
      </c>
      <c r="R1682" s="21">
        <v>-0.38183366941448799</v>
      </c>
      <c r="S1682" s="21">
        <v>0.31280482009846122</v>
      </c>
      <c r="T1682" s="21">
        <v>0.20974351911823824</v>
      </c>
      <c r="U1682" s="21">
        <v>-1.4551035402812385E-2</v>
      </c>
      <c r="V1682" s="21">
        <v>-1.1555039772295508E-2</v>
      </c>
      <c r="W1682" s="21">
        <v>18.500443324006223</v>
      </c>
      <c r="X1682" s="21">
        <v>0.37588694119652866</v>
      </c>
      <c r="Y1682" s="21">
        <v>-1</v>
      </c>
      <c r="Z1682" s="21">
        <v>-1</v>
      </c>
      <c r="AA1682" s="21">
        <v>30.437353688470374</v>
      </c>
      <c r="AB1682" s="21">
        <v>1.4040678885650637E-2</v>
      </c>
      <c r="AC1682" s="21">
        <v>1.4215072471723336E-2</v>
      </c>
      <c r="AD1682" s="21">
        <v>1.0511855426439939E-2</v>
      </c>
      <c r="AE1682" s="21">
        <v>8.0971153753521232</v>
      </c>
      <c r="AF1682" s="21">
        <v>-1</v>
      </c>
      <c r="AG1682" s="21">
        <v>-1</v>
      </c>
      <c r="AH1682" s="21">
        <v>-1</v>
      </c>
      <c r="AI1682" s="21">
        <v>-6.6031556594567812E-3</v>
      </c>
      <c r="AJ1682" s="21">
        <v>-1.1555039772295508E-2</v>
      </c>
      <c r="AK1682" s="21">
        <v>0.21499260144077936</v>
      </c>
      <c r="AL1682" s="21">
        <v>-4.3164644451532022E-2</v>
      </c>
      <c r="AM1682" s="21">
        <v>0.24206131910452161</v>
      </c>
      <c r="AN1682" s="21">
        <v>-5.8620458889467861E-2</v>
      </c>
      <c r="AO1682" s="21">
        <v>6.5508485201796995</v>
      </c>
      <c r="AP1682" s="21">
        <v>-1.1056872298571188</v>
      </c>
      <c r="AQ1682" s="21">
        <v>23.317625456897158</v>
      </c>
      <c r="AR1682" s="21">
        <v>0.55873037396517378</v>
      </c>
      <c r="AS1682" s="21">
        <v>0.44831304460010907</v>
      </c>
      <c r="AT1682" s="21">
        <v>-1</v>
      </c>
      <c r="AU1682" s="21">
        <v>-1</v>
      </c>
      <c r="AV1682" s="21">
        <v>-0.45499230967680615</v>
      </c>
      <c r="AW1682" s="21">
        <v>40.52050176879014</v>
      </c>
      <c r="AX1682" s="21">
        <v>40.447091373059308</v>
      </c>
      <c r="AY1682" s="21">
        <v>5.6489053110584719E-2</v>
      </c>
      <c r="AZ1682" s="21">
        <v>-19.302293824512557</v>
      </c>
      <c r="BA1682" s="26">
        <v>1379.3461989475602</v>
      </c>
    </row>
    <row r="1683" spans="1:100" x14ac:dyDescent="0.25">
      <c r="A1683">
        <v>4226</v>
      </c>
      <c r="B1683" t="s">
        <v>2048</v>
      </c>
      <c r="C1683" s="26">
        <v>3</v>
      </c>
      <c r="D1683" s="21">
        <v>5.198760134926264</v>
      </c>
      <c r="E1683" s="21">
        <v>0</v>
      </c>
      <c r="F1683" s="21">
        <v>0.40435683010209789</v>
      </c>
      <c r="G1683" s="21">
        <v>0.40435683010209789</v>
      </c>
      <c r="H1683" s="21">
        <v>0.24975940622627069</v>
      </c>
      <c r="I1683" s="21">
        <v>0</v>
      </c>
      <c r="J1683" s="21">
        <v>14.985564373576235</v>
      </c>
      <c r="K1683" s="21">
        <v>0.24975940622627069</v>
      </c>
      <c r="L1683" s="21">
        <v>-0.99999999999999833</v>
      </c>
      <c r="M1683" s="21">
        <v>-0.99999999999999833</v>
      </c>
      <c r="N1683" s="21">
        <v>4.9951881245254111</v>
      </c>
      <c r="O1683" s="21">
        <v>20.588681338604605</v>
      </c>
      <c r="P1683" s="21">
        <v>-1.1895233869237829</v>
      </c>
      <c r="Q1683" s="21">
        <v>-1.0143195650908725</v>
      </c>
      <c r="R1683" s="21">
        <v>-0.38251104952315684</v>
      </c>
      <c r="S1683" s="21">
        <v>0.33333333333333287</v>
      </c>
      <c r="T1683" s="21">
        <v>0.27240672168285812</v>
      </c>
      <c r="U1683" s="21">
        <v>-0.19636913695005587</v>
      </c>
      <c r="V1683" s="21">
        <v>-3.8792071305709462E-2</v>
      </c>
      <c r="W1683" s="21">
        <v>4.8327776213662004</v>
      </c>
      <c r="X1683" s="21">
        <v>-0.68404482677342571</v>
      </c>
      <c r="Y1683" s="21">
        <v>-0.99999999999999833</v>
      </c>
      <c r="Z1683" s="21">
        <v>-0.99999999999999833</v>
      </c>
      <c r="AA1683" s="21">
        <v>46.920141903150039</v>
      </c>
      <c r="AB1683" s="21">
        <v>0.34813132483035208</v>
      </c>
      <c r="AC1683" s="21">
        <v>0.41476309345164358</v>
      </c>
      <c r="AD1683" s="21">
        <v>8.6503088344144746E-2</v>
      </c>
      <c r="AE1683" s="21">
        <v>42.469875331307009</v>
      </c>
      <c r="AF1683" s="21">
        <v>-0.99999999999999833</v>
      </c>
      <c r="AG1683" s="21">
        <v>-0.99999999999999833</v>
      </c>
      <c r="AH1683" s="21">
        <v>-0.99999999999999833</v>
      </c>
      <c r="AI1683" s="21">
        <v>0</v>
      </c>
      <c r="AJ1683" s="21">
        <v>-3.8792071305709462E-2</v>
      </c>
      <c r="AK1683" s="21">
        <v>0.19158429680697503</v>
      </c>
      <c r="AL1683" s="21">
        <v>8.9505570360535636E-2</v>
      </c>
      <c r="AM1683" s="21">
        <v>0.788325299483561</v>
      </c>
      <c r="AN1683" s="21">
        <v>0.23229103071644269</v>
      </c>
      <c r="AO1683" s="21">
        <v>20.666053971123894</v>
      </c>
      <c r="AP1683" s="21">
        <v>6.2548036197137451</v>
      </c>
      <c r="AQ1683" s="21">
        <v>19.818341994942436</v>
      </c>
      <c r="AR1683" s="21">
        <v>0.37057884676042563</v>
      </c>
      <c r="AS1683" s="21">
        <v>-0.43428542054715519</v>
      </c>
      <c r="AT1683" s="21">
        <v>-0.99999999999999833</v>
      </c>
      <c r="AU1683" s="21">
        <v>-0.99999999999999833</v>
      </c>
      <c r="AV1683" s="21">
        <v>2.1845780578940842E-2</v>
      </c>
      <c r="AW1683" s="21">
        <v>73.763626861468381</v>
      </c>
      <c r="AX1683" s="21">
        <v>69.884419730897434</v>
      </c>
      <c r="AY1683" s="21">
        <v>0.17598033169222893</v>
      </c>
      <c r="AZ1683" s="21">
        <v>-7.7529828017915499</v>
      </c>
      <c r="BA1683" s="26">
        <v>1423.8685050653835</v>
      </c>
      <c r="CU1683" t="e">
        <v>#N/A</v>
      </c>
      <c r="CV1683" t="e">
        <v>#N/A</v>
      </c>
    </row>
    <row r="1684" spans="1:100" x14ac:dyDescent="0.25">
      <c r="A1684">
        <v>4229</v>
      </c>
      <c r="B1684" t="s">
        <v>2049</v>
      </c>
      <c r="C1684" s="26">
        <v>2</v>
      </c>
      <c r="D1684" s="21">
        <v>3.6935660877797085</v>
      </c>
      <c r="E1684" s="21">
        <v>-8.5209690487327364E-3</v>
      </c>
      <c r="F1684" s="21">
        <v>5.5719134027377312E-2</v>
      </c>
      <c r="G1684" s="21">
        <v>6.3639029375197026E-2</v>
      </c>
      <c r="H1684" s="21">
        <v>6.539314550756968E-2</v>
      </c>
      <c r="I1684" s="21">
        <v>0</v>
      </c>
      <c r="J1684" s="21">
        <v>3.9235887304541803</v>
      </c>
      <c r="K1684" s="21">
        <v>6.539314550756968E-2</v>
      </c>
      <c r="L1684" s="21">
        <v>-1</v>
      </c>
      <c r="M1684" s="21">
        <v>-1</v>
      </c>
      <c r="N1684" s="21">
        <v>1.3078629101513934</v>
      </c>
      <c r="O1684" s="21">
        <v>7.9204516334961692</v>
      </c>
      <c r="P1684" s="21">
        <v>0.12462412911940848</v>
      </c>
      <c r="Q1684" s="21">
        <v>0.57953796444896288</v>
      </c>
      <c r="R1684" s="21">
        <v>0.19184076737103559</v>
      </c>
      <c r="S1684" s="21">
        <v>0.32707853995805575</v>
      </c>
      <c r="T1684" s="21">
        <v>0.27000745094324569</v>
      </c>
      <c r="U1684" s="21">
        <v>6.0072652829822423E-2</v>
      </c>
      <c r="V1684" s="21">
        <v>-1.6876583345421217E-3</v>
      </c>
      <c r="W1684" s="21">
        <v>23.210255924565026</v>
      </c>
      <c r="X1684" s="21">
        <v>0.72158853592874039</v>
      </c>
      <c r="Y1684" s="21">
        <v>-1</v>
      </c>
      <c r="Z1684" s="21">
        <v>-1</v>
      </c>
      <c r="AA1684" s="21">
        <v>40.134099249248351</v>
      </c>
      <c r="AB1684" s="21">
        <v>9.774505769424266E-2</v>
      </c>
      <c r="AC1684" s="21">
        <v>9.795121689210351E-2</v>
      </c>
      <c r="AD1684" s="21">
        <v>9.3528910416566649E-2</v>
      </c>
      <c r="AE1684" s="21">
        <v>15.808505529303757</v>
      </c>
      <c r="AF1684" s="21">
        <v>-1</v>
      </c>
      <c r="AG1684" s="21">
        <v>-1</v>
      </c>
      <c r="AH1684" s="21">
        <v>-1</v>
      </c>
      <c r="AI1684" s="21">
        <v>-1.1924500246176979E-3</v>
      </c>
      <c r="AJ1684" s="21">
        <v>-1.6876583345421217E-3</v>
      </c>
      <c r="AK1684" s="21">
        <v>0.11415040910285601</v>
      </c>
      <c r="AL1684" s="21">
        <v>5.7677547886391317E-2</v>
      </c>
      <c r="AM1684" s="21">
        <v>0.1246080607844858</v>
      </c>
      <c r="AN1684" s="21">
        <v>5.8832799430567954E-2</v>
      </c>
      <c r="AO1684" s="21">
        <v>3.5600285333973947</v>
      </c>
      <c r="AP1684" s="21">
        <v>1.8851327569251861</v>
      </c>
      <c r="AQ1684" s="21">
        <v>28.331553385607993</v>
      </c>
      <c r="AR1684" s="21">
        <v>0.66909674195821511</v>
      </c>
      <c r="AS1684" s="21">
        <v>0.80522403119783537</v>
      </c>
      <c r="AT1684" s="21">
        <v>-1</v>
      </c>
      <c r="AU1684" s="21">
        <v>-1</v>
      </c>
      <c r="AV1684" s="21">
        <v>0.30629676782579429</v>
      </c>
      <c r="AW1684" s="21">
        <v>51.695291582194606</v>
      </c>
      <c r="AX1684" s="21">
        <v>51.768278057547533</v>
      </c>
      <c r="AY1684" s="21">
        <v>0.14256490241826208</v>
      </c>
      <c r="AZ1684" s="21">
        <v>-4.22244882781958</v>
      </c>
      <c r="BA1684" s="26">
        <v>1418.8354900887871</v>
      </c>
    </row>
    <row r="1685" spans="1:100" x14ac:dyDescent="0.25">
      <c r="A1685">
        <v>4230</v>
      </c>
      <c r="B1685" t="s">
        <v>2050</v>
      </c>
      <c r="C1685" s="26">
        <v>3</v>
      </c>
      <c r="D1685" s="21">
        <v>5.139296090806865</v>
      </c>
      <c r="E1685" s="21">
        <v>-2.5327002880346575E-2</v>
      </c>
      <c r="F1685" s="21">
        <v>-0.48705928144914751</v>
      </c>
      <c r="G1685" s="21">
        <v>-0.48705928144914751</v>
      </c>
      <c r="H1685" s="21">
        <v>0.27209573093986705</v>
      </c>
      <c r="I1685" s="21">
        <v>0</v>
      </c>
      <c r="J1685" s="21">
        <v>16.325743856392016</v>
      </c>
      <c r="K1685" s="21">
        <v>0.27209573093986705</v>
      </c>
      <c r="L1685" s="21">
        <v>-0.99999999999999933</v>
      </c>
      <c r="M1685" s="21">
        <v>-0.99999999999999933</v>
      </c>
      <c r="N1685" s="21">
        <v>5.4419146187973384</v>
      </c>
      <c r="O1685" s="21">
        <v>20.97798066574973</v>
      </c>
      <c r="P1685" s="21">
        <v>0.20055417525248281</v>
      </c>
      <c r="Q1685" s="21">
        <v>-2.8861515615032838E-2</v>
      </c>
      <c r="R1685" s="21">
        <v>1.7393552186101089E-2</v>
      </c>
      <c r="S1685" s="21">
        <v>0.33333333333333331</v>
      </c>
      <c r="T1685" s="21">
        <v>0.39390396161372232</v>
      </c>
      <c r="U1685" s="21">
        <v>0.15964269728081329</v>
      </c>
      <c r="V1685" s="21">
        <v>9.5302135337624258E-3</v>
      </c>
      <c r="W1685" s="21">
        <v>24.972578992870577</v>
      </c>
      <c r="X1685" s="21">
        <v>1.1845660925013546</v>
      </c>
      <c r="Y1685" s="21">
        <v>-0.99999999999999933</v>
      </c>
      <c r="Z1685" s="21">
        <v>-0.99999999999999933</v>
      </c>
      <c r="AA1685" s="21">
        <v>42.741174847621167</v>
      </c>
      <c r="AB1685" s="21">
        <v>2.6065203237842186E-2</v>
      </c>
      <c r="AC1685" s="21">
        <v>0.18023824735631966</v>
      </c>
      <c r="AD1685" s="21">
        <v>0.14872059545712824</v>
      </c>
      <c r="AE1685" s="21">
        <v>17.751202302564508</v>
      </c>
      <c r="AF1685" s="21">
        <v>-0.99999999999999933</v>
      </c>
      <c r="AG1685" s="21">
        <v>-0.99999999999999933</v>
      </c>
      <c r="AH1685" s="21">
        <v>-0.99999999999999933</v>
      </c>
      <c r="AI1685" s="21">
        <v>0</v>
      </c>
      <c r="AJ1685" s="21">
        <v>9.5302135337624258E-3</v>
      </c>
      <c r="AK1685" s="21">
        <v>0.15406584169992313</v>
      </c>
      <c r="AL1685" s="21">
        <v>6.2554156728811913E-2</v>
      </c>
      <c r="AM1685" s="21">
        <v>0.76886990772539121</v>
      </c>
      <c r="AN1685" s="21">
        <v>-5.656122392693004E-2</v>
      </c>
      <c r="AO1685" s="21">
        <v>19.992076901634395</v>
      </c>
      <c r="AP1685" s="21">
        <v>-1.1012598145291912</v>
      </c>
      <c r="AQ1685" s="21">
        <v>41.298322849262625</v>
      </c>
      <c r="AR1685" s="21">
        <v>0.89641020576163133</v>
      </c>
      <c r="AS1685" s="21">
        <v>1.4566618234412212</v>
      </c>
      <c r="AT1685" s="21">
        <v>-0.99999999999999933</v>
      </c>
      <c r="AU1685" s="21">
        <v>-0.99999999999999933</v>
      </c>
      <c r="AV1685" s="21">
        <v>-0.46966572926304628</v>
      </c>
      <c r="AW1685" s="21">
        <v>62.617895698841714</v>
      </c>
      <c r="AX1685" s="21">
        <v>63.570917052217943</v>
      </c>
      <c r="AY1685" s="21">
        <v>-9.3474902623783534E-3</v>
      </c>
      <c r="AZ1685" s="21">
        <v>-51.493036428175273</v>
      </c>
      <c r="BA1685" s="26">
        <v>1408.9192522042408</v>
      </c>
      <c r="CU1685" t="e">
        <v>#N/A</v>
      </c>
      <c r="CV1685" t="e">
        <v>#N/A</v>
      </c>
    </row>
    <row r="1686" spans="1:100" x14ac:dyDescent="0.25">
      <c r="A1686">
        <v>4232</v>
      </c>
      <c r="B1686" t="s">
        <v>2051</v>
      </c>
      <c r="C1686" s="26">
        <v>3</v>
      </c>
      <c r="D1686" s="21">
        <v>2.9623681116528937</v>
      </c>
      <c r="E1686" s="21">
        <v>8.3804806072779571E-4</v>
      </c>
      <c r="F1686" s="21">
        <v>-0.84262593879141678</v>
      </c>
      <c r="G1686" s="21">
        <v>-0.84262593879141678</v>
      </c>
      <c r="H1686" s="21">
        <v>0.13620074119725339</v>
      </c>
      <c r="I1686" s="21">
        <v>0</v>
      </c>
      <c r="J1686" s="21">
        <v>8.1720444718352034</v>
      </c>
      <c r="K1686" s="21">
        <v>0.13620074119725339</v>
      </c>
      <c r="L1686" s="21">
        <v>-0.99999999999999944</v>
      </c>
      <c r="M1686" s="21">
        <v>-0.99999999999999944</v>
      </c>
      <c r="N1686" s="21">
        <v>2.7240148239450681</v>
      </c>
      <c r="O1686" s="21">
        <v>10.291786644696682</v>
      </c>
      <c r="P1686" s="21">
        <v>-0.72659771200700507</v>
      </c>
      <c r="Q1686" s="21">
        <v>-1.1194237753570964</v>
      </c>
      <c r="R1686" s="21">
        <v>-0.44407748908883515</v>
      </c>
      <c r="S1686" s="21">
        <v>0.34054804546578016</v>
      </c>
      <c r="T1686" s="21">
        <v>0.2931079139350391</v>
      </c>
      <c r="U1686" s="21">
        <v>-0.34483890975433479</v>
      </c>
      <c r="V1686" s="21">
        <v>-1.9456179431294483E-2</v>
      </c>
      <c r="W1686" s="21">
        <v>5.3264051607174734</v>
      </c>
      <c r="X1686" s="21">
        <v>-1.0312551820531319</v>
      </c>
      <c r="Y1686" s="21">
        <v>-0.99999999999999944</v>
      </c>
      <c r="Z1686" s="21">
        <v>-0.99999999999999944</v>
      </c>
      <c r="AA1686" s="21">
        <v>23.961772085568473</v>
      </c>
      <c r="AB1686" s="21">
        <v>-5.0277162146271877E-2</v>
      </c>
      <c r="AC1686" s="21">
        <v>0.20276671097549859</v>
      </c>
      <c r="AD1686" s="21">
        <v>0.22909933944957006</v>
      </c>
      <c r="AE1686" s="21">
        <v>19.07944441393985</v>
      </c>
      <c r="AF1686" s="21">
        <v>-0.99999999999999944</v>
      </c>
      <c r="AG1686" s="21">
        <v>-0.99999999999999944</v>
      </c>
      <c r="AH1686" s="21">
        <v>-0.99999999999999944</v>
      </c>
      <c r="AI1686" s="21">
        <v>-2.9831951954301397E-2</v>
      </c>
      <c r="AJ1686" s="21">
        <v>-1.9456179431294483E-2</v>
      </c>
      <c r="AK1686" s="21">
        <v>-6.9838404533761389E-2</v>
      </c>
      <c r="AL1686" s="21">
        <v>0.1739812736782344</v>
      </c>
      <c r="AM1686" s="21">
        <v>0.53145576718376442</v>
      </c>
      <c r="AN1686" s="21">
        <v>3.7325423108477654E-2</v>
      </c>
      <c r="AO1686" s="21">
        <v>12.9372021569253</v>
      </c>
      <c r="AP1686" s="21">
        <v>1.8030419461031135</v>
      </c>
      <c r="AQ1686" s="21">
        <v>13.498449632552672</v>
      </c>
      <c r="AR1686" s="21">
        <v>0.2693608702151899</v>
      </c>
      <c r="AS1686" s="21">
        <v>-0.89505444085587826</v>
      </c>
      <c r="AT1686" s="21">
        <v>-0.99999999999999944</v>
      </c>
      <c r="AU1686" s="21">
        <v>-0.99999999999999944</v>
      </c>
      <c r="AV1686" s="21">
        <v>-1.2867034278802518</v>
      </c>
      <c r="AW1686" s="21">
        <v>36.056600676368276</v>
      </c>
      <c r="AX1686" s="21">
        <v>33.514343694152799</v>
      </c>
      <c r="AY1686" s="21">
        <v>-7.7977416136449845E-2</v>
      </c>
      <c r="AZ1686" s="21">
        <v>-27.099237672814411</v>
      </c>
      <c r="BA1686" s="26">
        <v>1410.321633848584</v>
      </c>
    </row>
    <row r="1687" spans="1:100" x14ac:dyDescent="0.25">
      <c r="A1687">
        <v>4235</v>
      </c>
      <c r="B1687" t="s">
        <v>476</v>
      </c>
      <c r="C1687" s="26">
        <v>3</v>
      </c>
      <c r="D1687" s="21">
        <v>3.3533671277418766</v>
      </c>
      <c r="E1687" s="21">
        <v>-5.1993689156386927E-3</v>
      </c>
      <c r="F1687" s="21">
        <v>-0.25455850241573791</v>
      </c>
      <c r="G1687" s="21">
        <v>-0.25455850241573791</v>
      </c>
      <c r="H1687" s="21">
        <v>9.2700885112814976E-2</v>
      </c>
      <c r="I1687" s="21">
        <v>0</v>
      </c>
      <c r="J1687" s="21">
        <v>5.5620531067689019</v>
      </c>
      <c r="K1687" s="21">
        <v>9.2700885112814976E-2</v>
      </c>
      <c r="L1687" s="21">
        <v>-1.0000000000000007</v>
      </c>
      <c r="M1687" s="21">
        <v>-1.0000000000000007</v>
      </c>
      <c r="N1687" s="21">
        <v>1.8540177022563007</v>
      </c>
      <c r="O1687" s="21">
        <v>8.6608617320950394</v>
      </c>
      <c r="P1687" s="21">
        <v>-0.31510911736585351</v>
      </c>
      <c r="Q1687" s="21">
        <v>-0.92045416440349914</v>
      </c>
      <c r="R1687" s="21">
        <v>-0.30811894354562425</v>
      </c>
      <c r="S1687" s="21">
        <v>0.333337390781556</v>
      </c>
      <c r="T1687" s="21">
        <v>0.34074753044592954</v>
      </c>
      <c r="U1687" s="21">
        <v>-0.11881187198355934</v>
      </c>
      <c r="V1687" s="21">
        <v>-1.0469790943296184E-2</v>
      </c>
      <c r="W1687" s="21">
        <v>18.084094927512599</v>
      </c>
      <c r="X1687" s="21">
        <v>3.4677006630879192E-2</v>
      </c>
      <c r="Y1687" s="21">
        <v>-1.0000000000000007</v>
      </c>
      <c r="Z1687" s="21">
        <v>-1.0000000000000007</v>
      </c>
      <c r="AA1687" s="21">
        <v>16.050052557063449</v>
      </c>
      <c r="AB1687" s="21">
        <v>-0.11509426827714675</v>
      </c>
      <c r="AC1687" s="21">
        <v>-1.9624339174209009E-2</v>
      </c>
      <c r="AD1687" s="21">
        <v>0.10020013891328532</v>
      </c>
      <c r="AE1687" s="21">
        <v>-1.7259234269035291</v>
      </c>
      <c r="AF1687" s="21">
        <v>-1.0000000000000007</v>
      </c>
      <c r="AG1687" s="21">
        <v>-1.0000000000000007</v>
      </c>
      <c r="AH1687" s="21">
        <v>-1.0000000000000007</v>
      </c>
      <c r="AI1687" s="21">
        <v>0</v>
      </c>
      <c r="AJ1687" s="21">
        <v>-1.0469790943296184E-2</v>
      </c>
      <c r="AK1687" s="21">
        <v>4.143485123263807E-2</v>
      </c>
      <c r="AL1687" s="21">
        <v>6.9124248230716098E-2</v>
      </c>
      <c r="AM1687" s="21">
        <v>-9.6675342107222589E-2</v>
      </c>
      <c r="AN1687" s="21">
        <v>-6.8029362480519981E-2</v>
      </c>
      <c r="AO1687" s="21">
        <v>-2.2097092965173748</v>
      </c>
      <c r="AP1687" s="21">
        <v>-1.355112820859419</v>
      </c>
      <c r="AQ1687" s="21">
        <v>23.646148034281495</v>
      </c>
      <c r="AR1687" s="21">
        <v>0.54480325830063026</v>
      </c>
      <c r="AS1687" s="21">
        <v>0.12737789174369429</v>
      </c>
      <c r="AT1687" s="21">
        <v>-1.0000000000000007</v>
      </c>
      <c r="AU1687" s="21">
        <v>-1.0000000000000007</v>
      </c>
      <c r="AV1687" s="21">
        <v>-0.56267744596136215</v>
      </c>
      <c r="AW1687" s="21">
        <v>23.355801468299081</v>
      </c>
      <c r="AX1687" s="21">
        <v>22.308822373969466</v>
      </c>
      <c r="AY1687" s="21">
        <v>0.34582748389706502</v>
      </c>
      <c r="AZ1687" s="21">
        <v>1.9573882804053735</v>
      </c>
      <c r="BA1687" s="26">
        <v>1411.4297764932612</v>
      </c>
      <c r="CU1687" t="e">
        <v>#N/A</v>
      </c>
      <c r="CV1687" t="e">
        <v>#N/A</v>
      </c>
    </row>
    <row r="1688" spans="1:100" x14ac:dyDescent="0.25">
      <c r="A1688">
        <v>4237</v>
      </c>
      <c r="B1688" t="s">
        <v>2052</v>
      </c>
      <c r="C1688" s="26">
        <v>3</v>
      </c>
      <c r="D1688" s="21">
        <v>4.0303123509220553</v>
      </c>
      <c r="E1688" s="21">
        <v>0</v>
      </c>
      <c r="F1688" s="21">
        <v>8.4083071095206754E-2</v>
      </c>
      <c r="G1688" s="21">
        <v>8.4083071095206754E-2</v>
      </c>
      <c r="H1688" s="21">
        <v>0.61058093084293152</v>
      </c>
      <c r="I1688" s="21">
        <v>0</v>
      </c>
      <c r="J1688" s="21">
        <v>36.634855850575903</v>
      </c>
      <c r="K1688" s="21">
        <v>0.61058093084293152</v>
      </c>
      <c r="L1688" s="21">
        <v>-1.0000000000000011</v>
      </c>
      <c r="M1688" s="21">
        <v>-1.0000000000000011</v>
      </c>
      <c r="N1688" s="21">
        <v>12.211618616858626</v>
      </c>
      <c r="O1688" s="21">
        <v>40.74925127259317</v>
      </c>
      <c r="P1688" s="21">
        <v>0.24972122650578835</v>
      </c>
      <c r="Q1688" s="21">
        <v>1.7303065188402857</v>
      </c>
      <c r="R1688" s="21">
        <v>0.59833235148612496</v>
      </c>
      <c r="S1688" s="21">
        <v>0.33333333333333376</v>
      </c>
      <c r="T1688" s="21">
        <v>0.34251211692699113</v>
      </c>
      <c r="U1688" s="21">
        <v>0.357190241826569</v>
      </c>
      <c r="V1688" s="21">
        <v>9.5432405254754785E-2</v>
      </c>
      <c r="W1688" s="21">
        <v>20.715486659948681</v>
      </c>
      <c r="X1688" s="21">
        <v>2.075798701845855</v>
      </c>
      <c r="Y1688" s="21">
        <v>-1.0000000000000011</v>
      </c>
      <c r="Z1688" s="21">
        <v>-1.0000000000000011</v>
      </c>
      <c r="AA1688" s="21">
        <v>47.983178229457828</v>
      </c>
      <c r="AB1688" s="21">
        <v>0.37644523264983332</v>
      </c>
      <c r="AC1688" s="21">
        <v>-3.7447343094166776E-3</v>
      </c>
      <c r="AD1688" s="21">
        <v>0.16068668602004446</v>
      </c>
      <c r="AE1688" s="21">
        <v>26.669359218023033</v>
      </c>
      <c r="AF1688" s="21">
        <v>-1.0000000000000011</v>
      </c>
      <c r="AG1688" s="21">
        <v>-1.0000000000000011</v>
      </c>
      <c r="AH1688" s="21">
        <v>-1.0000000000000011</v>
      </c>
      <c r="AI1688" s="21">
        <v>0</v>
      </c>
      <c r="AJ1688" s="21">
        <v>9.5432405254754785E-2</v>
      </c>
      <c r="AK1688" s="21">
        <v>0.18482629396082392</v>
      </c>
      <c r="AL1688" s="21">
        <v>0.14401702715929984</v>
      </c>
      <c r="AM1688" s="21">
        <v>-1.2567090304684114E-2</v>
      </c>
      <c r="AN1688" s="21">
        <v>0.26458179219260453</v>
      </c>
      <c r="AO1688" s="21">
        <v>0.60995421218701684</v>
      </c>
      <c r="AP1688" s="21">
        <v>7.3346299406116149</v>
      </c>
      <c r="AQ1688" s="21">
        <v>57.350342510524577</v>
      </c>
      <c r="AR1688" s="21">
        <v>1.1284680973416485</v>
      </c>
      <c r="AS1688" s="21">
        <v>2.6863796326887868</v>
      </c>
      <c r="AT1688" s="21">
        <v>-1.0000000000000011</v>
      </c>
      <c r="AU1688" s="21">
        <v>-1.0000000000000011</v>
      </c>
      <c r="AV1688" s="21">
        <v>0.6824154225813317</v>
      </c>
      <c r="AW1688" s="21">
        <v>96.067059442662611</v>
      </c>
      <c r="AX1688" s="21">
        <v>105.61029996813807</v>
      </c>
      <c r="AY1688" s="21">
        <v>0.33817636218626024</v>
      </c>
      <c r="AZ1688" s="21">
        <v>42.324904722199527</v>
      </c>
      <c r="BA1688" s="26">
        <v>1543.1003224117728</v>
      </c>
    </row>
    <row r="1689" spans="1:100" x14ac:dyDescent="0.25">
      <c r="A1689">
        <v>4238</v>
      </c>
      <c r="B1689" t="s">
        <v>2053</v>
      </c>
      <c r="C1689" s="26">
        <v>3</v>
      </c>
      <c r="D1689" s="21">
        <v>1.2122859474879673</v>
      </c>
      <c r="E1689" s="21">
        <v>-0.10984289494711115</v>
      </c>
      <c r="F1689" s="21">
        <v>-0.10646810106674415</v>
      </c>
      <c r="G1689" s="21">
        <v>-0.14602064183070546</v>
      </c>
      <c r="H1689" s="21">
        <v>0.11840966455505958</v>
      </c>
      <c r="I1689" s="21">
        <v>0</v>
      </c>
      <c r="J1689" s="21">
        <v>7.1045798733035763</v>
      </c>
      <c r="K1689" s="21">
        <v>0.11840966455505958</v>
      </c>
      <c r="L1689" s="21">
        <v>-0.999999999999999</v>
      </c>
      <c r="M1689" s="21">
        <v>-0.999999999999999</v>
      </c>
      <c r="N1689" s="21">
        <v>2.3681932911011909</v>
      </c>
      <c r="O1689" s="21">
        <v>8.170845178960839</v>
      </c>
      <c r="P1689" s="21">
        <v>-0.82338553096079248</v>
      </c>
      <c r="Q1689" s="21">
        <v>0.46905654565365845</v>
      </c>
      <c r="R1689" s="21">
        <v>0.12049194585483924</v>
      </c>
      <c r="S1689" s="21">
        <v>0.33333333333333304</v>
      </c>
      <c r="T1689" s="21">
        <v>0.23094513497975788</v>
      </c>
      <c r="U1689" s="21">
        <v>0.46246801354990058</v>
      </c>
      <c r="V1689" s="21">
        <v>-2.4436835366853423E-2</v>
      </c>
      <c r="W1689" s="21">
        <v>35.35599927764315</v>
      </c>
      <c r="X1689" s="21">
        <v>2.0487669848545504</v>
      </c>
      <c r="Y1689" s="21">
        <v>-0.999999999999999</v>
      </c>
      <c r="Z1689" s="21">
        <v>-0.999999999999999</v>
      </c>
      <c r="AA1689" s="21">
        <v>16.253942003595331</v>
      </c>
      <c r="AB1689" s="21">
        <v>-0.23842186617650901</v>
      </c>
      <c r="AC1689" s="21">
        <v>4.5365923731480032E-2</v>
      </c>
      <c r="AD1689" s="21">
        <v>-0.19139504195302409</v>
      </c>
      <c r="AE1689" s="21">
        <v>-19.222549219902657</v>
      </c>
      <c r="AF1689" s="21">
        <v>-0.999999999999999</v>
      </c>
      <c r="AG1689" s="21">
        <v>-0.999999999999999</v>
      </c>
      <c r="AH1689" s="21">
        <v>-0.999999999999999</v>
      </c>
      <c r="AI1689" s="21">
        <v>0</v>
      </c>
      <c r="AJ1689" s="21">
        <v>-2.4436835366853423E-2</v>
      </c>
      <c r="AK1689" s="21">
        <v>3.1012286451138911E-2</v>
      </c>
      <c r="AL1689" s="21">
        <v>1.9199943476537151E-2</v>
      </c>
      <c r="AM1689" s="21">
        <v>-1.9635475764604025E-2</v>
      </c>
      <c r="AN1689" s="21">
        <v>0.39185437356993519</v>
      </c>
      <c r="AO1689" s="21">
        <v>-0.33582546185940643</v>
      </c>
      <c r="AP1689" s="21">
        <v>9.8923590566310651</v>
      </c>
      <c r="AQ1689" s="21">
        <v>42.460579150946728</v>
      </c>
      <c r="AR1689" s="21">
        <v>1.0023096464961381</v>
      </c>
      <c r="AS1689" s="21">
        <v>2.1671766494096105</v>
      </c>
      <c r="AT1689" s="21">
        <v>-0.999999999999999</v>
      </c>
      <c r="AU1689" s="21">
        <v>-0.999999999999999</v>
      </c>
      <c r="AV1689" s="21">
        <v>-2.5528695975866312E-2</v>
      </c>
      <c r="AW1689" s="21">
        <v>34.317146239187224</v>
      </c>
      <c r="AX1689" s="21">
        <v>31.873462702501882</v>
      </c>
      <c r="AY1689" s="21">
        <v>0.16581906423052079</v>
      </c>
      <c r="AZ1689" s="21">
        <v>-10.357200735587281</v>
      </c>
      <c r="BA1689" s="26">
        <v>1377.0056797930429</v>
      </c>
      <c r="CU1689" t="e">
        <v>#N/A</v>
      </c>
      <c r="CV1689" t="e">
        <v>#N/A</v>
      </c>
    </row>
    <row r="1690" spans="1:100" x14ac:dyDescent="0.25">
      <c r="A1690">
        <v>4239</v>
      </c>
      <c r="B1690" t="s">
        <v>2054</v>
      </c>
      <c r="C1690" s="26">
        <v>3</v>
      </c>
      <c r="D1690" s="21">
        <v>4.4613207333420304</v>
      </c>
      <c r="E1690" s="21">
        <v>0</v>
      </c>
      <c r="F1690" s="21">
        <v>0.10393283802901007</v>
      </c>
      <c r="G1690" s="21">
        <v>0.10393283802901007</v>
      </c>
      <c r="H1690" s="21">
        <v>0.13230091969962526</v>
      </c>
      <c r="I1690" s="21">
        <v>0</v>
      </c>
      <c r="J1690" s="21">
        <v>7.9380551819775125</v>
      </c>
      <c r="K1690" s="21">
        <v>0.13230091969962526</v>
      </c>
      <c r="L1690" s="21">
        <v>-1.0000000000000004</v>
      </c>
      <c r="M1690" s="21">
        <v>-1.0000000000000004</v>
      </c>
      <c r="N1690" s="21">
        <v>2.646018393992505</v>
      </c>
      <c r="O1690" s="21">
        <v>12.503308753348554</v>
      </c>
      <c r="P1690" s="21">
        <v>-1.0580066799086616</v>
      </c>
      <c r="Q1690" s="21">
        <v>0.46416375784506281</v>
      </c>
      <c r="R1690" s="21">
        <v>3.0802415694917151E-3</v>
      </c>
      <c r="S1690" s="21">
        <v>0.33333333333333337</v>
      </c>
      <c r="T1690" s="21">
        <v>0.26416352598971682</v>
      </c>
      <c r="U1690" s="21">
        <v>4.5152499413257219E-2</v>
      </c>
      <c r="V1690" s="21">
        <v>3.0089910365673298E-2</v>
      </c>
      <c r="W1690" s="21">
        <v>21.617533976094222</v>
      </c>
      <c r="X1690" s="21">
        <v>0.75199801770891816</v>
      </c>
      <c r="Y1690" s="21">
        <v>-1.0000000000000004</v>
      </c>
      <c r="Z1690" s="21">
        <v>-1.0000000000000004</v>
      </c>
      <c r="AA1690" s="21">
        <v>23.664647788181043</v>
      </c>
      <c r="AB1690" s="21">
        <v>0.23352391874349501</v>
      </c>
      <c r="AC1690" s="21">
        <v>-8.7780899716538213E-2</v>
      </c>
      <c r="AD1690" s="21">
        <v>-0.10486234761660998</v>
      </c>
      <c r="AE1690" s="21">
        <v>2.0440335705173411</v>
      </c>
      <c r="AF1690" s="21">
        <v>-1.0000000000000004</v>
      </c>
      <c r="AG1690" s="21">
        <v>-1.0000000000000004</v>
      </c>
      <c r="AH1690" s="21">
        <v>-1.0000000000000004</v>
      </c>
      <c r="AI1690" s="21">
        <v>0</v>
      </c>
      <c r="AJ1690" s="21">
        <v>3.0089910365673298E-2</v>
      </c>
      <c r="AK1690" s="21">
        <v>7.5510092277297117E-2</v>
      </c>
      <c r="AL1690" s="21">
        <v>-5.3144413256456975E-3</v>
      </c>
      <c r="AM1690" s="21">
        <v>-0.33852092360640873</v>
      </c>
      <c r="AN1690" s="21">
        <v>0.26551264513830258</v>
      </c>
      <c r="AO1690" s="21">
        <v>-8.0854726287737329</v>
      </c>
      <c r="AP1690" s="21">
        <v>6.6112439218293355</v>
      </c>
      <c r="AQ1690" s="21">
        <v>29.55558915807174</v>
      </c>
      <c r="AR1690" s="21">
        <v>0.67273926910198045</v>
      </c>
      <c r="AS1690" s="21">
        <v>0.88429893740854404</v>
      </c>
      <c r="AT1690" s="21">
        <v>-1.0000000000000004</v>
      </c>
      <c r="AU1690" s="21">
        <v>-1.0000000000000004</v>
      </c>
      <c r="AV1690" s="21">
        <v>0.10701307959850156</v>
      </c>
      <c r="AW1690" s="21">
        <v>42.779200463358954</v>
      </c>
      <c r="AX1690" s="21">
        <v>45.788191499926292</v>
      </c>
      <c r="AY1690" s="21">
        <v>0.2618301990265241</v>
      </c>
      <c r="AZ1690" s="21">
        <v>-2.2527356719775522</v>
      </c>
      <c r="BA1690" s="26">
        <v>1441.4422863269392</v>
      </c>
      <c r="CU1690" t="e">
        <v>#N/A</v>
      </c>
      <c r="CV1690" t="e">
        <v>#N/A</v>
      </c>
    </row>
    <row r="1691" spans="1:100" x14ac:dyDescent="0.25">
      <c r="A1691">
        <v>4240</v>
      </c>
      <c r="B1691" t="s">
        <v>2055</v>
      </c>
      <c r="C1691" s="26">
        <v>3</v>
      </c>
      <c r="D1691" s="21">
        <v>5.2315906675831521</v>
      </c>
      <c r="E1691" s="21">
        <v>1.445239062865772E-2</v>
      </c>
      <c r="F1691" s="21">
        <v>1.5309432823729643E-2</v>
      </c>
      <c r="G1691" s="21">
        <v>6.0087996168627566E-3</v>
      </c>
      <c r="H1691" s="21">
        <v>6.5216867836384723E-2</v>
      </c>
      <c r="I1691" s="21">
        <v>0</v>
      </c>
      <c r="J1691" s="21">
        <v>3.9130120701830835</v>
      </c>
      <c r="K1691" s="21">
        <v>6.5216867836384723E-2</v>
      </c>
      <c r="L1691" s="21">
        <v>-1.0000000000000009</v>
      </c>
      <c r="M1691" s="21">
        <v>-1.0000000000000009</v>
      </c>
      <c r="N1691" s="21">
        <v>1.3043373567276948</v>
      </c>
      <c r="O1691" s="21">
        <v>9.1506115373831047</v>
      </c>
      <c r="P1691" s="21">
        <v>0.13300601228831049</v>
      </c>
      <c r="Q1691" s="21">
        <v>0.1390469862345082</v>
      </c>
      <c r="R1691" s="21">
        <v>4.4133117404958996E-2</v>
      </c>
      <c r="S1691" s="21">
        <v>0.33333333333333348</v>
      </c>
      <c r="T1691" s="21">
        <v>0.31186884632266892</v>
      </c>
      <c r="U1691" s="21">
        <v>-6.1410541411999343E-2</v>
      </c>
      <c r="V1691" s="21">
        <v>-2.255420098599832E-3</v>
      </c>
      <c r="W1691" s="21">
        <v>20.652774012360744</v>
      </c>
      <c r="X1691" s="21">
        <v>0.29934613856935693</v>
      </c>
      <c r="Y1691" s="21">
        <v>-1.0000000000000009</v>
      </c>
      <c r="Z1691" s="21">
        <v>-1.0000000000000009</v>
      </c>
      <c r="AA1691" s="21">
        <v>27.104306365114883</v>
      </c>
      <c r="AB1691" s="21">
        <v>0.12674239203364199</v>
      </c>
      <c r="AC1691" s="21">
        <v>-9.6134008764212894E-2</v>
      </c>
      <c r="AD1691" s="21">
        <v>9.7539601437554441E-2</v>
      </c>
      <c r="AE1691" s="21">
        <v>6.4073992353491747</v>
      </c>
      <c r="AF1691" s="21">
        <v>-1.0000000000000009</v>
      </c>
      <c r="AG1691" s="21">
        <v>-1.0000000000000009</v>
      </c>
      <c r="AH1691" s="21">
        <v>-1.0000000000000009</v>
      </c>
      <c r="AI1691" s="21">
        <v>0</v>
      </c>
      <c r="AJ1691" s="21">
        <v>-2.255420098599832E-3</v>
      </c>
      <c r="AK1691" s="21">
        <v>0.13363854619418955</v>
      </c>
      <c r="AL1691" s="21">
        <v>0.30703511662535021</v>
      </c>
      <c r="AM1691" s="21">
        <v>0.31418973053389809</v>
      </c>
      <c r="AN1691" s="21">
        <v>-0.16386131026952402</v>
      </c>
      <c r="AO1691" s="21">
        <v>8.5229359943184022</v>
      </c>
      <c r="AP1691" s="21">
        <v>-2.561357173611349</v>
      </c>
      <c r="AQ1691" s="21">
        <v>24.565786082543845</v>
      </c>
      <c r="AR1691" s="21">
        <v>0.58153621814540357</v>
      </c>
      <c r="AS1691" s="21">
        <v>0.36456300640574163</v>
      </c>
      <c r="AT1691" s="21">
        <v>-1.0000000000000009</v>
      </c>
      <c r="AU1691" s="21">
        <v>-1.0000000000000009</v>
      </c>
      <c r="AV1691" s="21">
        <v>5.0141917021821802E-2</v>
      </c>
      <c r="AW1691" s="21">
        <v>33.693560728886638</v>
      </c>
      <c r="AX1691" s="21">
        <v>33.468018719026659</v>
      </c>
      <c r="AY1691" s="21">
        <v>-4.5465826343261732E-2</v>
      </c>
      <c r="AZ1691" s="21">
        <v>-35.887238406550743</v>
      </c>
      <c r="BA1691" s="26">
        <v>1269.6664883765291</v>
      </c>
    </row>
    <row r="1692" spans="1:100" x14ac:dyDescent="0.25">
      <c r="A1692">
        <v>4241</v>
      </c>
      <c r="B1692" t="s">
        <v>2056</v>
      </c>
      <c r="C1692" s="26">
        <v>3</v>
      </c>
      <c r="D1692" s="21">
        <v>5.7650923705564363</v>
      </c>
      <c r="E1692" s="21">
        <v>-0.78308550113905651</v>
      </c>
      <c r="F1692" s="21">
        <v>1.178968857479642</v>
      </c>
      <c r="G1692" s="21">
        <v>0.94008889391984496</v>
      </c>
      <c r="H1692" s="21">
        <v>-3.8503104154427262E-3</v>
      </c>
      <c r="I1692" s="21">
        <v>0</v>
      </c>
      <c r="J1692" s="21">
        <v>-0.23101862492656211</v>
      </c>
      <c r="K1692" s="21">
        <v>-3.8503104154427262E-3</v>
      </c>
      <c r="L1692" s="21">
        <v>-1.0000000000000009</v>
      </c>
      <c r="M1692" s="21">
        <v>-1.0000000000000009</v>
      </c>
      <c r="N1692" s="21">
        <v>-7.7006208308853297E-2</v>
      </c>
      <c r="O1692" s="21">
        <v>6.4741626395497232</v>
      </c>
      <c r="P1692" s="21">
        <v>-1.2898819447677512</v>
      </c>
      <c r="Q1692" s="21">
        <v>2.4456376265393609</v>
      </c>
      <c r="R1692" s="21">
        <v>0.69178254327375821</v>
      </c>
      <c r="S1692" s="21">
        <v>0.33333333333333381</v>
      </c>
      <c r="T1692" s="21">
        <v>0.26992165299128634</v>
      </c>
      <c r="U1692" s="21">
        <v>-0.12288603790812079</v>
      </c>
      <c r="V1692" s="21">
        <v>0</v>
      </c>
      <c r="W1692" s="21">
        <v>19.368770353277682</v>
      </c>
      <c r="X1692" s="21">
        <v>5.2149464765531922E-2</v>
      </c>
      <c r="Y1692" s="21">
        <v>-1.0000000000000009</v>
      </c>
      <c r="Z1692" s="21">
        <v>-1.0000000000000009</v>
      </c>
      <c r="AA1692" s="21">
        <v>30.072351665010395</v>
      </c>
      <c r="AB1692" s="21">
        <v>-2.4858435345996605E-2</v>
      </c>
      <c r="AC1692" s="21">
        <v>4.9590429707454808E-3</v>
      </c>
      <c r="AD1692" s="21">
        <v>0.22013536774443021</v>
      </c>
      <c r="AE1692" s="21">
        <v>10.011798768458959</v>
      </c>
      <c r="AF1692" s="21">
        <v>-1.0000000000000009</v>
      </c>
      <c r="AG1692" s="21">
        <v>-1.0000000000000009</v>
      </c>
      <c r="AH1692" s="21">
        <v>-1.0000000000000009</v>
      </c>
      <c r="AI1692" s="21">
        <v>6.0133540854625779E-2</v>
      </c>
      <c r="AJ1692" s="21">
        <v>0</v>
      </c>
      <c r="AK1692" s="21">
        <v>2.2841613885803247E-2</v>
      </c>
      <c r="AL1692" s="21">
        <v>-0.14682443828632433</v>
      </c>
      <c r="AM1692" s="21">
        <v>-2.8035984091238791E-2</v>
      </c>
      <c r="AN1692" s="21">
        <v>0.244023952823093</v>
      </c>
      <c r="AO1692" s="21">
        <v>-0.58669153285195463</v>
      </c>
      <c r="AP1692" s="21">
        <v>5.3664766291457049</v>
      </c>
      <c r="AQ1692" s="21">
        <v>19.137751728351127</v>
      </c>
      <c r="AR1692" s="21">
        <v>0.48036894841649935</v>
      </c>
      <c r="AS1692" s="21">
        <v>4.8299154350089329E-2</v>
      </c>
      <c r="AT1692" s="21">
        <v>-1.0000000000000009</v>
      </c>
      <c r="AU1692" s="21">
        <v>-1.0000000000000009</v>
      </c>
      <c r="AV1692" s="21">
        <v>1.6318714371936018</v>
      </c>
      <c r="AW1692" s="21">
        <v>41.912990933705792</v>
      </c>
      <c r="AX1692" s="21">
        <v>43.115661750798289</v>
      </c>
      <c r="AY1692" s="21">
        <v>-0.12252048082297863</v>
      </c>
      <c r="AZ1692" s="21">
        <v>-32.294714983430339</v>
      </c>
      <c r="BA1692" s="26">
        <v>1432.0808577963412</v>
      </c>
    </row>
    <row r="1693" spans="1:100" x14ac:dyDescent="0.25">
      <c r="A1693">
        <v>4242</v>
      </c>
      <c r="B1693" t="s">
        <v>2057</v>
      </c>
      <c r="C1693" s="26">
        <v>3</v>
      </c>
      <c r="D1693" s="21">
        <v>3.9775210103601339</v>
      </c>
      <c r="E1693" s="21">
        <v>0</v>
      </c>
      <c r="F1693" s="21">
        <v>0</v>
      </c>
      <c r="G1693" s="21">
        <v>0</v>
      </c>
      <c r="H1693" s="21">
        <v>0.4193553943672092</v>
      </c>
      <c r="I1693" s="21">
        <v>0</v>
      </c>
      <c r="J1693" s="21">
        <v>25.161323662032558</v>
      </c>
      <c r="K1693" s="21">
        <v>0.4193553943672092</v>
      </c>
      <c r="L1693" s="21">
        <v>-1.0000000000000002</v>
      </c>
      <c r="M1693" s="21">
        <v>-1.0000000000000002</v>
      </c>
      <c r="N1693" s="21">
        <v>8.3871078873441878</v>
      </c>
      <c r="O1693" s="21">
        <v>29.138844672392693</v>
      </c>
      <c r="P1693" s="21">
        <v>-8.0177866017453782E-3</v>
      </c>
      <c r="Q1693" s="21">
        <v>-7.5814412002360495E-3</v>
      </c>
      <c r="R1693" s="21">
        <v>1.6269251276520805E-2</v>
      </c>
      <c r="S1693" s="21">
        <v>0.33333333333333326</v>
      </c>
      <c r="T1693" s="21">
        <v>0.40100912055669741</v>
      </c>
      <c r="U1693" s="21">
        <v>0.22082030072954936</v>
      </c>
      <c r="V1693" s="21">
        <v>0</v>
      </c>
      <c r="W1693" s="21">
        <v>21.43229441009483</v>
      </c>
      <c r="X1693" s="21">
        <v>1.2504264742064133</v>
      </c>
      <c r="Y1693" s="21">
        <v>-1.0000000000000002</v>
      </c>
      <c r="Z1693" s="21">
        <v>-1.0000000000000002</v>
      </c>
      <c r="AA1693" s="21">
        <v>78.533294713032021</v>
      </c>
      <c r="AB1693" s="21">
        <v>0.22980471070570316</v>
      </c>
      <c r="AC1693" s="21">
        <v>0.42022714986490545</v>
      </c>
      <c r="AD1693" s="21">
        <v>0.49166276046260432</v>
      </c>
      <c r="AE1693" s="21">
        <v>57.084731051660661</v>
      </c>
      <c r="AF1693" s="21">
        <v>-1.0000000000000002</v>
      </c>
      <c r="AG1693" s="21">
        <v>-1.0000000000000002</v>
      </c>
      <c r="AH1693" s="21">
        <v>-1.0000000000000002</v>
      </c>
      <c r="AI1693" s="21">
        <v>0</v>
      </c>
      <c r="AJ1693" s="21">
        <v>0</v>
      </c>
      <c r="AK1693" s="21">
        <v>0.23866409938657326</v>
      </c>
      <c r="AL1693" s="21">
        <v>0.16118181814615976</v>
      </c>
      <c r="AM1693" s="21">
        <v>0.30497031259171986</v>
      </c>
      <c r="AN1693" s="21">
        <v>0.75535633969486804</v>
      </c>
      <c r="AO1693" s="21">
        <v>8.8175783117258586</v>
      </c>
      <c r="AP1693" s="21">
        <v>19.689817583102499</v>
      </c>
      <c r="AQ1693" s="21">
        <v>46.593618072127391</v>
      </c>
      <c r="AR1693" s="21">
        <v>0.95516275461958033</v>
      </c>
      <c r="AS1693" s="21">
        <v>1.6697818685736223</v>
      </c>
      <c r="AT1693" s="21">
        <v>-1.0000000000000002</v>
      </c>
      <c r="AU1693" s="21">
        <v>-1.0000000000000002</v>
      </c>
      <c r="AV1693" s="21">
        <v>1.6269251276520805E-2</v>
      </c>
      <c r="AW1693" s="21">
        <v>127.36195696852722</v>
      </c>
      <c r="AX1693" s="21">
        <v>127.36195696852722</v>
      </c>
      <c r="AY1693" s="21">
        <v>0.57598098410409204</v>
      </c>
      <c r="AZ1693" s="21">
        <v>103.13324337606275</v>
      </c>
      <c r="BA1693" s="26">
        <v>1598.7250870552061</v>
      </c>
      <c r="CU1693" t="e">
        <v>#N/A</v>
      </c>
      <c r="CV1693" t="e">
        <v>#N/A</v>
      </c>
    </row>
    <row r="1694" spans="1:100" x14ac:dyDescent="0.25">
      <c r="A1694">
        <v>4243</v>
      </c>
      <c r="B1694" t="s">
        <v>720</v>
      </c>
      <c r="C1694" s="26">
        <v>3</v>
      </c>
      <c r="D1694" s="21">
        <v>3.4378917721100941</v>
      </c>
      <c r="E1694" s="21">
        <v>0</v>
      </c>
      <c r="F1694" s="21">
        <v>7.8543833408787012E-2</v>
      </c>
      <c r="G1694" s="21">
        <v>7.8543833408787012E-2</v>
      </c>
      <c r="H1694" s="21">
        <v>5.2271250828045575E-3</v>
      </c>
      <c r="I1694" s="21">
        <v>0</v>
      </c>
      <c r="J1694" s="21">
        <v>0.31362750496827085</v>
      </c>
      <c r="K1694" s="21">
        <v>5.2271250828045575E-3</v>
      </c>
      <c r="L1694" s="21">
        <v>-0.99999999999999922</v>
      </c>
      <c r="M1694" s="21">
        <v>-0.99999999999999922</v>
      </c>
      <c r="N1694" s="21">
        <v>0.10454250165609058</v>
      </c>
      <c r="O1694" s="21">
        <v>3.8300631104871492</v>
      </c>
      <c r="P1694" s="21">
        <v>-9.2861432706336344E-2</v>
      </c>
      <c r="Q1694" s="21">
        <v>-0.79336731326717325</v>
      </c>
      <c r="R1694" s="21">
        <v>-0.26121753860737212</v>
      </c>
      <c r="S1694" s="21">
        <v>0.3333333333333332</v>
      </c>
      <c r="T1694" s="21">
        <v>0.296029746398005</v>
      </c>
      <c r="U1694" s="21">
        <v>0.12183859541043661</v>
      </c>
      <c r="V1694" s="21">
        <v>0</v>
      </c>
      <c r="W1694" s="21">
        <v>29.838982002358815</v>
      </c>
      <c r="X1694" s="21">
        <v>1.0592552945200504</v>
      </c>
      <c r="Y1694" s="21">
        <v>-0.99999999999999922</v>
      </c>
      <c r="Z1694" s="21">
        <v>-0.99999999999999922</v>
      </c>
      <c r="AA1694" s="21">
        <v>51.920727839635539</v>
      </c>
      <c r="AB1694" s="21">
        <v>-1.0379728445559708E-2</v>
      </c>
      <c r="AC1694" s="21">
        <v>0.38257299723348281</v>
      </c>
      <c r="AD1694" s="21">
        <v>7.4665998729759528E-2</v>
      </c>
      <c r="AE1694" s="21">
        <v>22.342963375884128</v>
      </c>
      <c r="AF1694" s="21">
        <v>-0.99999999999999922</v>
      </c>
      <c r="AG1694" s="21">
        <v>-0.99999999999999922</v>
      </c>
      <c r="AH1694" s="21">
        <v>-0.99999999999999922</v>
      </c>
      <c r="AI1694" s="21">
        <v>0</v>
      </c>
      <c r="AJ1694" s="21">
        <v>0</v>
      </c>
      <c r="AK1694" s="21">
        <v>0.21861931110406863</v>
      </c>
      <c r="AL1694" s="21">
        <v>3.6337234746456587E-2</v>
      </c>
      <c r="AM1694" s="21">
        <v>0.4060890174030839</v>
      </c>
      <c r="AN1694" s="21">
        <v>9.6678584046587773E-2</v>
      </c>
      <c r="AO1694" s="21">
        <v>11.245321990597438</v>
      </c>
      <c r="AP1694" s="21">
        <v>2.5986507748969769</v>
      </c>
      <c r="AQ1694" s="21">
        <v>30.152609507327089</v>
      </c>
      <c r="AR1694" s="21">
        <v>0.75120167514177461</v>
      </c>
      <c r="AS1694" s="21">
        <v>1.0644824196028553</v>
      </c>
      <c r="AT1694" s="21">
        <v>-0.99999999999999922</v>
      </c>
      <c r="AU1694" s="21">
        <v>-0.99999999999999922</v>
      </c>
      <c r="AV1694" s="21">
        <v>-0.18267370519858503</v>
      </c>
      <c r="AW1694" s="21">
        <v>58.349441725019688</v>
      </c>
      <c r="AX1694" s="21">
        <v>58.349441725019688</v>
      </c>
      <c r="AY1694" s="21">
        <v>0.15349223718293153</v>
      </c>
      <c r="AZ1694" s="21">
        <v>-44.277439233271473</v>
      </c>
      <c r="BA1694" s="26">
        <v>1433.4209288560126</v>
      </c>
      <c r="CU1694" t="e">
        <v>#N/A</v>
      </c>
      <c r="CV1694" t="e">
        <v>#N/A</v>
      </c>
    </row>
    <row r="1695" spans="1:100" x14ac:dyDescent="0.25">
      <c r="A1695">
        <v>4246</v>
      </c>
      <c r="B1695" t="s">
        <v>2058</v>
      </c>
      <c r="C1695" s="26">
        <v>3</v>
      </c>
      <c r="D1695" s="21">
        <v>4.595568075667547</v>
      </c>
      <c r="E1695" s="21">
        <v>8.5016778556478833E-4</v>
      </c>
      <c r="F1695" s="21">
        <v>-7.3585742246920591E-2</v>
      </c>
      <c r="G1695" s="21">
        <v>-7.3585742246920591E-2</v>
      </c>
      <c r="H1695" s="21">
        <v>0.37765642353729711</v>
      </c>
      <c r="I1695" s="21">
        <v>0</v>
      </c>
      <c r="J1695" s="21">
        <v>22.659385412237814</v>
      </c>
      <c r="K1695" s="21">
        <v>0.37765642353729711</v>
      </c>
      <c r="L1695" s="21">
        <v>-0.99999999999999734</v>
      </c>
      <c r="M1695" s="21">
        <v>-0.99999999999999734</v>
      </c>
      <c r="N1695" s="21">
        <v>7.5531284707459392</v>
      </c>
      <c r="O1695" s="21">
        <v>27.181367745658441</v>
      </c>
      <c r="P1695" s="21">
        <v>-1.5128130617021247</v>
      </c>
      <c r="Q1695" s="21">
        <v>3.0056037005949316</v>
      </c>
      <c r="R1695" s="21">
        <v>0.87922324227806281</v>
      </c>
      <c r="S1695" s="21">
        <v>0.33308176054499733</v>
      </c>
      <c r="T1695" s="21">
        <v>0.3788609096751267</v>
      </c>
      <c r="U1695" s="21">
        <v>8.3413015666878657E-2</v>
      </c>
      <c r="V1695" s="21">
        <v>-3.622570303618261E-2</v>
      </c>
      <c r="W1695" s="21">
        <v>15.258942372540929</v>
      </c>
      <c r="X1695" s="21">
        <v>0.50225221311057489</v>
      </c>
      <c r="Y1695" s="21">
        <v>-0.99999999999999734</v>
      </c>
      <c r="Z1695" s="21">
        <v>-0.99999999999999734</v>
      </c>
      <c r="AA1695" s="21">
        <v>65.083600136528801</v>
      </c>
      <c r="AB1695" s="21">
        <v>0.41078196930611438</v>
      </c>
      <c r="AC1695" s="21">
        <v>0.19085570390044049</v>
      </c>
      <c r="AD1695" s="21">
        <v>0.3772710172276415</v>
      </c>
      <c r="AE1695" s="21">
        <v>48.945434521709835</v>
      </c>
      <c r="AF1695" s="21">
        <v>-0.99999999999999734</v>
      </c>
      <c r="AG1695" s="21">
        <v>-0.99999999999999734</v>
      </c>
      <c r="AH1695" s="21">
        <v>-0.99999999999999734</v>
      </c>
      <c r="AI1695" s="21">
        <v>5.7648993646587567E-4</v>
      </c>
      <c r="AJ1695" s="21">
        <v>-3.622570303618261E-2</v>
      </c>
      <c r="AK1695" s="21">
        <v>2.2132321331106167E-2</v>
      </c>
      <c r="AL1695" s="21">
        <v>0.29462426827718863</v>
      </c>
      <c r="AM1695" s="21">
        <v>3.0744273208458892E-4</v>
      </c>
      <c r="AN1695" s="21">
        <v>0.12583726811869045</v>
      </c>
      <c r="AO1695" s="21">
        <v>0.11834767495764481</v>
      </c>
      <c r="AP1695" s="21">
        <v>4.619053044353203</v>
      </c>
      <c r="AQ1695" s="21">
        <v>37.918327784778718</v>
      </c>
      <c r="AR1695" s="21">
        <v>0.75912998285082001</v>
      </c>
      <c r="AS1695" s="21">
        <v>0.87990863664787211</v>
      </c>
      <c r="AT1695" s="21">
        <v>-0.99999999999999734</v>
      </c>
      <c r="AU1695" s="21">
        <v>-0.99999999999999734</v>
      </c>
      <c r="AV1695" s="21">
        <v>0.80563750003114243</v>
      </c>
      <c r="AW1695" s="21">
        <v>96.884020926540444</v>
      </c>
      <c r="AX1695" s="21">
        <v>93.272980421651496</v>
      </c>
      <c r="AY1695" s="21">
        <v>0.46720771296076902</v>
      </c>
      <c r="AZ1695" s="21">
        <v>56.964442389122908</v>
      </c>
      <c r="BA1695" s="26">
        <v>1527.2645442853934</v>
      </c>
    </row>
    <row r="1696" spans="1:100" x14ac:dyDescent="0.25">
      <c r="A1696">
        <v>4247</v>
      </c>
      <c r="B1696" t="s">
        <v>2059</v>
      </c>
      <c r="C1696" s="26">
        <v>3</v>
      </c>
      <c r="D1696" s="21">
        <v>5.519424964260045</v>
      </c>
      <c r="E1696" s="21">
        <v>-9.9488727855937875E-2</v>
      </c>
      <c r="F1696" s="21">
        <v>-8.1375503790378181E-2</v>
      </c>
      <c r="G1696" s="21">
        <v>-9.2704314230984464E-2</v>
      </c>
      <c r="H1696" s="21">
        <v>-0.10916270747179722</v>
      </c>
      <c r="I1696" s="21">
        <v>0</v>
      </c>
      <c r="J1696" s="21">
        <v>-6.5497624483078321</v>
      </c>
      <c r="K1696" s="21">
        <v>-0.10916270747179722</v>
      </c>
      <c r="L1696" s="21">
        <v>-0.99999999999999878</v>
      </c>
      <c r="M1696" s="21">
        <v>-0.99999999999999878</v>
      </c>
      <c r="N1696" s="21">
        <v>-2.1832541494359448</v>
      </c>
      <c r="O1696" s="21">
        <v>-1.1230417982787702</v>
      </c>
      <c r="P1696" s="21">
        <v>5.5185558542356485</v>
      </c>
      <c r="Q1696" s="21">
        <v>1.2198156132090963</v>
      </c>
      <c r="R1696" s="21">
        <v>0.92390895760877723</v>
      </c>
      <c r="S1696" s="21">
        <v>0.33333333333333309</v>
      </c>
      <c r="T1696" s="21">
        <v>0.1690807751142735</v>
      </c>
      <c r="U1696" s="21">
        <v>-2.5339378057016209E-3</v>
      </c>
      <c r="V1696" s="21">
        <v>1.0992088113925247E-2</v>
      </c>
      <c r="W1696" s="21">
        <v>24.801398649105092</v>
      </c>
      <c r="X1696" s="21">
        <v>0.50314103516108954</v>
      </c>
      <c r="Y1696" s="21">
        <v>-0.99999999999999878</v>
      </c>
      <c r="Z1696" s="21">
        <v>-0.99999999999999878</v>
      </c>
      <c r="AA1696" s="21">
        <v>63.383702023363007</v>
      </c>
      <c r="AB1696" s="21">
        <v>0.10037707483709907</v>
      </c>
      <c r="AC1696" s="21">
        <v>0.22279769021412651</v>
      </c>
      <c r="AD1696" s="21">
        <v>0.42999312328175709</v>
      </c>
      <c r="AE1696" s="21">
        <v>37.658394416649166</v>
      </c>
      <c r="AF1696" s="21">
        <v>-0.99999999999999878</v>
      </c>
      <c r="AG1696" s="21">
        <v>-0.99999999999999878</v>
      </c>
      <c r="AH1696" s="21">
        <v>-0.99999999999999878</v>
      </c>
      <c r="AI1696" s="21">
        <v>0</v>
      </c>
      <c r="AJ1696" s="21">
        <v>1.0992088113925247E-2</v>
      </c>
      <c r="AK1696" s="21">
        <v>0.24818911847387956</v>
      </c>
      <c r="AL1696" s="21">
        <v>-1.207159349276956E-2</v>
      </c>
      <c r="AM1696" s="21">
        <v>0.3530015514537973</v>
      </c>
      <c r="AN1696" s="21">
        <v>0.23905869905225213</v>
      </c>
      <c r="AO1696" s="21">
        <v>10.065984378714331</v>
      </c>
      <c r="AP1696" s="21">
        <v>5.9161095088424567</v>
      </c>
      <c r="AQ1696" s="21">
        <v>18.251636200797272</v>
      </c>
      <c r="AR1696" s="21">
        <v>0.51087225875583031</v>
      </c>
      <c r="AS1696" s="21">
        <v>0.39397832768929242</v>
      </c>
      <c r="AT1696" s="21">
        <v>-0.99999999999999878</v>
      </c>
      <c r="AU1696" s="21">
        <v>-0.99999999999999878</v>
      </c>
      <c r="AV1696" s="21">
        <v>0.83120464337779354</v>
      </c>
      <c r="AW1696" s="21">
        <v>68.176769733926704</v>
      </c>
      <c r="AX1696" s="21">
        <v>69.275978545319219</v>
      </c>
      <c r="AY1696" s="21">
        <v>0.12143011214233752</v>
      </c>
      <c r="AZ1696" s="21">
        <v>-11.657561024200994</v>
      </c>
      <c r="BA1696" s="26">
        <v>1329.1540119928359</v>
      </c>
    </row>
    <row r="1697" spans="1:100" x14ac:dyDescent="0.25">
      <c r="A1697">
        <v>4248</v>
      </c>
      <c r="B1697" t="s">
        <v>2060</v>
      </c>
      <c r="C1697" s="26">
        <v>3</v>
      </c>
      <c r="D1697" s="21">
        <v>2.7966258175852445</v>
      </c>
      <c r="E1697" s="21">
        <v>0</v>
      </c>
      <c r="F1697" s="21">
        <v>-0.13014077857661679</v>
      </c>
      <c r="G1697" s="21">
        <v>-0.13014077857661679</v>
      </c>
      <c r="H1697" s="21">
        <v>0.27391235539182313</v>
      </c>
      <c r="I1697" s="21">
        <v>0</v>
      </c>
      <c r="J1697" s="21">
        <v>16.434741323509389</v>
      </c>
      <c r="K1697" s="21">
        <v>0.27391235539182313</v>
      </c>
      <c r="L1697" s="21">
        <v>-1.0000000000000004</v>
      </c>
      <c r="M1697" s="21">
        <v>-1.0000000000000004</v>
      </c>
      <c r="N1697" s="21">
        <v>5.478247107836463</v>
      </c>
      <c r="O1697" s="21">
        <v>19.101226362518009</v>
      </c>
      <c r="P1697" s="21">
        <v>4.1393981292635412E-2</v>
      </c>
      <c r="Q1697" s="21">
        <v>0.72289051484188516</v>
      </c>
      <c r="R1697" s="21">
        <v>0.15863789303352105</v>
      </c>
      <c r="S1697" s="21">
        <v>0.33333333333333365</v>
      </c>
      <c r="T1697" s="21">
        <v>0.30421626529447549</v>
      </c>
      <c r="U1697" s="21">
        <v>0.19275459222672672</v>
      </c>
      <c r="V1697" s="21">
        <v>-1.4928749378386591E-4</v>
      </c>
      <c r="W1697" s="21">
        <v>22.249701918757154</v>
      </c>
      <c r="X1697" s="21">
        <v>1.0992844732135458</v>
      </c>
      <c r="Y1697" s="21">
        <v>-1.0000000000000004</v>
      </c>
      <c r="Z1697" s="21">
        <v>-1.0000000000000004</v>
      </c>
      <c r="AA1697" s="21">
        <v>27.132672464924156</v>
      </c>
      <c r="AB1697" s="21">
        <v>-8.8091930929021373E-3</v>
      </c>
      <c r="AC1697" s="21">
        <v>9.5098011549067593E-2</v>
      </c>
      <c r="AD1697" s="21">
        <v>8.1978346065039905E-3</v>
      </c>
      <c r="AE1697" s="21">
        <v>4.7243326531334677</v>
      </c>
      <c r="AF1697" s="21">
        <v>-1.0000000000000004</v>
      </c>
      <c r="AG1697" s="21">
        <v>-1.0000000000000004</v>
      </c>
      <c r="AH1697" s="21">
        <v>-1.0000000000000004</v>
      </c>
      <c r="AI1697" s="21">
        <v>0</v>
      </c>
      <c r="AJ1697" s="21">
        <v>-1.4928749378386591E-4</v>
      </c>
      <c r="AK1697" s="21">
        <v>7.9747930987345866E-2</v>
      </c>
      <c r="AL1697" s="21">
        <v>0.10964154800217442</v>
      </c>
      <c r="AM1697" s="21">
        <v>0.19290566190485386</v>
      </c>
      <c r="AN1697" s="21">
        <v>0.37819951000523716</v>
      </c>
      <c r="AO1697" s="21">
        <v>5.2213812025580726</v>
      </c>
      <c r="AP1697" s="21">
        <v>10.003195490141797</v>
      </c>
      <c r="AQ1697" s="21">
        <v>38.684443242266525</v>
      </c>
      <c r="AR1697" s="21">
        <v>0.83015490336075182</v>
      </c>
      <c r="AS1697" s="21">
        <v>1.3731968286053682</v>
      </c>
      <c r="AT1697" s="21">
        <v>-1.0000000000000004</v>
      </c>
      <c r="AU1697" s="21">
        <v>-1.0000000000000004</v>
      </c>
      <c r="AV1697" s="21">
        <v>2.8497114456904227E-2</v>
      </c>
      <c r="AW1697" s="21">
        <v>56.237094317583981</v>
      </c>
      <c r="AX1697" s="21">
        <v>56.222165568205611</v>
      </c>
      <c r="AY1697" s="21">
        <v>9.543039403322226E-2</v>
      </c>
      <c r="AZ1697" s="21">
        <v>-13.347268449449741</v>
      </c>
      <c r="BA1697" s="26">
        <v>1391.8413163161722</v>
      </c>
      <c r="CU1697" t="e">
        <v>#N/A</v>
      </c>
      <c r="CV1697" t="e">
        <v>#N/A</v>
      </c>
    </row>
    <row r="1698" spans="1:100" x14ac:dyDescent="0.25">
      <c r="A1698">
        <v>4252</v>
      </c>
      <c r="B1698" t="s">
        <v>1849</v>
      </c>
      <c r="C1698" s="26">
        <v>3</v>
      </c>
      <c r="D1698" s="21">
        <v>4.3725751550227816</v>
      </c>
      <c r="E1698" s="21">
        <v>-1.017647576986956E-2</v>
      </c>
      <c r="F1698" s="21">
        <v>-0.13716137047456486</v>
      </c>
      <c r="G1698" s="21">
        <v>-0.13869745653391902</v>
      </c>
      <c r="H1698" s="21">
        <v>0.38909716172339254</v>
      </c>
      <c r="I1698" s="21">
        <v>0</v>
      </c>
      <c r="J1698" s="21">
        <v>23.345829703403552</v>
      </c>
      <c r="K1698" s="21">
        <v>0.38909716172339254</v>
      </c>
      <c r="L1698" s="21">
        <v>-0.99999999999999989</v>
      </c>
      <c r="M1698" s="21">
        <v>-0.99999999999999989</v>
      </c>
      <c r="N1698" s="21">
        <v>7.7819432344678496</v>
      </c>
      <c r="O1698" s="21">
        <v>27.579707401892417</v>
      </c>
      <c r="P1698" s="21">
        <v>0.48005956160186319</v>
      </c>
      <c r="Q1698" s="21">
        <v>0.52212324505262664</v>
      </c>
      <c r="R1698" s="21">
        <v>0.15719104432487632</v>
      </c>
      <c r="S1698" s="21">
        <v>0.34637345781000112</v>
      </c>
      <c r="T1698" s="21">
        <v>0.30261244740635679</v>
      </c>
      <c r="U1698" s="21">
        <v>-3.6740575937051427E-2</v>
      </c>
      <c r="V1698" s="21">
        <v>0</v>
      </c>
      <c r="W1698" s="21">
        <v>8.9259267022365467</v>
      </c>
      <c r="X1698" s="21">
        <v>8.2205553817782828E-2</v>
      </c>
      <c r="Y1698" s="21">
        <v>-0.99999999999999989</v>
      </c>
      <c r="Z1698" s="21">
        <v>-0.99999999999999989</v>
      </c>
      <c r="AA1698" s="21">
        <v>39.572649813752705</v>
      </c>
      <c r="AB1698" s="21">
        <v>7.7305235414447018E-2</v>
      </c>
      <c r="AC1698" s="21">
        <v>0.25286516998640857</v>
      </c>
      <c r="AD1698" s="21">
        <v>0.27962023594297036</v>
      </c>
      <c r="AE1698" s="21">
        <v>30.489532067191305</v>
      </c>
      <c r="AF1698" s="21">
        <v>-0.99999999999999989</v>
      </c>
      <c r="AG1698" s="21">
        <v>-0.99999999999999989</v>
      </c>
      <c r="AH1698" s="21">
        <v>-0.99999999999999989</v>
      </c>
      <c r="AI1698" s="21">
        <v>3.4579792059416126E-3</v>
      </c>
      <c r="AJ1698" s="21">
        <v>0</v>
      </c>
      <c r="AK1698" s="21">
        <v>4.1777273443985276E-2</v>
      </c>
      <c r="AL1698" s="21">
        <v>1.6291533959905388E-2</v>
      </c>
      <c r="AM1698" s="21">
        <v>0.21116563386060402</v>
      </c>
      <c r="AN1698" s="21">
        <v>0.3865931661387873</v>
      </c>
      <c r="AO1698" s="21">
        <v>5.4880272137350259</v>
      </c>
      <c r="AP1698" s="21">
        <v>9.746286823269207</v>
      </c>
      <c r="AQ1698" s="21">
        <v>32.271756405640097</v>
      </c>
      <c r="AR1698" s="21">
        <v>0.61224532927930619</v>
      </c>
      <c r="AS1698" s="21">
        <v>0.47130271554117525</v>
      </c>
      <c r="AT1698" s="21">
        <v>-0.99999999999999989</v>
      </c>
      <c r="AU1698" s="21">
        <v>-0.99999999999999989</v>
      </c>
      <c r="AV1698" s="21">
        <v>1.8493587790957444E-2</v>
      </c>
      <c r="AW1698" s="21">
        <v>76.898644038914298</v>
      </c>
      <c r="AX1698" s="21">
        <v>76.967803623033134</v>
      </c>
      <c r="AY1698" s="21">
        <v>0.29559490230601049</v>
      </c>
      <c r="AZ1698" s="21">
        <v>27.545178801027067</v>
      </c>
      <c r="BA1698" s="26">
        <v>1462.2312470462059</v>
      </c>
      <c r="CU1698" t="e">
        <v>#N/A</v>
      </c>
      <c r="CV1698" t="e">
        <v>#N/A</v>
      </c>
    </row>
    <row r="1699" spans="1:100" x14ac:dyDescent="0.25">
      <c r="A1699">
        <v>4253</v>
      </c>
      <c r="B1699" t="s">
        <v>2061</v>
      </c>
      <c r="C1699" s="26">
        <v>3</v>
      </c>
      <c r="D1699" s="21">
        <v>4.586314218395561</v>
      </c>
      <c r="E1699" s="21">
        <v>-1.5950133860638149E-2</v>
      </c>
      <c r="F1699" s="21">
        <v>0.11808627863229024</v>
      </c>
      <c r="G1699" s="21">
        <v>0.11808627863229024</v>
      </c>
      <c r="H1699" s="21">
        <v>0.3099023755561115</v>
      </c>
      <c r="I1699" s="21">
        <v>0</v>
      </c>
      <c r="J1699" s="21">
        <v>18.594142533366703</v>
      </c>
      <c r="K1699" s="21">
        <v>0.3099023755561115</v>
      </c>
      <c r="L1699" s="21">
        <v>-0.99999999999999911</v>
      </c>
      <c r="M1699" s="21">
        <v>-0.99999999999999911</v>
      </c>
      <c r="N1699" s="21">
        <v>6.1980475111222324</v>
      </c>
      <c r="O1699" s="21">
        <v>23.298543030394551</v>
      </c>
      <c r="P1699" s="21">
        <v>-7.7028104144413648E-2</v>
      </c>
      <c r="Q1699" s="21">
        <v>-0.476674699115891</v>
      </c>
      <c r="R1699" s="21">
        <v>-0.22099509173968307</v>
      </c>
      <c r="S1699" s="21">
        <v>0.33333333333333287</v>
      </c>
      <c r="T1699" s="21">
        <v>0.40300962546435443</v>
      </c>
      <c r="U1699" s="21">
        <v>0.33284384455395616</v>
      </c>
      <c r="V1699" s="21">
        <v>9.0077820209927245E-2</v>
      </c>
      <c r="W1699" s="21">
        <v>33.974489920218367</v>
      </c>
      <c r="X1699" s="21">
        <v>2.3598946495703386</v>
      </c>
      <c r="Y1699" s="21">
        <v>-0.99999999999999911</v>
      </c>
      <c r="Z1699" s="21">
        <v>-0.99999999999999911</v>
      </c>
      <c r="AA1699" s="21">
        <v>82.629084870588883</v>
      </c>
      <c r="AB1699" s="21">
        <v>0.1180443945524297</v>
      </c>
      <c r="AC1699" s="21">
        <v>0.68244672127718542</v>
      </c>
      <c r="AD1699" s="21">
        <v>0.17702068501258897</v>
      </c>
      <c r="AE1699" s="21">
        <v>48.875590042110197</v>
      </c>
      <c r="AF1699" s="21">
        <v>-0.99999999999999911</v>
      </c>
      <c r="AG1699" s="21">
        <v>-0.99999999999999911</v>
      </c>
      <c r="AH1699" s="21">
        <v>-0.99999999999999911</v>
      </c>
      <c r="AI1699" s="21">
        <v>2.0894728717198781E-2</v>
      </c>
      <c r="AJ1699" s="21">
        <v>9.0077820209927245E-2</v>
      </c>
      <c r="AK1699" s="21">
        <v>-0.11202444607371591</v>
      </c>
      <c r="AL1699" s="21">
        <v>4.6190518376570219E-2</v>
      </c>
      <c r="AM1699" s="21">
        <v>0.23548566929675427</v>
      </c>
      <c r="AN1699" s="21">
        <v>0.30307883062511837</v>
      </c>
      <c r="AO1699" s="21">
        <v>5.3270195020502804</v>
      </c>
      <c r="AP1699" s="21">
        <v>7.80792335751081</v>
      </c>
      <c r="AQ1699" s="21">
        <v>52.568632453585089</v>
      </c>
      <c r="AR1699" s="21">
        <v>1.1592646235615707</v>
      </c>
      <c r="AS1699" s="21">
        <v>2.6697970251264502</v>
      </c>
      <c r="AT1699" s="21">
        <v>-0.99999999999999911</v>
      </c>
      <c r="AU1699" s="21">
        <v>-0.99999999999999911</v>
      </c>
      <c r="AV1699" s="21">
        <v>-0.10290881310739328</v>
      </c>
      <c r="AW1699" s="21">
        <v>113.73555125849427</v>
      </c>
      <c r="AX1699" s="21">
        <v>123.16122785383095</v>
      </c>
      <c r="AY1699" s="21">
        <v>0.58191186271459805</v>
      </c>
      <c r="AZ1699" s="21">
        <v>48.913228962142391</v>
      </c>
      <c r="BA1699" s="26">
        <v>1552.938400675717</v>
      </c>
    </row>
    <row r="1700" spans="1:100" x14ac:dyDescent="0.25">
      <c r="A1700">
        <v>4255</v>
      </c>
      <c r="B1700" t="s">
        <v>2062</v>
      </c>
      <c r="C1700" s="26">
        <v>3</v>
      </c>
      <c r="D1700" s="21">
        <v>5.5148300668149828</v>
      </c>
      <c r="E1700" s="21">
        <v>0</v>
      </c>
      <c r="F1700" s="21">
        <v>-0.29965222743850373</v>
      </c>
      <c r="G1700" s="21">
        <v>-0.29965222743850373</v>
      </c>
      <c r="H1700" s="21">
        <v>0.26565784361689182</v>
      </c>
      <c r="I1700" s="21">
        <v>0</v>
      </c>
      <c r="J1700" s="21">
        <v>15.939470617013502</v>
      </c>
      <c r="K1700" s="21">
        <v>0.26565784361689182</v>
      </c>
      <c r="L1700" s="21">
        <v>-0.99999999999999967</v>
      </c>
      <c r="M1700" s="21">
        <v>-0.99999999999999967</v>
      </c>
      <c r="N1700" s="21">
        <v>5.3131568723378351</v>
      </c>
      <c r="O1700" s="21">
        <v>21.154648456389989</v>
      </c>
      <c r="P1700" s="21">
        <v>4.0302277775812403</v>
      </c>
      <c r="Q1700" s="21">
        <v>-1.0232508765263333</v>
      </c>
      <c r="R1700" s="21">
        <v>0.15779830665821162</v>
      </c>
      <c r="S1700" s="21">
        <v>0.32976999956621023</v>
      </c>
      <c r="T1700" s="21">
        <v>0.29804615344678176</v>
      </c>
      <c r="U1700" s="21">
        <v>0.19697596445611668</v>
      </c>
      <c r="V1700" s="21">
        <v>0</v>
      </c>
      <c r="W1700" s="21">
        <v>22.365370954088689</v>
      </c>
      <c r="X1700" s="21">
        <v>1.1147749873340156</v>
      </c>
      <c r="Y1700" s="21">
        <v>-0.99999999999999967</v>
      </c>
      <c r="Z1700" s="21">
        <v>-0.99999999999999967</v>
      </c>
      <c r="AA1700" s="21">
        <v>29.412358124694347</v>
      </c>
      <c r="AB1700" s="21">
        <v>-5.9847769136959092E-2</v>
      </c>
      <c r="AC1700" s="21">
        <v>9.910061762595751E-2</v>
      </c>
      <c r="AD1700" s="21">
        <v>9.8530928789950636E-2</v>
      </c>
      <c r="AE1700" s="21">
        <v>6.8891888639474548</v>
      </c>
      <c r="AF1700" s="21">
        <v>-0.99999999999999967</v>
      </c>
      <c r="AG1700" s="21">
        <v>-0.99999999999999967</v>
      </c>
      <c r="AH1700" s="21">
        <v>-0.99999999999999967</v>
      </c>
      <c r="AI1700" s="21">
        <v>-2.4705552057611921E-3</v>
      </c>
      <c r="AJ1700" s="21">
        <v>0</v>
      </c>
      <c r="AK1700" s="21">
        <v>-0.28545700287785331</v>
      </c>
      <c r="AL1700" s="21">
        <v>0.11224244561042339</v>
      </c>
      <c r="AM1700" s="21">
        <v>-0.10787688966424923</v>
      </c>
      <c r="AN1700" s="21">
        <v>-8.8895359585287853E-2</v>
      </c>
      <c r="AO1700" s="21">
        <v>-4.1242072559954996</v>
      </c>
      <c r="AP1700" s="21">
        <v>-1.6611717615800787</v>
      </c>
      <c r="AQ1700" s="21">
        <v>38.304841571102202</v>
      </c>
      <c r="AR1700" s="21">
        <v>0.82479211746910819</v>
      </c>
      <c r="AS1700" s="21">
        <v>1.3804328309509069</v>
      </c>
      <c r="AT1700" s="21">
        <v>-0.99999999999999967</v>
      </c>
      <c r="AU1700" s="21">
        <v>-0.99999999999999967</v>
      </c>
      <c r="AV1700" s="21">
        <v>-0.1418539207802921</v>
      </c>
      <c r="AW1700" s="21">
        <v>48.905834819504236</v>
      </c>
      <c r="AX1700" s="21">
        <v>48.856423715389013</v>
      </c>
      <c r="AY1700" s="21">
        <v>0.17759382058533246</v>
      </c>
      <c r="AZ1700" s="21">
        <v>-7.9457702558996806</v>
      </c>
      <c r="BA1700" s="26">
        <v>1424.9261708376937</v>
      </c>
    </row>
    <row r="1701" spans="1:100" x14ac:dyDescent="0.25">
      <c r="A1701">
        <v>4256</v>
      </c>
      <c r="B1701" t="s">
        <v>2063</v>
      </c>
      <c r="C1701" s="26">
        <v>3</v>
      </c>
      <c r="D1701" s="21">
        <v>4.8779829173703426</v>
      </c>
      <c r="E1701" s="21">
        <v>-0.20408052196633999</v>
      </c>
      <c r="F1701" s="21">
        <v>1.3221222050628676</v>
      </c>
      <c r="G1701" s="21">
        <v>1.2704605251318559</v>
      </c>
      <c r="H1701" s="21">
        <v>6.5041977029609663E-2</v>
      </c>
      <c r="I1701" s="21">
        <v>0</v>
      </c>
      <c r="J1701" s="21">
        <v>3.9025186217765748</v>
      </c>
      <c r="K1701" s="21">
        <v>6.5041977029609663E-2</v>
      </c>
      <c r="L1701" s="21">
        <v>-1.0000000000000031</v>
      </c>
      <c r="M1701" s="21">
        <v>-1.0000000000000031</v>
      </c>
      <c r="N1701" s="21">
        <v>1.3008395405921938</v>
      </c>
      <c r="O1701" s="21">
        <v>10.050962064278778</v>
      </c>
      <c r="P1701" s="21">
        <v>-0.70812115707739942</v>
      </c>
      <c r="Q1701" s="21">
        <v>-1.9014763143919942</v>
      </c>
      <c r="R1701" s="21">
        <v>-0.7001349830660718</v>
      </c>
      <c r="S1701" s="21">
        <v>0.33333333333333437</v>
      </c>
      <c r="T1701" s="21">
        <v>0.37243409954302703</v>
      </c>
      <c r="U1701" s="21">
        <v>0.43348154157249025</v>
      </c>
      <c r="V1701" s="21">
        <v>4.8102215042233457E-2</v>
      </c>
      <c r="W1701" s="21">
        <v>44.892368498459014</v>
      </c>
      <c r="X1701" s="21">
        <v>2.7023656785998065</v>
      </c>
      <c r="Y1701" s="21">
        <v>-1.0000000000000031</v>
      </c>
      <c r="Z1701" s="21">
        <v>-1.0000000000000031</v>
      </c>
      <c r="AA1701" s="21">
        <v>53.827055841371113</v>
      </c>
      <c r="AB1701" s="21">
        <v>-2.1733346029601915E-2</v>
      </c>
      <c r="AC1701" s="21">
        <v>0.12597245310607058</v>
      </c>
      <c r="AD1701" s="21">
        <v>8.8457339443094862E-2</v>
      </c>
      <c r="AE1701" s="21">
        <v>9.6348223259781758</v>
      </c>
      <c r="AF1701" s="21">
        <v>-1.0000000000000031</v>
      </c>
      <c r="AG1701" s="21">
        <v>-1.0000000000000031</v>
      </c>
      <c r="AH1701" s="21">
        <v>-1.0000000000000031</v>
      </c>
      <c r="AI1701" s="21">
        <v>4.0995357429680843E-2</v>
      </c>
      <c r="AJ1701" s="21">
        <v>4.8102215042233457E-2</v>
      </c>
      <c r="AK1701" s="21">
        <v>5.8074861762730835E-2</v>
      </c>
      <c r="AL1701" s="21">
        <v>-7.4479763475761074E-2</v>
      </c>
      <c r="AM1701" s="21">
        <v>0.35597142207699717</v>
      </c>
      <c r="AN1701" s="21">
        <v>0.22292050962893073</v>
      </c>
      <c r="AO1701" s="21">
        <v>9.1896598607385815</v>
      </c>
      <c r="AP1701" s="21">
        <v>5.2006139233444619</v>
      </c>
      <c r="AQ1701" s="21">
        <v>48.7948871202356</v>
      </c>
      <c r="AR1701" s="21">
        <v>1.1873511894910849</v>
      </c>
      <c r="AS1701" s="21">
        <v>2.7674076556294147</v>
      </c>
      <c r="AT1701" s="21">
        <v>-1.0000000000000031</v>
      </c>
      <c r="AU1701" s="21">
        <v>-1.0000000000000031</v>
      </c>
      <c r="AV1701" s="21">
        <v>0.57032554206578456</v>
      </c>
      <c r="AW1701" s="21">
        <v>69.078631828994375</v>
      </c>
      <c r="AX1701" s="21">
        <v>74.708760481811311</v>
      </c>
      <c r="AY1701" s="21">
        <v>0.16843692054846232</v>
      </c>
      <c r="AZ1701" s="21">
        <v>-6.6678738207299286</v>
      </c>
      <c r="BA1701" s="26">
        <v>1446.8348205493644</v>
      </c>
    </row>
    <row r="1702" spans="1:100" x14ac:dyDescent="0.25">
      <c r="A1702">
        <v>4260</v>
      </c>
      <c r="B1702" t="s">
        <v>2064</v>
      </c>
      <c r="C1702" s="26">
        <v>3</v>
      </c>
      <c r="D1702" s="21">
        <v>1.6353672645187527</v>
      </c>
      <c r="E1702" s="21">
        <v>0.48467990491405522</v>
      </c>
      <c r="F1702" s="21">
        <v>-0.49752844667630053</v>
      </c>
      <c r="G1702" s="21">
        <v>-0.38862118554582631</v>
      </c>
      <c r="H1702" s="21">
        <v>0.214887961653975</v>
      </c>
      <c r="I1702" s="21">
        <v>0</v>
      </c>
      <c r="J1702" s="21">
        <v>12.893277699238498</v>
      </c>
      <c r="K1702" s="21">
        <v>0.214887961653975</v>
      </c>
      <c r="L1702" s="21">
        <v>-0.99999999999999922</v>
      </c>
      <c r="M1702" s="21">
        <v>-0.99999999999999922</v>
      </c>
      <c r="N1702" s="21">
        <v>4.2977592330795007</v>
      </c>
      <c r="O1702" s="21">
        <v>14.140023778211427</v>
      </c>
      <c r="P1702" s="21">
        <v>-1.0806357836878551</v>
      </c>
      <c r="Q1702" s="21">
        <v>-0.17713156153904258</v>
      </c>
      <c r="R1702" s="21">
        <v>-0.15791698274094718</v>
      </c>
      <c r="S1702" s="21">
        <v>0.33333333333333287</v>
      </c>
      <c r="T1702" s="21">
        <v>1.4300117877931943E-2</v>
      </c>
      <c r="U1702" s="21">
        <v>0.19395742300059693</v>
      </c>
      <c r="V1702" s="21">
        <v>-1.0276028871606235E-3</v>
      </c>
      <c r="W1702" s="21">
        <v>13.027012386829053</v>
      </c>
      <c r="X1702" s="21">
        <v>0.71100729598206691</v>
      </c>
      <c r="Y1702" s="21">
        <v>-0.99999999999999922</v>
      </c>
      <c r="Z1702" s="21">
        <v>-0.99999999999999922</v>
      </c>
      <c r="AA1702" s="21">
        <v>12.485476581341008</v>
      </c>
      <c r="AB1702" s="21">
        <v>-4.8113920376963569E-2</v>
      </c>
      <c r="AC1702" s="21">
        <v>7.7575901741547992E-2</v>
      </c>
      <c r="AD1702" s="21">
        <v>-3.7134357819526467E-2</v>
      </c>
      <c r="AE1702" s="21">
        <v>-0.38361882274709636</v>
      </c>
      <c r="AF1702" s="21">
        <v>-0.99999999999999922</v>
      </c>
      <c r="AG1702" s="21">
        <v>-0.99999999999999922</v>
      </c>
      <c r="AH1702" s="21">
        <v>-0.99999999999999922</v>
      </c>
      <c r="AI1702" s="21">
        <v>0</v>
      </c>
      <c r="AJ1702" s="21">
        <v>-1.0276028871606235E-3</v>
      </c>
      <c r="AK1702" s="21">
        <v>-0.2312112218600475</v>
      </c>
      <c r="AL1702" s="21">
        <v>0.15106630047742534</v>
      </c>
      <c r="AM1702" s="21">
        <v>0.20872299523885351</v>
      </c>
      <c r="AN1702" s="21">
        <v>-0.12026898438411236</v>
      </c>
      <c r="AO1702" s="21">
        <v>4.0620187716710996</v>
      </c>
      <c r="AP1702" s="21">
        <v>-2.2513931072156828</v>
      </c>
      <c r="AQ1702" s="21">
        <v>25.920290086067531</v>
      </c>
      <c r="AR1702" s="21">
        <v>0.54056327132470161</v>
      </c>
      <c r="AS1702" s="21">
        <v>0.92589525763604175</v>
      </c>
      <c r="AT1702" s="21">
        <v>-0.99999999999999922</v>
      </c>
      <c r="AU1702" s="21">
        <v>-0.99999999999999922</v>
      </c>
      <c r="AV1702" s="21">
        <v>-0.54653816828677337</v>
      </c>
      <c r="AW1702" s="21">
        <v>24.374107252336746</v>
      </c>
      <c r="AX1702" s="21">
        <v>24.271346963620683</v>
      </c>
      <c r="AY1702" s="21">
        <v>-7.5620160568661866E-4</v>
      </c>
      <c r="AZ1702" s="21">
        <v>-32.282046164638849</v>
      </c>
      <c r="BA1702" s="26">
        <v>1357.3398668809439</v>
      </c>
      <c r="CU1702" t="e">
        <v>#N/A</v>
      </c>
      <c r="CV1702" t="e">
        <v>#N/A</v>
      </c>
    </row>
    <row r="1703" spans="1:100" x14ac:dyDescent="0.25">
      <c r="A1703">
        <v>4262</v>
      </c>
      <c r="B1703" t="s">
        <v>2065</v>
      </c>
      <c r="C1703" s="26">
        <v>3</v>
      </c>
      <c r="D1703" s="21">
        <v>5.3101627951101449</v>
      </c>
      <c r="E1703" s="21">
        <v>0.14485058747358281</v>
      </c>
      <c r="F1703" s="21">
        <v>-0.33864977913715211</v>
      </c>
      <c r="G1703" s="21">
        <v>-0.3089472938312664</v>
      </c>
      <c r="H1703" s="21">
        <v>-9.573836195193941E-2</v>
      </c>
      <c r="I1703" s="21">
        <v>0</v>
      </c>
      <c r="J1703" s="21">
        <v>-5.7443017171163646</v>
      </c>
      <c r="K1703" s="21">
        <v>-9.573836195193941E-2</v>
      </c>
      <c r="L1703" s="21">
        <v>-1.0000000000000013</v>
      </c>
      <c r="M1703" s="21">
        <v>-1.0000000000000013</v>
      </c>
      <c r="N1703" s="21">
        <v>-1.9147672390387882</v>
      </c>
      <c r="O1703" s="21">
        <v>-0.74308621583748891</v>
      </c>
      <c r="P1703" s="21">
        <v>-1.972285215140876E-2</v>
      </c>
      <c r="Q1703" s="21">
        <v>2.957563080483296</v>
      </c>
      <c r="R1703" s="21">
        <v>1.0178080329053416</v>
      </c>
      <c r="S1703" s="21">
        <v>0.30661527637480046</v>
      </c>
      <c r="T1703" s="21">
        <v>0.25026266854430679</v>
      </c>
      <c r="U1703" s="21">
        <v>-1.3636737884930913E-2</v>
      </c>
      <c r="V1703" s="21">
        <v>0</v>
      </c>
      <c r="W1703" s="21">
        <v>25.559182759444628</v>
      </c>
      <c r="X1703" s="21">
        <v>0.53770898301414516</v>
      </c>
      <c r="Y1703" s="21">
        <v>-1.0000000000000013</v>
      </c>
      <c r="Z1703" s="21">
        <v>-1.0000000000000013</v>
      </c>
      <c r="AA1703" s="21">
        <v>49.351554932529709</v>
      </c>
      <c r="AB1703" s="21">
        <v>0.3970230684277043</v>
      </c>
      <c r="AC1703" s="21">
        <v>0.1240049046231641</v>
      </c>
      <c r="AD1703" s="21">
        <v>-6.5536690247274501E-2</v>
      </c>
      <c r="AE1703" s="21">
        <v>22.774564140179681</v>
      </c>
      <c r="AF1703" s="21">
        <v>-1.0000000000000013</v>
      </c>
      <c r="AG1703" s="21">
        <v>-1.0000000000000013</v>
      </c>
      <c r="AH1703" s="21">
        <v>-1.0000000000000013</v>
      </c>
      <c r="AI1703" s="21">
        <v>0</v>
      </c>
      <c r="AJ1703" s="21">
        <v>0</v>
      </c>
      <c r="AK1703" s="21">
        <v>0.21528200865680447</v>
      </c>
      <c r="AL1703" s="21">
        <v>0.27812331818957431</v>
      </c>
      <c r="AM1703" s="21">
        <v>-0.10732839501010749</v>
      </c>
      <c r="AN1703" s="21">
        <v>-0.21090685130707287</v>
      </c>
      <c r="AO1703" s="21">
        <v>-1.6067998319686645</v>
      </c>
      <c r="AP1703" s="21">
        <v>-3.8820546917289498</v>
      </c>
      <c r="AQ1703" s="21">
        <v>19.814881042328267</v>
      </c>
      <c r="AR1703" s="21">
        <v>0.54324120703417655</v>
      </c>
      <c r="AS1703" s="21">
        <v>0.44197062106220564</v>
      </c>
      <c r="AT1703" s="21">
        <v>-1.0000000000000013</v>
      </c>
      <c r="AU1703" s="21">
        <v>-1.0000000000000013</v>
      </c>
      <c r="AV1703" s="21">
        <v>0.70886073907407521</v>
      </c>
      <c r="AW1703" s="21">
        <v>44.726414024963233</v>
      </c>
      <c r="AX1703" s="21">
        <v>44.726414024963233</v>
      </c>
      <c r="AY1703" s="21">
        <v>0.27234266099698518</v>
      </c>
      <c r="AZ1703" s="21">
        <v>15.140931475374565</v>
      </c>
      <c r="BA1703" s="26">
        <v>1419.9683920695552</v>
      </c>
      <c r="CU1703" t="e">
        <v>#N/A</v>
      </c>
      <c r="CV1703" t="e">
        <v>#N/A</v>
      </c>
    </row>
    <row r="1704" spans="1:100" x14ac:dyDescent="0.25">
      <c r="A1704">
        <v>4263</v>
      </c>
      <c r="B1704" t="s">
        <v>2066</v>
      </c>
      <c r="C1704" s="26">
        <v>2</v>
      </c>
      <c r="D1704" s="21">
        <v>3.079966411884882</v>
      </c>
      <c r="E1704" s="21">
        <v>-0.14481868682584589</v>
      </c>
      <c r="F1704" s="21">
        <v>-0.28367707181815072</v>
      </c>
      <c r="G1704" s="21">
        <v>-0.27729840646975557</v>
      </c>
      <c r="H1704" s="21">
        <v>-5.1398426200765374E-3</v>
      </c>
      <c r="I1704" s="21">
        <v>0</v>
      </c>
      <c r="J1704" s="21">
        <v>-0.30839055720459196</v>
      </c>
      <c r="K1704" s="21">
        <v>-5.1398426200765374E-3</v>
      </c>
      <c r="L1704" s="21">
        <v>-1</v>
      </c>
      <c r="M1704" s="21">
        <v>-1</v>
      </c>
      <c r="N1704" s="21">
        <v>-0.1027968524015308</v>
      </c>
      <c r="O1704" s="21">
        <v>3.524531641458081</v>
      </c>
      <c r="P1704" s="21">
        <v>-0.56565095730923409</v>
      </c>
      <c r="Q1704" s="21">
        <v>-1.0338141203130358</v>
      </c>
      <c r="R1704" s="21">
        <v>-0.33806214842234744</v>
      </c>
      <c r="S1704" s="21">
        <v>0.31389390894120456</v>
      </c>
      <c r="T1704" s="21">
        <v>0.21434167407826732</v>
      </c>
      <c r="U1704" s="21">
        <v>-8.8572269872093934E-3</v>
      </c>
      <c r="V1704" s="21">
        <v>-1.0802155791338978E-2</v>
      </c>
      <c r="W1704" s="21">
        <v>18.859803351044491</v>
      </c>
      <c r="X1704" s="21">
        <v>0.40226407017516352</v>
      </c>
      <c r="Y1704" s="21">
        <v>-1</v>
      </c>
      <c r="Z1704" s="21">
        <v>-1</v>
      </c>
      <c r="AA1704" s="21">
        <v>31.177218103986807</v>
      </c>
      <c r="AB1704" s="21">
        <v>2.0427346548034478E-2</v>
      </c>
      <c r="AC1704" s="21">
        <v>2.0604163859227295E-2</v>
      </c>
      <c r="AD1704" s="21">
        <v>1.6846080088021922E-2</v>
      </c>
      <c r="AE1704" s="21">
        <v>8.6854966145330366</v>
      </c>
      <c r="AF1704" s="21">
        <v>-1</v>
      </c>
      <c r="AG1704" s="21">
        <v>-1</v>
      </c>
      <c r="AH1704" s="21">
        <v>-1</v>
      </c>
      <c r="AI1704" s="21">
        <v>-6.1903172966308005E-3</v>
      </c>
      <c r="AJ1704" s="21">
        <v>-1.0802155791338978E-2</v>
      </c>
      <c r="AK1704" s="21">
        <v>0.20729831378252844</v>
      </c>
      <c r="AL1704" s="21">
        <v>-3.547035679328113E-2</v>
      </c>
      <c r="AM1704" s="21">
        <v>0.23309960243651395</v>
      </c>
      <c r="AN1704" s="21">
        <v>-4.9658742221460175E-2</v>
      </c>
      <c r="AO1704" s="21">
        <v>6.3226481133972392</v>
      </c>
      <c r="AP1704" s="21">
        <v>-0.87748682307465886</v>
      </c>
      <c r="AQ1704" s="21">
        <v>23.700189569069195</v>
      </c>
      <c r="AR1704" s="21">
        <v>0.56715135890656798</v>
      </c>
      <c r="AS1704" s="21">
        <v>0.47554545333305848</v>
      </c>
      <c r="AT1704" s="21">
        <v>-1</v>
      </c>
      <c r="AU1704" s="21">
        <v>-1</v>
      </c>
      <c r="AV1704" s="21">
        <v>-0.39690573879226343</v>
      </c>
      <c r="AW1704" s="21">
        <v>41.373141376789732</v>
      </c>
      <c r="AX1704" s="21">
        <v>41.310901103527193</v>
      </c>
      <c r="AY1704" s="21">
        <v>6.3056664639518728E-2</v>
      </c>
      <c r="AZ1704" s="21">
        <v>-18.151697406918046</v>
      </c>
      <c r="BA1704" s="26">
        <v>1406.8936506067971</v>
      </c>
    </row>
    <row r="1705" spans="1:100" x14ac:dyDescent="0.25">
      <c r="A1705">
        <v>4264</v>
      </c>
      <c r="B1705" t="s">
        <v>2067</v>
      </c>
      <c r="C1705" s="26">
        <v>3</v>
      </c>
      <c r="D1705" s="21">
        <v>5.2331364551905057</v>
      </c>
      <c r="E1705" s="21">
        <v>-0.40049432563349358</v>
      </c>
      <c r="F1705" s="21">
        <v>-0.21181899368117263</v>
      </c>
      <c r="G1705" s="21">
        <v>-0.33792320718304109</v>
      </c>
      <c r="H1705" s="21">
        <v>1.4045370874845569E-2</v>
      </c>
      <c r="I1705" s="21">
        <v>5.1932226297498503E-3</v>
      </c>
      <c r="J1705" s="21">
        <v>1.1543156102757264</v>
      </c>
      <c r="K1705" s="21">
        <v>1.9238593504595423E-2</v>
      </c>
      <c r="L1705" s="21">
        <v>-0.99999999999999889</v>
      </c>
      <c r="M1705" s="21">
        <v>-0.99999999999999889</v>
      </c>
      <c r="N1705" s="21">
        <v>0.38477187009191</v>
      </c>
      <c r="O1705" s="21">
        <v>6.0495288582831863</v>
      </c>
      <c r="P1705" s="21">
        <v>1.2343475680539806</v>
      </c>
      <c r="Q1705" s="21">
        <v>0.92056167746528883</v>
      </c>
      <c r="R1705" s="21">
        <v>0.31253424543473224</v>
      </c>
      <c r="S1705" s="21">
        <v>0.3341618536384473</v>
      </c>
      <c r="T1705" s="21">
        <v>0.34921689608824347</v>
      </c>
      <c r="U1705" s="21">
        <v>0.38554769645773368</v>
      </c>
      <c r="V1705" s="21">
        <v>-1.9640254035783754E-2</v>
      </c>
      <c r="W1705" s="21">
        <v>41.201903945761792</v>
      </c>
      <c r="X1705" s="21">
        <v>2.1043729805932356</v>
      </c>
      <c r="Y1705" s="21">
        <v>-0.99999999999999889</v>
      </c>
      <c r="Z1705" s="21">
        <v>-0.99999999999999889</v>
      </c>
      <c r="AA1705" s="21">
        <v>68.985584031969921</v>
      </c>
      <c r="AB1705" s="21">
        <v>9.9925850419329679E-2</v>
      </c>
      <c r="AC1705" s="21">
        <v>0.19248856852217683</v>
      </c>
      <c r="AD1705" s="21">
        <v>0.25700849787396018</v>
      </c>
      <c r="AE1705" s="21">
        <v>27.47114584077335</v>
      </c>
      <c r="AF1705" s="21">
        <v>-0.99999999999999889</v>
      </c>
      <c r="AG1705" s="21">
        <v>-0.99999999999999889</v>
      </c>
      <c r="AH1705" s="21">
        <v>-0.99999999999999889</v>
      </c>
      <c r="AI1705" s="21">
        <v>0</v>
      </c>
      <c r="AJ1705" s="21">
        <v>-1.9640254035783754E-2</v>
      </c>
      <c r="AK1705" s="21">
        <v>-9.2141833523886663E-2</v>
      </c>
      <c r="AL1705" s="21">
        <v>-0.15500135088596506</v>
      </c>
      <c r="AM1705" s="21">
        <v>-6.7162641943174589E-2</v>
      </c>
      <c r="AN1705" s="21">
        <v>0.27005769115190231</v>
      </c>
      <c r="AO1705" s="21">
        <v>-2.1397752161987986</v>
      </c>
      <c r="AP1705" s="21">
        <v>5.9764355243677301</v>
      </c>
      <c r="AQ1705" s="21">
        <v>42.356219556037509</v>
      </c>
      <c r="AR1705" s="21">
        <v>1.0492861921486394</v>
      </c>
      <c r="AS1705" s="21">
        <v>2.123611574097831</v>
      </c>
      <c r="AT1705" s="21">
        <v>-0.99999999999999889</v>
      </c>
      <c r="AU1705" s="21">
        <v>-0.99999999999999889</v>
      </c>
      <c r="AV1705" s="21">
        <v>-2.5388961748308989E-2</v>
      </c>
      <c r="AW1705" s="21">
        <v>81.011548414620776</v>
      </c>
      <c r="AX1705" s="21">
        <v>79.047523011042401</v>
      </c>
      <c r="AY1705" s="21">
        <v>0.24525646978027815</v>
      </c>
      <c r="AZ1705" s="21">
        <v>6.1719570852178016</v>
      </c>
      <c r="BA1705" s="26">
        <v>1493.5011648515067</v>
      </c>
    </row>
    <row r="1706" spans="1:100" x14ac:dyDescent="0.25">
      <c r="A1706">
        <v>4265</v>
      </c>
      <c r="B1706" t="s">
        <v>2068</v>
      </c>
      <c r="C1706" s="26">
        <v>3</v>
      </c>
      <c r="D1706" s="21">
        <v>5.4359607360730156</v>
      </c>
      <c r="E1706" s="21">
        <v>-0.34333865862611829</v>
      </c>
      <c r="F1706" s="21">
        <v>0.14395463457718594</v>
      </c>
      <c r="G1706" s="21">
        <v>3.9678286439485608E-2</v>
      </c>
      <c r="H1706" s="21">
        <v>0.37887622797178111</v>
      </c>
      <c r="I1706" s="21">
        <v>-8.4089091417366476E-3</v>
      </c>
      <c r="J1706" s="21">
        <v>22.228039129802664</v>
      </c>
      <c r="K1706" s="21">
        <v>0.37046731883004447</v>
      </c>
      <c r="L1706" s="21">
        <v>-0.99999999999999789</v>
      </c>
      <c r="M1706" s="21">
        <v>-0.99999999999999789</v>
      </c>
      <c r="N1706" s="21">
        <v>7.4093463766008885</v>
      </c>
      <c r="O1706" s="21">
        <v>27.703678152315149</v>
      </c>
      <c r="P1706" s="21">
        <v>-9.5426140394031495E-2</v>
      </c>
      <c r="Q1706" s="21">
        <v>1.1589687093283272</v>
      </c>
      <c r="R1706" s="21">
        <v>0.28258700942132908</v>
      </c>
      <c r="S1706" s="21">
        <v>0.32856036738728778</v>
      </c>
      <c r="T1706" s="21">
        <v>0.23219116036306733</v>
      </c>
      <c r="U1706" s="21">
        <v>0.24464333682406481</v>
      </c>
      <c r="V1706" s="21">
        <v>9.8169473649825589E-2</v>
      </c>
      <c r="W1706" s="21">
        <v>21.323880775768039</v>
      </c>
      <c r="X1706" s="21">
        <v>1.6567322251452592</v>
      </c>
      <c r="Y1706" s="21">
        <v>-0.99999999999999789</v>
      </c>
      <c r="Z1706" s="21">
        <v>-0.99999999999999789</v>
      </c>
      <c r="AA1706" s="21">
        <v>56.71574867503908</v>
      </c>
      <c r="AB1706" s="21">
        <v>0.26493069954637299</v>
      </c>
      <c r="AC1706" s="21">
        <v>0.2789626386283946</v>
      </c>
      <c r="AD1706" s="21">
        <v>0.15829227962222717</v>
      </c>
      <c r="AE1706" s="21">
        <v>35.109280889849728</v>
      </c>
      <c r="AF1706" s="21">
        <v>-0.99999999999999789</v>
      </c>
      <c r="AG1706" s="21">
        <v>-0.99999999999999789</v>
      </c>
      <c r="AH1706" s="21">
        <v>-0.99999999999999789</v>
      </c>
      <c r="AI1706" s="21">
        <v>0</v>
      </c>
      <c r="AJ1706" s="21">
        <v>9.8169473649825589E-2</v>
      </c>
      <c r="AK1706" s="21">
        <v>-4.8164216337761565E-2</v>
      </c>
      <c r="AL1706" s="21">
        <v>-1.5335112955151525E-2</v>
      </c>
      <c r="AM1706" s="21">
        <v>0.42929213860218129</v>
      </c>
      <c r="AN1706" s="21">
        <v>-0.10633256919208131</v>
      </c>
      <c r="AO1706" s="21">
        <v>10.491482383365724</v>
      </c>
      <c r="AP1706" s="21">
        <v>-2.7349897945777912</v>
      </c>
      <c r="AQ1706" s="21">
        <v>43.551919905570699</v>
      </c>
      <c r="AR1706" s="21">
        <v>0.90356433822424564</v>
      </c>
      <c r="AS1706" s="21">
        <v>2.0271995439753034</v>
      </c>
      <c r="AT1706" s="21">
        <v>-0.99999999999999789</v>
      </c>
      <c r="AU1706" s="21">
        <v>-0.99999999999999789</v>
      </c>
      <c r="AV1706" s="21">
        <v>0.3222652958608147</v>
      </c>
      <c r="AW1706" s="21">
        <v>81.684437032776472</v>
      </c>
      <c r="AX1706" s="21">
        <v>91.501384397759026</v>
      </c>
      <c r="AY1706" s="21">
        <v>0.36043724996620624</v>
      </c>
      <c r="AZ1706" s="21">
        <v>13.845634530828239</v>
      </c>
      <c r="BA1706" s="26">
        <v>1517.096183873726</v>
      </c>
      <c r="CU1706" t="e">
        <v>#N/A</v>
      </c>
      <c r="CV1706" t="e">
        <v>#N/A</v>
      </c>
    </row>
    <row r="1707" spans="1:100" x14ac:dyDescent="0.25">
      <c r="A1707">
        <v>4267</v>
      </c>
      <c r="B1707" t="s">
        <v>2069</v>
      </c>
      <c r="C1707" s="26">
        <v>3</v>
      </c>
      <c r="D1707" s="21">
        <v>0.13319559776117754</v>
      </c>
      <c r="E1707" s="21">
        <v>0</v>
      </c>
      <c r="F1707" s="21">
        <v>-0.68389689564110845</v>
      </c>
      <c r="G1707" s="21">
        <v>-0.68389689564110845</v>
      </c>
      <c r="H1707" s="21">
        <v>0.12379809162284042</v>
      </c>
      <c r="I1707" s="21">
        <v>0</v>
      </c>
      <c r="J1707" s="21">
        <v>7.4278854973704256</v>
      </c>
      <c r="K1707" s="21">
        <v>0.12379809162284042</v>
      </c>
      <c r="L1707" s="21">
        <v>-1.0000000000000011</v>
      </c>
      <c r="M1707" s="21">
        <v>-1.0000000000000011</v>
      </c>
      <c r="N1707" s="21">
        <v>2.4759618324568082</v>
      </c>
      <c r="O1707" s="21">
        <v>6.877184199490495</v>
      </c>
      <c r="P1707" s="21">
        <v>-0.30925641328362985</v>
      </c>
      <c r="Q1707" s="21">
        <v>2.1430264453220991</v>
      </c>
      <c r="R1707" s="21">
        <v>0.56780319446602401</v>
      </c>
      <c r="S1707" s="21">
        <v>0.33333333333333365</v>
      </c>
      <c r="T1707" s="21">
        <v>0.47085238788861972</v>
      </c>
      <c r="U1707" s="21">
        <v>0.19120189335358556</v>
      </c>
      <c r="V1707" s="21">
        <v>0</v>
      </c>
      <c r="W1707" s="21">
        <v>34.863580918107914</v>
      </c>
      <c r="X1707" s="21">
        <v>1.5727062151987918</v>
      </c>
      <c r="Y1707" s="21">
        <v>-1.0000000000000011</v>
      </c>
      <c r="Z1707" s="21">
        <v>-1.0000000000000011</v>
      </c>
      <c r="AA1707" s="21">
        <v>46.750736752119785</v>
      </c>
      <c r="AB1707" s="21">
        <v>8.6633408329369985E-2</v>
      </c>
      <c r="AC1707" s="21">
        <v>-2.0303732786418411E-2</v>
      </c>
      <c r="AD1707" s="21">
        <v>0.16005737724796479</v>
      </c>
      <c r="AE1707" s="21">
        <v>11.319352639545819</v>
      </c>
      <c r="AF1707" s="21">
        <v>-1.0000000000000011</v>
      </c>
      <c r="AG1707" s="21">
        <v>-1.0000000000000011</v>
      </c>
      <c r="AH1707" s="21">
        <v>-1.0000000000000011</v>
      </c>
      <c r="AI1707" s="21">
        <v>0</v>
      </c>
      <c r="AJ1707" s="21">
        <v>0</v>
      </c>
      <c r="AK1707" s="21">
        <v>9.4437817069749352E-2</v>
      </c>
      <c r="AL1707" s="21">
        <v>0.12199643546411068</v>
      </c>
      <c r="AM1707" s="21">
        <v>-0.13406157610121583</v>
      </c>
      <c r="AN1707" s="21">
        <v>-4.5376608732291671E-2</v>
      </c>
      <c r="AO1707" s="21">
        <v>-2.8793503171816486</v>
      </c>
      <c r="AP1707" s="21">
        <v>-0.52443304098673837</v>
      </c>
      <c r="AQ1707" s="21">
        <v>42.291466415478347</v>
      </c>
      <c r="AR1707" s="21">
        <v>0.99538761457553959</v>
      </c>
      <c r="AS1707" s="21">
        <v>1.6965043068216337</v>
      </c>
      <c r="AT1707" s="21">
        <v>-1.0000000000000011</v>
      </c>
      <c r="AU1707" s="21">
        <v>-1.0000000000000011</v>
      </c>
      <c r="AV1707" s="21">
        <v>-0.11609370117508405</v>
      </c>
      <c r="AW1707" s="21">
        <v>53.103487910623549</v>
      </c>
      <c r="AX1707" s="21">
        <v>53.103487910623549</v>
      </c>
      <c r="AY1707" s="21">
        <v>-0.1331532656414281</v>
      </c>
      <c r="AZ1707" s="21">
        <v>1.4578041506390156</v>
      </c>
      <c r="BA1707" s="26">
        <v>1435.304257207069</v>
      </c>
      <c r="CU1707" t="e">
        <v>#N/A</v>
      </c>
      <c r="CV1707" t="e">
        <v>#N/A</v>
      </c>
    </row>
    <row r="1708" spans="1:100" x14ac:dyDescent="0.25">
      <c r="A1708">
        <v>4268</v>
      </c>
      <c r="B1708" t="s">
        <v>2070</v>
      </c>
      <c r="C1708" s="26">
        <v>3</v>
      </c>
      <c r="D1708" s="21">
        <v>2.4644995768464524</v>
      </c>
      <c r="E1708" s="21">
        <v>0</v>
      </c>
      <c r="F1708" s="21">
        <v>-1.6705385929578487E-2</v>
      </c>
      <c r="G1708" s="21">
        <v>-1.6705385929578487E-2</v>
      </c>
      <c r="H1708" s="21">
        <v>3.3389456914165887E-2</v>
      </c>
      <c r="I1708" s="21">
        <v>0</v>
      </c>
      <c r="J1708" s="21">
        <v>2.003367414849953</v>
      </c>
      <c r="K1708" s="21">
        <v>3.3389456914165887E-2</v>
      </c>
      <c r="L1708" s="21">
        <v>-1.0000000000000004</v>
      </c>
      <c r="M1708" s="21">
        <v>-1.0000000000000004</v>
      </c>
      <c r="N1708" s="21">
        <v>0.66778913828331798</v>
      </c>
      <c r="O1708" s="21">
        <v>4.4511616057668277</v>
      </c>
      <c r="P1708" s="21">
        <v>3.9620985391517687</v>
      </c>
      <c r="Q1708" s="21">
        <v>-0.32244933552090188</v>
      </c>
      <c r="R1708" s="21">
        <v>0.24961181789081385</v>
      </c>
      <c r="S1708" s="21">
        <v>0.23299333572878139</v>
      </c>
      <c r="T1708" s="21">
        <v>0.16565056443625339</v>
      </c>
      <c r="U1708" s="21">
        <v>-8.1318539209626256E-2</v>
      </c>
      <c r="V1708" s="21">
        <v>0</v>
      </c>
      <c r="W1708" s="21">
        <v>11.357436161649712</v>
      </c>
      <c r="X1708" s="21">
        <v>-0.14323033537722207</v>
      </c>
      <c r="Y1708" s="21">
        <v>-1.0000000000000004</v>
      </c>
      <c r="Z1708" s="21">
        <v>-1.0000000000000004</v>
      </c>
      <c r="AA1708" s="21">
        <v>9.210425191972984</v>
      </c>
      <c r="AB1708" s="21">
        <v>9.8238272458055609E-2</v>
      </c>
      <c r="AC1708" s="21">
        <v>-9.9446874475958309E-4</v>
      </c>
      <c r="AD1708" s="21">
        <v>-0.14517625946464663</v>
      </c>
      <c r="AE1708" s="21">
        <v>-2.3966227875675306</v>
      </c>
      <c r="AF1708" s="21">
        <v>-1.0000000000000004</v>
      </c>
      <c r="AG1708" s="21">
        <v>-1.0000000000000004</v>
      </c>
      <c r="AH1708" s="21">
        <v>-1.0000000000000004</v>
      </c>
      <c r="AI1708" s="21">
        <v>6.7341575899464278E-3</v>
      </c>
      <c r="AJ1708" s="21">
        <v>0</v>
      </c>
      <c r="AK1708" s="21">
        <v>0.34652843094448371</v>
      </c>
      <c r="AL1708" s="21">
        <v>0.12255932800458197</v>
      </c>
      <c r="AM1708" s="21">
        <v>2.5332490337136242E-2</v>
      </c>
      <c r="AN1708" s="21">
        <v>-0.40941483193135475</v>
      </c>
      <c r="AO1708" s="21">
        <v>2.3659544131508241</v>
      </c>
      <c r="AP1708" s="21">
        <v>-9.6225741582609619</v>
      </c>
      <c r="AQ1708" s="21">
        <v>13.360803576499652</v>
      </c>
      <c r="AR1708" s="21">
        <v>0.31732536095540836</v>
      </c>
      <c r="AS1708" s="21">
        <v>-0.10984087846305617</v>
      </c>
      <c r="AT1708" s="21">
        <v>-1.0000000000000004</v>
      </c>
      <c r="AU1708" s="21">
        <v>-1.0000000000000004</v>
      </c>
      <c r="AV1708" s="21">
        <v>0.23290643196123478</v>
      </c>
      <c r="AW1708" s="21">
        <v>4.0390126394788526</v>
      </c>
      <c r="AX1708" s="21">
        <v>4.1736957912777752</v>
      </c>
      <c r="AY1708" s="21">
        <v>-8.9418307851377124E-2</v>
      </c>
      <c r="AZ1708" s="21">
        <v>-89.891857509230121</v>
      </c>
      <c r="BA1708" s="26">
        <v>1255.6634824770304</v>
      </c>
    </row>
    <row r="1709" spans="1:100" x14ac:dyDescent="0.25">
      <c r="A1709">
        <v>4269</v>
      </c>
      <c r="B1709" t="s">
        <v>2071</v>
      </c>
      <c r="C1709" s="26">
        <v>3</v>
      </c>
      <c r="D1709" s="21">
        <v>3.9275967490404309</v>
      </c>
      <c r="E1709" s="21">
        <v>6.1807439932773017E-2</v>
      </c>
      <c r="F1709" s="21">
        <v>-0.13080820089394962</v>
      </c>
      <c r="G1709" s="21">
        <v>-0.10242587291819838</v>
      </c>
      <c r="H1709" s="21">
        <v>0.10662934691324119</v>
      </c>
      <c r="I1709" s="21">
        <v>0</v>
      </c>
      <c r="J1709" s="21">
        <v>6.3977608147944709</v>
      </c>
      <c r="K1709" s="21">
        <v>0.10662934691324119</v>
      </c>
      <c r="L1709" s="21">
        <v>-1.0000000000000004</v>
      </c>
      <c r="M1709" s="21">
        <v>-1.0000000000000004</v>
      </c>
      <c r="N1709" s="21">
        <v>2.1325869382648226</v>
      </c>
      <c r="O1709" s="21">
        <v>10.222931690916706</v>
      </c>
      <c r="P1709" s="21">
        <v>-6.0529043201850291E-2</v>
      </c>
      <c r="Q1709" s="21">
        <v>3.7828853167944154</v>
      </c>
      <c r="R1709" s="21">
        <v>1.2125874238068064</v>
      </c>
      <c r="S1709" s="21">
        <v>0.33333333333333337</v>
      </c>
      <c r="T1709" s="21">
        <v>0.20786677284698132</v>
      </c>
      <c r="U1709" s="21">
        <v>6.6916101418852444E-2</v>
      </c>
      <c r="V1709" s="21">
        <v>1.830060498859189E-2</v>
      </c>
      <c r="W1709" s="21">
        <v>20.791498626980719</v>
      </c>
      <c r="X1709" s="21">
        <v>0.68657223438768222</v>
      </c>
      <c r="Y1709" s="21">
        <v>-1.0000000000000004</v>
      </c>
      <c r="Z1709" s="21">
        <v>-1.0000000000000004</v>
      </c>
      <c r="AA1709" s="21">
        <v>47.629862368821435</v>
      </c>
      <c r="AB1709" s="21">
        <v>0.18873639465985512</v>
      </c>
      <c r="AC1709" s="21">
        <v>0.23668617331189321</v>
      </c>
      <c r="AD1709" s="21">
        <v>8.7092958388930358E-2</v>
      </c>
      <c r="AE1709" s="21">
        <v>25.625776318033925</v>
      </c>
      <c r="AF1709" s="21">
        <v>-1.0000000000000004</v>
      </c>
      <c r="AG1709" s="21">
        <v>-1.0000000000000004</v>
      </c>
      <c r="AH1709" s="21">
        <v>-1.0000000000000004</v>
      </c>
      <c r="AI1709" s="21">
        <v>0</v>
      </c>
      <c r="AJ1709" s="21">
        <v>1.830060498859189E-2</v>
      </c>
      <c r="AK1709" s="21">
        <v>2.5340325016843496E-2</v>
      </c>
      <c r="AL1709" s="21">
        <v>0.20919359214924507</v>
      </c>
      <c r="AM1709" s="21">
        <v>-0.14194957046675127</v>
      </c>
      <c r="AN1709" s="21">
        <v>0.33029692967111673</v>
      </c>
      <c r="AO1709" s="21">
        <v>-3.4220376365845651</v>
      </c>
      <c r="AP1709" s="21">
        <v>9.3033912025241463</v>
      </c>
      <c r="AQ1709" s="21">
        <v>27.189259441775182</v>
      </c>
      <c r="AR1709" s="21">
        <v>0.62641681258775928</v>
      </c>
      <c r="AS1709" s="21">
        <v>0.79320158130092333</v>
      </c>
      <c r="AT1709" s="21">
        <v>-1.0000000000000004</v>
      </c>
      <c r="AU1709" s="21">
        <v>-1.0000000000000004</v>
      </c>
      <c r="AV1709" s="21">
        <v>1.1101615508886085</v>
      </c>
      <c r="AW1709" s="21">
        <v>67.156185262262255</v>
      </c>
      <c r="AX1709" s="21">
        <v>68.986245761121452</v>
      </c>
      <c r="AY1709" s="21">
        <v>9.4458800218730016E-2</v>
      </c>
      <c r="AZ1709" s="21">
        <v>-8.8447080358672832</v>
      </c>
      <c r="BA1709" s="26">
        <v>1461.5553501680415</v>
      </c>
    </row>
    <row r="1710" spans="1:100" x14ac:dyDescent="0.25">
      <c r="A1710">
        <v>4270</v>
      </c>
      <c r="B1710" t="s">
        <v>561</v>
      </c>
      <c r="C1710" s="26">
        <v>3</v>
      </c>
      <c r="D1710" s="21">
        <v>5.0533849727012736</v>
      </c>
      <c r="E1710" s="21">
        <v>0.10380341482111388</v>
      </c>
      <c r="F1710" s="21">
        <v>-0.38049661113773459</v>
      </c>
      <c r="G1710" s="21">
        <v>-0.38049661113773459</v>
      </c>
      <c r="H1710" s="21">
        <v>-0.14469813376740262</v>
      </c>
      <c r="I1710" s="21">
        <v>0</v>
      </c>
      <c r="J1710" s="21">
        <v>-8.6818880260441524</v>
      </c>
      <c r="K1710" s="21">
        <v>-0.14469813376740262</v>
      </c>
      <c r="L1710" s="21">
        <v>-0.99999999999999933</v>
      </c>
      <c r="M1710" s="21">
        <v>-0.99999999999999933</v>
      </c>
      <c r="N1710" s="21">
        <v>-2.8939626753480523</v>
      </c>
      <c r="O1710" s="21">
        <v>-4.0089996644806147</v>
      </c>
      <c r="P1710" s="21">
        <v>1.3561535026587213</v>
      </c>
      <c r="Q1710" s="21">
        <v>-0.90117035935913536</v>
      </c>
      <c r="R1710" s="21">
        <v>-0.19033928552627541</v>
      </c>
      <c r="S1710" s="21">
        <v>0.36523887100280672</v>
      </c>
      <c r="T1710" s="21">
        <v>0.32442840976908377</v>
      </c>
      <c r="U1710" s="21">
        <v>-4.1063875042123395E-2</v>
      </c>
      <c r="V1710" s="21">
        <v>0</v>
      </c>
      <c r="W1710" s="21">
        <v>31.732061579886771</v>
      </c>
      <c r="X1710" s="21">
        <v>0.6612049908065496</v>
      </c>
      <c r="Y1710" s="21">
        <v>-0.99999999999999933</v>
      </c>
      <c r="Z1710" s="21">
        <v>-0.99999999999999933</v>
      </c>
      <c r="AA1710" s="21">
        <v>40.866765067531226</v>
      </c>
      <c r="AB1710" s="21">
        <v>-9.4225330305335586E-2</v>
      </c>
      <c r="AC1710" s="21">
        <v>0.25574756941810495</v>
      </c>
      <c r="AD1710" s="21">
        <v>2.497861635064523E-2</v>
      </c>
      <c r="AE1710" s="21">
        <v>9.325042773170729</v>
      </c>
      <c r="AF1710" s="21">
        <v>-0.99999999999999933</v>
      </c>
      <c r="AG1710" s="21">
        <v>-0.99999999999999933</v>
      </c>
      <c r="AH1710" s="21">
        <v>-0.99999999999999933</v>
      </c>
      <c r="AI1710" s="21">
        <v>2.9360991287121245E-3</v>
      </c>
      <c r="AJ1710" s="21">
        <v>0</v>
      </c>
      <c r="AK1710" s="21">
        <v>2.7582951266537998E-2</v>
      </c>
      <c r="AL1710" s="21">
        <v>3.1451585189879665E-2</v>
      </c>
      <c r="AM1710" s="21">
        <v>-0.22049309445991269</v>
      </c>
      <c r="AN1710" s="21">
        <v>5.0082279316905703E-2</v>
      </c>
      <c r="AO1710" s="21">
        <v>-5.3744126051651282</v>
      </c>
      <c r="AP1710" s="21">
        <v>1.4093149088720391</v>
      </c>
      <c r="AQ1710" s="21">
        <v>23.050173553842622</v>
      </c>
      <c r="AR1710" s="21">
        <v>0.64860340572976705</v>
      </c>
      <c r="AS1710" s="21">
        <v>0.516506857039147</v>
      </c>
      <c r="AT1710" s="21">
        <v>-0.99999999999999933</v>
      </c>
      <c r="AU1710" s="21">
        <v>-0.99999999999999933</v>
      </c>
      <c r="AV1710" s="21">
        <v>-0.57083589666400958</v>
      </c>
      <c r="AW1710" s="21">
        <v>38.267080311922655</v>
      </c>
      <c r="AX1710" s="21">
        <v>38.325802294496889</v>
      </c>
      <c r="AY1710" s="21">
        <v>0.12324257131078103</v>
      </c>
      <c r="AZ1710" s="21">
        <v>6.1980467879712924</v>
      </c>
      <c r="BA1710" s="26">
        <v>1425.7764006345578</v>
      </c>
    </row>
    <row r="1711" spans="1:100" x14ac:dyDescent="0.25">
      <c r="A1711">
        <v>4272</v>
      </c>
      <c r="B1711" t="s">
        <v>2072</v>
      </c>
      <c r="C1711" s="26">
        <v>3</v>
      </c>
      <c r="D1711" s="21">
        <v>5.120206950915728</v>
      </c>
      <c r="E1711" s="21">
        <v>0</v>
      </c>
      <c r="F1711" s="21">
        <v>-0.32951098081560837</v>
      </c>
      <c r="G1711" s="21">
        <v>-0.32951098081560837</v>
      </c>
      <c r="H1711" s="21">
        <v>0.51434795250370557</v>
      </c>
      <c r="I1711" s="21">
        <v>0</v>
      </c>
      <c r="J1711" s="21">
        <v>30.860877150222336</v>
      </c>
      <c r="K1711" s="21">
        <v>0.51434795250370557</v>
      </c>
      <c r="L1711" s="21">
        <v>-1.0000000000000013</v>
      </c>
      <c r="M1711" s="21">
        <v>-1.0000000000000013</v>
      </c>
      <c r="N1711" s="21">
        <v>10.286959050074115</v>
      </c>
      <c r="O1711" s="21">
        <v>35.651573120322453</v>
      </c>
      <c r="P1711" s="21">
        <v>-3.4262254740452809E-2</v>
      </c>
      <c r="Q1711" s="21">
        <v>2.0439926911677158</v>
      </c>
      <c r="R1711" s="21">
        <v>0.64338277875107208</v>
      </c>
      <c r="S1711" s="21">
        <v>0.33333333333333365</v>
      </c>
      <c r="T1711" s="21">
        <v>0.25742854590491288</v>
      </c>
      <c r="U1711" s="21">
        <v>0.31174007850601276</v>
      </c>
      <c r="V1711" s="21">
        <v>0.20191871180282059</v>
      </c>
      <c r="W1711" s="21">
        <v>23.602908681734981</v>
      </c>
      <c r="X1711" s="21">
        <v>2.5418809212485631</v>
      </c>
      <c r="Y1711" s="21">
        <v>-1.0000000000000013</v>
      </c>
      <c r="Z1711" s="21">
        <v>-1.0000000000000013</v>
      </c>
      <c r="AA1711" s="21">
        <v>40.321682515470258</v>
      </c>
      <c r="AB1711" s="21">
        <v>0.22539896406181412</v>
      </c>
      <c r="AC1711" s="21">
        <v>-1.4162453704561595E-2</v>
      </c>
      <c r="AD1711" s="21">
        <v>0.11027131074243203</v>
      </c>
      <c r="AE1711" s="21">
        <v>16.075391054984227</v>
      </c>
      <c r="AF1711" s="21">
        <v>-1.0000000000000013</v>
      </c>
      <c r="AG1711" s="21">
        <v>-1.0000000000000013</v>
      </c>
      <c r="AH1711" s="21">
        <v>-1.0000000000000013</v>
      </c>
      <c r="AI1711" s="21">
        <v>0</v>
      </c>
      <c r="AJ1711" s="21">
        <v>0.20191871180282059</v>
      </c>
      <c r="AK1711" s="21">
        <v>8.4267057813103952E-2</v>
      </c>
      <c r="AL1711" s="21">
        <v>-7.7979723725790054E-2</v>
      </c>
      <c r="AM1711" s="21">
        <v>4.3768553741546222E-2</v>
      </c>
      <c r="AN1711" s="21">
        <v>0.28407529207315046</v>
      </c>
      <c r="AO1711" s="21">
        <v>1.5155491326041755</v>
      </c>
      <c r="AP1711" s="21">
        <v>6.711983683199807</v>
      </c>
      <c r="AQ1711" s="21">
        <v>54.46378583195731</v>
      </c>
      <c r="AR1711" s="21">
        <v>1.10442066954708</v>
      </c>
      <c r="AS1711" s="21">
        <v>3.0562288737522691</v>
      </c>
      <c r="AT1711" s="21">
        <v>-1.0000000000000013</v>
      </c>
      <c r="AU1711" s="21">
        <v>-1.0000000000000013</v>
      </c>
      <c r="AV1711" s="21">
        <v>0.31387179793546466</v>
      </c>
      <c r="AW1711" s="21">
        <v>82.685239318992529</v>
      </c>
      <c r="AX1711" s="21">
        <v>102.87711049927461</v>
      </c>
      <c r="AY1711" s="21">
        <v>0.20554606599536784</v>
      </c>
      <c r="AZ1711" s="21">
        <v>-23.383026409753207</v>
      </c>
      <c r="BA1711" s="26">
        <v>1480.5617090768606</v>
      </c>
      <c r="CU1711" t="e">
        <v>#N/A</v>
      </c>
      <c r="CV1711" t="e">
        <v>#N/A</v>
      </c>
    </row>
    <row r="1712" spans="1:100" x14ac:dyDescent="0.25">
      <c r="A1712">
        <v>4276</v>
      </c>
      <c r="B1712" t="s">
        <v>2073</v>
      </c>
      <c r="C1712" s="26">
        <v>3</v>
      </c>
      <c r="D1712" s="21">
        <v>3.9278353620899624</v>
      </c>
      <c r="E1712" s="21">
        <v>0</v>
      </c>
      <c r="F1712" s="21">
        <v>-0.60715607038145425</v>
      </c>
      <c r="G1712" s="21">
        <v>-0.60715607038145425</v>
      </c>
      <c r="H1712" s="21">
        <v>-2.5991539045894109E-2</v>
      </c>
      <c r="I1712" s="21">
        <v>0</v>
      </c>
      <c r="J1712" s="21">
        <v>-1.5594923427536469</v>
      </c>
      <c r="K1712" s="21">
        <v>-2.5991539045894109E-2</v>
      </c>
      <c r="L1712" s="21">
        <v>-1.0000000000000013</v>
      </c>
      <c r="M1712" s="21">
        <v>-1.0000000000000013</v>
      </c>
      <c r="N1712" s="21">
        <v>-0.51983078091788226</v>
      </c>
      <c r="O1712" s="21">
        <v>1.7611869489548619</v>
      </c>
      <c r="P1712" s="21">
        <v>-5.799667576944878</v>
      </c>
      <c r="Q1712" s="21">
        <v>6.9732172335359337</v>
      </c>
      <c r="R1712" s="21">
        <v>1.592024382662516</v>
      </c>
      <c r="S1712" s="21">
        <v>0.33713659846779231</v>
      </c>
      <c r="T1712" s="21">
        <v>0.39051990899371597</v>
      </c>
      <c r="U1712" s="21">
        <v>3.5599000734794412E-2</v>
      </c>
      <c r="V1712" s="21">
        <v>0</v>
      </c>
      <c r="W1712" s="21">
        <v>31.569881889687878</v>
      </c>
      <c r="X1712" s="21">
        <v>0.95323062510696199</v>
      </c>
      <c r="Y1712" s="21">
        <v>-1.0000000000000013</v>
      </c>
      <c r="Z1712" s="21">
        <v>-1.0000000000000013</v>
      </c>
      <c r="AA1712" s="21">
        <v>62.122191609332901</v>
      </c>
      <c r="AB1712" s="21">
        <v>0.26388140852232433</v>
      </c>
      <c r="AC1712" s="21">
        <v>0.14510505671237633</v>
      </c>
      <c r="AD1712" s="21">
        <v>0.1702192415049503</v>
      </c>
      <c r="AE1712" s="21">
        <v>28.960285336982547</v>
      </c>
      <c r="AF1712" s="21">
        <v>-1.0000000000000013</v>
      </c>
      <c r="AG1712" s="21">
        <v>-1.0000000000000013</v>
      </c>
      <c r="AH1712" s="21">
        <v>-1.0000000000000013</v>
      </c>
      <c r="AI1712" s="21">
        <v>2.3052540606033411E-2</v>
      </c>
      <c r="AJ1712" s="21">
        <v>0</v>
      </c>
      <c r="AK1712" s="21">
        <v>4.0686376196273674E-2</v>
      </c>
      <c r="AL1712" s="21">
        <v>0.48400065639613504</v>
      </c>
      <c r="AM1712" s="21">
        <v>0.30354144506951908</v>
      </c>
      <c r="AN1712" s="21">
        <v>-0.21139132099721933</v>
      </c>
      <c r="AO1712" s="21">
        <v>7.7919680077193423</v>
      </c>
      <c r="AP1712" s="21">
        <v>-2.8647797429498083</v>
      </c>
      <c r="AQ1712" s="21">
        <v>30.010389546934228</v>
      </c>
      <c r="AR1712" s="21">
        <v>0.76325550819630261</v>
      </c>
      <c r="AS1712" s="21">
        <v>0.92723908606106831</v>
      </c>
      <c r="AT1712" s="21">
        <v>-1.0000000000000013</v>
      </c>
      <c r="AU1712" s="21">
        <v>-1.0000000000000013</v>
      </c>
      <c r="AV1712" s="21">
        <v>0.98486831228106175</v>
      </c>
      <c r="AW1712" s="21">
        <v>61.018598815337981</v>
      </c>
      <c r="AX1712" s="21">
        <v>61.479649627458656</v>
      </c>
      <c r="AY1712" s="21">
        <v>0.3287908298466925</v>
      </c>
      <c r="AZ1712" s="21">
        <v>3.8372227184222396</v>
      </c>
      <c r="BA1712" s="26">
        <v>1510.9808147709912</v>
      </c>
    </row>
    <row r="1713" spans="1:100" x14ac:dyDescent="0.25">
      <c r="A1713">
        <v>4277</v>
      </c>
      <c r="B1713" t="s">
        <v>2074</v>
      </c>
      <c r="C1713" s="26">
        <v>2</v>
      </c>
      <c r="D1713" s="21">
        <v>3.9387531325681868</v>
      </c>
      <c r="E1713" s="21">
        <v>4.5941958403843852E-2</v>
      </c>
      <c r="F1713" s="21">
        <v>0.19133777268185831</v>
      </c>
      <c r="G1713" s="21">
        <v>0.19987352498616545</v>
      </c>
      <c r="H1713" s="21">
        <v>9.3577278580812426E-2</v>
      </c>
      <c r="I1713" s="21">
        <v>0</v>
      </c>
      <c r="J1713" s="21">
        <v>5.6146367148487446</v>
      </c>
      <c r="K1713" s="21">
        <v>9.3577278580812426E-2</v>
      </c>
      <c r="L1713" s="21">
        <v>-1</v>
      </c>
      <c r="M1713" s="21">
        <v>-1</v>
      </c>
      <c r="N1713" s="21">
        <v>1.8715455716162483</v>
      </c>
      <c r="O1713" s="21">
        <v>9.6770083500599409</v>
      </c>
      <c r="P1713" s="21">
        <v>0.40044974504030079</v>
      </c>
      <c r="Q1713" s="21">
        <v>1.2242140381272157</v>
      </c>
      <c r="R1713" s="21">
        <v>0.4035835942535701</v>
      </c>
      <c r="S1713" s="21">
        <v>0.33234695981328782</v>
      </c>
      <c r="T1713" s="21">
        <v>0.29225082534769753</v>
      </c>
      <c r="U1713" s="21">
        <v>8.7616203118235328E-2</v>
      </c>
      <c r="V1713" s="21">
        <v>1.9543851409618814E-3</v>
      </c>
      <c r="W1713" s="21">
        <v>24.948644407965666</v>
      </c>
      <c r="X1713" s="21">
        <v>0.84918674883946421</v>
      </c>
      <c r="Y1713" s="21">
        <v>-1</v>
      </c>
      <c r="Z1713" s="21">
        <v>-1</v>
      </c>
      <c r="AA1713" s="21">
        <v>43.71316114383896</v>
      </c>
      <c r="AB1713" s="21">
        <v>0.1286402844202055</v>
      </c>
      <c r="AC1713" s="21">
        <v>0.12885816828280017</v>
      </c>
      <c r="AD1713" s="21">
        <v>0.12417044640964445</v>
      </c>
      <c r="AE1713" s="21">
        <v>18.654774154311916</v>
      </c>
      <c r="AF1713" s="21">
        <v>-1</v>
      </c>
      <c r="AG1713" s="21">
        <v>-1</v>
      </c>
      <c r="AH1713" s="21">
        <v>-1</v>
      </c>
      <c r="AI1713" s="21">
        <v>8.0463757958108265E-4</v>
      </c>
      <c r="AJ1713" s="21">
        <v>1.9543851409618814E-3</v>
      </c>
      <c r="AK1713" s="21">
        <v>7.6929627583795346E-2</v>
      </c>
      <c r="AL1713" s="21">
        <v>9.4898329405451981E-2</v>
      </c>
      <c r="AM1713" s="21">
        <v>8.1256146617623759E-2</v>
      </c>
      <c r="AN1713" s="21">
        <v>0.10218471359743</v>
      </c>
      <c r="AO1713" s="21">
        <v>2.4561190019799568</v>
      </c>
      <c r="AP1713" s="21">
        <v>2.989042288342624</v>
      </c>
      <c r="AQ1713" s="21">
        <v>30.182190620481755</v>
      </c>
      <c r="AR1713" s="21">
        <v>0.70983288994234017</v>
      </c>
      <c r="AS1713" s="21">
        <v>0.93695962267912558</v>
      </c>
      <c r="AT1713" s="21">
        <v>-1</v>
      </c>
      <c r="AU1713" s="21">
        <v>-1</v>
      </c>
      <c r="AV1713" s="21">
        <v>0.58728802525123802</v>
      </c>
      <c r="AW1713" s="21">
        <v>55.819898559920276</v>
      </c>
      <c r="AX1713" s="21">
        <v>55.946920016339689</v>
      </c>
      <c r="AY1713" s="21">
        <v>0.17433543721993167</v>
      </c>
      <c r="AZ1713" s="21">
        <v>1.3435112425678382</v>
      </c>
      <c r="BA1713" s="26">
        <v>1435.2993240802632</v>
      </c>
    </row>
    <row r="1714" spans="1:100" x14ac:dyDescent="0.25">
      <c r="A1714">
        <v>4281</v>
      </c>
      <c r="B1714" t="s">
        <v>2075</v>
      </c>
      <c r="C1714" s="26">
        <v>3</v>
      </c>
      <c r="D1714" s="21">
        <v>5.8977615463203215</v>
      </c>
      <c r="E1714" s="21">
        <v>0.50245697373030207</v>
      </c>
      <c r="F1714" s="21">
        <v>2.1853160114217864</v>
      </c>
      <c r="G1714" s="21">
        <v>2.2165518161248121</v>
      </c>
      <c r="H1714" s="21">
        <v>0.12596789136404113</v>
      </c>
      <c r="I1714" s="21">
        <v>0</v>
      </c>
      <c r="J1714" s="21">
        <v>7.558073481842464</v>
      </c>
      <c r="K1714" s="21">
        <v>0.12596789136404113</v>
      </c>
      <c r="L1714" s="21">
        <v>-1.0000000000000004</v>
      </c>
      <c r="M1714" s="21">
        <v>-1.0000000000000004</v>
      </c>
      <c r="N1714" s="21">
        <v>2.5193578272808224</v>
      </c>
      <c r="O1714" s="21">
        <v>15.672386844287583</v>
      </c>
      <c r="P1714" s="21">
        <v>-0.84818501789412248</v>
      </c>
      <c r="Q1714" s="21">
        <v>9.9761365513837159</v>
      </c>
      <c r="R1714" s="21">
        <v>3.0732390772956171</v>
      </c>
      <c r="S1714" s="21">
        <v>0.33333333333333343</v>
      </c>
      <c r="T1714" s="21">
        <v>0.3166588911283158</v>
      </c>
      <c r="U1714" s="21">
        <v>-6.502008737769531E-2</v>
      </c>
      <c r="V1714" s="21">
        <v>-1.9368255415871193E-2</v>
      </c>
      <c r="W1714" s="21">
        <v>17.585439612161668</v>
      </c>
      <c r="X1714" s="21">
        <v>0.11748825209478662</v>
      </c>
      <c r="Y1714" s="21">
        <v>-1.0000000000000004</v>
      </c>
      <c r="Z1714" s="21">
        <v>-1.0000000000000004</v>
      </c>
      <c r="AA1714" s="21">
        <v>29.148002935864561</v>
      </c>
      <c r="AB1714" s="21">
        <v>-5.4760080560327981E-2</v>
      </c>
      <c r="AC1714" s="21">
        <v>0.15919565600172264</v>
      </c>
      <c r="AD1714" s="21">
        <v>6.5350909486751221E-2</v>
      </c>
      <c r="AE1714" s="21">
        <v>8.489324246407282</v>
      </c>
      <c r="AF1714" s="21">
        <v>-1.0000000000000004</v>
      </c>
      <c r="AG1714" s="21">
        <v>-1.0000000000000004</v>
      </c>
      <c r="AH1714" s="21">
        <v>-1.0000000000000004</v>
      </c>
      <c r="AI1714" s="21">
        <v>0</v>
      </c>
      <c r="AJ1714" s="21">
        <v>-1.9368255415871193E-2</v>
      </c>
      <c r="AK1714" s="21">
        <v>0.23497253199640494</v>
      </c>
      <c r="AL1714" s="21">
        <v>-3.2740255130607174E-2</v>
      </c>
      <c r="AM1714" s="21">
        <v>0.33772247412129247</v>
      </c>
      <c r="AN1714" s="21">
        <v>-0.12573927508399654</v>
      </c>
      <c r="AO1714" s="21">
        <v>9.6179245130143407</v>
      </c>
      <c r="AP1714" s="21">
        <v>-3.3071831527529501</v>
      </c>
      <c r="AQ1714" s="21">
        <v>25.14351309400412</v>
      </c>
      <c r="AR1714" s="21">
        <v>0.56560388166808262</v>
      </c>
      <c r="AS1714" s="21">
        <v>0.24345614345882807</v>
      </c>
      <c r="AT1714" s="21">
        <v>-1.0000000000000004</v>
      </c>
      <c r="AU1714" s="21">
        <v>-1.0000000000000004</v>
      </c>
      <c r="AV1714" s="21">
        <v>5.2897908934204292</v>
      </c>
      <c r="AW1714" s="21">
        <v>41.513206627399249</v>
      </c>
      <c r="AX1714" s="21">
        <v>39.57638108581213</v>
      </c>
      <c r="AY1714" s="21">
        <v>0.14665690644933918</v>
      </c>
      <c r="AZ1714" s="21">
        <v>-39.141105889101695</v>
      </c>
      <c r="BA1714" s="26">
        <v>1406.6595782337208</v>
      </c>
    </row>
    <row r="1715" spans="1:100" x14ac:dyDescent="0.25">
      <c r="A1715">
        <v>4283</v>
      </c>
      <c r="B1715" t="s">
        <v>2076</v>
      </c>
      <c r="C1715" s="26">
        <v>3</v>
      </c>
      <c r="D1715" s="21">
        <v>4.4986526847938286</v>
      </c>
      <c r="E1715" s="21">
        <v>0</v>
      </c>
      <c r="F1715" s="21">
        <v>-0.7112004216948522</v>
      </c>
      <c r="G1715" s="21">
        <v>-0.7112004216948522</v>
      </c>
      <c r="H1715" s="21">
        <v>5.9466040176765732E-2</v>
      </c>
      <c r="I1715" s="21">
        <v>0</v>
      </c>
      <c r="J1715" s="21">
        <v>3.567962410605944</v>
      </c>
      <c r="K1715" s="21">
        <v>5.9466040176765732E-2</v>
      </c>
      <c r="L1715" s="21">
        <v>-0.99999999999999756</v>
      </c>
      <c r="M1715" s="21">
        <v>-0.99999999999999756</v>
      </c>
      <c r="N1715" s="21">
        <v>1.1893208035353164</v>
      </c>
      <c r="O1715" s="21">
        <v>7.3554146737049315</v>
      </c>
      <c r="P1715" s="21">
        <v>3.6582044379186076E-3</v>
      </c>
      <c r="Q1715" s="21">
        <v>-2.3014617903642967E-2</v>
      </c>
      <c r="R1715" s="21">
        <v>-2.5192944579765127E-3</v>
      </c>
      <c r="S1715" s="21">
        <v>0.33333333333333282</v>
      </c>
      <c r="T1715" s="21">
        <v>6.1806043011886039E-2</v>
      </c>
      <c r="U1715" s="21">
        <v>-8.8814456609200024E-2</v>
      </c>
      <c r="V1715" s="21">
        <v>9.4355049104824021E-3</v>
      </c>
      <c r="W1715" s="21">
        <v>10.251775378789432</v>
      </c>
      <c r="X1715" s="21">
        <v>-0.23891660126497166</v>
      </c>
      <c r="Y1715" s="21">
        <v>-0.99999999999999756</v>
      </c>
      <c r="Z1715" s="21">
        <v>-0.99999999999999756</v>
      </c>
      <c r="AA1715" s="21">
        <v>20.082097288590848</v>
      </c>
      <c r="AB1715" s="21">
        <v>-5.228976382701802E-2</v>
      </c>
      <c r="AC1715" s="21">
        <v>0.16561342492524439</v>
      </c>
      <c r="AD1715" s="21">
        <v>8.3333162986961307E-2</v>
      </c>
      <c r="AE1715" s="21">
        <v>9.8328412042593847</v>
      </c>
      <c r="AF1715" s="21">
        <v>-0.99999999999999756</v>
      </c>
      <c r="AG1715" s="21">
        <v>-0.99999999999999756</v>
      </c>
      <c r="AH1715" s="21">
        <v>-0.99999999999999756</v>
      </c>
      <c r="AI1715" s="21">
        <v>0</v>
      </c>
      <c r="AJ1715" s="21">
        <v>9.4355049104824021E-3</v>
      </c>
      <c r="AK1715" s="21">
        <v>0.10601837507913452</v>
      </c>
      <c r="AL1715" s="21">
        <v>-1.6068021548029016E-2</v>
      </c>
      <c r="AM1715" s="21">
        <v>0.71427957025586708</v>
      </c>
      <c r="AN1715" s="21">
        <v>-0.14113025022124276</v>
      </c>
      <c r="AO1715" s="21">
        <v>18.38708113179235</v>
      </c>
      <c r="AP1715" s="21">
        <v>-3.6085963632712126</v>
      </c>
      <c r="AQ1715" s="21">
        <v>13.819737789395372</v>
      </c>
      <c r="AR1715" s="21">
        <v>0.31576042464650211</v>
      </c>
      <c r="AS1715" s="21">
        <v>-0.17945056108820598</v>
      </c>
      <c r="AT1715" s="21">
        <v>-0.99999999999999756</v>
      </c>
      <c r="AU1715" s="21">
        <v>-0.99999999999999756</v>
      </c>
      <c r="AV1715" s="21">
        <v>-0.71371971615282881</v>
      </c>
      <c r="AW1715" s="21">
        <v>23.828915599024548</v>
      </c>
      <c r="AX1715" s="21">
        <v>24.77246609007279</v>
      </c>
      <c r="AY1715" s="21">
        <v>4.7593396199944384E-2</v>
      </c>
      <c r="AZ1715" s="21">
        <v>-57.631619355859584</v>
      </c>
      <c r="BA1715" s="26">
        <v>1318.8273008079125</v>
      </c>
    </row>
    <row r="1716" spans="1:100" x14ac:dyDescent="0.25">
      <c r="A1716">
        <v>4284</v>
      </c>
      <c r="B1716" t="s">
        <v>2077</v>
      </c>
      <c r="C1716" s="26">
        <v>3</v>
      </c>
      <c r="D1716" s="21">
        <v>5.5364173397988568</v>
      </c>
      <c r="E1716" s="21">
        <v>0</v>
      </c>
      <c r="F1716" s="21">
        <v>0.16411827681120664</v>
      </c>
      <c r="G1716" s="21">
        <v>0.16411827681120664</v>
      </c>
      <c r="H1716" s="21">
        <v>2.954103276069012E-2</v>
      </c>
      <c r="I1716" s="21">
        <v>0</v>
      </c>
      <c r="J1716" s="21">
        <v>1.7724619656414062</v>
      </c>
      <c r="K1716" s="21">
        <v>2.954103276069012E-2</v>
      </c>
      <c r="L1716" s="21">
        <v>-1.0000000000000002</v>
      </c>
      <c r="M1716" s="21">
        <v>-1.0000000000000002</v>
      </c>
      <c r="N1716" s="21">
        <v>0.59082065521380134</v>
      </c>
      <c r="O1716" s="21">
        <v>7.4729975822514705</v>
      </c>
      <c r="P1716" s="21">
        <v>-1.2596511228302283E-2</v>
      </c>
      <c r="Q1716" s="21">
        <v>-0.44068218598667391</v>
      </c>
      <c r="R1716" s="21">
        <v>-0.17501252110188437</v>
      </c>
      <c r="S1716" s="21">
        <v>0.33333333333333337</v>
      </c>
      <c r="T1716" s="21">
        <v>0.22544115630015366</v>
      </c>
      <c r="U1716" s="21">
        <v>-1.889772042702082E-3</v>
      </c>
      <c r="V1716" s="21">
        <v>-1.66679302609141E-2</v>
      </c>
      <c r="W1716" s="21">
        <v>20.427030182767236</v>
      </c>
      <c r="X1716" s="21">
        <v>0.3228942513717275</v>
      </c>
      <c r="Y1716" s="21">
        <v>-1.0000000000000002</v>
      </c>
      <c r="Z1716" s="21">
        <v>-1.0000000000000002</v>
      </c>
      <c r="AA1716" s="21">
        <v>22.987255669262964</v>
      </c>
      <c r="AB1716" s="21">
        <v>9.4141831902395737E-2</v>
      </c>
      <c r="AC1716" s="21">
        <v>4.9626249551725531E-2</v>
      </c>
      <c r="AD1716" s="21">
        <v>-8.906332130216929E-2</v>
      </c>
      <c r="AE1716" s="21">
        <v>2.7352380075976002</v>
      </c>
      <c r="AF1716" s="21">
        <v>-1.0000000000000002</v>
      </c>
      <c r="AG1716" s="21">
        <v>-1.0000000000000002</v>
      </c>
      <c r="AH1716" s="21">
        <v>-1.0000000000000002</v>
      </c>
      <c r="AI1716" s="21">
        <v>0</v>
      </c>
      <c r="AJ1716" s="21">
        <v>-1.66679302609141E-2</v>
      </c>
      <c r="AK1716" s="21">
        <v>0.19455116591854593</v>
      </c>
      <c r="AL1716" s="21">
        <v>-6.5338972399234469E-3</v>
      </c>
      <c r="AM1716" s="21">
        <v>4.5068494927416429E-5</v>
      </c>
      <c r="AN1716" s="21">
        <v>0.10523282107536613</v>
      </c>
      <c r="AO1716" s="21">
        <v>0.97388254196591406</v>
      </c>
      <c r="AP1716" s="21">
        <v>2.598151040684535</v>
      </c>
      <c r="AQ1716" s="21">
        <v>22.199492148408645</v>
      </c>
      <c r="AR1716" s="21">
        <v>0.540216787329871</v>
      </c>
      <c r="AS1716" s="21">
        <v>0.35243528413241787</v>
      </c>
      <c r="AT1716" s="21">
        <v>-1.0000000000000002</v>
      </c>
      <c r="AU1716" s="21">
        <v>-1.0000000000000002</v>
      </c>
      <c r="AV1716" s="21">
        <v>-1.0894244290677729E-2</v>
      </c>
      <c r="AW1716" s="21">
        <v>33.058404292198951</v>
      </c>
      <c r="AX1716" s="21">
        <v>31.391611266107542</v>
      </c>
      <c r="AY1716" s="21">
        <v>0.19853540657065638</v>
      </c>
      <c r="AZ1716" s="21">
        <v>-3.0640198985540321</v>
      </c>
      <c r="BA1716" s="26">
        <v>1387.7711187751847</v>
      </c>
    </row>
    <row r="1717" spans="1:100" x14ac:dyDescent="0.25">
      <c r="A1717">
        <v>4285</v>
      </c>
      <c r="B1717" t="s">
        <v>2078</v>
      </c>
      <c r="C1717" s="26">
        <v>3</v>
      </c>
      <c r="D1717" s="21">
        <v>5.1041390486426197</v>
      </c>
      <c r="E1717" s="21">
        <v>-0.12975887447632201</v>
      </c>
      <c r="F1717" s="21">
        <v>-3.7151208986671916E-4</v>
      </c>
      <c r="G1717" s="21">
        <v>-4.4563761465178583E-2</v>
      </c>
      <c r="H1717" s="21">
        <v>0.31467324932926288</v>
      </c>
      <c r="I1717" s="21">
        <v>0</v>
      </c>
      <c r="J1717" s="21">
        <v>18.880394959755773</v>
      </c>
      <c r="K1717" s="21">
        <v>0.31467324932926288</v>
      </c>
      <c r="L1717" s="21">
        <v>-0.99999999999999956</v>
      </c>
      <c r="M1717" s="21">
        <v>-0.99999999999999956</v>
      </c>
      <c r="N1717" s="21">
        <v>6.2934649865852546</v>
      </c>
      <c r="O1717" s="21">
        <v>23.939970246933214</v>
      </c>
      <c r="P1717" s="21">
        <v>-0.8250127041902301</v>
      </c>
      <c r="Q1717" s="21">
        <v>-1.4232547677235075</v>
      </c>
      <c r="R1717" s="21">
        <v>-0.57501298491530461</v>
      </c>
      <c r="S1717" s="21">
        <v>0.33333333333333298</v>
      </c>
      <c r="T1717" s="21">
        <v>0.33564152613891557</v>
      </c>
      <c r="U1717" s="21">
        <v>0.1991578254389586</v>
      </c>
      <c r="V1717" s="21">
        <v>-6.7842740108222561E-3</v>
      </c>
      <c r="W1717" s="21">
        <v>21.867006462844891</v>
      </c>
      <c r="X1717" s="21">
        <v>1.1125354606394693</v>
      </c>
      <c r="Y1717" s="21">
        <v>-0.99999999999999956</v>
      </c>
      <c r="Z1717" s="21">
        <v>-0.99999999999999956</v>
      </c>
      <c r="AA1717" s="21">
        <v>70.175791955222238</v>
      </c>
      <c r="AB1717" s="21">
        <v>0.44744166425782561</v>
      </c>
      <c r="AC1717" s="21">
        <v>0.35076518669862677</v>
      </c>
      <c r="AD1717" s="21">
        <v>0.1794691185894009</v>
      </c>
      <c r="AE1717" s="21">
        <v>48.883798477292636</v>
      </c>
      <c r="AF1717" s="21">
        <v>-0.99999999999999956</v>
      </c>
      <c r="AG1717" s="21">
        <v>-0.99999999999999956</v>
      </c>
      <c r="AH1717" s="21">
        <v>-0.99999999999999956</v>
      </c>
      <c r="AI1717" s="21">
        <v>0</v>
      </c>
      <c r="AJ1717" s="21">
        <v>-6.7842740108222561E-3</v>
      </c>
      <c r="AK1717" s="21">
        <v>3.5317815280168745E-2</v>
      </c>
      <c r="AL1717" s="21">
        <v>-6.7890826398008128E-2</v>
      </c>
      <c r="AM1717" s="21">
        <v>0.13594731575070548</v>
      </c>
      <c r="AN1717" s="21">
        <v>0.12338253631502281</v>
      </c>
      <c r="AO1717" s="21">
        <v>3.5752719701684841</v>
      </c>
      <c r="AP1717" s="21">
        <v>2.7451092758855293</v>
      </c>
      <c r="AQ1717" s="21">
        <v>40.747401422600667</v>
      </c>
      <c r="AR1717" s="21">
        <v>0.86134841090038516</v>
      </c>
      <c r="AS1717" s="21">
        <v>1.4272087099687325</v>
      </c>
      <c r="AT1717" s="21">
        <v>-0.99999999999999956</v>
      </c>
      <c r="AU1717" s="21">
        <v>-0.99999999999999956</v>
      </c>
      <c r="AV1717" s="21">
        <v>-0.61957674638048332</v>
      </c>
      <c r="AW1717" s="21">
        <v>96.86087147804102</v>
      </c>
      <c r="AX1717" s="21">
        <v>96.182444076958802</v>
      </c>
      <c r="AY1717" s="21">
        <v>0.27101853656562641</v>
      </c>
      <c r="AZ1717" s="21">
        <v>21.276487945433427</v>
      </c>
      <c r="BA1717" s="26">
        <v>1527.968323236239</v>
      </c>
      <c r="CU1717" t="e">
        <v>#N/A</v>
      </c>
      <c r="CV1717" t="e">
        <v>#N/A</v>
      </c>
    </row>
    <row r="1718" spans="1:100" x14ac:dyDescent="0.25">
      <c r="A1718">
        <v>4286</v>
      </c>
      <c r="B1718" t="s">
        <v>2079</v>
      </c>
      <c r="C1718" s="26">
        <v>3</v>
      </c>
      <c r="D1718" s="21">
        <v>4.6446204822724289</v>
      </c>
      <c r="E1718" s="21">
        <v>-1.9210375413245329E-2</v>
      </c>
      <c r="F1718" s="21">
        <v>-2.7676589184068914E-2</v>
      </c>
      <c r="G1718" s="21">
        <v>-2.4852222198204991E-2</v>
      </c>
      <c r="H1718" s="21">
        <v>-1.9847800607541474E-2</v>
      </c>
      <c r="I1718" s="21">
        <v>0</v>
      </c>
      <c r="J1718" s="21">
        <v>-1.1908680364524922</v>
      </c>
      <c r="K1718" s="21">
        <v>-1.9847800607541474E-2</v>
      </c>
      <c r="L1718" s="21">
        <v>-1.0000000000000013</v>
      </c>
      <c r="M1718" s="21">
        <v>-1.0000000000000013</v>
      </c>
      <c r="N1718" s="21">
        <v>-0.39695601215082954</v>
      </c>
      <c r="O1718" s="21">
        <v>3.428900223621735</v>
      </c>
      <c r="P1718" s="21">
        <v>-2.8853673405517782E-2</v>
      </c>
      <c r="Q1718" s="21">
        <v>5.0038400251445427</v>
      </c>
      <c r="R1718" s="21">
        <v>1.7054818964516352</v>
      </c>
      <c r="S1718" s="21">
        <v>0.33333333333333393</v>
      </c>
      <c r="T1718" s="21">
        <v>0.34445757155981982</v>
      </c>
      <c r="U1718" s="21">
        <v>0.21674205893552537</v>
      </c>
      <c r="V1718" s="21">
        <v>6.2034912808199637E-2</v>
      </c>
      <c r="W1718" s="21">
        <v>39.056627089776775</v>
      </c>
      <c r="X1718" s="21">
        <v>1.9568029377445839</v>
      </c>
      <c r="Y1718" s="21">
        <v>-1.0000000000000013</v>
      </c>
      <c r="Z1718" s="21">
        <v>-1.0000000000000013</v>
      </c>
      <c r="AA1718" s="21">
        <v>100.21082460468256</v>
      </c>
      <c r="AB1718" s="21">
        <v>0.23473563559290717</v>
      </c>
      <c r="AC1718" s="21">
        <v>0.31659685898402268</v>
      </c>
      <c r="AD1718" s="21">
        <v>0.63764181779215245</v>
      </c>
      <c r="AE1718" s="21">
        <v>59.448715618454088</v>
      </c>
      <c r="AF1718" s="21">
        <v>-1.0000000000000013</v>
      </c>
      <c r="AG1718" s="21">
        <v>-1.0000000000000013</v>
      </c>
      <c r="AH1718" s="21">
        <v>-1.0000000000000013</v>
      </c>
      <c r="AI1718" s="21">
        <v>0</v>
      </c>
      <c r="AJ1718" s="21">
        <v>6.2034912808199637E-2</v>
      </c>
      <c r="AK1718" s="21">
        <v>-2.2965491394276106E-2</v>
      </c>
      <c r="AL1718" s="21">
        <v>-5.4808042300369106E-2</v>
      </c>
      <c r="AM1718" s="21">
        <v>-1.2491265889439662E-2</v>
      </c>
      <c r="AN1718" s="21">
        <v>0.39526580473723155</v>
      </c>
      <c r="AO1718" s="21">
        <v>-0.42710910420737219</v>
      </c>
      <c r="AP1718" s="21">
        <v>9.6076049069289446</v>
      </c>
      <c r="AQ1718" s="21">
        <v>37.865759053324282</v>
      </c>
      <c r="AR1718" s="21">
        <v>0.95656787663687881</v>
      </c>
      <c r="AS1718" s="21">
        <v>1.9369551371370426</v>
      </c>
      <c r="AT1718" s="21">
        <v>-1.0000000000000013</v>
      </c>
      <c r="AU1718" s="21">
        <v>-1.0000000000000013</v>
      </c>
      <c r="AV1718" s="21">
        <v>1.6806296742534301</v>
      </c>
      <c r="AW1718" s="21">
        <v>113.24732973523321</v>
      </c>
      <c r="AX1718" s="21">
        <v>119.4508210160532</v>
      </c>
      <c r="AY1718" s="21">
        <v>0.2113202012235825</v>
      </c>
      <c r="AZ1718" s="21">
        <v>22.381552210544392</v>
      </c>
      <c r="BA1718" s="26">
        <v>1495.5184411941198</v>
      </c>
    </row>
    <row r="1719" spans="1:100" x14ac:dyDescent="0.25">
      <c r="A1719">
        <v>4290</v>
      </c>
      <c r="B1719" t="s">
        <v>2080</v>
      </c>
      <c r="C1719" s="26">
        <v>3</v>
      </c>
      <c r="D1719" s="21">
        <v>4.7918606760909652</v>
      </c>
      <c r="E1719" s="21">
        <v>-9.8643992795101765E-3</v>
      </c>
      <c r="F1719" s="21">
        <v>-9.6520115959725823E-3</v>
      </c>
      <c r="G1719" s="21">
        <v>-9.6520115959725823E-3</v>
      </c>
      <c r="H1719" s="21">
        <v>-4.2313391292100891E-2</v>
      </c>
      <c r="I1719" s="21">
        <v>0</v>
      </c>
      <c r="J1719" s="21">
        <v>-2.5388034775260548</v>
      </c>
      <c r="K1719" s="21">
        <v>-4.2313391292100891E-2</v>
      </c>
      <c r="L1719" s="21">
        <v>-0.99999999999999989</v>
      </c>
      <c r="M1719" s="21">
        <v>-0.99999999999999989</v>
      </c>
      <c r="N1719" s="21">
        <v>-0.84626782584201743</v>
      </c>
      <c r="O1719" s="21">
        <v>2.2434051869689409</v>
      </c>
      <c r="P1719" s="21">
        <v>0.38884907718319445</v>
      </c>
      <c r="Q1719" s="21">
        <v>-0.57051787346430394</v>
      </c>
      <c r="R1719" s="21">
        <v>-9.5581062042587844E-2</v>
      </c>
      <c r="S1719" s="21">
        <v>0.33333333333333315</v>
      </c>
      <c r="T1719" s="21">
        <v>0.33333333333333315</v>
      </c>
      <c r="U1719" s="21">
        <v>0.20046091143837338</v>
      </c>
      <c r="V1719" s="21">
        <v>7.2546019430626177E-2</v>
      </c>
      <c r="W1719" s="21">
        <v>39.27947955311069</v>
      </c>
      <c r="X1719" s="21">
        <v>1.9460998202960185</v>
      </c>
      <c r="Y1719" s="21">
        <v>-0.99999999999999989</v>
      </c>
      <c r="Z1719" s="21">
        <v>-0.99999999999999989</v>
      </c>
      <c r="AA1719" s="21">
        <v>96.716282814706091</v>
      </c>
      <c r="AB1719" s="21">
        <v>0.43178483844440957</v>
      </c>
      <c r="AC1719" s="21">
        <v>0.31866491038429462</v>
      </c>
      <c r="AD1719" s="21">
        <v>0.40019793764405526</v>
      </c>
      <c r="AE1719" s="21">
        <v>57.532384323637984</v>
      </c>
      <c r="AF1719" s="21">
        <v>-0.99999999999999989</v>
      </c>
      <c r="AG1719" s="21">
        <v>-0.99999999999999989</v>
      </c>
      <c r="AH1719" s="21">
        <v>-0.99999999999999989</v>
      </c>
      <c r="AI1719" s="21">
        <v>0</v>
      </c>
      <c r="AJ1719" s="21">
        <v>7.2546019430626177E-2</v>
      </c>
      <c r="AK1719" s="21">
        <v>9.686958832953646E-2</v>
      </c>
      <c r="AL1719" s="21">
        <v>-1.5301351390246088E-3</v>
      </c>
      <c r="AM1719" s="21">
        <v>7.9058867435911284E-2</v>
      </c>
      <c r="AN1719" s="21">
        <v>-0.11628296304688446</v>
      </c>
      <c r="AO1719" s="21">
        <v>2.4608196275454635</v>
      </c>
      <c r="AP1719" s="21">
        <v>-2.9147247518672352</v>
      </c>
      <c r="AQ1719" s="21">
        <v>36.740676075584638</v>
      </c>
      <c r="AR1719" s="21">
        <v>0.93967359753566659</v>
      </c>
      <c r="AS1719" s="21">
        <v>1.9037864290039175</v>
      </c>
      <c r="AT1719" s="21">
        <v>-0.99999999999999989</v>
      </c>
      <c r="AU1719" s="21">
        <v>-0.99999999999999989</v>
      </c>
      <c r="AV1719" s="21">
        <v>-0.10523307363856042</v>
      </c>
      <c r="AW1719" s="21">
        <v>96.044963249807736</v>
      </c>
      <c r="AX1719" s="21">
        <v>103.29956519287039</v>
      </c>
      <c r="AY1719" s="21">
        <v>0.41743965918399523</v>
      </c>
      <c r="AZ1719" s="21">
        <v>41.286104268175499</v>
      </c>
      <c r="BA1719" s="26">
        <v>1541.2535610368072</v>
      </c>
      <c r="CU1719" t="e">
        <v>#N/A</v>
      </c>
      <c r="CV1719" t="e">
        <v>#N/A</v>
      </c>
    </row>
    <row r="1720" spans="1:100" x14ac:dyDescent="0.25">
      <c r="A1720">
        <v>4291</v>
      </c>
      <c r="B1720" t="s">
        <v>2081</v>
      </c>
      <c r="C1720" s="26">
        <v>3</v>
      </c>
      <c r="D1720" s="21">
        <v>5.942313445047442</v>
      </c>
      <c r="E1720" s="21">
        <v>-1.8034099949128531E-2</v>
      </c>
      <c r="F1720" s="21">
        <v>-6.2242243499320751E-3</v>
      </c>
      <c r="G1720" s="21">
        <v>-6.2242243499320751E-3</v>
      </c>
      <c r="H1720" s="21">
        <v>8.9194037766561832E-2</v>
      </c>
      <c r="I1720" s="21">
        <v>0</v>
      </c>
      <c r="J1720" s="21">
        <v>5.3516422659937106</v>
      </c>
      <c r="K1720" s="21">
        <v>8.9194037766561832E-2</v>
      </c>
      <c r="L1720" s="21">
        <v>-1.0000000000000002</v>
      </c>
      <c r="M1720" s="21">
        <v>-1.0000000000000002</v>
      </c>
      <c r="N1720" s="21">
        <v>1.7838807553312366</v>
      </c>
      <c r="O1720" s="21">
        <v>11.28773148669122</v>
      </c>
      <c r="P1720" s="21">
        <v>1.2060092511905607</v>
      </c>
      <c r="Q1720" s="21">
        <v>-5.1428676976016392E-2</v>
      </c>
      <c r="R1720" s="21">
        <v>6.0859325830890119E-2</v>
      </c>
      <c r="S1720" s="21">
        <v>0.33333333333333354</v>
      </c>
      <c r="T1720" s="21">
        <v>0.33333333333333354</v>
      </c>
      <c r="U1720" s="21">
        <v>0.1724732550945004</v>
      </c>
      <c r="V1720" s="21">
        <v>-5.2687028837986864E-2</v>
      </c>
      <c r="W1720" s="21">
        <v>27.890354206264757</v>
      </c>
      <c r="X1720" s="21">
        <v>0.95124347625018557</v>
      </c>
      <c r="Y1720" s="21">
        <v>-1.0000000000000002</v>
      </c>
      <c r="Z1720" s="21">
        <v>-1.0000000000000002</v>
      </c>
      <c r="AA1720" s="21">
        <v>54.870056538504784</v>
      </c>
      <c r="AB1720" s="21">
        <v>0.40242416180369728</v>
      </c>
      <c r="AC1720" s="21">
        <v>0.11138282477072931</v>
      </c>
      <c r="AD1720" s="21">
        <v>2.45698735537562E-2</v>
      </c>
      <c r="AE1720" s="21">
        <v>26.91884300640913</v>
      </c>
      <c r="AF1720" s="21">
        <v>-1.0000000000000002</v>
      </c>
      <c r="AG1720" s="21">
        <v>-1.0000000000000002</v>
      </c>
      <c r="AH1720" s="21">
        <v>-1.0000000000000002</v>
      </c>
      <c r="AI1720" s="21">
        <v>0</v>
      </c>
      <c r="AJ1720" s="21">
        <v>-5.2687028837986864E-2</v>
      </c>
      <c r="AK1720" s="21">
        <v>0.16096824469909798</v>
      </c>
      <c r="AL1720" s="21">
        <v>0.24680079849745049</v>
      </c>
      <c r="AM1720" s="21">
        <v>-0.28249875463147889</v>
      </c>
      <c r="AN1720" s="21">
        <v>-0.2327497425748099</v>
      </c>
      <c r="AO1720" s="21">
        <v>-6.2576276422914789</v>
      </c>
      <c r="AP1720" s="21">
        <v>-4.5847395718829915</v>
      </c>
      <c r="AQ1720" s="21">
        <v>33.241996472258435</v>
      </c>
      <c r="AR1720" s="21">
        <v>0.78645289292318066</v>
      </c>
      <c r="AS1720" s="21">
        <v>1.0404375140167472</v>
      </c>
      <c r="AT1720" s="21">
        <v>-1.0000000000000002</v>
      </c>
      <c r="AU1720" s="21">
        <v>-1.0000000000000002</v>
      </c>
      <c r="AV1720" s="21">
        <v>5.4635101480958043E-2</v>
      </c>
      <c r="AW1720" s="21">
        <v>61.573048453313028</v>
      </c>
      <c r="AX1720" s="21">
        <v>56.304345569514339</v>
      </c>
      <c r="AY1720" s="21">
        <v>-7.5773212903052875E-2</v>
      </c>
      <c r="AZ1720" s="21">
        <v>-35.321001836801365</v>
      </c>
      <c r="BA1720" s="26">
        <v>1421.3192225080998</v>
      </c>
      <c r="CU1720" t="e">
        <v>#N/A</v>
      </c>
      <c r="CV1720" t="e">
        <v>#N/A</v>
      </c>
    </row>
    <row r="1721" spans="1:100" x14ac:dyDescent="0.25">
      <c r="A1721">
        <v>4292</v>
      </c>
      <c r="B1721" t="s">
        <v>2082</v>
      </c>
      <c r="C1721" s="26">
        <v>2</v>
      </c>
      <c r="D1721" s="21">
        <v>3.3230431226291324</v>
      </c>
      <c r="E1721" s="21">
        <v>-9.0824523822266384E-2</v>
      </c>
      <c r="F1721" s="21">
        <v>-0.14922570784749858</v>
      </c>
      <c r="G1721" s="21">
        <v>-0.1422364862464226</v>
      </c>
      <c r="H1721" s="21">
        <v>2.2801708568047335E-2</v>
      </c>
      <c r="I1721" s="21">
        <v>0</v>
      </c>
      <c r="J1721" s="21">
        <v>1.3681025140828398</v>
      </c>
      <c r="K1721" s="21">
        <v>2.2801708568047335E-2</v>
      </c>
      <c r="L1721" s="21">
        <v>-1</v>
      </c>
      <c r="M1721" s="21">
        <v>-1</v>
      </c>
      <c r="N1721" s="21">
        <v>0.45603417136094659</v>
      </c>
      <c r="O1721" s="21">
        <v>5.2659696088123251</v>
      </c>
      <c r="P1721" s="21">
        <v>-0.29219938275765706</v>
      </c>
      <c r="Q1721" s="21">
        <v>-0.39468679765854153</v>
      </c>
      <c r="R1721" s="21">
        <v>-0.12814179995247443</v>
      </c>
      <c r="S1721" s="21">
        <v>0.3191169833101391</v>
      </c>
      <c r="T1721" s="21">
        <v>0.23639359892915596</v>
      </c>
      <c r="U1721" s="21">
        <v>1.8449254936018539E-2</v>
      </c>
      <c r="V1721" s="21">
        <v>-7.19145951994009E-3</v>
      </c>
      <c r="W1721" s="21">
        <v>20.58322945989643</v>
      </c>
      <c r="X1721" s="21">
        <v>0.52876404050573611</v>
      </c>
      <c r="Y1721" s="21">
        <v>-1</v>
      </c>
      <c r="Z1721" s="21">
        <v>-1</v>
      </c>
      <c r="AA1721" s="21">
        <v>34.725474879289528</v>
      </c>
      <c r="AB1721" s="21">
        <v>5.105665690463862E-2</v>
      </c>
      <c r="AC1721" s="21">
        <v>5.1245097965938374E-2</v>
      </c>
      <c r="AD1721" s="21">
        <v>4.7223883237346026E-2</v>
      </c>
      <c r="AE1721" s="21">
        <v>11.507267299270517</v>
      </c>
      <c r="AF1721" s="21">
        <v>-1</v>
      </c>
      <c r="AG1721" s="21">
        <v>-1</v>
      </c>
      <c r="AH1721" s="21">
        <v>-1</v>
      </c>
      <c r="AI1721" s="21">
        <v>-4.2104186999673988E-3</v>
      </c>
      <c r="AJ1721" s="21">
        <v>-7.19145951994009E-3</v>
      </c>
      <c r="AK1721" s="21">
        <v>0.17039789291898372</v>
      </c>
      <c r="AL1721" s="21">
        <v>1.430064070263623E-3</v>
      </c>
      <c r="AM1721" s="21">
        <v>0.1901208198126651</v>
      </c>
      <c r="AN1721" s="21">
        <v>-6.6799595976113346E-3</v>
      </c>
      <c r="AO1721" s="21">
        <v>5.2282399725117026</v>
      </c>
      <c r="AP1721" s="21">
        <v>0.2169213178108782</v>
      </c>
      <c r="AQ1721" s="21">
        <v>25.534898300201498</v>
      </c>
      <c r="AR1721" s="21">
        <v>0.60753688934482808</v>
      </c>
      <c r="AS1721" s="21">
        <v>0.60614719166244457</v>
      </c>
      <c r="AT1721" s="21">
        <v>-1</v>
      </c>
      <c r="AU1721" s="21">
        <v>-1</v>
      </c>
      <c r="AV1721" s="21">
        <v>-0.11833298360533284</v>
      </c>
      <c r="AW1721" s="21">
        <v>45.462247708338658</v>
      </c>
      <c r="AX1721" s="21">
        <v>45.45357733504413</v>
      </c>
      <c r="AY1721" s="21">
        <v>9.4553749262557787E-2</v>
      </c>
      <c r="AZ1721" s="21">
        <v>-12.633643762563395</v>
      </c>
      <c r="BA1721" s="26">
        <v>1385.7436350104158</v>
      </c>
    </row>
    <row r="1722" spans="1:100" x14ac:dyDescent="0.25">
      <c r="A1722">
        <v>4293</v>
      </c>
      <c r="B1722" t="s">
        <v>2083</v>
      </c>
      <c r="C1722" s="26">
        <v>3</v>
      </c>
      <c r="D1722" s="21">
        <v>4.5685031616494527</v>
      </c>
      <c r="E1722" s="21">
        <v>0.13326068774894406</v>
      </c>
      <c r="F1722" s="21">
        <v>-0.1509275926902684</v>
      </c>
      <c r="G1722" s="21">
        <v>-0.11552538879643445</v>
      </c>
      <c r="H1722" s="21">
        <v>0.19996205406173354</v>
      </c>
      <c r="I1722" s="21">
        <v>0</v>
      </c>
      <c r="J1722" s="21">
        <v>11.997723243704014</v>
      </c>
      <c r="K1722" s="21">
        <v>0.19996205406173354</v>
      </c>
      <c r="L1722" s="21">
        <v>-1</v>
      </c>
      <c r="M1722" s="21">
        <v>-1</v>
      </c>
      <c r="N1722" s="21">
        <v>3.999241081234671</v>
      </c>
      <c r="O1722" s="21">
        <v>16.450701016557026</v>
      </c>
      <c r="P1722" s="21">
        <v>0.29966759661083037</v>
      </c>
      <c r="Q1722" s="21">
        <v>1.323389907980085</v>
      </c>
      <c r="R1722" s="21">
        <v>0.48311950503975165</v>
      </c>
      <c r="S1722" s="21">
        <v>0.33333333333333359</v>
      </c>
      <c r="T1722" s="21">
        <v>0.35889021655935072</v>
      </c>
      <c r="U1722" s="21">
        <v>0.41567818568047038</v>
      </c>
      <c r="V1722" s="21">
        <v>8.9929676094197164E-2</v>
      </c>
      <c r="W1722" s="21">
        <v>39.9147743042247</v>
      </c>
      <c r="X1722" s="21">
        <v>2.6963402042811233</v>
      </c>
      <c r="Y1722" s="21">
        <v>-1</v>
      </c>
      <c r="Z1722" s="21">
        <v>-1</v>
      </c>
      <c r="AA1722" s="21">
        <v>65.523857669881792</v>
      </c>
      <c r="AB1722" s="21">
        <v>0.56984693174335554</v>
      </c>
      <c r="AC1722" s="21">
        <v>-0.18323335122967332</v>
      </c>
      <c r="AD1722" s="21">
        <v>0.11590569669866468</v>
      </c>
      <c r="AE1722" s="21">
        <v>25.125963860617325</v>
      </c>
      <c r="AF1722" s="21">
        <v>-1</v>
      </c>
      <c r="AG1722" s="21">
        <v>-1</v>
      </c>
      <c r="AH1722" s="21">
        <v>-1</v>
      </c>
      <c r="AI1722" s="21">
        <v>2.7678170642107314E-2</v>
      </c>
      <c r="AJ1722" s="21">
        <v>8.9929676094197164E-2</v>
      </c>
      <c r="AK1722" s="21">
        <v>4.4806743244329997E-2</v>
      </c>
      <c r="AL1722" s="21">
        <v>0.19843914114348332</v>
      </c>
      <c r="AM1722" s="21">
        <v>-2.9647073473695516E-2</v>
      </c>
      <c r="AN1722" s="21">
        <v>3.0582067684685545E-2</v>
      </c>
      <c r="AO1722" s="21">
        <v>-0.51714312062073819</v>
      </c>
      <c r="AP1722" s="21">
        <v>1.7567473978345551</v>
      </c>
      <c r="AQ1722" s="21">
        <v>51.912497547928687</v>
      </c>
      <c r="AR1722" s="21">
        <v>1.1978314116673516</v>
      </c>
      <c r="AS1722" s="21">
        <v>2.8963022583428573</v>
      </c>
      <c r="AT1722" s="21">
        <v>-1</v>
      </c>
      <c r="AU1722" s="21">
        <v>-1</v>
      </c>
      <c r="AV1722" s="21">
        <v>0.36759411624331695</v>
      </c>
      <c r="AW1722" s="21">
        <v>83.731306084273328</v>
      </c>
      <c r="AX1722" s="21">
        <v>93.277837106535188</v>
      </c>
      <c r="AY1722" s="21">
        <v>0.22749686882166023</v>
      </c>
      <c r="AZ1722" s="21">
        <v>1.4279354104730233</v>
      </c>
      <c r="BA1722" s="26">
        <v>1494.3741145898728</v>
      </c>
    </row>
    <row r="1723" spans="1:100" x14ac:dyDescent="0.25">
      <c r="A1723">
        <v>4295</v>
      </c>
      <c r="B1723" t="s">
        <v>2084</v>
      </c>
      <c r="C1723" s="26">
        <v>2</v>
      </c>
      <c r="D1723" s="21">
        <v>3.613577027265761</v>
      </c>
      <c r="E1723" s="21">
        <v>-2.6288785466313649E-2</v>
      </c>
      <c r="F1723" s="21">
        <v>1.1475330267227746E-2</v>
      </c>
      <c r="G1723" s="21">
        <v>1.9194310352975169E-2</v>
      </c>
      <c r="H1723" s="21">
        <v>5.6198441407792968E-2</v>
      </c>
      <c r="I1723" s="21">
        <v>0</v>
      </c>
      <c r="J1723" s="21">
        <v>3.3719064844675777</v>
      </c>
      <c r="K1723" s="21">
        <v>5.6198441407792968E-2</v>
      </c>
      <c r="L1723" s="21">
        <v>-1</v>
      </c>
      <c r="M1723" s="21">
        <v>-1</v>
      </c>
      <c r="N1723" s="21">
        <v>1.1239688281558591</v>
      </c>
      <c r="O1723" s="21">
        <v>7.3473980220436825</v>
      </c>
      <c r="P1723" s="21">
        <v>3.463963625100791E-2</v>
      </c>
      <c r="Q1723" s="21">
        <v>0.36922084302914893</v>
      </c>
      <c r="R1723" s="21">
        <v>0.12276244470715716</v>
      </c>
      <c r="S1723" s="21">
        <v>0.3253597870158822</v>
      </c>
      <c r="T1723" s="21">
        <v>0.26275084151346523</v>
      </c>
      <c r="U1723" s="21">
        <v>5.1086930469615807E-2</v>
      </c>
      <c r="V1723" s="21">
        <v>-2.8758272943166497E-3</v>
      </c>
      <c r="W1723" s="21">
        <v>22.643129461111617</v>
      </c>
      <c r="X1723" s="21">
        <v>0.67996129097053926</v>
      </c>
      <c r="Y1723" s="21">
        <v>-1</v>
      </c>
      <c r="Z1723" s="21">
        <v>-1</v>
      </c>
      <c r="AA1723" s="21">
        <v>38.966477204957442</v>
      </c>
      <c r="AB1723" s="21">
        <v>8.7665894815522366E-2</v>
      </c>
      <c r="AC1723" s="21">
        <v>8.7868228995149844E-2</v>
      </c>
      <c r="AD1723" s="21">
        <v>8.3532510815172351E-2</v>
      </c>
      <c r="AE1723" s="21">
        <v>14.879947686938401</v>
      </c>
      <c r="AF1723" s="21">
        <v>-1</v>
      </c>
      <c r="AG1723" s="21">
        <v>-1</v>
      </c>
      <c r="AH1723" s="21">
        <v>-1</v>
      </c>
      <c r="AI1723" s="21">
        <v>-1.8439736863255245E-3</v>
      </c>
      <c r="AJ1723" s="21">
        <v>-2.8758272943166497E-3</v>
      </c>
      <c r="AK1723" s="21">
        <v>0.12629320134488911</v>
      </c>
      <c r="AL1723" s="21">
        <v>4.5534755644358223E-2</v>
      </c>
      <c r="AM1723" s="21">
        <v>0.1387510547125709</v>
      </c>
      <c r="AN1723" s="21">
        <v>4.4689805502482853E-2</v>
      </c>
      <c r="AO1723" s="21">
        <v>3.9201645527643607</v>
      </c>
      <c r="AP1723" s="21">
        <v>1.5249967375582201</v>
      </c>
      <c r="AQ1723" s="21">
        <v>27.727807237856236</v>
      </c>
      <c r="AR1723" s="21">
        <v>0.65580710747113069</v>
      </c>
      <c r="AS1723" s="21">
        <v>0.76224702069579953</v>
      </c>
      <c r="AT1723" s="21">
        <v>-1</v>
      </c>
      <c r="AU1723" s="21">
        <v>-1</v>
      </c>
      <c r="AV1723" s="21">
        <v>0.21462705210535682</v>
      </c>
      <c r="AW1723" s="21">
        <v>50.349692603169551</v>
      </c>
      <c r="AX1723" s="21">
        <v>50.405050874005696</v>
      </c>
      <c r="AY1723" s="21">
        <v>0.13220018174958412</v>
      </c>
      <c r="AZ1723" s="21">
        <v>-6.0382703663210098</v>
      </c>
      <c r="BA1723" s="26">
        <v>1426.6163042345067</v>
      </c>
    </row>
    <row r="1724" spans="1:100" x14ac:dyDescent="0.25">
      <c r="A1724">
        <v>4296</v>
      </c>
      <c r="B1724" t="s">
        <v>2085</v>
      </c>
      <c r="C1724" s="26">
        <v>3</v>
      </c>
      <c r="D1724" s="21">
        <v>5.2666025101273553</v>
      </c>
      <c r="E1724" s="21">
        <v>0.33169098997645308</v>
      </c>
      <c r="F1724" s="21">
        <v>1.0573177293120586</v>
      </c>
      <c r="G1724" s="21">
        <v>1.1359947961594248</v>
      </c>
      <c r="H1724" s="21">
        <v>3.974958273216958E-2</v>
      </c>
      <c r="I1724" s="21">
        <v>0</v>
      </c>
      <c r="J1724" s="21">
        <v>2.3849749639301741</v>
      </c>
      <c r="K1724" s="21">
        <v>3.974958273216958E-2</v>
      </c>
      <c r="L1724" s="21">
        <v>-1</v>
      </c>
      <c r="M1724" s="21">
        <v>-1</v>
      </c>
      <c r="N1724" s="21">
        <v>0.79499165464339172</v>
      </c>
      <c r="O1724" s="21">
        <v>8.7875722702169536</v>
      </c>
      <c r="P1724" s="21">
        <v>-1.9662058146881178</v>
      </c>
      <c r="Q1724" s="21">
        <v>-1.6999104765852486</v>
      </c>
      <c r="R1724" s="21">
        <v>-0.71449948027316934</v>
      </c>
      <c r="S1724" s="21">
        <v>0.33333333333333343</v>
      </c>
      <c r="T1724" s="21">
        <v>0.32663982365291755</v>
      </c>
      <c r="U1724" s="21">
        <v>0.21308583604031642</v>
      </c>
      <c r="V1724" s="21">
        <v>3.6279813335015995E-2</v>
      </c>
      <c r="W1724" s="21">
        <v>34.783568945176548</v>
      </c>
      <c r="X1724" s="21">
        <v>1.6835522887450272</v>
      </c>
      <c r="Y1724" s="21">
        <v>-1</v>
      </c>
      <c r="Z1724" s="21">
        <v>-1</v>
      </c>
      <c r="AA1724" s="21">
        <v>64.572526793771118</v>
      </c>
      <c r="AB1724" s="21">
        <v>0.43399724563941033</v>
      </c>
      <c r="AC1724" s="21">
        <v>0.11437119102704014</v>
      </c>
      <c r="AD1724" s="21">
        <v>6.1700709910904192E-2</v>
      </c>
      <c r="AE1724" s="21">
        <v>30.503457328867729</v>
      </c>
      <c r="AF1724" s="21">
        <v>-1</v>
      </c>
      <c r="AG1724" s="21">
        <v>-1</v>
      </c>
      <c r="AH1724" s="21">
        <v>-1</v>
      </c>
      <c r="AI1724" s="21">
        <v>0</v>
      </c>
      <c r="AJ1724" s="21">
        <v>3.6279813335015995E-2</v>
      </c>
      <c r="AK1724" s="21">
        <v>0.13768518239023628</v>
      </c>
      <c r="AL1724" s="21">
        <v>5.0496714826934038E-3</v>
      </c>
      <c r="AM1724" s="21">
        <v>0.46373764776639248</v>
      </c>
      <c r="AN1724" s="21">
        <v>0.12481695803632178</v>
      </c>
      <c r="AO1724" s="21">
        <v>12.281867106110997</v>
      </c>
      <c r="AP1724" s="21">
        <v>3.1456723083215152</v>
      </c>
      <c r="AQ1724" s="21">
        <v>37.168543909106717</v>
      </c>
      <c r="AR1724" s="21">
        <v>0.90933880636158304</v>
      </c>
      <c r="AS1724" s="21">
        <v>1.7233018714771966</v>
      </c>
      <c r="AT1724" s="21">
        <v>-1</v>
      </c>
      <c r="AU1724" s="21">
        <v>-1</v>
      </c>
      <c r="AV1724" s="21">
        <v>0.42149531588625566</v>
      </c>
      <c r="AW1724" s="21">
        <v>76.505771372309582</v>
      </c>
      <c r="AX1724" s="21">
        <v>80.133752705811133</v>
      </c>
      <c r="AY1724" s="21">
        <v>0.13455581116395354</v>
      </c>
      <c r="AZ1724" s="21">
        <v>-16.997881727931411</v>
      </c>
      <c r="BA1724" s="26">
        <v>1456.1367745033485</v>
      </c>
    </row>
    <row r="1725" spans="1:100" x14ac:dyDescent="0.25">
      <c r="A1725">
        <v>4298</v>
      </c>
      <c r="B1725" t="s">
        <v>2086</v>
      </c>
      <c r="C1725" s="26">
        <v>3</v>
      </c>
      <c r="D1725" s="21">
        <v>-0.46305996169415331</v>
      </c>
      <c r="E1725" s="21">
        <v>0</v>
      </c>
      <c r="F1725" s="21">
        <v>1.2549603966783009</v>
      </c>
      <c r="G1725" s="21">
        <v>1.2549603966783009</v>
      </c>
      <c r="H1725" s="21">
        <v>3.3801329969772038E-2</v>
      </c>
      <c r="I1725" s="21">
        <v>0</v>
      </c>
      <c r="J1725" s="21">
        <v>2.0280797981863214</v>
      </c>
      <c r="K1725" s="21">
        <v>3.3801329969772038E-2</v>
      </c>
      <c r="L1725" s="21">
        <v>-0.99999999999999944</v>
      </c>
      <c r="M1725" s="21">
        <v>-0.99999999999999944</v>
      </c>
      <c r="N1725" s="21">
        <v>0.67602659939544063</v>
      </c>
      <c r="O1725" s="21">
        <v>2.8199802331704702</v>
      </c>
      <c r="P1725" s="21">
        <v>-2.9234414195099322E-2</v>
      </c>
      <c r="Q1725" s="21">
        <v>-1.757030168739623</v>
      </c>
      <c r="R1725" s="21">
        <v>-0.62438583543452253</v>
      </c>
      <c r="S1725" s="21">
        <v>0.25754591379938363</v>
      </c>
      <c r="T1725" s="21">
        <v>0.31988081901718191</v>
      </c>
      <c r="U1725" s="21">
        <v>-0.12779569109915134</v>
      </c>
      <c r="V1725" s="21">
        <v>0</v>
      </c>
      <c r="W1725" s="21">
        <v>16.63318846990569</v>
      </c>
      <c r="X1725" s="21">
        <v>5.2935243738843896E-3</v>
      </c>
      <c r="Y1725" s="21">
        <v>-0.99999999999999944</v>
      </c>
      <c r="Z1725" s="21">
        <v>-0.99999999999999944</v>
      </c>
      <c r="AA1725" s="21">
        <v>11.247454790009842</v>
      </c>
      <c r="AB1725" s="21">
        <v>-4.8770117651616048E-2</v>
      </c>
      <c r="AC1725" s="21">
        <v>-0.14786777007838528</v>
      </c>
      <c r="AD1725" s="21">
        <v>0.10141093084077482</v>
      </c>
      <c r="AE1725" s="21">
        <v>-4.7613478444613255</v>
      </c>
      <c r="AF1725" s="21">
        <v>-0.99999999999999944</v>
      </c>
      <c r="AG1725" s="21">
        <v>-0.99999999999999944</v>
      </c>
      <c r="AH1725" s="21">
        <v>-0.99999999999999944</v>
      </c>
      <c r="AI1725" s="21">
        <v>-1.6966613090697715E-2</v>
      </c>
      <c r="AJ1725" s="21">
        <v>0</v>
      </c>
      <c r="AK1725" s="21">
        <v>0.26662975640258196</v>
      </c>
      <c r="AL1725" s="21">
        <v>0.12597096637577981</v>
      </c>
      <c r="AM1725" s="21">
        <v>0.49234629040021627</v>
      </c>
      <c r="AN1725" s="21">
        <v>7.5281274073522517E-2</v>
      </c>
      <c r="AO1725" s="21">
        <v>13.641806042018322</v>
      </c>
      <c r="AP1725" s="21">
        <v>2.5118866837169627</v>
      </c>
      <c r="AQ1725" s="21">
        <v>18.661268268092012</v>
      </c>
      <c r="AR1725" s="21">
        <v>0.44963104171741419</v>
      </c>
      <c r="AS1725" s="21">
        <v>3.9094854343656407E-2</v>
      </c>
      <c r="AT1725" s="21">
        <v>-0.99999999999999944</v>
      </c>
      <c r="AU1725" s="21">
        <v>-0.99999999999999944</v>
      </c>
      <c r="AV1725" s="21">
        <v>0.63057456124377809</v>
      </c>
      <c r="AW1725" s="21">
        <v>16.579321706897272</v>
      </c>
      <c r="AX1725" s="21">
        <v>16.239989445083317</v>
      </c>
      <c r="AY1725" s="21">
        <v>-6.2157573827351584E-2</v>
      </c>
      <c r="AZ1725" s="21">
        <v>-43.694246012650666</v>
      </c>
      <c r="BA1725" s="26">
        <v>1368.5854512600536</v>
      </c>
      <c r="CU1725" t="e">
        <v>#N/A</v>
      </c>
      <c r="CV1725" t="e">
        <v>#N/A</v>
      </c>
    </row>
    <row r="1726" spans="1:100" x14ac:dyDescent="0.25">
      <c r="A1726">
        <v>4299</v>
      </c>
      <c r="B1726" t="s">
        <v>2087</v>
      </c>
      <c r="C1726" s="26">
        <v>2</v>
      </c>
      <c r="D1726" s="21">
        <v>3.2298987550086053</v>
      </c>
      <c r="E1726" s="21">
        <v>-0.11151450334671173</v>
      </c>
      <c r="F1726" s="21">
        <v>-0.20074601694835695</v>
      </c>
      <c r="G1726" s="21">
        <v>-0.19399075390249826</v>
      </c>
      <c r="H1726" s="21">
        <v>1.2094808232816653E-2</v>
      </c>
      <c r="I1726" s="21">
        <v>0</v>
      </c>
      <c r="J1726" s="21">
        <v>0.72568849396899893</v>
      </c>
      <c r="K1726" s="21">
        <v>1.2094808232816653E-2</v>
      </c>
      <c r="L1726" s="21">
        <v>-1</v>
      </c>
      <c r="M1726" s="21">
        <v>-1</v>
      </c>
      <c r="N1726" s="21">
        <v>0.2418961646563329</v>
      </c>
      <c r="O1726" s="21">
        <v>4.5986694066541318</v>
      </c>
      <c r="P1726" s="21">
        <v>-0.39698306980220671</v>
      </c>
      <c r="Q1726" s="21">
        <v>-0.63959347800394184</v>
      </c>
      <c r="R1726" s="21">
        <v>-0.20858100800757812</v>
      </c>
      <c r="S1726" s="21">
        <v>0.31711555767935845</v>
      </c>
      <c r="T1726" s="21">
        <v>0.22794353973277121</v>
      </c>
      <c r="U1726" s="21">
        <v>7.9857062772724224E-3</v>
      </c>
      <c r="V1726" s="21">
        <v>-8.5750392953925173E-3</v>
      </c>
      <c r="W1726" s="21">
        <v>19.922831207187571</v>
      </c>
      <c r="X1726" s="21">
        <v>0.48029061948411594</v>
      </c>
      <c r="Y1726" s="21">
        <v>-1</v>
      </c>
      <c r="Z1726" s="21">
        <v>-1</v>
      </c>
      <c r="AA1726" s="21">
        <v>33.365821243698932</v>
      </c>
      <c r="AB1726" s="21">
        <v>3.931983631379049E-2</v>
      </c>
      <c r="AC1726" s="21">
        <v>3.9503823279715272E-2</v>
      </c>
      <c r="AD1726" s="21">
        <v>3.5583437489247638E-2</v>
      </c>
      <c r="AE1726" s="21">
        <v>10.425995279440741</v>
      </c>
      <c r="AF1726" s="21">
        <v>-1</v>
      </c>
      <c r="AG1726" s="21">
        <v>-1</v>
      </c>
      <c r="AH1726" s="21">
        <v>-1</v>
      </c>
      <c r="AI1726" s="21">
        <v>-4.969094437245301E-3</v>
      </c>
      <c r="AJ1726" s="21">
        <v>-8.5750392953925173E-3</v>
      </c>
      <c r="AK1726" s="21">
        <v>0.18453773525822958</v>
      </c>
      <c r="AL1726" s="21">
        <v>-1.2709778268982272E-2</v>
      </c>
      <c r="AM1726" s="21">
        <v>0.2065898246644316</v>
      </c>
      <c r="AN1726" s="21">
        <v>-2.3148964449377821E-2</v>
      </c>
      <c r="AO1726" s="21">
        <v>5.6476053402979751</v>
      </c>
      <c r="AP1726" s="21">
        <v>-0.20244404997539478</v>
      </c>
      <c r="AQ1726" s="21">
        <v>24.831857749726957</v>
      </c>
      <c r="AR1726" s="21">
        <v>0.59206159069456343</v>
      </c>
      <c r="AS1726" s="21">
        <v>0.55610201748847254</v>
      </c>
      <c r="AT1726" s="21">
        <v>-1</v>
      </c>
      <c r="AU1726" s="21">
        <v>-1</v>
      </c>
      <c r="AV1726" s="21">
        <v>-0.22507905170354248</v>
      </c>
      <c r="AW1726" s="21">
        <v>43.895346369995501</v>
      </c>
      <c r="AX1726" s="21">
        <v>43.866148590184991</v>
      </c>
      <c r="AY1726" s="21">
        <v>8.2484406954442022E-2</v>
      </c>
      <c r="AZ1726" s="21">
        <v>-14.748102262622377</v>
      </c>
      <c r="BA1726" s="26">
        <v>1394.4060441345498</v>
      </c>
    </row>
    <row r="1727" spans="1:100" x14ac:dyDescent="0.25">
      <c r="A1727">
        <v>4301</v>
      </c>
      <c r="B1727" t="s">
        <v>2088</v>
      </c>
      <c r="C1727" s="26">
        <v>2</v>
      </c>
      <c r="D1727" s="21">
        <v>3.345715517441203</v>
      </c>
      <c r="E1727" s="21">
        <v>-8.5788348298020317E-2</v>
      </c>
      <c r="F1727" s="21">
        <v>-0.13668508066182281</v>
      </c>
      <c r="G1727" s="21">
        <v>-0.12963891089663288</v>
      </c>
      <c r="H1727" s="21">
        <v>2.5407889465670838E-2</v>
      </c>
      <c r="I1727" s="21">
        <v>0</v>
      </c>
      <c r="J1727" s="21">
        <v>1.5244733679402498</v>
      </c>
      <c r="K1727" s="21">
        <v>2.5407889465670838E-2</v>
      </c>
      <c r="L1727" s="21">
        <v>-1</v>
      </c>
      <c r="M1727" s="21">
        <v>-1</v>
      </c>
      <c r="N1727" s="21">
        <v>0.5081577893134166</v>
      </c>
      <c r="O1727" s="21">
        <v>5.4283980414486628</v>
      </c>
      <c r="P1727" s="21">
        <v>-0.26669384567336313</v>
      </c>
      <c r="Q1727" s="21">
        <v>-0.33507373579820499</v>
      </c>
      <c r="R1727" s="21">
        <v>-0.10856198498367692</v>
      </c>
      <c r="S1727" s="21">
        <v>0.31960415299358064</v>
      </c>
      <c r="T1727" s="21">
        <v>0.23845043911369954</v>
      </c>
      <c r="U1727" s="21">
        <v>2.0996201277346423E-2</v>
      </c>
      <c r="V1727" s="21">
        <v>-6.8546805205823239E-3</v>
      </c>
      <c r="W1727" s="21">
        <v>20.74397787980751</v>
      </c>
      <c r="X1727" s="21">
        <v>0.54056302059835182</v>
      </c>
      <c r="Y1727" s="21">
        <v>-1</v>
      </c>
      <c r="Z1727" s="21">
        <v>-1</v>
      </c>
      <c r="AA1727" s="21">
        <v>35.056429985017068</v>
      </c>
      <c r="AB1727" s="21">
        <v>5.3913532065982289E-2</v>
      </c>
      <c r="AC1727" s="21">
        <v>5.4103057304580676E-2</v>
      </c>
      <c r="AD1727" s="21">
        <v>5.0057299669615724E-2</v>
      </c>
      <c r="AE1727" s="21">
        <v>11.770461164440125</v>
      </c>
      <c r="AF1727" s="21">
        <v>-1</v>
      </c>
      <c r="AG1727" s="21">
        <v>-1</v>
      </c>
      <c r="AH1727" s="21">
        <v>-1</v>
      </c>
      <c r="AI1727" s="21">
        <v>-4.0257484263983038E-3</v>
      </c>
      <c r="AJ1727" s="21">
        <v>-6.8546805205823239E-3</v>
      </c>
      <c r="AK1727" s="21">
        <v>0.16695609502732933</v>
      </c>
      <c r="AL1727" s="21">
        <v>4.8718619619180087E-3</v>
      </c>
      <c r="AM1727" s="21">
        <v>0.1861120773658608</v>
      </c>
      <c r="AN1727" s="21">
        <v>-2.671217150807037E-3</v>
      </c>
      <c r="AO1727" s="21">
        <v>5.1261616887479935</v>
      </c>
      <c r="AP1727" s="21">
        <v>0.31899960157458773</v>
      </c>
      <c r="AQ1727" s="21">
        <v>25.706026338712558</v>
      </c>
      <c r="AR1727" s="21">
        <v>0.6113037524391477</v>
      </c>
      <c r="AS1727" s="21">
        <v>0.61832875428718315</v>
      </c>
      <c r="AT1727" s="21">
        <v>-1</v>
      </c>
      <c r="AU1727" s="21">
        <v>-1</v>
      </c>
      <c r="AV1727" s="21">
        <v>-9.2349780730214603E-2</v>
      </c>
      <c r="AW1727" s="21">
        <v>45.843649253939454</v>
      </c>
      <c r="AX1727" s="21">
        <v>45.839975484056247</v>
      </c>
      <c r="AY1727" s="21">
        <v>9.7491563978810369E-2</v>
      </c>
      <c r="AZ1727" s="21">
        <v>-12.118960597582518</v>
      </c>
      <c r="BA1727" s="26">
        <v>1393.8791994253227</v>
      </c>
    </row>
    <row r="1728" spans="1:100" x14ac:dyDescent="0.25">
      <c r="A1728">
        <v>4306</v>
      </c>
      <c r="B1728" t="s">
        <v>2089</v>
      </c>
      <c r="C1728" s="26">
        <v>3</v>
      </c>
      <c r="D1728" s="21">
        <v>5.1467251944624897</v>
      </c>
      <c r="E1728" s="21">
        <v>-0.29791895357045056</v>
      </c>
      <c r="F1728" s="21">
        <v>0.16824730660682963</v>
      </c>
      <c r="G1728" s="21">
        <v>4.8306071853117326E-2</v>
      </c>
      <c r="H1728" s="21">
        <v>-3.3425138390690209E-2</v>
      </c>
      <c r="I1728" s="21">
        <v>-1.5017024487855329E-2</v>
      </c>
      <c r="J1728" s="21">
        <v>-2.9065297727127284</v>
      </c>
      <c r="K1728" s="21">
        <v>-4.8442162878545497E-2</v>
      </c>
      <c r="L1728" s="21">
        <v>-1.0000000000000009</v>
      </c>
      <c r="M1728" s="21">
        <v>-1.0000000000000009</v>
      </c>
      <c r="N1728" s="21">
        <v>-0.96884325757090917</v>
      </c>
      <c r="O1728" s="21">
        <v>2.2885014936028742</v>
      </c>
      <c r="P1728" s="21">
        <v>0.67151119015312455</v>
      </c>
      <c r="Q1728" s="21">
        <v>-1.6363356433724014</v>
      </c>
      <c r="R1728" s="21">
        <v>-0.65026676923575522</v>
      </c>
      <c r="S1728" s="21">
        <v>0.33666071029342515</v>
      </c>
      <c r="T1728" s="21">
        <v>0.38360985172474282</v>
      </c>
      <c r="U1728" s="21">
        <v>0.21763141474328679</v>
      </c>
      <c r="V1728" s="21">
        <v>-2.5685529060018491E-3</v>
      </c>
      <c r="W1728" s="21">
        <v>39.351023469359966</v>
      </c>
      <c r="X1728" s="21">
        <v>1.6741035848252581</v>
      </c>
      <c r="Y1728" s="21">
        <v>-1.0000000000000009</v>
      </c>
      <c r="Z1728" s="21">
        <v>-1.0000000000000009</v>
      </c>
      <c r="AA1728" s="21">
        <v>45.186481817397564</v>
      </c>
      <c r="AB1728" s="21">
        <v>0.17604575010893603</v>
      </c>
      <c r="AC1728" s="21">
        <v>6.2684511813941052E-2</v>
      </c>
      <c r="AD1728" s="21">
        <v>-0.10901575957740936</v>
      </c>
      <c r="AE1728" s="21">
        <v>6.4857251172733861</v>
      </c>
      <c r="AF1728" s="21">
        <v>-1.0000000000000009</v>
      </c>
      <c r="AG1728" s="21">
        <v>-1.0000000000000009</v>
      </c>
      <c r="AH1728" s="21">
        <v>-1.0000000000000009</v>
      </c>
      <c r="AI1728" s="21">
        <v>0</v>
      </c>
      <c r="AJ1728" s="21">
        <v>-2.5685529060018491E-3</v>
      </c>
      <c r="AK1728" s="21">
        <v>5.2094189225904391E-2</v>
      </c>
      <c r="AL1728" s="21">
        <v>-0.29726070861944948</v>
      </c>
      <c r="AM1728" s="21">
        <v>0.1724478476804529</v>
      </c>
      <c r="AN1728" s="21">
        <v>0.11438562553777182</v>
      </c>
      <c r="AO1728" s="21">
        <v>4.5716671381408442</v>
      </c>
      <c r="AP1728" s="21">
        <v>1.3733370953470487</v>
      </c>
      <c r="AQ1728" s="21">
        <v>36.444493696647221</v>
      </c>
      <c r="AR1728" s="21">
        <v>0.93533342385545293</v>
      </c>
      <c r="AS1728" s="21">
        <v>1.6256614219467131</v>
      </c>
      <c r="AT1728" s="21">
        <v>-1.0000000000000009</v>
      </c>
      <c r="AU1728" s="21">
        <v>-1.0000000000000009</v>
      </c>
      <c r="AV1728" s="21">
        <v>-0.60196069738263802</v>
      </c>
      <c r="AW1728" s="21">
        <v>48.84832040634749</v>
      </c>
      <c r="AX1728" s="21">
        <v>48.591465115747319</v>
      </c>
      <c r="AY1728" s="21">
        <v>0.10832965672743779</v>
      </c>
      <c r="AZ1728" s="21">
        <v>-21.266631793310228</v>
      </c>
      <c r="BA1728" s="26">
        <v>1382.1435457595255</v>
      </c>
    </row>
    <row r="1729" spans="1:100" x14ac:dyDescent="0.25">
      <c r="A1729">
        <v>4308</v>
      </c>
      <c r="B1729" t="s">
        <v>2090</v>
      </c>
      <c r="C1729" s="26">
        <v>3</v>
      </c>
      <c r="D1729" s="21">
        <v>-0.23558277004658951</v>
      </c>
      <c r="E1729" s="21">
        <v>0</v>
      </c>
      <c r="F1729" s="21">
        <v>-0.16667804819357612</v>
      </c>
      <c r="G1729" s="21">
        <v>-0.16667804819357612</v>
      </c>
      <c r="H1729" s="21">
        <v>-6.0587009212400088E-2</v>
      </c>
      <c r="I1729" s="21">
        <v>0</v>
      </c>
      <c r="J1729" s="21">
        <v>-3.6352205527440051</v>
      </c>
      <c r="K1729" s="21">
        <v>-6.0587009212400088E-2</v>
      </c>
      <c r="L1729" s="21">
        <v>-0.99999999999999978</v>
      </c>
      <c r="M1729" s="21">
        <v>-0.99999999999999978</v>
      </c>
      <c r="N1729" s="21">
        <v>-1.211740184248002</v>
      </c>
      <c r="O1729" s="21">
        <v>-4.037481370984171</v>
      </c>
      <c r="P1729" s="21">
        <v>-0.92030370769125347</v>
      </c>
      <c r="Q1729" s="21">
        <v>-7.9142489270988298E-2</v>
      </c>
      <c r="R1729" s="21">
        <v>-0.14788201081266661</v>
      </c>
      <c r="S1729" s="21">
        <v>0.33333333333333331</v>
      </c>
      <c r="T1729" s="21">
        <v>0.11887881007294694</v>
      </c>
      <c r="U1729" s="21">
        <v>-3.8443806718119027E-2</v>
      </c>
      <c r="V1729" s="21">
        <v>-3.5580915970175046E-3</v>
      </c>
      <c r="W1729" s="21">
        <v>18.831890172141762</v>
      </c>
      <c r="X1729" s="21">
        <v>0.12731436710559196</v>
      </c>
      <c r="Y1729" s="21">
        <v>-0.99999999999999978</v>
      </c>
      <c r="Z1729" s="21">
        <v>-0.99999999999999978</v>
      </c>
      <c r="AA1729" s="21">
        <v>23.66575186875766</v>
      </c>
      <c r="AB1729" s="21">
        <v>2.0293956856850012E-3</v>
      </c>
      <c r="AC1729" s="21">
        <v>-6.3158592533605798E-2</v>
      </c>
      <c r="AD1729" s="21">
        <v>0.16076407099649195</v>
      </c>
      <c r="AE1729" s="21">
        <v>4.9817437074285582</v>
      </c>
      <c r="AF1729" s="21">
        <v>-0.99999999999999978</v>
      </c>
      <c r="AG1729" s="21">
        <v>-0.99999999999999978</v>
      </c>
      <c r="AH1729" s="21">
        <v>-0.99999999999999978</v>
      </c>
      <c r="AI1729" s="21">
        <v>0</v>
      </c>
      <c r="AJ1729" s="21">
        <v>-3.5580915970175046E-3</v>
      </c>
      <c r="AK1729" s="21">
        <v>-1.9317973178267767E-2</v>
      </c>
      <c r="AL1729" s="21">
        <v>-0.10592817577497998</v>
      </c>
      <c r="AM1729" s="21">
        <v>-6.3454937797232075E-2</v>
      </c>
      <c r="AN1729" s="21">
        <v>0.11292729471092788</v>
      </c>
      <c r="AO1729" s="21">
        <v>-1.6829633108221405</v>
      </c>
      <c r="AP1729" s="21">
        <v>2.2935414888982995</v>
      </c>
      <c r="AQ1729" s="21">
        <v>15.196669619397753</v>
      </c>
      <c r="AR1729" s="21">
        <v>0.4102102450911439</v>
      </c>
      <c r="AS1729" s="21">
        <v>6.6727357893191994E-2</v>
      </c>
      <c r="AT1729" s="21">
        <v>-0.99999999999999978</v>
      </c>
      <c r="AU1729" s="21">
        <v>-0.99999999999999978</v>
      </c>
      <c r="AV1729" s="21">
        <v>-0.31456005900624256</v>
      </c>
      <c r="AW1729" s="21">
        <v>21.921811986671766</v>
      </c>
      <c r="AX1729" s="21">
        <v>21.566002826970024</v>
      </c>
      <c r="AY1729" s="21">
        <v>-1.9726477671981879E-2</v>
      </c>
      <c r="AZ1729" s="21">
        <v>-44.040234713077091</v>
      </c>
      <c r="BA1729" s="26">
        <v>1368.8135826872356</v>
      </c>
    </row>
    <row r="1730" spans="1:100" x14ac:dyDescent="0.25">
      <c r="A1730">
        <v>4309</v>
      </c>
      <c r="B1730" t="s">
        <v>2091</v>
      </c>
      <c r="C1730" s="26">
        <v>3</v>
      </c>
      <c r="D1730" s="21">
        <v>5.0164049268483506</v>
      </c>
      <c r="E1730" s="21">
        <v>-5.1263069811590956E-2</v>
      </c>
      <c r="F1730" s="21">
        <v>0.16296605854049259</v>
      </c>
      <c r="G1730" s="21">
        <v>0.16296605854049259</v>
      </c>
      <c r="H1730" s="21">
        <v>0.2232501232832074</v>
      </c>
      <c r="I1730" s="21">
        <v>0</v>
      </c>
      <c r="J1730" s="21">
        <v>13.395007396992437</v>
      </c>
      <c r="K1730" s="21">
        <v>0.2232501232832074</v>
      </c>
      <c r="L1730" s="21">
        <v>-0.99999999999999922</v>
      </c>
      <c r="M1730" s="21">
        <v>-0.99999999999999922</v>
      </c>
      <c r="N1730" s="21">
        <v>4.4650024656641465</v>
      </c>
      <c r="O1730" s="21">
        <v>18.57437838238129</v>
      </c>
      <c r="P1730" s="21">
        <v>-0.11274692694678912</v>
      </c>
      <c r="Q1730" s="21">
        <v>-1.8328624039231822</v>
      </c>
      <c r="R1730" s="21">
        <v>-0.63047106247536178</v>
      </c>
      <c r="S1730" s="21">
        <v>0.33137558099812725</v>
      </c>
      <c r="T1730" s="21">
        <v>0.34565024982901976</v>
      </c>
      <c r="U1730" s="21">
        <v>0.38368858221174035</v>
      </c>
      <c r="V1730" s="21">
        <v>-3.8469253414160021E-2</v>
      </c>
      <c r="W1730" s="21">
        <v>31.95980145366077</v>
      </c>
      <c r="X1730" s="21">
        <v>1.770031432401626</v>
      </c>
      <c r="Y1730" s="21">
        <v>-0.99999999999999922</v>
      </c>
      <c r="Z1730" s="21">
        <v>-0.99999999999999922</v>
      </c>
      <c r="AA1730" s="21">
        <v>36.911186044504433</v>
      </c>
      <c r="AB1730" s="21">
        <v>-4.9364347357822455E-2</v>
      </c>
      <c r="AC1730" s="21">
        <v>0.17534783619265792</v>
      </c>
      <c r="AD1730" s="21">
        <v>-1.4346375768455575E-2</v>
      </c>
      <c r="AE1730" s="21">
        <v>5.5818556533189989</v>
      </c>
      <c r="AF1730" s="21">
        <v>-0.99999999999999922</v>
      </c>
      <c r="AG1730" s="21">
        <v>-0.99999999999999922</v>
      </c>
      <c r="AH1730" s="21">
        <v>-0.99999999999999922</v>
      </c>
      <c r="AI1730" s="21">
        <v>0</v>
      </c>
      <c r="AJ1730" s="21">
        <v>-3.8469253414160021E-2</v>
      </c>
      <c r="AK1730" s="21">
        <v>0.17133253185000347</v>
      </c>
      <c r="AL1730" s="21">
        <v>4.0770123695714117E-2</v>
      </c>
      <c r="AM1730" s="21">
        <v>-4.1265606861930204E-2</v>
      </c>
      <c r="AN1730" s="21">
        <v>0.87953449745325962</v>
      </c>
      <c r="AO1730" s="21">
        <v>-0.17497751229823708</v>
      </c>
      <c r="AP1730" s="21">
        <v>22.19221305481005</v>
      </c>
      <c r="AQ1730" s="21">
        <v>45.354808850653221</v>
      </c>
      <c r="AR1730" s="21">
        <v>1.0222451596247275</v>
      </c>
      <c r="AS1730" s="21">
        <v>1.993281555684834</v>
      </c>
      <c r="AT1730" s="21">
        <v>-0.99999999999999922</v>
      </c>
      <c r="AU1730" s="21">
        <v>-0.99999999999999922</v>
      </c>
      <c r="AV1730" s="21">
        <v>-0.46750500393486827</v>
      </c>
      <c r="AW1730" s="21">
        <v>77.677777481695799</v>
      </c>
      <c r="AX1730" s="21">
        <v>73.830852140279788</v>
      </c>
      <c r="AY1730" s="21">
        <v>-2.5980508384896375E-2</v>
      </c>
      <c r="AZ1730" s="21">
        <v>-14.892463807970687</v>
      </c>
      <c r="BA1730" s="26">
        <v>1445.5235394314766</v>
      </c>
      <c r="CU1730" t="e">
        <v>#N/A</v>
      </c>
      <c r="CV1730" t="e">
        <v>#N/A</v>
      </c>
    </row>
    <row r="1731" spans="1:100" x14ac:dyDescent="0.25">
      <c r="A1731">
        <v>4311</v>
      </c>
      <c r="B1731" t="s">
        <v>2092</v>
      </c>
      <c r="C1731" s="26">
        <v>3</v>
      </c>
      <c r="D1731" s="21">
        <v>4.8337758392481103</v>
      </c>
      <c r="E1731" s="21">
        <v>2.5555729267860747E-2</v>
      </c>
      <c r="F1731" s="21">
        <v>2.9434725341888682E-2</v>
      </c>
      <c r="G1731" s="21">
        <v>1.8758112279888828E-4</v>
      </c>
      <c r="H1731" s="21">
        <v>0.2344215017290753</v>
      </c>
      <c r="I1731" s="21">
        <v>0</v>
      </c>
      <c r="J1731" s="21">
        <v>14.065290103744521</v>
      </c>
      <c r="K1731" s="21">
        <v>0.2344215017290753</v>
      </c>
      <c r="L1731" s="21">
        <v>-1.0000000000000011</v>
      </c>
      <c r="M1731" s="21">
        <v>-1.0000000000000011</v>
      </c>
      <c r="N1731" s="21">
        <v>4.688430034581506</v>
      </c>
      <c r="O1731" s="21">
        <v>18.89925352411543</v>
      </c>
      <c r="P1731" s="21">
        <v>3.4191534823020833</v>
      </c>
      <c r="Q1731" s="21">
        <v>-0.3309914126414808</v>
      </c>
      <c r="R1731" s="21">
        <v>0.19407402524531384</v>
      </c>
      <c r="S1731" s="21">
        <v>0.33333333333333365</v>
      </c>
      <c r="T1731" s="21">
        <v>0.33888733582779113</v>
      </c>
      <c r="U1731" s="21">
        <v>0.34639844041324991</v>
      </c>
      <c r="V1731" s="21">
        <v>-1.7176823240994406E-2</v>
      </c>
      <c r="W1731" s="21">
        <v>30.680831384172144</v>
      </c>
      <c r="X1731" s="21">
        <v>1.7258859921335392</v>
      </c>
      <c r="Y1731" s="21">
        <v>-1.0000000000000011</v>
      </c>
      <c r="Z1731" s="21">
        <v>-1.0000000000000011</v>
      </c>
      <c r="AA1731" s="21">
        <v>34.724893995749603</v>
      </c>
      <c r="AB1731" s="21">
        <v>-8.6471797759240396E-2</v>
      </c>
      <c r="AC1731" s="21">
        <v>7.7786158416856307E-2</v>
      </c>
      <c r="AD1731" s="21">
        <v>8.5685411069025871E-2</v>
      </c>
      <c r="AE1731" s="21">
        <v>3.8499885863320937</v>
      </c>
      <c r="AF1731" s="21">
        <v>-1.0000000000000011</v>
      </c>
      <c r="AG1731" s="21">
        <v>-1.0000000000000011</v>
      </c>
      <c r="AH1731" s="21">
        <v>-1.0000000000000011</v>
      </c>
      <c r="AI1731" s="21">
        <v>0</v>
      </c>
      <c r="AJ1731" s="21">
        <v>-1.7176823240994406E-2</v>
      </c>
      <c r="AK1731" s="21">
        <v>9.3881681625913441E-2</v>
      </c>
      <c r="AL1731" s="21">
        <v>8.6592016480109821E-2</v>
      </c>
      <c r="AM1731" s="21">
        <v>-7.7431539753613443E-2</v>
      </c>
      <c r="AN1731" s="21">
        <v>5.379600300658828E-2</v>
      </c>
      <c r="AO1731" s="21">
        <v>-1.4663800857107685</v>
      </c>
      <c r="AP1731" s="21">
        <v>1.7778601575652566</v>
      </c>
      <c r="AQ1731" s="21">
        <v>44.746121487916703</v>
      </c>
      <c r="AR1731" s="21">
        <v>1.0014422863333805</v>
      </c>
      <c r="AS1731" s="21">
        <v>1.9603074938626166</v>
      </c>
      <c r="AT1731" s="21">
        <v>-1.0000000000000011</v>
      </c>
      <c r="AU1731" s="21">
        <v>-1.0000000000000011</v>
      </c>
      <c r="AV1731" s="21">
        <v>0.19426160636811257</v>
      </c>
      <c r="AW1731" s="21">
        <v>55.402007677430262</v>
      </c>
      <c r="AX1731" s="21">
        <v>53.68432535333082</v>
      </c>
      <c r="AY1731" s="21">
        <v>-3.9857827189264158E-2</v>
      </c>
      <c r="AZ1731" s="21">
        <v>-39.218561461417075</v>
      </c>
      <c r="BA1731" s="26">
        <v>1296.1504994786992</v>
      </c>
    </row>
    <row r="1732" spans="1:100" x14ac:dyDescent="0.25">
      <c r="A1732">
        <v>4314</v>
      </c>
      <c r="B1732" t="s">
        <v>2093</v>
      </c>
      <c r="C1732" s="26">
        <v>3</v>
      </c>
      <c r="D1732" s="21">
        <v>5.2958629767287642</v>
      </c>
      <c r="E1732" s="21">
        <v>-1.2509730477966625E-2</v>
      </c>
      <c r="F1732" s="21">
        <v>-1.5086156698583963</v>
      </c>
      <c r="G1732" s="21">
        <v>-1.5086156698583963</v>
      </c>
      <c r="H1732" s="21">
        <v>2.944515359000037E-2</v>
      </c>
      <c r="I1732" s="21">
        <v>0</v>
      </c>
      <c r="J1732" s="21">
        <v>1.766709215400023</v>
      </c>
      <c r="K1732" s="21">
        <v>2.944515359000037E-2</v>
      </c>
      <c r="L1732" s="21">
        <v>-1.0000000000000011</v>
      </c>
      <c r="M1732" s="21">
        <v>-1.0000000000000011</v>
      </c>
      <c r="N1732" s="21">
        <v>0.58890307180000756</v>
      </c>
      <c r="O1732" s="21">
        <v>5.5539565222703899</v>
      </c>
      <c r="P1732" s="21">
        <v>-1.1750331263075717E-2</v>
      </c>
      <c r="Q1732" s="21">
        <v>0.99298671621181722</v>
      </c>
      <c r="R1732" s="21">
        <v>0.35274667269812765</v>
      </c>
      <c r="S1732" s="21">
        <v>0.23578480764863283</v>
      </c>
      <c r="T1732" s="21">
        <v>0.20898332666971062</v>
      </c>
      <c r="U1732" s="21">
        <v>-5.2257497956223933E-2</v>
      </c>
      <c r="V1732" s="21">
        <v>-2.7657178820147104E-2</v>
      </c>
      <c r="W1732" s="21">
        <v>13.416332158078871</v>
      </c>
      <c r="X1732" s="21">
        <v>-9.4452367802238854E-2</v>
      </c>
      <c r="Y1732" s="21">
        <v>-1.0000000000000011</v>
      </c>
      <c r="Z1732" s="21">
        <v>-1.0000000000000011</v>
      </c>
      <c r="AA1732" s="21">
        <v>13.645174658804125</v>
      </c>
      <c r="AB1732" s="21">
        <v>7.9691054071432357E-2</v>
      </c>
      <c r="AC1732" s="21">
        <v>4.9135080089191211E-3</v>
      </c>
      <c r="AD1732" s="21">
        <v>-8.7082645519808891E-2</v>
      </c>
      <c r="AE1732" s="21">
        <v>-0.1239041719728764</v>
      </c>
      <c r="AF1732" s="21">
        <v>-1.0000000000000011</v>
      </c>
      <c r="AG1732" s="21">
        <v>-1.0000000000000011</v>
      </c>
      <c r="AH1732" s="21">
        <v>-1.0000000000000011</v>
      </c>
      <c r="AI1732" s="21">
        <v>-5.2074376575549419E-2</v>
      </c>
      <c r="AJ1732" s="21">
        <v>-2.7657178820147104E-2</v>
      </c>
      <c r="AK1732" s="21">
        <v>0.20611841073983686</v>
      </c>
      <c r="AL1732" s="21">
        <v>-7.2292875854343255E-2</v>
      </c>
      <c r="AM1732" s="21">
        <v>-3.0291593269081228E-2</v>
      </c>
      <c r="AN1732" s="21">
        <v>0.30577891748778707</v>
      </c>
      <c r="AO1732" s="21">
        <v>0.27330222197215404</v>
      </c>
      <c r="AP1732" s="21">
        <v>7.2830085579229635</v>
      </c>
      <c r="AQ1732" s="21">
        <v>15.183041373478904</v>
      </c>
      <c r="AR1732" s="21">
        <v>0.36485345754197224</v>
      </c>
      <c r="AS1732" s="21">
        <v>-6.5007214212238151E-2</v>
      </c>
      <c r="AT1732" s="21">
        <v>-1.0000000000000011</v>
      </c>
      <c r="AU1732" s="21">
        <v>-1.0000000000000011</v>
      </c>
      <c r="AV1732" s="21">
        <v>-1.1558689971602678</v>
      </c>
      <c r="AW1732" s="21">
        <v>26.482139738997486</v>
      </c>
      <c r="AX1732" s="21">
        <v>22.674934325471792</v>
      </c>
      <c r="AY1732" s="21">
        <v>-0.13120760023504771</v>
      </c>
      <c r="AZ1732" s="21">
        <v>-36.659520371822509</v>
      </c>
      <c r="BA1732" s="26">
        <v>1367.4042605636414</v>
      </c>
    </row>
    <row r="1733" spans="1:100" x14ac:dyDescent="0.25">
      <c r="A1733">
        <v>4319</v>
      </c>
      <c r="B1733" t="s">
        <v>2094</v>
      </c>
      <c r="C1733" s="26">
        <v>3</v>
      </c>
      <c r="D1733" s="21">
        <v>5.3049774842491964</v>
      </c>
      <c r="E1733" s="21">
        <v>0</v>
      </c>
      <c r="F1733" s="21">
        <v>0.1653923105002634</v>
      </c>
      <c r="G1733" s="21">
        <v>0.1653923105002634</v>
      </c>
      <c r="H1733" s="21">
        <v>7.5057651650852708E-2</v>
      </c>
      <c r="I1733" s="21">
        <v>0</v>
      </c>
      <c r="J1733" s="21">
        <v>4.5034590990511596</v>
      </c>
      <c r="K1733" s="21">
        <v>7.5057651650852708E-2</v>
      </c>
      <c r="L1733" s="21">
        <v>-1.0000000000000011</v>
      </c>
      <c r="M1733" s="21">
        <v>-1.0000000000000011</v>
      </c>
      <c r="N1733" s="21">
        <v>1.5011530330170537</v>
      </c>
      <c r="O1733" s="21">
        <v>9.9738288938006239</v>
      </c>
      <c r="P1733" s="21">
        <v>9.0691058515012166</v>
      </c>
      <c r="Q1733" s="21">
        <v>0.33649614204616618</v>
      </c>
      <c r="R1733" s="21">
        <v>0.60046836535598247</v>
      </c>
      <c r="S1733" s="21">
        <v>0.33333333333333376</v>
      </c>
      <c r="T1733" s="21">
        <v>0.1530915764294207</v>
      </c>
      <c r="U1733" s="21">
        <v>-1.5659959869517567E-2</v>
      </c>
      <c r="V1733" s="21">
        <v>0</v>
      </c>
      <c r="W1733" s="21">
        <v>15.828291929695366</v>
      </c>
      <c r="X1733" s="21">
        <v>0.15618383620306792</v>
      </c>
      <c r="Y1733" s="21">
        <v>-1.0000000000000011</v>
      </c>
      <c r="Z1733" s="21">
        <v>-1.0000000000000011</v>
      </c>
      <c r="AA1733" s="21">
        <v>18.647922882927148</v>
      </c>
      <c r="AB1733" s="21">
        <v>9.6259888944014216E-2</v>
      </c>
      <c r="AC1733" s="21">
        <v>0.12491442004042055</v>
      </c>
      <c r="AD1733" s="21">
        <v>-0.17679105722691904</v>
      </c>
      <c r="AE1733" s="21">
        <v>2.2191625878757919</v>
      </c>
      <c r="AF1733" s="21">
        <v>-1.0000000000000011</v>
      </c>
      <c r="AG1733" s="21">
        <v>-1.0000000000000011</v>
      </c>
      <c r="AH1733" s="21">
        <v>-1.0000000000000011</v>
      </c>
      <c r="AI1733" s="21">
        <v>0</v>
      </c>
      <c r="AJ1733" s="21">
        <v>0</v>
      </c>
      <c r="AK1733" s="21">
        <v>8.2635380101128253E-2</v>
      </c>
      <c r="AL1733" s="21">
        <v>0.15588474949266792</v>
      </c>
      <c r="AM1733" s="21">
        <v>-0.15858961719441861</v>
      </c>
      <c r="AN1733" s="21">
        <v>9.3100027088871759E-2</v>
      </c>
      <c r="AO1733" s="21">
        <v>-3.551563529354826</v>
      </c>
      <c r="AP1733" s="21">
        <v>3.1069244246851353</v>
      </c>
      <c r="AQ1733" s="21">
        <v>20.33175102874652</v>
      </c>
      <c r="AR1733" s="21">
        <v>0.47076494989323697</v>
      </c>
      <c r="AS1733" s="21">
        <v>0.23124148785392068</v>
      </c>
      <c r="AT1733" s="21">
        <v>-1.0000000000000011</v>
      </c>
      <c r="AU1733" s="21">
        <v>-1.0000000000000011</v>
      </c>
      <c r="AV1733" s="21">
        <v>0.76586067585624562</v>
      </c>
      <c r="AW1733" s="21">
        <v>31.728676201412899</v>
      </c>
      <c r="AX1733" s="21">
        <v>31.728676201412899</v>
      </c>
      <c r="AY1733" s="21">
        <v>-8.2170073680840811E-2</v>
      </c>
      <c r="AZ1733" s="21">
        <v>-9.0178285985947557</v>
      </c>
      <c r="BA1733" s="26">
        <v>1370.4045213599902</v>
      </c>
      <c r="CU1733" t="e">
        <v>#N/A</v>
      </c>
      <c r="CV1733" t="e">
        <v>#N/A</v>
      </c>
    </row>
    <row r="1734" spans="1:100" x14ac:dyDescent="0.25">
      <c r="A1734">
        <v>4320</v>
      </c>
      <c r="B1734" t="s">
        <v>2095</v>
      </c>
      <c r="C1734" s="26">
        <v>3</v>
      </c>
      <c r="D1734" s="21">
        <v>2.8944576858382667</v>
      </c>
      <c r="E1734" s="21">
        <v>0</v>
      </c>
      <c r="F1734" s="21">
        <v>1.2727365938411317</v>
      </c>
      <c r="G1734" s="21">
        <v>1.2727365938411317</v>
      </c>
      <c r="H1734" s="21">
        <v>0.43499846018018451</v>
      </c>
      <c r="I1734" s="21">
        <v>0</v>
      </c>
      <c r="J1734" s="21">
        <v>26.09990761081108</v>
      </c>
      <c r="K1734" s="21">
        <v>0.43499846018018451</v>
      </c>
      <c r="L1734" s="21">
        <v>-0.99999999999999911</v>
      </c>
      <c r="M1734" s="21">
        <v>-0.99999999999999911</v>
      </c>
      <c r="N1734" s="21">
        <v>8.6999692036036933</v>
      </c>
      <c r="O1734" s="21">
        <v>30.267101890490466</v>
      </c>
      <c r="P1734" s="21">
        <v>0</v>
      </c>
      <c r="Q1734" s="21">
        <v>0.32419702448421212</v>
      </c>
      <c r="R1734" s="21">
        <v>-1.5941073239792797E-2</v>
      </c>
      <c r="S1734" s="21">
        <v>0.33333333333333315</v>
      </c>
      <c r="T1734" s="21">
        <v>0.22342903302370121</v>
      </c>
      <c r="U1734" s="21">
        <v>0.4677227082478379</v>
      </c>
      <c r="V1734" s="21">
        <v>0</v>
      </c>
      <c r="W1734" s="21">
        <v>23.579464576987508</v>
      </c>
      <c r="X1734" s="21">
        <v>1.8827504388585703</v>
      </c>
      <c r="Y1734" s="21">
        <v>-0.99999999999999911</v>
      </c>
      <c r="Z1734" s="21">
        <v>-0.99999999999999911</v>
      </c>
      <c r="AA1734" s="21">
        <v>81.294166621321395</v>
      </c>
      <c r="AB1734" s="21">
        <v>0.17139400585902068</v>
      </c>
      <c r="AC1734" s="21">
        <v>0.53980290913631568</v>
      </c>
      <c r="AD1734" s="21">
        <v>0.44341594735613732</v>
      </c>
      <c r="AE1734" s="21">
        <v>57.730643117573692</v>
      </c>
      <c r="AF1734" s="21">
        <v>-0.99999999999999911</v>
      </c>
      <c r="AG1734" s="21">
        <v>-0.99999999999999911</v>
      </c>
      <c r="AH1734" s="21">
        <v>-0.99999999999999911</v>
      </c>
      <c r="AI1734" s="21">
        <v>4.5863939931877408E-2</v>
      </c>
      <c r="AJ1734" s="21">
        <v>0</v>
      </c>
      <c r="AK1734" s="21">
        <v>3.9189307188848499E-2</v>
      </c>
      <c r="AL1734" s="21">
        <v>0.24319572252277244</v>
      </c>
      <c r="AM1734" s="21">
        <v>-0.11145096613806742</v>
      </c>
      <c r="AN1734" s="21">
        <v>0.30262066718890679</v>
      </c>
      <c r="AO1734" s="21">
        <v>-2.5903276175074423</v>
      </c>
      <c r="AP1734" s="21">
        <v>8.7814952923365333</v>
      </c>
      <c r="AQ1734" s="21">
        <v>49.67937218779857</v>
      </c>
      <c r="AR1734" s="21">
        <v>1.0244850746048721</v>
      </c>
      <c r="AS1734" s="21">
        <v>2.3177488990387545</v>
      </c>
      <c r="AT1734" s="21">
        <v>-0.99999999999999911</v>
      </c>
      <c r="AU1734" s="21">
        <v>-0.99999999999999911</v>
      </c>
      <c r="AV1734" s="21">
        <v>1.2567955206013388</v>
      </c>
      <c r="AW1734" s="21">
        <v>120.34276380414839</v>
      </c>
      <c r="AX1734" s="21">
        <v>121.26004260278596</v>
      </c>
      <c r="AY1734" s="21">
        <v>0.41214341665816401</v>
      </c>
      <c r="AZ1734" s="21">
        <v>59.225149454975828</v>
      </c>
      <c r="BA1734" s="26">
        <v>1593.4676178195741</v>
      </c>
    </row>
    <row r="1735" spans="1:100" x14ac:dyDescent="0.25">
      <c r="A1735">
        <v>4322</v>
      </c>
      <c r="B1735" t="s">
        <v>2096</v>
      </c>
      <c r="C1735" s="26">
        <v>3</v>
      </c>
      <c r="D1735" s="21">
        <v>1.9037575803418072</v>
      </c>
      <c r="E1735" s="21">
        <v>-0.1435766476454429</v>
      </c>
      <c r="F1735" s="21">
        <v>2.241085457174651</v>
      </c>
      <c r="G1735" s="21">
        <v>2.2099356369794769</v>
      </c>
      <c r="H1735" s="21">
        <v>2.4282881617442301E-2</v>
      </c>
      <c r="I1735" s="21">
        <v>0</v>
      </c>
      <c r="J1735" s="21">
        <v>1.4569728970465348</v>
      </c>
      <c r="K1735" s="21">
        <v>2.4282881617442301E-2</v>
      </c>
      <c r="L1735" s="21">
        <v>-0.99999999999999911</v>
      </c>
      <c r="M1735" s="21">
        <v>-0.99999999999999911</v>
      </c>
      <c r="N1735" s="21">
        <v>0.48565763234884651</v>
      </c>
      <c r="O1735" s="21">
        <v>5.5706661143678282</v>
      </c>
      <c r="P1735" s="21">
        <v>-6.1207381362740803</v>
      </c>
      <c r="Q1735" s="21">
        <v>-0.71788745878083915</v>
      </c>
      <c r="R1735" s="21">
        <v>-0.89001677719347516</v>
      </c>
      <c r="S1735" s="21">
        <v>0.33333333333333293</v>
      </c>
      <c r="T1735" s="21">
        <v>0.13976136790904542</v>
      </c>
      <c r="U1735" s="21">
        <v>0.24077264600015683</v>
      </c>
      <c r="V1735" s="21">
        <v>0</v>
      </c>
      <c r="W1735" s="21">
        <v>27.583378625003693</v>
      </c>
      <c r="X1735" s="21">
        <v>1.2118014852975671</v>
      </c>
      <c r="Y1735" s="21">
        <v>-0.99999999999999911</v>
      </c>
      <c r="Z1735" s="21">
        <v>-0.99999999999999911</v>
      </c>
      <c r="AA1735" s="21">
        <v>34.167254957834388</v>
      </c>
      <c r="AB1735" s="21">
        <v>9.4656941325229102E-2</v>
      </c>
      <c r="AC1735" s="21">
        <v>-0.10019692246965407</v>
      </c>
      <c r="AD1735" s="21">
        <v>0.15501784334490773</v>
      </c>
      <c r="AE1735" s="21">
        <v>7.4738931100241439</v>
      </c>
      <c r="AF1735" s="21">
        <v>-0.99999999999999911</v>
      </c>
      <c r="AG1735" s="21">
        <v>-0.99999999999999911</v>
      </c>
      <c r="AH1735" s="21">
        <v>-0.99999999999999911</v>
      </c>
      <c r="AI1735" s="21">
        <v>0</v>
      </c>
      <c r="AJ1735" s="21">
        <v>0</v>
      </c>
      <c r="AK1735" s="21">
        <v>-0.1323951921696922</v>
      </c>
      <c r="AL1735" s="21">
        <v>0.13126267076497336</v>
      </c>
      <c r="AM1735" s="21">
        <v>0.39936002953094141</v>
      </c>
      <c r="AN1735" s="21">
        <v>0.36744394365743299</v>
      </c>
      <c r="AO1735" s="21">
        <v>9.3220247774250709</v>
      </c>
      <c r="AP1735" s="21">
        <v>9.8424119452606913</v>
      </c>
      <c r="AQ1735" s="21">
        <v>29.040351522050269</v>
      </c>
      <c r="AR1735" s="21">
        <v>0.71386734724253476</v>
      </c>
      <c r="AS1735" s="21">
        <v>1.2360843669150101</v>
      </c>
      <c r="AT1735" s="21">
        <v>-0.99999999999999911</v>
      </c>
      <c r="AU1735" s="21">
        <v>-0.99999999999999911</v>
      </c>
      <c r="AV1735" s="21">
        <v>1.3199188597860008</v>
      </c>
      <c r="AW1735" s="21">
        <v>49.580333017462848</v>
      </c>
      <c r="AX1735" s="21">
        <v>49.580333017462848</v>
      </c>
      <c r="AY1735" s="21">
        <v>0.11224764973307419</v>
      </c>
      <c r="AZ1735" s="21">
        <v>-18.998691472065119</v>
      </c>
      <c r="BA1735" s="26">
        <v>1488.4688772234438</v>
      </c>
    </row>
    <row r="1736" spans="1:100" x14ac:dyDescent="0.25">
      <c r="A1736">
        <v>4325</v>
      </c>
      <c r="B1736" t="s">
        <v>2097</v>
      </c>
      <c r="C1736" s="26">
        <v>3</v>
      </c>
      <c r="D1736" s="21">
        <v>4.8192753687950667</v>
      </c>
      <c r="E1736" s="21">
        <v>-3.9042640230669921E-3</v>
      </c>
      <c r="F1736" s="21">
        <v>0.67154347036313988</v>
      </c>
      <c r="G1736" s="21">
        <v>0.67154347036313988</v>
      </c>
      <c r="H1736" s="21">
        <v>0.44131226560027115</v>
      </c>
      <c r="I1736" s="21">
        <v>0</v>
      </c>
      <c r="J1736" s="21">
        <v>26.478735936016264</v>
      </c>
      <c r="K1736" s="21">
        <v>0.44131226560027115</v>
      </c>
      <c r="L1736" s="21">
        <v>-1.0000000000000007</v>
      </c>
      <c r="M1736" s="21">
        <v>-1.0000000000000007</v>
      </c>
      <c r="N1736" s="21">
        <v>8.826245312005419</v>
      </c>
      <c r="O1736" s="21">
        <v>31.969554775174455</v>
      </c>
      <c r="P1736" s="21">
        <v>18.588074852894309</v>
      </c>
      <c r="Q1736" s="21">
        <v>0.35372164246594318</v>
      </c>
      <c r="R1736" s="21">
        <v>1.857017141706774</v>
      </c>
      <c r="S1736" s="21">
        <v>0.33333333333333359</v>
      </c>
      <c r="T1736" s="21">
        <v>0.3357786672460864</v>
      </c>
      <c r="U1736" s="21">
        <v>0.25100418115683698</v>
      </c>
      <c r="V1736" s="21">
        <v>7.9900392813212928E-2</v>
      </c>
      <c r="W1736" s="21">
        <v>22.348172357967954</v>
      </c>
      <c r="X1736" s="21">
        <v>1.7098738038083172</v>
      </c>
      <c r="Y1736" s="21">
        <v>-1.0000000000000007</v>
      </c>
      <c r="Z1736" s="21">
        <v>-1.0000000000000007</v>
      </c>
      <c r="AA1736" s="21">
        <v>53.245098258778505</v>
      </c>
      <c r="AB1736" s="21">
        <v>0.41366810809207338</v>
      </c>
      <c r="AC1736" s="21">
        <v>6.9812495936039456E-2</v>
      </c>
      <c r="AD1736" s="21">
        <v>9.731757115396264E-2</v>
      </c>
      <c r="AE1736" s="21">
        <v>29.039908759103771</v>
      </c>
      <c r="AF1736" s="21">
        <v>-1.0000000000000007</v>
      </c>
      <c r="AG1736" s="21">
        <v>-1.0000000000000007</v>
      </c>
      <c r="AH1736" s="21">
        <v>-1.0000000000000007</v>
      </c>
      <c r="AI1736" s="21">
        <v>0</v>
      </c>
      <c r="AJ1736" s="21">
        <v>7.9900392813212928E-2</v>
      </c>
      <c r="AK1736" s="21">
        <v>-0.10162534154187843</v>
      </c>
      <c r="AL1736" s="21">
        <v>5.5631623491403409E-2</v>
      </c>
      <c r="AM1736" s="21">
        <v>-0.23857025599678683</v>
      </c>
      <c r="AN1736" s="21">
        <v>0.43664609449201225</v>
      </c>
      <c r="AO1736" s="21">
        <v>-6.4723831076290637</v>
      </c>
      <c r="AP1736" s="21">
        <v>11.194310479757322</v>
      </c>
      <c r="AQ1736" s="21">
        <v>48.826908293984189</v>
      </c>
      <c r="AR1736" s="21">
        <v>1.0000165745494705</v>
      </c>
      <c r="AS1736" s="21">
        <v>2.1511860694085878</v>
      </c>
      <c r="AT1736" s="21">
        <v>-1.0000000000000007</v>
      </c>
      <c r="AU1736" s="21">
        <v>-1.0000000000000007</v>
      </c>
      <c r="AV1736" s="21">
        <v>2.5285606120699136</v>
      </c>
      <c r="AW1736" s="21">
        <v>96.408963513710262</v>
      </c>
      <c r="AX1736" s="21">
        <v>104.39900279503154</v>
      </c>
      <c r="AY1736" s="21">
        <v>0.40635195326778595</v>
      </c>
      <c r="AZ1736" s="21">
        <v>50.654855810760324</v>
      </c>
      <c r="BA1736" s="26">
        <v>1622.4145827882016</v>
      </c>
    </row>
    <row r="1737" spans="1:100" x14ac:dyDescent="0.25">
      <c r="A1737">
        <v>4327</v>
      </c>
      <c r="B1737" t="s">
        <v>2098</v>
      </c>
      <c r="C1737" s="26">
        <v>3</v>
      </c>
      <c r="D1737" s="21">
        <v>5.5760414831231371</v>
      </c>
      <c r="E1737" s="21">
        <v>0</v>
      </c>
      <c r="F1737" s="21">
        <v>8.3968794233383479E-2</v>
      </c>
      <c r="G1737" s="21">
        <v>8.3968794233383479E-2</v>
      </c>
      <c r="H1737" s="21">
        <v>0.30110100778564508</v>
      </c>
      <c r="I1737" s="21">
        <v>0</v>
      </c>
      <c r="J1737" s="21">
        <v>18.066060467138705</v>
      </c>
      <c r="K1737" s="21">
        <v>0.30110100778564508</v>
      </c>
      <c r="L1737" s="21">
        <v>-1.0000000000000016</v>
      </c>
      <c r="M1737" s="21">
        <v>-1.0000000000000016</v>
      </c>
      <c r="N1737" s="21">
        <v>6.0220201557129016</v>
      </c>
      <c r="O1737" s="21">
        <v>23.726070744495217</v>
      </c>
      <c r="P1737" s="21">
        <v>-0.37099569015500733</v>
      </c>
      <c r="Q1737" s="21">
        <v>1.9521750261755275</v>
      </c>
      <c r="R1737" s="21">
        <v>0.61321738914502466</v>
      </c>
      <c r="S1737" s="21">
        <v>0.33333333333333387</v>
      </c>
      <c r="T1737" s="21">
        <v>0.34336752898379591</v>
      </c>
      <c r="U1737" s="21">
        <v>0.22548668051970744</v>
      </c>
      <c r="V1737" s="21">
        <v>8.4113838161717636E-3</v>
      </c>
      <c r="W1737" s="21">
        <v>24.37991675469457</v>
      </c>
      <c r="X1737" s="21">
        <v>1.3380490751578071</v>
      </c>
      <c r="Y1737" s="21">
        <v>-1.0000000000000016</v>
      </c>
      <c r="Z1737" s="21">
        <v>-1.0000000000000016</v>
      </c>
      <c r="AA1737" s="21">
        <v>63.304528237722401</v>
      </c>
      <c r="AB1737" s="21">
        <v>0.21001048608273631</v>
      </c>
      <c r="AC1737" s="21">
        <v>0.26526770972296687</v>
      </c>
      <c r="AD1737" s="21">
        <v>0.29094968607195276</v>
      </c>
      <c r="AE1737" s="21">
        <v>38.311394093882804</v>
      </c>
      <c r="AF1737" s="21">
        <v>-1.0000000000000016</v>
      </c>
      <c r="AG1737" s="21">
        <v>-1.0000000000000016</v>
      </c>
      <c r="AH1737" s="21">
        <v>-1.0000000000000016</v>
      </c>
      <c r="AI1737" s="21">
        <v>0</v>
      </c>
      <c r="AJ1737" s="21">
        <v>8.4113838161717636E-3</v>
      </c>
      <c r="AK1737" s="21">
        <v>0.34561427816975671</v>
      </c>
      <c r="AL1737" s="21">
        <v>-3.2622303648796667E-2</v>
      </c>
      <c r="AM1737" s="21">
        <v>7.0980964113780395E-2</v>
      </c>
      <c r="AN1737" s="21">
        <v>-2.0344758270591477E-3</v>
      </c>
      <c r="AO1737" s="21">
        <v>3.5025954936932928</v>
      </c>
      <c r="AP1737" s="21">
        <v>-0.2139734139204616</v>
      </c>
      <c r="AQ1737" s="21">
        <v>42.445977221833296</v>
      </c>
      <c r="AR1737" s="21">
        <v>0.91059892665300901</v>
      </c>
      <c r="AS1737" s="21">
        <v>1.6391500829434527</v>
      </c>
      <c r="AT1737" s="21">
        <v>-1.0000000000000016</v>
      </c>
      <c r="AU1737" s="21">
        <v>-1.0000000000000016</v>
      </c>
      <c r="AV1737" s="21">
        <v>0.6971861833784081</v>
      </c>
      <c r="AW1737" s="21">
        <v>86.816625568297155</v>
      </c>
      <c r="AX1737" s="21">
        <v>87.65776394991434</v>
      </c>
      <c r="AY1737" s="21">
        <v>0.29576010267080943</v>
      </c>
      <c r="AZ1737" s="21">
        <v>26.802883420054425</v>
      </c>
      <c r="BA1737" s="26">
        <v>1491.4887702742976</v>
      </c>
      <c r="CU1737" t="e">
        <v>#N/A</v>
      </c>
      <c r="CV1737" t="e">
        <v>#N/A</v>
      </c>
    </row>
    <row r="1738" spans="1:100" x14ac:dyDescent="0.25">
      <c r="A1738">
        <v>4328</v>
      </c>
      <c r="B1738" t="s">
        <v>2099</v>
      </c>
      <c r="C1738" s="26">
        <v>3</v>
      </c>
      <c r="D1738" s="21">
        <v>4.2498148257455748</v>
      </c>
      <c r="E1738" s="21">
        <v>0</v>
      </c>
      <c r="F1738" s="21">
        <v>-0.12339111389930807</v>
      </c>
      <c r="G1738" s="21">
        <v>-0.12339111389930807</v>
      </c>
      <c r="H1738" s="21">
        <v>0.31860791035339653</v>
      </c>
      <c r="I1738" s="21">
        <v>0</v>
      </c>
      <c r="J1738" s="21">
        <v>19.116474621203796</v>
      </c>
      <c r="K1738" s="21">
        <v>0.31860791035339653</v>
      </c>
      <c r="L1738" s="21">
        <v>-1.0000000000000007</v>
      </c>
      <c r="M1738" s="21">
        <v>-1.0000000000000007</v>
      </c>
      <c r="N1738" s="21">
        <v>6.3721582070679323</v>
      </c>
      <c r="O1738" s="21">
        <v>23.242898333050064</v>
      </c>
      <c r="P1738" s="21">
        <v>-2.5937669246943598</v>
      </c>
      <c r="Q1738" s="21">
        <v>-0.90447770094756508</v>
      </c>
      <c r="R1738" s="21">
        <v>-0.56603150465457941</v>
      </c>
      <c r="S1738" s="21">
        <v>0.33333333333333337</v>
      </c>
      <c r="T1738" s="21">
        <v>0.28127377623109084</v>
      </c>
      <c r="U1738" s="21">
        <v>9.3061651595102851E-2</v>
      </c>
      <c r="V1738" s="21">
        <v>4.8933043685521977E-3</v>
      </c>
      <c r="W1738" s="21">
        <v>15.758166206987323</v>
      </c>
      <c r="X1738" s="21">
        <v>0.64554607470050951</v>
      </c>
      <c r="Y1738" s="21">
        <v>-1.0000000000000007</v>
      </c>
      <c r="Z1738" s="21">
        <v>-1.0000000000000007</v>
      </c>
      <c r="AA1738" s="21">
        <v>37.52815626002284</v>
      </c>
      <c r="AB1738" s="21">
        <v>0.34127907287357045</v>
      </c>
      <c r="AC1738" s="21">
        <v>-1.3595869495544328E-4</v>
      </c>
      <c r="AD1738" s="21">
        <v>0.10557731697518737</v>
      </c>
      <c r="AE1738" s="21">
        <v>22.336021557690117</v>
      </c>
      <c r="AF1738" s="21">
        <v>-1.0000000000000007</v>
      </c>
      <c r="AG1738" s="21">
        <v>-1.0000000000000007</v>
      </c>
      <c r="AH1738" s="21">
        <v>-1.0000000000000007</v>
      </c>
      <c r="AI1738" s="21">
        <v>-1.0112279317682233E-2</v>
      </c>
      <c r="AJ1738" s="21">
        <v>4.8933043685521977E-3</v>
      </c>
      <c r="AK1738" s="21">
        <v>0.46841017326500994</v>
      </c>
      <c r="AL1738" s="21">
        <v>9.6971929071673749E-2</v>
      </c>
      <c r="AM1738" s="21">
        <v>-6.7126023909473059E-2</v>
      </c>
      <c r="AN1738" s="21">
        <v>1.1385647943787765E-2</v>
      </c>
      <c r="AO1738" s="21">
        <v>0.66390026858822315</v>
      </c>
      <c r="AP1738" s="21">
        <v>0.76950084395306351</v>
      </c>
      <c r="AQ1738" s="21">
        <v>34.874640828191112</v>
      </c>
      <c r="AR1738" s="21">
        <v>0.71256206552807932</v>
      </c>
      <c r="AS1738" s="21">
        <v>0.96415398505390604</v>
      </c>
      <c r="AT1738" s="21">
        <v>-1.0000000000000007</v>
      </c>
      <c r="AU1738" s="21">
        <v>-1.0000000000000007</v>
      </c>
      <c r="AV1738" s="21">
        <v>-0.68942261855388753</v>
      </c>
      <c r="AW1738" s="21">
        <v>61.540555437025972</v>
      </c>
      <c r="AX1738" s="21">
        <v>61.827640287527544</v>
      </c>
      <c r="AY1738" s="21">
        <v>0.12746214498582167</v>
      </c>
      <c r="AZ1738" s="21">
        <v>15.837709414882823</v>
      </c>
      <c r="BA1738" s="26">
        <v>1421.4477454878822</v>
      </c>
    </row>
    <row r="1739" spans="1:100" x14ac:dyDescent="0.25">
      <c r="A1739">
        <v>4329</v>
      </c>
      <c r="B1739" t="s">
        <v>2100</v>
      </c>
      <c r="C1739" s="26">
        <v>3</v>
      </c>
      <c r="D1739" s="21">
        <v>5.2970051382290277</v>
      </c>
      <c r="E1739" s="21">
        <v>1.1346542626943913E-2</v>
      </c>
      <c r="F1739" s="21">
        <v>0.12731035656345679</v>
      </c>
      <c r="G1739" s="21">
        <v>0.12731035656345679</v>
      </c>
      <c r="H1739" s="21">
        <v>0.58580523575223109</v>
      </c>
      <c r="I1739" s="21">
        <v>0</v>
      </c>
      <c r="J1739" s="21">
        <v>35.148314145133867</v>
      </c>
      <c r="K1739" s="21">
        <v>0.58580523575223109</v>
      </c>
      <c r="L1739" s="21">
        <v>-0.99999999999999933</v>
      </c>
      <c r="M1739" s="21">
        <v>-0.99999999999999933</v>
      </c>
      <c r="N1739" s="21">
        <v>11.71610471504462</v>
      </c>
      <c r="O1739" s="21">
        <v>40.572629639926319</v>
      </c>
      <c r="P1739" s="21">
        <v>-0.12073215964458084</v>
      </c>
      <c r="Q1739" s="21">
        <v>-0.2242097604414075</v>
      </c>
      <c r="R1739" s="21">
        <v>-6.6417366121673135E-2</v>
      </c>
      <c r="S1739" s="21">
        <v>0.33333333333333276</v>
      </c>
      <c r="T1739" s="21">
        <v>0.34931738258083339</v>
      </c>
      <c r="U1739" s="21">
        <v>0.46243753668524207</v>
      </c>
      <c r="V1739" s="21">
        <v>7.8389095955995136E-2</v>
      </c>
      <c r="W1739" s="21">
        <v>25.506884512126927</v>
      </c>
      <c r="X1739" s="21">
        <v>2.4609528471305988</v>
      </c>
      <c r="Y1739" s="21">
        <v>-0.99999999999999933</v>
      </c>
      <c r="Z1739" s="21">
        <v>-0.99999999999999933</v>
      </c>
      <c r="AA1739" s="21">
        <v>66.078703779142543</v>
      </c>
      <c r="AB1739" s="21">
        <v>0.30040230068582385</v>
      </c>
      <c r="AC1739" s="21">
        <v>0.34259383111859448</v>
      </c>
      <c r="AD1739" s="21">
        <v>0.16976860085832751</v>
      </c>
      <c r="AE1739" s="21">
        <v>40.638236633137296</v>
      </c>
      <c r="AF1739" s="21">
        <v>-0.99999999999999933</v>
      </c>
      <c r="AG1739" s="21">
        <v>-0.99999999999999933</v>
      </c>
      <c r="AH1739" s="21">
        <v>-0.99999999999999933</v>
      </c>
      <c r="AI1739" s="21">
        <v>0</v>
      </c>
      <c r="AJ1739" s="21">
        <v>7.8389095955995136E-2</v>
      </c>
      <c r="AK1739" s="21">
        <v>-0.13493942400612535</v>
      </c>
      <c r="AL1739" s="21">
        <v>6.3735135433394083E-2</v>
      </c>
      <c r="AM1739" s="21">
        <v>-7.6625939115320327E-2</v>
      </c>
      <c r="AN1739" s="21">
        <v>0.41107836904811673</v>
      </c>
      <c r="AO1739" s="21">
        <v>-2.5903455979136365</v>
      </c>
      <c r="AP1739" s="21">
        <v>10.595634903369882</v>
      </c>
      <c r="AQ1739" s="21">
        <v>60.655198657260797</v>
      </c>
      <c r="AR1739" s="21">
        <v>1.223477348555404</v>
      </c>
      <c r="AS1739" s="21">
        <v>3.0467580828828296</v>
      </c>
      <c r="AT1739" s="21">
        <v>-0.99999999999999933</v>
      </c>
      <c r="AU1739" s="21">
        <v>-0.99999999999999933</v>
      </c>
      <c r="AV1739" s="21">
        <v>6.089299044178352E-2</v>
      </c>
      <c r="AW1739" s="21">
        <v>117.2469683224388</v>
      </c>
      <c r="AX1739" s="21">
        <v>125.08587791803825</v>
      </c>
      <c r="AY1739" s="21">
        <v>0.39924178562962498</v>
      </c>
      <c r="AZ1739" s="21">
        <v>64.400537203932245</v>
      </c>
      <c r="BA1739" s="26">
        <v>1563.7373842804825</v>
      </c>
    </row>
    <row r="1740" spans="1:100" x14ac:dyDescent="0.25">
      <c r="A1740">
        <v>4330</v>
      </c>
      <c r="B1740" t="s">
        <v>2101</v>
      </c>
      <c r="C1740" s="26">
        <v>3</v>
      </c>
      <c r="D1740" s="21">
        <v>3.8593648406968213</v>
      </c>
      <c r="E1740" s="21">
        <v>-1.548815426006417E-2</v>
      </c>
      <c r="F1740" s="21">
        <v>3.1061474581877802E-2</v>
      </c>
      <c r="G1740" s="21">
        <v>3.1061474581877802E-2</v>
      </c>
      <c r="H1740" s="21">
        <v>0.60653610641993061</v>
      </c>
      <c r="I1740" s="21">
        <v>0</v>
      </c>
      <c r="J1740" s="21">
        <v>36.392166385195836</v>
      </c>
      <c r="K1740" s="21">
        <v>0.60653610641993061</v>
      </c>
      <c r="L1740" s="21">
        <v>-1.0000000000000007</v>
      </c>
      <c r="M1740" s="21">
        <v>-1.0000000000000007</v>
      </c>
      <c r="N1740" s="21">
        <v>12.130722128398613</v>
      </c>
      <c r="O1740" s="21">
        <v>40.282592700474524</v>
      </c>
      <c r="P1740" s="21">
        <v>6.3737639065072651</v>
      </c>
      <c r="Q1740" s="21">
        <v>1.2953190880059917</v>
      </c>
      <c r="R1740" s="21">
        <v>1.0514350117527631</v>
      </c>
      <c r="S1740" s="21">
        <v>0.33548677676980049</v>
      </c>
      <c r="T1740" s="21">
        <v>0.37306657245371627</v>
      </c>
      <c r="U1740" s="21">
        <v>0.43617148514943804</v>
      </c>
      <c r="V1740" s="21">
        <v>0.10733066127158737</v>
      </c>
      <c r="W1740" s="21">
        <v>25.820775568984452</v>
      </c>
      <c r="X1740" s="21">
        <v>2.5343676693514312</v>
      </c>
      <c r="Y1740" s="21">
        <v>-1.0000000000000007</v>
      </c>
      <c r="Z1740" s="21">
        <v>-1.0000000000000007</v>
      </c>
      <c r="AA1740" s="21">
        <v>52.851319214408178</v>
      </c>
      <c r="AB1740" s="21">
        <v>4.5147101187697922E-2</v>
      </c>
      <c r="AC1740" s="21">
        <v>0.17514894825010599</v>
      </c>
      <c r="AD1740" s="21">
        <v>0.2992861232356156</v>
      </c>
      <c r="AE1740" s="21">
        <v>25.979108633670972</v>
      </c>
      <c r="AF1740" s="21">
        <v>-1.0000000000000007</v>
      </c>
      <c r="AG1740" s="21">
        <v>-1.0000000000000007</v>
      </c>
      <c r="AH1740" s="21">
        <v>-1.0000000000000007</v>
      </c>
      <c r="AI1740" s="21">
        <v>1.6745938819908837E-2</v>
      </c>
      <c r="AJ1740" s="21">
        <v>0.10733066127158737</v>
      </c>
      <c r="AK1740" s="21">
        <v>-4.6529298738632985E-2</v>
      </c>
      <c r="AL1740" s="21">
        <v>0.11581108720126043</v>
      </c>
      <c r="AM1740" s="21">
        <v>0.31817467666407584</v>
      </c>
      <c r="AN1740" s="21">
        <v>-6.4626808896752208E-2</v>
      </c>
      <c r="AO1740" s="21">
        <v>7.7217204229087297</v>
      </c>
      <c r="AP1740" s="21">
        <v>-1.0366147864125042</v>
      </c>
      <c r="AQ1740" s="21">
        <v>62.212941954180273</v>
      </c>
      <c r="AR1740" s="21">
        <v>1.252055495644542</v>
      </c>
      <c r="AS1740" s="21">
        <v>3.1409037757713612</v>
      </c>
      <c r="AT1740" s="21">
        <v>-1.0000000000000007</v>
      </c>
      <c r="AU1740" s="21">
        <v>-1.0000000000000007</v>
      </c>
      <c r="AV1740" s="21">
        <v>1.0824964863346418</v>
      </c>
      <c r="AW1740" s="21">
        <v>92.097297128470217</v>
      </c>
      <c r="AX1740" s="21">
        <v>103.16528203202715</v>
      </c>
      <c r="AY1740" s="21">
        <v>0.31582453171362146</v>
      </c>
      <c r="AZ1740" s="21">
        <v>30.418477969371118</v>
      </c>
      <c r="BA1740" s="26">
        <v>1450.1393720560288</v>
      </c>
    </row>
    <row r="1741" spans="1:100" x14ac:dyDescent="0.25">
      <c r="A1741">
        <v>4332</v>
      </c>
      <c r="B1741" t="s">
        <v>2102</v>
      </c>
      <c r="C1741" s="26">
        <v>3</v>
      </c>
      <c r="D1741" s="21">
        <v>4.7585181639590557</v>
      </c>
      <c r="E1741" s="21">
        <v>0</v>
      </c>
      <c r="F1741" s="21">
        <v>-6.9420262405126415E-3</v>
      </c>
      <c r="G1741" s="21">
        <v>-6.9420262405126415E-3</v>
      </c>
      <c r="H1741" s="21">
        <v>-4.1377879112089753E-2</v>
      </c>
      <c r="I1741" s="21">
        <v>0</v>
      </c>
      <c r="J1741" s="21">
        <v>-2.4826727467253846</v>
      </c>
      <c r="K1741" s="21">
        <v>-4.1377879112089753E-2</v>
      </c>
      <c r="L1741" s="21">
        <v>-1.0000000000000002</v>
      </c>
      <c r="M1741" s="21">
        <v>-1.0000000000000002</v>
      </c>
      <c r="N1741" s="21">
        <v>-0.82755758224179565</v>
      </c>
      <c r="O1741" s="21">
        <v>2.2689033909931551</v>
      </c>
      <c r="P1741" s="21">
        <v>-0.15736784037267698</v>
      </c>
      <c r="Q1741" s="21">
        <v>0.20490859233162492</v>
      </c>
      <c r="R1741" s="21">
        <v>7.5718360027358197E-2</v>
      </c>
      <c r="S1741" s="21">
        <v>0.33333333333333359</v>
      </c>
      <c r="T1741" s="21">
        <v>0.27662506229750239</v>
      </c>
      <c r="U1741" s="21">
        <v>-0.3243777304513602</v>
      </c>
      <c r="V1741" s="21">
        <v>0</v>
      </c>
      <c r="W1741" s="21">
        <v>13.078341771662618</v>
      </c>
      <c r="X1741" s="21">
        <v>-0.70288291809834613</v>
      </c>
      <c r="Y1741" s="21">
        <v>-1.0000000000000002</v>
      </c>
      <c r="Z1741" s="21">
        <v>-1.0000000000000002</v>
      </c>
      <c r="AA1741" s="21">
        <v>7.256552159042899</v>
      </c>
      <c r="AB1741" s="21">
        <v>-5.058335164456991E-2</v>
      </c>
      <c r="AC1741" s="21">
        <v>5.2954799230748431E-2</v>
      </c>
      <c r="AD1741" s="21">
        <v>-0.12032160703912005</v>
      </c>
      <c r="AE1741" s="21">
        <v>-5.8975079726470812</v>
      </c>
      <c r="AF1741" s="21">
        <v>-1.0000000000000002</v>
      </c>
      <c r="AG1741" s="21">
        <v>-1.0000000000000002</v>
      </c>
      <c r="AH1741" s="21">
        <v>-1.0000000000000002</v>
      </c>
      <c r="AI1741" s="21">
        <v>0</v>
      </c>
      <c r="AJ1741" s="21">
        <v>0</v>
      </c>
      <c r="AK1741" s="21">
        <v>8.3209319930355297E-2</v>
      </c>
      <c r="AL1741" s="21">
        <v>2.0074174546216898E-2</v>
      </c>
      <c r="AM1741" s="21">
        <v>-0.40602432874548922</v>
      </c>
      <c r="AN1741" s="21">
        <v>0.17118062014474805</v>
      </c>
      <c r="AO1741" s="21">
        <v>-9.7345616189854525</v>
      </c>
      <c r="AP1741" s="21">
        <v>4.3798863763497833</v>
      </c>
      <c r="AQ1741" s="21">
        <v>10.595669024937237</v>
      </c>
      <c r="AR1741" s="21">
        <v>0.285580665179476</v>
      </c>
      <c r="AS1741" s="21">
        <v>-0.74426079721043581</v>
      </c>
      <c r="AT1741" s="21">
        <v>-1.0000000000000002</v>
      </c>
      <c r="AU1741" s="21">
        <v>-1.0000000000000002</v>
      </c>
      <c r="AV1741" s="21">
        <v>6.8776333786845556E-2</v>
      </c>
      <c r="AW1741" s="21">
        <v>13.905341926385828</v>
      </c>
      <c r="AX1741" s="21">
        <v>13.905341926385828</v>
      </c>
      <c r="AY1741" s="21">
        <v>-1.4398347936471989E-2</v>
      </c>
      <c r="AZ1741" s="21">
        <v>-28.083012301101963</v>
      </c>
      <c r="BA1741" s="26">
        <v>1396.1707709340853</v>
      </c>
    </row>
    <row r="1742" spans="1:100" x14ac:dyDescent="0.25">
      <c r="A1742">
        <v>4334</v>
      </c>
      <c r="B1742" t="s">
        <v>2103</v>
      </c>
      <c r="C1742" s="26">
        <v>3</v>
      </c>
      <c r="D1742" s="21">
        <v>4.2865706084057855</v>
      </c>
      <c r="E1742" s="21">
        <v>0</v>
      </c>
      <c r="F1742" s="21">
        <v>1.0898620498088958</v>
      </c>
      <c r="G1742" s="21">
        <v>1.0898620498088958</v>
      </c>
      <c r="H1742" s="21">
        <v>0.6238692672983116</v>
      </c>
      <c r="I1742" s="21">
        <v>0</v>
      </c>
      <c r="J1742" s="21">
        <v>37.432156037898686</v>
      </c>
      <c r="K1742" s="21">
        <v>0.6238692672983116</v>
      </c>
      <c r="L1742" s="21">
        <v>-0.999999999999999</v>
      </c>
      <c r="M1742" s="21">
        <v>-0.999999999999999</v>
      </c>
      <c r="N1742" s="21">
        <v>12.477385345966226</v>
      </c>
      <c r="O1742" s="21">
        <v>42.808588696113347</v>
      </c>
      <c r="P1742" s="21">
        <v>-1.6687979875129209</v>
      </c>
      <c r="Q1742" s="21">
        <v>-4.4905303714272202</v>
      </c>
      <c r="R1742" s="21">
        <v>-1.6031684406209321</v>
      </c>
      <c r="S1742" s="21">
        <v>0.33057332624966579</v>
      </c>
      <c r="T1742" s="21">
        <v>0.40929692383019983</v>
      </c>
      <c r="U1742" s="21">
        <v>0.36901843962363456</v>
      </c>
      <c r="V1742" s="21">
        <v>0</v>
      </c>
      <c r="W1742" s="21">
        <v>19.40077689620755</v>
      </c>
      <c r="X1742" s="21">
        <v>1.6402872144126777</v>
      </c>
      <c r="Y1742" s="21">
        <v>-0.999999999999999</v>
      </c>
      <c r="Z1742" s="21">
        <v>-0.999999999999999</v>
      </c>
      <c r="AA1742" s="21">
        <v>43.018365498929278</v>
      </c>
      <c r="AB1742" s="21">
        <v>0.19738351575665805</v>
      </c>
      <c r="AC1742" s="21">
        <v>0.28900567801285043</v>
      </c>
      <c r="AD1742" s="21">
        <v>1.8025947097344085E-2</v>
      </c>
      <c r="AE1742" s="21">
        <v>25.220757043342626</v>
      </c>
      <c r="AF1742" s="21">
        <v>-0.999999999999999</v>
      </c>
      <c r="AG1742" s="21">
        <v>-0.999999999999999</v>
      </c>
      <c r="AH1742" s="21">
        <v>-0.999999999999999</v>
      </c>
      <c r="AI1742" s="21">
        <v>-2.9863975684964916E-3</v>
      </c>
      <c r="AJ1742" s="21">
        <v>0</v>
      </c>
      <c r="AK1742" s="21">
        <v>8.5413077742347299E-2</v>
      </c>
      <c r="AL1742" s="21">
        <v>-9.2148266432642373E-2</v>
      </c>
      <c r="AM1742" s="21">
        <v>-6.0775938207407593E-2</v>
      </c>
      <c r="AN1742" s="21">
        <v>9.451194122377321E-2</v>
      </c>
      <c r="AO1742" s="21">
        <v>-1.0923330664734565</v>
      </c>
      <c r="AP1742" s="21">
        <v>1.9020571984311192</v>
      </c>
      <c r="AQ1742" s="21">
        <v>56.832932934106225</v>
      </c>
      <c r="AR1742" s="21">
        <v>1.1088886897035002</v>
      </c>
      <c r="AS1742" s="21">
        <v>2.26415648171099</v>
      </c>
      <c r="AT1742" s="21">
        <v>-0.999999999999999</v>
      </c>
      <c r="AU1742" s="21">
        <v>-0.999999999999999</v>
      </c>
      <c r="AV1742" s="21">
        <v>-0.51330639081203588</v>
      </c>
      <c r="AW1742" s="21">
        <v>87.729011393473769</v>
      </c>
      <c r="AX1742" s="21">
        <v>87.669283442103847</v>
      </c>
      <c r="AY1742" s="21">
        <v>0.41085728720317682</v>
      </c>
      <c r="AZ1742" s="21">
        <v>56.295887126430031</v>
      </c>
      <c r="BA1742" s="26">
        <v>1676.8013435710795</v>
      </c>
    </row>
    <row r="1743" spans="1:100" x14ac:dyDescent="0.25">
      <c r="A1743">
        <v>4335</v>
      </c>
      <c r="B1743" t="s">
        <v>2104</v>
      </c>
      <c r="C1743" s="26">
        <v>2</v>
      </c>
      <c r="D1743" s="21">
        <v>3.3702492853724086</v>
      </c>
      <c r="E1743" s="21">
        <v>-8.0338709537015163E-2</v>
      </c>
      <c r="F1743" s="21">
        <v>-0.12311488485165903</v>
      </c>
      <c r="G1743" s="21">
        <v>-0.11600709155467798</v>
      </c>
      <c r="H1743" s="21">
        <v>2.8228034309610989E-2</v>
      </c>
      <c r="I1743" s="21">
        <v>0</v>
      </c>
      <c r="J1743" s="21">
        <v>1.693682058576659</v>
      </c>
      <c r="K1743" s="21">
        <v>2.8228034309610989E-2</v>
      </c>
      <c r="L1743" s="21">
        <v>-1</v>
      </c>
      <c r="M1743" s="21">
        <v>-1</v>
      </c>
      <c r="N1743" s="21">
        <v>0.56456068619221966</v>
      </c>
      <c r="O1743" s="21">
        <v>5.6041616299341541</v>
      </c>
      <c r="P1743" s="21">
        <v>-0.23909433830003152</v>
      </c>
      <c r="Q1743" s="21">
        <v>-0.2705665217401878</v>
      </c>
      <c r="R1743" s="21">
        <v>-8.7374693541279913E-2</v>
      </c>
      <c r="S1743" s="21">
        <v>0.32013131865277739</v>
      </c>
      <c r="T1743" s="21">
        <v>0.24067614311089289</v>
      </c>
      <c r="U1743" s="21">
        <v>2.3752248487591054E-2</v>
      </c>
      <c r="V1743" s="21">
        <v>-6.4902524183534285E-3</v>
      </c>
      <c r="W1743" s="21">
        <v>20.917923528782662</v>
      </c>
      <c r="X1743" s="21">
        <v>0.55333068108664918</v>
      </c>
      <c r="Y1743" s="21">
        <v>-1</v>
      </c>
      <c r="Z1743" s="21">
        <v>-1</v>
      </c>
      <c r="AA1743" s="21">
        <v>35.414556059781987</v>
      </c>
      <c r="AB1743" s="21">
        <v>5.7004952835503983E-2</v>
      </c>
      <c r="AC1743" s="21">
        <v>5.7195651260899025E-2</v>
      </c>
      <c r="AD1743" s="21">
        <v>5.3123335779959091E-2</v>
      </c>
      <c r="AE1743" s="21">
        <v>12.055262891937854</v>
      </c>
      <c r="AF1743" s="21">
        <v>-1</v>
      </c>
      <c r="AG1743" s="21">
        <v>-1</v>
      </c>
      <c r="AH1743" s="21">
        <v>-1</v>
      </c>
      <c r="AI1743" s="21">
        <v>-3.8259169717553033E-3</v>
      </c>
      <c r="AJ1743" s="21">
        <v>-6.4902524183534285E-3</v>
      </c>
      <c r="AK1743" s="21">
        <v>0.16323173015807402</v>
      </c>
      <c r="AL1743" s="21">
        <v>8.5962268311733231E-3</v>
      </c>
      <c r="AM1743" s="21">
        <v>0.18177422255603232</v>
      </c>
      <c r="AN1743" s="21">
        <v>1.666637659021461E-3</v>
      </c>
      <c r="AO1743" s="21">
        <v>5.0157029151851162</v>
      </c>
      <c r="AP1743" s="21">
        <v>0.4294583751374641</v>
      </c>
      <c r="AQ1743" s="21">
        <v>25.891203759013905</v>
      </c>
      <c r="AR1743" s="21">
        <v>0.61537986992698623</v>
      </c>
      <c r="AS1743" s="21">
        <v>0.63151040681890747</v>
      </c>
      <c r="AT1743" s="21">
        <v>-1</v>
      </c>
      <c r="AU1743" s="21">
        <v>-1</v>
      </c>
      <c r="AV1743" s="21">
        <v>-6.4233391847104082E-2</v>
      </c>
      <c r="AW1743" s="21">
        <v>46.25636335343949</v>
      </c>
      <c r="AX1743" s="21">
        <v>46.258096401387121</v>
      </c>
      <c r="AY1743" s="21">
        <v>0.10067056933183331</v>
      </c>
      <c r="AZ1743" s="21">
        <v>-11.562022637018387</v>
      </c>
      <c r="BA1743" s="26">
        <v>1387.8655147510967</v>
      </c>
    </row>
    <row r="1744" spans="1:100" x14ac:dyDescent="0.25">
      <c r="A1744">
        <v>4336</v>
      </c>
      <c r="B1744" t="s">
        <v>2105</v>
      </c>
      <c r="C1744" s="26">
        <v>3</v>
      </c>
      <c r="D1744" s="21">
        <v>3.6885829451020604</v>
      </c>
      <c r="E1744" s="21">
        <v>-2.7861949137098059E-2</v>
      </c>
      <c r="F1744" s="21">
        <v>-0.8404615676630105</v>
      </c>
      <c r="G1744" s="21">
        <v>-0.8404615676630105</v>
      </c>
      <c r="H1744" s="21">
        <v>6.3816472555405956E-2</v>
      </c>
      <c r="I1744" s="21">
        <v>0</v>
      </c>
      <c r="J1744" s="21">
        <v>3.8289883533243585</v>
      </c>
      <c r="K1744" s="21">
        <v>6.3816472555405956E-2</v>
      </c>
      <c r="L1744" s="21">
        <v>-0.99999999999999767</v>
      </c>
      <c r="M1744" s="21">
        <v>-0.99999999999999767</v>
      </c>
      <c r="N1744" s="21">
        <v>1.2763294511081189</v>
      </c>
      <c r="O1744" s="21">
        <v>6.6771097307634069</v>
      </c>
      <c r="P1744" s="21">
        <v>2.95911816985997E-2</v>
      </c>
      <c r="Q1744" s="21">
        <v>-2.4529335616746404</v>
      </c>
      <c r="R1744" s="21">
        <v>-0.96843267766000041</v>
      </c>
      <c r="S1744" s="21">
        <v>0.33333333333333265</v>
      </c>
      <c r="T1744" s="21">
        <v>0.38093074735581317</v>
      </c>
      <c r="U1744" s="21">
        <v>-5.4829860186823808E-2</v>
      </c>
      <c r="V1744" s="21">
        <v>7.522825795979687E-3</v>
      </c>
      <c r="W1744" s="21">
        <v>24.125622949715822</v>
      </c>
      <c r="X1744" s="21">
        <v>0.52386253618480294</v>
      </c>
      <c r="Y1744" s="21">
        <v>-0.99999999999999767</v>
      </c>
      <c r="Z1744" s="21">
        <v>-0.99999999999999767</v>
      </c>
      <c r="AA1744" s="21">
        <v>51.564082388347074</v>
      </c>
      <c r="AB1744" s="21">
        <v>0.19436419852422757</v>
      </c>
      <c r="AC1744" s="21">
        <v>0.16236197566769944</v>
      </c>
      <c r="AD1744" s="21">
        <v>0.21141166813389778</v>
      </c>
      <c r="AE1744" s="21">
        <v>28.406892116291232</v>
      </c>
      <c r="AF1744" s="21">
        <v>-0.99999999999999767</v>
      </c>
      <c r="AG1744" s="21">
        <v>-0.99999999999999767</v>
      </c>
      <c r="AH1744" s="21">
        <v>-0.99999999999999767</v>
      </c>
      <c r="AI1744" s="21">
        <v>0</v>
      </c>
      <c r="AJ1744" s="21">
        <v>7.522825795979687E-3</v>
      </c>
      <c r="AK1744" s="21">
        <v>-0.21995896651682459</v>
      </c>
      <c r="AL1744" s="21">
        <v>0.42866199378907416</v>
      </c>
      <c r="AM1744" s="21">
        <v>1.0822700716153062E-2</v>
      </c>
      <c r="AN1744" s="21">
        <v>-0.13134296872715454</v>
      </c>
      <c r="AO1744" s="21">
        <v>-0.82922731468029576</v>
      </c>
      <c r="AP1744" s="21">
        <v>-1.1402642492334922</v>
      </c>
      <c r="AQ1744" s="21">
        <v>27.954611303040206</v>
      </c>
      <c r="AR1744" s="21">
        <v>0.66695704629830155</v>
      </c>
      <c r="AS1744" s="21">
        <v>0.58767900874020917</v>
      </c>
      <c r="AT1744" s="21">
        <v>-0.99999999999999767</v>
      </c>
      <c r="AU1744" s="21">
        <v>-0.99999999999999767</v>
      </c>
      <c r="AV1744" s="21">
        <v>-1.808894245323011</v>
      </c>
      <c r="AW1744" s="21">
        <v>57.100927869876969</v>
      </c>
      <c r="AX1744" s="21">
        <v>57.853210449474929</v>
      </c>
      <c r="AY1744" s="21">
        <v>4.4625511409162842E-2</v>
      </c>
      <c r="AZ1744" s="21">
        <v>-1.4089174905176729</v>
      </c>
      <c r="BA1744" s="26">
        <v>1401.3712263583041</v>
      </c>
    </row>
    <row r="1745" spans="1:100" x14ac:dyDescent="0.25">
      <c r="A1745">
        <v>4337</v>
      </c>
      <c r="B1745" t="s">
        <v>2106</v>
      </c>
      <c r="C1745" s="26">
        <v>3</v>
      </c>
      <c r="D1745" s="21">
        <v>4.6997217426871085</v>
      </c>
      <c r="E1745" s="21">
        <v>8.1251849533140866E-2</v>
      </c>
      <c r="F1745" s="21">
        <v>-7.9773344953107395E-4</v>
      </c>
      <c r="G1745" s="21">
        <v>-7.9773344953107395E-4</v>
      </c>
      <c r="H1745" s="21">
        <v>-2.4926447673019561E-2</v>
      </c>
      <c r="I1745" s="21">
        <v>0</v>
      </c>
      <c r="J1745" s="21">
        <v>-1.4955868603811702</v>
      </c>
      <c r="K1745" s="21">
        <v>-2.4926447673019561E-2</v>
      </c>
      <c r="L1745" s="21">
        <v>-1.0000000000000036</v>
      </c>
      <c r="M1745" s="21">
        <v>-1.0000000000000036</v>
      </c>
      <c r="N1745" s="21">
        <v>-0.49852895346039011</v>
      </c>
      <c r="O1745" s="21">
        <v>3.2033371488564013</v>
      </c>
      <c r="P1745" s="21">
        <v>1.0594128196436854</v>
      </c>
      <c r="Q1745" s="21">
        <v>-0.10097955143085291</v>
      </c>
      <c r="R1745" s="21">
        <v>4.8305698359435517E-2</v>
      </c>
      <c r="S1745" s="21">
        <v>0.3333333333333347</v>
      </c>
      <c r="T1745" s="21">
        <v>0.35395621190663007</v>
      </c>
      <c r="U1745" s="21">
        <v>0.10761633408994478</v>
      </c>
      <c r="V1745" s="21">
        <v>-2.3101631661319171E-2</v>
      </c>
      <c r="W1745" s="21">
        <v>31.86922781366437</v>
      </c>
      <c r="X1745" s="21">
        <v>1.0173864778153019</v>
      </c>
      <c r="Y1745" s="21">
        <v>-1.0000000000000036</v>
      </c>
      <c r="Z1745" s="21">
        <v>-1.0000000000000036</v>
      </c>
      <c r="AA1745" s="21">
        <v>59.236367594972407</v>
      </c>
      <c r="AB1745" s="21">
        <v>0.19165407345324978</v>
      </c>
      <c r="AC1745" s="21">
        <v>0.17559679095136532</v>
      </c>
      <c r="AD1745" s="21">
        <v>0.17912581725435694</v>
      </c>
      <c r="AE1745" s="21">
        <v>27.318834082948598</v>
      </c>
      <c r="AF1745" s="21">
        <v>-1.0000000000000036</v>
      </c>
      <c r="AG1745" s="21">
        <v>-1.0000000000000036</v>
      </c>
      <c r="AH1745" s="21">
        <v>-1.0000000000000036</v>
      </c>
      <c r="AI1745" s="21">
        <v>0</v>
      </c>
      <c r="AJ1745" s="21">
        <v>-2.3101631661319171E-2</v>
      </c>
      <c r="AK1745" s="21">
        <v>0.11330940879249249</v>
      </c>
      <c r="AL1745" s="21">
        <v>0.11479991578050398</v>
      </c>
      <c r="AM1745" s="21">
        <v>0.16331793221020216</v>
      </c>
      <c r="AN1745" s="21">
        <v>-3.7018010745159736E-2</v>
      </c>
      <c r="AO1745" s="21">
        <v>4.6494953492175153</v>
      </c>
      <c r="AP1745" s="21">
        <v>-0.35145068972647397</v>
      </c>
      <c r="AQ1745" s="21">
        <v>30.373640953283207</v>
      </c>
      <c r="AR1745" s="21">
        <v>0.77180424766858957</v>
      </c>
      <c r="AS1745" s="21">
        <v>0.99246003014228201</v>
      </c>
      <c r="AT1745" s="21">
        <v>-1.0000000000000036</v>
      </c>
      <c r="AU1745" s="21">
        <v>-1.0000000000000036</v>
      </c>
      <c r="AV1745" s="21">
        <v>4.7507964909904221E-2</v>
      </c>
      <c r="AW1745" s="21">
        <v>62.088254054102343</v>
      </c>
      <c r="AX1745" s="21">
        <v>59.778090887970407</v>
      </c>
      <c r="AY1745" s="21">
        <v>-1.8543730272185963E-2</v>
      </c>
      <c r="AZ1745" s="21">
        <v>-9.1118892364230515</v>
      </c>
      <c r="BA1745" s="26">
        <v>1363.936484467753</v>
      </c>
    </row>
    <row r="1746" spans="1:100" x14ac:dyDescent="0.25">
      <c r="A1746">
        <v>4338</v>
      </c>
      <c r="B1746" t="s">
        <v>2107</v>
      </c>
      <c r="C1746" s="26">
        <v>3</v>
      </c>
      <c r="D1746" s="21">
        <v>4.7160319595417723</v>
      </c>
      <c r="E1746" s="21">
        <v>-1.1526174668664447E-2</v>
      </c>
      <c r="F1746" s="21">
        <v>1.3482378608297347</v>
      </c>
      <c r="G1746" s="21">
        <v>1.3482378608297347</v>
      </c>
      <c r="H1746" s="21">
        <v>0.5289863078868533</v>
      </c>
      <c r="I1746" s="21">
        <v>0</v>
      </c>
      <c r="J1746" s="21">
        <v>31.739178473211201</v>
      </c>
      <c r="K1746" s="21">
        <v>0.5289863078868533</v>
      </c>
      <c r="L1746" s="21">
        <v>-0.999999999999999</v>
      </c>
      <c r="M1746" s="21">
        <v>-0.999999999999999</v>
      </c>
      <c r="N1746" s="21">
        <v>10.579726157737067</v>
      </c>
      <c r="O1746" s="21">
        <v>37.803448293582711</v>
      </c>
      <c r="P1746" s="21">
        <v>5.1101925295390267E-3</v>
      </c>
      <c r="Q1746" s="21">
        <v>-4.317426870766802</v>
      </c>
      <c r="R1746" s="21">
        <v>-1.5324868599280834</v>
      </c>
      <c r="S1746" s="21">
        <v>0.33333333333333326</v>
      </c>
      <c r="T1746" s="21">
        <v>0.33152427383065763</v>
      </c>
      <c r="U1746" s="21">
        <v>0.10235589226693459</v>
      </c>
      <c r="V1746" s="21">
        <v>0</v>
      </c>
      <c r="W1746" s="21">
        <v>9.5290876617628726</v>
      </c>
      <c r="X1746" s="21">
        <v>0.53720729439025705</v>
      </c>
      <c r="Y1746" s="21">
        <v>-0.999999999999999</v>
      </c>
      <c r="Z1746" s="21">
        <v>-0.999999999999999</v>
      </c>
      <c r="AA1746" s="21">
        <v>56.700525967170947</v>
      </c>
      <c r="AB1746" s="21">
        <v>0.3023363652259356</v>
      </c>
      <c r="AC1746" s="21">
        <v>0.2685880275005943</v>
      </c>
      <c r="AD1746" s="21">
        <v>0.40315411058019368</v>
      </c>
      <c r="AE1746" s="21">
        <v>48.703925165336138</v>
      </c>
      <c r="AF1746" s="21">
        <v>-0.999999999999999</v>
      </c>
      <c r="AG1746" s="21">
        <v>-0.999999999999999</v>
      </c>
      <c r="AH1746" s="21">
        <v>-0.999999999999999</v>
      </c>
      <c r="AI1746" s="21">
        <v>-8.329079970220718E-2</v>
      </c>
      <c r="AJ1746" s="21">
        <v>0</v>
      </c>
      <c r="AK1746" s="21">
        <v>0.52904409448477818</v>
      </c>
      <c r="AL1746" s="21">
        <v>0.41824321754539384</v>
      </c>
      <c r="AM1746" s="21">
        <v>1.3811708081028183E-2</v>
      </c>
      <c r="AN1746" s="21">
        <v>7.8366521001838871E-2</v>
      </c>
      <c r="AO1746" s="21">
        <v>2.9905131744495961</v>
      </c>
      <c r="AP1746" s="21">
        <v>4.0503791127729407</v>
      </c>
      <c r="AQ1746" s="21">
        <v>41.268266134974091</v>
      </c>
      <c r="AR1746" s="21">
        <v>0.76721349943092498</v>
      </c>
      <c r="AS1746" s="21">
        <v>1.0661936022771101</v>
      </c>
      <c r="AT1746" s="21">
        <v>-0.999999999999999</v>
      </c>
      <c r="AU1746" s="21">
        <v>-0.999999999999999</v>
      </c>
      <c r="AV1746" s="21">
        <v>-0.18424899909834913</v>
      </c>
      <c r="AW1746" s="21">
        <v>98.554353373526595</v>
      </c>
      <c r="AX1746" s="21">
        <v>96.888537379482443</v>
      </c>
      <c r="AY1746" s="21">
        <v>0.23451682938698964</v>
      </c>
      <c r="AZ1746" s="21">
        <v>19.174917962088582</v>
      </c>
      <c r="BA1746" s="26">
        <v>1501.9012664549368</v>
      </c>
      <c r="CU1746" t="e">
        <v>#N/A</v>
      </c>
      <c r="CV1746" t="e">
        <v>#N/A</v>
      </c>
    </row>
    <row r="1747" spans="1:100" x14ac:dyDescent="0.25">
      <c r="A1747">
        <v>4342</v>
      </c>
      <c r="B1747" t="s">
        <v>2108</v>
      </c>
      <c r="C1747" s="26">
        <v>3</v>
      </c>
      <c r="D1747" s="21">
        <v>4.7592935392108027</v>
      </c>
      <c r="E1747" s="21">
        <v>0</v>
      </c>
      <c r="F1747" s="21">
        <v>-0.56944625253719672</v>
      </c>
      <c r="G1747" s="21">
        <v>-0.56944625253719672</v>
      </c>
      <c r="H1747" s="21">
        <v>0.50862364684887296</v>
      </c>
      <c r="I1747" s="21">
        <v>0</v>
      </c>
      <c r="J1747" s="21">
        <v>30.517418810932384</v>
      </c>
      <c r="K1747" s="21">
        <v>0.50862364684887296</v>
      </c>
      <c r="L1747" s="21">
        <v>-1.0000000000000007</v>
      </c>
      <c r="M1747" s="21">
        <v>-1.0000000000000007</v>
      </c>
      <c r="N1747" s="21">
        <v>10.172472936977464</v>
      </c>
      <c r="O1747" s="21">
        <v>34.707266097605959</v>
      </c>
      <c r="P1747" s="21">
        <v>-4.5617931450191204E-2</v>
      </c>
      <c r="Q1747" s="21">
        <v>-2.978547970930213</v>
      </c>
      <c r="R1747" s="21">
        <v>-0.9736328013038088</v>
      </c>
      <c r="S1747" s="21">
        <v>0.33333333333333343</v>
      </c>
      <c r="T1747" s="21">
        <v>0.34037188693911585</v>
      </c>
      <c r="U1747" s="21">
        <v>0.32826131764260918</v>
      </c>
      <c r="V1747" s="21">
        <v>-8.9021754461415768E-3</v>
      </c>
      <c r="W1747" s="21">
        <v>19.377628624801766</v>
      </c>
      <c r="X1747" s="21">
        <v>1.4221504384284083</v>
      </c>
      <c r="Y1747" s="21">
        <v>-1.0000000000000007</v>
      </c>
      <c r="Z1747" s="21">
        <v>-1.0000000000000007</v>
      </c>
      <c r="AA1747" s="21">
        <v>62.880474127949356</v>
      </c>
      <c r="AB1747" s="21">
        <v>2.7625448399202831E-2</v>
      </c>
      <c r="AC1747" s="21">
        <v>0.42498054140661667</v>
      </c>
      <c r="AD1747" s="21">
        <v>0.43692357628320788</v>
      </c>
      <c r="AE1747" s="21">
        <v>44.476478304451355</v>
      </c>
      <c r="AF1747" s="21">
        <v>-1.0000000000000007</v>
      </c>
      <c r="AG1747" s="21">
        <v>-1.0000000000000007</v>
      </c>
      <c r="AH1747" s="21">
        <v>-1.0000000000000007</v>
      </c>
      <c r="AI1747" s="21">
        <v>-4.0559316540395199E-2</v>
      </c>
      <c r="AJ1747" s="21">
        <v>-8.9021754461415768E-3</v>
      </c>
      <c r="AK1747" s="21">
        <v>-0.17580993140370954</v>
      </c>
      <c r="AL1747" s="21">
        <v>8.617645073088577E-2</v>
      </c>
      <c r="AM1747" s="21">
        <v>-0.16387683996333116</v>
      </c>
      <c r="AN1747" s="21">
        <v>-8.4314141287028202E-2</v>
      </c>
      <c r="AO1747" s="21">
        <v>-4.9759706561018255</v>
      </c>
      <c r="AP1747" s="21">
        <v>-1.6769712785212763</v>
      </c>
      <c r="AQ1747" s="21">
        <v>49.895047435734114</v>
      </c>
      <c r="AR1747" s="21">
        <v>0.99306436246891727</v>
      </c>
      <c r="AS1747" s="21">
        <v>1.9307740852772803</v>
      </c>
      <c r="AT1747" s="21">
        <v>-1.0000000000000007</v>
      </c>
      <c r="AU1747" s="21">
        <v>-1.0000000000000007</v>
      </c>
      <c r="AV1747" s="21">
        <v>-1.5430790538410053</v>
      </c>
      <c r="AW1747" s="21">
        <v>95.910768947034057</v>
      </c>
      <c r="AX1747" s="21">
        <v>94.20936507161197</v>
      </c>
      <c r="AY1747" s="21">
        <v>0.38317201895464514</v>
      </c>
      <c r="AZ1747" s="21">
        <v>16.893307898600586</v>
      </c>
      <c r="BA1747" s="26">
        <v>1584.8854156833188</v>
      </c>
    </row>
    <row r="1748" spans="1:100" x14ac:dyDescent="0.25">
      <c r="A1748">
        <v>4343</v>
      </c>
      <c r="B1748" t="s">
        <v>2109</v>
      </c>
      <c r="C1748" s="26">
        <v>3</v>
      </c>
      <c r="D1748" s="21">
        <v>2.4366996335182223</v>
      </c>
      <c r="E1748" s="21">
        <v>0</v>
      </c>
      <c r="F1748" s="21">
        <v>5.6899363433854572E-2</v>
      </c>
      <c r="G1748" s="21">
        <v>5.6899363433854572E-2</v>
      </c>
      <c r="H1748" s="21">
        <v>-0.13619906927469619</v>
      </c>
      <c r="I1748" s="21">
        <v>0</v>
      </c>
      <c r="J1748" s="21">
        <v>-8.1719441564817714</v>
      </c>
      <c r="K1748" s="21">
        <v>-0.13619906927469619</v>
      </c>
      <c r="L1748" s="21">
        <v>-1.0000000000000002</v>
      </c>
      <c r="M1748" s="21">
        <v>-1.0000000000000002</v>
      </c>
      <c r="N1748" s="21">
        <v>-2.7239813854939245</v>
      </c>
      <c r="O1748" s="21">
        <v>-5.6783451595296963</v>
      </c>
      <c r="P1748" s="21">
        <v>-0.35023827126596241</v>
      </c>
      <c r="Q1748" s="21">
        <v>-0.69025428463347338</v>
      </c>
      <c r="R1748" s="21">
        <v>-0.25999203503018053</v>
      </c>
      <c r="S1748" s="21">
        <v>0.33333333333333315</v>
      </c>
      <c r="T1748" s="21">
        <v>0.28566390173988621</v>
      </c>
      <c r="U1748" s="21">
        <v>8.4258415993081828E-2</v>
      </c>
      <c r="V1748" s="21">
        <v>-1.8852916200362196E-2</v>
      </c>
      <c r="W1748" s="21">
        <v>32.82407216562541</v>
      </c>
      <c r="X1748" s="21">
        <v>0.92023595777972578</v>
      </c>
      <c r="Y1748" s="21">
        <v>-1.0000000000000002</v>
      </c>
      <c r="Z1748" s="21">
        <v>-1.0000000000000002</v>
      </c>
      <c r="AA1748" s="21">
        <v>73.800748097465672</v>
      </c>
      <c r="AB1748" s="21">
        <v>1.7925989891678661E-2</v>
      </c>
      <c r="AC1748" s="21">
        <v>0.57004732385358847</v>
      </c>
      <c r="AD1748" s="21">
        <v>0.23676004559214109</v>
      </c>
      <c r="AE1748" s="21">
        <v>41.236667966870407</v>
      </c>
      <c r="AF1748" s="21">
        <v>-1.0000000000000002</v>
      </c>
      <c r="AG1748" s="21">
        <v>-1.0000000000000002</v>
      </c>
      <c r="AH1748" s="21">
        <v>-1.0000000000000002</v>
      </c>
      <c r="AI1748" s="21">
        <v>0</v>
      </c>
      <c r="AJ1748" s="21">
        <v>-1.8852916200362196E-2</v>
      </c>
      <c r="AK1748" s="21">
        <v>0.12262516470597382</v>
      </c>
      <c r="AL1748" s="21">
        <v>5.8815071879551956E-2</v>
      </c>
      <c r="AM1748" s="21">
        <v>0.42631521022036767</v>
      </c>
      <c r="AN1748" s="21">
        <v>-4.9411809777183666E-2</v>
      </c>
      <c r="AO1748" s="21">
        <v>11.271006079039061</v>
      </c>
      <c r="AP1748" s="21">
        <v>-0.94121988503183118</v>
      </c>
      <c r="AQ1748" s="21">
        <v>24.652128009143645</v>
      </c>
      <c r="AR1748" s="21">
        <v>0.68440273486593894</v>
      </c>
      <c r="AS1748" s="21">
        <v>0.78403688850502995</v>
      </c>
      <c r="AT1748" s="21">
        <v>-1.0000000000000002</v>
      </c>
      <c r="AU1748" s="21">
        <v>-1.0000000000000002</v>
      </c>
      <c r="AV1748" s="21">
        <v>-0.20309267159632582</v>
      </c>
      <c r="AW1748" s="21">
        <v>67.18118305290416</v>
      </c>
      <c r="AX1748" s="21">
        <v>65.295891432867947</v>
      </c>
      <c r="AY1748" s="21">
        <v>2.7926783136519143E-2</v>
      </c>
      <c r="AZ1748" s="21">
        <v>-22.697256264078703</v>
      </c>
      <c r="BA1748" s="26">
        <v>1418.1457018472554</v>
      </c>
    </row>
    <row r="1749" spans="1:100" x14ac:dyDescent="0.25">
      <c r="A1749">
        <v>4348</v>
      </c>
      <c r="B1749" t="s">
        <v>2110</v>
      </c>
      <c r="C1749" s="26">
        <v>3</v>
      </c>
      <c r="D1749" s="21">
        <v>3.1235002297640646</v>
      </c>
      <c r="E1749" s="21">
        <v>0</v>
      </c>
      <c r="F1749" s="21">
        <v>-1.0452576948489889E-2</v>
      </c>
      <c r="G1749" s="21">
        <v>-1.0452576948489889E-2</v>
      </c>
      <c r="H1749" s="21">
        <v>6.1840984560469173E-2</v>
      </c>
      <c r="I1749" s="21">
        <v>0</v>
      </c>
      <c r="J1749" s="21">
        <v>3.7104590736281482</v>
      </c>
      <c r="K1749" s="21">
        <v>6.1840984560469173E-2</v>
      </c>
      <c r="L1749" s="21">
        <v>-1.0000000000000011</v>
      </c>
      <c r="M1749" s="21">
        <v>-1.0000000000000011</v>
      </c>
      <c r="N1749" s="21">
        <v>1.2368196912093834</v>
      </c>
      <c r="O1749" s="21">
        <v>6.8235067264437239</v>
      </c>
      <c r="P1749" s="21">
        <v>13.88635617844219</v>
      </c>
      <c r="Q1749" s="21">
        <v>2.022958066943636</v>
      </c>
      <c r="R1749" s="21">
        <v>2.1072360867647442</v>
      </c>
      <c r="S1749" s="21">
        <v>0.35342758332786872</v>
      </c>
      <c r="T1749" s="21">
        <v>0.1598183048389068</v>
      </c>
      <c r="U1749" s="21">
        <v>-6.9869079867168393E-2</v>
      </c>
      <c r="V1749" s="21">
        <v>0</v>
      </c>
      <c r="W1749" s="21">
        <v>15.261432949565519</v>
      </c>
      <c r="X1749" s="21">
        <v>-8.3037782940751162E-3</v>
      </c>
      <c r="Y1749" s="21">
        <v>-1.0000000000000011</v>
      </c>
      <c r="Z1749" s="21">
        <v>-1.0000000000000011</v>
      </c>
      <c r="AA1749" s="21">
        <v>28.234538798854732</v>
      </c>
      <c r="AB1749" s="21">
        <v>7.9127376502117819E-2</v>
      </c>
      <c r="AC1749" s="21">
        <v>8.8310521056766733E-2</v>
      </c>
      <c r="AD1749" s="21">
        <v>4.9879497691604754E-2</v>
      </c>
      <c r="AE1749" s="21">
        <v>10.865869762524463</v>
      </c>
      <c r="AF1749" s="21">
        <v>-1.0000000000000011</v>
      </c>
      <c r="AG1749" s="21">
        <v>-1.0000000000000011</v>
      </c>
      <c r="AH1749" s="21">
        <v>-1.0000000000000011</v>
      </c>
      <c r="AI1749" s="21">
        <v>1.2282334907812919E-3</v>
      </c>
      <c r="AJ1749" s="21">
        <v>0</v>
      </c>
      <c r="AK1749" s="21">
        <v>-3.8233745445999681E-2</v>
      </c>
      <c r="AL1749" s="21">
        <v>-9.7874830618783507E-2</v>
      </c>
      <c r="AM1749" s="21">
        <v>0.40490456906897326</v>
      </c>
      <c r="AN1749" s="21">
        <v>-2.3839985211586829E-2</v>
      </c>
      <c r="AO1749" s="21">
        <v>9.9314454994943304</v>
      </c>
      <c r="AP1749" s="21">
        <v>-1.085373783383589</v>
      </c>
      <c r="AQ1749" s="21">
        <v>18.971892023193668</v>
      </c>
      <c r="AR1749" s="21">
        <v>0.44337680829960729</v>
      </c>
      <c r="AS1749" s="21">
        <v>5.3537206266393703E-2</v>
      </c>
      <c r="AT1749" s="21">
        <v>-1.0000000000000011</v>
      </c>
      <c r="AU1749" s="21">
        <v>-1.0000000000000011</v>
      </c>
      <c r="AV1749" s="21">
        <v>2.0967835098162539</v>
      </c>
      <c r="AW1749" s="21">
        <v>33.972671741914887</v>
      </c>
      <c r="AX1749" s="21">
        <v>33.997236411730519</v>
      </c>
      <c r="AY1749" s="21">
        <v>0.18943267842350309</v>
      </c>
      <c r="AZ1749" s="21">
        <v>-28.66775187236636</v>
      </c>
      <c r="BA1749" s="26">
        <v>1306.7349386555595</v>
      </c>
    </row>
    <row r="1750" spans="1:100" x14ac:dyDescent="0.25">
      <c r="A1750">
        <v>4353</v>
      </c>
      <c r="B1750" t="s">
        <v>2111</v>
      </c>
      <c r="C1750" s="26">
        <v>3</v>
      </c>
      <c r="D1750" s="21">
        <v>4.0099564863138593</v>
      </c>
      <c r="E1750" s="21">
        <v>-4.0840430027601054E-3</v>
      </c>
      <c r="F1750" s="21">
        <v>-0.74235903301899342</v>
      </c>
      <c r="G1750" s="21">
        <v>-0.74235903301899342</v>
      </c>
      <c r="H1750" s="21">
        <v>7.7368753877560134E-2</v>
      </c>
      <c r="I1750" s="21">
        <v>0</v>
      </c>
      <c r="J1750" s="21">
        <v>4.6421252326536075</v>
      </c>
      <c r="K1750" s="21">
        <v>7.7368753877560134E-2</v>
      </c>
      <c r="L1750" s="21">
        <v>-1.0000000000000009</v>
      </c>
      <c r="M1750" s="21">
        <v>-1.0000000000000009</v>
      </c>
      <c r="N1750" s="21">
        <v>1.5473750775512025</v>
      </c>
      <c r="O1750" s="21">
        <v>7.9097226859484735</v>
      </c>
      <c r="P1750" s="21">
        <v>-0.20716792583310639</v>
      </c>
      <c r="Q1750" s="21">
        <v>1.7949122559295516</v>
      </c>
      <c r="R1750" s="21">
        <v>0.5791078045657907</v>
      </c>
      <c r="S1750" s="21">
        <v>0.33333333333333354</v>
      </c>
      <c r="T1750" s="21">
        <v>0.18205398745131662</v>
      </c>
      <c r="U1750" s="21">
        <v>-0.32096717278086623</v>
      </c>
      <c r="V1750" s="21">
        <v>7.1614848055505127E-3</v>
      </c>
      <c r="W1750" s="21">
        <v>4.9685151572709767</v>
      </c>
      <c r="X1750" s="21">
        <v>-0.95416056126508875</v>
      </c>
      <c r="Y1750" s="21">
        <v>-1.0000000000000009</v>
      </c>
      <c r="Z1750" s="21">
        <v>-1.0000000000000009</v>
      </c>
      <c r="AA1750" s="21">
        <v>24.000387647659732</v>
      </c>
      <c r="AB1750" s="21">
        <v>4.2946393927669468E-2</v>
      </c>
      <c r="AC1750" s="21">
        <v>7.3067155716479273E-2</v>
      </c>
      <c r="AD1750" s="21">
        <v>0.25304174407231078</v>
      </c>
      <c r="AE1750" s="21">
        <v>18.45276468582297</v>
      </c>
      <c r="AF1750" s="21">
        <v>-1.0000000000000009</v>
      </c>
      <c r="AG1750" s="21">
        <v>-1.0000000000000009</v>
      </c>
      <c r="AH1750" s="21">
        <v>-1.0000000000000009</v>
      </c>
      <c r="AI1750" s="21">
        <v>0</v>
      </c>
      <c r="AJ1750" s="21">
        <v>7.1614848055505127E-3</v>
      </c>
      <c r="AK1750" s="21">
        <v>-0.12849756301703197</v>
      </c>
      <c r="AL1750" s="21">
        <v>-4.7060235701925815E-2</v>
      </c>
      <c r="AM1750" s="21">
        <v>-0.13515521207954631</v>
      </c>
      <c r="AN1750" s="21">
        <v>9.1403463350074737E-2</v>
      </c>
      <c r="AO1750" s="21">
        <v>-4.0213681170738154</v>
      </c>
      <c r="AP1750" s="21">
        <v>2.0497854052422393</v>
      </c>
      <c r="AQ1750" s="21">
        <v>9.6106403899245869</v>
      </c>
      <c r="AR1750" s="21">
        <v>0.20158163280933464</v>
      </c>
      <c r="AS1750" s="21">
        <v>-0.87679180738752827</v>
      </c>
      <c r="AT1750" s="21">
        <v>-1.0000000000000009</v>
      </c>
      <c r="AU1750" s="21">
        <v>-1.0000000000000009</v>
      </c>
      <c r="AV1750" s="21">
        <v>-0.16325122845320261</v>
      </c>
      <c r="AW1750" s="21">
        <v>33.959895738850463</v>
      </c>
      <c r="AX1750" s="21">
        <v>34.676044219405526</v>
      </c>
      <c r="AY1750" s="21">
        <v>-4.5355534582018756E-2</v>
      </c>
      <c r="AZ1750" s="21">
        <v>-42.846642899631107</v>
      </c>
      <c r="BA1750" s="26">
        <v>1434.9718675770703</v>
      </c>
    </row>
    <row r="1751" spans="1:100" x14ac:dyDescent="0.25">
      <c r="A1751">
        <v>4355</v>
      </c>
      <c r="B1751" t="s">
        <v>2112</v>
      </c>
      <c r="C1751" s="26">
        <v>3</v>
      </c>
      <c r="D1751" s="21">
        <v>2.7132050719399774</v>
      </c>
      <c r="E1751" s="21">
        <v>-7.1961322333173247E-3</v>
      </c>
      <c r="F1751" s="21">
        <v>0.3542391339569691</v>
      </c>
      <c r="G1751" s="21">
        <v>0.3542391339569691</v>
      </c>
      <c r="H1751" s="21">
        <v>-7.9175147916229149E-2</v>
      </c>
      <c r="I1751" s="21">
        <v>0</v>
      </c>
      <c r="J1751" s="21">
        <v>-4.7505088749737441</v>
      </c>
      <c r="K1751" s="21">
        <v>-7.9175147916229149E-2</v>
      </c>
      <c r="L1751" s="21">
        <v>-1.0000000000000022</v>
      </c>
      <c r="M1751" s="21">
        <v>-1.0000000000000022</v>
      </c>
      <c r="N1751" s="21">
        <v>-1.5835029583245817</v>
      </c>
      <c r="O1751" s="21">
        <v>-1.6830646690768027</v>
      </c>
      <c r="P1751" s="21">
        <v>-0.11181424531441807</v>
      </c>
      <c r="Q1751" s="21">
        <v>-1.1542450348021247</v>
      </c>
      <c r="R1751" s="21">
        <v>-0.44871171402760329</v>
      </c>
      <c r="S1751" s="21">
        <v>0.33333333333333409</v>
      </c>
      <c r="T1751" s="21">
        <v>0.27340764645771964</v>
      </c>
      <c r="U1751" s="21">
        <v>0.15735861035789572</v>
      </c>
      <c r="V1751" s="21">
        <v>0</v>
      </c>
      <c r="W1751" s="21">
        <v>33.730989522607146</v>
      </c>
      <c r="X1751" s="21">
        <v>1.255424882263251</v>
      </c>
      <c r="Y1751" s="21">
        <v>-1.0000000000000022</v>
      </c>
      <c r="Z1751" s="21">
        <v>-1.0000000000000022</v>
      </c>
      <c r="AA1751" s="21">
        <v>58.145001831803931</v>
      </c>
      <c r="AB1751" s="21">
        <v>-0.10520310021354431</v>
      </c>
      <c r="AC1751" s="21">
        <v>0.2120348291781424</v>
      </c>
      <c r="AD1751" s="21">
        <v>0.39042275149989025</v>
      </c>
      <c r="AE1751" s="21">
        <v>24.862724023224416</v>
      </c>
      <c r="AF1751" s="21">
        <v>-1.0000000000000022</v>
      </c>
      <c r="AG1751" s="21">
        <v>-1.0000000000000022</v>
      </c>
      <c r="AH1751" s="21">
        <v>-1.0000000000000022</v>
      </c>
      <c r="AI1751" s="21">
        <v>0</v>
      </c>
      <c r="AJ1751" s="21">
        <v>0</v>
      </c>
      <c r="AK1751" s="21">
        <v>-0.16221581125842288</v>
      </c>
      <c r="AL1751" s="21">
        <v>-4.0729129272414469E-2</v>
      </c>
      <c r="AM1751" s="21">
        <v>0.21124374388253311</v>
      </c>
      <c r="AN1751" s="21">
        <v>-9.362088888479897E-2</v>
      </c>
      <c r="AO1751" s="21">
        <v>4.4700145407712135</v>
      </c>
      <c r="AP1751" s="21">
        <v>-2.544167868482047</v>
      </c>
      <c r="AQ1751" s="21">
        <v>28.980480647633399</v>
      </c>
      <c r="AR1751" s="21">
        <v>0.76409959014894924</v>
      </c>
      <c r="AS1751" s="21">
        <v>1.1762497343470224</v>
      </c>
      <c r="AT1751" s="21">
        <v>-1.0000000000000022</v>
      </c>
      <c r="AU1751" s="21">
        <v>-1.0000000000000022</v>
      </c>
      <c r="AV1751" s="21">
        <v>-9.4472580070634152E-2</v>
      </c>
      <c r="AW1751" s="21">
        <v>53.91776929424509</v>
      </c>
      <c r="AX1751" s="21">
        <v>53.91776929424509</v>
      </c>
      <c r="AY1751" s="21">
        <v>6.6083122896165108E-2</v>
      </c>
      <c r="AZ1751" s="21">
        <v>-12.244349249975444</v>
      </c>
      <c r="BA1751" s="26">
        <v>1425.9791086117698</v>
      </c>
    </row>
    <row r="1752" spans="1:100" x14ac:dyDescent="0.25">
      <c r="A1752">
        <v>4356</v>
      </c>
      <c r="B1752" t="s">
        <v>2113</v>
      </c>
      <c r="C1752" s="26">
        <v>3</v>
      </c>
      <c r="D1752" s="21">
        <v>5.7015901263177753</v>
      </c>
      <c r="E1752" s="21">
        <v>-2.7465182986863151E-3</v>
      </c>
      <c r="F1752" s="21">
        <v>-1.4077916966818411</v>
      </c>
      <c r="G1752" s="21">
        <v>-1.4077916966818411</v>
      </c>
      <c r="H1752" s="21">
        <v>-7.990180499711616E-2</v>
      </c>
      <c r="I1752" s="21">
        <v>0</v>
      </c>
      <c r="J1752" s="21">
        <v>-4.7941082998269717</v>
      </c>
      <c r="K1752" s="21">
        <v>-7.990180499711616E-2</v>
      </c>
      <c r="L1752" s="21">
        <v>-1</v>
      </c>
      <c r="M1752" s="21">
        <v>-1</v>
      </c>
      <c r="N1752" s="21">
        <v>-1.5980360999423247</v>
      </c>
      <c r="O1752" s="21">
        <v>-0.5003098701910349</v>
      </c>
      <c r="P1752" s="21">
        <v>4.8319404761205798</v>
      </c>
      <c r="Q1752" s="21">
        <v>-5.2987864278823222</v>
      </c>
      <c r="R1752" s="21">
        <v>-1.4304689261974981</v>
      </c>
      <c r="S1752" s="21">
        <v>0.34934887676131687</v>
      </c>
      <c r="T1752" s="21">
        <v>0.31140520120568654</v>
      </c>
      <c r="U1752" s="21">
        <v>-0.14853729958990827</v>
      </c>
      <c r="V1752" s="21">
        <v>-1.941295814964682E-2</v>
      </c>
      <c r="W1752" s="21">
        <v>22.908225008982583</v>
      </c>
      <c r="X1752" s="21">
        <v>2.7074664119914466E-4</v>
      </c>
      <c r="Y1752" s="21">
        <v>-1</v>
      </c>
      <c r="Z1752" s="21">
        <v>-1</v>
      </c>
      <c r="AA1752" s="21">
        <v>73.087999959790125</v>
      </c>
      <c r="AB1752" s="21">
        <v>0.1882397091251819</v>
      </c>
      <c r="AC1752" s="21">
        <v>0.48083206780634974</v>
      </c>
      <c r="AD1752" s="21">
        <v>0.36313310060856735</v>
      </c>
      <c r="AE1752" s="21">
        <v>51.610243877004962</v>
      </c>
      <c r="AF1752" s="21">
        <v>-1</v>
      </c>
      <c r="AG1752" s="21">
        <v>-1</v>
      </c>
      <c r="AH1752" s="21">
        <v>-1</v>
      </c>
      <c r="AI1752" s="21">
        <v>-4.5192136320807624E-2</v>
      </c>
      <c r="AJ1752" s="21">
        <v>-1.941295814964682E-2</v>
      </c>
      <c r="AK1752" s="21">
        <v>0.45167756880224175</v>
      </c>
      <c r="AL1752" s="21">
        <v>1.4536635429423777E-2</v>
      </c>
      <c r="AM1752" s="21">
        <v>3.4413307707999594E-2</v>
      </c>
      <c r="AN1752" s="21">
        <v>0.3587195640354488</v>
      </c>
      <c r="AO1752" s="21">
        <v>3.118720536711197</v>
      </c>
      <c r="AP1752" s="21">
        <v>9.0406722780333357</v>
      </c>
      <c r="AQ1752" s="21">
        <v>18.114116709155613</v>
      </c>
      <c r="AR1752" s="21">
        <v>0.49280382022744845</v>
      </c>
      <c r="AS1752" s="21">
        <v>-7.9631058355916717E-2</v>
      </c>
      <c r="AT1752" s="21">
        <v>-1</v>
      </c>
      <c r="AU1752" s="21">
        <v>-1</v>
      </c>
      <c r="AV1752" s="21">
        <v>-2.8382606228793392</v>
      </c>
      <c r="AW1752" s="21">
        <v>81.628362367632391</v>
      </c>
      <c r="AX1752" s="21">
        <v>78.783223826251557</v>
      </c>
      <c r="AY1752" s="21">
        <v>1.0726559783309681E-2</v>
      </c>
      <c r="AZ1752" s="21">
        <v>9.2770395806121986</v>
      </c>
      <c r="BA1752" s="26">
        <v>1501.8537577579314</v>
      </c>
    </row>
    <row r="1753" spans="1:100" x14ac:dyDescent="0.25">
      <c r="A1753">
        <v>4357</v>
      </c>
      <c r="B1753" t="s">
        <v>1305</v>
      </c>
      <c r="C1753" s="26">
        <v>3</v>
      </c>
      <c r="D1753" s="21">
        <v>3.0037413862528934</v>
      </c>
      <c r="E1753" s="21">
        <v>0</v>
      </c>
      <c r="F1753" s="21">
        <v>0.17535416680072249</v>
      </c>
      <c r="G1753" s="21">
        <v>0.17535416680072249</v>
      </c>
      <c r="H1753" s="21">
        <v>2.5899465913744202E-2</v>
      </c>
      <c r="I1753" s="21">
        <v>0</v>
      </c>
      <c r="J1753" s="21">
        <v>1.5539679548246539</v>
      </c>
      <c r="K1753" s="21">
        <v>2.5899465913744202E-2</v>
      </c>
      <c r="L1753" s="21">
        <v>-0.99999999999999933</v>
      </c>
      <c r="M1753" s="21">
        <v>-0.99999999999999933</v>
      </c>
      <c r="N1753" s="21">
        <v>0.51798931827488437</v>
      </c>
      <c r="O1753" s="21">
        <v>4.7330635078782652</v>
      </c>
      <c r="P1753" s="21">
        <v>1.5345402317179011</v>
      </c>
      <c r="Q1753" s="21">
        <v>-0.47476248051212744</v>
      </c>
      <c r="R1753" s="21">
        <v>1.131461437989249E-2</v>
      </c>
      <c r="S1753" s="21">
        <v>0.33333333333333326</v>
      </c>
      <c r="T1753" s="21">
        <v>0.2077557911006484</v>
      </c>
      <c r="U1753" s="21">
        <v>-3.3089699622651333E-2</v>
      </c>
      <c r="V1753" s="21">
        <v>-2.174612079368133E-3</v>
      </c>
      <c r="W1753" s="21">
        <v>19.197013872728721</v>
      </c>
      <c r="X1753" s="21">
        <v>0.23973313176764238</v>
      </c>
      <c r="Y1753" s="21">
        <v>-0.99999999999999933</v>
      </c>
      <c r="Z1753" s="21">
        <v>-0.99999999999999933</v>
      </c>
      <c r="AA1753" s="21">
        <v>31.722962844327014</v>
      </c>
      <c r="AB1753" s="21">
        <v>0.14513171650311879</v>
      </c>
      <c r="AC1753" s="21">
        <v>7.1961023534271265E-2</v>
      </c>
      <c r="AD1753" s="21">
        <v>3.319994710697774E-2</v>
      </c>
      <c r="AE1753" s="21">
        <v>12.514634357218393</v>
      </c>
      <c r="AF1753" s="21">
        <v>-0.99999999999999933</v>
      </c>
      <c r="AG1753" s="21">
        <v>-0.99999999999999933</v>
      </c>
      <c r="AH1753" s="21">
        <v>-0.99999999999999933</v>
      </c>
      <c r="AI1753" s="21">
        <v>0</v>
      </c>
      <c r="AJ1753" s="21">
        <v>-2.174612079368133E-3</v>
      </c>
      <c r="AK1753" s="21">
        <v>7.245313641434914E-2</v>
      </c>
      <c r="AL1753" s="21">
        <v>-0.14048983176483626</v>
      </c>
      <c r="AM1753" s="21">
        <v>0.17136151676581443</v>
      </c>
      <c r="AN1753" s="21">
        <v>-0.22670099181091757</v>
      </c>
      <c r="AO1753" s="21">
        <v>4.6463036012171068</v>
      </c>
      <c r="AP1753" s="21">
        <v>-6.3699739540971185</v>
      </c>
      <c r="AQ1753" s="21">
        <v>20.750981827553371</v>
      </c>
      <c r="AR1753" s="21">
        <v>0.50582481273196223</v>
      </c>
      <c r="AS1753" s="21">
        <v>0.2656325976813867</v>
      </c>
      <c r="AT1753" s="21">
        <v>-0.99999999999999933</v>
      </c>
      <c r="AU1753" s="21">
        <v>-0.99999999999999933</v>
      </c>
      <c r="AV1753" s="21">
        <v>0.18666878118061489</v>
      </c>
      <c r="AW1753" s="21">
        <v>30.086052398108169</v>
      </c>
      <c r="AX1753" s="21">
        <v>29.868591190171344</v>
      </c>
      <c r="AY1753" s="21">
        <v>-6.55713169054426E-2</v>
      </c>
      <c r="AZ1753" s="21">
        <v>-42.782814289125966</v>
      </c>
      <c r="BA1753" s="26">
        <v>1354.8790785715389</v>
      </c>
    </row>
    <row r="1754" spans="1:100" x14ac:dyDescent="0.25">
      <c r="A1754">
        <v>4360</v>
      </c>
      <c r="B1754" t="s">
        <v>2114</v>
      </c>
      <c r="C1754" s="26">
        <v>3</v>
      </c>
      <c r="D1754" s="21">
        <v>3.189704893111533</v>
      </c>
      <c r="E1754" s="21">
        <v>0.46835262686154083</v>
      </c>
      <c r="F1754" s="21">
        <v>-0.12379503416039984</v>
      </c>
      <c r="G1754" s="21">
        <v>1.9538829599095246E-2</v>
      </c>
      <c r="H1754" s="21">
        <v>-0.36054448427578234</v>
      </c>
      <c r="I1754" s="21">
        <v>0</v>
      </c>
      <c r="J1754" s="21">
        <v>-21.632669056546945</v>
      </c>
      <c r="K1754" s="21">
        <v>-0.36054448427578234</v>
      </c>
      <c r="L1754" s="21">
        <v>-1.0000000000000009</v>
      </c>
      <c r="M1754" s="21">
        <v>-1.0000000000000009</v>
      </c>
      <c r="N1754" s="21">
        <v>-7.210889685515645</v>
      </c>
      <c r="O1754" s="21">
        <v>-18.423425333836303</v>
      </c>
      <c r="P1754" s="21">
        <v>-2.8717363244018701</v>
      </c>
      <c r="Q1754" s="21">
        <v>-0.73451133846447414</v>
      </c>
      <c r="R1754" s="21">
        <v>-0.57920721399093134</v>
      </c>
      <c r="S1754" s="21">
        <v>0.33333333333333326</v>
      </c>
      <c r="T1754" s="21">
        <v>-6.4753160066966298E-2</v>
      </c>
      <c r="U1754" s="21">
        <v>-0.1464694048209543</v>
      </c>
      <c r="V1754" s="21">
        <v>-1.8173243843152345E-3</v>
      </c>
      <c r="W1754" s="21">
        <v>19.23351713347521</v>
      </c>
      <c r="X1754" s="21">
        <v>-0.37328785901559458</v>
      </c>
      <c r="Y1754" s="21">
        <v>-1.0000000000000009</v>
      </c>
      <c r="Z1754" s="21">
        <v>-1.0000000000000009</v>
      </c>
      <c r="AA1754" s="21">
        <v>-1.9343125561752783</v>
      </c>
      <c r="AB1754" s="21">
        <v>-0.11488426049654595</v>
      </c>
      <c r="AC1754" s="21">
        <v>-7.5919693481420816E-2</v>
      </c>
      <c r="AD1754" s="21">
        <v>-0.22096849553522424</v>
      </c>
      <c r="AE1754" s="21">
        <v>-20.588622475659545</v>
      </c>
      <c r="AF1754" s="21">
        <v>-1.0000000000000009</v>
      </c>
      <c r="AG1754" s="21">
        <v>-1.0000000000000009</v>
      </c>
      <c r="AH1754" s="21">
        <v>-1.0000000000000009</v>
      </c>
      <c r="AI1754" s="21">
        <v>0</v>
      </c>
      <c r="AJ1754" s="21">
        <v>-1.8173243843152345E-3</v>
      </c>
      <c r="AK1754" s="21">
        <v>-8.9535050713720338E-2</v>
      </c>
      <c r="AL1754" s="21">
        <v>-5.6142157767861099E-4</v>
      </c>
      <c r="AM1754" s="21">
        <v>0.16234630526500279</v>
      </c>
      <c r="AN1754" s="21">
        <v>-4.7955877139357922E-2</v>
      </c>
      <c r="AO1754" s="21">
        <v>3.6109823780564674</v>
      </c>
      <c r="AP1754" s="21">
        <v>-1.201704036372341</v>
      </c>
      <c r="AQ1754" s="21">
        <v>-2.3991519230717295</v>
      </c>
      <c r="AR1754" s="21">
        <v>0.12029344406109786</v>
      </c>
      <c r="AS1754" s="21">
        <v>-0.73383234329137659</v>
      </c>
      <c r="AT1754" s="21">
        <v>-1.0000000000000009</v>
      </c>
      <c r="AU1754" s="21">
        <v>-1.0000000000000009</v>
      </c>
      <c r="AV1754" s="21">
        <v>-0.5596683843918363</v>
      </c>
      <c r="AW1754" s="21">
        <v>-21.559441926383926</v>
      </c>
      <c r="AX1754" s="21">
        <v>-21.74117436481545</v>
      </c>
      <c r="AY1754" s="21">
        <v>-0.24911962598720624</v>
      </c>
      <c r="AZ1754" s="21">
        <v>-68.404687186484168</v>
      </c>
      <c r="BA1754" s="26">
        <v>1303.9806584357848</v>
      </c>
      <c r="CU1754" t="e">
        <v>#N/A</v>
      </c>
      <c r="CV1754" t="e">
        <v>#N/A</v>
      </c>
    </row>
    <row r="1755" spans="1:100" x14ac:dyDescent="0.25">
      <c r="A1755">
        <v>4361</v>
      </c>
      <c r="B1755" t="s">
        <v>2115</v>
      </c>
      <c r="C1755" s="26">
        <v>3</v>
      </c>
      <c r="D1755" s="21">
        <v>5.2745848561061246</v>
      </c>
      <c r="E1755" s="21">
        <v>0</v>
      </c>
      <c r="F1755" s="21">
        <v>-0.10487033896750712</v>
      </c>
      <c r="G1755" s="21">
        <v>-0.10487033896750712</v>
      </c>
      <c r="H1755" s="21">
        <v>5.4675246493966149E-2</v>
      </c>
      <c r="I1755" s="21">
        <v>0</v>
      </c>
      <c r="J1755" s="21">
        <v>3.2805147896379694</v>
      </c>
      <c r="K1755" s="21">
        <v>5.4675246493966149E-2</v>
      </c>
      <c r="L1755" s="21">
        <v>-0.99999999999999978</v>
      </c>
      <c r="M1755" s="21">
        <v>-0.99999999999999978</v>
      </c>
      <c r="N1755" s="21">
        <v>1.0935049298793234</v>
      </c>
      <c r="O1755" s="21">
        <v>8.4502293067765883</v>
      </c>
      <c r="P1755" s="21">
        <v>-4.1824640839273175E-2</v>
      </c>
      <c r="Q1755" s="21">
        <v>0.93695091909240502</v>
      </c>
      <c r="R1755" s="21">
        <v>0.22702456136790172</v>
      </c>
      <c r="S1755" s="21">
        <v>0.33333333333333354</v>
      </c>
      <c r="T1755" s="21">
        <v>0.39952866195448639</v>
      </c>
      <c r="U1755" s="21">
        <v>4.7934165371341327E-2</v>
      </c>
      <c r="V1755" s="21">
        <v>0</v>
      </c>
      <c r="W1755" s="21">
        <v>29.044836566607806</v>
      </c>
      <c r="X1755" s="21">
        <v>0.93611873890037156</v>
      </c>
      <c r="Y1755" s="21">
        <v>-0.99999999999999978</v>
      </c>
      <c r="Z1755" s="21">
        <v>-0.99999999999999978</v>
      </c>
      <c r="AA1755" s="21">
        <v>60.806853638750347</v>
      </c>
      <c r="AB1755" s="21">
        <v>0.25253762612738745</v>
      </c>
      <c r="AC1755" s="21">
        <v>0.35452161987522363</v>
      </c>
      <c r="AD1755" s="21">
        <v>2.3640604212881704E-2</v>
      </c>
      <c r="AE1755" s="21">
        <v>31.534992510774632</v>
      </c>
      <c r="AF1755" s="21">
        <v>-0.99999999999999978</v>
      </c>
      <c r="AG1755" s="21">
        <v>-0.99999999999999978</v>
      </c>
      <c r="AH1755" s="21">
        <v>-0.99999999999999978</v>
      </c>
      <c r="AI1755" s="21">
        <v>0</v>
      </c>
      <c r="AJ1755" s="21">
        <v>0</v>
      </c>
      <c r="AK1755" s="21">
        <v>-0.1544499647629381</v>
      </c>
      <c r="AL1755" s="21">
        <v>0.24640116120919967</v>
      </c>
      <c r="AM1755" s="21">
        <v>0.13735982453877493</v>
      </c>
      <c r="AN1755" s="21">
        <v>0.29349006691493851</v>
      </c>
      <c r="AO1755" s="21">
        <v>2.6617457896546814</v>
      </c>
      <c r="AP1755" s="21">
        <v>8.5692574789194662</v>
      </c>
      <c r="AQ1755" s="21">
        <v>32.325351356245797</v>
      </c>
      <c r="AR1755" s="21">
        <v>0.78079616065916158</v>
      </c>
      <c r="AS1755" s="21">
        <v>0.99079398539433827</v>
      </c>
      <c r="AT1755" s="21">
        <v>-0.99999999999999978</v>
      </c>
      <c r="AU1755" s="21">
        <v>-0.99999999999999978</v>
      </c>
      <c r="AV1755" s="21">
        <v>0.12215422240039461</v>
      </c>
      <c r="AW1755" s="21">
        <v>77.826340424446428</v>
      </c>
      <c r="AX1755" s="21">
        <v>77.826340424446428</v>
      </c>
      <c r="AY1755" s="21">
        <v>0.10955841893644633</v>
      </c>
      <c r="AZ1755" s="21">
        <v>7.9659416702416168</v>
      </c>
      <c r="BA1755" s="26">
        <v>1442.0924732780813</v>
      </c>
    </row>
    <row r="1756" spans="1:100" x14ac:dyDescent="0.25">
      <c r="A1756">
        <v>4362</v>
      </c>
      <c r="B1756" t="s">
        <v>2116</v>
      </c>
      <c r="C1756" s="26">
        <v>3</v>
      </c>
      <c r="D1756" s="21">
        <v>2.4762559965754836</v>
      </c>
      <c r="E1756" s="21">
        <v>-6.3235258261566826E-2</v>
      </c>
      <c r="F1756" s="21">
        <v>0.81062944377058854</v>
      </c>
      <c r="G1756" s="21">
        <v>0.79806984607823117</v>
      </c>
      <c r="H1756" s="21">
        <v>0.13220771646327492</v>
      </c>
      <c r="I1756" s="21">
        <v>0</v>
      </c>
      <c r="J1756" s="21">
        <v>7.9324629877964945</v>
      </c>
      <c r="K1756" s="21">
        <v>0.13220771646327492</v>
      </c>
      <c r="L1756" s="21">
        <v>-0.99999999999999822</v>
      </c>
      <c r="M1756" s="21">
        <v>-0.99999999999999822</v>
      </c>
      <c r="N1756" s="21">
        <v>2.6441543292654983</v>
      </c>
      <c r="O1756" s="21">
        <v>11.206788830450208</v>
      </c>
      <c r="P1756" s="21">
        <v>-2.4439279385582906</v>
      </c>
      <c r="Q1756" s="21">
        <v>0.1053247803249671</v>
      </c>
      <c r="R1756" s="21">
        <v>-0.28644329777058403</v>
      </c>
      <c r="S1756" s="21">
        <v>0.33333333333333265</v>
      </c>
      <c r="T1756" s="21">
        <v>0.29726647826375568</v>
      </c>
      <c r="U1756" s="21">
        <v>5.1924734819532921E-2</v>
      </c>
      <c r="V1756" s="21">
        <v>0</v>
      </c>
      <c r="W1756" s="21">
        <v>22.012673198133843</v>
      </c>
      <c r="X1756" s="21">
        <v>0.66446683958301433</v>
      </c>
      <c r="Y1756" s="21">
        <v>-0.99999999999999822</v>
      </c>
      <c r="Z1756" s="21">
        <v>-0.99999999999999822</v>
      </c>
      <c r="AA1756" s="21">
        <v>33.167580922664911</v>
      </c>
      <c r="AB1756" s="21">
        <v>3.3394985462691713E-2</v>
      </c>
      <c r="AC1756" s="21">
        <v>5.5176175863541482E-2</v>
      </c>
      <c r="AD1756" s="21">
        <v>0.14025585911979924</v>
      </c>
      <c r="AE1756" s="21">
        <v>11.441351022301623</v>
      </c>
      <c r="AF1756" s="21">
        <v>-0.99999999999999822</v>
      </c>
      <c r="AG1756" s="21">
        <v>-0.99999999999999822</v>
      </c>
      <c r="AH1756" s="21">
        <v>-0.99999999999999822</v>
      </c>
      <c r="AI1756" s="21">
        <v>-3.4633633532444516E-3</v>
      </c>
      <c r="AJ1756" s="21">
        <v>0</v>
      </c>
      <c r="AK1756" s="21">
        <v>0.21885823029858967</v>
      </c>
      <c r="AL1756" s="21">
        <v>-3.3816369359253792E-2</v>
      </c>
      <c r="AM1756" s="21">
        <v>4.2561021648566452E-3</v>
      </c>
      <c r="AN1756" s="21">
        <v>-2.7508199325362595E-2</v>
      </c>
      <c r="AO1756" s="21">
        <v>1.2006937056143641</v>
      </c>
      <c r="AP1756" s="21">
        <v>-0.85678682993033439</v>
      </c>
      <c r="AQ1756" s="21">
        <v>29.945136185930345</v>
      </c>
      <c r="AR1756" s="21">
        <v>0.6825245464166213</v>
      </c>
      <c r="AS1756" s="21">
        <v>0.79667455604628923</v>
      </c>
      <c r="AT1756" s="21">
        <v>-0.99999999999999822</v>
      </c>
      <c r="AU1756" s="21">
        <v>-0.99999999999999822</v>
      </c>
      <c r="AV1756" s="21">
        <v>0.51162654830764709</v>
      </c>
      <c r="AW1756" s="21">
        <v>43.517582923184762</v>
      </c>
      <c r="AX1756" s="21">
        <v>43.448315656119874</v>
      </c>
      <c r="AY1756" s="21">
        <v>3.1807170978853702E-2</v>
      </c>
      <c r="AZ1756" s="21">
        <v>-40.541050371198814</v>
      </c>
      <c r="BA1756" s="26">
        <v>1392.281424750794</v>
      </c>
    </row>
    <row r="1757" spans="1:100" x14ac:dyDescent="0.25">
      <c r="A1757">
        <v>4364</v>
      </c>
      <c r="B1757" t="s">
        <v>1145</v>
      </c>
      <c r="C1757" s="26">
        <v>3</v>
      </c>
      <c r="D1757" s="21">
        <v>3.3583792570694331</v>
      </c>
      <c r="E1757" s="21">
        <v>0</v>
      </c>
      <c r="F1757" s="21">
        <v>0.63962341570584624</v>
      </c>
      <c r="G1757" s="21">
        <v>0.63962341570584624</v>
      </c>
      <c r="H1757" s="21">
        <v>-4.3901837965883206E-2</v>
      </c>
      <c r="I1757" s="21">
        <v>0</v>
      </c>
      <c r="J1757" s="21">
        <v>-2.6341102779529932</v>
      </c>
      <c r="K1757" s="21">
        <v>-4.3901837965883206E-2</v>
      </c>
      <c r="L1757" s="21">
        <v>-1.0000000000000016</v>
      </c>
      <c r="M1757" s="21">
        <v>-1.0000000000000016</v>
      </c>
      <c r="N1757" s="21">
        <v>-0.87803675931766456</v>
      </c>
      <c r="O1757" s="21">
        <v>1.3638923948222876</v>
      </c>
      <c r="P1757" s="21">
        <v>0.20208524892595764</v>
      </c>
      <c r="Q1757" s="21">
        <v>-0.50673734351443156</v>
      </c>
      <c r="R1757" s="21">
        <v>-0.12862416629288814</v>
      </c>
      <c r="S1757" s="21">
        <v>0.35413319230527746</v>
      </c>
      <c r="T1757" s="21">
        <v>4.1313789563748433E-2</v>
      </c>
      <c r="U1757" s="21">
        <v>-4.8408300037107922E-2</v>
      </c>
      <c r="V1757" s="21">
        <v>0</v>
      </c>
      <c r="W1757" s="21">
        <v>15.637620791912063</v>
      </c>
      <c r="X1757" s="21">
        <v>-7.6110168467910716E-2</v>
      </c>
      <c r="Y1757" s="21">
        <v>-1.0000000000000016</v>
      </c>
      <c r="Z1757" s="21">
        <v>-1.0000000000000016</v>
      </c>
      <c r="AA1757" s="21">
        <v>18.081763275449504</v>
      </c>
      <c r="AB1757" s="21">
        <v>0.11998873159470964</v>
      </c>
      <c r="AC1757" s="21">
        <v>-0.16529807019535059</v>
      </c>
      <c r="AD1757" s="21">
        <v>9.6764671597247914E-2</v>
      </c>
      <c r="AE1757" s="21">
        <v>2.5727666498303425</v>
      </c>
      <c r="AF1757" s="21">
        <v>-1.0000000000000016</v>
      </c>
      <c r="AG1757" s="21">
        <v>-1.0000000000000016</v>
      </c>
      <c r="AH1757" s="21">
        <v>-1.0000000000000016</v>
      </c>
      <c r="AI1757" s="21">
        <v>-1.2357681538066781E-2</v>
      </c>
      <c r="AJ1757" s="21">
        <v>0</v>
      </c>
      <c r="AK1757" s="21">
        <v>0.65880012543266964</v>
      </c>
      <c r="AL1757" s="21">
        <v>0.39752540640351919</v>
      </c>
      <c r="AM1757" s="21">
        <v>0.37859740882639914</v>
      </c>
      <c r="AN1757" s="21">
        <v>0.18456053813187412</v>
      </c>
      <c r="AO1757" s="21">
        <v>12.758935847823329</v>
      </c>
      <c r="AP1757" s="21">
        <v>6.6016404853144453</v>
      </c>
      <c r="AQ1757" s="21">
        <v>13.003510513959061</v>
      </c>
      <c r="AR1757" s="21">
        <v>0.34703868183191811</v>
      </c>
      <c r="AS1757" s="21">
        <v>-0.12001200643379381</v>
      </c>
      <c r="AT1757" s="21">
        <v>-1.0000000000000016</v>
      </c>
      <c r="AU1757" s="21">
        <v>-1.0000000000000016</v>
      </c>
      <c r="AV1757" s="21">
        <v>0.51099924941295782</v>
      </c>
      <c r="AW1757" s="21">
        <v>26.047296155586245</v>
      </c>
      <c r="AX1757" s="21">
        <v>25.800142524824906</v>
      </c>
      <c r="AY1757" s="21">
        <v>-4.3306170218973837E-2</v>
      </c>
      <c r="AZ1757" s="21">
        <v>-53.579454681004869</v>
      </c>
      <c r="BA1757" s="26">
        <v>1324.3506720015234</v>
      </c>
      <c r="CU1757" t="e">
        <v>#N/A</v>
      </c>
      <c r="CV1757" t="e">
        <v>#N/A</v>
      </c>
    </row>
    <row r="1758" spans="1:100" x14ac:dyDescent="0.25">
      <c r="A1758">
        <v>4371</v>
      </c>
      <c r="B1758" t="s">
        <v>2117</v>
      </c>
      <c r="C1758" s="26">
        <v>3</v>
      </c>
      <c r="D1758" s="21">
        <v>5.5542346118433512</v>
      </c>
      <c r="E1758" s="21">
        <v>0.1720087641872628</v>
      </c>
      <c r="F1758" s="21">
        <v>0.17474496755523974</v>
      </c>
      <c r="G1758" s="21">
        <v>0.22410208659148878</v>
      </c>
      <c r="H1758" s="21">
        <v>-7.1742213069984601E-2</v>
      </c>
      <c r="I1758" s="21">
        <v>0</v>
      </c>
      <c r="J1758" s="21">
        <v>-4.3045327841990755</v>
      </c>
      <c r="K1758" s="21">
        <v>-7.1742213069984601E-2</v>
      </c>
      <c r="L1758" s="21">
        <v>-0.99999999999999833</v>
      </c>
      <c r="M1758" s="21">
        <v>-0.99999999999999833</v>
      </c>
      <c r="N1758" s="21">
        <v>-1.4348442613996923</v>
      </c>
      <c r="O1758" s="21">
        <v>1.4738039142357633</v>
      </c>
      <c r="P1758" s="21">
        <v>-5.6648025547724419E-2</v>
      </c>
      <c r="Q1758" s="21">
        <v>0.45116293249737338</v>
      </c>
      <c r="R1758" s="21">
        <v>0.15874625593097808</v>
      </c>
      <c r="S1758" s="21">
        <v>0.23438504467688426</v>
      </c>
      <c r="T1758" s="21">
        <v>0.19658839997558006</v>
      </c>
      <c r="U1758" s="21">
        <v>6.2183288165022221E-3</v>
      </c>
      <c r="V1758" s="21">
        <v>0</v>
      </c>
      <c r="W1758" s="21">
        <v>20.357359461558048</v>
      </c>
      <c r="X1758" s="21">
        <v>0.39784686923004736</v>
      </c>
      <c r="Y1758" s="21">
        <v>-0.99999999999999833</v>
      </c>
      <c r="Z1758" s="21">
        <v>-0.99999999999999833</v>
      </c>
      <c r="AA1758" s="21">
        <v>25.843825016010506</v>
      </c>
      <c r="AB1758" s="21">
        <v>0.12121526991854818</v>
      </c>
      <c r="AC1758" s="21">
        <v>7.4205285879942601E-3</v>
      </c>
      <c r="AD1758" s="21">
        <v>-2.2081412536112888E-2</v>
      </c>
      <c r="AE1758" s="21">
        <v>5.3277192985214787</v>
      </c>
      <c r="AF1758" s="21">
        <v>-0.99999999999999833</v>
      </c>
      <c r="AG1758" s="21">
        <v>-0.99999999999999833</v>
      </c>
      <c r="AH1758" s="21">
        <v>-0.99999999999999833</v>
      </c>
      <c r="AI1758" s="21">
        <v>0</v>
      </c>
      <c r="AJ1758" s="21">
        <v>0</v>
      </c>
      <c r="AK1758" s="21">
        <v>-2.4002031541447654E-2</v>
      </c>
      <c r="AL1758" s="21">
        <v>0.1442085014301524</v>
      </c>
      <c r="AM1758" s="21">
        <v>-1.4423360073149857E-2</v>
      </c>
      <c r="AN1758" s="21">
        <v>0.34408638053140278</v>
      </c>
      <c r="AO1758" s="21">
        <v>-0.48059415953598572</v>
      </c>
      <c r="AP1758" s="21">
        <v>9.3232020204358257</v>
      </c>
      <c r="AQ1758" s="21">
        <v>16.052826677358965</v>
      </c>
      <c r="AR1758" s="21">
        <v>0.43719177346896643</v>
      </c>
      <c r="AS1758" s="21">
        <v>0.32610465616006257</v>
      </c>
      <c r="AT1758" s="21">
        <v>-0.99999999999999833</v>
      </c>
      <c r="AU1758" s="21">
        <v>-0.99999999999999833</v>
      </c>
      <c r="AV1758" s="21">
        <v>0.38284834252246691</v>
      </c>
      <c r="AW1758" s="21">
        <v>36.640830950682087</v>
      </c>
      <c r="AX1758" s="21">
        <v>36.640830950682087</v>
      </c>
      <c r="AY1758" s="21">
        <v>0.4426404910786928</v>
      </c>
      <c r="AZ1758" s="21">
        <v>1.0342634084006652</v>
      </c>
      <c r="BA1758" s="26">
        <v>1414.9444545672363</v>
      </c>
      <c r="CU1758" t="e">
        <v>#N/A</v>
      </c>
      <c r="CV1758" t="e">
        <v>#N/A</v>
      </c>
    </row>
    <row r="1759" spans="1:100" x14ac:dyDescent="0.25">
      <c r="A1759">
        <v>4373</v>
      </c>
      <c r="B1759" t="s">
        <v>2118</v>
      </c>
      <c r="C1759" s="26">
        <v>3</v>
      </c>
      <c r="D1759" s="21">
        <v>4.9902563768479036</v>
      </c>
      <c r="E1759" s="21">
        <v>0</v>
      </c>
      <c r="F1759" s="21">
        <v>-0.9744378081784375</v>
      </c>
      <c r="G1759" s="21">
        <v>-0.9744378081784375</v>
      </c>
      <c r="H1759" s="21">
        <v>5.514514289416976E-2</v>
      </c>
      <c r="I1759" s="21">
        <v>0</v>
      </c>
      <c r="J1759" s="21">
        <v>3.3087085736501831</v>
      </c>
      <c r="K1759" s="21">
        <v>5.514514289416976E-2</v>
      </c>
      <c r="L1759" s="21">
        <v>-0.99999999999999967</v>
      </c>
      <c r="M1759" s="21">
        <v>-0.99999999999999967</v>
      </c>
      <c r="N1759" s="21">
        <v>1.1029028578833944</v>
      </c>
      <c r="O1759" s="21">
        <v>7.324527142319651</v>
      </c>
      <c r="P1759" s="21">
        <v>-8.7727191314063632E-3</v>
      </c>
      <c r="Q1759" s="21">
        <v>-0.94925837109726019</v>
      </c>
      <c r="R1759" s="21">
        <v>-0.30993370840805512</v>
      </c>
      <c r="S1759" s="21">
        <v>0.33333333333333343</v>
      </c>
      <c r="T1759" s="21">
        <v>0.27924263669058375</v>
      </c>
      <c r="U1759" s="21">
        <v>0.12902813700405971</v>
      </c>
      <c r="V1759" s="21">
        <v>-3.6570314315995983E-3</v>
      </c>
      <c r="W1759" s="21">
        <v>27.312077308088313</v>
      </c>
      <c r="X1759" s="21">
        <v>0.99265428921164001</v>
      </c>
      <c r="Y1759" s="21">
        <v>-0.99999999999999967</v>
      </c>
      <c r="Z1759" s="21">
        <v>-0.99999999999999967</v>
      </c>
      <c r="AA1759" s="21">
        <v>68.177400234380187</v>
      </c>
      <c r="AB1759" s="21">
        <v>0.33377130910927755</v>
      </c>
      <c r="AC1759" s="21">
        <v>0.21856633393365144</v>
      </c>
      <c r="AD1759" s="21">
        <v>0.2711674896510699</v>
      </c>
      <c r="AE1759" s="21">
        <v>41.175256634699956</v>
      </c>
      <c r="AF1759" s="21">
        <v>-0.99999999999999967</v>
      </c>
      <c r="AG1759" s="21">
        <v>-0.99999999999999967</v>
      </c>
      <c r="AH1759" s="21">
        <v>-0.99999999999999967</v>
      </c>
      <c r="AI1759" s="21">
        <v>-2.8890214184749428E-2</v>
      </c>
      <c r="AJ1759" s="21">
        <v>-3.6570314315995983E-3</v>
      </c>
      <c r="AK1759" s="21">
        <v>0.21774745814658</v>
      </c>
      <c r="AL1759" s="21">
        <v>0.13626725863072733</v>
      </c>
      <c r="AM1759" s="21">
        <v>0.12911297812153189</v>
      </c>
      <c r="AN1759" s="21">
        <v>2.3083903271397286E-2</v>
      </c>
      <c r="AO1759" s="21">
        <v>4.3165617437711958</v>
      </c>
      <c r="AP1759" s="21">
        <v>1.2584338749385688</v>
      </c>
      <c r="AQ1759" s="21">
        <v>30.620785881738485</v>
      </c>
      <c r="AR1759" s="21">
        <v>0.73794707559637707</v>
      </c>
      <c r="AS1759" s="21">
        <v>1.0477994321058095</v>
      </c>
      <c r="AT1759" s="21">
        <v>-0.99999999999999967</v>
      </c>
      <c r="AU1759" s="21">
        <v>-0.99999999999999967</v>
      </c>
      <c r="AV1759" s="21">
        <v>-1.2843715165864926</v>
      </c>
      <c r="AW1759" s="21">
        <v>76.760361251638415</v>
      </c>
      <c r="AX1759" s="21">
        <v>75.816853824783479</v>
      </c>
      <c r="AY1759" s="21">
        <v>0.1369039866075982</v>
      </c>
      <c r="AZ1759" s="21">
        <v>-15.532065637498381</v>
      </c>
      <c r="BA1759" s="26">
        <v>1387.5164111311303</v>
      </c>
      <c r="CU1759" t="e">
        <v>#N/A</v>
      </c>
      <c r="CV1759" t="e">
        <v>#N/A</v>
      </c>
    </row>
    <row r="1760" spans="1:100" x14ac:dyDescent="0.25">
      <c r="A1760">
        <v>4375</v>
      </c>
      <c r="B1760" t="s">
        <v>2119</v>
      </c>
      <c r="C1760" s="26">
        <v>3</v>
      </c>
      <c r="D1760" s="21">
        <v>5.5453863699270229</v>
      </c>
      <c r="E1760" s="21">
        <v>5.9344830326804154E-2</v>
      </c>
      <c r="F1760" s="21">
        <v>3.0292185777307315E-2</v>
      </c>
      <c r="G1760" s="21">
        <v>4.2258580546525995E-2</v>
      </c>
      <c r="H1760" s="21">
        <v>0.10687849809730585</v>
      </c>
      <c r="I1760" s="21">
        <v>0</v>
      </c>
      <c r="J1760" s="21">
        <v>6.4127098858383524</v>
      </c>
      <c r="K1760" s="21">
        <v>0.10687849809730585</v>
      </c>
      <c r="L1760" s="21">
        <v>-1.0000000000000004</v>
      </c>
      <c r="M1760" s="21">
        <v>-1.0000000000000004</v>
      </c>
      <c r="N1760" s="21">
        <v>2.1375699619461166</v>
      </c>
      <c r="O1760" s="21">
        <v>12.000354836311899</v>
      </c>
      <c r="P1760" s="21">
        <v>-1.3951895562476881</v>
      </c>
      <c r="Q1760" s="21">
        <v>-0.40862238825914693</v>
      </c>
      <c r="R1760" s="21">
        <v>-0.2991348784584219</v>
      </c>
      <c r="S1760" s="21">
        <v>0.33333333333333354</v>
      </c>
      <c r="T1760" s="21">
        <v>0.42339266388668689</v>
      </c>
      <c r="U1760" s="21">
        <v>0.165522380211757</v>
      </c>
      <c r="V1760" s="21">
        <v>0</v>
      </c>
      <c r="W1760" s="21">
        <v>32.614795173378866</v>
      </c>
      <c r="X1760" s="21">
        <v>1.3922807229287781</v>
      </c>
      <c r="Y1760" s="21">
        <v>-1.0000000000000004</v>
      </c>
      <c r="Z1760" s="21">
        <v>-1.0000000000000004</v>
      </c>
      <c r="AA1760" s="21">
        <v>38.524666084907139</v>
      </c>
      <c r="AB1760" s="21">
        <v>0.10389873217634765</v>
      </c>
      <c r="AC1760" s="21">
        <v>-2.7058420047937487E-2</v>
      </c>
      <c r="AD1760" s="21">
        <v>4.733980367132367E-2</v>
      </c>
      <c r="AE1760" s="21">
        <v>6.2090057899867004</v>
      </c>
      <c r="AF1760" s="21">
        <v>-1.0000000000000004</v>
      </c>
      <c r="AG1760" s="21">
        <v>-1.0000000000000004</v>
      </c>
      <c r="AH1760" s="21">
        <v>-1.0000000000000004</v>
      </c>
      <c r="AI1760" s="21">
        <v>0</v>
      </c>
      <c r="AJ1760" s="21">
        <v>0</v>
      </c>
      <c r="AK1760" s="21">
        <v>-0.18718949001448776</v>
      </c>
      <c r="AL1760" s="21">
        <v>-5.5006959484164272E-2</v>
      </c>
      <c r="AM1760" s="21">
        <v>1.3837107838439076E-2</v>
      </c>
      <c r="AN1760" s="21">
        <v>-8.326088572062211E-2</v>
      </c>
      <c r="AO1760" s="21">
        <v>-0.59001975411146135</v>
      </c>
      <c r="AP1760" s="21">
        <v>-2.3565569404363731</v>
      </c>
      <c r="AQ1760" s="21">
        <v>39.027505059217219</v>
      </c>
      <c r="AR1760" s="21">
        <v>0.92224837743177712</v>
      </c>
      <c r="AS1760" s="21">
        <v>1.4991592210260836</v>
      </c>
      <c r="AT1760" s="21">
        <v>-1.0000000000000004</v>
      </c>
      <c r="AU1760" s="21">
        <v>-1.0000000000000004</v>
      </c>
      <c r="AV1760" s="21">
        <v>-0.25687629791189587</v>
      </c>
      <c r="AW1760" s="21">
        <v>48.168463980782676</v>
      </c>
      <c r="AX1760" s="21">
        <v>48.168463980782676</v>
      </c>
      <c r="AY1760" s="21">
        <v>0.14164929986169464</v>
      </c>
      <c r="AZ1760" s="21">
        <v>2.9405928473327121</v>
      </c>
      <c r="BA1760" s="26">
        <v>1420.3404784025206</v>
      </c>
    </row>
    <row r="1761" spans="1:100" x14ac:dyDescent="0.25">
      <c r="A1761">
        <v>4376</v>
      </c>
      <c r="B1761" t="s">
        <v>2120</v>
      </c>
      <c r="C1761" s="26">
        <v>3</v>
      </c>
      <c r="D1761" s="21">
        <v>5.8144128493438085</v>
      </c>
      <c r="E1761" s="21">
        <v>0</v>
      </c>
      <c r="F1761" s="21">
        <v>-6.2726649271568749E-2</v>
      </c>
      <c r="G1761" s="21">
        <v>-6.2726649271568749E-2</v>
      </c>
      <c r="H1761" s="21">
        <v>0.15619886754179008</v>
      </c>
      <c r="I1761" s="21">
        <v>0</v>
      </c>
      <c r="J1761" s="21">
        <v>9.3719320525074039</v>
      </c>
      <c r="K1761" s="21">
        <v>0.15619886754179008</v>
      </c>
      <c r="L1761" s="21">
        <v>-0.99999999999999956</v>
      </c>
      <c r="M1761" s="21">
        <v>-0.99999999999999956</v>
      </c>
      <c r="N1761" s="21">
        <v>3.1239773508358013</v>
      </c>
      <c r="O1761" s="21">
        <v>15.123618252579643</v>
      </c>
      <c r="P1761" s="21">
        <v>-0.20903813482585207</v>
      </c>
      <c r="Q1761" s="21">
        <v>0.87746479739305072</v>
      </c>
      <c r="R1761" s="21">
        <v>0.24886979309245136</v>
      </c>
      <c r="S1761" s="21">
        <v>0.33333333333333331</v>
      </c>
      <c r="T1761" s="21">
        <v>0.38989673190421809</v>
      </c>
      <c r="U1761" s="21">
        <v>3.1354173716501649E-2</v>
      </c>
      <c r="V1761" s="21">
        <v>4.230825969204273E-3</v>
      </c>
      <c r="W1761" s="21">
        <v>24.10464789525868</v>
      </c>
      <c r="X1761" s="21">
        <v>0.76797017909045151</v>
      </c>
      <c r="Y1761" s="21">
        <v>-0.99999999999999956</v>
      </c>
      <c r="Z1761" s="21">
        <v>-0.99999999999999956</v>
      </c>
      <c r="AA1761" s="21">
        <v>48.410169141561383</v>
      </c>
      <c r="AB1761" s="21">
        <v>0.35681095476343205</v>
      </c>
      <c r="AC1761" s="21">
        <v>0.11594929227010058</v>
      </c>
      <c r="AD1761" s="21">
        <v>8.3727820306728103E-3</v>
      </c>
      <c r="AE1761" s="21">
        <v>24.056651453210264</v>
      </c>
      <c r="AF1761" s="21">
        <v>-0.99999999999999956</v>
      </c>
      <c r="AG1761" s="21">
        <v>-0.99999999999999956</v>
      </c>
      <c r="AH1761" s="21">
        <v>-0.99999999999999956</v>
      </c>
      <c r="AI1761" s="21">
        <v>0</v>
      </c>
      <c r="AJ1761" s="21">
        <v>4.230825969204273E-3</v>
      </c>
      <c r="AK1761" s="21">
        <v>-6.937200866422602E-2</v>
      </c>
      <c r="AL1761" s="21">
        <v>3.99998626733373E-2</v>
      </c>
      <c r="AM1761" s="21">
        <v>-1.9526839769614023E-2</v>
      </c>
      <c r="AN1761" s="21">
        <v>9.6228865795299462E-2</v>
      </c>
      <c r="AO1761" s="21">
        <v>-0.83503103756147978</v>
      </c>
      <c r="AP1761" s="21">
        <v>2.6057209582491736</v>
      </c>
      <c r="AQ1761" s="21">
        <v>33.476579947766091</v>
      </c>
      <c r="AR1761" s="21">
        <v>0.75881506492325679</v>
      </c>
      <c r="AS1761" s="21">
        <v>0.92416904663224131</v>
      </c>
      <c r="AT1761" s="21">
        <v>-0.99999999999999956</v>
      </c>
      <c r="AU1761" s="21">
        <v>-0.99999999999999956</v>
      </c>
      <c r="AV1761" s="21">
        <v>0.18614314382088265</v>
      </c>
      <c r="AW1761" s="21">
        <v>66.139508352390223</v>
      </c>
      <c r="AX1761" s="21">
        <v>66.562590949310632</v>
      </c>
      <c r="AY1761" s="21">
        <v>0.18651027305721185</v>
      </c>
      <c r="AZ1761" s="21">
        <v>25.232142035226385</v>
      </c>
      <c r="BA1761" s="26">
        <v>1468.3647856723644</v>
      </c>
    </row>
    <row r="1762" spans="1:100" x14ac:dyDescent="0.25">
      <c r="A1762">
        <v>4377</v>
      </c>
      <c r="B1762" t="s">
        <v>2121</v>
      </c>
      <c r="C1762" s="26">
        <v>2</v>
      </c>
      <c r="D1762" s="21">
        <v>5.6632878391092332</v>
      </c>
      <c r="E1762" s="21">
        <v>0.42900954132945279</v>
      </c>
      <c r="F1762" s="21">
        <v>1.145217898833172</v>
      </c>
      <c r="G1762" s="21">
        <v>1.1580853102455024</v>
      </c>
      <c r="H1762" s="21">
        <v>0.29181171507197917</v>
      </c>
      <c r="I1762" s="21">
        <v>0</v>
      </c>
      <c r="J1762" s="21">
        <v>17.508702904318749</v>
      </c>
      <c r="K1762" s="21">
        <v>0.29181171507197917</v>
      </c>
      <c r="L1762" s="21">
        <v>-1</v>
      </c>
      <c r="M1762" s="21">
        <v>-1</v>
      </c>
      <c r="N1762" s="21">
        <v>5.8362343014395837</v>
      </c>
      <c r="O1762" s="21">
        <v>22.031833313733365</v>
      </c>
      <c r="P1762" s="21">
        <v>2.3404822945536656</v>
      </c>
      <c r="Q1762" s="21">
        <v>5.7585737735442102</v>
      </c>
      <c r="R1762" s="21">
        <v>1.8928868081940253</v>
      </c>
      <c r="S1762" s="21">
        <v>0.36940264069893874</v>
      </c>
      <c r="T1762" s="21">
        <v>0.44870065402505049</v>
      </c>
      <c r="U1762" s="21">
        <v>0.28134507021520838</v>
      </c>
      <c r="V1762" s="21">
        <v>2.7570870635358492E-2</v>
      </c>
      <c r="W1762" s="21">
        <v>37.175682242129945</v>
      </c>
      <c r="X1762" s="21">
        <v>1.7466548301852423</v>
      </c>
      <c r="Y1762" s="21">
        <v>-1</v>
      </c>
      <c r="Z1762" s="21">
        <v>-1</v>
      </c>
      <c r="AA1762" s="21">
        <v>68.886662702230012</v>
      </c>
      <c r="AB1762" s="21">
        <v>0.34594332668062233</v>
      </c>
      <c r="AC1762" s="21">
        <v>0.34624367652861798</v>
      </c>
      <c r="AD1762" s="21">
        <v>0.33968914287003926</v>
      </c>
      <c r="AE1762" s="21">
        <v>38.674139501285936</v>
      </c>
      <c r="AF1762" s="21">
        <v>-1</v>
      </c>
      <c r="AG1762" s="21">
        <v>-1</v>
      </c>
      <c r="AH1762" s="21">
        <v>-1</v>
      </c>
      <c r="AI1762" s="21">
        <v>1.4851247947656878E-2</v>
      </c>
      <c r="AJ1762" s="21">
        <v>2.7570870635358492E-2</v>
      </c>
      <c r="AK1762" s="21">
        <v>-0.18486450427817469</v>
      </c>
      <c r="AL1762" s="21">
        <v>0.35669246126742205</v>
      </c>
      <c r="AM1762" s="21">
        <v>-0.22366159746725955</v>
      </c>
      <c r="AN1762" s="21">
        <v>0.40710245768231335</v>
      </c>
      <c r="AO1762" s="21">
        <v>-5.3082810357674415</v>
      </c>
      <c r="AP1762" s="21">
        <v>10.753442326090022</v>
      </c>
      <c r="AQ1762" s="21">
        <v>43.198735371083217</v>
      </c>
      <c r="AR1762" s="21">
        <v>0.99635251853862572</v>
      </c>
      <c r="AS1762" s="21">
        <v>1.8635281523997198</v>
      </c>
      <c r="AT1762" s="21">
        <v>-1</v>
      </c>
      <c r="AU1762" s="21">
        <v>-1</v>
      </c>
      <c r="AV1762" s="21">
        <v>2.5636533592468869</v>
      </c>
      <c r="AW1762" s="21">
        <v>84.830517330849446</v>
      </c>
      <c r="AX1762" s="21">
        <v>85.337596388994257</v>
      </c>
      <c r="AY1762" s="21">
        <v>0.39779500033883886</v>
      </c>
      <c r="AZ1762" s="21">
        <v>40.491955341176265</v>
      </c>
      <c r="BA1762" s="26">
        <v>1503.8219247020488</v>
      </c>
    </row>
    <row r="1763" spans="1:100" x14ac:dyDescent="0.25">
      <c r="A1763">
        <v>4378</v>
      </c>
      <c r="B1763" t="s">
        <v>2122</v>
      </c>
      <c r="C1763" s="26">
        <v>2</v>
      </c>
      <c r="D1763" s="21">
        <v>1.1704986350598934</v>
      </c>
      <c r="E1763" s="21">
        <v>-0.56896509754655977</v>
      </c>
      <c r="F1763" s="21">
        <v>-1.3398479664549625</v>
      </c>
      <c r="G1763" s="21">
        <v>-1.3382654721871425</v>
      </c>
      <c r="H1763" s="21">
        <v>-0.22463224674579957</v>
      </c>
      <c r="I1763" s="21">
        <v>0</v>
      </c>
      <c r="J1763" s="21">
        <v>-13.477934804747974</v>
      </c>
      <c r="K1763" s="21">
        <v>-0.22463224674579957</v>
      </c>
      <c r="L1763" s="21">
        <v>-1</v>
      </c>
      <c r="M1763" s="21">
        <v>-1</v>
      </c>
      <c r="N1763" s="21">
        <v>-4.4926449349159912</v>
      </c>
      <c r="O1763" s="21">
        <v>-10.155181539707671</v>
      </c>
      <c r="P1763" s="21">
        <v>-2.713725812072517</v>
      </c>
      <c r="Q1763" s="21">
        <v>-6.0544227346084725</v>
      </c>
      <c r="R1763" s="21">
        <v>-1.9870730301140491</v>
      </c>
      <c r="S1763" s="21">
        <v>0.27286450644145499</v>
      </c>
      <c r="T1763" s="21">
        <v>4.1114712964576805E-2</v>
      </c>
      <c r="U1763" s="21">
        <v>-0.2233609002153574</v>
      </c>
      <c r="V1763" s="21">
        <v>-3.9165663595228363E-2</v>
      </c>
      <c r="W1763" s="21">
        <v>5.3215807442146357</v>
      </c>
      <c r="X1763" s="21">
        <v>-0.59144534927508663</v>
      </c>
      <c r="Y1763" s="21">
        <v>-1</v>
      </c>
      <c r="Z1763" s="21">
        <v>-1</v>
      </c>
      <c r="AA1763" s="21">
        <v>3.3041982840419735</v>
      </c>
      <c r="AB1763" s="21">
        <v>-0.22017851393624022</v>
      </c>
      <c r="AC1763" s="21">
        <v>-0.22009300597429388</v>
      </c>
      <c r="AD1763" s="21">
        <v>-0.22178408759347418</v>
      </c>
      <c r="AE1763" s="21">
        <v>-13.480675453528995</v>
      </c>
      <c r="AF1763" s="21">
        <v>-1</v>
      </c>
      <c r="AG1763" s="21">
        <v>-1</v>
      </c>
      <c r="AH1763" s="21">
        <v>-1</v>
      </c>
      <c r="AI1763" s="21">
        <v>-2.1743237031863816E-2</v>
      </c>
      <c r="AJ1763" s="21">
        <v>-3.9165663595228363E-2</v>
      </c>
      <c r="AK1763" s="21">
        <v>0.49716633270743832</v>
      </c>
      <c r="AL1763" s="21">
        <v>-0.32533837571819096</v>
      </c>
      <c r="AM1763" s="21">
        <v>0.57071565893215337</v>
      </c>
      <c r="AN1763" s="21">
        <v>-0.38727479871709958</v>
      </c>
      <c r="AO1763" s="21">
        <v>14.919675254819111</v>
      </c>
      <c r="AP1763" s="21">
        <v>-9.4745139644965306</v>
      </c>
      <c r="AQ1763" s="21">
        <v>9.2877960854229613</v>
      </c>
      <c r="AR1763" s="21">
        <v>0.2499063674562037</v>
      </c>
      <c r="AS1763" s="21">
        <v>-0.55038504479546402</v>
      </c>
      <c r="AT1763" s="21">
        <v>-1</v>
      </c>
      <c r="AU1763" s="21">
        <v>-1</v>
      </c>
      <c r="AV1763" s="21">
        <v>-2.5852095787699976</v>
      </c>
      <c r="AW1763" s="21">
        <v>9.2515253149416097</v>
      </c>
      <c r="AX1763" s="21">
        <v>8.7684713920149306</v>
      </c>
      <c r="AY1763" s="21">
        <v>-0.18436592046737429</v>
      </c>
      <c r="AZ1763" s="21">
        <v>-61.498283727039713</v>
      </c>
      <c r="BA1763" s="26">
        <v>1349.960023695699</v>
      </c>
    </row>
    <row r="1764" spans="1:100" x14ac:dyDescent="0.25">
      <c r="A1764">
        <v>4380</v>
      </c>
      <c r="B1764" t="s">
        <v>2123</v>
      </c>
      <c r="C1764" s="26">
        <v>3</v>
      </c>
      <c r="D1764" s="21">
        <v>3.957476543512481</v>
      </c>
      <c r="E1764" s="21">
        <v>-3.8657650136979568E-2</v>
      </c>
      <c r="F1764" s="21">
        <v>0.34013473285280488</v>
      </c>
      <c r="G1764" s="21">
        <v>0.32409335777898157</v>
      </c>
      <c r="H1764" s="21">
        <v>-3.3290675244233625E-2</v>
      </c>
      <c r="I1764" s="21">
        <v>0</v>
      </c>
      <c r="J1764" s="21">
        <v>-1.9974405146540173</v>
      </c>
      <c r="K1764" s="21">
        <v>-3.3290675244233625E-2</v>
      </c>
      <c r="L1764" s="21">
        <v>-0.99999999999999878</v>
      </c>
      <c r="M1764" s="21">
        <v>-0.99999999999999878</v>
      </c>
      <c r="N1764" s="21">
        <v>-0.66581350488467217</v>
      </c>
      <c r="O1764" s="21">
        <v>2.2841293866374448</v>
      </c>
      <c r="P1764" s="21">
        <v>-3.0913012354291194</v>
      </c>
      <c r="Q1764" s="21">
        <v>-2.380342112784108</v>
      </c>
      <c r="R1764" s="21">
        <v>-1.1157644946957652</v>
      </c>
      <c r="S1764" s="21">
        <v>0.33333333333333304</v>
      </c>
      <c r="T1764" s="21">
        <v>0.1821599306312863</v>
      </c>
      <c r="U1764" s="21">
        <v>-5.0686718378005924E-2</v>
      </c>
      <c r="V1764" s="21">
        <v>0</v>
      </c>
      <c r="W1764" s="21">
        <v>19.923888833233892</v>
      </c>
      <c r="X1764" s="21">
        <v>0.27719802174909342</v>
      </c>
      <c r="Y1764" s="21">
        <v>-0.99999999999999878</v>
      </c>
      <c r="Z1764" s="21">
        <v>-0.99999999999999878</v>
      </c>
      <c r="AA1764" s="21">
        <v>31.613557819079183</v>
      </c>
      <c r="AB1764" s="21">
        <v>0.10733907893235585</v>
      </c>
      <c r="AC1764" s="21">
        <v>0.14293897717011536</v>
      </c>
      <c r="AD1764" s="21">
        <v>5.8306135083500167E-3</v>
      </c>
      <c r="AE1764" s="21">
        <v>12.805433480541058</v>
      </c>
      <c r="AF1764" s="21">
        <v>-0.99999999999999878</v>
      </c>
      <c r="AG1764" s="21">
        <v>-0.99999999999999878</v>
      </c>
      <c r="AH1764" s="21">
        <v>-0.99999999999999878</v>
      </c>
      <c r="AI1764" s="21">
        <v>-1.103215187155351E-2</v>
      </c>
      <c r="AJ1764" s="21">
        <v>0</v>
      </c>
      <c r="AK1764" s="21">
        <v>0.24169217149489244</v>
      </c>
      <c r="AL1764" s="21">
        <v>0.43755015157060229</v>
      </c>
      <c r="AM1764" s="21">
        <v>0.48350673743895561</v>
      </c>
      <c r="AN1764" s="21">
        <v>-0.10645836858143809</v>
      </c>
      <c r="AO1764" s="21">
        <v>13.296129293448354</v>
      </c>
      <c r="AP1764" s="21">
        <v>-0.47370845668294104</v>
      </c>
      <c r="AQ1764" s="21">
        <v>17.926448318579869</v>
      </c>
      <c r="AR1764" s="21">
        <v>0.46480654558661366</v>
      </c>
      <c r="AS1764" s="21">
        <v>0.24390734650485954</v>
      </c>
      <c r="AT1764" s="21">
        <v>-0.99999999999999878</v>
      </c>
      <c r="AU1764" s="21">
        <v>-0.99999999999999878</v>
      </c>
      <c r="AV1764" s="21">
        <v>-0.79167113691678359</v>
      </c>
      <c r="AW1764" s="21">
        <v>33.423978749033687</v>
      </c>
      <c r="AX1764" s="21">
        <v>33.203335711602627</v>
      </c>
      <c r="AY1764" s="21">
        <v>-7.7988062068954991E-2</v>
      </c>
      <c r="AZ1764" s="21">
        <v>-26.128713077434863</v>
      </c>
      <c r="BA1764" s="26">
        <v>1338.5264495994127</v>
      </c>
    </row>
    <row r="1765" spans="1:100" x14ac:dyDescent="0.25">
      <c r="A1765">
        <v>4381</v>
      </c>
      <c r="B1765" t="s">
        <v>2124</v>
      </c>
      <c r="C1765" s="26">
        <v>3</v>
      </c>
      <c r="D1765" s="21">
        <v>4.033021764007076</v>
      </c>
      <c r="E1765" s="21">
        <v>0</v>
      </c>
      <c r="F1765" s="21">
        <v>-1.6393380388616305E-2</v>
      </c>
      <c r="G1765" s="21">
        <v>-1.6393380388616305E-2</v>
      </c>
      <c r="H1765" s="21">
        <v>0.51720818330632157</v>
      </c>
      <c r="I1765" s="21">
        <v>0</v>
      </c>
      <c r="J1765" s="21">
        <v>31.032490998379284</v>
      </c>
      <c r="K1765" s="21">
        <v>0.51720818330632157</v>
      </c>
      <c r="L1765" s="21">
        <v>-0.99999999999999833</v>
      </c>
      <c r="M1765" s="21">
        <v>-0.99999999999999833</v>
      </c>
      <c r="N1765" s="21">
        <v>10.34416366612643</v>
      </c>
      <c r="O1765" s="21">
        <v>35.049119381997748</v>
      </c>
      <c r="P1765" s="21">
        <v>-0.20429974344969093</v>
      </c>
      <c r="Q1765" s="21">
        <v>0.11561715801529387</v>
      </c>
      <c r="R1765" s="21">
        <v>-1.3921404109214358E-3</v>
      </c>
      <c r="S1765" s="21">
        <v>0.33333333333333304</v>
      </c>
      <c r="T1765" s="21">
        <v>0.321376971266362</v>
      </c>
      <c r="U1765" s="21">
        <v>0.25065732285200804</v>
      </c>
      <c r="V1765" s="21">
        <v>1.2522610347376062E-2</v>
      </c>
      <c r="W1765" s="21">
        <v>16.027282179710305</v>
      </c>
      <c r="X1765" s="21">
        <v>1.2033107127186911</v>
      </c>
      <c r="Y1765" s="21">
        <v>-0.99999999999999833</v>
      </c>
      <c r="Z1765" s="21">
        <v>-0.99999999999999833</v>
      </c>
      <c r="AA1765" s="21">
        <v>52.578882483737772</v>
      </c>
      <c r="AB1765" s="21">
        <v>0.26362664272720421</v>
      </c>
      <c r="AC1765" s="21">
        <v>0.19258512774565212</v>
      </c>
      <c r="AD1765" s="21">
        <v>0.27484807841591175</v>
      </c>
      <c r="AE1765" s="21">
        <v>36.552992444438395</v>
      </c>
      <c r="AF1765" s="21">
        <v>-0.99999999999999833</v>
      </c>
      <c r="AG1765" s="21">
        <v>-0.99999999999999833</v>
      </c>
      <c r="AH1765" s="21">
        <v>-0.99999999999999833</v>
      </c>
      <c r="AI1765" s="21">
        <v>0</v>
      </c>
      <c r="AJ1765" s="21">
        <v>1.2522610347376062E-2</v>
      </c>
      <c r="AK1765" s="21">
        <v>-1.656551764777444E-2</v>
      </c>
      <c r="AL1765" s="21">
        <v>0.24161167987787521</v>
      </c>
      <c r="AM1765" s="21">
        <v>0.10300771807867923</v>
      </c>
      <c r="AN1765" s="21">
        <v>0.12357912959390138</v>
      </c>
      <c r="AO1765" s="21">
        <v>2.4923653637281089</v>
      </c>
      <c r="AP1765" s="21">
        <v>4.2975366392369141</v>
      </c>
      <c r="AQ1765" s="21">
        <v>47.059773178089621</v>
      </c>
      <c r="AR1765" s="21">
        <v>0.91789023779907875</v>
      </c>
      <c r="AS1765" s="21">
        <v>1.7205188960250122</v>
      </c>
      <c r="AT1765" s="21">
        <v>-0.99999999999999833</v>
      </c>
      <c r="AU1765" s="21">
        <v>-0.99999999999999833</v>
      </c>
      <c r="AV1765" s="21">
        <v>-1.7785520799537741E-2</v>
      </c>
      <c r="AW1765" s="21">
        <v>91.925538504972465</v>
      </c>
      <c r="AX1765" s="21">
        <v>93.17779953971008</v>
      </c>
      <c r="AY1765" s="21">
        <v>0.40576787336092918</v>
      </c>
      <c r="AZ1765" s="21">
        <v>33.046028545382015</v>
      </c>
      <c r="BA1765" s="26">
        <v>1470.5171484721088</v>
      </c>
      <c r="CU1765" t="e">
        <v>#N/A</v>
      </c>
      <c r="CV1765" t="e">
        <v>#N/A</v>
      </c>
    </row>
    <row r="1766" spans="1:100" x14ac:dyDescent="0.25">
      <c r="A1766">
        <v>4382</v>
      </c>
      <c r="B1766" t="s">
        <v>2125</v>
      </c>
      <c r="C1766" s="26">
        <v>3</v>
      </c>
      <c r="D1766" s="21">
        <v>3.4416443612517553</v>
      </c>
      <c r="E1766" s="21">
        <v>-4.6378642674143246E-2</v>
      </c>
      <c r="F1766" s="21">
        <v>1.0843702785302898</v>
      </c>
      <c r="G1766" s="21">
        <v>1.0760820122931127</v>
      </c>
      <c r="H1766" s="21">
        <v>0.18058636444131423</v>
      </c>
      <c r="I1766" s="21">
        <v>0</v>
      </c>
      <c r="J1766" s="21">
        <v>10.835181866478852</v>
      </c>
      <c r="K1766" s="21">
        <v>0.18058636444131423</v>
      </c>
      <c r="L1766" s="21">
        <v>-1</v>
      </c>
      <c r="M1766" s="21">
        <v>-1</v>
      </c>
      <c r="N1766" s="21">
        <v>3.6117272888262839</v>
      </c>
      <c r="O1766" s="21">
        <v>15.352908240023716</v>
      </c>
      <c r="P1766" s="21">
        <v>1.7783204847539058</v>
      </c>
      <c r="Q1766" s="21">
        <v>0.61868985144050337</v>
      </c>
      <c r="R1766" s="21">
        <v>0.38387726129298838</v>
      </c>
      <c r="S1766" s="21">
        <v>0.33333333333333354</v>
      </c>
      <c r="T1766" s="21">
        <v>0.23334440694365866</v>
      </c>
      <c r="U1766" s="21">
        <v>2.4328221740031023E-2</v>
      </c>
      <c r="V1766" s="21">
        <v>0</v>
      </c>
      <c r="W1766" s="21">
        <v>16.416783903028367</v>
      </c>
      <c r="X1766" s="21">
        <v>0.46708934061165663</v>
      </c>
      <c r="Y1766" s="21">
        <v>-1</v>
      </c>
      <c r="Z1766" s="21">
        <v>-1</v>
      </c>
      <c r="AA1766" s="21">
        <v>13.011289561293495</v>
      </c>
      <c r="AB1766" s="21">
        <v>-0.18002293390903037</v>
      </c>
      <c r="AC1766" s="21">
        <v>6.0581199032729009E-2</v>
      </c>
      <c r="AD1766" s="21">
        <v>4.3654302815744478E-2</v>
      </c>
      <c r="AE1766" s="21">
        <v>-3.7893716030278397</v>
      </c>
      <c r="AF1766" s="21">
        <v>-1</v>
      </c>
      <c r="AG1766" s="21">
        <v>-1</v>
      </c>
      <c r="AH1766" s="21">
        <v>-1</v>
      </c>
      <c r="AI1766" s="21">
        <v>-2.917142001916976E-2</v>
      </c>
      <c r="AJ1766" s="21">
        <v>0</v>
      </c>
      <c r="AK1766" s="21">
        <v>0.35413098902597007</v>
      </c>
      <c r="AL1766" s="21">
        <v>-0.21169841673099898</v>
      </c>
      <c r="AM1766" s="21">
        <v>0.45480609128946764</v>
      </c>
      <c r="AN1766" s="21">
        <v>0.10711660357139316</v>
      </c>
      <c r="AO1766" s="21">
        <v>13.140807227366542</v>
      </c>
      <c r="AP1766" s="21">
        <v>1.6194230056298342</v>
      </c>
      <c r="AQ1766" s="21">
        <v>27.251965769507205</v>
      </c>
      <c r="AR1766" s="21">
        <v>0.59100596201702305</v>
      </c>
      <c r="AS1766" s="21">
        <v>0.64767570505297067</v>
      </c>
      <c r="AT1766" s="21">
        <v>-1</v>
      </c>
      <c r="AU1766" s="21">
        <v>-1</v>
      </c>
      <c r="AV1766" s="21">
        <v>1.4599592735861009</v>
      </c>
      <c r="AW1766" s="21">
        <v>29.983620806947066</v>
      </c>
      <c r="AX1766" s="21">
        <v>29.400192406563676</v>
      </c>
      <c r="AY1766" s="21">
        <v>-6.535205992961593E-2</v>
      </c>
      <c r="AZ1766" s="21">
        <v>-53.214741496350285</v>
      </c>
      <c r="BA1766" s="26">
        <v>1294.8590671053416</v>
      </c>
    </row>
    <row r="1767" spans="1:100" x14ac:dyDescent="0.25">
      <c r="A1767">
        <v>4383</v>
      </c>
      <c r="B1767" t="s">
        <v>2126</v>
      </c>
      <c r="C1767" s="26">
        <v>2</v>
      </c>
      <c r="D1767" s="21">
        <v>2.4454810122586959</v>
      </c>
      <c r="E1767" s="21">
        <v>-0.28575571031079905</v>
      </c>
      <c r="F1767" s="21">
        <v>-0.63462565565413986</v>
      </c>
      <c r="G1767" s="21">
        <v>-0.62984068073700938</v>
      </c>
      <c r="H1767" s="21">
        <v>-7.8073634662478728E-2</v>
      </c>
      <c r="I1767" s="21">
        <v>0</v>
      </c>
      <c r="J1767" s="21">
        <v>-4.6844180797487232</v>
      </c>
      <c r="K1767" s="21">
        <v>-7.8073634662478728E-2</v>
      </c>
      <c r="L1767" s="21">
        <v>-1</v>
      </c>
      <c r="M1767" s="21">
        <v>-1</v>
      </c>
      <c r="N1767" s="21">
        <v>-1.5614726932495748</v>
      </c>
      <c r="O1767" s="21">
        <v>-1.0210168039604266</v>
      </c>
      <c r="P1767" s="21">
        <v>-1.2794216473376741</v>
      </c>
      <c r="Q1767" s="21">
        <v>-2.702081530567364</v>
      </c>
      <c r="R1767" s="21">
        <v>-0.88600191517651816</v>
      </c>
      <c r="S1767" s="21">
        <v>0.30026049906781904</v>
      </c>
      <c r="T1767" s="21">
        <v>0.15678114387073214</v>
      </c>
      <c r="U1767" s="21">
        <v>-8.0133344071389168E-2</v>
      </c>
      <c r="V1767" s="21">
        <v>-2.0226892779399E-2</v>
      </c>
      <c r="W1767" s="21">
        <v>14.3612699454661</v>
      </c>
      <c r="X1767" s="21">
        <v>7.2070428907979545E-2</v>
      </c>
      <c r="Y1767" s="21">
        <v>-1</v>
      </c>
      <c r="Z1767" s="21">
        <v>-1</v>
      </c>
      <c r="AA1767" s="21">
        <v>21.915462376088382</v>
      </c>
      <c r="AB1767" s="21">
        <v>-5.9522107113659614E-2</v>
      </c>
      <c r="AC1767" s="21">
        <v>-5.9375630429132215E-2</v>
      </c>
      <c r="AD1767" s="21">
        <v>-6.2446882664150813E-2</v>
      </c>
      <c r="AE1767" s="21">
        <v>1.3200345137938605</v>
      </c>
      <c r="AF1767" s="21">
        <v>-1</v>
      </c>
      <c r="AG1767" s="21">
        <v>-1</v>
      </c>
      <c r="AH1767" s="21">
        <v>-1</v>
      </c>
      <c r="AI1767" s="21">
        <v>-1.1358302121162237E-2</v>
      </c>
      <c r="AJ1767" s="21">
        <v>-2.0226892779399E-2</v>
      </c>
      <c r="AK1767" s="21">
        <v>0.30361678956861093</v>
      </c>
      <c r="AL1767" s="21">
        <v>-0.13178883257936358</v>
      </c>
      <c r="AM1767" s="21">
        <v>0.34528398235940511</v>
      </c>
      <c r="AN1767" s="21">
        <v>-0.16184312214435131</v>
      </c>
      <c r="AO1767" s="21">
        <v>9.1793018195373541</v>
      </c>
      <c r="AP1767" s="21">
        <v>-3.7341405292147725</v>
      </c>
      <c r="AQ1767" s="21">
        <v>18.911183255358957</v>
      </c>
      <c r="AR1767" s="21">
        <v>0.46173595592213768</v>
      </c>
      <c r="AS1767" s="21">
        <v>0.13464526638351482</v>
      </c>
      <c r="AT1767" s="21">
        <v>-1</v>
      </c>
      <c r="AU1767" s="21">
        <v>-1</v>
      </c>
      <c r="AV1767" s="21">
        <v>-1.124043872916979</v>
      </c>
      <c r="AW1767" s="21">
        <v>30.699645520510291</v>
      </c>
      <c r="AX1767" s="21">
        <v>30.49757564660413</v>
      </c>
      <c r="AY1767" s="21">
        <v>-1.9157876864356882E-2</v>
      </c>
      <c r="AZ1767" s="21">
        <v>-32.555070156933368</v>
      </c>
      <c r="BA1767" s="26">
        <v>1387.6839946951432</v>
      </c>
    </row>
    <row r="1768" spans="1:100" x14ac:dyDescent="0.25">
      <c r="A1768">
        <v>4384</v>
      </c>
      <c r="B1768" t="s">
        <v>2127</v>
      </c>
      <c r="C1768" s="26">
        <v>3</v>
      </c>
      <c r="D1768" s="21">
        <v>3.7106285217447903</v>
      </c>
      <c r="E1768" s="21">
        <v>0</v>
      </c>
      <c r="F1768" s="21">
        <v>0</v>
      </c>
      <c r="G1768" s="21">
        <v>0</v>
      </c>
      <c r="H1768" s="21">
        <v>5.7541690965346441E-2</v>
      </c>
      <c r="I1768" s="21">
        <v>0</v>
      </c>
      <c r="J1768" s="21">
        <v>3.4525014579207864</v>
      </c>
      <c r="K1768" s="21">
        <v>5.7541690965346441E-2</v>
      </c>
      <c r="L1768" s="21">
        <v>-0.99999999999999989</v>
      </c>
      <c r="M1768" s="21">
        <v>-0.99999999999999989</v>
      </c>
      <c r="N1768" s="21">
        <v>1.1508338193069281</v>
      </c>
      <c r="O1768" s="21">
        <v>7.163129979665567</v>
      </c>
      <c r="P1768" s="21">
        <v>0.18628143021233545</v>
      </c>
      <c r="Q1768" s="21">
        <v>0.7341472684971535</v>
      </c>
      <c r="R1768" s="21">
        <v>0.15185581671803583</v>
      </c>
      <c r="S1768" s="21">
        <v>0.3376918177946025</v>
      </c>
      <c r="T1768" s="21">
        <v>0.30693839802419909</v>
      </c>
      <c r="U1768" s="21">
        <v>-1.3557437327109997E-2</v>
      </c>
      <c r="V1768" s="21">
        <v>0</v>
      </c>
      <c r="W1768" s="21">
        <v>22.941243501053801</v>
      </c>
      <c r="X1768" s="21">
        <v>0.59081730813248223</v>
      </c>
      <c r="Y1768" s="21">
        <v>-0.99999999999999989</v>
      </c>
      <c r="Z1768" s="21">
        <v>-0.99999999999999989</v>
      </c>
      <c r="AA1768" s="21">
        <v>35.189643199543781</v>
      </c>
      <c r="AB1768" s="21">
        <v>0.18622995691555741</v>
      </c>
      <c r="AC1768" s="21">
        <v>1.8535639642370649E-2</v>
      </c>
      <c r="AD1768" s="21">
        <v>3.7165281077510888E-2</v>
      </c>
      <c r="AE1768" s="21">
        <v>12.096543881771943</v>
      </c>
      <c r="AF1768" s="21">
        <v>-0.99999999999999989</v>
      </c>
      <c r="AG1768" s="21">
        <v>-0.99999999999999989</v>
      </c>
      <c r="AH1768" s="21">
        <v>-0.99999999999999989</v>
      </c>
      <c r="AI1768" s="21">
        <v>0</v>
      </c>
      <c r="AJ1768" s="21">
        <v>0</v>
      </c>
      <c r="AK1768" s="21">
        <v>-5.4203321229161383E-2</v>
      </c>
      <c r="AL1768" s="21">
        <v>0.15157542600428045</v>
      </c>
      <c r="AM1768" s="21">
        <v>0.46875264614241385</v>
      </c>
      <c r="AN1768" s="21">
        <v>-9.2269261926606436E-2</v>
      </c>
      <c r="AO1768" s="21">
        <v>11.447799547414538</v>
      </c>
      <c r="AP1768" s="21">
        <v>-1.5488544181437585</v>
      </c>
      <c r="AQ1768" s="21">
        <v>26.393744958974601</v>
      </c>
      <c r="AR1768" s="21">
        <v>0.63107277849169208</v>
      </c>
      <c r="AS1768" s="21">
        <v>0.64835899909782913</v>
      </c>
      <c r="AT1768" s="21">
        <v>-0.99999999999999989</v>
      </c>
      <c r="AU1768" s="21">
        <v>-0.99999999999999989</v>
      </c>
      <c r="AV1768" s="21">
        <v>0.15185581671803583</v>
      </c>
      <c r="AW1768" s="21">
        <v>40.803918761065589</v>
      </c>
      <c r="AX1768" s="21">
        <v>40.803918761065589</v>
      </c>
      <c r="AY1768" s="21">
        <v>-1.3112498440133694E-2</v>
      </c>
      <c r="AZ1768" s="21">
        <v>-37.870343857410077</v>
      </c>
      <c r="BA1768" s="26">
        <v>1415.0454462045332</v>
      </c>
    </row>
    <row r="1769" spans="1:100" x14ac:dyDescent="0.25">
      <c r="A1769">
        <v>4386</v>
      </c>
      <c r="B1769" t="s">
        <v>2128</v>
      </c>
      <c r="C1769" s="26">
        <v>3</v>
      </c>
      <c r="D1769" s="21">
        <v>4.4407474764988502</v>
      </c>
      <c r="E1769" s="21">
        <v>5.3401817245274236E-2</v>
      </c>
      <c r="F1769" s="21">
        <v>-6.3926631053815797E-2</v>
      </c>
      <c r="G1769" s="21">
        <v>-5.0937341792941793E-2</v>
      </c>
      <c r="H1769" s="21">
        <v>0.16584968021126728</v>
      </c>
      <c r="I1769" s="21">
        <v>0</v>
      </c>
      <c r="J1769" s="21">
        <v>9.9509808126760291</v>
      </c>
      <c r="K1769" s="21">
        <v>0.16584968021126728</v>
      </c>
      <c r="L1769" s="21">
        <v>-0.99999999999999911</v>
      </c>
      <c r="M1769" s="21">
        <v>-0.99999999999999911</v>
      </c>
      <c r="N1769" s="21">
        <v>3.3169936042253445</v>
      </c>
      <c r="O1769" s="21">
        <v>14.34079094738194</v>
      </c>
      <c r="P1769" s="21">
        <v>0.23514760649380037</v>
      </c>
      <c r="Q1769" s="21">
        <v>1.6736062020048985</v>
      </c>
      <c r="R1769" s="21">
        <v>0.64119480126634343</v>
      </c>
      <c r="S1769" s="21">
        <v>0.33333333333333304</v>
      </c>
      <c r="T1769" s="21">
        <v>0.33442323741140301</v>
      </c>
      <c r="U1769" s="21">
        <v>0.32547346365300223</v>
      </c>
      <c r="V1769" s="21">
        <v>-7.7997657293102304E-3</v>
      </c>
      <c r="W1769" s="21">
        <v>32.783223538286457</v>
      </c>
      <c r="X1769" s="21">
        <v>1.711457223526851</v>
      </c>
      <c r="Y1769" s="21">
        <v>-0.99999999999999911</v>
      </c>
      <c r="Z1769" s="21">
        <v>-0.99999999999999911</v>
      </c>
      <c r="AA1769" s="21">
        <v>35.195724748111182</v>
      </c>
      <c r="AB1769" s="21">
        <v>-9.2559232585819232E-2</v>
      </c>
      <c r="AC1769" s="21">
        <v>-4.3176176856924091E-2</v>
      </c>
      <c r="AD1769" s="21">
        <v>0.17116153761391134</v>
      </c>
      <c r="AE1769" s="21">
        <v>1.7713064085583996</v>
      </c>
      <c r="AF1769" s="21">
        <v>-0.99999999999999911</v>
      </c>
      <c r="AG1769" s="21">
        <v>-0.99999999999999911</v>
      </c>
      <c r="AH1769" s="21">
        <v>-0.99999999999999911</v>
      </c>
      <c r="AI1769" s="21">
        <v>2.4766650245869375E-2</v>
      </c>
      <c r="AJ1769" s="21">
        <v>-7.7997657293102304E-3</v>
      </c>
      <c r="AK1769" s="21">
        <v>0.11913800461249657</v>
      </c>
      <c r="AL1769" s="21">
        <v>0.13336493764534632</v>
      </c>
      <c r="AM1769" s="21">
        <v>9.1589607977887733E-2</v>
      </c>
      <c r="AN1769" s="21">
        <v>7.7781234928320134E-2</v>
      </c>
      <c r="AO1769" s="21">
        <v>2.8854302225096777</v>
      </c>
      <c r="AP1769" s="21">
        <v>2.6113555614347357</v>
      </c>
      <c r="AQ1769" s="21">
        <v>42.734204350962493</v>
      </c>
      <c r="AR1769" s="21">
        <v>0.98543026866842898</v>
      </c>
      <c r="AS1769" s="21">
        <v>1.8773069037381185</v>
      </c>
      <c r="AT1769" s="21">
        <v>-0.99999999999999911</v>
      </c>
      <c r="AU1769" s="21">
        <v>-0.99999999999999911</v>
      </c>
      <c r="AV1769" s="21">
        <v>0.59025745947340114</v>
      </c>
      <c r="AW1769" s="21">
        <v>52.147871256927857</v>
      </c>
      <c r="AX1769" s="21">
        <v>51.863227688914222</v>
      </c>
      <c r="AY1769" s="21">
        <v>-0.16317540075088313</v>
      </c>
      <c r="AZ1769" s="21">
        <v>-61.725678463436523</v>
      </c>
      <c r="BA1769" s="26">
        <v>1336.1811434693097</v>
      </c>
    </row>
    <row r="1770" spans="1:100" x14ac:dyDescent="0.25">
      <c r="A1770">
        <v>4388</v>
      </c>
      <c r="B1770" t="s">
        <v>2129</v>
      </c>
      <c r="C1770" s="26">
        <v>3</v>
      </c>
      <c r="D1770" s="21">
        <v>4.2151199034931048</v>
      </c>
      <c r="E1770" s="21">
        <v>0.65111964030840286</v>
      </c>
      <c r="F1770" s="21">
        <v>-0.16776696961350127</v>
      </c>
      <c r="G1770" s="21">
        <v>5.957192333256766E-2</v>
      </c>
      <c r="H1770" s="21">
        <v>0.27310963541097738</v>
      </c>
      <c r="I1770" s="21">
        <v>0</v>
      </c>
      <c r="J1770" s="21">
        <v>16.386578124658637</v>
      </c>
      <c r="K1770" s="21">
        <v>0.27310963541097738</v>
      </c>
      <c r="L1770" s="21">
        <v>-1.0000000000000009</v>
      </c>
      <c r="M1770" s="21">
        <v>-1.0000000000000009</v>
      </c>
      <c r="N1770" s="21">
        <v>5.4621927082195487</v>
      </c>
      <c r="O1770" s="21">
        <v>20.661269951484321</v>
      </c>
      <c r="P1770" s="21">
        <v>2.4242649587209177</v>
      </c>
      <c r="Q1770" s="21">
        <v>1.7765404309908566</v>
      </c>
      <c r="R1770" s="21">
        <v>0.80007230145495545</v>
      </c>
      <c r="S1770" s="21">
        <v>0.33333333333333343</v>
      </c>
      <c r="T1770" s="21">
        <v>0.34777421830309463</v>
      </c>
      <c r="U1770" s="21">
        <v>0.60958151110067205</v>
      </c>
      <c r="V1770" s="21">
        <v>8.8897521620481701E-2</v>
      </c>
      <c r="W1770" s="21">
        <v>44.259077957864179</v>
      </c>
      <c r="X1770" s="21">
        <v>3.4022355230841801</v>
      </c>
      <c r="Y1770" s="21">
        <v>-1.0000000000000009</v>
      </c>
      <c r="Z1770" s="21">
        <v>-1.0000000000000009</v>
      </c>
      <c r="AA1770" s="21">
        <v>93.339483578672144</v>
      </c>
      <c r="AB1770" s="21">
        <v>0.42901397527401341</v>
      </c>
      <c r="AC1770" s="21">
        <v>0.11219874428523761</v>
      </c>
      <c r="AD1770" s="21">
        <v>0.4243939468278074</v>
      </c>
      <c r="AE1770" s="21">
        <v>48.280333319352927</v>
      </c>
      <c r="AF1770" s="21">
        <v>-1.0000000000000009</v>
      </c>
      <c r="AG1770" s="21">
        <v>-1.0000000000000009</v>
      </c>
      <c r="AH1770" s="21">
        <v>-1.0000000000000009</v>
      </c>
      <c r="AI1770" s="21">
        <v>1.2219018994593565E-2</v>
      </c>
      <c r="AJ1770" s="21">
        <v>8.8897521620481701E-2</v>
      </c>
      <c r="AK1770" s="21">
        <v>0.1168276414209885</v>
      </c>
      <c r="AL1770" s="21">
        <v>2.3527785218584299E-2</v>
      </c>
      <c r="AM1770" s="21">
        <v>4.4545734955554014E-2</v>
      </c>
      <c r="AN1770" s="21">
        <v>-0.132620441825577</v>
      </c>
      <c r="AO1770" s="21">
        <v>1.6977815809937922</v>
      </c>
      <c r="AP1770" s="21">
        <v>-3.1978721195465027</v>
      </c>
      <c r="AQ1770" s="21">
        <v>60.645656082522841</v>
      </c>
      <c r="AR1770" s="21">
        <v>1.3795865843575821</v>
      </c>
      <c r="AS1770" s="21">
        <v>3.6753451584951602</v>
      </c>
      <c r="AT1770" s="21">
        <v>-1.0000000000000009</v>
      </c>
      <c r="AU1770" s="21">
        <v>-1.0000000000000009</v>
      </c>
      <c r="AV1770" s="21">
        <v>0.85964422478752311</v>
      </c>
      <c r="AW1770" s="21">
        <v>110.80288141060987</v>
      </c>
      <c r="AX1770" s="21">
        <v>119.93701395254993</v>
      </c>
      <c r="AY1770" s="21">
        <v>0.54566837321109707</v>
      </c>
      <c r="AZ1770" s="21">
        <v>83.707923411399065</v>
      </c>
      <c r="BA1770" s="26">
        <v>1593.0187539889075</v>
      </c>
    </row>
    <row r="1771" spans="1:100" x14ac:dyDescent="0.25">
      <c r="A1771">
        <v>4390</v>
      </c>
      <c r="B1771" t="s">
        <v>2130</v>
      </c>
      <c r="C1771" s="26">
        <v>3</v>
      </c>
      <c r="D1771" s="21">
        <v>2.6250749699863585</v>
      </c>
      <c r="E1771" s="21">
        <v>0</v>
      </c>
      <c r="F1771" s="21">
        <v>6.1686393334851645E-2</v>
      </c>
      <c r="G1771" s="21">
        <v>6.1686393334851645E-2</v>
      </c>
      <c r="H1771" s="21">
        <v>0.10039692081004367</v>
      </c>
      <c r="I1771" s="21">
        <v>-1.2146222395251233E-2</v>
      </c>
      <c r="J1771" s="21">
        <v>5.2950419048875474</v>
      </c>
      <c r="K1771" s="21">
        <v>8.8250698414792411E-2</v>
      </c>
      <c r="L1771" s="21">
        <v>-1.0000000000000007</v>
      </c>
      <c r="M1771" s="21">
        <v>-1.0000000000000007</v>
      </c>
      <c r="N1771" s="21">
        <v>1.765013968295849</v>
      </c>
      <c r="O1771" s="21">
        <v>7.9818032682087576</v>
      </c>
      <c r="P1771" s="21">
        <v>-0.80293834041662504</v>
      </c>
      <c r="Q1771" s="21">
        <v>-1.9296847301086146</v>
      </c>
      <c r="R1771" s="21">
        <v>-0.71463236850541423</v>
      </c>
      <c r="S1771" s="21">
        <v>0.33333333333333348</v>
      </c>
      <c r="T1771" s="21">
        <v>0.34988557719604152</v>
      </c>
      <c r="U1771" s="21">
        <v>6.5347846035352347E-2</v>
      </c>
      <c r="V1771" s="21">
        <v>5.3758075738022607E-3</v>
      </c>
      <c r="W1771" s="21">
        <v>26.627674628949496</v>
      </c>
      <c r="X1771" s="21">
        <v>0.89685694650373682</v>
      </c>
      <c r="Y1771" s="21">
        <v>-1.0000000000000007</v>
      </c>
      <c r="Z1771" s="21">
        <v>-1.0000000000000007</v>
      </c>
      <c r="AA1771" s="21">
        <v>25.243384919939402</v>
      </c>
      <c r="AB1771" s="21">
        <v>-4.5745260050898205E-2</v>
      </c>
      <c r="AC1771" s="21">
        <v>-5.7897640739834687E-2</v>
      </c>
      <c r="AD1771" s="21">
        <v>9.0249753980639516E-2</v>
      </c>
      <c r="AE1771" s="21">
        <v>-0.66965734050466419</v>
      </c>
      <c r="AF1771" s="21">
        <v>-1.0000000000000007</v>
      </c>
      <c r="AG1771" s="21">
        <v>-1.0000000000000007</v>
      </c>
      <c r="AH1771" s="21">
        <v>-1.0000000000000007</v>
      </c>
      <c r="AI1771" s="21">
        <v>0</v>
      </c>
      <c r="AJ1771" s="21">
        <v>5.3758075738022607E-3</v>
      </c>
      <c r="AK1771" s="21">
        <v>-5.7147013722566517E-2</v>
      </c>
      <c r="AL1771" s="21">
        <v>0.11656868199338086</v>
      </c>
      <c r="AM1771" s="21">
        <v>0.17589539981205174</v>
      </c>
      <c r="AN1771" s="21">
        <v>-7.8468718169049545E-2</v>
      </c>
      <c r="AO1771" s="21">
        <v>4.1116499266884601</v>
      </c>
      <c r="AP1771" s="21">
        <v>-1.3788745442593344</v>
      </c>
      <c r="AQ1771" s="21">
        <v>31.922716533837043</v>
      </c>
      <c r="AR1771" s="21">
        <v>0.75394256413852967</v>
      </c>
      <c r="AS1771" s="21">
        <v>0.98510764491852931</v>
      </c>
      <c r="AT1771" s="21">
        <v>-1.0000000000000007</v>
      </c>
      <c r="AU1771" s="21">
        <v>-1.0000000000000007</v>
      </c>
      <c r="AV1771" s="21">
        <v>-0.6529459751705623</v>
      </c>
      <c r="AW1771" s="21">
        <v>31.846313643888827</v>
      </c>
      <c r="AX1771" s="21">
        <v>32.383894401269046</v>
      </c>
      <c r="AY1771" s="21">
        <v>2.2692449631794068E-2</v>
      </c>
      <c r="AZ1771" s="21">
        <v>-52.534343947827075</v>
      </c>
      <c r="BA1771" s="26">
        <v>1345.1224985338272</v>
      </c>
    </row>
    <row r="1772" spans="1:100" x14ac:dyDescent="0.25">
      <c r="A1772">
        <v>4391</v>
      </c>
      <c r="B1772" t="s">
        <v>2131</v>
      </c>
      <c r="C1772" s="26">
        <v>3</v>
      </c>
      <c r="D1772" s="21">
        <v>4.7340616416353747</v>
      </c>
      <c r="E1772" s="21">
        <v>-4.4426140109980486E-2</v>
      </c>
      <c r="F1772" s="21">
        <v>7.535957071555878E-2</v>
      </c>
      <c r="G1772" s="21">
        <v>8.0385839094291422E-2</v>
      </c>
      <c r="H1772" s="21">
        <v>0.4545888211656241</v>
      </c>
      <c r="I1772" s="21">
        <v>0</v>
      </c>
      <c r="J1772" s="21">
        <v>27.275329269937437</v>
      </c>
      <c r="K1772" s="21">
        <v>0.4545888211656241</v>
      </c>
      <c r="L1772" s="21">
        <v>-1.0000000000000022</v>
      </c>
      <c r="M1772" s="21">
        <v>-1.0000000000000022</v>
      </c>
      <c r="N1772" s="21">
        <v>9.0917764233124796</v>
      </c>
      <c r="O1772" s="21">
        <v>32.089776750667127</v>
      </c>
      <c r="P1772" s="21">
        <v>-0.11417095630998608</v>
      </c>
      <c r="Q1772" s="21">
        <v>0.82655992336234807</v>
      </c>
      <c r="R1772" s="21">
        <v>0.13900017925210645</v>
      </c>
      <c r="S1772" s="21">
        <v>0.33333333333333409</v>
      </c>
      <c r="T1772" s="21">
        <v>0.35787219164020845</v>
      </c>
      <c r="U1772" s="21">
        <v>0.46439417767485797</v>
      </c>
      <c r="V1772" s="21">
        <v>0</v>
      </c>
      <c r="W1772" s="21">
        <v>28.040435259311067</v>
      </c>
      <c r="X1772" s="21">
        <v>2.1345419242149197</v>
      </c>
      <c r="Y1772" s="21">
        <v>-1.0000000000000022</v>
      </c>
      <c r="Z1772" s="21">
        <v>-1.0000000000000022</v>
      </c>
      <c r="AA1772" s="21">
        <v>56.742283757894199</v>
      </c>
      <c r="AB1772" s="21">
        <v>0.18123024991696468</v>
      </c>
      <c r="AC1772" s="21">
        <v>0.20148861482932015</v>
      </c>
      <c r="AD1772" s="21">
        <v>0.1885381016403361</v>
      </c>
      <c r="AE1772" s="21">
        <v>28.562848319331042</v>
      </c>
      <c r="AF1772" s="21">
        <v>-1.0000000000000022</v>
      </c>
      <c r="AG1772" s="21">
        <v>-1.0000000000000022</v>
      </c>
      <c r="AH1772" s="21">
        <v>-1.0000000000000022</v>
      </c>
      <c r="AI1772" s="21">
        <v>0</v>
      </c>
      <c r="AJ1772" s="21">
        <v>0</v>
      </c>
      <c r="AK1772" s="21">
        <v>-8.2307776016114997E-2</v>
      </c>
      <c r="AL1772" s="21">
        <v>0.22356126844422777</v>
      </c>
      <c r="AM1772" s="21">
        <v>0.20623379025201122</v>
      </c>
      <c r="AN1772" s="21">
        <v>0.11569796308950842</v>
      </c>
      <c r="AO1772" s="21">
        <v>4.7443058762197055</v>
      </c>
      <c r="AP1772" s="21">
        <v>4.0102554194588498</v>
      </c>
      <c r="AQ1772" s="21">
        <v>55.315764529248511</v>
      </c>
      <c r="AR1772" s="21">
        <v>1.1555997026484011</v>
      </c>
      <c r="AS1772" s="21">
        <v>2.5891307453805426</v>
      </c>
      <c r="AT1772" s="21">
        <v>-1.0000000000000022</v>
      </c>
      <c r="AU1772" s="21">
        <v>-1.0000000000000022</v>
      </c>
      <c r="AV1772" s="21">
        <v>0.21938601834639784</v>
      </c>
      <c r="AW1772" s="21">
        <v>92.842315928020199</v>
      </c>
      <c r="AX1772" s="21">
        <v>92.842315928020199</v>
      </c>
      <c r="AY1772" s="21">
        <v>0.44632318823525963</v>
      </c>
      <c r="AZ1772" s="21">
        <v>42.501908333438898</v>
      </c>
      <c r="BA1772" s="26">
        <v>1530.2630652244095</v>
      </c>
    </row>
    <row r="1773" spans="1:100" x14ac:dyDescent="0.25">
      <c r="A1773">
        <v>4392</v>
      </c>
      <c r="B1773" t="s">
        <v>2132</v>
      </c>
      <c r="C1773" s="26">
        <v>3</v>
      </c>
      <c r="D1773" s="21">
        <v>4.8360080006781576</v>
      </c>
      <c r="E1773" s="21">
        <v>-2.4449904049204885E-2</v>
      </c>
      <c r="F1773" s="21">
        <v>-8.8441660476898127E-4</v>
      </c>
      <c r="G1773" s="21">
        <v>1.1997864911507863E-2</v>
      </c>
      <c r="H1773" s="21">
        <v>-0.11379482731506742</v>
      </c>
      <c r="I1773" s="21">
        <v>0</v>
      </c>
      <c r="J1773" s="21">
        <v>-6.8276896389040456</v>
      </c>
      <c r="K1773" s="21">
        <v>-0.11379482731506742</v>
      </c>
      <c r="L1773" s="21">
        <v>-0.99999999999999689</v>
      </c>
      <c r="M1773" s="21">
        <v>-0.99999999999999689</v>
      </c>
      <c r="N1773" s="21">
        <v>-2.2758965463013481</v>
      </c>
      <c r="O1773" s="21">
        <v>-1.9796837733143788</v>
      </c>
      <c r="P1773" s="21">
        <v>0.52269535224159247</v>
      </c>
      <c r="Q1773" s="21">
        <v>2.7387074621363361E-3</v>
      </c>
      <c r="R1773" s="21">
        <v>0.11897316356613974</v>
      </c>
      <c r="S1773" s="21">
        <v>0.33333333333333237</v>
      </c>
      <c r="T1773" s="21">
        <v>0.39948785574059553</v>
      </c>
      <c r="U1773" s="21">
        <v>0.27759971311778386</v>
      </c>
      <c r="V1773" s="21">
        <v>0</v>
      </c>
      <c r="W1773" s="21">
        <v>44.968629180271151</v>
      </c>
      <c r="X1773" s="21">
        <v>2.0093099397841447</v>
      </c>
      <c r="Y1773" s="21">
        <v>-0.99999999999999689</v>
      </c>
      <c r="Z1773" s="21">
        <v>-0.99999999999999689</v>
      </c>
      <c r="AA1773" s="21">
        <v>61.614218967176782</v>
      </c>
      <c r="AB1773" s="21">
        <v>8.3004216267993161E-2</v>
      </c>
      <c r="AC1773" s="21">
        <v>0.13731212500657566</v>
      </c>
      <c r="AD1773" s="21">
        <v>0.11021599119222063</v>
      </c>
      <c r="AE1773" s="21">
        <v>16.526616623339478</v>
      </c>
      <c r="AF1773" s="21">
        <v>-0.99999999999999689</v>
      </c>
      <c r="AG1773" s="21">
        <v>-0.99999999999999689</v>
      </c>
      <c r="AH1773" s="21">
        <v>-0.99999999999999689</v>
      </c>
      <c r="AI1773" s="21">
        <v>0</v>
      </c>
      <c r="AJ1773" s="21">
        <v>0</v>
      </c>
      <c r="AK1773" s="21">
        <v>0.11088689465829429</v>
      </c>
      <c r="AL1773" s="21">
        <v>-1.2246550296170743E-2</v>
      </c>
      <c r="AM1773" s="21">
        <v>6.0330794299078991E-2</v>
      </c>
      <c r="AN1773" s="21">
        <v>0.4279856946564749</v>
      </c>
      <c r="AO1773" s="21">
        <v>2.0627043307684465</v>
      </c>
      <c r="AP1773" s="21">
        <v>10.638409614931021</v>
      </c>
      <c r="AQ1773" s="21">
        <v>38.140939541367132</v>
      </c>
      <c r="AR1773" s="21">
        <v>1.0104209021917119</v>
      </c>
      <c r="AS1773" s="21">
        <v>1.895515112469077</v>
      </c>
      <c r="AT1773" s="21">
        <v>-0.99999999999999689</v>
      </c>
      <c r="AU1773" s="21">
        <v>-0.99999999999999689</v>
      </c>
      <c r="AV1773" s="21">
        <v>0.13097102847764761</v>
      </c>
      <c r="AW1773" s="21">
        <v>70.272944808793497</v>
      </c>
      <c r="AX1773" s="21">
        <v>70.272944808793497</v>
      </c>
      <c r="AY1773" s="21">
        <v>0.47187702319327524</v>
      </c>
      <c r="AZ1773" s="21">
        <v>35.906207635281945</v>
      </c>
      <c r="BA1773" s="26">
        <v>1477.641965560023</v>
      </c>
    </row>
    <row r="1774" spans="1:100" x14ac:dyDescent="0.25">
      <c r="A1774">
        <v>4395</v>
      </c>
      <c r="B1774" t="s">
        <v>2133</v>
      </c>
      <c r="C1774" s="26">
        <v>3</v>
      </c>
      <c r="D1774" s="21">
        <v>3.6880475886550603</v>
      </c>
      <c r="E1774" s="21">
        <v>-7.523118832648662E-2</v>
      </c>
      <c r="F1774" s="21">
        <v>0.60206668315092049</v>
      </c>
      <c r="G1774" s="21">
        <v>0.58409728629081803</v>
      </c>
      <c r="H1774" s="21">
        <v>-2.3221874845994722E-2</v>
      </c>
      <c r="I1774" s="21">
        <v>0</v>
      </c>
      <c r="J1774" s="21">
        <v>-1.3933124907596928</v>
      </c>
      <c r="K1774" s="21">
        <v>-2.3221874845994722E-2</v>
      </c>
      <c r="L1774" s="21">
        <v>-1.0000000000000011</v>
      </c>
      <c r="M1774" s="21">
        <v>-1.0000000000000011</v>
      </c>
      <c r="N1774" s="21">
        <v>-0.46443749691989566</v>
      </c>
      <c r="O1774" s="21">
        <v>2.878832384186186</v>
      </c>
      <c r="P1774" s="21">
        <v>-0.86820582417269621</v>
      </c>
      <c r="Q1774" s="21">
        <v>1.2037258346391637</v>
      </c>
      <c r="R1774" s="21">
        <v>0.29808585731832421</v>
      </c>
      <c r="S1774" s="21">
        <v>0.33333333333333365</v>
      </c>
      <c r="T1774" s="21">
        <v>0.26671928068569767</v>
      </c>
      <c r="U1774" s="21">
        <v>1.6593493372072379E-3</v>
      </c>
      <c r="V1774" s="21">
        <v>0</v>
      </c>
      <c r="W1774" s="21">
        <v>24.997353528089342</v>
      </c>
      <c r="X1774" s="21">
        <v>0.54857237645577239</v>
      </c>
      <c r="Y1774" s="21">
        <v>-1.0000000000000011</v>
      </c>
      <c r="Z1774" s="21">
        <v>-1.0000000000000011</v>
      </c>
      <c r="AA1774" s="21">
        <v>60.920995580474433</v>
      </c>
      <c r="AB1774" s="21">
        <v>0.33801876193949265</v>
      </c>
      <c r="AC1774" s="21">
        <v>0.17014261790974627</v>
      </c>
      <c r="AD1774" s="21">
        <v>0.20434974405209658</v>
      </c>
      <c r="AE1774" s="21">
        <v>35.625556195066757</v>
      </c>
      <c r="AF1774" s="21">
        <v>-1.0000000000000011</v>
      </c>
      <c r="AG1774" s="21">
        <v>-1.0000000000000011</v>
      </c>
      <c r="AH1774" s="21">
        <v>-1.0000000000000011</v>
      </c>
      <c r="AI1774" s="21">
        <v>0</v>
      </c>
      <c r="AJ1774" s="21">
        <v>0</v>
      </c>
      <c r="AK1774" s="21">
        <v>0.12389839121711245</v>
      </c>
      <c r="AL1774" s="21">
        <v>2.7555334982946402E-2</v>
      </c>
      <c r="AM1774" s="21">
        <v>5.6533287095660273E-2</v>
      </c>
      <c r="AN1774" s="21">
        <v>0.13318048626528448</v>
      </c>
      <c r="AO1774" s="21">
        <v>2.0328241334770691</v>
      </c>
      <c r="AP1774" s="21">
        <v>3.4672888315468442</v>
      </c>
      <c r="AQ1774" s="21">
        <v>23.60404103732964</v>
      </c>
      <c r="AR1774" s="21">
        <v>0.60171196335623856</v>
      </c>
      <c r="AS1774" s="21">
        <v>0.52535050160977725</v>
      </c>
      <c r="AT1774" s="21">
        <v>-1.0000000000000011</v>
      </c>
      <c r="AU1774" s="21">
        <v>-1.0000000000000011</v>
      </c>
      <c r="AV1774" s="21">
        <v>0.8821831436091423</v>
      </c>
      <c r="AW1774" s="21">
        <v>67.267116796207446</v>
      </c>
      <c r="AX1774" s="21">
        <v>67.267116796207446</v>
      </c>
      <c r="AY1774" s="21">
        <v>0.25444768844122917</v>
      </c>
      <c r="AZ1774" s="21">
        <v>13.161629944762598</v>
      </c>
      <c r="BA1774" s="26">
        <v>1500.2295064390298</v>
      </c>
    </row>
    <row r="1775" spans="1:100" x14ac:dyDescent="0.25">
      <c r="A1775">
        <v>4397</v>
      </c>
      <c r="B1775" t="s">
        <v>2134</v>
      </c>
      <c r="C1775" s="26">
        <v>3</v>
      </c>
      <c r="D1775" s="21">
        <v>5.1167061605631297</v>
      </c>
      <c r="E1775" s="21">
        <v>-0.18146516732847223</v>
      </c>
      <c r="F1775" s="21">
        <v>-0.12168730784698494</v>
      </c>
      <c r="G1775" s="21">
        <v>-0.17942558739089912</v>
      </c>
      <c r="H1775" s="21">
        <v>-0.20622666013538285</v>
      </c>
      <c r="I1775" s="21">
        <v>0</v>
      </c>
      <c r="J1775" s="21">
        <v>-12.373599608122973</v>
      </c>
      <c r="K1775" s="21">
        <v>-0.20622666013538285</v>
      </c>
      <c r="L1775" s="21">
        <v>-1.0000000000000018</v>
      </c>
      <c r="M1775" s="21">
        <v>-1.0000000000000018</v>
      </c>
      <c r="N1775" s="21">
        <v>-4.1245332027076547</v>
      </c>
      <c r="O1775" s="21">
        <v>-7.4363190349507331</v>
      </c>
      <c r="P1775" s="21">
        <v>0.10620639317112317</v>
      </c>
      <c r="Q1775" s="21">
        <v>-1.0075772953952251</v>
      </c>
      <c r="R1775" s="21">
        <v>-0.29428874404594763</v>
      </c>
      <c r="S1775" s="21">
        <v>0.3333333333333337</v>
      </c>
      <c r="T1775" s="21">
        <v>0.20432588470638366</v>
      </c>
      <c r="U1775" s="21">
        <v>0.31148409734895055</v>
      </c>
      <c r="V1775" s="21">
        <v>1.2474379912269615E-3</v>
      </c>
      <c r="W1775" s="21">
        <v>42.264696540611098</v>
      </c>
      <c r="X1775" s="21">
        <v>1.8575148105154715</v>
      </c>
      <c r="Y1775" s="21">
        <v>-1.0000000000000018</v>
      </c>
      <c r="Z1775" s="21">
        <v>-1.0000000000000018</v>
      </c>
      <c r="AA1775" s="21">
        <v>98.524304320068538</v>
      </c>
      <c r="AB1775" s="21">
        <v>0.3694229105742784</v>
      </c>
      <c r="AC1775" s="21">
        <v>0.29766972539607284</v>
      </c>
      <c r="AD1775" s="21">
        <v>0.46398529449971521</v>
      </c>
      <c r="AE1775" s="21">
        <v>56.553896523503283</v>
      </c>
      <c r="AF1775" s="21">
        <v>-1.0000000000000018</v>
      </c>
      <c r="AG1775" s="21">
        <v>-1.0000000000000018</v>
      </c>
      <c r="AH1775" s="21">
        <v>-1.0000000000000018</v>
      </c>
      <c r="AI1775" s="21">
        <v>0</v>
      </c>
      <c r="AJ1775" s="21">
        <v>1.2474379912269615E-3</v>
      </c>
      <c r="AK1775" s="21">
        <v>0.11737611286916434</v>
      </c>
      <c r="AL1775" s="21">
        <v>5.5324559071129174E-2</v>
      </c>
      <c r="AM1775" s="21">
        <v>-0.13049262795601069</v>
      </c>
      <c r="AN1775" s="21">
        <v>1.9224858209993353E-2</v>
      </c>
      <c r="AO1775" s="21">
        <v>-2.6754351345544451</v>
      </c>
      <c r="AP1775" s="21">
        <v>0.75724425060548006</v>
      </c>
      <c r="AQ1775" s="21">
        <v>29.891096932488157</v>
      </c>
      <c r="AR1775" s="21">
        <v>0.85039075337989489</v>
      </c>
      <c r="AS1775" s="21">
        <v>1.6512881503800885</v>
      </c>
      <c r="AT1775" s="21">
        <v>-1.0000000000000018</v>
      </c>
      <c r="AU1775" s="21">
        <v>-1.0000000000000018</v>
      </c>
      <c r="AV1775" s="21">
        <v>-0.47371433143684705</v>
      </c>
      <c r="AW1775" s="21">
        <v>91.845229535723234</v>
      </c>
      <c r="AX1775" s="21">
        <v>91.969973334845918</v>
      </c>
      <c r="AY1775" s="21">
        <v>0.33392886763068652</v>
      </c>
      <c r="AZ1775" s="21">
        <v>24.060324647289772</v>
      </c>
      <c r="BA1775" s="26">
        <v>1481.0535289532352</v>
      </c>
      <c r="CU1775" t="e">
        <v>#N/A</v>
      </c>
      <c r="CV1775" t="e">
        <v>#N/A</v>
      </c>
    </row>
    <row r="1776" spans="1:100" x14ac:dyDescent="0.25">
      <c r="A1776">
        <v>4398</v>
      </c>
      <c r="B1776" t="s">
        <v>2135</v>
      </c>
      <c r="C1776" s="26">
        <v>3</v>
      </c>
      <c r="D1776" s="21">
        <v>3.8622658727986572</v>
      </c>
      <c r="E1776" s="21">
        <v>0</v>
      </c>
      <c r="F1776" s="21">
        <v>3.5999332922400221E-2</v>
      </c>
      <c r="G1776" s="21">
        <v>3.5999332922400221E-2</v>
      </c>
      <c r="H1776" s="21">
        <v>-1.4806069698889722E-2</v>
      </c>
      <c r="I1776" s="21">
        <v>0</v>
      </c>
      <c r="J1776" s="21">
        <v>-0.88836418193338473</v>
      </c>
      <c r="K1776" s="21">
        <v>-1.4806069698889722E-2</v>
      </c>
      <c r="L1776" s="21">
        <v>-1.0000000000000002</v>
      </c>
      <c r="M1776" s="21">
        <v>-1.0000000000000002</v>
      </c>
      <c r="N1776" s="21">
        <v>-0.29612139397779386</v>
      </c>
      <c r="O1776" s="21">
        <v>3.0099010237876813</v>
      </c>
      <c r="P1776" s="21">
        <v>0.52464378240381893</v>
      </c>
      <c r="Q1776" s="21">
        <v>-1.3470187527963571</v>
      </c>
      <c r="R1776" s="21">
        <v>-0.4057826771229876</v>
      </c>
      <c r="S1776" s="21">
        <v>0.3333333333333332</v>
      </c>
      <c r="T1776" s="21">
        <v>0.37931550449500678</v>
      </c>
      <c r="U1776" s="21">
        <v>0.28238028820622357</v>
      </c>
      <c r="V1776" s="21">
        <v>6.8004478077926429E-3</v>
      </c>
      <c r="W1776" s="21">
        <v>40.665425741649834</v>
      </c>
      <c r="X1776" s="21">
        <v>1.934646568299845</v>
      </c>
      <c r="Y1776" s="21">
        <v>-1.0000000000000002</v>
      </c>
      <c r="Z1776" s="21">
        <v>-1.0000000000000002</v>
      </c>
      <c r="AA1776" s="21">
        <v>46.759598564959667</v>
      </c>
      <c r="AB1776" s="21">
        <v>2.3458793779095748E-2</v>
      </c>
      <c r="AC1776" s="21">
        <v>1.1656726538750117E-2</v>
      </c>
      <c r="AD1776" s="21">
        <v>9.4883589690810219E-2</v>
      </c>
      <c r="AE1776" s="21">
        <v>6.4999555004328053</v>
      </c>
      <c r="AF1776" s="21">
        <v>-1.0000000000000002</v>
      </c>
      <c r="AG1776" s="21">
        <v>-1.0000000000000002</v>
      </c>
      <c r="AH1776" s="21">
        <v>-1.0000000000000002</v>
      </c>
      <c r="AI1776" s="21">
        <v>0</v>
      </c>
      <c r="AJ1776" s="21">
        <v>6.8004478077926429E-3</v>
      </c>
      <c r="AK1776" s="21">
        <v>0.29375237266140591</v>
      </c>
      <c r="AL1776" s="21">
        <v>9.3502504166098344E-2</v>
      </c>
      <c r="AM1776" s="21">
        <v>1.4611513352701951E-2</v>
      </c>
      <c r="AN1776" s="21">
        <v>-2.3808949556879715E-2</v>
      </c>
      <c r="AO1776" s="21">
        <v>1.8340496971245783</v>
      </c>
      <c r="AP1776" s="21">
        <v>-0.1277112180915021</v>
      </c>
      <c r="AQ1776" s="21">
        <v>39.777061559716444</v>
      </c>
      <c r="AR1776" s="21">
        <v>1.0018295738423566</v>
      </c>
      <c r="AS1776" s="21">
        <v>1.9198404986009556</v>
      </c>
      <c r="AT1776" s="21">
        <v>-1.0000000000000002</v>
      </c>
      <c r="AU1776" s="21">
        <v>-1.0000000000000002</v>
      </c>
      <c r="AV1776" s="21">
        <v>-0.36978334420058745</v>
      </c>
      <c r="AW1776" s="21">
        <v>49.641788370655838</v>
      </c>
      <c r="AX1776" s="21">
        <v>50.321833151435108</v>
      </c>
      <c r="AY1776" s="21">
        <v>7.8860781335184177E-2</v>
      </c>
      <c r="AZ1776" s="21">
        <v>-45.744883177958727</v>
      </c>
      <c r="BA1776" s="26">
        <v>1337.8180098892778</v>
      </c>
    </row>
    <row r="1777" spans="1:100" x14ac:dyDescent="0.25">
      <c r="A1777">
        <v>4400</v>
      </c>
      <c r="B1777" t="s">
        <v>2136</v>
      </c>
      <c r="C1777" s="26">
        <v>3</v>
      </c>
      <c r="D1777" s="21">
        <v>5.3737854107264686</v>
      </c>
      <c r="E1777" s="21">
        <v>-1.3756497600609093E-2</v>
      </c>
      <c r="F1777" s="21">
        <v>-4.1734728034544269E-2</v>
      </c>
      <c r="G1777" s="21">
        <v>-4.1734728034544269E-2</v>
      </c>
      <c r="H1777" s="21">
        <v>7.3658659666507934E-2</v>
      </c>
      <c r="I1777" s="21">
        <v>0</v>
      </c>
      <c r="J1777" s="21">
        <v>4.4195195799904727</v>
      </c>
      <c r="K1777" s="21">
        <v>7.3658659666507934E-2</v>
      </c>
      <c r="L1777" s="21">
        <v>-1.0000000000000002</v>
      </c>
      <c r="M1777" s="21">
        <v>-1.0000000000000002</v>
      </c>
      <c r="N1777" s="21">
        <v>1.4731731933301571</v>
      </c>
      <c r="O1777" s="21">
        <v>9.7515702626823959</v>
      </c>
      <c r="P1777" s="21">
        <v>2.6006503232942983</v>
      </c>
      <c r="Q1777" s="21">
        <v>2.4524278323814901</v>
      </c>
      <c r="R1777" s="21">
        <v>1.0915747985878719</v>
      </c>
      <c r="S1777" s="21">
        <v>0.33333333333333331</v>
      </c>
      <c r="T1777" s="21">
        <v>0.51094276900380597</v>
      </c>
      <c r="U1777" s="21">
        <v>9.6867863303516533E-3</v>
      </c>
      <c r="V1777" s="21">
        <v>0</v>
      </c>
      <c r="W1777" s="21">
        <v>31.212169160039352</v>
      </c>
      <c r="X1777" s="21">
        <v>0.98697402366251097</v>
      </c>
      <c r="Y1777" s="21">
        <v>-1.0000000000000002</v>
      </c>
      <c r="Z1777" s="21">
        <v>-1.0000000000000002</v>
      </c>
      <c r="AA1777" s="21">
        <v>46.355021805865043</v>
      </c>
      <c r="AB1777" s="21">
        <v>0.24039648628984053</v>
      </c>
      <c r="AC1777" s="21">
        <v>0.12081631325833735</v>
      </c>
      <c r="AD1777" s="21">
        <v>-8.0187242603420805E-2</v>
      </c>
      <c r="AE1777" s="21">
        <v>14.051277847237854</v>
      </c>
      <c r="AF1777" s="21">
        <v>-1.0000000000000002</v>
      </c>
      <c r="AG1777" s="21">
        <v>-1.0000000000000002</v>
      </c>
      <c r="AH1777" s="21">
        <v>-1.0000000000000002</v>
      </c>
      <c r="AI1777" s="21">
        <v>0</v>
      </c>
      <c r="AJ1777" s="21">
        <v>0</v>
      </c>
      <c r="AK1777" s="21">
        <v>-0.20806431639323708</v>
      </c>
      <c r="AL1777" s="21">
        <v>-6.6093674232092683E-2</v>
      </c>
      <c r="AM1777" s="21">
        <v>0.22050844512577597</v>
      </c>
      <c r="AN1777" s="21">
        <v>-1.1443659113488731E-2</v>
      </c>
      <c r="AO1777" s="21">
        <v>4.4723895461782153</v>
      </c>
      <c r="AP1777" s="21">
        <v>-0.61655984899768146</v>
      </c>
      <c r="AQ1777" s="21">
        <v>35.631688740029823</v>
      </c>
      <c r="AR1777" s="21">
        <v>0.85396288866749082</v>
      </c>
      <c r="AS1777" s="21">
        <v>1.0606326833290185</v>
      </c>
      <c r="AT1777" s="21">
        <v>-1.0000000000000002</v>
      </c>
      <c r="AU1777" s="21">
        <v>-1.0000000000000002</v>
      </c>
      <c r="AV1777" s="21">
        <v>1.0498400705533277</v>
      </c>
      <c r="AW1777" s="21">
        <v>55.490032219549761</v>
      </c>
      <c r="AX1777" s="21">
        <v>55.490032219549761</v>
      </c>
      <c r="AY1777" s="21">
        <v>0.18291848291193596</v>
      </c>
      <c r="AZ1777" s="21">
        <v>-20.8193793930878</v>
      </c>
      <c r="BA1777" s="26">
        <v>1414.2726161887022</v>
      </c>
    </row>
    <row r="1778" spans="1:100" x14ac:dyDescent="0.25">
      <c r="A1778">
        <v>4401</v>
      </c>
      <c r="B1778" t="s">
        <v>2137</v>
      </c>
      <c r="C1778" s="26">
        <v>3</v>
      </c>
      <c r="D1778" s="21">
        <v>5.4219233059081491</v>
      </c>
      <c r="E1778" s="21">
        <v>-1.0921490887333504E-2</v>
      </c>
      <c r="F1778" s="21">
        <v>0.28051520336657354</v>
      </c>
      <c r="G1778" s="21">
        <v>0.27934508370961975</v>
      </c>
      <c r="H1778" s="21">
        <v>-3.8401785292740832E-2</v>
      </c>
      <c r="I1778" s="21">
        <v>0</v>
      </c>
      <c r="J1778" s="21">
        <v>-2.3041071175644503</v>
      </c>
      <c r="K1778" s="21">
        <v>-3.8401785292740832E-2</v>
      </c>
      <c r="L1778" s="21">
        <v>-1</v>
      </c>
      <c r="M1778" s="21">
        <v>-1</v>
      </c>
      <c r="N1778" s="21">
        <v>-0.76803570585481662</v>
      </c>
      <c r="O1778" s="21">
        <v>3.397161272053316</v>
      </c>
      <c r="P1778" s="21">
        <v>-0.17083461342299502</v>
      </c>
      <c r="Q1778" s="21">
        <v>0.32718333281636142</v>
      </c>
      <c r="R1778" s="21">
        <v>0.11513483818834035</v>
      </c>
      <c r="S1778" s="21">
        <v>0.38219362655094097</v>
      </c>
      <c r="T1778" s="21">
        <v>0.57678341744745165</v>
      </c>
      <c r="U1778" s="21">
        <v>-1.1848242509028538E-2</v>
      </c>
      <c r="V1778" s="21">
        <v>0</v>
      </c>
      <c r="W1778" s="21">
        <v>39.421223471284193</v>
      </c>
      <c r="X1778" s="21">
        <v>1.1833466353465605</v>
      </c>
      <c r="Y1778" s="21">
        <v>-1</v>
      </c>
      <c r="Z1778" s="21">
        <v>-1</v>
      </c>
      <c r="AA1778" s="21">
        <v>50.054987388543047</v>
      </c>
      <c r="AB1778" s="21">
        <v>7.1987413223930083E-2</v>
      </c>
      <c r="AC1778" s="21">
        <v>5.5718413019919054E-2</v>
      </c>
      <c r="AD1778" s="21">
        <v>8.2666755337561099E-2</v>
      </c>
      <c r="AE1778" s="21">
        <v>10.518629079070511</v>
      </c>
      <c r="AF1778" s="21">
        <v>-1</v>
      </c>
      <c r="AG1778" s="21">
        <v>-1</v>
      </c>
      <c r="AH1778" s="21">
        <v>-1</v>
      </c>
      <c r="AI1778" s="21">
        <v>0</v>
      </c>
      <c r="AJ1778" s="21">
        <v>0</v>
      </c>
      <c r="AK1778" s="21">
        <v>-6.5364471436969761E-3</v>
      </c>
      <c r="AL1778" s="21">
        <v>-3.0254580205813262E-2</v>
      </c>
      <c r="AM1778" s="21">
        <v>-5.9129876140820034E-2</v>
      </c>
      <c r="AN1778" s="21">
        <v>0.41261782191678903</v>
      </c>
      <c r="AO1778" s="21">
        <v>-1.5109291392389872</v>
      </c>
      <c r="AP1778" s="21">
        <v>10.164172646890659</v>
      </c>
      <c r="AQ1778" s="21">
        <v>37.117116353719737</v>
      </c>
      <c r="AR1778" s="21">
        <v>0.9471288014893644</v>
      </c>
      <c r="AS1778" s="21">
        <v>1.1449448500538193</v>
      </c>
      <c r="AT1778" s="21">
        <v>-1</v>
      </c>
      <c r="AU1778" s="21">
        <v>-1</v>
      </c>
      <c r="AV1778" s="21">
        <v>0.39447992189796016</v>
      </c>
      <c r="AW1778" s="21">
        <v>63.616321307486999</v>
      </c>
      <c r="AX1778" s="21">
        <v>63.616321307486999</v>
      </c>
      <c r="AY1778" s="21">
        <v>0.55427187210785023</v>
      </c>
      <c r="AZ1778" s="21">
        <v>46.228518711400909</v>
      </c>
      <c r="BA1778" s="26">
        <v>1460.5295324219667</v>
      </c>
      <c r="CU1778" t="e">
        <v>#N/A</v>
      </c>
      <c r="CV1778" t="e">
        <v>#N/A</v>
      </c>
    </row>
    <row r="1779" spans="1:100" x14ac:dyDescent="0.25">
      <c r="A1779">
        <v>4403</v>
      </c>
      <c r="B1779" t="s">
        <v>2138</v>
      </c>
      <c r="C1779" s="26">
        <v>3</v>
      </c>
      <c r="D1779" s="21">
        <v>4.1065324746186782</v>
      </c>
      <c r="E1779" s="21">
        <v>0</v>
      </c>
      <c r="F1779" s="21">
        <v>-1.6621327723107513</v>
      </c>
      <c r="G1779" s="21">
        <v>-1.6621327723107513</v>
      </c>
      <c r="H1779" s="21">
        <v>-1.6297253067339337E-3</v>
      </c>
      <c r="I1779" s="21">
        <v>0</v>
      </c>
      <c r="J1779" s="21">
        <v>-9.7783518404036762E-2</v>
      </c>
      <c r="K1779" s="21">
        <v>-1.6297253067339337E-3</v>
      </c>
      <c r="L1779" s="21">
        <v>-1.0000000000000018</v>
      </c>
      <c r="M1779" s="21">
        <v>-1.0000000000000018</v>
      </c>
      <c r="N1779" s="21">
        <v>-3.2594506134678902E-2</v>
      </c>
      <c r="O1779" s="21">
        <v>2.3466161839038859</v>
      </c>
      <c r="P1779" s="21">
        <v>-3.0485273781223197</v>
      </c>
      <c r="Q1779" s="21">
        <v>3.652564845394175</v>
      </c>
      <c r="R1779" s="21">
        <v>0.74172160323401393</v>
      </c>
      <c r="S1779" s="21">
        <v>0.33333333333333404</v>
      </c>
      <c r="T1779" s="21">
        <v>0.38937309508961193</v>
      </c>
      <c r="U1779" s="21">
        <v>-3.3375995557456614E-2</v>
      </c>
      <c r="V1779" s="21">
        <v>-7.670196052534127E-3</v>
      </c>
      <c r="W1779" s="21">
        <v>27.331598484787538</v>
      </c>
      <c r="X1779" s="21">
        <v>0.60085075694092582</v>
      </c>
      <c r="Y1779" s="21">
        <v>-1.0000000000000018</v>
      </c>
      <c r="Z1779" s="21">
        <v>-1.0000000000000018</v>
      </c>
      <c r="AA1779" s="21">
        <v>21.961952300303651</v>
      </c>
      <c r="AB1779" s="21">
        <v>0.16305832495755007</v>
      </c>
      <c r="AC1779" s="21">
        <v>-0.23473067706721701</v>
      </c>
      <c r="AD1779" s="21">
        <v>-5.0555003644690968E-2</v>
      </c>
      <c r="AE1779" s="21">
        <v>-6.1113677877178922</v>
      </c>
      <c r="AF1779" s="21">
        <v>-1.0000000000000018</v>
      </c>
      <c r="AG1779" s="21">
        <v>-1.0000000000000018</v>
      </c>
      <c r="AH1779" s="21">
        <v>-1.0000000000000018</v>
      </c>
      <c r="AI1779" s="21">
        <v>2.1328711697686416E-2</v>
      </c>
      <c r="AJ1779" s="21">
        <v>-7.670196052534127E-3</v>
      </c>
      <c r="AK1779" s="21">
        <v>-6.7291012055784152E-2</v>
      </c>
      <c r="AL1779" s="21">
        <v>-2.4905234243492728E-2</v>
      </c>
      <c r="AM1779" s="21">
        <v>0.72727369077966986</v>
      </c>
      <c r="AN1779" s="21">
        <v>3.6789170586983957E-2</v>
      </c>
      <c r="AO1779" s="21">
        <v>17.845387209212834</v>
      </c>
      <c r="AP1779" s="21">
        <v>0.79520309345713547</v>
      </c>
      <c r="AQ1779" s="21">
        <v>27.233814966383502</v>
      </c>
      <c r="AR1779" s="21">
        <v>0.68166023681295473</v>
      </c>
      <c r="AS1779" s="21">
        <v>0.59922103163419227</v>
      </c>
      <c r="AT1779" s="21">
        <v>-1.0000000000000018</v>
      </c>
      <c r="AU1779" s="21">
        <v>-1.0000000000000018</v>
      </c>
      <c r="AV1779" s="21">
        <v>-0.92041116907673848</v>
      </c>
      <c r="AW1779" s="21">
        <v>25.103771577664695</v>
      </c>
      <c r="AX1779" s="21">
        <v>24.763326206365008</v>
      </c>
      <c r="AY1779" s="21">
        <v>4.2888576273651759E-2</v>
      </c>
      <c r="AZ1779" s="21">
        <v>-41.60361715021201</v>
      </c>
      <c r="BA1779" s="26">
        <v>1412.4159603663354</v>
      </c>
    </row>
    <row r="1780" spans="1:100" x14ac:dyDescent="0.25">
      <c r="A1780">
        <v>4404</v>
      </c>
      <c r="B1780" t="s">
        <v>2139</v>
      </c>
      <c r="C1780" s="26">
        <v>3</v>
      </c>
      <c r="D1780" s="21">
        <v>5.564604227363513</v>
      </c>
      <c r="E1780" s="21">
        <v>-1.6124537859284756E-2</v>
      </c>
      <c r="F1780" s="21">
        <v>8.7011507282544753E-2</v>
      </c>
      <c r="G1780" s="21">
        <v>8.7011507282544753E-2</v>
      </c>
      <c r="H1780" s="21">
        <v>0.1581317335734895</v>
      </c>
      <c r="I1780" s="21">
        <v>0</v>
      </c>
      <c r="J1780" s="21">
        <v>9.4879040144093718</v>
      </c>
      <c r="K1780" s="21">
        <v>0.1581317335734895</v>
      </c>
      <c r="L1780" s="21">
        <v>-1.0000000000000004</v>
      </c>
      <c r="M1780" s="21">
        <v>-1.0000000000000004</v>
      </c>
      <c r="N1780" s="21">
        <v>3.1626346714697915</v>
      </c>
      <c r="O1780" s="21">
        <v>15.139519749055435</v>
      </c>
      <c r="P1780" s="21">
        <v>1.0039104092080566</v>
      </c>
      <c r="Q1780" s="21">
        <v>0.45461866939667178</v>
      </c>
      <c r="R1780" s="21">
        <v>7.4346684994415296E-2</v>
      </c>
      <c r="S1780" s="21">
        <v>0.34508894786366484</v>
      </c>
      <c r="T1780" s="21">
        <v>0.39330297356483618</v>
      </c>
      <c r="U1780" s="21">
        <v>6.5092481787791576E-2</v>
      </c>
      <c r="V1780" s="21">
        <v>-1.4113115724330529E-2</v>
      </c>
      <c r="W1780" s="21">
        <v>25.249582156738921</v>
      </c>
      <c r="X1780" s="21">
        <v>0.80378418227808557</v>
      </c>
      <c r="Y1780" s="21">
        <v>-1.0000000000000004</v>
      </c>
      <c r="Z1780" s="21">
        <v>-1.0000000000000004</v>
      </c>
      <c r="AA1780" s="21">
        <v>53.523572696257872</v>
      </c>
      <c r="AB1780" s="21">
        <v>-0.18655752887569943</v>
      </c>
      <c r="AC1780" s="21">
        <v>0.49658429651584451</v>
      </c>
      <c r="AD1780" s="21">
        <v>0.25396610945034481</v>
      </c>
      <c r="AE1780" s="21">
        <v>28.19964385452452</v>
      </c>
      <c r="AF1780" s="21">
        <v>-1.0000000000000004</v>
      </c>
      <c r="AG1780" s="21">
        <v>-1.0000000000000004</v>
      </c>
      <c r="AH1780" s="21">
        <v>-1.0000000000000004</v>
      </c>
      <c r="AI1780" s="21">
        <v>3.8812208467569661E-3</v>
      </c>
      <c r="AJ1780" s="21">
        <v>-1.4113115724330529E-2</v>
      </c>
      <c r="AK1780" s="21">
        <v>-0.19884574425315327</v>
      </c>
      <c r="AL1780" s="21">
        <v>-0.12281937874353691</v>
      </c>
      <c r="AM1780" s="21">
        <v>0.2246714449409592</v>
      </c>
      <c r="AN1780" s="21">
        <v>-0.11315202827516478</v>
      </c>
      <c r="AO1780" s="21">
        <v>4.622557402258213</v>
      </c>
      <c r="AP1780" s="21">
        <v>-3.4428976005968042</v>
      </c>
      <c r="AQ1780" s="21">
        <v>34.737486171148277</v>
      </c>
      <c r="AR1780" s="21">
        <v>0.78937128749196162</v>
      </c>
      <c r="AS1780" s="21">
        <v>0.96191591585157454</v>
      </c>
      <c r="AT1780" s="21">
        <v>-1.0000000000000004</v>
      </c>
      <c r="AU1780" s="21">
        <v>-1.0000000000000004</v>
      </c>
      <c r="AV1780" s="21">
        <v>0.16135819227696002</v>
      </c>
      <c r="AW1780" s="21">
        <v>65.220194844716445</v>
      </c>
      <c r="AX1780" s="21">
        <v>63.886507689218533</v>
      </c>
      <c r="AY1780" s="21">
        <v>0.32837554665732815</v>
      </c>
      <c r="AZ1780" s="21">
        <v>16.255068609172049</v>
      </c>
      <c r="BA1780" s="26">
        <v>1448.3952668500726</v>
      </c>
    </row>
    <row r="1781" spans="1:100" x14ac:dyDescent="0.25">
      <c r="A1781">
        <v>4405</v>
      </c>
      <c r="B1781" t="s">
        <v>2140</v>
      </c>
      <c r="C1781" s="26">
        <v>3</v>
      </c>
      <c r="D1781" s="21">
        <v>3.9214026006771081</v>
      </c>
      <c r="E1781" s="21">
        <v>0</v>
      </c>
      <c r="F1781" s="21">
        <v>0</v>
      </c>
      <c r="G1781" s="21">
        <v>0</v>
      </c>
      <c r="H1781" s="21">
        <v>-9.5923389048359509E-2</v>
      </c>
      <c r="I1781" s="21">
        <v>0</v>
      </c>
      <c r="J1781" s="21">
        <v>-5.7554033429015687</v>
      </c>
      <c r="K1781" s="21">
        <v>-9.5923389048359509E-2</v>
      </c>
      <c r="L1781" s="21">
        <v>-1.0000000000000004</v>
      </c>
      <c r="M1781" s="21">
        <v>-1.0000000000000004</v>
      </c>
      <c r="N1781" s="21">
        <v>-1.9184677809671884</v>
      </c>
      <c r="O1781" s="21">
        <v>-1.8340007422244575</v>
      </c>
      <c r="P1781" s="21">
        <v>0.53116259907806718</v>
      </c>
      <c r="Q1781" s="21">
        <v>5.9582562383914059E-2</v>
      </c>
      <c r="R1781" s="21">
        <v>2.9076866613211436E-2</v>
      </c>
      <c r="S1781" s="21">
        <v>0.33048724082172837</v>
      </c>
      <c r="T1781" s="21">
        <v>0.28710831627055794</v>
      </c>
      <c r="U1781" s="21">
        <v>-7.0295824109248922E-2</v>
      </c>
      <c r="V1781" s="21">
        <v>0</v>
      </c>
      <c r="W1781" s="21">
        <v>25.728924881255892</v>
      </c>
      <c r="X1781" s="21">
        <v>0.38088541243830443</v>
      </c>
      <c r="Y1781" s="21">
        <v>-1.0000000000000004</v>
      </c>
      <c r="Z1781" s="21">
        <v>-1.0000000000000004</v>
      </c>
      <c r="AA1781" s="21">
        <v>73.017532670399731</v>
      </c>
      <c r="AB1781" s="21">
        <v>0.36814752666288775</v>
      </c>
      <c r="AC1781" s="21">
        <v>0.20541385089455724</v>
      </c>
      <c r="AD1781" s="21">
        <v>0.37162924089316868</v>
      </c>
      <c r="AE1781" s="21">
        <v>47.259530922530679</v>
      </c>
      <c r="AF1781" s="21">
        <v>-1.0000000000000004</v>
      </c>
      <c r="AG1781" s="21">
        <v>-1.0000000000000004</v>
      </c>
      <c r="AH1781" s="21">
        <v>-1.0000000000000004</v>
      </c>
      <c r="AI1781" s="21">
        <v>0</v>
      </c>
      <c r="AJ1781" s="21">
        <v>0</v>
      </c>
      <c r="AK1781" s="21">
        <v>2.130652986558966E-2</v>
      </c>
      <c r="AL1781" s="21">
        <v>-0.18194566669764009</v>
      </c>
      <c r="AM1781" s="21">
        <v>0.13051877962162339</v>
      </c>
      <c r="AN1781" s="21">
        <v>0.12629895630623911</v>
      </c>
      <c r="AO1781" s="21">
        <v>3.3695021398685321</v>
      </c>
      <c r="AP1781" s="21">
        <v>2.2477455741677765</v>
      </c>
      <c r="AQ1781" s="21">
        <v>19.973521538354309</v>
      </c>
      <c r="AR1781" s="21">
        <v>0.54729973298303802</v>
      </c>
      <c r="AS1781" s="21">
        <v>0.28496202338994459</v>
      </c>
      <c r="AT1781" s="21">
        <v>-1.0000000000000004</v>
      </c>
      <c r="AU1781" s="21">
        <v>-1.0000000000000004</v>
      </c>
      <c r="AV1781" s="21">
        <v>2.9076866613211436E-2</v>
      </c>
      <c r="AW1781" s="21">
        <v>73.431277502343093</v>
      </c>
      <c r="AX1781" s="21">
        <v>73.431277502343093</v>
      </c>
      <c r="AY1781" s="21">
        <v>0.4969417088099628</v>
      </c>
      <c r="AZ1781" s="21">
        <v>6.7797840869014578</v>
      </c>
      <c r="BA1781" s="26">
        <v>1482.8486763520925</v>
      </c>
    </row>
    <row r="1782" spans="1:100" x14ac:dyDescent="0.25">
      <c r="A1782">
        <v>4408</v>
      </c>
      <c r="B1782" t="s">
        <v>2141</v>
      </c>
      <c r="C1782" s="26">
        <v>3</v>
      </c>
      <c r="D1782" s="21">
        <v>3.7036427573679092</v>
      </c>
      <c r="E1782" s="21">
        <v>0</v>
      </c>
      <c r="F1782" s="21">
        <v>2.9792212777501343E-3</v>
      </c>
      <c r="G1782" s="21">
        <v>2.9792212777501343E-3</v>
      </c>
      <c r="H1782" s="21">
        <v>-2.9519791829542539E-2</v>
      </c>
      <c r="I1782" s="21">
        <v>0</v>
      </c>
      <c r="J1782" s="21">
        <v>-1.7711875097725489</v>
      </c>
      <c r="K1782" s="21">
        <v>-2.9519791829542539E-2</v>
      </c>
      <c r="L1782" s="21">
        <v>-0.99999999999999944</v>
      </c>
      <c r="M1782" s="21">
        <v>-0.99999999999999944</v>
      </c>
      <c r="N1782" s="21">
        <v>-0.59039583659084971</v>
      </c>
      <c r="O1782" s="21">
        <v>1.9354344688731098</v>
      </c>
      <c r="P1782" s="21">
        <v>0.63133152049596697</v>
      </c>
      <c r="Q1782" s="21">
        <v>0.13555952014492301</v>
      </c>
      <c r="R1782" s="21">
        <v>4.6569047823468032E-2</v>
      </c>
      <c r="S1782" s="21">
        <v>0.33333333333333315</v>
      </c>
      <c r="T1782" s="21">
        <v>0.33125243521017622</v>
      </c>
      <c r="U1782" s="21">
        <v>0.12094164734549565</v>
      </c>
      <c r="V1782" s="21">
        <v>-2.0391734254136942E-2</v>
      </c>
      <c r="W1782" s="21">
        <v>31.786218938576425</v>
      </c>
      <c r="X1782" s="21">
        <v>1.0534408461070559</v>
      </c>
      <c r="Y1782" s="21">
        <v>-0.99999999999999944</v>
      </c>
      <c r="Z1782" s="21">
        <v>-0.99999999999999944</v>
      </c>
      <c r="AA1782" s="21">
        <v>45.401787266418225</v>
      </c>
      <c r="AB1782" s="21">
        <v>-5.7974422745598421E-2</v>
      </c>
      <c r="AC1782" s="21">
        <v>0.28809537982351474</v>
      </c>
      <c r="AD1782" s="21">
        <v>4.1259028522450059E-2</v>
      </c>
      <c r="AE1782" s="21">
        <v>13.568999280018316</v>
      </c>
      <c r="AF1782" s="21">
        <v>-0.99999999999999944</v>
      </c>
      <c r="AG1782" s="21">
        <v>-0.99999999999999944</v>
      </c>
      <c r="AH1782" s="21">
        <v>-0.99999999999999944</v>
      </c>
      <c r="AI1782" s="21">
        <v>0</v>
      </c>
      <c r="AJ1782" s="21">
        <v>-2.0391734254136942E-2</v>
      </c>
      <c r="AK1782" s="21">
        <v>6.9960487055293979E-2</v>
      </c>
      <c r="AL1782" s="21">
        <v>-0.12084931732084929</v>
      </c>
      <c r="AM1782" s="21">
        <v>-9.9182858148960648E-2</v>
      </c>
      <c r="AN1782" s="21">
        <v>0.32838020916140886</v>
      </c>
      <c r="AO1782" s="21">
        <v>-2.1297690184475462</v>
      </c>
      <c r="AP1782" s="21">
        <v>7.6052586424309725</v>
      </c>
      <c r="AQ1782" s="21">
        <v>30.015031428803891</v>
      </c>
      <c r="AR1782" s="21">
        <v>0.76513568163486823</v>
      </c>
      <c r="AS1782" s="21">
        <v>1.0239210542775135</v>
      </c>
      <c r="AT1782" s="21">
        <v>-0.99999999999999944</v>
      </c>
      <c r="AU1782" s="21">
        <v>-0.99999999999999944</v>
      </c>
      <c r="AV1782" s="21">
        <v>4.9548269101218165E-2</v>
      </c>
      <c r="AW1782" s="21">
        <v>54.942480377722276</v>
      </c>
      <c r="AX1782" s="21">
        <v>52.90330695230859</v>
      </c>
      <c r="AY1782" s="21">
        <v>0.15548898549942378</v>
      </c>
      <c r="AZ1782" s="21">
        <v>-17.524266290620837</v>
      </c>
      <c r="BA1782" s="26">
        <v>1348.0465403923286</v>
      </c>
      <c r="CU1782" t="e">
        <v>#N/A</v>
      </c>
      <c r="CV1782" t="e">
        <v>#N/A</v>
      </c>
    </row>
    <row r="1783" spans="1:100" x14ac:dyDescent="0.25">
      <c r="A1783">
        <v>4409</v>
      </c>
      <c r="B1783" t="s">
        <v>2142</v>
      </c>
      <c r="C1783" s="26">
        <v>3</v>
      </c>
      <c r="D1783" s="21">
        <v>2.9986848624021643</v>
      </c>
      <c r="E1783" s="21">
        <v>0</v>
      </c>
      <c r="F1783" s="21">
        <v>7.8869781250383991E-3</v>
      </c>
      <c r="G1783" s="21">
        <v>7.8869781250383991E-3</v>
      </c>
      <c r="H1783" s="21">
        <v>2.9859957759848225E-2</v>
      </c>
      <c r="I1783" s="21">
        <v>0</v>
      </c>
      <c r="J1783" s="21">
        <v>1.7915974655908948</v>
      </c>
      <c r="K1783" s="21">
        <v>2.9859957759848225E-2</v>
      </c>
      <c r="L1783" s="21">
        <v>-0.99999999999999933</v>
      </c>
      <c r="M1783" s="21">
        <v>-0.99999999999999933</v>
      </c>
      <c r="N1783" s="21">
        <v>0.59719915519696387</v>
      </c>
      <c r="O1783" s="21">
        <v>4.7981693061180968</v>
      </c>
      <c r="P1783" s="21">
        <v>-1.3900914968930855</v>
      </c>
      <c r="Q1783" s="21">
        <v>-1.0151237684071446</v>
      </c>
      <c r="R1783" s="21">
        <v>-0.40477249829593481</v>
      </c>
      <c r="S1783" s="21">
        <v>0.33333333333333343</v>
      </c>
      <c r="T1783" s="21">
        <v>0.19714789258360449</v>
      </c>
      <c r="U1783" s="21">
        <v>0.14563783473567007</v>
      </c>
      <c r="V1783" s="21">
        <v>0</v>
      </c>
      <c r="W1783" s="21">
        <v>25.850364115710384</v>
      </c>
      <c r="X1783" s="21">
        <v>0.94698716635004077</v>
      </c>
      <c r="Y1783" s="21">
        <v>-0.99999999999999933</v>
      </c>
      <c r="Z1783" s="21">
        <v>-0.99999999999999933</v>
      </c>
      <c r="AA1783" s="21">
        <v>48.087808424766195</v>
      </c>
      <c r="AB1783" s="21">
        <v>0.20626775320234228</v>
      </c>
      <c r="AC1783" s="21">
        <v>0.13152459449709875</v>
      </c>
      <c r="AD1783" s="21">
        <v>0.11505198844759379</v>
      </c>
      <c r="AE1783" s="21">
        <v>22.642216807351758</v>
      </c>
      <c r="AF1783" s="21">
        <v>-0.99999999999999933</v>
      </c>
      <c r="AG1783" s="21">
        <v>-0.99999999999999933</v>
      </c>
      <c r="AH1783" s="21">
        <v>-0.99999999999999933</v>
      </c>
      <c r="AI1783" s="21">
        <v>0</v>
      </c>
      <c r="AJ1783" s="21">
        <v>0</v>
      </c>
      <c r="AK1783" s="21">
        <v>0.24609802511100867</v>
      </c>
      <c r="AL1783" s="21">
        <v>-9.2672612591873232E-3</v>
      </c>
      <c r="AM1783" s="21">
        <v>-0.11785240439958912</v>
      </c>
      <c r="AN1783" s="21">
        <v>-4.5353604455486918E-2</v>
      </c>
      <c r="AO1783" s="21">
        <v>-1.7158199844346844</v>
      </c>
      <c r="AP1783" s="21">
        <v>-1.18017641768311</v>
      </c>
      <c r="AQ1783" s="21">
        <v>27.641961581301253</v>
      </c>
      <c r="AR1783" s="21">
        <v>0.67611906065260774</v>
      </c>
      <c r="AS1783" s="21">
        <v>0.9768471241098885</v>
      </c>
      <c r="AT1783" s="21">
        <v>-0.99999999999999933</v>
      </c>
      <c r="AU1783" s="21">
        <v>-0.99999999999999933</v>
      </c>
      <c r="AV1783" s="21">
        <v>-0.3968855201708964</v>
      </c>
      <c r="AW1783" s="21">
        <v>51.705801313201171</v>
      </c>
      <c r="AX1783" s="21">
        <v>51.705801313201171</v>
      </c>
      <c r="AY1783" s="21">
        <v>7.7096102525279375E-2</v>
      </c>
      <c r="AZ1783" s="21">
        <v>-14.077697662079784</v>
      </c>
      <c r="BA1783" s="26">
        <v>1448.0178013843099</v>
      </c>
    </row>
    <row r="1784" spans="1:100" x14ac:dyDescent="0.25">
      <c r="A1784">
        <v>4412</v>
      </c>
      <c r="B1784" t="s">
        <v>2143</v>
      </c>
      <c r="C1784" s="26">
        <v>2</v>
      </c>
      <c r="D1784" s="21">
        <v>2.5166340501701114</v>
      </c>
      <c r="E1784" s="21">
        <v>-0.26995062262705549</v>
      </c>
      <c r="F1784" s="21">
        <v>-0.59526926084134868</v>
      </c>
      <c r="G1784" s="21">
        <v>-0.59030556484451857</v>
      </c>
      <c r="H1784" s="21">
        <v>-6.9894627118296013E-2</v>
      </c>
      <c r="I1784" s="21">
        <v>0</v>
      </c>
      <c r="J1784" s="21">
        <v>-4.1936776270977623</v>
      </c>
      <c r="K1784" s="21">
        <v>-6.9894627118296013E-2</v>
      </c>
      <c r="L1784" s="21">
        <v>-1</v>
      </c>
      <c r="M1784" s="21">
        <v>-1</v>
      </c>
      <c r="N1784" s="21">
        <v>-1.3978925423659208</v>
      </c>
      <c r="O1784" s="21">
        <v>-0.51126578202108597</v>
      </c>
      <c r="P1784" s="21">
        <v>-1.1993773263847056</v>
      </c>
      <c r="Q1784" s="21">
        <v>-2.5149971715606165</v>
      </c>
      <c r="R1784" s="21">
        <v>-0.82455435622559237</v>
      </c>
      <c r="S1784" s="21">
        <v>0.30178938929942151</v>
      </c>
      <c r="T1784" s="21">
        <v>0.16323614912455031</v>
      </c>
      <c r="U1784" s="21">
        <v>-7.2140233017837591E-2</v>
      </c>
      <c r="V1784" s="21">
        <v>-1.916997536473249E-2</v>
      </c>
      <c r="W1784" s="21">
        <v>14.865748564109603</v>
      </c>
      <c r="X1784" s="21">
        <v>0.10909930410200963</v>
      </c>
      <c r="Y1784" s="21">
        <v>-1</v>
      </c>
      <c r="Z1784" s="21">
        <v>-1</v>
      </c>
      <c r="AA1784" s="21">
        <v>22.954102598261635</v>
      </c>
      <c r="AB1784" s="21">
        <v>-5.0556342872687302E-2</v>
      </c>
      <c r="AC1784" s="21">
        <v>-5.0406463702049625E-2</v>
      </c>
      <c r="AD1784" s="21">
        <v>-5.3554739222965539E-2</v>
      </c>
      <c r="AE1784" s="21">
        <v>2.1460188538555141</v>
      </c>
      <c r="AF1784" s="21">
        <v>-1</v>
      </c>
      <c r="AG1784" s="21">
        <v>-1</v>
      </c>
      <c r="AH1784" s="21">
        <v>-1</v>
      </c>
      <c r="AI1784" s="21">
        <v>-1.077874927351255E-2</v>
      </c>
      <c r="AJ1784" s="21">
        <v>-1.916997536473249E-2</v>
      </c>
      <c r="AK1784" s="21">
        <v>0.29281535558255761</v>
      </c>
      <c r="AL1784" s="21">
        <v>-0.12098739859331027</v>
      </c>
      <c r="AM1784" s="21">
        <v>0.33270329974255536</v>
      </c>
      <c r="AN1784" s="21">
        <v>-0.14926243952750162</v>
      </c>
      <c r="AO1784" s="21">
        <v>8.8589483652694909</v>
      </c>
      <c r="AP1784" s="21">
        <v>-3.4137870749469101</v>
      </c>
      <c r="AQ1784" s="21">
        <v>19.448236350667678</v>
      </c>
      <c r="AR1784" s="21">
        <v>0.47355754577970954</v>
      </c>
      <c r="AS1784" s="21">
        <v>0.17287480474691974</v>
      </c>
      <c r="AT1784" s="21">
        <v>-1</v>
      </c>
      <c r="AU1784" s="21">
        <v>-1</v>
      </c>
      <c r="AV1784" s="21">
        <v>-1.042500487908129</v>
      </c>
      <c r="AW1784" s="21">
        <v>31.896602386273678</v>
      </c>
      <c r="AX1784" s="21">
        <v>31.710213410433248</v>
      </c>
      <c r="AY1784" s="21">
        <v>-9.9380990854806284E-3</v>
      </c>
      <c r="AZ1784" s="21">
        <v>-30.939834049155493</v>
      </c>
      <c r="BA1784" s="26">
        <v>1415.534112195093</v>
      </c>
    </row>
    <row r="1785" spans="1:100" x14ac:dyDescent="0.25">
      <c r="A1785">
        <v>4415</v>
      </c>
      <c r="B1785" t="s">
        <v>2144</v>
      </c>
      <c r="C1785" s="26">
        <v>3</v>
      </c>
      <c r="D1785" s="21">
        <v>4.6157073205272434</v>
      </c>
      <c r="E1785" s="21">
        <v>-3.0091881761022364E-3</v>
      </c>
      <c r="F1785" s="21">
        <v>0.75229081138842513</v>
      </c>
      <c r="G1785" s="21">
        <v>0.75128774866305814</v>
      </c>
      <c r="H1785" s="21">
        <v>0.55945072296574205</v>
      </c>
      <c r="I1785" s="21">
        <v>0</v>
      </c>
      <c r="J1785" s="21">
        <v>33.567043377944529</v>
      </c>
      <c r="K1785" s="21">
        <v>0.55945072296574205</v>
      </c>
      <c r="L1785" s="21">
        <v>-0.99999999999999889</v>
      </c>
      <c r="M1785" s="21">
        <v>-0.99999999999999889</v>
      </c>
      <c r="N1785" s="21">
        <v>11.189014459314844</v>
      </c>
      <c r="O1785" s="21">
        <v>38.934038447134824</v>
      </c>
      <c r="P1785" s="21">
        <v>-0.84157927798736565</v>
      </c>
      <c r="Q1785" s="21">
        <v>1.879226788438827</v>
      </c>
      <c r="R1785" s="21">
        <v>0.52005034935967731</v>
      </c>
      <c r="S1785" s="21">
        <v>0.33333333333333287</v>
      </c>
      <c r="T1785" s="21">
        <v>0.28681779367767485</v>
      </c>
      <c r="U1785" s="21">
        <v>0.29982031518301833</v>
      </c>
      <c r="V1785" s="21">
        <v>-5.8647074129129567E-3</v>
      </c>
      <c r="W1785" s="21">
        <v>14.186240472614836</v>
      </c>
      <c r="X1785" s="21">
        <v>1.1699614023087075</v>
      </c>
      <c r="Y1785" s="21">
        <v>-0.99999999999999889</v>
      </c>
      <c r="Z1785" s="21">
        <v>-0.99999999999999889</v>
      </c>
      <c r="AA1785" s="21">
        <v>45.739782725486151</v>
      </c>
      <c r="AB1785" s="21">
        <v>0.23323381631232196</v>
      </c>
      <c r="AC1785" s="21">
        <v>-5.7967950846635214E-3</v>
      </c>
      <c r="AD1785" s="21">
        <v>0.39323281684257344</v>
      </c>
      <c r="AE1785" s="21">
        <v>31.033491903511596</v>
      </c>
      <c r="AF1785" s="21">
        <v>-0.99999999999999889</v>
      </c>
      <c r="AG1785" s="21">
        <v>-0.99999999999999889</v>
      </c>
      <c r="AH1785" s="21">
        <v>-0.99999999999999889</v>
      </c>
      <c r="AI1785" s="21">
        <v>1.4828271425234817E-3</v>
      </c>
      <c r="AJ1785" s="21">
        <v>-5.8647074129129567E-3</v>
      </c>
      <c r="AK1785" s="21">
        <v>0.10205278279601163</v>
      </c>
      <c r="AL1785" s="21">
        <v>1.1774259951469052E-3</v>
      </c>
      <c r="AM1785" s="21">
        <v>0.20356766159982778</v>
      </c>
      <c r="AN1785" s="21">
        <v>0.43268461851536527</v>
      </c>
      <c r="AO1785" s="21">
        <v>5.5994554539757511</v>
      </c>
      <c r="AP1785" s="21">
        <v>10.823002592859867</v>
      </c>
      <c r="AQ1785" s="21">
        <v>47.753283850559392</v>
      </c>
      <c r="AR1785" s="21">
        <v>0.91410673478111282</v>
      </c>
      <c r="AS1785" s="21">
        <v>1.7294121252744503</v>
      </c>
      <c r="AT1785" s="21">
        <v>-0.99999999999999889</v>
      </c>
      <c r="AU1785" s="21">
        <v>-0.99999999999999889</v>
      </c>
      <c r="AV1785" s="21">
        <v>1.271338098022734</v>
      </c>
      <c r="AW1785" s="21">
        <v>95.496823765480869</v>
      </c>
      <c r="AX1785" s="21">
        <v>94.940009567040008</v>
      </c>
      <c r="AY1785" s="21">
        <v>0.37750892821441528</v>
      </c>
      <c r="AZ1785" s="21">
        <v>30.612220092350618</v>
      </c>
      <c r="BA1785" s="26">
        <v>1596.8085109318686</v>
      </c>
    </row>
    <row r="1786" spans="1:100" x14ac:dyDescent="0.25">
      <c r="A1786">
        <v>4416</v>
      </c>
      <c r="B1786" t="s">
        <v>1385</v>
      </c>
      <c r="C1786" s="26">
        <v>3</v>
      </c>
      <c r="D1786" s="21">
        <v>6.004919341615472</v>
      </c>
      <c r="E1786" s="21">
        <v>0</v>
      </c>
      <c r="F1786" s="21">
        <v>-0.3824561613104106</v>
      </c>
      <c r="G1786" s="21">
        <v>-0.3824561613104106</v>
      </c>
      <c r="H1786" s="21">
        <v>0.2403483179951231</v>
      </c>
      <c r="I1786" s="21">
        <v>0</v>
      </c>
      <c r="J1786" s="21">
        <v>14.420899079707389</v>
      </c>
      <c r="K1786" s="21">
        <v>0.2403483179951231</v>
      </c>
      <c r="L1786" s="21">
        <v>-0.99999999999999778</v>
      </c>
      <c r="M1786" s="21">
        <v>-0.99999999999999778</v>
      </c>
      <c r="N1786" s="21">
        <v>4.8069663599024635</v>
      </c>
      <c r="O1786" s="21">
        <v>20.043362260012458</v>
      </c>
      <c r="P1786" s="21">
        <v>0</v>
      </c>
      <c r="Q1786" s="21">
        <v>1.9759060599317728</v>
      </c>
      <c r="R1786" s="21">
        <v>0.64714985895311938</v>
      </c>
      <c r="S1786" s="21">
        <v>0.33333333333333282</v>
      </c>
      <c r="T1786" s="21">
        <v>0.23871518307579578</v>
      </c>
      <c r="U1786" s="21">
        <v>9.3513539868573123E-2</v>
      </c>
      <c r="V1786" s="21">
        <v>0</v>
      </c>
      <c r="W1786" s="21">
        <v>17.008549531303139</v>
      </c>
      <c r="X1786" s="21">
        <v>0.61113620763076115</v>
      </c>
      <c r="Y1786" s="21">
        <v>-0.99999999999999778</v>
      </c>
      <c r="Z1786" s="21">
        <v>-0.99999999999999778</v>
      </c>
      <c r="AA1786" s="21">
        <v>38.92515914629783</v>
      </c>
      <c r="AB1786" s="21">
        <v>0.23325102556763347</v>
      </c>
      <c r="AC1786" s="21">
        <v>-9.9565885213371216E-3</v>
      </c>
      <c r="AD1786" s="21">
        <v>0.20209475807453528</v>
      </c>
      <c r="AE1786" s="21">
        <v>21.269459756041584</v>
      </c>
      <c r="AF1786" s="21">
        <v>-0.99999999999999778</v>
      </c>
      <c r="AG1786" s="21">
        <v>-0.99999999999999778</v>
      </c>
      <c r="AH1786" s="21">
        <v>-0.99999999999999778</v>
      </c>
      <c r="AI1786" s="21">
        <v>-4.5360569811887458E-3</v>
      </c>
      <c r="AJ1786" s="21">
        <v>0</v>
      </c>
      <c r="AK1786" s="21">
        <v>0.31118316496517012</v>
      </c>
      <c r="AL1786" s="21">
        <v>7.7813818740288712E-2</v>
      </c>
      <c r="AM1786" s="21">
        <v>0.42553140564739111</v>
      </c>
      <c r="AN1786" s="21">
        <v>0.14919912115285064</v>
      </c>
      <c r="AO1786" s="21">
        <v>12.194200966010627</v>
      </c>
      <c r="AP1786" s="21">
        <v>4.1190471225227068</v>
      </c>
      <c r="AQ1786" s="21">
        <v>31.429448611010535</v>
      </c>
      <c r="AR1786" s="21">
        <v>0.66556205627770149</v>
      </c>
      <c r="AS1786" s="21">
        <v>0.85148452562588406</v>
      </c>
      <c r="AT1786" s="21">
        <v>-0.99999999999999778</v>
      </c>
      <c r="AU1786" s="21">
        <v>-0.99999999999999778</v>
      </c>
      <c r="AV1786" s="21">
        <v>0.26469369764270873</v>
      </c>
      <c r="AW1786" s="21">
        <v>63.087568528832989</v>
      </c>
      <c r="AX1786" s="21">
        <v>62.996847389209222</v>
      </c>
      <c r="AY1786" s="21">
        <v>7.8256817126016884E-2</v>
      </c>
      <c r="AZ1786" s="21">
        <v>-22.553580786484364</v>
      </c>
      <c r="BA1786" s="26">
        <v>1379.9385193759435</v>
      </c>
    </row>
    <row r="1787" spans="1:100" x14ac:dyDescent="0.25">
      <c r="A1787">
        <v>4418</v>
      </c>
      <c r="B1787" t="s">
        <v>2145</v>
      </c>
      <c r="C1787" s="26">
        <v>3</v>
      </c>
      <c r="D1787" s="21">
        <v>5.2990250977644555</v>
      </c>
      <c r="E1787" s="21">
        <v>9.6189369791367607E-2</v>
      </c>
      <c r="F1787" s="21">
        <v>-9.5472349411438548E-2</v>
      </c>
      <c r="G1787" s="21">
        <v>-4.6534075050778605E-2</v>
      </c>
      <c r="H1787" s="21">
        <v>0.21602866272507529</v>
      </c>
      <c r="I1787" s="21">
        <v>0</v>
      </c>
      <c r="J1787" s="21">
        <v>12.961719763504512</v>
      </c>
      <c r="K1787" s="21">
        <v>0.21602866272507529</v>
      </c>
      <c r="L1787" s="21">
        <v>-0.99999999999999867</v>
      </c>
      <c r="M1787" s="21">
        <v>-0.99999999999999867</v>
      </c>
      <c r="N1787" s="21">
        <v>4.3205732545015048</v>
      </c>
      <c r="O1787" s="21">
        <v>18.214210786218203</v>
      </c>
      <c r="P1787" s="21">
        <v>0.33054870011993875</v>
      </c>
      <c r="Q1787" s="21">
        <v>0.59977555897128643</v>
      </c>
      <c r="R1787" s="21">
        <v>0.29280549415664558</v>
      </c>
      <c r="S1787" s="21">
        <v>0.33333333333333304</v>
      </c>
      <c r="T1787" s="21">
        <v>0.25611348614297824</v>
      </c>
      <c r="U1787" s="21">
        <v>-5.6249959309040441E-2</v>
      </c>
      <c r="V1787" s="21">
        <v>-9.1190773985006662E-3</v>
      </c>
      <c r="W1787" s="21">
        <v>12.321964801747797</v>
      </c>
      <c r="X1787" s="21">
        <v>0.12041570348022147</v>
      </c>
      <c r="Y1787" s="21">
        <v>-0.99999999999999867</v>
      </c>
      <c r="Z1787" s="21">
        <v>-0.99999999999999867</v>
      </c>
      <c r="AA1787" s="21">
        <v>64.088234004262887</v>
      </c>
      <c r="AB1787" s="21">
        <v>0.47638906310709817</v>
      </c>
      <c r="AC1787" s="21">
        <v>0.3536648319518359</v>
      </c>
      <c r="AD1787" s="21">
        <v>0.19941537910823484</v>
      </c>
      <c r="AE1787" s="21">
        <v>51.473463708358437</v>
      </c>
      <c r="AF1787" s="21">
        <v>-0.99999999999999867</v>
      </c>
      <c r="AG1787" s="21">
        <v>-0.99999999999999867</v>
      </c>
      <c r="AH1787" s="21">
        <v>-0.99999999999999867</v>
      </c>
      <c r="AI1787" s="21">
        <v>7.898488783804428E-3</v>
      </c>
      <c r="AJ1787" s="21">
        <v>-9.1190773985006662E-3</v>
      </c>
      <c r="AK1787" s="21">
        <v>0.14152192100812333</v>
      </c>
      <c r="AL1787" s="21">
        <v>-2.3997886934146472E-2</v>
      </c>
      <c r="AM1787" s="21">
        <v>0.21721991333089744</v>
      </c>
      <c r="AN1787" s="21">
        <v>2.370089417424295E-2</v>
      </c>
      <c r="AO1787" s="21">
        <v>6.1381074383130514</v>
      </c>
      <c r="AP1787" s="21">
        <v>0.47253291968534117</v>
      </c>
      <c r="AQ1787" s="21">
        <v>25.283684565252319</v>
      </c>
      <c r="AR1787" s="21">
        <v>0.52407778276877015</v>
      </c>
      <c r="AS1787" s="21">
        <v>0.33644436620529655</v>
      </c>
      <c r="AT1787" s="21">
        <v>-0.99999999999999867</v>
      </c>
      <c r="AU1787" s="21">
        <v>-0.99999999999999867</v>
      </c>
      <c r="AV1787" s="21">
        <v>0.24627141910586703</v>
      </c>
      <c r="AW1787" s="21">
        <v>82.774977710166439</v>
      </c>
      <c r="AX1787" s="21">
        <v>82.021039745992454</v>
      </c>
      <c r="AY1787" s="21">
        <v>8.0405193046757084E-2</v>
      </c>
      <c r="AZ1787" s="21">
        <v>14.149303616625986</v>
      </c>
      <c r="BA1787" s="26">
        <v>1454.8221214649716</v>
      </c>
    </row>
    <row r="1788" spans="1:100" x14ac:dyDescent="0.25">
      <c r="A1788">
        <v>4450</v>
      </c>
      <c r="B1788" t="s">
        <v>2146</v>
      </c>
      <c r="C1788" s="26">
        <v>3</v>
      </c>
      <c r="D1788" s="21">
        <v>5.2554351188608841</v>
      </c>
      <c r="E1788" s="21">
        <v>0</v>
      </c>
      <c r="F1788" s="21">
        <v>0.21112869210698065</v>
      </c>
      <c r="G1788" s="21">
        <v>0.21112869210698065</v>
      </c>
      <c r="H1788" s="21">
        <v>7.9118443777896494E-2</v>
      </c>
      <c r="I1788" s="21">
        <v>0</v>
      </c>
      <c r="J1788" s="21">
        <v>4.747106626673796</v>
      </c>
      <c r="K1788" s="21">
        <v>7.9118443777896494E-2</v>
      </c>
      <c r="L1788" s="21">
        <v>-1.0000000000000009</v>
      </c>
      <c r="M1788" s="21">
        <v>-1.0000000000000009</v>
      </c>
      <c r="N1788" s="21">
        <v>1.5823688755579319</v>
      </c>
      <c r="O1788" s="21">
        <v>10.213670437641666</v>
      </c>
      <c r="P1788" s="21">
        <v>-0.20261576945274262</v>
      </c>
      <c r="Q1788" s="21">
        <v>-0.14086959674126964</v>
      </c>
      <c r="R1788" s="21">
        <v>-8.6170977362940604E-2</v>
      </c>
      <c r="S1788" s="21">
        <v>0.33333333333333365</v>
      </c>
      <c r="T1788" s="21">
        <v>0.25248429124375293</v>
      </c>
      <c r="U1788" s="21">
        <v>0.32897566425638031</v>
      </c>
      <c r="V1788" s="21">
        <v>0</v>
      </c>
      <c r="W1788" s="21">
        <v>33.426993802222803</v>
      </c>
      <c r="X1788" s="21">
        <v>1.74175279573513</v>
      </c>
      <c r="Y1788" s="21">
        <v>-1.0000000000000009</v>
      </c>
      <c r="Z1788" s="21">
        <v>-1.0000000000000009</v>
      </c>
      <c r="AA1788" s="21">
        <v>76.202751871934453</v>
      </c>
      <c r="AB1788" s="21">
        <v>0.44176986220076364</v>
      </c>
      <c r="AC1788" s="21">
        <v>-7.6617073727238749E-2</v>
      </c>
      <c r="AD1788" s="21">
        <v>0.49208579246796574</v>
      </c>
      <c r="AE1788" s="21">
        <v>42.861929047074526</v>
      </c>
      <c r="AF1788" s="21">
        <v>-1.0000000000000009</v>
      </c>
      <c r="AG1788" s="21">
        <v>-1.0000000000000009</v>
      </c>
      <c r="AH1788" s="21">
        <v>-1.0000000000000009</v>
      </c>
      <c r="AI1788" s="21">
        <v>0</v>
      </c>
      <c r="AJ1788" s="21">
        <v>0</v>
      </c>
      <c r="AK1788" s="21">
        <v>-7.852042218970412E-2</v>
      </c>
      <c r="AL1788" s="21">
        <v>0.41695792807707222</v>
      </c>
      <c r="AM1788" s="21">
        <v>8.7595413135613961E-2</v>
      </c>
      <c r="AN1788" s="21">
        <v>-2.7736813898622415E-3</v>
      </c>
      <c r="AO1788" s="21">
        <v>1.7972832174418278</v>
      </c>
      <c r="AP1788" s="21">
        <v>2.0154476056388049</v>
      </c>
      <c r="AQ1788" s="21">
        <v>38.174100428896622</v>
      </c>
      <c r="AR1788" s="21">
        <v>0.914793288833467</v>
      </c>
      <c r="AS1788" s="21">
        <v>1.8208712395130273</v>
      </c>
      <c r="AT1788" s="21">
        <v>-1.0000000000000009</v>
      </c>
      <c r="AU1788" s="21">
        <v>-1.0000000000000009</v>
      </c>
      <c r="AV1788" s="21">
        <v>0.12495771474403992</v>
      </c>
      <c r="AW1788" s="21">
        <v>88.431869915214861</v>
      </c>
      <c r="AX1788" s="21">
        <v>88.431869915214861</v>
      </c>
      <c r="AY1788" s="21">
        <v>0.26839974262124439</v>
      </c>
      <c r="AZ1788" s="21">
        <v>31.88623784343676</v>
      </c>
      <c r="BA1788" s="26">
        <v>1559.4381826611195</v>
      </c>
      <c r="CU1788" t="e">
        <v>#N/A</v>
      </c>
      <c r="CV1788" t="e">
        <v>#N/A</v>
      </c>
    </row>
    <row r="1789" spans="1:100" x14ac:dyDescent="0.25">
      <c r="A1789">
        <v>4451</v>
      </c>
      <c r="B1789" t="s">
        <v>2147</v>
      </c>
      <c r="C1789" s="26">
        <v>3</v>
      </c>
      <c r="D1789" s="21">
        <v>4.8435630656035311</v>
      </c>
      <c r="E1789" s="21">
        <v>0.24679066001249983</v>
      </c>
      <c r="F1789" s="21">
        <v>-0.131086533753352</v>
      </c>
      <c r="G1789" s="21">
        <v>-6.6514712433327183E-2</v>
      </c>
      <c r="H1789" s="21">
        <v>0.42626412668243302</v>
      </c>
      <c r="I1789" s="21">
        <v>0</v>
      </c>
      <c r="J1789" s="21">
        <v>25.575847600945981</v>
      </c>
      <c r="K1789" s="21">
        <v>0.42626412668243302</v>
      </c>
      <c r="L1789" s="21">
        <v>-1.0000000000000011</v>
      </c>
      <c r="M1789" s="21">
        <v>-1.0000000000000011</v>
      </c>
      <c r="N1789" s="21">
        <v>8.525282533648662</v>
      </c>
      <c r="O1789" s="21">
        <v>30.35289595411616</v>
      </c>
      <c r="P1789" s="21">
        <v>1.092947806840296</v>
      </c>
      <c r="Q1789" s="21">
        <v>4.5520110169981032E-2</v>
      </c>
      <c r="R1789" s="21">
        <v>0.15979171654068586</v>
      </c>
      <c r="S1789" s="21">
        <v>0.33333333333333376</v>
      </c>
      <c r="T1789" s="21">
        <v>0.41783119776432359</v>
      </c>
      <c r="U1789" s="21">
        <v>0.42177766041653958</v>
      </c>
      <c r="V1789" s="21">
        <v>0.2031578897589911</v>
      </c>
      <c r="W1789" s="21">
        <v>37.993438183630211</v>
      </c>
      <c r="X1789" s="21">
        <v>3.3154562490663197</v>
      </c>
      <c r="Y1789" s="21">
        <v>-1.0000000000000011</v>
      </c>
      <c r="Z1789" s="21">
        <v>-1.0000000000000011</v>
      </c>
      <c r="AA1789" s="21">
        <v>85.893251032018711</v>
      </c>
      <c r="AB1789" s="21">
        <v>0.45829200074357695</v>
      </c>
      <c r="AC1789" s="21">
        <v>0.38037718337106236</v>
      </c>
      <c r="AD1789" s="21">
        <v>0.11613123852231727</v>
      </c>
      <c r="AE1789" s="21">
        <v>47.740021131847854</v>
      </c>
      <c r="AF1789" s="21">
        <v>-1.0000000000000011</v>
      </c>
      <c r="AG1789" s="21">
        <v>-1.0000000000000011</v>
      </c>
      <c r="AH1789" s="21">
        <v>-1.0000000000000011</v>
      </c>
      <c r="AI1789" s="21">
        <v>1.6439839054380751E-3</v>
      </c>
      <c r="AJ1789" s="21">
        <v>0.2031578897589911</v>
      </c>
      <c r="AK1789" s="21">
        <v>-0.14577774260427279</v>
      </c>
      <c r="AL1789" s="21">
        <v>-9.0286804096545797E-2</v>
      </c>
      <c r="AM1789" s="21">
        <v>0.32196203548480884</v>
      </c>
      <c r="AN1789" s="21">
        <v>0.22335223444626029</v>
      </c>
      <c r="AO1789" s="21">
        <v>7.3201621740988623</v>
      </c>
      <c r="AP1789" s="21">
        <v>5.1323718406737786</v>
      </c>
      <c r="AQ1789" s="21">
        <v>63.569285784576181</v>
      </c>
      <c r="AR1789" s="21">
        <v>1.3761000812731885</v>
      </c>
      <c r="AS1789" s="21">
        <v>3.7417203757487534</v>
      </c>
      <c r="AT1789" s="21">
        <v>-1.0000000000000011</v>
      </c>
      <c r="AU1789" s="21">
        <v>-1.0000000000000011</v>
      </c>
      <c r="AV1789" s="21">
        <v>9.3277004107358674E-2</v>
      </c>
      <c r="AW1789" s="21">
        <v>121.37851882680866</v>
      </c>
      <c r="AX1789" s="21">
        <v>141.7271874808165</v>
      </c>
      <c r="AY1789" s="21">
        <v>0.68585022839568877</v>
      </c>
      <c r="AZ1789" s="21">
        <v>90.231127783095033</v>
      </c>
      <c r="BA1789" s="26">
        <v>1631.2269402845909</v>
      </c>
      <c r="CU1789" t="e">
        <v>#N/A</v>
      </c>
      <c r="CV1789" t="e">
        <v>#N/A</v>
      </c>
    </row>
    <row r="1790" spans="1:100" x14ac:dyDescent="0.25">
      <c r="A1790">
        <v>4453</v>
      </c>
      <c r="B1790" t="s">
        <v>2148</v>
      </c>
      <c r="C1790" s="26">
        <v>3</v>
      </c>
      <c r="D1790" s="21">
        <v>4.842520328537125</v>
      </c>
      <c r="E1790" s="21">
        <v>0</v>
      </c>
      <c r="F1790" s="21">
        <v>-5.8949364519702875E-3</v>
      </c>
      <c r="G1790" s="21">
        <v>-5.8949364519702875E-3</v>
      </c>
      <c r="H1790" s="21">
        <v>-8.0937613509139902E-3</v>
      </c>
      <c r="I1790" s="21">
        <v>0</v>
      </c>
      <c r="J1790" s="21">
        <v>-0.48562568105483872</v>
      </c>
      <c r="K1790" s="21">
        <v>-8.0937613509139902E-3</v>
      </c>
      <c r="L1790" s="21">
        <v>-1.0000000000000009</v>
      </c>
      <c r="M1790" s="21">
        <v>-1.0000000000000009</v>
      </c>
      <c r="N1790" s="21">
        <v>-0.16187522701828005</v>
      </c>
      <c r="O1790" s="21">
        <v>4.3509997110303162</v>
      </c>
      <c r="P1790" s="21">
        <v>-0.16553241508186778</v>
      </c>
      <c r="Q1790" s="21">
        <v>-0.30103174785749898</v>
      </c>
      <c r="R1790" s="21">
        <v>-0.10708307640217393</v>
      </c>
      <c r="S1790" s="21">
        <v>0.33333333333333359</v>
      </c>
      <c r="T1790" s="21">
        <v>0.34679880748117575</v>
      </c>
      <c r="U1790" s="21">
        <v>0.13547279514410945</v>
      </c>
      <c r="V1790" s="21">
        <v>-1.8264232938410015E-2</v>
      </c>
      <c r="W1790" s="21">
        <v>32.217378574844929</v>
      </c>
      <c r="X1790" s="21">
        <v>1.1339971592592433</v>
      </c>
      <c r="Y1790" s="21">
        <v>-1.0000000000000009</v>
      </c>
      <c r="Z1790" s="21">
        <v>-1.0000000000000009</v>
      </c>
      <c r="AA1790" s="21">
        <v>57.080154450022391</v>
      </c>
      <c r="AB1790" s="21">
        <v>0.30479562095281432</v>
      </c>
      <c r="AC1790" s="21">
        <v>0.3430204222951152</v>
      </c>
      <c r="AD1790" s="21">
        <v>-0.14841886421633668</v>
      </c>
      <c r="AE1790" s="21">
        <v>24.969858951579646</v>
      </c>
      <c r="AF1790" s="21">
        <v>-1.0000000000000009</v>
      </c>
      <c r="AG1790" s="21">
        <v>-1.0000000000000009</v>
      </c>
      <c r="AH1790" s="21">
        <v>-1.0000000000000009</v>
      </c>
      <c r="AI1790" s="21">
        <v>0</v>
      </c>
      <c r="AJ1790" s="21">
        <v>-1.8264232938410015E-2</v>
      </c>
      <c r="AK1790" s="21">
        <v>-0.18243797074694776</v>
      </c>
      <c r="AL1790" s="21">
        <v>6.3143168174318087E-2</v>
      </c>
      <c r="AM1790" s="21">
        <v>-0.1037860306345204</v>
      </c>
      <c r="AN1790" s="21">
        <v>8.7104745018982119E-2</v>
      </c>
      <c r="AO1790" s="21">
        <v>-3.5068406195977477</v>
      </c>
      <c r="AP1790" s="21">
        <v>2.4933344663461421</v>
      </c>
      <c r="AQ1790" s="21">
        <v>31.73175289379007</v>
      </c>
      <c r="AR1790" s="21">
        <v>0.79734070302020876</v>
      </c>
      <c r="AS1790" s="21">
        <v>1.1259033979083291</v>
      </c>
      <c r="AT1790" s="21">
        <v>-1.0000000000000009</v>
      </c>
      <c r="AU1790" s="21">
        <v>-1.0000000000000009</v>
      </c>
      <c r="AV1790" s="21">
        <v>-0.11297801285414422</v>
      </c>
      <c r="AW1790" s="21">
        <v>63.924488627398837</v>
      </c>
      <c r="AX1790" s="21">
        <v>62.098065333557834</v>
      </c>
      <c r="AY1790" s="21">
        <v>0.18420488989221631</v>
      </c>
      <c r="AZ1790" s="21">
        <v>1.65721736176983</v>
      </c>
      <c r="BA1790" s="26">
        <v>1421.7455886055673</v>
      </c>
      <c r="CU1790" t="e">
        <v>#N/A</v>
      </c>
      <c r="CV1790" t="e">
        <v>#N/A</v>
      </c>
    </row>
    <row r="1791" spans="1:100" x14ac:dyDescent="0.25">
      <c r="A1791">
        <v>4454</v>
      </c>
      <c r="B1791" t="s">
        <v>2149</v>
      </c>
      <c r="C1791" s="26">
        <v>3</v>
      </c>
      <c r="D1791" s="21">
        <v>3.8588854406078221</v>
      </c>
      <c r="E1791" s="21">
        <v>0</v>
      </c>
      <c r="F1791" s="21">
        <v>2.6635231212986508</v>
      </c>
      <c r="G1791" s="21">
        <v>2.6635231212986508</v>
      </c>
      <c r="H1791" s="21">
        <v>3.9609485188398512E-2</v>
      </c>
      <c r="I1791" s="21">
        <v>0</v>
      </c>
      <c r="J1791" s="21">
        <v>2.3765691113039091</v>
      </c>
      <c r="K1791" s="21">
        <v>3.9609485188398512E-2</v>
      </c>
      <c r="L1791" s="21">
        <v>-0.99999999999999922</v>
      </c>
      <c r="M1791" s="21">
        <v>-0.99999999999999922</v>
      </c>
      <c r="N1791" s="21">
        <v>0.79218970376796993</v>
      </c>
      <c r="O1791" s="21">
        <v>8.898977673210382</v>
      </c>
      <c r="P1791" s="21">
        <v>6.3723833314568587E-2</v>
      </c>
      <c r="Q1791" s="21">
        <v>6.0950343839626457</v>
      </c>
      <c r="R1791" s="21">
        <v>2.0313889436684796</v>
      </c>
      <c r="S1791" s="21">
        <v>0.33333333333333287</v>
      </c>
      <c r="T1791" s="21">
        <v>0.36310635224736193</v>
      </c>
      <c r="U1791" s="21">
        <v>-9.7758278316536495E-2</v>
      </c>
      <c r="V1791" s="21">
        <v>5.8671688640947912E-3</v>
      </c>
      <c r="W1791" s="21">
        <v>22.597563637594202</v>
      </c>
      <c r="X1791" s="21">
        <v>0.3184606957898285</v>
      </c>
      <c r="Y1791" s="21">
        <v>-0.99999999999999922</v>
      </c>
      <c r="Z1791" s="21">
        <v>-0.99999999999999922</v>
      </c>
      <c r="AA1791" s="21">
        <v>71.231323449178774</v>
      </c>
      <c r="AB1791" s="21">
        <v>0.35709110670838989</v>
      </c>
      <c r="AC1791" s="21">
        <v>0.24354047566167752</v>
      </c>
      <c r="AD1791" s="21">
        <v>0.33141583498825433</v>
      </c>
      <c r="AE1791" s="21">
        <v>46.602370867916072</v>
      </c>
      <c r="AF1791" s="21">
        <v>-0.99999999999999922</v>
      </c>
      <c r="AG1791" s="21">
        <v>-0.99999999999999922</v>
      </c>
      <c r="AH1791" s="21">
        <v>-0.99999999999999922</v>
      </c>
      <c r="AI1791" s="21">
        <v>0.12261135296821402</v>
      </c>
      <c r="AJ1791" s="21">
        <v>5.8671688640947912E-3</v>
      </c>
      <c r="AK1791" s="21">
        <v>-2.6777160246193369E-2</v>
      </c>
      <c r="AL1791" s="21">
        <v>-6.8961453723669422E-2</v>
      </c>
      <c r="AM1791" s="21">
        <v>8.5804238606746241E-2</v>
      </c>
      <c r="AN1791" s="21">
        <v>0.229807963075572</v>
      </c>
      <c r="AO1791" s="21">
        <v>2.0112201639376899</v>
      </c>
      <c r="AP1791" s="21">
        <v>5.4003918082709532</v>
      </c>
      <c r="AQ1791" s="21">
        <v>24.974132748898107</v>
      </c>
      <c r="AR1791" s="21">
        <v>0.60454857612825319</v>
      </c>
      <c r="AS1791" s="21">
        <v>0.35807018097822724</v>
      </c>
      <c r="AT1791" s="21">
        <v>-0.99999999999999922</v>
      </c>
      <c r="AU1791" s="21">
        <v>-0.99999999999999922</v>
      </c>
      <c r="AV1791" s="21">
        <v>4.6949120649671308</v>
      </c>
      <c r="AW1791" s="21">
        <v>85.530692930660095</v>
      </c>
      <c r="AX1791" s="21">
        <v>88.56963687643389</v>
      </c>
      <c r="AY1791" s="21">
        <v>0.27432367059125101</v>
      </c>
      <c r="AZ1791" s="21">
        <v>41.490355009894401</v>
      </c>
      <c r="BA1791" s="26">
        <v>1505.1442837317175</v>
      </c>
      <c r="CU1791" t="e">
        <v>#N/A</v>
      </c>
      <c r="CV1791" t="e">
        <v>#N/A</v>
      </c>
    </row>
    <row r="1792" spans="1:100" x14ac:dyDescent="0.25">
      <c r="A1792">
        <v>4455</v>
      </c>
      <c r="B1792" t="s">
        <v>2150</v>
      </c>
      <c r="C1792" s="26">
        <v>3</v>
      </c>
      <c r="D1792" s="21">
        <v>5.6278490008600928</v>
      </c>
      <c r="E1792" s="21">
        <v>0</v>
      </c>
      <c r="F1792" s="21">
        <v>7.3125282559907717E-2</v>
      </c>
      <c r="G1792" s="21">
        <v>7.3125282559907717E-2</v>
      </c>
      <c r="H1792" s="21">
        <v>0.2572268426826701</v>
      </c>
      <c r="I1792" s="21">
        <v>0</v>
      </c>
      <c r="J1792" s="21">
        <v>15.433610560960204</v>
      </c>
      <c r="K1792" s="21">
        <v>0.2572268426826701</v>
      </c>
      <c r="L1792" s="21">
        <v>-1.0000000000000002</v>
      </c>
      <c r="M1792" s="21">
        <v>-1.0000000000000002</v>
      </c>
      <c r="N1792" s="21">
        <v>5.1445368536534026</v>
      </c>
      <c r="O1792" s="21">
        <v>21.1345848443802</v>
      </c>
      <c r="P1792" s="21">
        <v>-0.33195328387013739</v>
      </c>
      <c r="Q1792" s="21">
        <v>-1.8421456818705491</v>
      </c>
      <c r="R1792" s="21">
        <v>-0.56160960371665503</v>
      </c>
      <c r="S1792" s="21">
        <v>0.33333333333333354</v>
      </c>
      <c r="T1792" s="21">
        <v>0.23860116127935041</v>
      </c>
      <c r="U1792" s="21">
        <v>3.0563166829279133E-3</v>
      </c>
      <c r="V1792" s="21">
        <v>-2.6939797433233253E-2</v>
      </c>
      <c r="W1792" s="21">
        <v>11.632966847188341</v>
      </c>
      <c r="X1792" s="21">
        <v>7.056196200834261E-2</v>
      </c>
      <c r="Y1792" s="21">
        <v>-1.0000000000000002</v>
      </c>
      <c r="Z1792" s="21">
        <v>-1.0000000000000002</v>
      </c>
      <c r="AA1792" s="21">
        <v>27.200294843386953</v>
      </c>
      <c r="AB1792" s="21">
        <v>-0.11834809534165554</v>
      </c>
      <c r="AC1792" s="21">
        <v>6.9817431288854953E-2</v>
      </c>
      <c r="AD1792" s="21">
        <v>0.37110941605110581</v>
      </c>
      <c r="AE1792" s="21">
        <v>16.128937599915254</v>
      </c>
      <c r="AF1792" s="21">
        <v>-1.0000000000000002</v>
      </c>
      <c r="AG1792" s="21">
        <v>-1.0000000000000002</v>
      </c>
      <c r="AH1792" s="21">
        <v>-1.0000000000000002</v>
      </c>
      <c r="AI1792" s="21">
        <v>3.602934869090306E-2</v>
      </c>
      <c r="AJ1792" s="21">
        <v>-2.6939797433233253E-2</v>
      </c>
      <c r="AK1792" s="21">
        <v>-0.22951832760794078</v>
      </c>
      <c r="AL1792" s="21">
        <v>-1.8115187519290043E-2</v>
      </c>
      <c r="AM1792" s="21">
        <v>-0.18439610590546185</v>
      </c>
      <c r="AN1792" s="21">
        <v>4.2188957163075353E-4</v>
      </c>
      <c r="AO1792" s="21">
        <v>-5.7574942856762483</v>
      </c>
      <c r="AP1792" s="21">
        <v>-8.0028698305683696E-2</v>
      </c>
      <c r="AQ1792" s="21">
        <v>27.06657740814854</v>
      </c>
      <c r="AR1792" s="21">
        <v>0.54805101386237864</v>
      </c>
      <c r="AS1792" s="21">
        <v>0.32778880469101312</v>
      </c>
      <c r="AT1792" s="21">
        <v>-1.0000000000000002</v>
      </c>
      <c r="AU1792" s="21">
        <v>-1.0000000000000002</v>
      </c>
      <c r="AV1792" s="21">
        <v>-0.48848432115674517</v>
      </c>
      <c r="AW1792" s="21">
        <v>48.254850989461453</v>
      </c>
      <c r="AX1792" s="21">
        <v>46.281458219956221</v>
      </c>
      <c r="AY1792" s="21">
        <v>-3.0405049188039015E-2</v>
      </c>
      <c r="AZ1792" s="21">
        <v>-24.078082329488943</v>
      </c>
      <c r="BA1792" s="26">
        <v>1407.7518859956022</v>
      </c>
    </row>
    <row r="1793" spans="1:100" x14ac:dyDescent="0.25">
      <c r="A1793">
        <v>4456</v>
      </c>
      <c r="B1793" t="s">
        <v>2151</v>
      </c>
      <c r="C1793" s="26">
        <v>3</v>
      </c>
      <c r="D1793" s="21">
        <v>3.0133635244015728</v>
      </c>
      <c r="E1793" s="21">
        <v>0</v>
      </c>
      <c r="F1793" s="21">
        <v>0</v>
      </c>
      <c r="G1793" s="21">
        <v>0</v>
      </c>
      <c r="H1793" s="21">
        <v>-7.3292462359533989E-2</v>
      </c>
      <c r="I1793" s="21">
        <v>0</v>
      </c>
      <c r="J1793" s="21">
        <v>-4.3975477415720423</v>
      </c>
      <c r="K1793" s="21">
        <v>-7.3292462359533989E-2</v>
      </c>
      <c r="L1793" s="21">
        <v>-0.99999999999999978</v>
      </c>
      <c r="M1793" s="21">
        <v>-0.99999999999999978</v>
      </c>
      <c r="N1793" s="21">
        <v>-1.4658492471906799</v>
      </c>
      <c r="O1793" s="21">
        <v>-1.3841842171704697</v>
      </c>
      <c r="P1793" s="21">
        <v>0.1090804565842423</v>
      </c>
      <c r="Q1793" s="21">
        <v>1.7383318647516552</v>
      </c>
      <c r="R1793" s="21">
        <v>0.33720292373195915</v>
      </c>
      <c r="S1793" s="21">
        <v>0.33333333333333337</v>
      </c>
      <c r="T1793" s="21">
        <v>0.39428363924372883</v>
      </c>
      <c r="U1793" s="21">
        <v>0.23896325300764165</v>
      </c>
      <c r="V1793" s="21">
        <v>0</v>
      </c>
      <c r="W1793" s="21">
        <v>41.594907517769499</v>
      </c>
      <c r="X1793" s="21">
        <v>1.8083945427828789</v>
      </c>
      <c r="Y1793" s="21">
        <v>-0.99999999999999978</v>
      </c>
      <c r="Z1793" s="21">
        <v>-0.99999999999999978</v>
      </c>
      <c r="AA1793" s="21">
        <v>77.70600936150467</v>
      </c>
      <c r="AB1793" s="21">
        <v>0.37863202555242453</v>
      </c>
      <c r="AC1793" s="21">
        <v>9.6424383181985734E-2</v>
      </c>
      <c r="AD1793" s="21">
        <v>0.24042156966565428</v>
      </c>
      <c r="AE1793" s="21">
        <v>35.773898920003234</v>
      </c>
      <c r="AF1793" s="21">
        <v>-0.99999999999999978</v>
      </c>
      <c r="AG1793" s="21">
        <v>-0.99999999999999978</v>
      </c>
      <c r="AH1793" s="21">
        <v>-0.99999999999999978</v>
      </c>
      <c r="AI1793" s="21">
        <v>0</v>
      </c>
      <c r="AJ1793" s="21">
        <v>0</v>
      </c>
      <c r="AK1793" s="21">
        <v>-2.2466852720995682E-2</v>
      </c>
      <c r="AL1793" s="21">
        <v>-0.14041842730810469</v>
      </c>
      <c r="AM1793" s="21">
        <v>0.1664101456743465</v>
      </c>
      <c r="AN1793" s="21">
        <v>-2.1237796064248245E-2</v>
      </c>
      <c r="AO1793" s="21">
        <v>4.0479193782536864</v>
      </c>
      <c r="AP1793" s="21">
        <v>-1.2330370381467302</v>
      </c>
      <c r="AQ1793" s="21">
        <v>37.197359776197452</v>
      </c>
      <c r="AR1793" s="21">
        <v>0.96658022558470424</v>
      </c>
      <c r="AS1793" s="21">
        <v>1.735102080423345</v>
      </c>
      <c r="AT1793" s="21">
        <v>-0.99999999999999978</v>
      </c>
      <c r="AU1793" s="21">
        <v>-0.99999999999999978</v>
      </c>
      <c r="AV1793" s="21">
        <v>0.33720292373195915</v>
      </c>
      <c r="AW1793" s="21">
        <v>75.088788106187479</v>
      </c>
      <c r="AX1793" s="21">
        <v>75.088788106187479</v>
      </c>
      <c r="AY1793" s="21">
        <v>0.33537264322341631</v>
      </c>
      <c r="AZ1793" s="21">
        <v>36.941919440843321</v>
      </c>
      <c r="BA1793" s="26">
        <v>1472.3277277622722</v>
      </c>
      <c r="CU1793" t="e">
        <v>#N/A</v>
      </c>
      <c r="CV1793" t="e">
        <v>#N/A</v>
      </c>
    </row>
    <row r="1794" spans="1:100" x14ac:dyDescent="0.25">
      <c r="A1794">
        <v>4458</v>
      </c>
      <c r="B1794" t="s">
        <v>2152</v>
      </c>
      <c r="C1794" s="26">
        <v>3</v>
      </c>
      <c r="D1794" s="21">
        <v>4.4038900336458466</v>
      </c>
      <c r="E1794" s="21">
        <v>-1.1087876086147998E-2</v>
      </c>
      <c r="F1794" s="21">
        <v>-0.38445002060015721</v>
      </c>
      <c r="G1794" s="21">
        <v>-0.38445002060015721</v>
      </c>
      <c r="H1794" s="21">
        <v>0.23701853080698559</v>
      </c>
      <c r="I1794" s="21">
        <v>0</v>
      </c>
      <c r="J1794" s="21">
        <v>14.221111848419136</v>
      </c>
      <c r="K1794" s="21">
        <v>0.23701853080698559</v>
      </c>
      <c r="L1794" s="21">
        <v>-0.99999999999999767</v>
      </c>
      <c r="M1794" s="21">
        <v>-0.99999999999999767</v>
      </c>
      <c r="N1794" s="21">
        <v>4.740370616139713</v>
      </c>
      <c r="O1794" s="21">
        <v>18.240551861464827</v>
      </c>
      <c r="P1794" s="21">
        <v>1.5467434029899185</v>
      </c>
      <c r="Q1794" s="21">
        <v>-0.84182654087734343</v>
      </c>
      <c r="R1794" s="21">
        <v>-0.13633106948870205</v>
      </c>
      <c r="S1794" s="21">
        <v>0.33333333333333282</v>
      </c>
      <c r="T1794" s="21">
        <v>0.35999648385686667</v>
      </c>
      <c r="U1794" s="21">
        <v>0.14244340974066227</v>
      </c>
      <c r="V1794" s="21">
        <v>-2.671584184155875E-2</v>
      </c>
      <c r="W1794" s="21">
        <v>22.88155417129267</v>
      </c>
      <c r="X1794" s="21">
        <v>0.89245302482004363</v>
      </c>
      <c r="Y1794" s="21">
        <v>-0.99999999999999767</v>
      </c>
      <c r="Z1794" s="21">
        <v>-0.99999999999999767</v>
      </c>
      <c r="AA1794" s="21">
        <v>44.987981116337984</v>
      </c>
      <c r="AB1794" s="21">
        <v>0.19320693449009402</v>
      </c>
      <c r="AC1794" s="21">
        <v>0.17240487829881079</v>
      </c>
      <c r="AD1794" s="21">
        <v>7.9243347501775543E-2</v>
      </c>
      <c r="AE1794" s="21">
        <v>22.242758014534008</v>
      </c>
      <c r="AF1794" s="21">
        <v>-0.99999999999999767</v>
      </c>
      <c r="AG1794" s="21">
        <v>-0.99999999999999767</v>
      </c>
      <c r="AH1794" s="21">
        <v>-0.99999999999999767</v>
      </c>
      <c r="AI1794" s="21">
        <v>-1.3032224809053514E-2</v>
      </c>
      <c r="AJ1794" s="21">
        <v>-2.671584184155875E-2</v>
      </c>
      <c r="AK1794" s="21">
        <v>0.31731609288401891</v>
      </c>
      <c r="AL1794" s="21">
        <v>-2.3629482775434342E-2</v>
      </c>
      <c r="AM1794" s="21">
        <v>0.74858561331248441</v>
      </c>
      <c r="AN1794" s="21">
        <v>-0.12283395635694264</v>
      </c>
      <c r="AO1794" s="21">
        <v>20.301220797232201</v>
      </c>
      <c r="AP1794" s="21">
        <v>-3.1889963228007376</v>
      </c>
      <c r="AQ1794" s="21">
        <v>37.102666019711812</v>
      </c>
      <c r="AR1794" s="21">
        <v>0.80905738508930269</v>
      </c>
      <c r="AS1794" s="21">
        <v>1.1294715556270292</v>
      </c>
      <c r="AT1794" s="21">
        <v>-0.99999999999999767</v>
      </c>
      <c r="AU1794" s="21">
        <v>-0.99999999999999767</v>
      </c>
      <c r="AV1794" s="21">
        <v>-0.52078109008885898</v>
      </c>
      <c r="AW1794" s="21">
        <v>60.039536655002117</v>
      </c>
      <c r="AX1794" s="21">
        <v>57.107307974665147</v>
      </c>
      <c r="AY1794" s="21">
        <v>-0.14890082996840343</v>
      </c>
      <c r="AZ1794" s="21">
        <v>-48.937407782342795</v>
      </c>
      <c r="BA1794" s="26">
        <v>1416.7773599113218</v>
      </c>
    </row>
    <row r="1795" spans="1:100" x14ac:dyDescent="0.25">
      <c r="A1795">
        <v>4459</v>
      </c>
      <c r="B1795" t="s">
        <v>2153</v>
      </c>
      <c r="C1795" s="26">
        <v>3</v>
      </c>
      <c r="D1795" s="21">
        <v>4.9048521580286524</v>
      </c>
      <c r="E1795" s="21">
        <v>9.0231480157307739E-2</v>
      </c>
      <c r="F1795" s="21">
        <v>1.0785204062508401E-2</v>
      </c>
      <c r="G1795" s="21">
        <v>3.6683331060226212E-2</v>
      </c>
      <c r="H1795" s="21">
        <v>6.9016832227562733E-2</v>
      </c>
      <c r="I1795" s="21">
        <v>0</v>
      </c>
      <c r="J1795" s="21">
        <v>4.1410099336537591</v>
      </c>
      <c r="K1795" s="21">
        <v>6.9016832227562733E-2</v>
      </c>
      <c r="L1795" s="21">
        <v>-1.0000000000000004</v>
      </c>
      <c r="M1795" s="21">
        <v>-1.0000000000000004</v>
      </c>
      <c r="N1795" s="21">
        <v>1.3803366445512544</v>
      </c>
      <c r="O1795" s="21">
        <v>9.082545422742637</v>
      </c>
      <c r="P1795" s="21">
        <v>-0.25467692306119188</v>
      </c>
      <c r="Q1795" s="21">
        <v>0.47898633919859823</v>
      </c>
      <c r="R1795" s="21">
        <v>0.19710049156104259</v>
      </c>
      <c r="S1795" s="21">
        <v>0.33333333333333348</v>
      </c>
      <c r="T1795" s="21">
        <v>0.35327779618404076</v>
      </c>
      <c r="U1795" s="21">
        <v>0.25644381561801644</v>
      </c>
      <c r="V1795" s="21">
        <v>-4.1969533260251633E-3</v>
      </c>
      <c r="W1795" s="21">
        <v>34.793646383272097</v>
      </c>
      <c r="X1795" s="21">
        <v>1.6381323026564334</v>
      </c>
      <c r="Y1795" s="21">
        <v>-1.0000000000000004</v>
      </c>
      <c r="Z1795" s="21">
        <v>-1.0000000000000004</v>
      </c>
      <c r="AA1795" s="21">
        <v>55.147954755300958</v>
      </c>
      <c r="AB1795" s="21">
        <v>1.0208811147600236E-2</v>
      </c>
      <c r="AC1795" s="21">
        <v>0.20644488650628265</v>
      </c>
      <c r="AD1795" s="21">
        <v>0.18649045995547367</v>
      </c>
      <c r="AE1795" s="21">
        <v>20.15720788046783</v>
      </c>
      <c r="AF1795" s="21">
        <v>-1.0000000000000004</v>
      </c>
      <c r="AG1795" s="21">
        <v>-1.0000000000000004</v>
      </c>
      <c r="AH1795" s="21">
        <v>-1.0000000000000004</v>
      </c>
      <c r="AI1795" s="21">
        <v>0</v>
      </c>
      <c r="AJ1795" s="21">
        <v>-4.1969533260251633E-3</v>
      </c>
      <c r="AK1795" s="21">
        <v>0.35531094281906311</v>
      </c>
      <c r="AL1795" s="21">
        <v>-1.4958334890744855E-2</v>
      </c>
      <c r="AM1795" s="21">
        <v>0.35381853958095461</v>
      </c>
      <c r="AN1795" s="21">
        <v>4.6385183858203199E-2</v>
      </c>
      <c r="AO1795" s="21">
        <v>10.622018203619181</v>
      </c>
      <c r="AP1795" s="21">
        <v>1.084837922001356</v>
      </c>
      <c r="AQ1795" s="21">
        <v>38.934656316925874</v>
      </c>
      <c r="AR1795" s="21">
        <v>0.93885799180936536</v>
      </c>
      <c r="AS1795" s="21">
        <v>1.7071491348839956</v>
      </c>
      <c r="AT1795" s="21">
        <v>-1.0000000000000004</v>
      </c>
      <c r="AU1795" s="21">
        <v>-1.0000000000000004</v>
      </c>
      <c r="AV1795" s="21">
        <v>0.23378382262126884</v>
      </c>
      <c r="AW1795" s="21">
        <v>65.315338100044983</v>
      </c>
      <c r="AX1795" s="21">
        <v>64.895642767442467</v>
      </c>
      <c r="AY1795" s="21">
        <v>0.17219601583630073</v>
      </c>
      <c r="AZ1795" s="21">
        <v>9.2452810902869142</v>
      </c>
      <c r="BA1795" s="26">
        <v>1423.7213028090887</v>
      </c>
    </row>
    <row r="1796" spans="1:100" x14ac:dyDescent="0.25">
      <c r="A1796">
        <v>4461</v>
      </c>
      <c r="B1796" s="13" t="s">
        <v>2154</v>
      </c>
      <c r="C1796" s="26">
        <v>3</v>
      </c>
      <c r="D1796" s="21">
        <v>2.914708267085619</v>
      </c>
      <c r="E1796" s="21">
        <v>-1.5931158526926142E-2</v>
      </c>
      <c r="F1796" s="21">
        <v>-5.3781576230287335E-2</v>
      </c>
      <c r="G1796" s="21">
        <v>-5.9091962405929378E-2</v>
      </c>
      <c r="H1796" s="21">
        <v>7.2061630979159505E-2</v>
      </c>
      <c r="I1796" s="21">
        <v>0</v>
      </c>
      <c r="J1796" s="21">
        <v>4.323697858749572</v>
      </c>
      <c r="K1796" s="21">
        <v>7.2061630979159505E-2</v>
      </c>
      <c r="L1796" s="21">
        <v>-1.0000000000000011</v>
      </c>
      <c r="M1796" s="21">
        <v>-1.0000000000000011</v>
      </c>
      <c r="N1796" s="21">
        <v>1.4412326195831902</v>
      </c>
      <c r="O1796" s="21">
        <v>7.1793141634292601</v>
      </c>
      <c r="P1796" s="21">
        <v>-0.51407100713684395</v>
      </c>
      <c r="Q1796" s="21">
        <v>0.61331736287907335</v>
      </c>
      <c r="R1796" s="21">
        <v>0.14999246655617815</v>
      </c>
      <c r="S1796" s="21">
        <v>0.34501169729138936</v>
      </c>
      <c r="T1796" s="21">
        <v>0.34465305346011998</v>
      </c>
      <c r="U1796" s="21">
        <v>0.12833524793317072</v>
      </c>
      <c r="V1796" s="21">
        <v>0</v>
      </c>
      <c r="W1796" s="21">
        <v>29.837534708220836</v>
      </c>
      <c r="X1796" s="21">
        <v>1.1257973958136129</v>
      </c>
      <c r="Y1796" s="21">
        <v>-1.0000000000000011</v>
      </c>
      <c r="Z1796" s="21">
        <v>-1.0000000000000011</v>
      </c>
      <c r="AA1796" s="21">
        <v>29.868874055410245</v>
      </c>
      <c r="AB1796" s="21">
        <v>9.1375763286479852E-2</v>
      </c>
      <c r="AC1796" s="21">
        <v>-4.3848071366038868E-2</v>
      </c>
      <c r="AD1796" s="21">
        <v>-4.9900754307776726E-2</v>
      </c>
      <c r="AE1796" s="21">
        <v>-0.11865311936678308</v>
      </c>
      <c r="AF1796" s="21">
        <v>-1.0000000000000011</v>
      </c>
      <c r="AG1796" s="21">
        <v>-1.0000000000000011</v>
      </c>
      <c r="AH1796" s="21">
        <v>-1.0000000000000011</v>
      </c>
      <c r="AI1796" s="21">
        <v>0</v>
      </c>
      <c r="AJ1796" s="21">
        <v>0</v>
      </c>
      <c r="AK1796" s="21">
        <v>0.19983715467070082</v>
      </c>
      <c r="AL1796" s="21">
        <v>0.2322261185333383</v>
      </c>
      <c r="AM1796" s="21">
        <v>-0.10829489984757086</v>
      </c>
      <c r="AN1796" s="21">
        <v>0.12502060952205349</v>
      </c>
      <c r="AO1796" s="21">
        <v>-1.7081867228357668</v>
      </c>
      <c r="AP1796" s="21">
        <v>4.2866458307180295</v>
      </c>
      <c r="AQ1796" s="21">
        <v>34.161232566970412</v>
      </c>
      <c r="AR1796" s="21">
        <v>0.81799999868468043</v>
      </c>
      <c r="AS1796" s="21">
        <v>1.1978590267927729</v>
      </c>
      <c r="AT1796" s="21">
        <v>-1.0000000000000011</v>
      </c>
      <c r="AU1796" s="21">
        <v>-1.0000000000000011</v>
      </c>
      <c r="AV1796" s="21">
        <v>9.0900504150248765E-2</v>
      </c>
      <c r="AW1796" s="21">
        <v>41.334834049557536</v>
      </c>
      <c r="AX1796" s="21">
        <v>41.334834049557536</v>
      </c>
      <c r="AY1796" s="21">
        <v>-5.382219699862302E-2</v>
      </c>
      <c r="AZ1796" s="21">
        <v>-48.358787486483465</v>
      </c>
      <c r="BA1796" s="26">
        <v>1407.4870142162836</v>
      </c>
      <c r="CU1796" t="e">
        <v>#N/A</v>
      </c>
      <c r="CV1796" t="e">
        <v>#N/A</v>
      </c>
    </row>
    <row r="1797" spans="1:100" x14ac:dyDescent="0.25">
      <c r="A1797">
        <v>4462</v>
      </c>
      <c r="B1797" t="s">
        <v>883</v>
      </c>
      <c r="C1797" s="26">
        <v>3</v>
      </c>
      <c r="D1797" s="21">
        <v>5.078026195718345</v>
      </c>
      <c r="E1797" s="21">
        <v>-7.2319892842683808E-2</v>
      </c>
      <c r="F1797" s="21">
        <v>-5.5955949988932961E-2</v>
      </c>
      <c r="G1797" s="21">
        <v>-7.5901229621217189E-2</v>
      </c>
      <c r="H1797" s="21">
        <v>0.32160013857792302</v>
      </c>
      <c r="I1797" s="21">
        <v>3.4102738634988611E-3</v>
      </c>
      <c r="J1797" s="21">
        <v>19.500624746485311</v>
      </c>
      <c r="K1797" s="21">
        <v>0.32501041244142181</v>
      </c>
      <c r="L1797" s="21">
        <v>-0.99999999999999756</v>
      </c>
      <c r="M1797" s="21">
        <v>-0.99999999999999756</v>
      </c>
      <c r="N1797" s="21">
        <v>6.5002082488284367</v>
      </c>
      <c r="O1797" s="21">
        <v>24.502749712582435</v>
      </c>
      <c r="P1797" s="21">
        <v>1.4769991910301046</v>
      </c>
      <c r="Q1797" s="21">
        <v>1.9423829012396483</v>
      </c>
      <c r="R1797" s="21">
        <v>0.73882484877053234</v>
      </c>
      <c r="S1797" s="21">
        <v>0.33260545931146429</v>
      </c>
      <c r="T1797" s="21">
        <v>0.32716378781322891</v>
      </c>
      <c r="U1797" s="21">
        <v>0.33446011422957733</v>
      </c>
      <c r="V1797" s="21">
        <v>-2.1451856218426039E-2</v>
      </c>
      <c r="W1797" s="21">
        <v>25.910683707776897</v>
      </c>
      <c r="X1797" s="21">
        <v>1.53771860877092</v>
      </c>
      <c r="Y1797" s="21">
        <v>-0.99999999999999756</v>
      </c>
      <c r="Z1797" s="21">
        <v>-0.99999999999999756</v>
      </c>
      <c r="AA1797" s="21">
        <v>73.006189491878033</v>
      </c>
      <c r="AB1797" s="21">
        <v>0.24081348116348025</v>
      </c>
      <c r="AC1797" s="21">
        <v>0.30948411537496123</v>
      </c>
      <c r="AD1797" s="21">
        <v>0.37683602216817025</v>
      </c>
      <c r="AE1797" s="21">
        <v>46.35668093533058</v>
      </c>
      <c r="AF1797" s="21">
        <v>-0.99999999999999756</v>
      </c>
      <c r="AG1797" s="21">
        <v>-0.99999999999999756</v>
      </c>
      <c r="AH1797" s="21">
        <v>-0.99999999999999756</v>
      </c>
      <c r="AI1797" s="21">
        <v>0</v>
      </c>
      <c r="AJ1797" s="21">
        <v>-2.1451856218426039E-2</v>
      </c>
      <c r="AK1797" s="21">
        <v>-0.10292420811923009</v>
      </c>
      <c r="AL1797" s="21">
        <v>-0.13840574645112846</v>
      </c>
      <c r="AM1797" s="21">
        <v>0.19709806501281277</v>
      </c>
      <c r="AN1797" s="21">
        <v>0.30528700738673109</v>
      </c>
      <c r="AO1797" s="21">
        <v>4.4128305847241709</v>
      </c>
      <c r="AP1797" s="21">
        <v>6.9401464524126348</v>
      </c>
      <c r="AQ1797" s="21">
        <v>45.411308454262205</v>
      </c>
      <c r="AR1797" s="21">
        <v>0.97277750513584405</v>
      </c>
      <c r="AS1797" s="21">
        <v>1.8627290212123415</v>
      </c>
      <c r="AT1797" s="21">
        <v>-0.99999999999999756</v>
      </c>
      <c r="AU1797" s="21">
        <v>-0.99999999999999756</v>
      </c>
      <c r="AV1797" s="21">
        <v>0.6629236191493153</v>
      </c>
      <c r="AW1797" s="21">
        <v>104.44908565687298</v>
      </c>
      <c r="AX1797" s="21">
        <v>102.30390003503037</v>
      </c>
      <c r="AY1797" s="21">
        <v>0.31121742359703863</v>
      </c>
      <c r="AZ1797" s="21">
        <v>17.785116671373892</v>
      </c>
      <c r="BA1797" s="26">
        <v>1535.0376402673103</v>
      </c>
    </row>
    <row r="1798" spans="1:100" x14ac:dyDescent="0.25">
      <c r="A1798">
        <v>4464</v>
      </c>
      <c r="B1798" t="s">
        <v>2155</v>
      </c>
      <c r="C1798" s="26">
        <v>3</v>
      </c>
      <c r="D1798" s="21">
        <v>2.9786459484491941</v>
      </c>
      <c r="E1798" s="21">
        <v>-0.2848619584419344</v>
      </c>
      <c r="F1798" s="21">
        <v>-1.1876955204390379E-2</v>
      </c>
      <c r="G1798" s="21">
        <v>-7.7919619345815344E-2</v>
      </c>
      <c r="H1798" s="21">
        <v>0.13937673304512033</v>
      </c>
      <c r="I1798" s="21">
        <v>0</v>
      </c>
      <c r="J1798" s="21">
        <v>8.3626039827072223</v>
      </c>
      <c r="K1798" s="21">
        <v>0.13937673304512033</v>
      </c>
      <c r="L1798" s="21">
        <v>-0.99999999999999989</v>
      </c>
      <c r="M1798" s="21">
        <v>-0.99999999999999989</v>
      </c>
      <c r="N1798" s="21">
        <v>2.787534660902407</v>
      </c>
      <c r="O1798" s="21">
        <v>11.263330311810591</v>
      </c>
      <c r="P1798" s="21">
        <v>-9.0626228515292506E-2</v>
      </c>
      <c r="Q1798" s="21">
        <v>-1.4623159482182669E-2</v>
      </c>
      <c r="R1798" s="21">
        <v>-3.3902858338649665E-2</v>
      </c>
      <c r="S1798" s="21">
        <v>0.33123851827138839</v>
      </c>
      <c r="T1798" s="21">
        <v>0.25512134113138252</v>
      </c>
      <c r="U1798" s="21">
        <v>-0.12620209634775048</v>
      </c>
      <c r="V1798" s="21">
        <v>0</v>
      </c>
      <c r="W1798" s="21">
        <v>12.831241200396004</v>
      </c>
      <c r="X1798" s="21">
        <v>-0.13911964022780654</v>
      </c>
      <c r="Y1798" s="21">
        <v>-0.99999999999999989</v>
      </c>
      <c r="Z1798" s="21">
        <v>-0.99999999999999989</v>
      </c>
      <c r="AA1798" s="21">
        <v>47.248009378708126</v>
      </c>
      <c r="AB1798" s="21">
        <v>0.22682836699571771</v>
      </c>
      <c r="AC1798" s="21">
        <v>0.35621406326547089</v>
      </c>
      <c r="AD1798" s="21">
        <v>0.10597099047182726</v>
      </c>
      <c r="AE1798" s="21">
        <v>34.450671036650782</v>
      </c>
      <c r="AF1798" s="21">
        <v>-0.99999999999999989</v>
      </c>
      <c r="AG1798" s="21">
        <v>-0.99999999999999989</v>
      </c>
      <c r="AH1798" s="21">
        <v>-0.99999999999999989</v>
      </c>
      <c r="AI1798" s="21">
        <v>0</v>
      </c>
      <c r="AJ1798" s="21">
        <v>0</v>
      </c>
      <c r="AK1798" s="21">
        <v>0.21789966985306952</v>
      </c>
      <c r="AL1798" s="21">
        <v>0.37568998415567711</v>
      </c>
      <c r="AM1798" s="21">
        <v>0.41166318352618719</v>
      </c>
      <c r="AN1798" s="21">
        <v>-2.2188996741880993E-2</v>
      </c>
      <c r="AO1798" s="21">
        <v>11.381077937420029</v>
      </c>
      <c r="AP1798" s="21">
        <v>1.3237250022313602</v>
      </c>
      <c r="AQ1798" s="21">
        <v>21.193845183103225</v>
      </c>
      <c r="AR1798" s="21">
        <v>0.46015776305502071</v>
      </c>
      <c r="AS1798" s="21">
        <v>2.5709281731367377E-4</v>
      </c>
      <c r="AT1798" s="21">
        <v>-0.99999999999999989</v>
      </c>
      <c r="AU1798" s="21">
        <v>-0.99999999999999989</v>
      </c>
      <c r="AV1798" s="21">
        <v>-0.111822477684465</v>
      </c>
      <c r="AW1798" s="21">
        <v>59.835064692750109</v>
      </c>
      <c r="AX1798" s="21">
        <v>59.835064692750109</v>
      </c>
      <c r="AY1798" s="21">
        <v>0.4184264577659183</v>
      </c>
      <c r="AZ1798" s="21">
        <v>8.3712826356100134</v>
      </c>
      <c r="BA1798" s="26">
        <v>1487.3706651705609</v>
      </c>
    </row>
    <row r="1799" spans="1:100" x14ac:dyDescent="0.25">
      <c r="A1799">
        <v>4466</v>
      </c>
      <c r="B1799" t="s">
        <v>2156</v>
      </c>
      <c r="C1799" s="26">
        <v>3</v>
      </c>
      <c r="D1799" s="21">
        <v>5.5995487598938745</v>
      </c>
      <c r="E1799" s="21">
        <v>0.58022270672598752</v>
      </c>
      <c r="F1799" s="21">
        <v>4.6886598637534325E-2</v>
      </c>
      <c r="G1799" s="21">
        <v>0.18364877974240057</v>
      </c>
      <c r="H1799" s="21">
        <v>0.19635511375946474</v>
      </c>
      <c r="I1799" s="21">
        <v>0</v>
      </c>
      <c r="J1799" s="21">
        <v>11.781306825567883</v>
      </c>
      <c r="K1799" s="21">
        <v>0.19635511375946474</v>
      </c>
      <c r="L1799" s="21">
        <v>-1.0000000000000002</v>
      </c>
      <c r="M1799" s="21">
        <v>-1.0000000000000002</v>
      </c>
      <c r="N1799" s="21">
        <v>3.927102275189295</v>
      </c>
      <c r="O1799" s="21">
        <v>17.564504365204158</v>
      </c>
      <c r="P1799" s="21">
        <v>2.2353427271149839</v>
      </c>
      <c r="Q1799" s="21">
        <v>-0.5044324756799492</v>
      </c>
      <c r="R1799" s="21">
        <v>9.4025692823465318E-2</v>
      </c>
      <c r="S1799" s="21">
        <v>0.33333333333333337</v>
      </c>
      <c r="T1799" s="21">
        <v>0.26532131687108462</v>
      </c>
      <c r="U1799" s="21">
        <v>1.6657010703138568E-2</v>
      </c>
      <c r="V1799" s="21">
        <v>-3.849647835708607E-2</v>
      </c>
      <c r="W1799" s="21">
        <v>15.218402751640216</v>
      </c>
      <c r="X1799" s="21">
        <v>0.24488807805017626</v>
      </c>
      <c r="Y1799" s="21">
        <v>-1.0000000000000002</v>
      </c>
      <c r="Z1799" s="21">
        <v>-1.0000000000000002</v>
      </c>
      <c r="AA1799" s="21">
        <v>40.286680678371212</v>
      </c>
      <c r="AB1799" s="21">
        <v>0.33185323475482587</v>
      </c>
      <c r="AC1799" s="21">
        <v>5.3999136265337408E-2</v>
      </c>
      <c r="AD1799" s="21">
        <v>0.11363267365798689</v>
      </c>
      <c r="AE1799" s="21">
        <v>24.974252233907531</v>
      </c>
      <c r="AF1799" s="21">
        <v>-1.0000000000000002</v>
      </c>
      <c r="AG1799" s="21">
        <v>-1.0000000000000002</v>
      </c>
      <c r="AH1799" s="21">
        <v>-1.0000000000000002</v>
      </c>
      <c r="AI1799" s="21">
        <v>0</v>
      </c>
      <c r="AJ1799" s="21">
        <v>-3.849647835708607E-2</v>
      </c>
      <c r="AK1799" s="21">
        <v>0.5246997435707107</v>
      </c>
      <c r="AL1799" s="21">
        <v>-5.30922476739367E-2</v>
      </c>
      <c r="AM1799" s="21">
        <v>-2.7160834029233586E-2</v>
      </c>
      <c r="AN1799" s="21">
        <v>9.9514700455326954E-2</v>
      </c>
      <c r="AO1799" s="21">
        <v>1.9444778671227143</v>
      </c>
      <c r="AP1799" s="21">
        <v>2.2224062730134904</v>
      </c>
      <c r="AQ1799" s="21">
        <v>26.999709577208101</v>
      </c>
      <c r="AR1799" s="21">
        <v>0.57681518255047037</v>
      </c>
      <c r="AS1799" s="21">
        <v>0.44124319180964089</v>
      </c>
      <c r="AT1799" s="21">
        <v>-1.0000000000000002</v>
      </c>
      <c r="AU1799" s="21">
        <v>-1.0000000000000002</v>
      </c>
      <c r="AV1799" s="21">
        <v>0.27767447256586586</v>
      </c>
      <c r="AW1799" s="21">
        <v>60.073591316588853</v>
      </c>
      <c r="AX1799" s="21">
        <v>56.223943480880259</v>
      </c>
      <c r="AY1799" s="21">
        <v>0.16516828828702543</v>
      </c>
      <c r="AZ1799" s="21">
        <v>-42.311223819324297</v>
      </c>
      <c r="BA1799" s="26">
        <v>1343.1296163002978</v>
      </c>
    </row>
    <row r="1800" spans="1:100" x14ac:dyDescent="0.25">
      <c r="A1800">
        <v>4467</v>
      </c>
      <c r="B1800" t="s">
        <v>2157</v>
      </c>
      <c r="C1800" s="26">
        <v>3</v>
      </c>
      <c r="D1800" s="21">
        <v>2.9738038916746143</v>
      </c>
      <c r="E1800" s="21">
        <v>5.9357371475807302E-2</v>
      </c>
      <c r="F1800" s="21">
        <v>8.8974367308414321E-2</v>
      </c>
      <c r="G1800" s="21">
        <v>0.1068196361067239</v>
      </c>
      <c r="H1800" s="21">
        <v>7.9452474730643083E-2</v>
      </c>
      <c r="I1800" s="21">
        <v>0</v>
      </c>
      <c r="J1800" s="21">
        <v>4.7671484838385867</v>
      </c>
      <c r="K1800" s="21">
        <v>7.9452474730643083E-2</v>
      </c>
      <c r="L1800" s="21">
        <v>-0.99999999999999933</v>
      </c>
      <c r="M1800" s="21">
        <v>-0.99999999999999933</v>
      </c>
      <c r="N1800" s="21">
        <v>1.5890494946128624</v>
      </c>
      <c r="O1800" s="21">
        <v>7.8477720116199219</v>
      </c>
      <c r="P1800" s="21">
        <v>-0.50222208571940474</v>
      </c>
      <c r="Q1800" s="21">
        <v>0.48806158761504614</v>
      </c>
      <c r="R1800" s="21">
        <v>0.10171457642128125</v>
      </c>
      <c r="S1800" s="21">
        <v>0.33333333333333365</v>
      </c>
      <c r="T1800" s="21">
        <v>0.21888317160009219</v>
      </c>
      <c r="U1800" s="21">
        <v>-3.0080885745949359E-2</v>
      </c>
      <c r="V1800" s="21">
        <v>-3.735838801188196E-2</v>
      </c>
      <c r="W1800" s="21">
        <v>16.212990257798051</v>
      </c>
      <c r="X1800" s="21">
        <v>1.3839997414452132E-2</v>
      </c>
      <c r="Y1800" s="21">
        <v>-0.99999999999999933</v>
      </c>
      <c r="Z1800" s="21">
        <v>-0.99999999999999933</v>
      </c>
      <c r="AA1800" s="21">
        <v>41.665650880442222</v>
      </c>
      <c r="AB1800" s="21">
        <v>0.28689917436681966</v>
      </c>
      <c r="AC1800" s="21">
        <v>0.22032430067933134</v>
      </c>
      <c r="AD1800" s="21">
        <v>-2.045541216923151E-4</v>
      </c>
      <c r="AE1800" s="21">
        <v>25.35094604622293</v>
      </c>
      <c r="AF1800" s="21">
        <v>-0.99999999999999933</v>
      </c>
      <c r="AG1800" s="21">
        <v>-0.99999999999999933</v>
      </c>
      <c r="AH1800" s="21">
        <v>-0.99999999999999933</v>
      </c>
      <c r="AI1800" s="21">
        <v>0</v>
      </c>
      <c r="AJ1800" s="21">
        <v>-3.735838801188196E-2</v>
      </c>
      <c r="AK1800" s="21">
        <v>3.6682810197869856E-2</v>
      </c>
      <c r="AL1800" s="21">
        <v>5.1033367955852983E-2</v>
      </c>
      <c r="AM1800" s="21">
        <v>-1.6877871401498941E-2</v>
      </c>
      <c r="AN1800" s="21">
        <v>0.17547638265997903</v>
      </c>
      <c r="AO1800" s="21">
        <v>-0.23853273404812458</v>
      </c>
      <c r="AP1800" s="21">
        <v>4.6420764062787407</v>
      </c>
      <c r="AQ1800" s="21">
        <v>20.980138741636633</v>
      </c>
      <c r="AR1800" s="21">
        <v>0.48477723117559435</v>
      </c>
      <c r="AS1800" s="21">
        <v>9.3292472145094923E-2</v>
      </c>
      <c r="AT1800" s="21">
        <v>-0.99999999999999933</v>
      </c>
      <c r="AU1800" s="21">
        <v>-0.99999999999999933</v>
      </c>
      <c r="AV1800" s="21">
        <v>0.208534212528005</v>
      </c>
      <c r="AW1800" s="21">
        <v>54.155499298340949</v>
      </c>
      <c r="AX1800" s="21">
        <v>50.419660497152769</v>
      </c>
      <c r="AY1800" s="21">
        <v>-3.363107728521153E-2</v>
      </c>
      <c r="AZ1800" s="21">
        <v>-3.7863243359417984</v>
      </c>
      <c r="BA1800" s="26">
        <v>1477.2167510342686</v>
      </c>
    </row>
    <row r="1801" spans="1:100" x14ac:dyDescent="0.25">
      <c r="A1801">
        <v>4468</v>
      </c>
      <c r="B1801" t="s">
        <v>2158</v>
      </c>
      <c r="C1801" s="26">
        <v>3</v>
      </c>
      <c r="D1801" s="21">
        <v>4.8837517761980207</v>
      </c>
      <c r="E1801" s="21">
        <v>0.23229622637053249</v>
      </c>
      <c r="F1801" s="21">
        <v>-3.4204056273105174E-2</v>
      </c>
      <c r="G1801" s="21">
        <v>4.3258863569774604E-2</v>
      </c>
      <c r="H1801" s="21">
        <v>0.1686801595136759</v>
      </c>
      <c r="I1801" s="21">
        <v>0</v>
      </c>
      <c r="J1801" s="21">
        <v>10.120809570820555</v>
      </c>
      <c r="K1801" s="21">
        <v>0.1686801595136759</v>
      </c>
      <c r="L1801" s="21">
        <v>-0.99999999999999789</v>
      </c>
      <c r="M1801" s="21">
        <v>-0.99999999999999789</v>
      </c>
      <c r="N1801" s="21">
        <v>3.3736031902735211</v>
      </c>
      <c r="O1801" s="21">
        <v>15.047820210588355</v>
      </c>
      <c r="P1801" s="21">
        <v>-0.18735165272058793</v>
      </c>
      <c r="Q1801" s="21">
        <v>-0.20855969043987904</v>
      </c>
      <c r="R1801" s="21">
        <v>-6.8589562664415335E-2</v>
      </c>
      <c r="S1801" s="21">
        <v>0.33333333333333276</v>
      </c>
      <c r="T1801" s="21">
        <v>0.31203121775423975</v>
      </c>
      <c r="U1801" s="21">
        <v>0.55266003466050639</v>
      </c>
      <c r="V1801" s="21">
        <v>1.4014520767806726E-3</v>
      </c>
      <c r="W1801" s="21">
        <v>41.229835132447342</v>
      </c>
      <c r="X1801" s="21">
        <v>2.659410185554711</v>
      </c>
      <c r="Y1801" s="21">
        <v>-0.99999999999999789</v>
      </c>
      <c r="Z1801" s="21">
        <v>-0.99999999999999789</v>
      </c>
      <c r="AA1801" s="21">
        <v>82.363615920526527</v>
      </c>
      <c r="AB1801" s="21">
        <v>0.46545207497959062</v>
      </c>
      <c r="AC1801" s="21">
        <v>0.16028963778685174</v>
      </c>
      <c r="AD1801" s="21">
        <v>0.19830569424842914</v>
      </c>
      <c r="AE1801" s="21">
        <v>41.202370350743585</v>
      </c>
      <c r="AF1801" s="21">
        <v>-0.99999999999999789</v>
      </c>
      <c r="AG1801" s="21">
        <v>-0.99999999999999789</v>
      </c>
      <c r="AH1801" s="21">
        <v>-0.99999999999999789</v>
      </c>
      <c r="AI1801" s="21">
        <v>0</v>
      </c>
      <c r="AJ1801" s="21">
        <v>1.4014520767806726E-3</v>
      </c>
      <c r="AK1801" s="21">
        <v>0.12771908281582217</v>
      </c>
      <c r="AL1801" s="21">
        <v>-1.9430472440822525E-3</v>
      </c>
      <c r="AM1801" s="21">
        <v>-0.20818151727647402</v>
      </c>
      <c r="AN1801" s="21">
        <v>0.15045001921359827</v>
      </c>
      <c r="AO1801" s="21">
        <v>-4.56594251783274</v>
      </c>
      <c r="AP1801" s="21">
        <v>3.7515352441195455</v>
      </c>
      <c r="AQ1801" s="21">
        <v>51.350644703267896</v>
      </c>
      <c r="AR1801" s="21">
        <v>1.1994260378248591</v>
      </c>
      <c r="AS1801" s="21">
        <v>2.8280903450683863</v>
      </c>
      <c r="AT1801" s="21">
        <v>-0.99999999999999789</v>
      </c>
      <c r="AU1801" s="21">
        <v>-0.99999999999999789</v>
      </c>
      <c r="AV1801" s="21">
        <v>-2.5330699094640717E-2</v>
      </c>
      <c r="AW1801" s="21">
        <v>101.16297137523443</v>
      </c>
      <c r="AX1801" s="21">
        <v>101.30311658291248</v>
      </c>
      <c r="AY1801" s="21">
        <v>0.19375775983033586</v>
      </c>
      <c r="AZ1801" s="21">
        <v>66.445642352225093</v>
      </c>
      <c r="BA1801" s="26">
        <v>1571.5769706940389</v>
      </c>
      <c r="CU1801" t="e">
        <v>#N/A</v>
      </c>
      <c r="CV1801" t="e">
        <v>#N/A</v>
      </c>
    </row>
    <row r="1802" spans="1:100" x14ac:dyDescent="0.25">
      <c r="A1802">
        <v>4469</v>
      </c>
      <c r="B1802" t="s">
        <v>2159</v>
      </c>
      <c r="C1802" s="26">
        <v>3</v>
      </c>
      <c r="D1802" s="21">
        <v>4.1466325538944799</v>
      </c>
      <c r="E1802" s="21">
        <v>0.11461444150686309</v>
      </c>
      <c r="F1802" s="21">
        <v>0.41074760314540704</v>
      </c>
      <c r="G1802" s="21">
        <v>0.41074760314540704</v>
      </c>
      <c r="H1802" s="21">
        <v>0.30669627791573334</v>
      </c>
      <c r="I1802" s="21">
        <v>0</v>
      </c>
      <c r="J1802" s="21">
        <v>18.401776674943996</v>
      </c>
      <c r="K1802" s="21">
        <v>0.30669627791573334</v>
      </c>
      <c r="L1802" s="21">
        <v>-0.99999999999999889</v>
      </c>
      <c r="M1802" s="21">
        <v>-0.99999999999999889</v>
      </c>
      <c r="N1802" s="21">
        <v>6.133925558314667</v>
      </c>
      <c r="O1802" s="21">
        <v>22.959156831983886</v>
      </c>
      <c r="P1802" s="21">
        <v>0.11963419698366448</v>
      </c>
      <c r="Q1802" s="21">
        <v>6.3175569578033137</v>
      </c>
      <c r="R1802" s="21">
        <v>1.9599115790132851</v>
      </c>
      <c r="S1802" s="21">
        <v>0.34174101658670497</v>
      </c>
      <c r="T1802" s="21">
        <v>0.26512146538661768</v>
      </c>
      <c r="U1802" s="21">
        <v>0.3232030147344136</v>
      </c>
      <c r="V1802" s="21">
        <v>0.14618636073682426</v>
      </c>
      <c r="W1802" s="21">
        <v>30.782223181153089</v>
      </c>
      <c r="X1802" s="21">
        <v>2.4018845594694733</v>
      </c>
      <c r="Y1802" s="21">
        <v>-0.99999999999999889</v>
      </c>
      <c r="Z1802" s="21">
        <v>-0.99999999999999889</v>
      </c>
      <c r="AA1802" s="21">
        <v>81.793690498860059</v>
      </c>
      <c r="AB1802" s="21">
        <v>0.24613834872473736</v>
      </c>
      <c r="AC1802" s="21">
        <v>0.45206609744644977</v>
      </c>
      <c r="AD1802" s="21">
        <v>0.28282666860268729</v>
      </c>
      <c r="AE1802" s="21">
        <v>49.051555738693736</v>
      </c>
      <c r="AF1802" s="21">
        <v>-0.99999999999999889</v>
      </c>
      <c r="AG1802" s="21">
        <v>-0.99999999999999889</v>
      </c>
      <c r="AH1802" s="21">
        <v>-0.99999999999999889</v>
      </c>
      <c r="AI1802" s="21">
        <v>0</v>
      </c>
      <c r="AJ1802" s="21">
        <v>0.14618636073682426</v>
      </c>
      <c r="AK1802" s="21">
        <v>-4.1751973499729953E-3</v>
      </c>
      <c r="AL1802" s="21">
        <v>5.3495785390018376E-2</v>
      </c>
      <c r="AM1802" s="21">
        <v>0.55233618794386052</v>
      </c>
      <c r="AN1802" s="21">
        <v>0.27301030300194057</v>
      </c>
      <c r="AO1802" s="21">
        <v>13.787528711846647</v>
      </c>
      <c r="AP1802" s="21">
        <v>7.0927365019986057</v>
      </c>
      <c r="AQ1802" s="21">
        <v>49.18399985609711</v>
      </c>
      <c r="AR1802" s="21">
        <v>1.0762518574445605</v>
      </c>
      <c r="AS1802" s="21">
        <v>2.7085808373852074</v>
      </c>
      <c r="AT1802" s="21">
        <v>-0.99999999999999889</v>
      </c>
      <c r="AU1802" s="21">
        <v>-0.99999999999999889</v>
      </c>
      <c r="AV1802" s="21">
        <v>2.3706591821586915</v>
      </c>
      <c r="AW1802" s="21">
        <v>111.84558383284259</v>
      </c>
      <c r="AX1802" s="21">
        <v>126.46421990652502</v>
      </c>
      <c r="AY1802" s="21">
        <v>0.2215269177294292</v>
      </c>
      <c r="AZ1802" s="21">
        <v>10.284044401888709</v>
      </c>
      <c r="BA1802" s="26">
        <v>1550.8881673833864</v>
      </c>
      <c r="CU1802" t="e">
        <v>#N/A</v>
      </c>
      <c r="CV1802" t="e">
        <v>#N/A</v>
      </c>
    </row>
    <row r="1803" spans="1:100" x14ac:dyDescent="0.25">
      <c r="A1803">
        <v>4470</v>
      </c>
      <c r="B1803" t="s">
        <v>2160</v>
      </c>
      <c r="C1803" s="26">
        <v>3</v>
      </c>
      <c r="D1803" s="21">
        <v>3.5410626351572922</v>
      </c>
      <c r="E1803" s="21">
        <v>0.67881943569458669</v>
      </c>
      <c r="F1803" s="21">
        <v>3.1186427580175466E-2</v>
      </c>
      <c r="G1803" s="21">
        <v>0.2574595728117039</v>
      </c>
      <c r="H1803" s="21">
        <v>0.11930958941156058</v>
      </c>
      <c r="I1803" s="21">
        <v>0</v>
      </c>
      <c r="J1803" s="21">
        <v>7.1585753646936361</v>
      </c>
      <c r="K1803" s="21">
        <v>0.11930958941156058</v>
      </c>
      <c r="L1803" s="21">
        <v>-1.0000000000000002</v>
      </c>
      <c r="M1803" s="21">
        <v>-1.0000000000000002</v>
      </c>
      <c r="N1803" s="21">
        <v>2.3861917882312125</v>
      </c>
      <c r="O1803" s="21">
        <v>10.957097572662635</v>
      </c>
      <c r="P1803" s="21">
        <v>2.809664176950736</v>
      </c>
      <c r="Q1803" s="21">
        <v>0.38561098467387001</v>
      </c>
      <c r="R1803" s="21">
        <v>0.25130459283461948</v>
      </c>
      <c r="S1803" s="21">
        <v>0.33333333333333348</v>
      </c>
      <c r="T1803" s="21">
        <v>0.36569439858656327</v>
      </c>
      <c r="U1803" s="21">
        <v>0.42105596075232765</v>
      </c>
      <c r="V1803" s="21">
        <v>-3.6721698887651207E-2</v>
      </c>
      <c r="W1803" s="21">
        <v>38.562096174920519</v>
      </c>
      <c r="X1803" s="21">
        <v>2.0614852210035108</v>
      </c>
      <c r="Y1803" s="21">
        <v>-1.0000000000000002</v>
      </c>
      <c r="Z1803" s="21">
        <v>-1.0000000000000002</v>
      </c>
      <c r="AA1803" s="21">
        <v>58.379545440244726</v>
      </c>
      <c r="AB1803" s="21">
        <v>0.47220538321033223</v>
      </c>
      <c r="AC1803" s="21">
        <v>-2.9912532746452294E-2</v>
      </c>
      <c r="AD1803" s="21">
        <v>-5.0969957014086957E-2</v>
      </c>
      <c r="AE1803" s="21">
        <v>19.566144672489663</v>
      </c>
      <c r="AF1803" s="21">
        <v>-1.0000000000000002</v>
      </c>
      <c r="AG1803" s="21">
        <v>-1.0000000000000002</v>
      </c>
      <c r="AH1803" s="21">
        <v>-1.0000000000000002</v>
      </c>
      <c r="AI1803" s="21">
        <v>-1.3067842025356843E-2</v>
      </c>
      <c r="AJ1803" s="21">
        <v>-3.6721698887651207E-2</v>
      </c>
      <c r="AK1803" s="21">
        <v>2.9021596479726769E-3</v>
      </c>
      <c r="AL1803" s="21">
        <v>5.7724452533762689E-4</v>
      </c>
      <c r="AM1803" s="21">
        <v>-4.2588485653653009E-2</v>
      </c>
      <c r="AN1803" s="21">
        <v>-0.16204938609182926</v>
      </c>
      <c r="AO1803" s="21">
        <v>-1.0502013431014627</v>
      </c>
      <c r="AP1803" s="21">
        <v>-4.0483484296690433</v>
      </c>
      <c r="AQ1803" s="21">
        <v>45.720671539614138</v>
      </c>
      <c r="AR1803" s="21">
        <v>1.0833619937845733</v>
      </c>
      <c r="AS1803" s="21">
        <v>2.1807948104150707</v>
      </c>
      <c r="AT1803" s="21">
        <v>-1.0000000000000002</v>
      </c>
      <c r="AU1803" s="21">
        <v>-1.0000000000000002</v>
      </c>
      <c r="AV1803" s="21">
        <v>0.50876416564632332</v>
      </c>
      <c r="AW1803" s="21">
        <v>65.288294583238383</v>
      </c>
      <c r="AX1803" s="21">
        <v>61.354767853966138</v>
      </c>
      <c r="AY1803" s="21">
        <v>0.11047160198132241</v>
      </c>
      <c r="AZ1803" s="21">
        <v>-8.7788811537741118</v>
      </c>
      <c r="BA1803" s="26">
        <v>1429.4434847703956</v>
      </c>
    </row>
    <row r="1804" spans="1:100" x14ac:dyDescent="0.25">
      <c r="A1804">
        <v>4471</v>
      </c>
      <c r="B1804" t="s">
        <v>2161</v>
      </c>
      <c r="C1804" s="26">
        <v>3</v>
      </c>
      <c r="D1804" s="21">
        <v>4.529205072226488</v>
      </c>
      <c r="E1804" s="21">
        <v>-0.31239392963760637</v>
      </c>
      <c r="F1804" s="21">
        <v>-1.9030648395064902</v>
      </c>
      <c r="G1804" s="21">
        <v>-1.9867459570765322</v>
      </c>
      <c r="H1804" s="21">
        <v>-0.14206311762209287</v>
      </c>
      <c r="I1804" s="21">
        <v>0</v>
      </c>
      <c r="J1804" s="21">
        <v>-8.5237870573255723</v>
      </c>
      <c r="K1804" s="21">
        <v>-0.14206311762209287</v>
      </c>
      <c r="L1804" s="21">
        <v>-0.99999999999999933</v>
      </c>
      <c r="M1804" s="21">
        <v>-0.99999999999999933</v>
      </c>
      <c r="N1804" s="21">
        <v>-2.8412623524418574</v>
      </c>
      <c r="O1804" s="21">
        <v>-5.9813279421756169</v>
      </c>
      <c r="P1804" s="21">
        <v>-1.6187346169570702</v>
      </c>
      <c r="Q1804" s="21">
        <v>-3.8541104768965511</v>
      </c>
      <c r="R1804" s="21">
        <v>-1.4081361401975578</v>
      </c>
      <c r="S1804" s="21">
        <v>0.33333333333333298</v>
      </c>
      <c r="T1804" s="21">
        <v>0.4058180521292381</v>
      </c>
      <c r="U1804" s="21">
        <v>-0.17570663509369133</v>
      </c>
      <c r="V1804" s="21">
        <v>-2.1795807535191888E-2</v>
      </c>
      <c r="W1804" s="21">
        <v>27.348482418231228</v>
      </c>
      <c r="X1804" s="21">
        <v>0.12009783629465286</v>
      </c>
      <c r="Y1804" s="21">
        <v>-0.99999999999999933</v>
      </c>
      <c r="Z1804" s="21">
        <v>-0.99999999999999933</v>
      </c>
      <c r="AA1804" s="21">
        <v>59.136328642575535</v>
      </c>
      <c r="AB1804" s="21">
        <v>0.37461529325674758</v>
      </c>
      <c r="AC1804" s="21">
        <v>0.13603129318653021</v>
      </c>
      <c r="AD1804" s="21">
        <v>0.15327306084755846</v>
      </c>
      <c r="AE1804" s="21">
        <v>33.19598236454182</v>
      </c>
      <c r="AF1804" s="21">
        <v>-0.99999999999999933</v>
      </c>
      <c r="AG1804" s="21">
        <v>-0.99999999999999933</v>
      </c>
      <c r="AH1804" s="21">
        <v>-0.99999999999999933</v>
      </c>
      <c r="AI1804" s="21">
        <v>-6.5285565589515662E-2</v>
      </c>
      <c r="AJ1804" s="21">
        <v>-2.1795807535191888E-2</v>
      </c>
      <c r="AK1804" s="21">
        <v>0.33811458528046795</v>
      </c>
      <c r="AL1804" s="21">
        <v>5.7923588645820839E-3</v>
      </c>
      <c r="AM1804" s="21">
        <v>-0.2582255529766847</v>
      </c>
      <c r="AN1804" s="21">
        <v>-0.10038258578876805</v>
      </c>
      <c r="AO1804" s="21">
        <v>-4.7650658980147762</v>
      </c>
      <c r="AP1804" s="21">
        <v>-2.4806028503962909</v>
      </c>
      <c r="AQ1804" s="21">
        <v>18.824695360905654</v>
      </c>
      <c r="AR1804" s="21">
        <v>0.54164894283368792</v>
      </c>
      <c r="AS1804" s="21">
        <v>-2.1965281327439988E-2</v>
      </c>
      <c r="AT1804" s="21">
        <v>-0.99999999999999933</v>
      </c>
      <c r="AU1804" s="21">
        <v>-0.99999999999999933</v>
      </c>
      <c r="AV1804" s="21">
        <v>-3.3948820972740901</v>
      </c>
      <c r="AW1804" s="21">
        <v>50.674397850003565</v>
      </c>
      <c r="AX1804" s="21">
        <v>47.189105784694078</v>
      </c>
      <c r="AY1804" s="21">
        <v>0.11836052580080755</v>
      </c>
      <c r="AZ1804" s="21">
        <v>15.488830662272965</v>
      </c>
      <c r="BA1804" s="26">
        <v>1467.6984174425484</v>
      </c>
      <c r="CU1804" t="e">
        <v>#N/A</v>
      </c>
      <c r="CV1804" t="e">
        <v>#N/A</v>
      </c>
    </row>
    <row r="1805" spans="1:100" x14ac:dyDescent="0.25">
      <c r="A1805">
        <v>4472</v>
      </c>
      <c r="B1805" t="s">
        <v>2162</v>
      </c>
      <c r="C1805" s="26">
        <v>3</v>
      </c>
      <c r="D1805" s="21">
        <v>4.28515497551221</v>
      </c>
      <c r="E1805" s="21">
        <v>6.0894214376437626E-3</v>
      </c>
      <c r="F1805" s="21">
        <v>-3.4980285799965623E-3</v>
      </c>
      <c r="G1805" s="21">
        <v>3.1402591363126633E-2</v>
      </c>
      <c r="H1805" s="21">
        <v>1.8298986210087832E-2</v>
      </c>
      <c r="I1805" s="21">
        <v>0</v>
      </c>
      <c r="J1805" s="21">
        <v>1.0979391726052705</v>
      </c>
      <c r="K1805" s="21">
        <v>1.8298986210087832E-2</v>
      </c>
      <c r="L1805" s="21">
        <v>-1.0000000000000011</v>
      </c>
      <c r="M1805" s="21">
        <v>-1.0000000000000011</v>
      </c>
      <c r="N1805" s="21">
        <v>0.36597972420175739</v>
      </c>
      <c r="O1805" s="21">
        <v>5.4144967394806045</v>
      </c>
      <c r="P1805" s="21">
        <v>-0.21702729215998007</v>
      </c>
      <c r="Q1805" s="21">
        <v>-7.4122821508736864E-2</v>
      </c>
      <c r="R1805" s="21">
        <v>-5.1065041602772844E-2</v>
      </c>
      <c r="S1805" s="21">
        <v>0.33270573550703036</v>
      </c>
      <c r="T1805" s="21">
        <v>0.37833672501044285</v>
      </c>
      <c r="U1805" s="21">
        <v>0.44763283453442337</v>
      </c>
      <c r="V1805" s="21">
        <v>0</v>
      </c>
      <c r="W1805" s="21">
        <v>45.615052353672318</v>
      </c>
      <c r="X1805" s="21">
        <v>2.5160212215373852</v>
      </c>
      <c r="Y1805" s="21">
        <v>-1.0000000000000011</v>
      </c>
      <c r="Z1805" s="21">
        <v>-1.0000000000000011</v>
      </c>
      <c r="AA1805" s="21">
        <v>87.731412216325936</v>
      </c>
      <c r="AB1805" s="21">
        <v>0.27279530158945764</v>
      </c>
      <c r="AC1805" s="21">
        <v>0.38407400354360616</v>
      </c>
      <c r="AD1805" s="21">
        <v>0.18647919295206172</v>
      </c>
      <c r="AE1805" s="21">
        <v>42.167424904256315</v>
      </c>
      <c r="AF1805" s="21">
        <v>-1.0000000000000011</v>
      </c>
      <c r="AG1805" s="21">
        <v>-1.0000000000000011</v>
      </c>
      <c r="AH1805" s="21">
        <v>-1.0000000000000011</v>
      </c>
      <c r="AI1805" s="21">
        <v>0</v>
      </c>
      <c r="AJ1805" s="21">
        <v>0</v>
      </c>
      <c r="AK1805" s="21">
        <v>0.10473876940909671</v>
      </c>
      <c r="AL1805" s="21">
        <v>-4.1635411828496116E-2</v>
      </c>
      <c r="AM1805" s="21">
        <v>0.77960185846721064</v>
      </c>
      <c r="AN1805" s="21">
        <v>0.10132955422339707</v>
      </c>
      <c r="AO1805" s="21">
        <v>20.013740308725747</v>
      </c>
      <c r="AP1805" s="21">
        <v>2.3250617964424452</v>
      </c>
      <c r="AQ1805" s="21">
        <v>46.712991526277605</v>
      </c>
      <c r="AR1805" s="21">
        <v>1.1586752950518968</v>
      </c>
      <c r="AS1805" s="21">
        <v>2.5343202077474727</v>
      </c>
      <c r="AT1805" s="21">
        <v>-1.0000000000000011</v>
      </c>
      <c r="AU1805" s="21">
        <v>-1.0000000000000011</v>
      </c>
      <c r="AV1805" s="21">
        <v>-1.9662450239646214E-2</v>
      </c>
      <c r="AW1805" s="21">
        <v>95.470970752248945</v>
      </c>
      <c r="AX1805" s="21">
        <v>95.470970752248945</v>
      </c>
      <c r="AY1805" s="21">
        <v>0.29747309689861923</v>
      </c>
      <c r="AZ1805" s="21">
        <v>40.642320550372659</v>
      </c>
      <c r="BA1805" s="26">
        <v>1505.3845096696589</v>
      </c>
      <c r="CU1805" t="e">
        <v>#N/A</v>
      </c>
      <c r="CV1805" t="e">
        <v>#N/A</v>
      </c>
    </row>
    <row r="1806" spans="1:100" x14ac:dyDescent="0.25">
      <c r="A1806">
        <v>4473</v>
      </c>
      <c r="B1806" t="s">
        <v>2163</v>
      </c>
      <c r="C1806" s="26">
        <v>3</v>
      </c>
      <c r="D1806" s="21">
        <v>3.8807932480532772</v>
      </c>
      <c r="E1806" s="21">
        <v>-9.5527040485512207E-3</v>
      </c>
      <c r="F1806" s="21">
        <v>-8.9333680454272112E-3</v>
      </c>
      <c r="G1806" s="21">
        <v>-8.9333680454272112E-3</v>
      </c>
      <c r="H1806" s="21">
        <v>0.18500373968592135</v>
      </c>
      <c r="I1806" s="21">
        <v>0</v>
      </c>
      <c r="J1806" s="21">
        <v>11.100224381155282</v>
      </c>
      <c r="K1806" s="21">
        <v>0.18500373968592135</v>
      </c>
      <c r="L1806" s="21">
        <v>-0.99999999999999989</v>
      </c>
      <c r="M1806" s="21">
        <v>-0.99999999999999989</v>
      </c>
      <c r="N1806" s="21">
        <v>3.7000747937184282</v>
      </c>
      <c r="O1806" s="21">
        <v>14.972084261163133</v>
      </c>
      <c r="P1806" s="21">
        <v>-1.0914115657334043</v>
      </c>
      <c r="Q1806" s="21">
        <v>-0.49242224897051529</v>
      </c>
      <c r="R1806" s="21">
        <v>-0.30148635433213322</v>
      </c>
      <c r="S1806" s="21">
        <v>0.33024106601496167</v>
      </c>
      <c r="T1806" s="21">
        <v>0.39157599885241329</v>
      </c>
      <c r="U1806" s="21">
        <v>8.978543208047295E-3</v>
      </c>
      <c r="V1806" s="21">
        <v>-3.7843770960474851E-2</v>
      </c>
      <c r="W1806" s="21">
        <v>20.317923897161041</v>
      </c>
      <c r="X1806" s="21">
        <v>0.39220688487845573</v>
      </c>
      <c r="Y1806" s="21">
        <v>-0.99999999999999989</v>
      </c>
      <c r="Z1806" s="21">
        <v>-0.99999999999999989</v>
      </c>
      <c r="AA1806" s="21">
        <v>36.672074115682904</v>
      </c>
      <c r="AB1806" s="21">
        <v>0.11375198320611531</v>
      </c>
      <c r="AC1806" s="21">
        <v>0.13975446412250173</v>
      </c>
      <c r="AD1806" s="21">
        <v>7.9606284128462851E-2</v>
      </c>
      <c r="AE1806" s="21">
        <v>16.655636572853993</v>
      </c>
      <c r="AF1806" s="21">
        <v>-0.99999999999999989</v>
      </c>
      <c r="AG1806" s="21">
        <v>-0.99999999999999989</v>
      </c>
      <c r="AH1806" s="21">
        <v>-0.99999999999999989</v>
      </c>
      <c r="AI1806" s="21">
        <v>0</v>
      </c>
      <c r="AJ1806" s="21">
        <v>-3.7843770960474851E-2</v>
      </c>
      <c r="AK1806" s="21">
        <v>-6.4708912205219044E-2</v>
      </c>
      <c r="AL1806" s="21">
        <v>0.29449084909415141</v>
      </c>
      <c r="AM1806" s="21">
        <v>2.2467282764399729E-2</v>
      </c>
      <c r="AN1806" s="21">
        <v>0.13944360081300983</v>
      </c>
      <c r="AO1806" s="21">
        <v>0.23813750808389916</v>
      </c>
      <c r="AP1806" s="21">
        <v>4.9585442657960037</v>
      </c>
      <c r="AQ1806" s="21">
        <v>31.418148278316327</v>
      </c>
      <c r="AR1806" s="21">
        <v>0.69295183711494757</v>
      </c>
      <c r="AS1806" s="21">
        <v>0.57721062456437644</v>
      </c>
      <c r="AT1806" s="21">
        <v>-0.99999999999999989</v>
      </c>
      <c r="AU1806" s="21">
        <v>-0.99999999999999989</v>
      </c>
      <c r="AV1806" s="21">
        <v>-0.31041972237756033</v>
      </c>
      <c r="AW1806" s="21">
        <v>56.602702642642029</v>
      </c>
      <c r="AX1806" s="21">
        <v>52.818325546594536</v>
      </c>
      <c r="AY1806" s="21">
        <v>0.10354413738722398</v>
      </c>
      <c r="AZ1806" s="21">
        <v>-11.58531349535296</v>
      </c>
      <c r="BA1806" s="26">
        <v>1499.489125913218</v>
      </c>
      <c r="CU1806" t="e">
        <v>#N/A</v>
      </c>
      <c r="CV1806" t="e">
        <v>#N/A</v>
      </c>
    </row>
    <row r="1807" spans="1:100" x14ac:dyDescent="0.25">
      <c r="A1807">
        <v>4476</v>
      </c>
      <c r="B1807" t="s">
        <v>2164</v>
      </c>
      <c r="C1807" s="26">
        <v>3</v>
      </c>
      <c r="D1807" s="21">
        <v>5.3524615307256687</v>
      </c>
      <c r="E1807" s="21">
        <v>-8.1117276685323536E-3</v>
      </c>
      <c r="F1807" s="21">
        <v>1.3426510675085008</v>
      </c>
      <c r="G1807" s="21">
        <v>1.3148063581808662</v>
      </c>
      <c r="H1807" s="21">
        <v>0.36352098624694246</v>
      </c>
      <c r="I1807" s="21">
        <v>0</v>
      </c>
      <c r="J1807" s="21">
        <v>21.811259174816538</v>
      </c>
      <c r="K1807" s="21">
        <v>0.36352098624694246</v>
      </c>
      <c r="L1807" s="21">
        <v>-1.0000000000000018</v>
      </c>
      <c r="M1807" s="21">
        <v>-1.0000000000000018</v>
      </c>
      <c r="N1807" s="21">
        <v>7.2704197249388463</v>
      </c>
      <c r="O1807" s="21">
        <v>28.478527063723078</v>
      </c>
      <c r="P1807" s="21">
        <v>-0.32172789251168188</v>
      </c>
      <c r="Q1807" s="21">
        <v>2.5407205240778521</v>
      </c>
      <c r="R1807" s="21">
        <v>0.77318424759487336</v>
      </c>
      <c r="S1807" s="21">
        <v>0.33246328318261148</v>
      </c>
      <c r="T1807" s="21">
        <v>0.37212358186782807</v>
      </c>
      <c r="U1807" s="21">
        <v>0.34615692207130905</v>
      </c>
      <c r="V1807" s="21">
        <v>0.12548509676094721</v>
      </c>
      <c r="W1807" s="21">
        <v>32.508315905430152</v>
      </c>
      <c r="X1807" s="21">
        <v>2.5092003547865476</v>
      </c>
      <c r="Y1807" s="21">
        <v>-1.0000000000000018</v>
      </c>
      <c r="Z1807" s="21">
        <v>-1.0000000000000018</v>
      </c>
      <c r="AA1807" s="21">
        <v>78.435921680205809</v>
      </c>
      <c r="AB1807" s="21">
        <v>0.43017507212536921</v>
      </c>
      <c r="AC1807" s="21">
        <v>0.43022012770517232</v>
      </c>
      <c r="AD1807" s="21">
        <v>4.2693230713074543E-2</v>
      </c>
      <c r="AE1807" s="21">
        <v>45.154421527180808</v>
      </c>
      <c r="AF1807" s="21">
        <v>-1.0000000000000018</v>
      </c>
      <c r="AG1807" s="21">
        <v>-1.0000000000000018</v>
      </c>
      <c r="AH1807" s="21">
        <v>-1.0000000000000018</v>
      </c>
      <c r="AI1807" s="21">
        <v>5.3973279736661245E-2</v>
      </c>
      <c r="AJ1807" s="21">
        <v>0.12548509676094721</v>
      </c>
      <c r="AK1807" s="21">
        <v>0.15249121496945856</v>
      </c>
      <c r="AL1807" s="21">
        <v>8.6132027780069204E-2</v>
      </c>
      <c r="AM1807" s="21">
        <v>-5.8055273859238081E-2</v>
      </c>
      <c r="AN1807" s="21">
        <v>-0.14069766654254473</v>
      </c>
      <c r="AO1807" s="21">
        <v>-0.68892577163365865</v>
      </c>
      <c r="AP1807" s="21">
        <v>-3.086781524663273</v>
      </c>
      <c r="AQ1807" s="21">
        <v>54.319575080246665</v>
      </c>
      <c r="AR1807" s="21">
        <v>1.176228883882696</v>
      </c>
      <c r="AS1807" s="21">
        <v>2.8727213410334911</v>
      </c>
      <c r="AT1807" s="21">
        <v>-1.0000000000000018</v>
      </c>
      <c r="AU1807" s="21">
        <v>-1.0000000000000018</v>
      </c>
      <c r="AV1807" s="21">
        <v>2.0879906057757402</v>
      </c>
      <c r="AW1807" s="21">
        <v>103.82766721926565</v>
      </c>
      <c r="AX1807" s="21">
        <v>117.45564249009358</v>
      </c>
      <c r="AY1807" s="21">
        <v>0.35912040993454247</v>
      </c>
      <c r="AZ1807" s="21">
        <v>43.215294099337832</v>
      </c>
      <c r="BA1807" s="26">
        <v>1456.7074715819149</v>
      </c>
      <c r="CU1807" t="e">
        <v>#N/A</v>
      </c>
      <c r="CV1807" t="e">
        <v>#N/A</v>
      </c>
    </row>
    <row r="1808" spans="1:100" x14ac:dyDescent="0.25">
      <c r="A1808">
        <v>4480</v>
      </c>
      <c r="B1808" t="s">
        <v>2165</v>
      </c>
      <c r="C1808" s="26">
        <v>3</v>
      </c>
      <c r="D1808" s="21">
        <v>4.3275447740473654</v>
      </c>
      <c r="E1808" s="21">
        <v>-7.5360932162266796E-3</v>
      </c>
      <c r="F1808" s="21">
        <v>-9.9604317419152738E-2</v>
      </c>
      <c r="G1808" s="21">
        <v>-0.10182651403100004</v>
      </c>
      <c r="H1808" s="21">
        <v>0.20540133207152758</v>
      </c>
      <c r="I1808" s="21">
        <v>0</v>
      </c>
      <c r="J1808" s="21">
        <v>12.324079924291654</v>
      </c>
      <c r="K1808" s="21">
        <v>0.20540133207152758</v>
      </c>
      <c r="L1808" s="21">
        <v>-0.99999999999999989</v>
      </c>
      <c r="M1808" s="21">
        <v>-0.99999999999999989</v>
      </c>
      <c r="N1808" s="21">
        <v>4.1080266414305528</v>
      </c>
      <c r="O1808" s="21">
        <v>16.549798184308024</v>
      </c>
      <c r="P1808" s="21">
        <v>-3.2680078595192605</v>
      </c>
      <c r="Q1808" s="21">
        <v>-2.5299130948313104</v>
      </c>
      <c r="R1808" s="21">
        <v>-1.131496537002868</v>
      </c>
      <c r="S1808" s="21">
        <v>0.33333333333333331</v>
      </c>
      <c r="T1808" s="21">
        <v>0.38698735130724987</v>
      </c>
      <c r="U1808" s="21">
        <v>0.21757150777527406</v>
      </c>
      <c r="V1808" s="21">
        <v>0.12992490771918649</v>
      </c>
      <c r="W1808" s="21">
        <v>34.496630722540615</v>
      </c>
      <c r="X1808" s="21">
        <v>2.1731335196455532</v>
      </c>
      <c r="Y1808" s="21">
        <v>-0.99999999999999989</v>
      </c>
      <c r="Z1808" s="21">
        <v>-0.99999999999999989</v>
      </c>
      <c r="AA1808" s="21">
        <v>54.389932101661771</v>
      </c>
      <c r="AB1808" s="21">
        <v>-3.5157715863859781E-2</v>
      </c>
      <c r="AC1808" s="21">
        <v>-1.7356758545108646E-2</v>
      </c>
      <c r="AD1808" s="21">
        <v>0.47301043273144866</v>
      </c>
      <c r="AE1808" s="21">
        <v>21.024797916124005</v>
      </c>
      <c r="AF1808" s="21">
        <v>-0.99999999999999989</v>
      </c>
      <c r="AG1808" s="21">
        <v>-0.99999999999999989</v>
      </c>
      <c r="AH1808" s="21">
        <v>-0.99999999999999989</v>
      </c>
      <c r="AI1808" s="21">
        <v>0</v>
      </c>
      <c r="AJ1808" s="21">
        <v>0.12992490771918649</v>
      </c>
      <c r="AK1808" s="21">
        <v>0.41284458804320628</v>
      </c>
      <c r="AL1808" s="21">
        <v>2.4050105905751355E-2</v>
      </c>
      <c r="AM1808" s="21">
        <v>0.13748643199362945</v>
      </c>
      <c r="AN1808" s="21">
        <v>-7.4760543565931523E-2</v>
      </c>
      <c r="AO1808" s="21">
        <v>5.5013837400567649</v>
      </c>
      <c r="AP1808" s="21">
        <v>-1.7487630596195312</v>
      </c>
      <c r="AQ1808" s="21">
        <v>46.820710646832261</v>
      </c>
      <c r="AR1808" s="21">
        <v>1.0678171001350441</v>
      </c>
      <c r="AS1808" s="21">
        <v>2.3785348517170806</v>
      </c>
      <c r="AT1808" s="21">
        <v>-0.99999999999999989</v>
      </c>
      <c r="AU1808" s="21">
        <v>-0.99999999999999989</v>
      </c>
      <c r="AV1808" s="21">
        <v>-1.2333230510338684</v>
      </c>
      <c r="AW1808" s="21">
        <v>69.190967226350239</v>
      </c>
      <c r="AX1808" s="21">
        <v>82.183457998268892</v>
      </c>
      <c r="AY1808" s="21">
        <v>0.21628623725506246</v>
      </c>
      <c r="AZ1808" s="21">
        <v>5.0622170230987908</v>
      </c>
      <c r="BA1808" s="26">
        <v>1411.9222159676754</v>
      </c>
      <c r="CU1808" t="e">
        <v>#N/A</v>
      </c>
      <c r="CV1808" t="e">
        <v>#N/A</v>
      </c>
    </row>
    <row r="1809" spans="1:100" x14ac:dyDescent="0.25">
      <c r="A1809">
        <v>4481</v>
      </c>
      <c r="B1809" t="s">
        <v>2166</v>
      </c>
      <c r="C1809" s="26">
        <v>3</v>
      </c>
      <c r="D1809" s="21">
        <v>4.2353498929072035</v>
      </c>
      <c r="E1809" s="21">
        <v>7.0831017177870714E-2</v>
      </c>
      <c r="F1809" s="21">
        <v>-0.23670904658508965</v>
      </c>
      <c r="G1809" s="21">
        <v>-0.21668472143751674</v>
      </c>
      <c r="H1809" s="21">
        <v>7.6034188205744688E-2</v>
      </c>
      <c r="I1809" s="21">
        <v>0</v>
      </c>
      <c r="J1809" s="21">
        <v>4.5620512923446821</v>
      </c>
      <c r="K1809" s="21">
        <v>7.6034188205744688E-2</v>
      </c>
      <c r="L1809" s="21">
        <v>-0.99999999999999889</v>
      </c>
      <c r="M1809" s="21">
        <v>-0.99999999999999889</v>
      </c>
      <c r="N1809" s="21">
        <v>1.5206837641148911</v>
      </c>
      <c r="O1809" s="21">
        <v>8.5807164638143689</v>
      </c>
      <c r="P1809" s="21">
        <v>0.513514108254156</v>
      </c>
      <c r="Q1809" s="21">
        <v>5.4161300317522025E-2</v>
      </c>
      <c r="R1809" s="21">
        <v>-5.996266520417709E-3</v>
      </c>
      <c r="S1809" s="21">
        <v>0.33333333333333337</v>
      </c>
      <c r="T1809" s="21">
        <v>0.37564669045871441</v>
      </c>
      <c r="U1809" s="21">
        <v>0.69412830992545271</v>
      </c>
      <c r="V1809" s="21">
        <v>-3.5059914296782617E-2</v>
      </c>
      <c r="W1809" s="21">
        <v>51.6805692485989</v>
      </c>
      <c r="X1809" s="21">
        <v>3.2237744690766816</v>
      </c>
      <c r="Y1809" s="21">
        <v>-0.99999999999999889</v>
      </c>
      <c r="Z1809" s="21">
        <v>-0.99999999999999889</v>
      </c>
      <c r="AA1809" s="21">
        <v>78.063320743552538</v>
      </c>
      <c r="AB1809" s="21">
        <v>-2.8125856863349567E-2</v>
      </c>
      <c r="AC1809" s="21">
        <v>0.27309919101956187</v>
      </c>
      <c r="AD1809" s="21">
        <v>0.28280162107326873</v>
      </c>
      <c r="AE1809" s="21">
        <v>26.388747761474065</v>
      </c>
      <c r="AF1809" s="21">
        <v>-0.99999999999999889</v>
      </c>
      <c r="AG1809" s="21">
        <v>-0.99999999999999889</v>
      </c>
      <c r="AH1809" s="21">
        <v>-0.99999999999999889</v>
      </c>
      <c r="AI1809" s="21">
        <v>0</v>
      </c>
      <c r="AJ1809" s="21">
        <v>-3.5059914296782617E-2</v>
      </c>
      <c r="AK1809" s="21">
        <v>0.17788411863096659</v>
      </c>
      <c r="AL1809" s="21">
        <v>0.161313705779255</v>
      </c>
      <c r="AM1809" s="21">
        <v>0.58207553026881897</v>
      </c>
      <c r="AN1809" s="21">
        <v>0.16247256013012035</v>
      </c>
      <c r="AO1809" s="21">
        <v>15.441308849875304</v>
      </c>
      <c r="AP1809" s="21">
        <v>4.8683825321492824</v>
      </c>
      <c r="AQ1809" s="21">
        <v>56.242620540943626</v>
      </c>
      <c r="AR1809" s="21">
        <v>1.3680484194207165</v>
      </c>
      <c r="AS1809" s="21">
        <v>3.2998086572824259</v>
      </c>
      <c r="AT1809" s="21">
        <v>-0.99999999999999889</v>
      </c>
      <c r="AU1809" s="21">
        <v>-0.99999999999999889</v>
      </c>
      <c r="AV1809" s="21">
        <v>-0.22268098795793417</v>
      </c>
      <c r="AW1809" s="21">
        <v>91.512419739516204</v>
      </c>
      <c r="AX1809" s="21">
        <v>88.006428309837943</v>
      </c>
      <c r="AY1809" s="21">
        <v>0.39376562746435273</v>
      </c>
      <c r="AZ1809" s="21">
        <v>49.957838880554874</v>
      </c>
      <c r="BA1809" s="26">
        <v>1604.132220693898</v>
      </c>
      <c r="CU1809" t="e">
        <v>#N/A</v>
      </c>
      <c r="CV1809" t="e">
        <v>#N/A</v>
      </c>
    </row>
    <row r="1810" spans="1:100" x14ac:dyDescent="0.25">
      <c r="A1810">
        <v>4482</v>
      </c>
      <c r="B1810" t="s">
        <v>2167</v>
      </c>
      <c r="C1810" s="26">
        <v>3</v>
      </c>
      <c r="D1810" s="21">
        <v>4.3326798620108855</v>
      </c>
      <c r="E1810" s="21">
        <v>3.7662481763746897E-2</v>
      </c>
      <c r="F1810" s="21">
        <v>-0.21844767903453702</v>
      </c>
      <c r="G1810" s="21">
        <v>-0.17818190124374669</v>
      </c>
      <c r="H1810" s="21">
        <v>0.26910118161923657</v>
      </c>
      <c r="I1810" s="21">
        <v>0</v>
      </c>
      <c r="J1810" s="21">
        <v>16.146070897154189</v>
      </c>
      <c r="K1810" s="21">
        <v>0.26910118161923657</v>
      </c>
      <c r="L1810" s="21">
        <v>-0.99999999999999967</v>
      </c>
      <c r="M1810" s="21">
        <v>-0.99999999999999967</v>
      </c>
      <c r="N1810" s="21">
        <v>5.3820236323847324</v>
      </c>
      <c r="O1810" s="21">
        <v>20.300568857921331</v>
      </c>
      <c r="P1810" s="21">
        <v>-0.44225004913760851</v>
      </c>
      <c r="Q1810" s="21">
        <v>-9.3301151232359127E-3</v>
      </c>
      <c r="R1810" s="21">
        <v>-5.0545479412404247E-2</v>
      </c>
      <c r="S1810" s="21">
        <v>0.35277103333522053</v>
      </c>
      <c r="T1810" s="21">
        <v>0.22609819807018816</v>
      </c>
      <c r="U1810" s="21">
        <v>2.344346008922903E-3</v>
      </c>
      <c r="V1810" s="21">
        <v>0</v>
      </c>
      <c r="W1810" s="21">
        <v>12.484495831803798</v>
      </c>
      <c r="X1810" s="21">
        <v>0.21191029855871851</v>
      </c>
      <c r="Y1810" s="21">
        <v>-0.99999999999999967</v>
      </c>
      <c r="Z1810" s="21">
        <v>-0.99999999999999967</v>
      </c>
      <c r="AA1810" s="21">
        <v>22.810593572585159</v>
      </c>
      <c r="AB1810" s="21">
        <v>0.11202972259395323</v>
      </c>
      <c r="AC1810" s="21">
        <v>-2.8340978659991616E-2</v>
      </c>
      <c r="AD1810" s="21">
        <v>0.12384412046991375</v>
      </c>
      <c r="AE1810" s="21">
        <v>10.376643220193763</v>
      </c>
      <c r="AF1810" s="21">
        <v>-0.99999999999999967</v>
      </c>
      <c r="AG1810" s="21">
        <v>-0.99999999999999967</v>
      </c>
      <c r="AH1810" s="21">
        <v>-0.99999999999999967</v>
      </c>
      <c r="AI1810" s="21">
        <v>0</v>
      </c>
      <c r="AJ1810" s="21">
        <v>0</v>
      </c>
      <c r="AK1810" s="21">
        <v>-0.17654085312543077</v>
      </c>
      <c r="AL1810" s="21">
        <v>0.15825654597079797</v>
      </c>
      <c r="AM1810" s="21">
        <v>5.4746715266248955E-2</v>
      </c>
      <c r="AN1810" s="21">
        <v>0.11505423145429669</v>
      </c>
      <c r="AO1810" s="21">
        <v>0.48596361602906929</v>
      </c>
      <c r="AP1810" s="21">
        <v>3.6676385162114076</v>
      </c>
      <c r="AQ1810" s="21">
        <v>28.630566728957998</v>
      </c>
      <c r="AR1810" s="21">
        <v>0.58121357741433144</v>
      </c>
      <c r="AS1810" s="21">
        <v>0.48101148017795498</v>
      </c>
      <c r="AT1810" s="21">
        <v>-0.99999999999999967</v>
      </c>
      <c r="AU1810" s="21">
        <v>-0.99999999999999967</v>
      </c>
      <c r="AV1810" s="21">
        <v>-0.22872738065615092</v>
      </c>
      <c r="AW1810" s="21">
        <v>46.77880094671788</v>
      </c>
      <c r="AX1810" s="21">
        <v>46.77880094671788</v>
      </c>
      <c r="AY1810" s="21">
        <v>8.0097502885148469E-2</v>
      </c>
      <c r="AZ1810" s="21">
        <v>-11.329868339796118</v>
      </c>
      <c r="BA1810" s="26">
        <v>1397.4720230477958</v>
      </c>
      <c r="CU1810" t="e">
        <v>#N/A</v>
      </c>
      <c r="CV1810" t="e">
        <v>#N/A</v>
      </c>
    </row>
    <row r="1811" spans="1:100" x14ac:dyDescent="0.25">
      <c r="A1811">
        <v>4485</v>
      </c>
      <c r="B1811" t="s">
        <v>2168</v>
      </c>
      <c r="C1811" s="26">
        <v>3</v>
      </c>
      <c r="D1811" s="21">
        <v>5.0313403803608718</v>
      </c>
      <c r="E1811" s="21">
        <v>0</v>
      </c>
      <c r="F1811" s="21">
        <v>0.20327316433916348</v>
      </c>
      <c r="G1811" s="21">
        <v>0.20327316433916348</v>
      </c>
      <c r="H1811" s="21">
        <v>0.20903996388337942</v>
      </c>
      <c r="I1811" s="21">
        <v>0</v>
      </c>
      <c r="J1811" s="21">
        <v>12.542397833002763</v>
      </c>
      <c r="K1811" s="21">
        <v>0.20903996388337942</v>
      </c>
      <c r="L1811" s="21">
        <v>-1.000000000000002</v>
      </c>
      <c r="M1811" s="21">
        <v>-1.000000000000002</v>
      </c>
      <c r="N1811" s="21">
        <v>4.180799277667588</v>
      </c>
      <c r="O1811" s="21">
        <v>17.777011377702799</v>
      </c>
      <c r="P1811" s="21">
        <v>-2.2454341040203746E-2</v>
      </c>
      <c r="Q1811" s="21">
        <v>-3.7956355236573684</v>
      </c>
      <c r="R1811" s="21">
        <v>-1.2999540929139484</v>
      </c>
      <c r="S1811" s="21">
        <v>0.33333333333333387</v>
      </c>
      <c r="T1811" s="21">
        <v>0.34683187399012544</v>
      </c>
      <c r="U1811" s="21">
        <v>0.34383261239921592</v>
      </c>
      <c r="V1811" s="21">
        <v>0.1679413134692124</v>
      </c>
      <c r="W1811" s="21">
        <v>39.315966772340367</v>
      </c>
      <c r="X1811" s="21">
        <v>2.8542284491164809</v>
      </c>
      <c r="Y1811" s="21">
        <v>-1.000000000000002</v>
      </c>
      <c r="Z1811" s="21">
        <v>-1.000000000000002</v>
      </c>
      <c r="AA1811" s="21">
        <v>64.468257949214163</v>
      </c>
      <c r="AB1811" s="21">
        <v>0.14154599061940615</v>
      </c>
      <c r="AC1811" s="21">
        <v>0.14734180036414329</v>
      </c>
      <c r="AD1811" s="21">
        <v>0.24015711441220572</v>
      </c>
      <c r="AE1811" s="21">
        <v>26.452245269787756</v>
      </c>
      <c r="AF1811" s="21">
        <v>-1.000000000000002</v>
      </c>
      <c r="AG1811" s="21">
        <v>-1.000000000000002</v>
      </c>
      <c r="AH1811" s="21">
        <v>-1.000000000000002</v>
      </c>
      <c r="AI1811" s="21">
        <v>0</v>
      </c>
      <c r="AJ1811" s="21">
        <v>0.1679413134692124</v>
      </c>
      <c r="AK1811" s="21">
        <v>-0.12837358469976884</v>
      </c>
      <c r="AL1811" s="21">
        <v>9.8119252821130987E-2</v>
      </c>
      <c r="AM1811" s="21">
        <v>0.16540087690040908</v>
      </c>
      <c r="AN1811" s="21">
        <v>0.31599702700315024</v>
      </c>
      <c r="AO1811" s="21">
        <v>3.4931539990113816</v>
      </c>
      <c r="AP1811" s="21">
        <v>8.3905219391844099</v>
      </c>
      <c r="AQ1811" s="21">
        <v>51.858364605343112</v>
      </c>
      <c r="AR1811" s="21">
        <v>1.1919391331918876</v>
      </c>
      <c r="AS1811" s="21">
        <v>3.0632684129998604</v>
      </c>
      <c r="AT1811" s="21">
        <v>-1.000000000000002</v>
      </c>
      <c r="AU1811" s="21">
        <v>-1.000000000000002</v>
      </c>
      <c r="AV1811" s="21">
        <v>-1.0966809285747852</v>
      </c>
      <c r="AW1811" s="21">
        <v>90.63579126610135</v>
      </c>
      <c r="AX1811" s="21">
        <v>107.42992261302257</v>
      </c>
      <c r="AY1811" s="21">
        <v>-3.1299213558665759E-2</v>
      </c>
      <c r="AZ1811" s="21">
        <v>-34.383760432303831</v>
      </c>
      <c r="BA1811" s="26">
        <v>1441.9504456124612</v>
      </c>
    </row>
    <row r="1812" spans="1:100" x14ac:dyDescent="0.25">
      <c r="A1812">
        <v>4486</v>
      </c>
      <c r="B1812" t="s">
        <v>2169</v>
      </c>
      <c r="C1812" s="26">
        <v>3</v>
      </c>
      <c r="D1812" s="21">
        <v>5.2091613562441204</v>
      </c>
      <c r="E1812" s="21">
        <v>8.3952671338809515E-2</v>
      </c>
      <c r="F1812" s="21">
        <v>-0.67807385772365225</v>
      </c>
      <c r="G1812" s="21">
        <v>-0.64878710355493507</v>
      </c>
      <c r="H1812" s="21">
        <v>-0.15519571535331816</v>
      </c>
      <c r="I1812" s="21">
        <v>0</v>
      </c>
      <c r="J1812" s="21">
        <v>-9.3117429211990874</v>
      </c>
      <c r="K1812" s="21">
        <v>-0.15519571535331816</v>
      </c>
      <c r="L1812" s="21">
        <v>-0.99999999999999933</v>
      </c>
      <c r="M1812" s="21">
        <v>-0.99999999999999933</v>
      </c>
      <c r="N1812" s="21">
        <v>-3.103914307066364</v>
      </c>
      <c r="O1812" s="21">
        <v>-4.7513686685099046</v>
      </c>
      <c r="P1812" s="21">
        <v>3.5556463153300317</v>
      </c>
      <c r="Q1812" s="21">
        <v>0.1707714665335377</v>
      </c>
      <c r="R1812" s="21">
        <v>0.40589569148470056</v>
      </c>
      <c r="S1812" s="21">
        <v>0.33333333333333293</v>
      </c>
      <c r="T1812" s="21">
        <v>-2.7593769262026894E-2</v>
      </c>
      <c r="U1812" s="21">
        <v>1.6961910644981079E-2</v>
      </c>
      <c r="V1812" s="21">
        <v>0</v>
      </c>
      <c r="W1812" s="21">
        <v>19.115887602784213</v>
      </c>
      <c r="X1812" s="21">
        <v>0.14790283437647228</v>
      </c>
      <c r="Y1812" s="21">
        <v>-0.99999999999999933</v>
      </c>
      <c r="Z1812" s="21">
        <v>-0.99999999999999933</v>
      </c>
      <c r="AA1812" s="21">
        <v>34.804854549880176</v>
      </c>
      <c r="AB1812" s="21">
        <v>0.23043202871982216</v>
      </c>
      <c r="AC1812" s="21">
        <v>3.9862848655871308E-2</v>
      </c>
      <c r="AD1812" s="21">
        <v>3.5366547736531632E-2</v>
      </c>
      <c r="AE1812" s="21">
        <v>15.283071255611256</v>
      </c>
      <c r="AF1812" s="21">
        <v>-0.99999999999999933</v>
      </c>
      <c r="AG1812" s="21">
        <v>-0.99999999999999933</v>
      </c>
      <c r="AH1812" s="21">
        <v>-0.99999999999999933</v>
      </c>
      <c r="AI1812" s="21">
        <v>0</v>
      </c>
      <c r="AJ1812" s="21">
        <v>0</v>
      </c>
      <c r="AK1812" s="21">
        <v>0.24462132251496171</v>
      </c>
      <c r="AL1812" s="21">
        <v>-8.7580883005615423E-2</v>
      </c>
      <c r="AM1812" s="21">
        <v>0.14052226159600947</v>
      </c>
      <c r="AN1812" s="21">
        <v>0.81669025941043172</v>
      </c>
      <c r="AO1812" s="21">
        <v>4.7361631524750463</v>
      </c>
      <c r="AP1812" s="21">
        <v>19.979352070232711</v>
      </c>
      <c r="AQ1812" s="21">
        <v>9.8041446815851199</v>
      </c>
      <c r="AR1812" s="21">
        <v>0.32270147471628718</v>
      </c>
      <c r="AS1812" s="21">
        <v>-7.2928809768458506E-3</v>
      </c>
      <c r="AT1812" s="21">
        <v>-0.99999999999999933</v>
      </c>
      <c r="AU1812" s="21">
        <v>-0.99999999999999933</v>
      </c>
      <c r="AV1812" s="21">
        <v>-0.24289141207023474</v>
      </c>
      <c r="AW1812" s="21">
        <v>50.03283795160295</v>
      </c>
      <c r="AX1812" s="21">
        <v>50.03283795160295</v>
      </c>
      <c r="AY1812" s="21">
        <v>0.21614943408643392</v>
      </c>
      <c r="AZ1812" s="21">
        <v>-1.5004319563237347</v>
      </c>
      <c r="BA1812" s="26">
        <v>1436.2918748964087</v>
      </c>
    </row>
    <row r="1813" spans="1:100" x14ac:dyDescent="0.25">
      <c r="A1813">
        <v>4488</v>
      </c>
      <c r="B1813" t="s">
        <v>1038</v>
      </c>
      <c r="C1813" s="26">
        <v>3</v>
      </c>
      <c r="D1813" s="21">
        <v>4.4277607441018159</v>
      </c>
      <c r="E1813" s="21">
        <v>0</v>
      </c>
      <c r="F1813" s="21">
        <v>5.0683913217441834</v>
      </c>
      <c r="G1813" s="21">
        <v>5.0683913217441834</v>
      </c>
      <c r="H1813" s="21">
        <v>0.57156900814992406</v>
      </c>
      <c r="I1813" s="21">
        <v>0</v>
      </c>
      <c r="J1813" s="21">
        <v>34.294140488995453</v>
      </c>
      <c r="K1813" s="21">
        <v>0.57156900814992406</v>
      </c>
      <c r="L1813" s="21">
        <v>-0.99999999999999967</v>
      </c>
      <c r="M1813" s="21">
        <v>-0.99999999999999967</v>
      </c>
      <c r="N1813" s="21">
        <v>11.431380162998481</v>
      </c>
      <c r="O1813" s="21">
        <v>43.790292554841443</v>
      </c>
      <c r="P1813" s="21">
        <v>-8.1184693287343387E-2</v>
      </c>
      <c r="Q1813" s="21">
        <v>8.2941909212829117</v>
      </c>
      <c r="R1813" s="21">
        <v>2.3260055426140109</v>
      </c>
      <c r="S1813" s="21">
        <v>0.34104104159309423</v>
      </c>
      <c r="T1813" s="21">
        <v>0.3854539770104084</v>
      </c>
      <c r="U1813" s="21">
        <v>0.46274542464786345</v>
      </c>
      <c r="V1813" s="21">
        <v>-2.4679516186005855E-2</v>
      </c>
      <c r="W1813" s="21">
        <v>23.719676756617478</v>
      </c>
      <c r="X1813" s="21">
        <v>1.909951255606074</v>
      </c>
      <c r="Y1813" s="21">
        <v>-0.99999999999999967</v>
      </c>
      <c r="Z1813" s="21">
        <v>-0.99999999999999967</v>
      </c>
      <c r="AA1813" s="21">
        <v>60.581006957890253</v>
      </c>
      <c r="AB1813" s="21">
        <v>0.27295639161623292</v>
      </c>
      <c r="AC1813" s="21">
        <v>8.4286451440591742E-2</v>
      </c>
      <c r="AD1813" s="21">
        <v>0.33346365011635054</v>
      </c>
      <c r="AE1813" s="21">
        <v>34.535324658658787</v>
      </c>
      <c r="AF1813" s="21">
        <v>-0.99999999999999967</v>
      </c>
      <c r="AG1813" s="21">
        <v>-0.99999999999999967</v>
      </c>
      <c r="AH1813" s="21">
        <v>-0.99999999999999967</v>
      </c>
      <c r="AI1813" s="21">
        <v>0</v>
      </c>
      <c r="AJ1813" s="21">
        <v>-2.4679516186005855E-2</v>
      </c>
      <c r="AK1813" s="21">
        <v>-7.8910945927160095E-2</v>
      </c>
      <c r="AL1813" s="21">
        <v>0.21049981470992718</v>
      </c>
      <c r="AM1813" s="21">
        <v>0.12858941762281406</v>
      </c>
      <c r="AN1813" s="21">
        <v>4.5294102000559389E-2</v>
      </c>
      <c r="AO1813" s="21">
        <v>2.8201807109345522</v>
      </c>
      <c r="AP1813" s="21">
        <v>2.1848516235636199</v>
      </c>
      <c r="AQ1813" s="21">
        <v>58.013817245612906</v>
      </c>
      <c r="AR1813" s="21">
        <v>1.164560927065361</v>
      </c>
      <c r="AS1813" s="21">
        <v>2.4815202637559977</v>
      </c>
      <c r="AT1813" s="21">
        <v>-0.99999999999999967</v>
      </c>
      <c r="AU1813" s="21">
        <v>-0.99999999999999967</v>
      </c>
      <c r="AV1813" s="21">
        <v>7.3943968643581943</v>
      </c>
      <c r="AW1813" s="21">
        <v>106.55615113629527</v>
      </c>
      <c r="AX1813" s="21">
        <v>104.08819951769469</v>
      </c>
      <c r="AY1813" s="21">
        <v>0.39023464307524008</v>
      </c>
      <c r="AZ1813" s="21">
        <v>46.86925316976221</v>
      </c>
      <c r="BA1813" s="26">
        <v>1635.9036889078011</v>
      </c>
    </row>
    <row r="1814" spans="1:100" x14ac:dyDescent="0.25">
      <c r="A1814">
        <v>4490</v>
      </c>
      <c r="B1814" t="s">
        <v>2170</v>
      </c>
      <c r="C1814" s="26">
        <v>3</v>
      </c>
      <c r="D1814" s="21">
        <v>3.0606946976511606</v>
      </c>
      <c r="E1814" s="21">
        <v>-9.1718654623759825E-3</v>
      </c>
      <c r="F1814" s="21">
        <v>-1.9912058634782195E-2</v>
      </c>
      <c r="G1814" s="21">
        <v>-1.9912058634782195E-2</v>
      </c>
      <c r="H1814" s="21">
        <v>8.0428402796270615E-2</v>
      </c>
      <c r="I1814" s="21">
        <v>0</v>
      </c>
      <c r="J1814" s="21">
        <v>4.8257041677762338</v>
      </c>
      <c r="K1814" s="21">
        <v>8.0428402796270615E-2</v>
      </c>
      <c r="L1814" s="21">
        <v>-0.99999999999999978</v>
      </c>
      <c r="M1814" s="21">
        <v>-0.99999999999999978</v>
      </c>
      <c r="N1814" s="21">
        <v>1.6085680559254119</v>
      </c>
      <c r="O1814" s="21">
        <v>7.8664868067926097</v>
      </c>
      <c r="P1814" s="21">
        <v>-0.56672583301312807</v>
      </c>
      <c r="Q1814" s="21">
        <v>0.71944694433953638</v>
      </c>
      <c r="R1814" s="21">
        <v>7.182025034726601E-2</v>
      </c>
      <c r="S1814" s="21">
        <v>0.34697026171531131</v>
      </c>
      <c r="T1814" s="21">
        <v>0.34917108672422181</v>
      </c>
      <c r="U1814" s="21">
        <v>0.13716439836345445</v>
      </c>
      <c r="V1814" s="21">
        <v>0</v>
      </c>
      <c r="W1814" s="21">
        <v>30.115093760268689</v>
      </c>
      <c r="X1814" s="21">
        <v>1.1830472154532832</v>
      </c>
      <c r="Y1814" s="21">
        <v>-0.99999999999999978</v>
      </c>
      <c r="Z1814" s="21">
        <v>-0.99999999999999978</v>
      </c>
      <c r="AA1814" s="21">
        <v>49.568316310618123</v>
      </c>
      <c r="AB1814" s="21">
        <v>2.7270756003677732E-2</v>
      </c>
      <c r="AC1814" s="21">
        <v>0.24975976437993644</v>
      </c>
      <c r="AD1814" s="21">
        <v>0.11059752561642887</v>
      </c>
      <c r="AE1814" s="21">
        <v>19.381402300002154</v>
      </c>
      <c r="AF1814" s="21">
        <v>-0.99999999999999978</v>
      </c>
      <c r="AG1814" s="21">
        <v>-0.99999999999999978</v>
      </c>
      <c r="AH1814" s="21">
        <v>-0.99999999999999978</v>
      </c>
      <c r="AI1814" s="21">
        <v>0</v>
      </c>
      <c r="AJ1814" s="21">
        <v>0</v>
      </c>
      <c r="AK1814" s="21">
        <v>8.8413278493339367E-2</v>
      </c>
      <c r="AL1814" s="21">
        <v>0.19616056828617334</v>
      </c>
      <c r="AM1814" s="21">
        <v>-7.4456283760785946E-2</v>
      </c>
      <c r="AN1814" s="21">
        <v>0.4225473259017023</v>
      </c>
      <c r="AO1814" s="21">
        <v>-1.4193407015529504</v>
      </c>
      <c r="AP1814" s="21">
        <v>11.544485988973411</v>
      </c>
      <c r="AQ1814" s="21">
        <v>34.940797928044901</v>
      </c>
      <c r="AR1814" s="21">
        <v>0.83330574680298741</v>
      </c>
      <c r="AS1814" s="21">
        <v>1.2634756182495532</v>
      </c>
      <c r="AT1814" s="21">
        <v>-0.99999999999999978</v>
      </c>
      <c r="AU1814" s="21">
        <v>-0.99999999999999978</v>
      </c>
      <c r="AV1814" s="21">
        <v>5.1908191712483814E-2</v>
      </c>
      <c r="AW1814" s="21">
        <v>68.979289106384115</v>
      </c>
      <c r="AX1814" s="21">
        <v>68.979289106384115</v>
      </c>
      <c r="AY1814" s="21">
        <v>0.2318379798831168</v>
      </c>
      <c r="AZ1814" s="21">
        <v>3.9741105791514588</v>
      </c>
      <c r="BA1814" s="26">
        <v>1455.6877113695621</v>
      </c>
    </row>
    <row r="1815" spans="1:100" x14ac:dyDescent="0.25">
      <c r="A1815">
        <v>4491</v>
      </c>
      <c r="B1815" t="s">
        <v>2171</v>
      </c>
      <c r="C1815" s="26">
        <v>3</v>
      </c>
      <c r="D1815" s="21">
        <v>5.4562966667924666</v>
      </c>
      <c r="E1815" s="21">
        <v>-9.1526453198240626E-2</v>
      </c>
      <c r="F1815" s="21">
        <v>-0.20922549757332679</v>
      </c>
      <c r="G1815" s="21">
        <v>-0.23400188033232081</v>
      </c>
      <c r="H1815" s="21">
        <v>2.3723369608983226E-2</v>
      </c>
      <c r="I1815" s="21">
        <v>0</v>
      </c>
      <c r="J1815" s="21">
        <v>1.4234021765389924</v>
      </c>
      <c r="K1815" s="21">
        <v>2.3723369608983226E-2</v>
      </c>
      <c r="L1815" s="21">
        <v>-1.0000000000000031</v>
      </c>
      <c r="M1815" s="21">
        <v>-1.0000000000000031</v>
      </c>
      <c r="N1815" s="21">
        <v>0.47446739217966316</v>
      </c>
      <c r="O1815" s="21">
        <v>6.6456969629991356</v>
      </c>
      <c r="P1815" s="21">
        <v>1.1068779781396603</v>
      </c>
      <c r="Q1815" s="21">
        <v>-1.4156884392476514</v>
      </c>
      <c r="R1815" s="21">
        <v>-0.36560525994016985</v>
      </c>
      <c r="S1815" s="21">
        <v>0.33333333333333415</v>
      </c>
      <c r="T1815" s="21">
        <v>0.40872861809611177</v>
      </c>
      <c r="U1815" s="21">
        <v>0.30034496592417037</v>
      </c>
      <c r="V1815" s="21">
        <v>0</v>
      </c>
      <c r="W1815" s="21">
        <v>40.74734190978532</v>
      </c>
      <c r="X1815" s="21">
        <v>2.0073539710860611</v>
      </c>
      <c r="Y1815" s="21">
        <v>-1.0000000000000031</v>
      </c>
      <c r="Z1815" s="21">
        <v>-1.0000000000000031</v>
      </c>
      <c r="AA1815" s="21">
        <v>88.529268105572129</v>
      </c>
      <c r="AB1815" s="21">
        <v>6.7814752867445122E-3</v>
      </c>
      <c r="AC1815" s="21">
        <v>0.62830121120558302</v>
      </c>
      <c r="AD1815" s="21">
        <v>0.32786794262221192</v>
      </c>
      <c r="AE1815" s="21">
        <v>48.147531455726963</v>
      </c>
      <c r="AF1815" s="21">
        <v>-1.0000000000000031</v>
      </c>
      <c r="AG1815" s="21">
        <v>-1.0000000000000031</v>
      </c>
      <c r="AH1815" s="21">
        <v>-1.0000000000000031</v>
      </c>
      <c r="AI1815" s="21">
        <v>-5.1143890117161649E-3</v>
      </c>
      <c r="AJ1815" s="21">
        <v>0</v>
      </c>
      <c r="AK1815" s="21">
        <v>-0.14598977795081075</v>
      </c>
      <c r="AL1815" s="21">
        <v>0.40928814575038192</v>
      </c>
      <c r="AM1815" s="21">
        <v>-0.17623211388601009</v>
      </c>
      <c r="AN1815" s="21">
        <v>8.3350396896185827E-2</v>
      </c>
      <c r="AO1815" s="21">
        <v>-5.1357517369043064</v>
      </c>
      <c r="AP1815" s="21">
        <v>4.1302006511565548</v>
      </c>
      <c r="AQ1815" s="21">
        <v>42.170744086324305</v>
      </c>
      <c r="AR1815" s="21">
        <v>1.042406917353617</v>
      </c>
      <c r="AS1815" s="21">
        <v>2.0310773406950449</v>
      </c>
      <c r="AT1815" s="21">
        <v>-1.0000000000000031</v>
      </c>
      <c r="AU1815" s="21">
        <v>-1.0000000000000031</v>
      </c>
      <c r="AV1815" s="21">
        <v>-0.59960714027249074</v>
      </c>
      <c r="AW1815" s="21">
        <v>99.305165719727839</v>
      </c>
      <c r="AX1815" s="21">
        <v>99.202877939493519</v>
      </c>
      <c r="AY1815" s="21">
        <v>0.37770917789135339</v>
      </c>
      <c r="AZ1815" s="21">
        <v>84.973606794350587</v>
      </c>
      <c r="BA1815" s="26">
        <v>1487.7874607445569</v>
      </c>
    </row>
    <row r="1816" spans="1:100" x14ac:dyDescent="0.25">
      <c r="A1816">
        <v>4495</v>
      </c>
      <c r="B1816" t="s">
        <v>2172</v>
      </c>
      <c r="C1816" s="26">
        <v>3</v>
      </c>
      <c r="D1816" s="21">
        <v>4.1154535552140414</v>
      </c>
      <c r="E1816" s="21">
        <v>0</v>
      </c>
      <c r="F1816" s="21">
        <v>-0.21332202561842259</v>
      </c>
      <c r="G1816" s="21">
        <v>-0.21332202561842259</v>
      </c>
      <c r="H1816" s="21">
        <v>0.19231691775147353</v>
      </c>
      <c r="I1816" s="21">
        <v>0</v>
      </c>
      <c r="J1816" s="21">
        <v>11.539015065088408</v>
      </c>
      <c r="K1816" s="21">
        <v>0.19231691775147353</v>
      </c>
      <c r="L1816" s="21">
        <v>-1.0000000000000009</v>
      </c>
      <c r="M1816" s="21">
        <v>-1.0000000000000009</v>
      </c>
      <c r="N1816" s="21">
        <v>3.846338355029471</v>
      </c>
      <c r="O1816" s="21">
        <v>15.441146594684032</v>
      </c>
      <c r="P1816" s="21">
        <v>1.7140575256978124E-2</v>
      </c>
      <c r="Q1816" s="21">
        <v>-1.3175613173244876</v>
      </c>
      <c r="R1816" s="21">
        <v>-0.44247427967525133</v>
      </c>
      <c r="S1816" s="21">
        <v>0.33333333333333354</v>
      </c>
      <c r="T1816" s="21">
        <v>0.34786868214805627</v>
      </c>
      <c r="U1816" s="21">
        <v>0.1799378014949784</v>
      </c>
      <c r="V1816" s="21">
        <v>0</v>
      </c>
      <c r="W1816" s="21">
        <v>26.752915968995776</v>
      </c>
      <c r="X1816" s="21">
        <v>1.2231716525245533</v>
      </c>
      <c r="Y1816" s="21">
        <v>-1.0000000000000009</v>
      </c>
      <c r="Z1816" s="21">
        <v>-1.0000000000000009</v>
      </c>
      <c r="AA1816" s="21">
        <v>75.934503919525412</v>
      </c>
      <c r="AB1816" s="21">
        <v>0.1548196287739658</v>
      </c>
      <c r="AC1816" s="21">
        <v>0.47588438280509104</v>
      </c>
      <c r="AD1816" s="21">
        <v>0.36177723302504078</v>
      </c>
      <c r="AE1816" s="21">
        <v>49.624062230204871</v>
      </c>
      <c r="AF1816" s="21">
        <v>-1.0000000000000009</v>
      </c>
      <c r="AG1816" s="21">
        <v>-1.0000000000000009</v>
      </c>
      <c r="AH1816" s="21">
        <v>-1.0000000000000009</v>
      </c>
      <c r="AI1816" s="21">
        <v>0</v>
      </c>
      <c r="AJ1816" s="21">
        <v>0</v>
      </c>
      <c r="AK1816" s="21">
        <v>6.7977234148948892E-2</v>
      </c>
      <c r="AL1816" s="21">
        <v>9.9051474600871131E-2</v>
      </c>
      <c r="AM1816" s="21">
        <v>-0.13192243472133192</v>
      </c>
      <c r="AN1816" s="21">
        <v>-0.25242798492232804</v>
      </c>
      <c r="AO1816" s="21">
        <v>-2.9581746972885541</v>
      </c>
      <c r="AP1816" s="21">
        <v>-5.8154422500538434</v>
      </c>
      <c r="AQ1816" s="21">
        <v>38.291931034084179</v>
      </c>
      <c r="AR1816" s="21">
        <v>0.86113981697636843</v>
      </c>
      <c r="AS1816" s="21">
        <v>1.4154885702760263</v>
      </c>
      <c r="AT1816" s="21">
        <v>-1.0000000000000009</v>
      </c>
      <c r="AU1816" s="21">
        <v>-1.0000000000000009</v>
      </c>
      <c r="AV1816" s="21">
        <v>-0.65579630529367383</v>
      </c>
      <c r="AW1816" s="21">
        <v>85.560208264155619</v>
      </c>
      <c r="AX1816" s="21">
        <v>85.560208264155619</v>
      </c>
      <c r="AY1816" s="21">
        <v>7.4997801579137602E-2</v>
      </c>
      <c r="AZ1816" s="21">
        <v>-2.5760727633578173</v>
      </c>
      <c r="BA1816" s="26">
        <v>1427.0450301016433</v>
      </c>
      <c r="CU1816" t="e">
        <v>#N/A</v>
      </c>
      <c r="CV1816" t="e">
        <v>#N/A</v>
      </c>
    </row>
    <row r="1817" spans="1:100" x14ac:dyDescent="0.25">
      <c r="A1817">
        <v>4496</v>
      </c>
      <c r="B1817" t="s">
        <v>2173</v>
      </c>
      <c r="C1817" s="26">
        <v>2</v>
      </c>
      <c r="D1817" s="21">
        <v>2.2725045139868389</v>
      </c>
      <c r="E1817" s="21">
        <v>-0.32417864772377764</v>
      </c>
      <c r="F1817" s="21">
        <v>-0.73030296697002195</v>
      </c>
      <c r="G1817" s="21">
        <v>-0.72595247169622446</v>
      </c>
      <c r="H1817" s="21">
        <v>-9.7957200085127219E-2</v>
      </c>
      <c r="I1817" s="21">
        <v>0</v>
      </c>
      <c r="J1817" s="21">
        <v>-5.8774320051076332</v>
      </c>
      <c r="K1817" s="21">
        <v>-9.7957200085127219E-2</v>
      </c>
      <c r="L1817" s="21">
        <v>-1</v>
      </c>
      <c r="M1817" s="21">
        <v>-1</v>
      </c>
      <c r="N1817" s="21">
        <v>-1.9591440017025441</v>
      </c>
      <c r="O1817" s="21">
        <v>-2.2602463485280673</v>
      </c>
      <c r="P1817" s="21">
        <v>-1.474013287433644</v>
      </c>
      <c r="Q1817" s="21">
        <v>-3.1568927129473963</v>
      </c>
      <c r="R1817" s="21">
        <v>-1.0353839217173706</v>
      </c>
      <c r="S1817" s="21">
        <v>0.29654369250175372</v>
      </c>
      <c r="T1817" s="21">
        <v>0.14108871192535263</v>
      </c>
      <c r="U1817" s="21">
        <v>-9.9564986077493811E-2</v>
      </c>
      <c r="V1817" s="21">
        <v>-2.279631045597336E-2</v>
      </c>
      <c r="W1817" s="21">
        <v>13.134857869925247</v>
      </c>
      <c r="X1817" s="21">
        <v>-1.7948568931342668E-2</v>
      </c>
      <c r="Y1817" s="21">
        <v>-1</v>
      </c>
      <c r="Z1817" s="21">
        <v>-1</v>
      </c>
      <c r="AA1817" s="21">
        <v>19.390477444039423</v>
      </c>
      <c r="AB1817" s="21">
        <v>-8.1318316358656648E-2</v>
      </c>
      <c r="AC1817" s="21">
        <v>-8.1180111283466583E-2</v>
      </c>
      <c r="AD1817" s="21">
        <v>-8.4064116161647259E-2</v>
      </c>
      <c r="AE1817" s="21">
        <v>-0.68797361860849193</v>
      </c>
      <c r="AF1817" s="21">
        <v>-1</v>
      </c>
      <c r="AG1817" s="21">
        <v>-1</v>
      </c>
      <c r="AH1817" s="21">
        <v>-1</v>
      </c>
      <c r="AI1817" s="21">
        <v>-1.2767223301375712E-2</v>
      </c>
      <c r="AJ1817" s="21">
        <v>-2.279631045597336E-2</v>
      </c>
      <c r="AK1817" s="21">
        <v>0.32987560130829013</v>
      </c>
      <c r="AL1817" s="21">
        <v>-0.15804764431904278</v>
      </c>
      <c r="AM1817" s="21">
        <v>0.37586823411885323</v>
      </c>
      <c r="AN1817" s="21">
        <v>-0.19242737390379944</v>
      </c>
      <c r="AO1817" s="21">
        <v>9.9580966588741813</v>
      </c>
      <c r="AP1817" s="21">
        <v>-4.5129353685516005</v>
      </c>
      <c r="AQ1817" s="21">
        <v>17.605581041603585</v>
      </c>
      <c r="AR1817" s="21">
        <v>0.43299709560650806</v>
      </c>
      <c r="AS1817" s="21">
        <v>4.1707397941633029E-2</v>
      </c>
      <c r="AT1817" s="21">
        <v>-1</v>
      </c>
      <c r="AU1817" s="21">
        <v>-1</v>
      </c>
      <c r="AV1817" s="21">
        <v>-1.3222798106941576</v>
      </c>
      <c r="AW1817" s="21">
        <v>27.78978512242054</v>
      </c>
      <c r="AX1817" s="21">
        <v>27.549594222107245</v>
      </c>
      <c r="AY1817" s="21">
        <v>-4.157160538316157E-2</v>
      </c>
      <c r="AZ1817" s="21">
        <v>-36.481787750545131</v>
      </c>
      <c r="BA1817" s="26">
        <v>1398.5275508068983</v>
      </c>
    </row>
    <row r="1818" spans="1:100" x14ac:dyDescent="0.25">
      <c r="A1818">
        <v>4499</v>
      </c>
      <c r="B1818" t="s">
        <v>2174</v>
      </c>
      <c r="C1818" s="26">
        <v>3</v>
      </c>
      <c r="D1818" s="21">
        <v>5.9478999386149489</v>
      </c>
      <c r="E1818" s="21">
        <v>0.2376608240300499</v>
      </c>
      <c r="F1818" s="21">
        <v>7.7847955835043961E-2</v>
      </c>
      <c r="G1818" s="21">
        <v>0.14665256097568696</v>
      </c>
      <c r="H1818" s="21">
        <v>0.54013547300437015</v>
      </c>
      <c r="I1818" s="21">
        <v>0</v>
      </c>
      <c r="J1818" s="21">
        <v>32.40812838026222</v>
      </c>
      <c r="K1818" s="21">
        <v>0.54013547300437015</v>
      </c>
      <c r="L1818" s="21">
        <v>-1.0000000000000013</v>
      </c>
      <c r="M1818" s="21">
        <v>-1.0000000000000013</v>
      </c>
      <c r="N1818" s="21">
        <v>10.802709460087399</v>
      </c>
      <c r="O1818" s="21">
        <v>38.502680879852832</v>
      </c>
      <c r="P1818" s="21">
        <v>0.54128884617447826</v>
      </c>
      <c r="Q1818" s="21">
        <v>2.4540559992035003</v>
      </c>
      <c r="R1818" s="21">
        <v>0.93202210356448512</v>
      </c>
      <c r="S1818" s="21">
        <v>0.33333333333333381</v>
      </c>
      <c r="T1818" s="21">
        <v>0.35406721549345471</v>
      </c>
      <c r="U1818" s="21">
        <v>0.52459755519385343</v>
      </c>
      <c r="V1818" s="21">
        <v>-1.4547929182074478E-2</v>
      </c>
      <c r="W1818" s="21">
        <v>26.292588073367906</v>
      </c>
      <c r="X1818" s="21">
        <v>2.1926745765864877</v>
      </c>
      <c r="Y1818" s="21">
        <v>-1.0000000000000013</v>
      </c>
      <c r="Z1818" s="21">
        <v>-1.0000000000000013</v>
      </c>
      <c r="AA1818" s="21">
        <v>70.890297420377536</v>
      </c>
      <c r="AB1818" s="21">
        <v>0.32825332635262655</v>
      </c>
      <c r="AC1818" s="21">
        <v>0.31652057873582062</v>
      </c>
      <c r="AD1818" s="21">
        <v>0.22853983978045542</v>
      </c>
      <c r="AE1818" s="21">
        <v>43.665687243445127</v>
      </c>
      <c r="AF1818" s="21">
        <v>-1.0000000000000013</v>
      </c>
      <c r="AG1818" s="21">
        <v>-1.0000000000000013</v>
      </c>
      <c r="AH1818" s="21">
        <v>-1.0000000000000013</v>
      </c>
      <c r="AI1818" s="21">
        <v>2.2303733558396328E-2</v>
      </c>
      <c r="AJ1818" s="21">
        <v>-1.4547929182074478E-2</v>
      </c>
      <c r="AK1818" s="21">
        <v>-1.2088760721268167E-2</v>
      </c>
      <c r="AL1818" s="21">
        <v>-0.11924566957734921</v>
      </c>
      <c r="AM1818" s="21">
        <v>0.24516185868416729</v>
      </c>
      <c r="AN1818" s="21">
        <v>0.40219206843978805</v>
      </c>
      <c r="AO1818" s="21">
        <v>6.0686026634978418</v>
      </c>
      <c r="AP1818" s="21">
        <v>9.4585733631079538</v>
      </c>
      <c r="AQ1818" s="21">
        <v>58.700716453630143</v>
      </c>
      <c r="AR1818" s="21">
        <v>1.1974501748385673</v>
      </c>
      <c r="AS1818" s="21">
        <v>2.7328100495908578</v>
      </c>
      <c r="AT1818" s="21">
        <v>-1.0000000000000013</v>
      </c>
      <c r="AU1818" s="21">
        <v>-1.0000000000000013</v>
      </c>
      <c r="AV1818" s="21">
        <v>1.0786746645401724</v>
      </c>
      <c r="AW1818" s="21">
        <v>118.85155166333834</v>
      </c>
      <c r="AX1818" s="21">
        <v>117.84283341629882</v>
      </c>
      <c r="AY1818" s="21">
        <v>0.24086890943798261</v>
      </c>
      <c r="AZ1818" s="21">
        <v>49.362366548423275</v>
      </c>
      <c r="BA1818" s="26">
        <v>1580.8927299817562</v>
      </c>
      <c r="CU1818" t="e">
        <v>#N/A</v>
      </c>
      <c r="CV1818" t="e">
        <v>#N/A</v>
      </c>
    </row>
    <row r="1819" spans="1:100" x14ac:dyDescent="0.25">
      <c r="A1819">
        <v>4500</v>
      </c>
      <c r="B1819" t="s">
        <v>2175</v>
      </c>
      <c r="C1819" s="26">
        <v>3</v>
      </c>
      <c r="D1819" s="21">
        <v>5.0460477630729681</v>
      </c>
      <c r="E1819" s="21">
        <v>-0.14322640023610023</v>
      </c>
      <c r="F1819" s="21">
        <v>1.1006966684568025</v>
      </c>
      <c r="G1819" s="21">
        <v>1.0579924003358658</v>
      </c>
      <c r="H1819" s="21">
        <v>0.73776198018138328</v>
      </c>
      <c r="I1819" s="21">
        <v>0</v>
      </c>
      <c r="J1819" s="21">
        <v>44.265718810882994</v>
      </c>
      <c r="K1819" s="21">
        <v>0.73776198018138328</v>
      </c>
      <c r="L1819" s="21">
        <v>-0.99999999999999956</v>
      </c>
      <c r="M1819" s="21">
        <v>-0.99999999999999956</v>
      </c>
      <c r="N1819" s="21">
        <v>14.755239603627661</v>
      </c>
      <c r="O1819" s="21">
        <v>50.369758974291813</v>
      </c>
      <c r="P1819" s="21">
        <v>0.60157669475089759</v>
      </c>
      <c r="Q1819" s="21">
        <v>1.8042654008619543</v>
      </c>
      <c r="R1819" s="21">
        <v>0.64341168559129891</v>
      </c>
      <c r="S1819" s="21">
        <v>0.33333333333333309</v>
      </c>
      <c r="T1819" s="21">
        <v>0.35597115933382767</v>
      </c>
      <c r="U1819" s="21">
        <v>0.58861725565533152</v>
      </c>
      <c r="V1819" s="21">
        <v>0</v>
      </c>
      <c r="W1819" s="21">
        <v>21.606390725644331</v>
      </c>
      <c r="X1819" s="21">
        <v>2.3286493611075962</v>
      </c>
      <c r="Y1819" s="21">
        <v>-0.99999999999999956</v>
      </c>
      <c r="Z1819" s="21">
        <v>-0.99999999999999956</v>
      </c>
      <c r="AA1819" s="21">
        <v>69.251273418807884</v>
      </c>
      <c r="AB1819" s="21">
        <v>0.49845755940648012</v>
      </c>
      <c r="AC1819" s="21">
        <v>0.1005184606141593</v>
      </c>
      <c r="AD1819" s="21">
        <v>0.34105340013080637</v>
      </c>
      <c r="AE1819" s="21">
        <v>47.001471007572285</v>
      </c>
      <c r="AF1819" s="21">
        <v>-0.99999999999999956</v>
      </c>
      <c r="AG1819" s="21">
        <v>-0.99999999999999956</v>
      </c>
      <c r="AH1819" s="21">
        <v>-0.99999999999999956</v>
      </c>
      <c r="AI1819" s="21">
        <v>6.3168872260004574E-2</v>
      </c>
      <c r="AJ1819" s="21">
        <v>0</v>
      </c>
      <c r="AK1819" s="21">
        <v>4.6336623736500944E-2</v>
      </c>
      <c r="AL1819" s="21">
        <v>7.7888524971518061E-2</v>
      </c>
      <c r="AM1819" s="21">
        <v>0.20162218926535638</v>
      </c>
      <c r="AN1819" s="21">
        <v>-0.12295618442428499</v>
      </c>
      <c r="AO1819" s="21">
        <v>5.2722378503164142</v>
      </c>
      <c r="AP1819" s="21">
        <v>-2.6844619857495338</v>
      </c>
      <c r="AQ1819" s="21">
        <v>65.872109536527347</v>
      </c>
      <c r="AR1819" s="21">
        <v>1.2779217483224929</v>
      </c>
      <c r="AS1819" s="21">
        <v>3.0664113412889802</v>
      </c>
      <c r="AT1819" s="21">
        <v>-0.99999999999999956</v>
      </c>
      <c r="AU1819" s="21">
        <v>-0.99999999999999956</v>
      </c>
      <c r="AV1819" s="21">
        <v>1.7014040859271646</v>
      </c>
      <c r="AW1819" s="21">
        <v>116.93657040735029</v>
      </c>
      <c r="AX1819" s="21">
        <v>118.19994785255034</v>
      </c>
      <c r="AY1819" s="21">
        <v>0.36816131441411454</v>
      </c>
      <c r="AZ1819" s="21">
        <v>41.671428522996074</v>
      </c>
      <c r="BA1819" s="26">
        <v>1508.6290467060473</v>
      </c>
    </row>
    <row r="1820" spans="1:100" x14ac:dyDescent="0.25">
      <c r="A1820">
        <v>4501</v>
      </c>
      <c r="B1820" t="s">
        <v>2176</v>
      </c>
      <c r="C1820" s="26">
        <v>3</v>
      </c>
      <c r="D1820" s="21">
        <v>3.3454899453590436</v>
      </c>
      <c r="E1820" s="21">
        <v>0.26208293256140053</v>
      </c>
      <c r="F1820" s="21">
        <v>0.41043710202824041</v>
      </c>
      <c r="G1820" s="21">
        <v>0.49779807954870742</v>
      </c>
      <c r="H1820" s="21">
        <v>-8.0248794694412873E-2</v>
      </c>
      <c r="I1820" s="21">
        <v>0</v>
      </c>
      <c r="J1820" s="21">
        <v>-4.8149276816647717</v>
      </c>
      <c r="K1820" s="21">
        <v>-8.0248794694412873E-2</v>
      </c>
      <c r="L1820" s="21">
        <v>-0.99999999999999922</v>
      </c>
      <c r="M1820" s="21">
        <v>-0.99999999999999922</v>
      </c>
      <c r="N1820" s="21">
        <v>-1.6049758938882572</v>
      </c>
      <c r="O1820" s="21">
        <v>-0.9716396567570208</v>
      </c>
      <c r="P1820" s="21">
        <v>-0.70675930514966301</v>
      </c>
      <c r="Q1820" s="21">
        <v>3.9719302143277395</v>
      </c>
      <c r="R1820" s="21">
        <v>1.2056065268721232</v>
      </c>
      <c r="S1820" s="21">
        <v>0.33333333333333337</v>
      </c>
      <c r="T1820" s="21">
        <v>0.34032418102736339</v>
      </c>
      <c r="U1820" s="21">
        <v>8.0506243332949451E-2</v>
      </c>
      <c r="V1820" s="21">
        <v>-8.5779252646719234E-4</v>
      </c>
      <c r="W1820" s="21">
        <v>33.342190394463657</v>
      </c>
      <c r="X1820" s="21">
        <v>1.0756544844720584</v>
      </c>
      <c r="Y1820" s="21">
        <v>-0.99999999999999922</v>
      </c>
      <c r="Z1820" s="21">
        <v>-0.99999999999999922</v>
      </c>
      <c r="AA1820" s="21">
        <v>60.587705137984109</v>
      </c>
      <c r="AB1820" s="21">
        <v>0.20437857381428662</v>
      </c>
      <c r="AC1820" s="21">
        <v>0.20068597290766579</v>
      </c>
      <c r="AD1820" s="21">
        <v>0.11573361761101356</v>
      </c>
      <c r="AE1820" s="21">
        <v>26.039908216648289</v>
      </c>
      <c r="AF1820" s="21">
        <v>-0.99999999999999922</v>
      </c>
      <c r="AG1820" s="21">
        <v>-0.99999999999999922</v>
      </c>
      <c r="AH1820" s="21">
        <v>-0.99999999999999922</v>
      </c>
      <c r="AI1820" s="21">
        <v>0.10179052205864322</v>
      </c>
      <c r="AJ1820" s="21">
        <v>-8.5779252646719234E-4</v>
      </c>
      <c r="AK1820" s="21">
        <v>0.16137390619945519</v>
      </c>
      <c r="AL1820" s="21">
        <v>1.9003907520018591E-2</v>
      </c>
      <c r="AM1820" s="21">
        <v>0.26567750687379532</v>
      </c>
      <c r="AN1820" s="21">
        <v>0.22374797056487039</v>
      </c>
      <c r="AO1820" s="21">
        <v>7.4488072028421612</v>
      </c>
      <c r="AP1820" s="21">
        <v>5.6887188017218566</v>
      </c>
      <c r="AQ1820" s="21">
        <v>28.52726271279889</v>
      </c>
      <c r="AR1820" s="21">
        <v>0.75330596516717852</v>
      </c>
      <c r="AS1820" s="21">
        <v>0.99540568977764643</v>
      </c>
      <c r="AT1820" s="21">
        <v>-0.99999999999999922</v>
      </c>
      <c r="AU1820" s="21">
        <v>-0.99999999999999922</v>
      </c>
      <c r="AV1820" s="21">
        <v>1.7034046064208317</v>
      </c>
      <c r="AW1820" s="21">
        <v>65.304784282948901</v>
      </c>
      <c r="AX1820" s="21">
        <v>67.254815471475098</v>
      </c>
      <c r="AY1820" s="21">
        <v>0.32432285479933765</v>
      </c>
      <c r="AZ1820" s="21">
        <v>-4.1940993896298577</v>
      </c>
      <c r="BA1820" s="26">
        <v>1432.392360375502</v>
      </c>
    </row>
    <row r="1821" spans="1:100" x14ac:dyDescent="0.25">
      <c r="A1821">
        <v>4504</v>
      </c>
      <c r="B1821" t="s">
        <v>2177</v>
      </c>
      <c r="C1821" s="26">
        <v>3</v>
      </c>
      <c r="D1821" s="21">
        <v>5.2643967396757665</v>
      </c>
      <c r="E1821" s="21">
        <v>-0.17527263807027033</v>
      </c>
      <c r="F1821" s="21">
        <v>-5.8532456761655083E-2</v>
      </c>
      <c r="G1821" s="21">
        <v>-0.10867545848157607</v>
      </c>
      <c r="H1821" s="21">
        <v>0.28904709821379437</v>
      </c>
      <c r="I1821" s="21">
        <v>2.4855882378328796E-3</v>
      </c>
      <c r="J1821" s="21">
        <v>17.49196118709763</v>
      </c>
      <c r="K1821" s="21">
        <v>0.29153268645162722</v>
      </c>
      <c r="L1821" s="21">
        <v>-0.99999999999999978</v>
      </c>
      <c r="M1821" s="21">
        <v>-0.99999999999999978</v>
      </c>
      <c r="N1821" s="21">
        <v>5.8306537290325471</v>
      </c>
      <c r="O1821" s="21">
        <v>22.647682468291837</v>
      </c>
      <c r="P1821" s="21">
        <v>-1.0990083295573754</v>
      </c>
      <c r="Q1821" s="21">
        <v>-0.43594293360194897</v>
      </c>
      <c r="R1821" s="21">
        <v>-0.22160428482521827</v>
      </c>
      <c r="S1821" s="21">
        <v>0.3338186567874476</v>
      </c>
      <c r="T1821" s="21">
        <v>0.34210832972981753</v>
      </c>
      <c r="U1821" s="21">
        <v>0.30770052331105741</v>
      </c>
      <c r="V1821" s="21">
        <v>1.5637997635817914E-3</v>
      </c>
      <c r="W1821" s="21">
        <v>27.746344925611115</v>
      </c>
      <c r="X1821" s="21">
        <v>1.6333541882878422</v>
      </c>
      <c r="Y1821" s="21">
        <v>-0.99999999999999978</v>
      </c>
      <c r="Z1821" s="21">
        <v>-0.99999999999999978</v>
      </c>
      <c r="AA1821" s="21">
        <v>58.289630995837683</v>
      </c>
      <c r="AB1821" s="21">
        <v>0.38452244369746008</v>
      </c>
      <c r="AC1821" s="21">
        <v>-1.6984646265120959E-2</v>
      </c>
      <c r="AD1821" s="21">
        <v>0.24776000966869735</v>
      </c>
      <c r="AE1821" s="21">
        <v>30.764890355051811</v>
      </c>
      <c r="AF1821" s="21">
        <v>-0.99999999999999978</v>
      </c>
      <c r="AG1821" s="21">
        <v>-0.99999999999999978</v>
      </c>
      <c r="AH1821" s="21">
        <v>-0.99999999999999978</v>
      </c>
      <c r="AI1821" s="21">
        <v>0</v>
      </c>
      <c r="AJ1821" s="21">
        <v>1.5637997635817914E-3</v>
      </c>
      <c r="AK1821" s="21">
        <v>-6.1810215521304654E-2</v>
      </c>
      <c r="AL1821" s="21">
        <v>0.32029390272483832</v>
      </c>
      <c r="AM1821" s="21">
        <v>0.14860365019386201</v>
      </c>
      <c r="AN1821" s="21">
        <v>-5.4012468913163483E-2</v>
      </c>
      <c r="AO1821" s="21">
        <v>3.4060401772400275</v>
      </c>
      <c r="AP1821" s="21">
        <v>0.25115779079510514</v>
      </c>
      <c r="AQ1821" s="21">
        <v>45.238306112708706</v>
      </c>
      <c r="AR1821" s="21">
        <v>0.98519130959190404</v>
      </c>
      <c r="AS1821" s="21">
        <v>1.9248868747394694</v>
      </c>
      <c r="AT1821" s="21">
        <v>-0.99999999999999978</v>
      </c>
      <c r="AU1821" s="21">
        <v>-0.99999999999999978</v>
      </c>
      <c r="AV1821" s="21">
        <v>-0.33027974330679427</v>
      </c>
      <c r="AW1821" s="21">
        <v>81.188471254924693</v>
      </c>
      <c r="AX1821" s="21">
        <v>81.344851231282874</v>
      </c>
      <c r="AY1821" s="21">
        <v>0.14592441232791573</v>
      </c>
      <c r="AZ1821" s="21">
        <v>-1.8832148266977939</v>
      </c>
      <c r="BA1821" s="26">
        <v>1478.9089202272892</v>
      </c>
      <c r="CU1821" t="e">
        <v>#N/A</v>
      </c>
      <c r="CV1821" t="e">
        <v>#N/A</v>
      </c>
    </row>
    <row r="1822" spans="1:100" x14ac:dyDescent="0.25">
      <c r="A1822">
        <v>4505</v>
      </c>
      <c r="B1822" t="s">
        <v>2178</v>
      </c>
      <c r="C1822" s="26">
        <v>3</v>
      </c>
      <c r="D1822" s="21">
        <v>4.8761024122909848</v>
      </c>
      <c r="E1822" s="21">
        <v>-0.31915968536494488</v>
      </c>
      <c r="F1822" s="21">
        <v>-6.9233753554977049E-3</v>
      </c>
      <c r="G1822" s="21">
        <v>-7.551310221886387E-2</v>
      </c>
      <c r="H1822" s="21">
        <v>0.30945880221411359</v>
      </c>
      <c r="I1822" s="21">
        <v>0</v>
      </c>
      <c r="J1822" s="21">
        <v>18.567528132846803</v>
      </c>
      <c r="K1822" s="21">
        <v>0.30945880221411359</v>
      </c>
      <c r="L1822" s="21">
        <v>-1.0000000000000011</v>
      </c>
      <c r="M1822" s="21">
        <v>-1.0000000000000011</v>
      </c>
      <c r="N1822" s="21">
        <v>6.1891760442822701</v>
      </c>
      <c r="O1822" s="21">
        <v>23.36811744291893</v>
      </c>
      <c r="P1822" s="21">
        <v>-0.53545531613101638</v>
      </c>
      <c r="Q1822" s="21">
        <v>1.3215235648684084E-2</v>
      </c>
      <c r="R1822" s="21">
        <v>-6.0346593852642183E-2</v>
      </c>
      <c r="S1822" s="21">
        <v>0.33101751771701987</v>
      </c>
      <c r="T1822" s="21">
        <v>0.36122326716208225</v>
      </c>
      <c r="U1822" s="21">
        <v>9.8070908999912706E-2</v>
      </c>
      <c r="V1822" s="21">
        <v>0</v>
      </c>
      <c r="W1822" s="21">
        <v>19.234115666596047</v>
      </c>
      <c r="X1822" s="21">
        <v>0.79108877707755887</v>
      </c>
      <c r="Y1822" s="21">
        <v>-1.0000000000000011</v>
      </c>
      <c r="Z1822" s="21">
        <v>-1.0000000000000011</v>
      </c>
      <c r="AA1822" s="21">
        <v>45.370818984821675</v>
      </c>
      <c r="AB1822" s="21">
        <v>0.13860272196996071</v>
      </c>
      <c r="AC1822" s="21">
        <v>0.16156720672907143</v>
      </c>
      <c r="AD1822" s="21">
        <v>0.22377106954253267</v>
      </c>
      <c r="AE1822" s="21">
        <v>26.197049912078249</v>
      </c>
      <c r="AF1822" s="21">
        <v>-1.0000000000000011</v>
      </c>
      <c r="AG1822" s="21">
        <v>-1.0000000000000011</v>
      </c>
      <c r="AH1822" s="21">
        <v>-1.0000000000000011</v>
      </c>
      <c r="AI1822" s="21">
        <v>0</v>
      </c>
      <c r="AJ1822" s="21">
        <v>0</v>
      </c>
      <c r="AK1822" s="21">
        <v>-0.11525088063083902</v>
      </c>
      <c r="AL1822" s="21">
        <v>0.12190745752831227</v>
      </c>
      <c r="AM1822" s="21">
        <v>9.065552537555556E-2</v>
      </c>
      <c r="AN1822" s="21">
        <v>0.14098015752712739</v>
      </c>
      <c r="AO1822" s="21">
        <v>1.6901337312346936</v>
      </c>
      <c r="AP1822" s="21">
        <v>4.1340412258197468</v>
      </c>
      <c r="AQ1822" s="21">
        <v>37.80164379944285</v>
      </c>
      <c r="AR1822" s="21">
        <v>0.79031169387901445</v>
      </c>
      <c r="AS1822" s="21">
        <v>1.1005475792916735</v>
      </c>
      <c r="AT1822" s="21">
        <v>-1.0000000000000011</v>
      </c>
      <c r="AU1822" s="21">
        <v>-1.0000000000000011</v>
      </c>
      <c r="AV1822" s="21">
        <v>-0.13585969607150605</v>
      </c>
      <c r="AW1822" s="21">
        <v>72.872977653560341</v>
      </c>
      <c r="AX1822" s="21">
        <v>72.872977653560341</v>
      </c>
      <c r="AY1822" s="21">
        <v>0.27533512503681024</v>
      </c>
      <c r="AZ1822" s="21">
        <v>18.451740648832477</v>
      </c>
      <c r="BA1822" s="26">
        <v>1475.487374111477</v>
      </c>
      <c r="CU1822" t="e">
        <v>#N/A</v>
      </c>
      <c r="CV1822" t="e">
        <v>#N/A</v>
      </c>
    </row>
    <row r="1823" spans="1:100" x14ac:dyDescent="0.25">
      <c r="A1823">
        <v>4506</v>
      </c>
      <c r="B1823" t="s">
        <v>2179</v>
      </c>
      <c r="C1823" s="26">
        <v>3</v>
      </c>
      <c r="D1823" s="21">
        <v>5.236073786054801</v>
      </c>
      <c r="E1823" s="21">
        <v>-1.4908235684653571E-2</v>
      </c>
      <c r="F1823" s="21">
        <v>-1.062379989264748E-2</v>
      </c>
      <c r="G1823" s="21">
        <v>-1.062379989264748E-2</v>
      </c>
      <c r="H1823" s="21">
        <v>5.3422651685951575E-2</v>
      </c>
      <c r="I1823" s="21">
        <v>0</v>
      </c>
      <c r="J1823" s="21">
        <v>3.205359101157089</v>
      </c>
      <c r="K1823" s="21">
        <v>5.3422651685951575E-2</v>
      </c>
      <c r="L1823" s="21">
        <v>-1.0000000000000009</v>
      </c>
      <c r="M1823" s="21">
        <v>-1.0000000000000009</v>
      </c>
      <c r="N1823" s="21">
        <v>1.0684530337190314</v>
      </c>
      <c r="O1823" s="21">
        <v>8.4308090873192452</v>
      </c>
      <c r="P1823" s="21">
        <v>-0.90951149554798727</v>
      </c>
      <c r="Q1823" s="21">
        <v>-3.5016688437428868E-2</v>
      </c>
      <c r="R1823" s="21">
        <v>-9.6523336214022259E-2</v>
      </c>
      <c r="S1823" s="21">
        <v>0.33333333333333359</v>
      </c>
      <c r="T1823" s="21">
        <v>0.34819130922355856</v>
      </c>
      <c r="U1823" s="21">
        <v>1.2656098400968789E-2</v>
      </c>
      <c r="V1823" s="21">
        <v>-8.5885590700425687E-2</v>
      </c>
      <c r="W1823" s="21">
        <v>22.19489994285934</v>
      </c>
      <c r="X1823" s="21">
        <v>0.1622613210566683</v>
      </c>
      <c r="Y1823" s="21">
        <v>-1.0000000000000009</v>
      </c>
      <c r="Z1823" s="21">
        <v>-1.0000000000000009</v>
      </c>
      <c r="AA1823" s="21">
        <v>56.263372648535572</v>
      </c>
      <c r="AB1823" s="21">
        <v>0.13100628227245792</v>
      </c>
      <c r="AC1823" s="21">
        <v>0.38486604684384496</v>
      </c>
      <c r="AD1823" s="21">
        <v>0.16742759172150257</v>
      </c>
      <c r="AE1823" s="21">
        <v>34.164996041890269</v>
      </c>
      <c r="AF1823" s="21">
        <v>-1.0000000000000009</v>
      </c>
      <c r="AG1823" s="21">
        <v>-1.0000000000000009</v>
      </c>
      <c r="AH1823" s="21">
        <v>-1.0000000000000009</v>
      </c>
      <c r="AI1823" s="21">
        <v>0</v>
      </c>
      <c r="AJ1823" s="21">
        <v>-8.5885590700425687E-2</v>
      </c>
      <c r="AK1823" s="21">
        <v>0.1811766347861406</v>
      </c>
      <c r="AL1823" s="21">
        <v>-2.3176515677863774E-2</v>
      </c>
      <c r="AM1823" s="21">
        <v>9.1142810462616269E-2</v>
      </c>
      <c r="AN1823" s="21">
        <v>-0.27320583022464573</v>
      </c>
      <c r="AO1823" s="21">
        <v>3.1844534354961089</v>
      </c>
      <c r="AP1823" s="21">
        <v>-6.946028334005458</v>
      </c>
      <c r="AQ1823" s="21">
        <v>25.400259044016433</v>
      </c>
      <c r="AR1823" s="21">
        <v>0.6082951502574353</v>
      </c>
      <c r="AS1823" s="21">
        <v>0.21568397274261891</v>
      </c>
      <c r="AT1823" s="21">
        <v>-1.0000000000000009</v>
      </c>
      <c r="AU1823" s="21">
        <v>-1.0000000000000009</v>
      </c>
      <c r="AV1823" s="21">
        <v>-0.1071471361066697</v>
      </c>
      <c r="AW1823" s="21">
        <v>57.748153401849358</v>
      </c>
      <c r="AX1823" s="21">
        <v>49.159594331806801</v>
      </c>
      <c r="AY1823" s="21">
        <v>0.17319892438779388</v>
      </c>
      <c r="AZ1823" s="21">
        <v>-31.674344713388709</v>
      </c>
      <c r="BA1823" s="26">
        <v>1419.8665351505397</v>
      </c>
      <c r="CU1823" t="e">
        <v>#N/A</v>
      </c>
      <c r="CV1823" t="e">
        <v>#N/A</v>
      </c>
    </row>
    <row r="1824" spans="1:100" x14ac:dyDescent="0.25">
      <c r="A1824">
        <v>4507</v>
      </c>
      <c r="B1824" t="s">
        <v>2180</v>
      </c>
      <c r="C1824" s="26">
        <v>3</v>
      </c>
      <c r="D1824" s="21">
        <v>-1.9049248318919632E-2</v>
      </c>
      <c r="E1824" s="21">
        <v>0</v>
      </c>
      <c r="F1824" s="21">
        <v>0</v>
      </c>
      <c r="G1824" s="21">
        <v>0</v>
      </c>
      <c r="H1824" s="21">
        <v>5.3665818923692224E-2</v>
      </c>
      <c r="I1824" s="21">
        <v>0</v>
      </c>
      <c r="J1824" s="21">
        <v>3.2199491354215324</v>
      </c>
      <c r="K1824" s="21">
        <v>5.3665818923692224E-2</v>
      </c>
      <c r="L1824" s="21">
        <v>-1.0000000000000024</v>
      </c>
      <c r="M1824" s="21">
        <v>-1.0000000000000024</v>
      </c>
      <c r="N1824" s="21">
        <v>1.0733163784738455</v>
      </c>
      <c r="O1824" s="21">
        <v>3.2008998871026186</v>
      </c>
      <c r="P1824" s="21">
        <v>-4.4782099325922503E-2</v>
      </c>
      <c r="Q1824" s="21">
        <v>1.3108650445271975E-2</v>
      </c>
      <c r="R1824" s="21">
        <v>-6.9153155260367721E-2</v>
      </c>
      <c r="S1824" s="21">
        <v>0.34810891515378894</v>
      </c>
      <c r="T1824" s="21">
        <v>0.22550210547402669</v>
      </c>
      <c r="U1824" s="21">
        <v>-9.5465108380267991E-2</v>
      </c>
      <c r="V1824" s="21">
        <v>0</v>
      </c>
      <c r="W1824" s="21">
        <v>16.979203732954211</v>
      </c>
      <c r="X1824" s="21">
        <v>2.6686452684665844E-2</v>
      </c>
      <c r="Y1824" s="21">
        <v>-1.0000000000000024</v>
      </c>
      <c r="Z1824" s="21">
        <v>-1.0000000000000024</v>
      </c>
      <c r="AA1824" s="21">
        <v>17.495228691153269</v>
      </c>
      <c r="AB1824" s="21">
        <v>0.29112966772229365</v>
      </c>
      <c r="AC1824" s="21">
        <v>-0.17872204751973075</v>
      </c>
      <c r="AD1824" s="21">
        <v>-0.10070405793337453</v>
      </c>
      <c r="AE1824" s="21">
        <v>0.5851781134594175</v>
      </c>
      <c r="AF1824" s="21">
        <v>-1.0000000000000024</v>
      </c>
      <c r="AG1824" s="21">
        <v>-1.0000000000000024</v>
      </c>
      <c r="AH1824" s="21">
        <v>-1.0000000000000024</v>
      </c>
      <c r="AI1824" s="21">
        <v>0</v>
      </c>
      <c r="AJ1824" s="21">
        <v>0</v>
      </c>
      <c r="AK1824" s="21">
        <v>0.81851888069232337</v>
      </c>
      <c r="AL1824" s="21">
        <v>-0.28408850802610497</v>
      </c>
      <c r="AM1824" s="21">
        <v>-1.926918546360425E-2</v>
      </c>
      <c r="AN1824" s="21">
        <v>7.5543269945054323E-2</v>
      </c>
      <c r="AO1824" s="21">
        <v>3.610864766871511</v>
      </c>
      <c r="AP1824" s="21">
        <v>0.46813920849583218</v>
      </c>
      <c r="AQ1824" s="21">
        <v>20.199152868375752</v>
      </c>
      <c r="AR1824" s="21">
        <v>0.47814591224754788</v>
      </c>
      <c r="AS1824" s="21">
        <v>8.03522716083582E-2</v>
      </c>
      <c r="AT1824" s="21">
        <v>-1.0000000000000024</v>
      </c>
      <c r="AU1824" s="21">
        <v>-1.0000000000000024</v>
      </c>
      <c r="AV1824" s="21">
        <v>-6.9153155260367721E-2</v>
      </c>
      <c r="AW1824" s="21">
        <v>21.164267786751715</v>
      </c>
      <c r="AX1824" s="21">
        <v>21.164267786751715</v>
      </c>
      <c r="AY1824" s="21">
        <v>-4.3243487526805867E-3</v>
      </c>
      <c r="AZ1824" s="21">
        <v>-54.354665152623504</v>
      </c>
      <c r="BA1824" s="26">
        <v>1299.1664976919958</v>
      </c>
    </row>
    <row r="1825" spans="1:100" x14ac:dyDescent="0.25">
      <c r="A1825">
        <v>4508</v>
      </c>
      <c r="B1825" t="s">
        <v>2181</v>
      </c>
      <c r="C1825" s="26">
        <v>3</v>
      </c>
      <c r="D1825" s="21">
        <v>5.5842177736132781</v>
      </c>
      <c r="E1825" s="21">
        <v>-6.1960042145364899E-3</v>
      </c>
      <c r="F1825" s="21">
        <v>0.73465001213726178</v>
      </c>
      <c r="G1825" s="21">
        <v>0.73465001213726178</v>
      </c>
      <c r="H1825" s="21">
        <v>0.12813091739749016</v>
      </c>
      <c r="I1825" s="21">
        <v>0</v>
      </c>
      <c r="J1825" s="21">
        <v>7.687855043849412</v>
      </c>
      <c r="K1825" s="21">
        <v>0.12813091739749016</v>
      </c>
      <c r="L1825" s="21">
        <v>-1.0000000000000004</v>
      </c>
      <c r="M1825" s="21">
        <v>-1.0000000000000004</v>
      </c>
      <c r="N1825" s="21">
        <v>2.5626183479498019</v>
      </c>
      <c r="O1825" s="21">
        <v>14.006722829599942</v>
      </c>
      <c r="P1825" s="21">
        <v>-0.46235102249590065</v>
      </c>
      <c r="Q1825" s="21">
        <v>4.4399833999172502</v>
      </c>
      <c r="R1825" s="21">
        <v>1.4408571317344812</v>
      </c>
      <c r="S1825" s="21">
        <v>0.33333333333333326</v>
      </c>
      <c r="T1825" s="21">
        <v>0.36652553430108481</v>
      </c>
      <c r="U1825" s="21">
        <v>0.38293417616305025</v>
      </c>
      <c r="V1825" s="21">
        <v>7.7586532822413415E-2</v>
      </c>
      <c r="W1825" s="21">
        <v>41.28994636889567</v>
      </c>
      <c r="X1825" s="21">
        <v>2.6021760527913611</v>
      </c>
      <c r="Y1825" s="21">
        <v>-1.0000000000000004</v>
      </c>
      <c r="Z1825" s="21">
        <v>-1.0000000000000004</v>
      </c>
      <c r="AA1825" s="21">
        <v>83.778704834578178</v>
      </c>
      <c r="AB1825" s="21">
        <v>0.4789648182199272</v>
      </c>
      <c r="AC1825" s="21">
        <v>0.19663312360253324</v>
      </c>
      <c r="AD1825" s="21">
        <v>0.14536008485650051</v>
      </c>
      <c r="AE1825" s="21">
        <v>41.04790133394804</v>
      </c>
      <c r="AF1825" s="21">
        <v>-1.0000000000000004</v>
      </c>
      <c r="AG1825" s="21">
        <v>-1.0000000000000004</v>
      </c>
      <c r="AH1825" s="21">
        <v>-1.0000000000000004</v>
      </c>
      <c r="AI1825" s="21">
        <v>2.5399282004000594E-2</v>
      </c>
      <c r="AJ1825" s="21">
        <v>7.7586532822413415E-2</v>
      </c>
      <c r="AK1825" s="21">
        <v>-3.6154779386403484E-2</v>
      </c>
      <c r="AL1825" s="21">
        <v>9.9887487359319113E-4</v>
      </c>
      <c r="AM1825" s="21">
        <v>-0.11639962648286392</v>
      </c>
      <c r="AN1825" s="21">
        <v>0.72240733798211409</v>
      </c>
      <c r="AO1825" s="21">
        <v>-3.0907645590036137</v>
      </c>
      <c r="AP1825" s="21">
        <v>18.065177823920834</v>
      </c>
      <c r="AQ1825" s="21">
        <v>48.977801412745094</v>
      </c>
      <c r="AR1825" s="21">
        <v>1.1603795766198821</v>
      </c>
      <c r="AS1825" s="21">
        <v>2.730306970188852</v>
      </c>
      <c r="AT1825" s="21">
        <v>-1.0000000000000004</v>
      </c>
      <c r="AU1825" s="21">
        <v>-1.0000000000000004</v>
      </c>
      <c r="AV1825" s="21">
        <v>2.1755071438717439</v>
      </c>
      <c r="AW1825" s="21">
        <v>115.85060548809903</v>
      </c>
      <c r="AX1825" s="21">
        <v>124.11724441042035</v>
      </c>
      <c r="AY1825" s="21">
        <v>0.39742228117284822</v>
      </c>
      <c r="AZ1825" s="21">
        <v>57.437565509890938</v>
      </c>
      <c r="BA1825" s="26">
        <v>1576.5996861739152</v>
      </c>
    </row>
    <row r="1826" spans="1:100" x14ac:dyDescent="0.25">
      <c r="A1826">
        <v>4509</v>
      </c>
      <c r="B1826" t="s">
        <v>2182</v>
      </c>
      <c r="C1826" s="26">
        <v>3</v>
      </c>
      <c r="D1826" s="21">
        <v>2.748546259078994</v>
      </c>
      <c r="E1826" s="21">
        <v>8.7119636731650518E-2</v>
      </c>
      <c r="F1826" s="21">
        <v>-0.20356855116598113</v>
      </c>
      <c r="G1826" s="21">
        <v>-0.20356855116598113</v>
      </c>
      <c r="H1826" s="21">
        <v>3.2971157616901635E-2</v>
      </c>
      <c r="I1826" s="21">
        <v>0</v>
      </c>
      <c r="J1826" s="21">
        <v>1.9782694570140997</v>
      </c>
      <c r="K1826" s="21">
        <v>3.2971157616901635E-2</v>
      </c>
      <c r="L1826" s="21">
        <v>-0.99999999999999745</v>
      </c>
      <c r="M1826" s="21">
        <v>-0.99999999999999745</v>
      </c>
      <c r="N1826" s="21">
        <v>0.65942315233803328</v>
      </c>
      <c r="O1826" s="21">
        <v>4.5232471649271124</v>
      </c>
      <c r="P1826" s="21">
        <v>3.9862422119432104</v>
      </c>
      <c r="Q1826" s="21">
        <v>-1.5031048974633372</v>
      </c>
      <c r="R1826" s="21">
        <v>-0.19870965606651195</v>
      </c>
      <c r="S1826" s="21">
        <v>0.34426372782479275</v>
      </c>
      <c r="T1826" s="21">
        <v>-2.1423092094078958E-2</v>
      </c>
      <c r="U1826" s="21">
        <v>-0.15251315052377154</v>
      </c>
      <c r="V1826" s="21">
        <v>-1.708514797754716E-2</v>
      </c>
      <c r="W1826" s="21">
        <v>4.8108471844997283</v>
      </c>
      <c r="X1826" s="21">
        <v>-0.79546576729928664</v>
      </c>
      <c r="Y1826" s="21">
        <v>-0.99999999999999745</v>
      </c>
      <c r="Z1826" s="21">
        <v>-0.99999999999999745</v>
      </c>
      <c r="AA1826" s="21">
        <v>4.2055480906322673</v>
      </c>
      <c r="AB1826" s="21">
        <v>-0.21124447691697079</v>
      </c>
      <c r="AC1826" s="21">
        <v>-8.3200049376778773E-2</v>
      </c>
      <c r="AD1826" s="21">
        <v>0.2863127375377309</v>
      </c>
      <c r="AE1826" s="21">
        <v>-0.40658943780094403</v>
      </c>
      <c r="AF1826" s="21">
        <v>-0.99999999999999745</v>
      </c>
      <c r="AG1826" s="21">
        <v>-0.99999999999999745</v>
      </c>
      <c r="AH1826" s="21">
        <v>-0.99999999999999745</v>
      </c>
      <c r="AI1826" s="21">
        <v>0</v>
      </c>
      <c r="AJ1826" s="21">
        <v>-1.708514797754716E-2</v>
      </c>
      <c r="AK1826" s="21">
        <v>0.20206330127462085</v>
      </c>
      <c r="AL1826" s="21">
        <v>0.11990104970555694</v>
      </c>
      <c r="AM1826" s="21">
        <v>-2.2655664749510224E-2</v>
      </c>
      <c r="AN1826" s="21">
        <v>0.32305759373960091</v>
      </c>
      <c r="AO1826" s="21">
        <v>0.44392488763534815</v>
      </c>
      <c r="AP1826" s="21">
        <v>8.6759450920178107</v>
      </c>
      <c r="AQ1826" s="21">
        <v>6.7891166415138269</v>
      </c>
      <c r="AR1826" s="21">
        <v>0.1532423372293949</v>
      </c>
      <c r="AS1826" s="21">
        <v>-0.76249460968238447</v>
      </c>
      <c r="AT1826" s="21">
        <v>-0.99999999999999745</v>
      </c>
      <c r="AU1826" s="21">
        <v>-0.99999999999999745</v>
      </c>
      <c r="AV1826" s="21">
        <v>-0.40227820723249302</v>
      </c>
      <c r="AW1826" s="21">
        <v>17.404740347577189</v>
      </c>
      <c r="AX1826" s="21">
        <v>15.696225549822476</v>
      </c>
      <c r="AY1826" s="21">
        <v>-3.6526432248567928E-2</v>
      </c>
      <c r="AZ1826" s="21">
        <v>-46.162510635420553</v>
      </c>
      <c r="BA1826" s="26">
        <v>1314.7482090413503</v>
      </c>
    </row>
    <row r="1827" spans="1:100" x14ac:dyDescent="0.25">
      <c r="A1827">
        <v>4511</v>
      </c>
      <c r="B1827" t="s">
        <v>2183</v>
      </c>
      <c r="C1827" s="26">
        <v>3</v>
      </c>
      <c r="D1827" s="21">
        <v>5.0647738829393054</v>
      </c>
      <c r="E1827" s="21">
        <v>0.31291076451425309</v>
      </c>
      <c r="F1827" s="21">
        <v>6.4519063343011662E-2</v>
      </c>
      <c r="G1827" s="21">
        <v>0.16293724829080564</v>
      </c>
      <c r="H1827" s="21">
        <v>0.25614402194459152</v>
      </c>
      <c r="I1827" s="21">
        <v>0</v>
      </c>
      <c r="J1827" s="21">
        <v>15.36864131667549</v>
      </c>
      <c r="K1827" s="21">
        <v>0.25614402194459152</v>
      </c>
      <c r="L1827" s="21">
        <v>-1.0000000000000002</v>
      </c>
      <c r="M1827" s="21">
        <v>-1.0000000000000002</v>
      </c>
      <c r="N1827" s="21">
        <v>5.1228804388918299</v>
      </c>
      <c r="O1827" s="21">
        <v>20.596352447905605</v>
      </c>
      <c r="P1827" s="21">
        <v>3.1122678563957336</v>
      </c>
      <c r="Q1827" s="21">
        <v>7.3545468799253859</v>
      </c>
      <c r="R1827" s="21">
        <v>2.7911452097228633</v>
      </c>
      <c r="S1827" s="21">
        <v>0.33333333333333343</v>
      </c>
      <c r="T1827" s="21">
        <v>0.30710845930480607</v>
      </c>
      <c r="U1827" s="21">
        <v>0.31851459536982674</v>
      </c>
      <c r="V1827" s="21">
        <v>-4.2200967823508524E-2</v>
      </c>
      <c r="W1827" s="21">
        <v>26.424455929594622</v>
      </c>
      <c r="X1827" s="21">
        <v>1.348154018292351</v>
      </c>
      <c r="Y1827" s="21">
        <v>-1.0000000000000002</v>
      </c>
      <c r="Z1827" s="21">
        <v>-1.0000000000000002</v>
      </c>
      <c r="AA1827" s="21">
        <v>33.76921293391738</v>
      </c>
      <c r="AB1827" s="21">
        <v>0.25728748589167744</v>
      </c>
      <c r="AC1827" s="21">
        <v>0.17505465333924927</v>
      </c>
      <c r="AD1827" s="21">
        <v>-0.34126990333892926</v>
      </c>
      <c r="AE1827" s="21">
        <v>4.5536117945998651</v>
      </c>
      <c r="AF1827" s="21">
        <v>-1.0000000000000002</v>
      </c>
      <c r="AG1827" s="21">
        <v>-1.0000000000000002</v>
      </c>
      <c r="AH1827" s="21">
        <v>-1.0000000000000002</v>
      </c>
      <c r="AI1827" s="21">
        <v>0</v>
      </c>
      <c r="AJ1827" s="21">
        <v>-4.2200967823508524E-2</v>
      </c>
      <c r="AK1827" s="21">
        <v>5.1650298867593286E-2</v>
      </c>
      <c r="AL1827" s="21">
        <v>-5.5412550709488501E-2</v>
      </c>
      <c r="AM1827" s="21">
        <v>-0.15494672333103321</v>
      </c>
      <c r="AN1827" s="21">
        <v>-0.14917912161547625</v>
      </c>
      <c r="AO1827" s="21">
        <v>-3.6154165889378636</v>
      </c>
      <c r="AP1827" s="21">
        <v>-4.0065407939343496</v>
      </c>
      <c r="AQ1827" s="21">
        <v>41.793097246270129</v>
      </c>
      <c r="AR1827" s="21">
        <v>0.91675542018445721</v>
      </c>
      <c r="AS1827" s="21">
        <v>1.6042980402369429</v>
      </c>
      <c r="AT1827" s="21">
        <v>-1.0000000000000002</v>
      </c>
      <c r="AU1827" s="21">
        <v>-1.0000000000000002</v>
      </c>
      <c r="AV1827" s="21">
        <v>2.9540824580136698</v>
      </c>
      <c r="AW1827" s="21">
        <v>50.359024587888626</v>
      </c>
      <c r="AX1827" s="21">
        <v>46.138927805537776</v>
      </c>
      <c r="AY1827" s="21">
        <v>-5.5161848909976025E-2</v>
      </c>
      <c r="AZ1827" s="21">
        <v>-13.792096951244398</v>
      </c>
      <c r="BA1827" s="26">
        <v>1428.0715475544791</v>
      </c>
      <c r="CU1827" t="e">
        <v>#N/A</v>
      </c>
      <c r="CV1827" t="e">
        <v>#N/A</v>
      </c>
    </row>
    <row r="1828" spans="1:100" x14ac:dyDescent="0.25">
      <c r="A1828">
        <v>4512</v>
      </c>
      <c r="B1828" t="s">
        <v>2184</v>
      </c>
      <c r="C1828" s="26">
        <v>3</v>
      </c>
      <c r="D1828" s="21">
        <v>4.9569159248661379</v>
      </c>
      <c r="E1828" s="21">
        <v>-1.0677343814391695E-2</v>
      </c>
      <c r="F1828" s="21">
        <v>-4.6187453838691189E-2</v>
      </c>
      <c r="G1828" s="21">
        <v>-4.6187453838691189E-2</v>
      </c>
      <c r="H1828" s="21">
        <v>8.7048730900772142E-2</v>
      </c>
      <c r="I1828" s="21">
        <v>0</v>
      </c>
      <c r="J1828" s="21">
        <v>5.2229238540463276</v>
      </c>
      <c r="K1828" s="21">
        <v>8.7048730900772142E-2</v>
      </c>
      <c r="L1828" s="21">
        <v>-1.0000000000000007</v>
      </c>
      <c r="M1828" s="21">
        <v>-1.0000000000000007</v>
      </c>
      <c r="N1828" s="21">
        <v>1.740974618015442</v>
      </c>
      <c r="O1828" s="21">
        <v>10.133652325073776</v>
      </c>
      <c r="P1828" s="21">
        <v>8.0179819793636586E-2</v>
      </c>
      <c r="Q1828" s="21">
        <v>1.7562224367250083</v>
      </c>
      <c r="R1828" s="21">
        <v>0.69440451079444332</v>
      </c>
      <c r="S1828" s="21">
        <v>0.34277507218551012</v>
      </c>
      <c r="T1828" s="21">
        <v>0.36028646117761531</v>
      </c>
      <c r="U1828" s="21">
        <v>0.11330414195535951</v>
      </c>
      <c r="V1828" s="21">
        <v>-5.9067788370434457E-2</v>
      </c>
      <c r="W1828" s="21">
        <v>26.809966241891146</v>
      </c>
      <c r="X1828" s="21">
        <v>0.74177576790546684</v>
      </c>
      <c r="Y1828" s="21">
        <v>-1.0000000000000007</v>
      </c>
      <c r="Z1828" s="21">
        <v>-1.0000000000000007</v>
      </c>
      <c r="AA1828" s="21">
        <v>45.303854026107381</v>
      </c>
      <c r="AB1828" s="21">
        <v>0.37560207312249977</v>
      </c>
      <c r="AC1828" s="21">
        <v>-7.2082289380215464E-2</v>
      </c>
      <c r="AD1828" s="21">
        <v>5.2469881726151406E-2</v>
      </c>
      <c r="AE1828" s="21">
        <v>17.799483273421792</v>
      </c>
      <c r="AF1828" s="21">
        <v>-1.0000000000000007</v>
      </c>
      <c r="AG1828" s="21">
        <v>-1.0000000000000007</v>
      </c>
      <c r="AH1828" s="21">
        <v>-1.0000000000000007</v>
      </c>
      <c r="AI1828" s="21">
        <v>0</v>
      </c>
      <c r="AJ1828" s="21">
        <v>-5.9067788370434457E-2</v>
      </c>
      <c r="AK1828" s="21">
        <v>3.5874610887159042E-2</v>
      </c>
      <c r="AL1828" s="21">
        <v>-7.9697424965307989E-2</v>
      </c>
      <c r="AM1828" s="21">
        <v>0.15997024912181859</v>
      </c>
      <c r="AN1828" s="21">
        <v>-9.4831821085972129E-2</v>
      </c>
      <c r="AO1828" s="21">
        <v>4.1786292824812588</v>
      </c>
      <c r="AP1828" s="21">
        <v>-2.769282651975844</v>
      </c>
      <c r="AQ1828" s="21">
        <v>32.032890095937468</v>
      </c>
      <c r="AR1828" s="21">
        <v>0.75729788694805078</v>
      </c>
      <c r="AS1828" s="21">
        <v>0.82882449880623876</v>
      </c>
      <c r="AT1828" s="21">
        <v>-1.0000000000000007</v>
      </c>
      <c r="AU1828" s="21">
        <v>-1.0000000000000007</v>
      </c>
      <c r="AV1828" s="21">
        <v>0.6482170569557526</v>
      </c>
      <c r="AW1828" s="21">
        <v>52.668223699205321</v>
      </c>
      <c r="AX1828" s="21">
        <v>46.761444862161859</v>
      </c>
      <c r="AY1828" s="21">
        <v>-3.8037983902328869E-2</v>
      </c>
      <c r="AZ1828" s="21">
        <v>-58.723211878911044</v>
      </c>
      <c r="BA1828" s="26">
        <v>1391.9018135702911</v>
      </c>
    </row>
    <row r="1829" spans="1:100" x14ac:dyDescent="0.25">
      <c r="A1829">
        <v>4513</v>
      </c>
      <c r="B1829" t="s">
        <v>715</v>
      </c>
      <c r="C1829" s="26">
        <v>3</v>
      </c>
      <c r="D1829" s="21">
        <v>4.8710608254854968</v>
      </c>
      <c r="E1829" s="21">
        <v>0</v>
      </c>
      <c r="F1829" s="21">
        <v>-0.20919266479382626</v>
      </c>
      <c r="G1829" s="21">
        <v>-0.20919266479382626</v>
      </c>
      <c r="H1829" s="21">
        <v>5.3796307854815012E-2</v>
      </c>
      <c r="I1829" s="21">
        <v>0</v>
      </c>
      <c r="J1829" s="21">
        <v>3.2277784712888948</v>
      </c>
      <c r="K1829" s="21">
        <v>5.3796307854815012E-2</v>
      </c>
      <c r="L1829" s="21">
        <v>-1.0000000000000002</v>
      </c>
      <c r="M1829" s="21">
        <v>-1.0000000000000002</v>
      </c>
      <c r="N1829" s="21">
        <v>1.075926157096299</v>
      </c>
      <c r="O1829" s="21">
        <v>7.8896466319805745</v>
      </c>
      <c r="P1829" s="21">
        <v>-2.328581006164266E-2</v>
      </c>
      <c r="Q1829" s="21">
        <v>0.22073927864951948</v>
      </c>
      <c r="R1829" s="21">
        <v>4.861510099558819E-2</v>
      </c>
      <c r="S1829" s="21">
        <v>0.3333333333333332</v>
      </c>
      <c r="T1829" s="21">
        <v>0.35943058540987927</v>
      </c>
      <c r="U1829" s="21">
        <v>0.22408114862252629</v>
      </c>
      <c r="V1829" s="21">
        <v>0</v>
      </c>
      <c r="W1829" s="21">
        <v>34.521950380436962</v>
      </c>
      <c r="X1829" s="21">
        <v>1.5613894574550493</v>
      </c>
      <c r="Y1829" s="21">
        <v>-1.0000000000000002</v>
      </c>
      <c r="Z1829" s="21">
        <v>-1.0000000000000002</v>
      </c>
      <c r="AA1829" s="21">
        <v>67.906255466908817</v>
      </c>
      <c r="AB1829" s="21">
        <v>0.31671143123892531</v>
      </c>
      <c r="AC1829" s="21">
        <v>0.16140256311365553</v>
      </c>
      <c r="AD1829" s="21">
        <v>0.18859980535694379</v>
      </c>
      <c r="AE1829" s="21">
        <v>33.335689985476243</v>
      </c>
      <c r="AF1829" s="21">
        <v>-1.0000000000000002</v>
      </c>
      <c r="AG1829" s="21">
        <v>-1.0000000000000002</v>
      </c>
      <c r="AH1829" s="21">
        <v>-1.0000000000000002</v>
      </c>
      <c r="AI1829" s="21">
        <v>0</v>
      </c>
      <c r="AJ1829" s="21">
        <v>0</v>
      </c>
      <c r="AK1829" s="21">
        <v>-0.10310632981372027</v>
      </c>
      <c r="AL1829" s="21">
        <v>4.289317672040506E-2</v>
      </c>
      <c r="AM1829" s="21">
        <v>-0.11183250024472284</v>
      </c>
      <c r="AN1829" s="21">
        <v>0.92125283063820784</v>
      </c>
      <c r="AO1829" s="21">
        <v>-3.3113441551866742</v>
      </c>
      <c r="AP1829" s="21">
        <v>23.245786649557218</v>
      </c>
      <c r="AQ1829" s="21">
        <v>37.749728851725855</v>
      </c>
      <c r="AR1829" s="21">
        <v>0.9168450673657389</v>
      </c>
      <c r="AS1829" s="21">
        <v>1.6151857653098647</v>
      </c>
      <c r="AT1829" s="21">
        <v>-1.0000000000000002</v>
      </c>
      <c r="AU1829" s="21">
        <v>-1.0000000000000002</v>
      </c>
      <c r="AV1829" s="21">
        <v>-0.16057756379823809</v>
      </c>
      <c r="AW1829" s="21">
        <v>99.041688748446646</v>
      </c>
      <c r="AX1829" s="21">
        <v>99.041688748446646</v>
      </c>
      <c r="AY1829" s="21">
        <v>0.13318621892270957</v>
      </c>
      <c r="AZ1829" s="21">
        <v>55.636892150833653</v>
      </c>
      <c r="BA1829" s="26">
        <v>1524.4473836019097</v>
      </c>
      <c r="CU1829" t="e">
        <v>#N/A</v>
      </c>
      <c r="CV1829" t="e">
        <v>#N/A</v>
      </c>
    </row>
    <row r="1830" spans="1:100" x14ac:dyDescent="0.25">
      <c r="A1830">
        <v>4514</v>
      </c>
      <c r="B1830" t="s">
        <v>2185</v>
      </c>
      <c r="C1830" s="26">
        <v>3</v>
      </c>
      <c r="D1830" s="21">
        <v>5.1860929454128843</v>
      </c>
      <c r="E1830" s="21">
        <v>-3.3483665206980345E-2</v>
      </c>
      <c r="F1830" s="21">
        <v>-5.99129822139771E-3</v>
      </c>
      <c r="G1830" s="21">
        <v>-2.0638809493871851E-2</v>
      </c>
      <c r="H1830" s="21">
        <v>1.2556979148977038E-2</v>
      </c>
      <c r="I1830" s="21">
        <v>0</v>
      </c>
      <c r="J1830" s="21">
        <v>0.75341874893862371</v>
      </c>
      <c r="K1830" s="21">
        <v>1.2556979148977038E-2</v>
      </c>
      <c r="L1830" s="21">
        <v>-1.0000000000000007</v>
      </c>
      <c r="M1830" s="21">
        <v>-1.0000000000000007</v>
      </c>
      <c r="N1830" s="21">
        <v>0.25113958297954098</v>
      </c>
      <c r="O1830" s="21">
        <v>5.9188728848576373</v>
      </c>
      <c r="P1830" s="21">
        <v>-0.19104519718146723</v>
      </c>
      <c r="Q1830" s="21">
        <v>-7.2573871084714553E-2</v>
      </c>
      <c r="R1830" s="21">
        <v>-8.0641531973899023E-3</v>
      </c>
      <c r="S1830" s="21">
        <v>0.33924527828437523</v>
      </c>
      <c r="T1830" s="21">
        <v>0.38712231391105584</v>
      </c>
      <c r="U1830" s="21">
        <v>0.16974595882756041</v>
      </c>
      <c r="V1830" s="21">
        <v>0</v>
      </c>
      <c r="W1830" s="21">
        <v>35.342262874960575</v>
      </c>
      <c r="X1830" s="21">
        <v>1.4318476693723834</v>
      </c>
      <c r="Y1830" s="21">
        <v>-1.0000000000000007</v>
      </c>
      <c r="Z1830" s="21">
        <v>-1.0000000000000007</v>
      </c>
      <c r="AA1830" s="21">
        <v>61.802558379557148</v>
      </c>
      <c r="AB1830" s="21">
        <v>0.32710620859241007</v>
      </c>
      <c r="AC1830" s="21">
        <v>0.11292469252071732</v>
      </c>
      <c r="AD1830" s="21">
        <v>8.9336292042751411E-2</v>
      </c>
      <c r="AE1830" s="21">
        <v>26.468359657793933</v>
      </c>
      <c r="AF1830" s="21">
        <v>-1.0000000000000007</v>
      </c>
      <c r="AG1830" s="21">
        <v>-1.0000000000000007</v>
      </c>
      <c r="AH1830" s="21">
        <v>-1.0000000000000007</v>
      </c>
      <c r="AI1830" s="21">
        <v>0</v>
      </c>
      <c r="AJ1830" s="21">
        <v>0</v>
      </c>
      <c r="AK1830" s="21">
        <v>5.0504922332231163E-3</v>
      </c>
      <c r="AL1830" s="21">
        <v>0.26198871980767219</v>
      </c>
      <c r="AM1830" s="21">
        <v>9.0677027556136144E-2</v>
      </c>
      <c r="AN1830" s="21">
        <v>-3.6916669932278698E-2</v>
      </c>
      <c r="AO1830" s="21">
        <v>2.2921781500695202</v>
      </c>
      <c r="AP1830" s="21">
        <v>0.38702685073139448</v>
      </c>
      <c r="AQ1830" s="21">
        <v>36.095681623899189</v>
      </c>
      <c r="AR1830" s="21">
        <v>0.89611355102299128</v>
      </c>
      <c r="AS1830" s="21">
        <v>1.4444046485213604</v>
      </c>
      <c r="AT1830" s="21">
        <v>-1.0000000000000007</v>
      </c>
      <c r="AU1830" s="21">
        <v>-1.0000000000000007</v>
      </c>
      <c r="AV1830" s="21">
        <v>-2.8702962691261751E-2</v>
      </c>
      <c r="AW1830" s="21">
        <v>68.108458115146135</v>
      </c>
      <c r="AX1830" s="21">
        <v>68.108458115146135</v>
      </c>
      <c r="AY1830" s="21">
        <v>0.16335507618975151</v>
      </c>
      <c r="AZ1830" s="21">
        <v>1.8802824708214554</v>
      </c>
      <c r="BA1830" s="26">
        <v>1435.3396235859159</v>
      </c>
    </row>
    <row r="1831" spans="1:100" x14ac:dyDescent="0.25">
      <c r="A1831">
        <v>4516</v>
      </c>
      <c r="B1831" t="s">
        <v>1665</v>
      </c>
      <c r="C1831" s="26">
        <v>3</v>
      </c>
      <c r="D1831" s="21">
        <v>5.1839184900399342</v>
      </c>
      <c r="E1831" s="21">
        <v>0.37322476679021815</v>
      </c>
      <c r="F1831" s="21">
        <v>-3.3593303671258075E-2</v>
      </c>
      <c r="G1831" s="21">
        <v>8.2138596236724606E-2</v>
      </c>
      <c r="H1831" s="21">
        <v>0.12333417981989611</v>
      </c>
      <c r="I1831" s="21">
        <v>0</v>
      </c>
      <c r="J1831" s="21">
        <v>7.4000507891937675</v>
      </c>
      <c r="K1831" s="21">
        <v>0.12333417981989611</v>
      </c>
      <c r="L1831" s="21">
        <v>-1</v>
      </c>
      <c r="M1831" s="21">
        <v>-1</v>
      </c>
      <c r="N1831" s="21">
        <v>2.4666835963979228</v>
      </c>
      <c r="O1831" s="21">
        <v>12.666107875470427</v>
      </c>
      <c r="P1831" s="21">
        <v>0.4325131050756047</v>
      </c>
      <c r="Q1831" s="21">
        <v>-6.2100542070473184E-2</v>
      </c>
      <c r="R1831" s="21">
        <v>6.1230441620587182E-2</v>
      </c>
      <c r="S1831" s="21">
        <v>0.33333333333333298</v>
      </c>
      <c r="T1831" s="21">
        <v>0.43189443635916974</v>
      </c>
      <c r="U1831" s="21">
        <v>0.1487041672697989</v>
      </c>
      <c r="V1831" s="21">
        <v>-3.8697131404818548E-3</v>
      </c>
      <c r="W1831" s="21">
        <v>31.469121760076948</v>
      </c>
      <c r="X1831" s="21">
        <v>1.3036616379479022</v>
      </c>
      <c r="Y1831" s="21">
        <v>-1</v>
      </c>
      <c r="Z1831" s="21">
        <v>-1</v>
      </c>
      <c r="AA1831" s="21">
        <v>52.329960215017948</v>
      </c>
      <c r="AB1831" s="21">
        <v>-0.26231021585832054</v>
      </c>
      <c r="AC1831" s="21">
        <v>0.34539650057451315</v>
      </c>
      <c r="AD1831" s="21">
        <v>0.33290587555021561</v>
      </c>
      <c r="AE1831" s="21">
        <v>20.79960801332042</v>
      </c>
      <c r="AF1831" s="21">
        <v>-1</v>
      </c>
      <c r="AG1831" s="21">
        <v>-1</v>
      </c>
      <c r="AH1831" s="21">
        <v>-1</v>
      </c>
      <c r="AI1831" s="21">
        <v>0</v>
      </c>
      <c r="AJ1831" s="21">
        <v>-3.8697131404818548E-3</v>
      </c>
      <c r="AK1831" s="21">
        <v>0.41390500734718777</v>
      </c>
      <c r="AL1831" s="21">
        <v>0.24239395255497942</v>
      </c>
      <c r="AM1831" s="21">
        <v>-6.2474024651964694E-2</v>
      </c>
      <c r="AN1831" s="21">
        <v>0.2457813009202118</v>
      </c>
      <c r="AO1831" s="21">
        <v>0.50767442043682165</v>
      </c>
      <c r="AP1831" s="21">
        <v>7.3565022857801923</v>
      </c>
      <c r="AQ1831" s="21">
        <v>38.869172549270736</v>
      </c>
      <c r="AR1831" s="21">
        <v>0.91006222382181989</v>
      </c>
      <c r="AS1831" s="21">
        <v>1.4269958177677973</v>
      </c>
      <c r="AT1831" s="21">
        <v>-1</v>
      </c>
      <c r="AU1831" s="21">
        <v>-1</v>
      </c>
      <c r="AV1831" s="21">
        <v>0.14336903785731184</v>
      </c>
      <c r="AW1831" s="21">
        <v>72.352570376268616</v>
      </c>
      <c r="AX1831" s="21">
        <v>71.96559906222042</v>
      </c>
      <c r="AY1831" s="21">
        <v>0.46964411885595053</v>
      </c>
      <c r="AZ1831" s="21">
        <v>33.287461943560928</v>
      </c>
      <c r="BA1831" s="26">
        <v>1486.6570224750983</v>
      </c>
    </row>
    <row r="1832" spans="1:100" x14ac:dyDescent="0.25">
      <c r="A1832">
        <v>4517</v>
      </c>
      <c r="B1832" t="s">
        <v>2186</v>
      </c>
      <c r="C1832" s="26">
        <v>3</v>
      </c>
      <c r="D1832" s="21">
        <v>-0.35339386975822296</v>
      </c>
      <c r="E1832" s="21">
        <v>0</v>
      </c>
      <c r="F1832" s="21">
        <v>-2.8213966443329835E-2</v>
      </c>
      <c r="G1832" s="21">
        <v>-2.8213966443329835E-2</v>
      </c>
      <c r="H1832" s="21">
        <v>-5.3574665811318561E-2</v>
      </c>
      <c r="I1832" s="21">
        <v>0</v>
      </c>
      <c r="J1832" s="21">
        <v>-3.214479948679112</v>
      </c>
      <c r="K1832" s="21">
        <v>-5.3574665811318561E-2</v>
      </c>
      <c r="L1832" s="21">
        <v>-1.0000000000000009</v>
      </c>
      <c r="M1832" s="21">
        <v>-1.0000000000000009</v>
      </c>
      <c r="N1832" s="21">
        <v>-1.0714933162263705</v>
      </c>
      <c r="O1832" s="21">
        <v>-3.5960877848806656</v>
      </c>
      <c r="P1832" s="21">
        <v>2.5047560425503393E-2</v>
      </c>
      <c r="Q1832" s="21">
        <v>1.3097397537960249</v>
      </c>
      <c r="R1832" s="21">
        <v>0.53191321746943954</v>
      </c>
      <c r="S1832" s="21">
        <v>0.33894547250685769</v>
      </c>
      <c r="T1832" s="21">
        <v>0.1446941296760462</v>
      </c>
      <c r="U1832" s="21">
        <v>-6.1188183155589888E-2</v>
      </c>
      <c r="V1832" s="21">
        <v>0</v>
      </c>
      <c r="W1832" s="21">
        <v>19.041043393545301</v>
      </c>
      <c r="X1832" s="21">
        <v>0.10382233171457571</v>
      </c>
      <c r="Y1832" s="21">
        <v>-1.0000000000000009</v>
      </c>
      <c r="Z1832" s="21">
        <v>-1.0000000000000009</v>
      </c>
      <c r="AA1832" s="21">
        <v>12.39308584714362</v>
      </c>
      <c r="AB1832" s="21">
        <v>3.1384211400088347E-2</v>
      </c>
      <c r="AC1832" s="21">
        <v>-8.7087188546589478E-2</v>
      </c>
      <c r="AD1832" s="21">
        <v>-8.789443813092121E-2</v>
      </c>
      <c r="AE1832" s="21">
        <v>-7.1798707638711168</v>
      </c>
      <c r="AF1832" s="21">
        <v>-1.0000000000000009</v>
      </c>
      <c r="AG1832" s="21">
        <v>-1.0000000000000009</v>
      </c>
      <c r="AH1832" s="21">
        <v>-1.0000000000000009</v>
      </c>
      <c r="AI1832" s="21">
        <v>0</v>
      </c>
      <c r="AJ1832" s="21">
        <v>0</v>
      </c>
      <c r="AK1832" s="21">
        <v>-0.18202081277335233</v>
      </c>
      <c r="AL1832" s="21">
        <v>6.1486156960548176E-2</v>
      </c>
      <c r="AM1832" s="21">
        <v>0.33997222901404722</v>
      </c>
      <c r="AN1832" s="21">
        <v>1.0002367056202909E-2</v>
      </c>
      <c r="AO1832" s="21">
        <v>7.5892016614844184</v>
      </c>
      <c r="AP1832" s="21">
        <v>0.55748996120781402</v>
      </c>
      <c r="AQ1832" s="21">
        <v>15.826563444866206</v>
      </c>
      <c r="AR1832" s="21">
        <v>0.42245141902731409</v>
      </c>
      <c r="AS1832" s="21">
        <v>5.0247665903257202E-2</v>
      </c>
      <c r="AT1832" s="21">
        <v>-1.0000000000000009</v>
      </c>
      <c r="AU1832" s="21">
        <v>-1.0000000000000009</v>
      </c>
      <c r="AV1832" s="21">
        <v>0.50369925102610968</v>
      </c>
      <c r="AW1832" s="21">
        <v>9.354488023470779</v>
      </c>
      <c r="AX1832" s="21">
        <v>9.354488023470779</v>
      </c>
      <c r="AY1832" s="21">
        <v>-5.6952452101859286E-2</v>
      </c>
      <c r="AZ1832" s="21">
        <v>-39.537584649365897</v>
      </c>
      <c r="BA1832" s="26">
        <v>1393.0973105060127</v>
      </c>
      <c r="CU1832" t="e">
        <v>#N/A</v>
      </c>
      <c r="CV1832" t="e">
        <v>#N/A</v>
      </c>
    </row>
    <row r="1833" spans="1:100" x14ac:dyDescent="0.25">
      <c r="A1833">
        <v>4519</v>
      </c>
      <c r="B1833" t="s">
        <v>2187</v>
      </c>
      <c r="C1833" s="26">
        <v>3</v>
      </c>
      <c r="D1833" s="21">
        <v>4.7060099751332123</v>
      </c>
      <c r="E1833" s="21">
        <v>-7.1785769749384082E-2</v>
      </c>
      <c r="F1833" s="21">
        <v>1.2743168089492203</v>
      </c>
      <c r="G1833" s="21">
        <v>1.2537203039129674</v>
      </c>
      <c r="H1833" s="21">
        <v>0.41362355657682159</v>
      </c>
      <c r="I1833" s="21">
        <v>0</v>
      </c>
      <c r="J1833" s="21">
        <v>24.817413394609304</v>
      </c>
      <c r="K1833" s="21">
        <v>0.41362355657682159</v>
      </c>
      <c r="L1833" s="21">
        <v>-0.99999999999999967</v>
      </c>
      <c r="M1833" s="21">
        <v>-0.99999999999999967</v>
      </c>
      <c r="N1833" s="21">
        <v>8.2724711315364345</v>
      </c>
      <c r="O1833" s="21">
        <v>30.777143673655491</v>
      </c>
      <c r="P1833" s="21">
        <v>-0.55877272103517894</v>
      </c>
      <c r="Q1833" s="21">
        <v>-1.4620958745560275</v>
      </c>
      <c r="R1833" s="21">
        <v>-0.54875995069940098</v>
      </c>
      <c r="S1833" s="21">
        <v>0.32911836209379736</v>
      </c>
      <c r="T1833" s="21">
        <v>0.35738205297756009</v>
      </c>
      <c r="U1833" s="21">
        <v>0.17889548640533007</v>
      </c>
      <c r="V1833" s="21">
        <v>0</v>
      </c>
      <c r="W1833" s="21">
        <v>18.070893795994657</v>
      </c>
      <c r="X1833" s="21">
        <v>1.0125075237600836</v>
      </c>
      <c r="Y1833" s="21">
        <v>-0.99999999999999967</v>
      </c>
      <c r="Z1833" s="21">
        <v>-0.99999999999999967</v>
      </c>
      <c r="AA1833" s="21">
        <v>46.206156321363181</v>
      </c>
      <c r="AB1833" s="21">
        <v>-6.2232381912636858E-2</v>
      </c>
      <c r="AC1833" s="21">
        <v>0.42246945234767974</v>
      </c>
      <c r="AD1833" s="21">
        <v>0.21344337908631561</v>
      </c>
      <c r="AE1833" s="21">
        <v>28.684022476067934</v>
      </c>
      <c r="AF1833" s="21">
        <v>-0.99999999999999967</v>
      </c>
      <c r="AG1833" s="21">
        <v>-0.99999999999999967</v>
      </c>
      <c r="AH1833" s="21">
        <v>-0.99999999999999967</v>
      </c>
      <c r="AI1833" s="21">
        <v>-6.983686869781661E-3</v>
      </c>
      <c r="AJ1833" s="21">
        <v>0</v>
      </c>
      <c r="AK1833" s="21">
        <v>4.4670598123919096E-4</v>
      </c>
      <c r="AL1833" s="21">
        <v>-8.7277867366677142E-2</v>
      </c>
      <c r="AM1833" s="21">
        <v>0.64816820996417468</v>
      </c>
      <c r="AN1833" s="21">
        <v>0.18807943287457815</v>
      </c>
      <c r="AO1833" s="21">
        <v>16.206438779010554</v>
      </c>
      <c r="AP1833" s="21">
        <v>4.2655964850310664</v>
      </c>
      <c r="AQ1833" s="21">
        <v>42.888307190603932</v>
      </c>
      <c r="AR1833" s="21">
        <v>0.86539590147668788</v>
      </c>
      <c r="AS1833" s="21">
        <v>1.4261310803369052</v>
      </c>
      <c r="AT1833" s="21">
        <v>-0.99999999999999967</v>
      </c>
      <c r="AU1833" s="21">
        <v>-0.99999999999999967</v>
      </c>
      <c r="AV1833" s="21">
        <v>0.70496035321356776</v>
      </c>
      <c r="AW1833" s="21">
        <v>81.248896480049737</v>
      </c>
      <c r="AX1833" s="21">
        <v>81.109222742654097</v>
      </c>
      <c r="AY1833" s="21">
        <v>4.3750605539713612E-2</v>
      </c>
      <c r="AZ1833" s="21">
        <v>2.3080865882814647</v>
      </c>
      <c r="BA1833" s="26">
        <v>1441.986820176249</v>
      </c>
    </row>
    <row r="1834" spans="1:100" x14ac:dyDescent="0.25">
      <c r="A1834">
        <v>4521</v>
      </c>
      <c r="B1834" t="s">
        <v>2188</v>
      </c>
      <c r="C1834" s="26">
        <v>3</v>
      </c>
      <c r="D1834" s="21">
        <v>1.4310747613672123</v>
      </c>
      <c r="E1834" s="21">
        <v>5.9521040011522405E-2</v>
      </c>
      <c r="F1834" s="21">
        <v>9.5938296747107382E-2</v>
      </c>
      <c r="G1834" s="21">
        <v>0.1184441716577718</v>
      </c>
      <c r="H1834" s="21">
        <v>0.21079603954961959</v>
      </c>
      <c r="I1834" s="21">
        <v>-1.0687198439749138E-2</v>
      </c>
      <c r="J1834" s="21">
        <v>12.006530466592222</v>
      </c>
      <c r="K1834" s="21">
        <v>0.2001088411098704</v>
      </c>
      <c r="L1834" s="21">
        <v>-0.99999999999999989</v>
      </c>
      <c r="M1834" s="21">
        <v>-0.99999999999999989</v>
      </c>
      <c r="N1834" s="21">
        <v>4.0021768221974066</v>
      </c>
      <c r="O1834" s="21">
        <v>13.556049399617212</v>
      </c>
      <c r="P1834" s="21">
        <v>0.774669127050572</v>
      </c>
      <c r="Q1834" s="21">
        <v>1.797289149711546</v>
      </c>
      <c r="R1834" s="21">
        <v>0.63900089935770799</v>
      </c>
      <c r="S1834" s="21">
        <v>0.34770828421084915</v>
      </c>
      <c r="T1834" s="21">
        <v>0.33094308064944328</v>
      </c>
      <c r="U1834" s="21">
        <v>5.8147828614683331E-2</v>
      </c>
      <c r="V1834" s="21">
        <v>1.7752993684038317E-2</v>
      </c>
      <c r="W1834" s="21">
        <v>22.17773384196574</v>
      </c>
      <c r="X1834" s="21">
        <v>0.81526154762949488</v>
      </c>
      <c r="Y1834" s="21">
        <v>-0.99999999999999989</v>
      </c>
      <c r="Z1834" s="21">
        <v>-0.99999999999999989</v>
      </c>
      <c r="AA1834" s="21">
        <v>14.841887572285819</v>
      </c>
      <c r="AB1834" s="21">
        <v>-8.8578967076746479E-2</v>
      </c>
      <c r="AC1834" s="21">
        <v>-7.2855593547961672E-2</v>
      </c>
      <c r="AD1834" s="21">
        <v>1.937617243955695E-3</v>
      </c>
      <c r="AE1834" s="21">
        <v>-7.9748471690376288</v>
      </c>
      <c r="AF1834" s="21">
        <v>-0.99999999999999989</v>
      </c>
      <c r="AG1834" s="21">
        <v>-0.99999999999999989</v>
      </c>
      <c r="AH1834" s="21">
        <v>-0.99999999999999989</v>
      </c>
      <c r="AI1834" s="21">
        <v>0</v>
      </c>
      <c r="AJ1834" s="21">
        <v>1.7752993684038317E-2</v>
      </c>
      <c r="AK1834" s="21">
        <v>0.18413292617897259</v>
      </c>
      <c r="AL1834" s="21">
        <v>-6.4817243308899292E-2</v>
      </c>
      <c r="AM1834" s="21">
        <v>0.3238910568608887</v>
      </c>
      <c r="AN1834" s="21">
        <v>-7.4869790019740784E-2</v>
      </c>
      <c r="AO1834" s="21">
        <v>9.0179410524170809</v>
      </c>
      <c r="AP1834" s="21">
        <v>-2.1958309670380172</v>
      </c>
      <c r="AQ1834" s="21">
        <v>34.184264308557957</v>
      </c>
      <c r="AR1834" s="21">
        <v>0.75455218715901429</v>
      </c>
      <c r="AS1834" s="21">
        <v>1.0153703887393657</v>
      </c>
      <c r="AT1834" s="21">
        <v>-0.99999999999999989</v>
      </c>
      <c r="AU1834" s="21">
        <v>-0.99999999999999989</v>
      </c>
      <c r="AV1834" s="21">
        <v>0.75744507101547986</v>
      </c>
      <c r="AW1834" s="21">
        <v>26.202106004865012</v>
      </c>
      <c r="AX1834" s="21">
        <v>27.977405373268848</v>
      </c>
      <c r="AY1834" s="21">
        <v>0.19569381815158543</v>
      </c>
      <c r="AZ1834" s="21">
        <v>-24.16779701667749</v>
      </c>
      <c r="BA1834" s="26">
        <v>1361.6900100494743</v>
      </c>
    </row>
    <row r="1835" spans="1:100" x14ac:dyDescent="0.25">
      <c r="A1835">
        <v>4522</v>
      </c>
      <c r="B1835" t="s">
        <v>2189</v>
      </c>
      <c r="C1835" s="26">
        <v>3</v>
      </c>
      <c r="D1835" s="21">
        <v>4.9989513009416076</v>
      </c>
      <c r="E1835" s="21">
        <v>0</v>
      </c>
      <c r="F1835" s="21">
        <v>1.4591427105360502E-2</v>
      </c>
      <c r="G1835" s="21">
        <v>1.4591427105360502E-2</v>
      </c>
      <c r="H1835" s="21">
        <v>0.34389757091019257</v>
      </c>
      <c r="I1835" s="21">
        <v>0</v>
      </c>
      <c r="J1835" s="21">
        <v>20.633854254611553</v>
      </c>
      <c r="K1835" s="21">
        <v>0.34389757091019257</v>
      </c>
      <c r="L1835" s="21">
        <v>-1.0000000000000011</v>
      </c>
      <c r="M1835" s="21">
        <v>-1.0000000000000011</v>
      </c>
      <c r="N1835" s="21">
        <v>6.8779514182038506</v>
      </c>
      <c r="O1835" s="21">
        <v>25.647396982658531</v>
      </c>
      <c r="P1835" s="21">
        <v>0.41727151959296849</v>
      </c>
      <c r="Q1835" s="21">
        <v>-0.14793625414259093</v>
      </c>
      <c r="R1835" s="21">
        <v>2.1338761510424874E-2</v>
      </c>
      <c r="S1835" s="21">
        <v>0.33333333333333359</v>
      </c>
      <c r="T1835" s="21">
        <v>0.19730528999642932</v>
      </c>
      <c r="U1835" s="21">
        <v>-0.1998009894928218</v>
      </c>
      <c r="V1835" s="21">
        <v>0</v>
      </c>
      <c r="W1835" s="21">
        <v>-0.52239748293006527</v>
      </c>
      <c r="X1835" s="21">
        <v>-0.61597646492577363</v>
      </c>
      <c r="Y1835" s="21">
        <v>-1.0000000000000011</v>
      </c>
      <c r="Z1835" s="21">
        <v>-1.0000000000000011</v>
      </c>
      <c r="AA1835" s="21">
        <v>53.834558290538475</v>
      </c>
      <c r="AB1835" s="21">
        <v>0.44948068011563308</v>
      </c>
      <c r="AC1835" s="21">
        <v>0.29933078885944026</v>
      </c>
      <c r="AD1835" s="21">
        <v>0.33790087126408924</v>
      </c>
      <c r="AE1835" s="21">
        <v>54.335617011958099</v>
      </c>
      <c r="AF1835" s="21">
        <v>-1.0000000000000011</v>
      </c>
      <c r="AG1835" s="21">
        <v>-1.0000000000000011</v>
      </c>
      <c r="AH1835" s="21">
        <v>-1.0000000000000011</v>
      </c>
      <c r="AI1835" s="21">
        <v>0</v>
      </c>
      <c r="AJ1835" s="21">
        <v>0</v>
      </c>
      <c r="AK1835" s="21">
        <v>0.17697362107227954</v>
      </c>
      <c r="AL1835" s="21">
        <v>3.4885550880586452E-2</v>
      </c>
      <c r="AM1835" s="21">
        <v>-9.3325768260089731E-2</v>
      </c>
      <c r="AN1835" s="21">
        <v>0.13192784116017409</v>
      </c>
      <c r="AO1835" s="21">
        <v>-1.4482761011408454</v>
      </c>
      <c r="AP1835" s="21">
        <v>3.4726237834072857</v>
      </c>
      <c r="AQ1835" s="21">
        <v>20.111456771681496</v>
      </c>
      <c r="AR1835" s="21">
        <v>0.33083763383694098</v>
      </c>
      <c r="AS1835" s="21">
        <v>-0.27207889401558039</v>
      </c>
      <c r="AT1835" s="21">
        <v>-1.0000000000000011</v>
      </c>
      <c r="AU1835" s="21">
        <v>-1.0000000000000011</v>
      </c>
      <c r="AV1835" s="21">
        <v>3.5930188615785424E-2</v>
      </c>
      <c r="AW1835" s="21">
        <v>82.95457905660426</v>
      </c>
      <c r="AX1835" s="21">
        <v>82.95457905660426</v>
      </c>
      <c r="AY1835" s="21">
        <v>-9.4458939022930496E-3</v>
      </c>
      <c r="AZ1835" s="21">
        <v>-40.738620179856937</v>
      </c>
      <c r="BA1835" s="26">
        <v>1516.9375250176188</v>
      </c>
    </row>
    <row r="1836" spans="1:100" x14ac:dyDescent="0.25">
      <c r="A1836">
        <v>4523</v>
      </c>
      <c r="B1836" t="s">
        <v>2190</v>
      </c>
      <c r="C1836" s="26">
        <v>3</v>
      </c>
      <c r="D1836" s="21">
        <v>4.9133152287859829</v>
      </c>
      <c r="E1836" s="21">
        <v>0</v>
      </c>
      <c r="F1836" s="21">
        <v>-6.4128456565605146E-2</v>
      </c>
      <c r="G1836" s="21">
        <v>-6.4128456565605146E-2</v>
      </c>
      <c r="H1836" s="21">
        <v>7.9126858984816695E-2</v>
      </c>
      <c r="I1836" s="21">
        <v>0</v>
      </c>
      <c r="J1836" s="21">
        <v>4.7476115390890019</v>
      </c>
      <c r="K1836" s="21">
        <v>7.9126858984816695E-2</v>
      </c>
      <c r="L1836" s="21">
        <v>-1.0000000000000022</v>
      </c>
      <c r="M1836" s="21">
        <v>-1.0000000000000022</v>
      </c>
      <c r="N1836" s="21">
        <v>1.5825371796963337</v>
      </c>
      <c r="O1836" s="21">
        <v>9.5967983113093709</v>
      </c>
      <c r="P1836" s="21">
        <v>2.4106719370444756</v>
      </c>
      <c r="Q1836" s="21">
        <v>2.2899236557211853E-2</v>
      </c>
      <c r="R1836" s="21">
        <v>0.30199722691950054</v>
      </c>
      <c r="S1836" s="21">
        <v>0.3333333333333342</v>
      </c>
      <c r="T1836" s="21">
        <v>0.34673063537764598</v>
      </c>
      <c r="U1836" s="21">
        <v>-1.8104869168415395E-2</v>
      </c>
      <c r="V1836" s="21">
        <v>0</v>
      </c>
      <c r="W1836" s="21">
        <v>23.31328962230992</v>
      </c>
      <c r="X1836" s="21">
        <v>0.52697506910975922</v>
      </c>
      <c r="Y1836" s="21">
        <v>-1.0000000000000022</v>
      </c>
      <c r="Z1836" s="21">
        <v>-1.0000000000000022</v>
      </c>
      <c r="AA1836" s="21">
        <v>58.477373313377214</v>
      </c>
      <c r="AB1836" s="21">
        <v>0.24604314842723146</v>
      </c>
      <c r="AC1836" s="21">
        <v>-0.16806369762111326</v>
      </c>
      <c r="AD1836" s="21">
        <v>0.61926227847683657</v>
      </c>
      <c r="AE1836" s="21">
        <v>34.862086464147716</v>
      </c>
      <c r="AF1836" s="21">
        <v>-1.0000000000000022</v>
      </c>
      <c r="AG1836" s="21">
        <v>-1.0000000000000022</v>
      </c>
      <c r="AH1836" s="21">
        <v>-1.0000000000000022</v>
      </c>
      <c r="AI1836" s="21">
        <v>0</v>
      </c>
      <c r="AJ1836" s="21">
        <v>0</v>
      </c>
      <c r="AK1836" s="21">
        <v>0.15078019960863276</v>
      </c>
      <c r="AL1836" s="21">
        <v>0.12317589024086566</v>
      </c>
      <c r="AM1836" s="21">
        <v>-3.7479379856715338E-2</v>
      </c>
      <c r="AN1836" s="21">
        <v>0.14869770489854134</v>
      </c>
      <c r="AO1836" s="21">
        <v>-0.18308349837471954</v>
      </c>
      <c r="AP1836" s="21">
        <v>4.3333220736678602</v>
      </c>
      <c r="AQ1836" s="21">
        <v>28.06090116139891</v>
      </c>
      <c r="AR1836" s="21">
        <v>0.66195909954256471</v>
      </c>
      <c r="AS1836" s="21">
        <v>0.60610192809457608</v>
      </c>
      <c r="AT1836" s="21">
        <v>-1.0000000000000022</v>
      </c>
      <c r="AU1836" s="21">
        <v>-1.0000000000000022</v>
      </c>
      <c r="AV1836" s="21">
        <v>0.2378687703538955</v>
      </c>
      <c r="AW1836" s="21">
        <v>72.407493698354429</v>
      </c>
      <c r="AX1836" s="21">
        <v>72.407493698354429</v>
      </c>
      <c r="AY1836" s="21">
        <v>0.2855658859473918</v>
      </c>
      <c r="AZ1836" s="21">
        <v>2.8188122960200421</v>
      </c>
      <c r="BA1836" s="26">
        <v>1468.1031747965449</v>
      </c>
    </row>
    <row r="1837" spans="1:100" x14ac:dyDescent="0.25">
      <c r="A1837">
        <v>4524</v>
      </c>
      <c r="B1837" t="s">
        <v>2191</v>
      </c>
      <c r="C1837" s="26">
        <v>3</v>
      </c>
      <c r="D1837" s="21">
        <v>5.5785958988110682</v>
      </c>
      <c r="E1837" s="21">
        <v>-2.0668966749897037E-2</v>
      </c>
      <c r="F1837" s="21">
        <v>6.827905488242636E-3</v>
      </c>
      <c r="G1837" s="21">
        <v>6.827905488242636E-3</v>
      </c>
      <c r="H1837" s="21">
        <v>-0.25098512659975053</v>
      </c>
      <c r="I1837" s="21">
        <v>0</v>
      </c>
      <c r="J1837" s="21">
        <v>-15.059107595985029</v>
      </c>
      <c r="K1837" s="21">
        <v>-0.25098512659975053</v>
      </c>
      <c r="L1837" s="21">
        <v>-1.0000000000000022</v>
      </c>
      <c r="M1837" s="21">
        <v>-1.0000000000000022</v>
      </c>
      <c r="N1837" s="21">
        <v>-5.0197025319950086</v>
      </c>
      <c r="O1837" s="21">
        <v>-9.4736837916857191</v>
      </c>
      <c r="P1837" s="21">
        <v>0.51122167756514048</v>
      </c>
      <c r="Q1837" s="21">
        <v>-2.7325337506224665</v>
      </c>
      <c r="R1837" s="21">
        <v>-0.97131941766820018</v>
      </c>
      <c r="S1837" s="21">
        <v>0.36310567880904626</v>
      </c>
      <c r="T1837" s="21">
        <v>0.12863417015080642</v>
      </c>
      <c r="U1837" s="21">
        <v>0.14320748211212997</v>
      </c>
      <c r="V1837" s="21">
        <v>0</v>
      </c>
      <c r="W1837" s="21">
        <v>35.43729830686933</v>
      </c>
      <c r="X1837" s="21">
        <v>1.1859142785693297</v>
      </c>
      <c r="Y1837" s="21">
        <v>-1.0000000000000022</v>
      </c>
      <c r="Z1837" s="21">
        <v>-1.0000000000000022</v>
      </c>
      <c r="AA1837" s="21">
        <v>40.020629247474325</v>
      </c>
      <c r="AB1837" s="21">
        <v>-0.20348347651275783</v>
      </c>
      <c r="AC1837" s="21">
        <v>4.5984728573375114E-2</v>
      </c>
      <c r="AD1837" s="21">
        <v>0.26859175510484645</v>
      </c>
      <c r="AE1837" s="21">
        <v>5.554650358273185</v>
      </c>
      <c r="AF1837" s="21">
        <v>-1.0000000000000022</v>
      </c>
      <c r="AG1837" s="21">
        <v>-1.0000000000000022</v>
      </c>
      <c r="AH1837" s="21">
        <v>-1.0000000000000022</v>
      </c>
      <c r="AI1837" s="21">
        <v>0</v>
      </c>
      <c r="AJ1837" s="21">
        <v>0</v>
      </c>
      <c r="AK1837" s="21">
        <v>5.3599435077825941E-2</v>
      </c>
      <c r="AL1837" s="21">
        <v>-8.3565808509449724E-2</v>
      </c>
      <c r="AM1837" s="21">
        <v>0.53032950496977893</v>
      </c>
      <c r="AN1837" s="21">
        <v>-5.0197944033295736E-2</v>
      </c>
      <c r="AO1837" s="21">
        <v>13.526234799633601</v>
      </c>
      <c r="AP1837" s="21">
        <v>-1.6727776433796422</v>
      </c>
      <c r="AQ1837" s="21">
        <v>20.378190710884294</v>
      </c>
      <c r="AR1837" s="21">
        <v>0.63494733107198287</v>
      </c>
      <c r="AS1837" s="21">
        <v>0.93492915196957904</v>
      </c>
      <c r="AT1837" s="21">
        <v>-1.0000000000000022</v>
      </c>
      <c r="AU1837" s="21">
        <v>-1.0000000000000022</v>
      </c>
      <c r="AV1837" s="21">
        <v>-0.96449151217995743</v>
      </c>
      <c r="AW1837" s="21">
        <v>28.874167812408956</v>
      </c>
      <c r="AX1837" s="21">
        <v>28.874167812408956</v>
      </c>
      <c r="AY1837" s="21">
        <v>1.5503460247575207E-2</v>
      </c>
      <c r="AZ1837" s="21">
        <v>-48.465470826233549</v>
      </c>
      <c r="BA1837" s="26">
        <v>1320.3531851078335</v>
      </c>
    </row>
    <row r="1838" spans="1:100" x14ac:dyDescent="0.25">
      <c r="A1838">
        <v>4525</v>
      </c>
      <c r="B1838" t="s">
        <v>2192</v>
      </c>
      <c r="C1838" s="26">
        <v>3</v>
      </c>
      <c r="D1838" s="21">
        <v>5.0284418519231524</v>
      </c>
      <c r="E1838" s="21">
        <v>0.74652038638317708</v>
      </c>
      <c r="F1838" s="21">
        <v>0.69068838196112181</v>
      </c>
      <c r="G1838" s="21">
        <v>0.94376980583504466</v>
      </c>
      <c r="H1838" s="21">
        <v>0.56262770189327693</v>
      </c>
      <c r="I1838" s="21">
        <v>0</v>
      </c>
      <c r="J1838" s="21">
        <v>33.757662113596602</v>
      </c>
      <c r="K1838" s="21">
        <v>0.56262770189327693</v>
      </c>
      <c r="L1838" s="21">
        <v>-0.99999999999999933</v>
      </c>
      <c r="M1838" s="21">
        <v>-0.99999999999999933</v>
      </c>
      <c r="N1838" s="21">
        <v>11.252554037865535</v>
      </c>
      <c r="O1838" s="21">
        <v>39.729873771354811</v>
      </c>
      <c r="P1838" s="21">
        <v>0.71932678131944683</v>
      </c>
      <c r="Q1838" s="21">
        <v>0.26409799309428666</v>
      </c>
      <c r="R1838" s="21">
        <v>8.102079431357824E-2</v>
      </c>
      <c r="S1838" s="21">
        <v>0.33268644803414016</v>
      </c>
      <c r="T1838" s="21">
        <v>0.40788749780455552</v>
      </c>
      <c r="U1838" s="21">
        <v>0.56089038608397002</v>
      </c>
      <c r="V1838" s="21">
        <v>6.4813652532665939E-2</v>
      </c>
      <c r="W1838" s="21">
        <v>32.146011302482201</v>
      </c>
      <c r="X1838" s="21">
        <v>2.873965628294838</v>
      </c>
      <c r="Y1838" s="21">
        <v>-0.99999999999999933</v>
      </c>
      <c r="Z1838" s="21">
        <v>-0.99999999999999933</v>
      </c>
      <c r="AA1838" s="21">
        <v>54.868855914288915</v>
      </c>
      <c r="AB1838" s="21">
        <v>0.20961417193474999</v>
      </c>
      <c r="AC1838" s="21">
        <v>0.16555722739791504</v>
      </c>
      <c r="AD1838" s="21">
        <v>7.7665077017198353E-2</v>
      </c>
      <c r="AE1838" s="21">
        <v>22.641823817493165</v>
      </c>
      <c r="AF1838" s="21">
        <v>-0.99999999999999933</v>
      </c>
      <c r="AG1838" s="21">
        <v>-0.99999999999999933</v>
      </c>
      <c r="AH1838" s="21">
        <v>-0.99999999999999933</v>
      </c>
      <c r="AI1838" s="21">
        <v>2.2223227415950925E-2</v>
      </c>
      <c r="AJ1838" s="21">
        <v>6.4813652532665939E-2</v>
      </c>
      <c r="AK1838" s="21">
        <v>-0.21939290730510028</v>
      </c>
      <c r="AL1838" s="21">
        <v>0.24097083740592698</v>
      </c>
      <c r="AM1838" s="21">
        <v>-0.15888129904051326</v>
      </c>
      <c r="AN1838" s="21">
        <v>0.25614501255455946</v>
      </c>
      <c r="AO1838" s="21">
        <v>-5.0689970125383335</v>
      </c>
      <c r="AP1838" s="21">
        <v>7.6084795008936208</v>
      </c>
      <c r="AQ1838" s="21">
        <v>65.903673416078789</v>
      </c>
      <c r="AR1838" s="21">
        <v>1.3662779844553321</v>
      </c>
      <c r="AS1838" s="21">
        <v>3.4365933301881144</v>
      </c>
      <c r="AT1838" s="21">
        <v>-0.99999999999999933</v>
      </c>
      <c r="AU1838" s="21">
        <v>-0.99999999999999933</v>
      </c>
      <c r="AV1838" s="21">
        <v>1.0247906001486227</v>
      </c>
      <c r="AW1838" s="21">
        <v>102.20720918653731</v>
      </c>
      <c r="AX1838" s="21">
        <v>109.13303898812295</v>
      </c>
      <c r="AY1838" s="21">
        <v>0.44743764923080059</v>
      </c>
      <c r="AZ1838" s="21">
        <v>57.48423008704215</v>
      </c>
      <c r="BA1838" s="26">
        <v>1580.454951820203</v>
      </c>
      <c r="CU1838" t="e">
        <v>#N/A</v>
      </c>
      <c r="CV1838" t="e">
        <v>#N/A</v>
      </c>
    </row>
    <row r="1839" spans="1:100" x14ac:dyDescent="0.25">
      <c r="A1839">
        <v>4528</v>
      </c>
      <c r="B1839" t="s">
        <v>2193</v>
      </c>
      <c r="C1839" s="26">
        <v>2</v>
      </c>
      <c r="D1839" s="21">
        <v>3.3303691332156493</v>
      </c>
      <c r="E1839" s="21">
        <v>-8.9197211158032863E-2</v>
      </c>
      <c r="F1839" s="21">
        <v>-0.14517352155287247</v>
      </c>
      <c r="G1839" s="21">
        <v>-0.13816589859381739</v>
      </c>
      <c r="H1839" s="21">
        <v>2.3643829967424299E-2</v>
      </c>
      <c r="I1839" s="21">
        <v>0</v>
      </c>
      <c r="J1839" s="21">
        <v>1.4186297980454587</v>
      </c>
      <c r="K1839" s="21">
        <v>2.3643829967424299E-2</v>
      </c>
      <c r="L1839" s="21">
        <v>-1</v>
      </c>
      <c r="M1839" s="21">
        <v>-1</v>
      </c>
      <c r="N1839" s="21">
        <v>0.47287659934848603</v>
      </c>
      <c r="O1839" s="21">
        <v>5.318454246051072</v>
      </c>
      <c r="P1839" s="21">
        <v>-0.28395791394753994</v>
      </c>
      <c r="Q1839" s="21">
        <v>-0.37542434541635461</v>
      </c>
      <c r="R1839" s="21">
        <v>-0.12181507827474997</v>
      </c>
      <c r="S1839" s="21">
        <v>0.31927439986396616</v>
      </c>
      <c r="T1839" s="21">
        <v>0.23705821477991371</v>
      </c>
      <c r="U1839" s="21">
        <v>1.9272236187647278E-2</v>
      </c>
      <c r="V1839" s="21">
        <v>-7.0826379095604922E-3</v>
      </c>
      <c r="W1839" s="21">
        <v>20.63517124354107</v>
      </c>
      <c r="X1839" s="21">
        <v>0.53257658231197647</v>
      </c>
      <c r="Y1839" s="21">
        <v>-1</v>
      </c>
      <c r="Z1839" s="21">
        <v>-1</v>
      </c>
      <c r="AA1839" s="21">
        <v>34.83241464583466</v>
      </c>
      <c r="AB1839" s="21">
        <v>5.1979783810721714E-2</v>
      </c>
      <c r="AC1839" s="21">
        <v>5.2168575196476982E-2</v>
      </c>
      <c r="AD1839" s="21">
        <v>4.8139430048826551E-2</v>
      </c>
      <c r="AE1839" s="21">
        <v>11.592311735842888</v>
      </c>
      <c r="AF1839" s="21">
        <v>-1</v>
      </c>
      <c r="AG1839" s="21">
        <v>-1</v>
      </c>
      <c r="AH1839" s="21">
        <v>-1</v>
      </c>
      <c r="AI1839" s="21">
        <v>-4.1507471747317011E-3</v>
      </c>
      <c r="AJ1839" s="21">
        <v>-7.0826379095604922E-3</v>
      </c>
      <c r="AK1839" s="21">
        <v>0.16928576303592929</v>
      </c>
      <c r="AL1839" s="21">
        <v>2.5421939533180477E-3</v>
      </c>
      <c r="AM1839" s="21">
        <v>0.1888254961449477</v>
      </c>
      <c r="AN1839" s="21">
        <v>-5.3846359298939245E-3</v>
      </c>
      <c r="AO1839" s="21">
        <v>5.1952559585288354</v>
      </c>
      <c r="AP1839" s="21">
        <v>0.24990533179374541</v>
      </c>
      <c r="AQ1839" s="21">
        <v>25.590193994907487</v>
      </c>
      <c r="AR1839" s="21">
        <v>0.60875405582131581</v>
      </c>
      <c r="AS1839" s="21">
        <v>0.61008335533147351</v>
      </c>
      <c r="AT1839" s="21">
        <v>-1</v>
      </c>
      <c r="AU1839" s="21">
        <v>-1</v>
      </c>
      <c r="AV1839" s="21">
        <v>-0.10993716918376184</v>
      </c>
      <c r="AW1839" s="21">
        <v>45.585487965221354</v>
      </c>
      <c r="AX1839" s="21">
        <v>45.57843211786426</v>
      </c>
      <c r="AY1839" s="21">
        <v>9.5503029737377038E-2</v>
      </c>
      <c r="AZ1839" s="21">
        <v>-12.467336923492978</v>
      </c>
      <c r="BA1839" s="26">
        <v>1463.8702750526907</v>
      </c>
    </row>
    <row r="1840" spans="1:100" x14ac:dyDescent="0.25">
      <c r="A1840">
        <v>4529</v>
      </c>
      <c r="B1840" t="s">
        <v>2194</v>
      </c>
      <c r="C1840" s="26">
        <v>3</v>
      </c>
      <c r="D1840" s="21">
        <v>4.8604441594972814</v>
      </c>
      <c r="E1840" s="21">
        <v>3.1583580269517126E-3</v>
      </c>
      <c r="F1840" s="21">
        <v>0.24512835380061226</v>
      </c>
      <c r="G1840" s="21">
        <v>0.24512835380061226</v>
      </c>
      <c r="H1840" s="21">
        <v>-0.12093430305440657</v>
      </c>
      <c r="I1840" s="21">
        <v>0</v>
      </c>
      <c r="J1840" s="21">
        <v>-7.2560581832643978</v>
      </c>
      <c r="K1840" s="21">
        <v>-0.12093430305440657</v>
      </c>
      <c r="L1840" s="21">
        <v>-0.99999999999999922</v>
      </c>
      <c r="M1840" s="21">
        <v>-0.99999999999999922</v>
      </c>
      <c r="N1840" s="21">
        <v>-2.418686061088132</v>
      </c>
      <c r="O1840" s="21">
        <v>-2.1504856699664989</v>
      </c>
      <c r="P1840" s="21">
        <v>-0.26112644475299152</v>
      </c>
      <c r="Q1840" s="21">
        <v>3.2059927728152937</v>
      </c>
      <c r="R1840" s="21">
        <v>1.0092636496665197</v>
      </c>
      <c r="S1840" s="21">
        <v>0.33333333333333298</v>
      </c>
      <c r="T1840" s="21">
        <v>0.18769512036541228</v>
      </c>
      <c r="U1840" s="21">
        <v>-2.5863862746910208E-3</v>
      </c>
      <c r="V1840" s="21">
        <v>-7.6232235181545715E-3</v>
      </c>
      <c r="W1840" s="21">
        <v>25.270125878412248</v>
      </c>
      <c r="X1840" s="21">
        <v>0.4394286787999544</v>
      </c>
      <c r="Y1840" s="21">
        <v>-0.99999999999999922</v>
      </c>
      <c r="Z1840" s="21">
        <v>-0.99999999999999922</v>
      </c>
      <c r="AA1840" s="21">
        <v>14.817935212980631</v>
      </c>
      <c r="AB1840" s="21">
        <v>-0.17276860462915627</v>
      </c>
      <c r="AC1840" s="21">
        <v>2.6790142058622457E-2</v>
      </c>
      <c r="AD1840" s="21">
        <v>-8.3250623731428969E-2</v>
      </c>
      <c r="AE1840" s="21">
        <v>-11.461454315098138</v>
      </c>
      <c r="AF1840" s="21">
        <v>-0.99999999999999922</v>
      </c>
      <c r="AG1840" s="21">
        <v>-0.99999999999999922</v>
      </c>
      <c r="AH1840" s="21">
        <v>-0.99999999999999922</v>
      </c>
      <c r="AI1840" s="21">
        <v>-4.8994452799731164E-3</v>
      </c>
      <c r="AJ1840" s="21">
        <v>-7.6232235181545715E-3</v>
      </c>
      <c r="AK1840" s="21">
        <v>0.13533655659962096</v>
      </c>
      <c r="AL1840" s="21">
        <v>-4.3721487236403345E-2</v>
      </c>
      <c r="AM1840" s="21">
        <v>-8.99678767747219E-2</v>
      </c>
      <c r="AN1840" s="21">
        <v>3.7740833281664759E-4</v>
      </c>
      <c r="AO1840" s="21">
        <v>-1.5725141363699429</v>
      </c>
      <c r="AP1840" s="21">
        <v>-0.20917222786160011</v>
      </c>
      <c r="AQ1840" s="21">
        <v>18.014067695147862</v>
      </c>
      <c r="AR1840" s="21">
        <v>0.51081884390589982</v>
      </c>
      <c r="AS1840" s="21">
        <v>0.31849437574554795</v>
      </c>
      <c r="AT1840" s="21">
        <v>-0.99999999999999922</v>
      </c>
      <c r="AU1840" s="21">
        <v>-0.99999999999999922</v>
      </c>
      <c r="AV1840" s="21">
        <v>1.2543920034671312</v>
      </c>
      <c r="AW1840" s="21">
        <v>12.458277315152534</v>
      </c>
      <c r="AX1840" s="21">
        <v>11.597966057737606</v>
      </c>
      <c r="AY1840" s="21">
        <v>-6.6697915566385532E-2</v>
      </c>
      <c r="AZ1840" s="21">
        <v>-29.51686037955783</v>
      </c>
      <c r="BA1840" s="26">
        <v>1318.8506159188767</v>
      </c>
    </row>
    <row r="1841" spans="1:100" x14ac:dyDescent="0.25">
      <c r="A1841">
        <v>4531</v>
      </c>
      <c r="B1841" t="s">
        <v>2195</v>
      </c>
      <c r="C1841" s="26">
        <v>3</v>
      </c>
      <c r="D1841" s="21">
        <v>4.9747538517463425</v>
      </c>
      <c r="E1841" s="21">
        <v>7.1340095258272965E-2</v>
      </c>
      <c r="F1841" s="21">
        <v>-1.6542081955620902E-2</v>
      </c>
      <c r="G1841" s="21">
        <v>1.1321519494919233E-2</v>
      </c>
      <c r="H1841" s="21">
        <v>-0.14224164685393176</v>
      </c>
      <c r="I1841" s="21">
        <v>0</v>
      </c>
      <c r="J1841" s="21">
        <v>-8.5344988112359079</v>
      </c>
      <c r="K1841" s="21">
        <v>-0.14224164685393176</v>
      </c>
      <c r="L1841" s="21">
        <v>-1.0000000000000016</v>
      </c>
      <c r="M1841" s="21">
        <v>-1.0000000000000016</v>
      </c>
      <c r="N1841" s="21">
        <v>-2.8448329370786363</v>
      </c>
      <c r="O1841" s="21">
        <v>-3.5484234399946497</v>
      </c>
      <c r="P1841" s="21">
        <v>0.14882432396840473</v>
      </c>
      <c r="Q1841" s="21">
        <v>-1.516182898941373</v>
      </c>
      <c r="R1841" s="21">
        <v>-0.36598643469060826</v>
      </c>
      <c r="S1841" s="21">
        <v>0.33333333333333381</v>
      </c>
      <c r="T1841" s="21">
        <v>0.36048661532063353</v>
      </c>
      <c r="U1841" s="21">
        <v>0.17162108919601052</v>
      </c>
      <c r="V1841" s="21">
        <v>8.7811377648905231E-2</v>
      </c>
      <c r="W1841" s="21">
        <v>43.819762494112581</v>
      </c>
      <c r="X1841" s="21">
        <v>2.0765675001726707</v>
      </c>
      <c r="Y1841" s="21">
        <v>-1.0000000000000016</v>
      </c>
      <c r="Z1841" s="21">
        <v>-1.0000000000000016</v>
      </c>
      <c r="AA1841" s="21">
        <v>71.102788457001964</v>
      </c>
      <c r="AB1841" s="21">
        <v>0.19481962163631247</v>
      </c>
      <c r="AC1841" s="21">
        <v>0.11673976895520374</v>
      </c>
      <c r="AD1841" s="21">
        <v>0.24142085736008326</v>
      </c>
      <c r="AE1841" s="21">
        <v>27.649012397579977</v>
      </c>
      <c r="AF1841" s="21">
        <v>-1.0000000000000016</v>
      </c>
      <c r="AG1841" s="21">
        <v>-1.0000000000000016</v>
      </c>
      <c r="AH1841" s="21">
        <v>-1.0000000000000016</v>
      </c>
      <c r="AI1841" s="21">
        <v>0</v>
      </c>
      <c r="AJ1841" s="21">
        <v>8.7811377648905231E-2</v>
      </c>
      <c r="AK1841" s="21">
        <v>-0.10180460831631954</v>
      </c>
      <c r="AL1841" s="21">
        <v>-4.6409446780581849E-2</v>
      </c>
      <c r="AM1841" s="21">
        <v>0.11113066903917586</v>
      </c>
      <c r="AN1841" s="21">
        <v>0.75167133405475817</v>
      </c>
      <c r="AO1841" s="21">
        <v>2.2692436843977983</v>
      </c>
      <c r="AP1841" s="21">
        <v>18.559736117466041</v>
      </c>
      <c r="AQ1841" s="21">
        <v>35.285263682876675</v>
      </c>
      <c r="AR1841" s="21">
        <v>0.95325241549888262</v>
      </c>
      <c r="AS1841" s="21">
        <v>1.9343258533187402</v>
      </c>
      <c r="AT1841" s="21">
        <v>-1.0000000000000016</v>
      </c>
      <c r="AU1841" s="21">
        <v>-1.0000000000000016</v>
      </c>
      <c r="AV1841" s="21">
        <v>-0.35466491519568899</v>
      </c>
      <c r="AW1841" s="21">
        <v>86.114101134473358</v>
      </c>
      <c r="AX1841" s="21">
        <v>94.895238899363861</v>
      </c>
      <c r="AY1841" s="21">
        <v>-0.14767787642137142</v>
      </c>
      <c r="AZ1841" s="21">
        <v>-24.619046738220721</v>
      </c>
      <c r="BA1841" s="26">
        <v>1404.8870162989213</v>
      </c>
    </row>
    <row r="1842" spans="1:100" x14ac:dyDescent="0.25">
      <c r="A1842">
        <v>4533</v>
      </c>
      <c r="B1842" t="s">
        <v>2196</v>
      </c>
      <c r="C1842" s="26">
        <v>3</v>
      </c>
      <c r="D1842" s="21">
        <v>4.3204035117685216</v>
      </c>
      <c r="E1842" s="21">
        <v>7.270765614367207E-2</v>
      </c>
      <c r="F1842" s="21">
        <v>2.4727371506369122E-2</v>
      </c>
      <c r="G1842" s="21">
        <v>4.4934487567829487E-2</v>
      </c>
      <c r="H1842" s="21">
        <v>-0.14844097173424747</v>
      </c>
      <c r="I1842" s="21">
        <v>-3.2951644844798969E-2</v>
      </c>
      <c r="J1842" s="21">
        <v>-10.88355699474279</v>
      </c>
      <c r="K1842" s="21">
        <v>-0.18139261657904648</v>
      </c>
      <c r="L1842" s="21">
        <v>-1.0000000000000022</v>
      </c>
      <c r="M1842" s="21">
        <v>-1.0000000000000022</v>
      </c>
      <c r="N1842" s="21">
        <v>-3.6278523315809288</v>
      </c>
      <c r="O1842" s="21">
        <v>-6.5182189954064338</v>
      </c>
      <c r="P1842" s="21">
        <v>0.33226833546364964</v>
      </c>
      <c r="Q1842" s="21">
        <v>-0.21154059142411338</v>
      </c>
      <c r="R1842" s="21">
        <v>-7.0000706863991374E-2</v>
      </c>
      <c r="S1842" s="21">
        <v>0.33019798133407979</v>
      </c>
      <c r="T1842" s="21">
        <v>0.34091206639059829</v>
      </c>
      <c r="U1842" s="21">
        <v>1.7994366504857934E-2</v>
      </c>
      <c r="V1842" s="21">
        <v>2.4869785122797715E-3</v>
      </c>
      <c r="W1842" s="21">
        <v>34.919360372834475</v>
      </c>
      <c r="X1842" s="21">
        <v>0.94698073445409903</v>
      </c>
      <c r="Y1842" s="21">
        <v>-1.0000000000000022</v>
      </c>
      <c r="Z1842" s="21">
        <v>-1.0000000000000022</v>
      </c>
      <c r="AA1842" s="21">
        <v>56.503813687413377</v>
      </c>
      <c r="AB1842" s="21">
        <v>0.10351355256434508</v>
      </c>
      <c r="AC1842" s="21">
        <v>0.17187131229154046</v>
      </c>
      <c r="AD1842" s="21">
        <v>0.15770421557297212</v>
      </c>
      <c r="AE1842" s="21">
        <v>21.654454021442877</v>
      </c>
      <c r="AF1842" s="21">
        <v>-1.0000000000000022</v>
      </c>
      <c r="AG1842" s="21">
        <v>-1.0000000000000022</v>
      </c>
      <c r="AH1842" s="21">
        <v>-1.0000000000000022</v>
      </c>
      <c r="AI1842" s="21">
        <v>0</v>
      </c>
      <c r="AJ1842" s="21">
        <v>2.4869785122797715E-3</v>
      </c>
      <c r="AK1842" s="21">
        <v>1.2036756814693118E-2</v>
      </c>
      <c r="AL1842" s="21">
        <v>-0.25284057725367637</v>
      </c>
      <c r="AM1842" s="21">
        <v>-8.2523527801935045E-2</v>
      </c>
      <c r="AN1842" s="21">
        <v>-0.19239944848425852</v>
      </c>
      <c r="AO1842" s="21">
        <v>-2.0029044109749097</v>
      </c>
      <c r="AP1842" s="21">
        <v>-6.0741890983748466</v>
      </c>
      <c r="AQ1842" s="21">
        <v>24.035803378091703</v>
      </c>
      <c r="AR1842" s="21">
        <v>0.69159139274181547</v>
      </c>
      <c r="AS1842" s="21">
        <v>0.76558811787505254</v>
      </c>
      <c r="AT1842" s="21">
        <v>-1.0000000000000022</v>
      </c>
      <c r="AU1842" s="21">
        <v>-1.0000000000000022</v>
      </c>
      <c r="AV1842" s="21">
        <v>-2.506621929616178E-2</v>
      </c>
      <c r="AW1842" s="21">
        <v>43.911405593632082</v>
      </c>
      <c r="AX1842" s="21">
        <v>44.160103444860056</v>
      </c>
      <c r="AY1842" s="21">
        <v>0.24392886443900658</v>
      </c>
      <c r="AZ1842" s="21">
        <v>-3.9011405963039971</v>
      </c>
      <c r="BA1842" s="26">
        <v>1457.7558167226794</v>
      </c>
      <c r="CU1842" t="e">
        <v>#N/A</v>
      </c>
      <c r="CV1842" t="e">
        <v>#N/A</v>
      </c>
    </row>
    <row r="1843" spans="1:100" x14ac:dyDescent="0.25">
      <c r="A1843">
        <v>4534</v>
      </c>
      <c r="B1843" t="s">
        <v>2197</v>
      </c>
      <c r="C1843" s="26">
        <v>3</v>
      </c>
      <c r="D1843" s="21">
        <v>5.7624826539998848</v>
      </c>
      <c r="E1843" s="21">
        <v>0</v>
      </c>
      <c r="F1843" s="21">
        <v>-4.580015887286211E-2</v>
      </c>
      <c r="G1843" s="21">
        <v>-4.580015887286211E-2</v>
      </c>
      <c r="H1843" s="21">
        <v>-0.15352319622850813</v>
      </c>
      <c r="I1843" s="21">
        <v>0</v>
      </c>
      <c r="J1843" s="21">
        <v>-9.2113917737104885</v>
      </c>
      <c r="K1843" s="21">
        <v>-0.15352319622850813</v>
      </c>
      <c r="L1843" s="21">
        <v>-1.0000000000000004</v>
      </c>
      <c r="M1843" s="21">
        <v>-1.0000000000000004</v>
      </c>
      <c r="N1843" s="21">
        <v>-3.0704639245701624</v>
      </c>
      <c r="O1843" s="21">
        <v>-3.494709278583465</v>
      </c>
      <c r="P1843" s="21">
        <v>-3.6946002923984027E-2</v>
      </c>
      <c r="Q1843" s="21">
        <v>0.57335091779606007</v>
      </c>
      <c r="R1843" s="21">
        <v>0.21115850991644669</v>
      </c>
      <c r="S1843" s="21">
        <v>0.33333333333333343</v>
      </c>
      <c r="T1843" s="21">
        <v>0.3378475939807099</v>
      </c>
      <c r="U1843" s="21">
        <v>0.56295536033368476</v>
      </c>
      <c r="V1843" s="21">
        <v>-1.6079454874114083E-2</v>
      </c>
      <c r="W1843" s="21">
        <v>54.863201160084898</v>
      </c>
      <c r="X1843" s="21">
        <v>2.9845630962799832</v>
      </c>
      <c r="Y1843" s="21">
        <v>-1.0000000000000004</v>
      </c>
      <c r="Z1843" s="21">
        <v>-1.0000000000000004</v>
      </c>
      <c r="AA1843" s="21">
        <v>89.200537875399434</v>
      </c>
      <c r="AB1843" s="21">
        <v>1.5223767895463605E-2</v>
      </c>
      <c r="AC1843" s="21">
        <v>0.20171420763946962</v>
      </c>
      <c r="AD1843" s="21">
        <v>0.46558558857302945</v>
      </c>
      <c r="AE1843" s="21">
        <v>34.126178205398155</v>
      </c>
      <c r="AF1843" s="21">
        <v>-1.0000000000000004</v>
      </c>
      <c r="AG1843" s="21">
        <v>-1.0000000000000004</v>
      </c>
      <c r="AH1843" s="21">
        <v>-1.0000000000000004</v>
      </c>
      <c r="AI1843" s="21">
        <v>4.4377278790185947E-3</v>
      </c>
      <c r="AJ1843" s="21">
        <v>-1.6079454874114083E-2</v>
      </c>
      <c r="AK1843" s="21">
        <v>-4.3867264423361994E-2</v>
      </c>
      <c r="AL1843" s="21">
        <v>7.2604271958298397E-2</v>
      </c>
      <c r="AM1843" s="21">
        <v>-0.21333432487846571</v>
      </c>
      <c r="AN1843" s="21">
        <v>-6.4197356686271106E-2</v>
      </c>
      <c r="AO1843" s="21">
        <v>-5.5526944440784538</v>
      </c>
      <c r="AP1843" s="21">
        <v>-1.2419125573652861</v>
      </c>
      <c r="AQ1843" s="21">
        <v>45.651809386374417</v>
      </c>
      <c r="AR1843" s="21">
        <v>1.2180568327736139</v>
      </c>
      <c r="AS1843" s="21">
        <v>2.8310399000514734</v>
      </c>
      <c r="AT1843" s="21">
        <v>-1.0000000000000004</v>
      </c>
      <c r="AU1843" s="21">
        <v>-1.0000000000000004</v>
      </c>
      <c r="AV1843" s="21">
        <v>0.16535835104358454</v>
      </c>
      <c r="AW1843" s="21">
        <v>84.463916039450723</v>
      </c>
      <c r="AX1843" s="21">
        <v>82.944725109619696</v>
      </c>
      <c r="AY1843" s="21">
        <v>7.1600328200680297E-2</v>
      </c>
      <c r="AZ1843" s="21">
        <v>3.141603384684462</v>
      </c>
      <c r="BA1843" s="26">
        <v>1437.8967342958051</v>
      </c>
      <c r="CU1843" t="e">
        <v>#N/A</v>
      </c>
      <c r="CV1843" t="e">
        <v>#N/A</v>
      </c>
    </row>
    <row r="1844" spans="1:100" x14ac:dyDescent="0.25">
      <c r="A1844">
        <v>4536</v>
      </c>
      <c r="B1844" t="s">
        <v>2198</v>
      </c>
      <c r="C1844" s="26">
        <v>3</v>
      </c>
      <c r="D1844" s="21">
        <v>4.2616725355348235</v>
      </c>
      <c r="E1844" s="21">
        <v>1.4498861140982811E-2</v>
      </c>
      <c r="F1844" s="21">
        <v>7.9450211339848698E-2</v>
      </c>
      <c r="G1844" s="21">
        <v>7.9450211339848698E-2</v>
      </c>
      <c r="H1844" s="21">
        <v>0.7071079904538603</v>
      </c>
      <c r="I1844" s="21">
        <v>0</v>
      </c>
      <c r="J1844" s="21">
        <v>42.426479427231634</v>
      </c>
      <c r="K1844" s="21">
        <v>0.7071079904538603</v>
      </c>
      <c r="L1844" s="21">
        <v>-1</v>
      </c>
      <c r="M1844" s="21">
        <v>-1</v>
      </c>
      <c r="N1844" s="21">
        <v>14.142159809077205</v>
      </c>
      <c r="O1844" s="21">
        <v>46.767602174106301</v>
      </c>
      <c r="P1844" s="21">
        <v>-0.17501023174004501</v>
      </c>
      <c r="Q1844" s="21">
        <v>-5.1812419355467536E-2</v>
      </c>
      <c r="R1844" s="21">
        <v>-2.7520310092030559E-2</v>
      </c>
      <c r="S1844" s="21">
        <v>0.33333333333333343</v>
      </c>
      <c r="T1844" s="21">
        <v>0.24899690666448202</v>
      </c>
      <c r="U1844" s="21">
        <v>0.47671113807364962</v>
      </c>
      <c r="V1844" s="21">
        <v>5.1964609549664455E-2</v>
      </c>
      <c r="W1844" s="21">
        <v>16.155919886690754</v>
      </c>
      <c r="X1844" s="21">
        <v>2.124267029422326</v>
      </c>
      <c r="Y1844" s="21">
        <v>-1</v>
      </c>
      <c r="Z1844" s="21">
        <v>-1</v>
      </c>
      <c r="AA1844" s="21">
        <v>64.60243038025682</v>
      </c>
      <c r="AB1844" s="21">
        <v>0.38131820939499161</v>
      </c>
      <c r="AC1844" s="21">
        <v>0.26810392666755034</v>
      </c>
      <c r="AD1844" s="21">
        <v>0.32005848001061993</v>
      </c>
      <c r="AE1844" s="21">
        <v>48.474030803658103</v>
      </c>
      <c r="AF1844" s="21">
        <v>-1</v>
      </c>
      <c r="AG1844" s="21">
        <v>-1</v>
      </c>
      <c r="AH1844" s="21">
        <v>-1</v>
      </c>
      <c r="AI1844" s="21">
        <v>0</v>
      </c>
      <c r="AJ1844" s="21">
        <v>5.1964609549664455E-2</v>
      </c>
      <c r="AK1844" s="21">
        <v>8.9041909301379313E-3</v>
      </c>
      <c r="AL1844" s="21">
        <v>0.14998210349282859</v>
      </c>
      <c r="AM1844" s="21">
        <v>-0.1195347751073321</v>
      </c>
      <c r="AN1844" s="21">
        <v>-0.27776084021237479</v>
      </c>
      <c r="AO1844" s="21">
        <v>-2.9438484230326134</v>
      </c>
      <c r="AP1844" s="21">
        <v>-6.1941104878452249</v>
      </c>
      <c r="AQ1844" s="21">
        <v>58.582399313922387</v>
      </c>
      <c r="AR1844" s="21">
        <v>1.1110059876211289</v>
      </c>
      <c r="AS1844" s="21">
        <v>2.8313750198761864</v>
      </c>
      <c r="AT1844" s="21">
        <v>-1</v>
      </c>
      <c r="AU1844" s="21">
        <v>-1</v>
      </c>
      <c r="AV1844" s="21">
        <v>5.1929901247818155E-2</v>
      </c>
      <c r="AW1844" s="21">
        <v>105.17592206651791</v>
      </c>
      <c r="AX1844" s="21">
        <v>110.3723830214844</v>
      </c>
      <c r="AY1844" s="21">
        <v>0.59954712540814259</v>
      </c>
      <c r="AZ1844" s="21">
        <v>77.333046287719526</v>
      </c>
      <c r="BA1844" s="26">
        <v>1600.8288976298209</v>
      </c>
    </row>
    <row r="1845" spans="1:100" x14ac:dyDescent="0.25">
      <c r="A1845">
        <v>4537</v>
      </c>
      <c r="B1845" t="s">
        <v>2199</v>
      </c>
      <c r="C1845" s="26">
        <v>3</v>
      </c>
      <c r="D1845" s="21">
        <v>5.0569665199005129</v>
      </c>
      <c r="E1845" s="21">
        <v>-6.8883092854156846E-3</v>
      </c>
      <c r="F1845" s="21">
        <v>0.25872414219632667</v>
      </c>
      <c r="G1845" s="21">
        <v>0.25872414219632667</v>
      </c>
      <c r="H1845" s="21">
        <v>-0.1016886653368424</v>
      </c>
      <c r="I1845" s="21">
        <v>0</v>
      </c>
      <c r="J1845" s="21">
        <v>-6.1013199202105444</v>
      </c>
      <c r="K1845" s="21">
        <v>-0.1016886653368424</v>
      </c>
      <c r="L1845" s="21">
        <v>-0.99999999999999867</v>
      </c>
      <c r="M1845" s="21">
        <v>-0.99999999999999867</v>
      </c>
      <c r="N1845" s="21">
        <v>-2.033773306736848</v>
      </c>
      <c r="O1845" s="21">
        <v>-0.78562925811370676</v>
      </c>
      <c r="P1845" s="21">
        <v>-0.45179353583790799</v>
      </c>
      <c r="Q1845" s="21">
        <v>-2.1872001236305953</v>
      </c>
      <c r="R1845" s="21">
        <v>-0.73302041609477597</v>
      </c>
      <c r="S1845" s="21">
        <v>0.35645125574827435</v>
      </c>
      <c r="T1845" s="21">
        <v>0.37460592712348278</v>
      </c>
      <c r="U1845" s="21">
        <v>0.37662051335887059</v>
      </c>
      <c r="V1845" s="21">
        <v>-6.8883092854156846E-3</v>
      </c>
      <c r="W1845" s="21">
        <v>48.099122091282155</v>
      </c>
      <c r="X1845" s="21">
        <v>2.3391706397217367</v>
      </c>
      <c r="Y1845" s="21">
        <v>-0.99999999999999867</v>
      </c>
      <c r="Z1845" s="21">
        <v>-0.99999999999999867</v>
      </c>
      <c r="AA1845" s="21">
        <v>102.65749054734977</v>
      </c>
      <c r="AB1845" s="21">
        <v>0.36743114582216102</v>
      </c>
      <c r="AC1845" s="21">
        <v>0.33470173679599996</v>
      </c>
      <c r="AD1845" s="21">
        <v>0.40369489482508603</v>
      </c>
      <c r="AE1845" s="21">
        <v>55.291388872162322</v>
      </c>
      <c r="AF1845" s="21">
        <v>-0.99999999999999867</v>
      </c>
      <c r="AG1845" s="21">
        <v>-0.99999999999999867</v>
      </c>
      <c r="AH1845" s="21">
        <v>-0.99999999999999867</v>
      </c>
      <c r="AI1845" s="21">
        <v>1.8792914859741106E-2</v>
      </c>
      <c r="AJ1845" s="21">
        <v>-6.8883092854156846E-3</v>
      </c>
      <c r="AK1845" s="21">
        <v>0.11171578956743433</v>
      </c>
      <c r="AL1845" s="21">
        <v>4.2586707631588668E-3</v>
      </c>
      <c r="AM1845" s="21">
        <v>-5.6168130719405247E-2</v>
      </c>
      <c r="AN1845" s="21">
        <v>0.33717895369027878</v>
      </c>
      <c r="AO1845" s="21">
        <v>-0.84562432014795896</v>
      </c>
      <c r="AP1845" s="21">
        <v>8.4507671960727659</v>
      </c>
      <c r="AQ1845" s="21">
        <v>41.997802171071612</v>
      </c>
      <c r="AR1845" s="21">
        <v>1.1007893869452119</v>
      </c>
      <c r="AS1845" s="21">
        <v>2.2374819743848935</v>
      </c>
      <c r="AT1845" s="21">
        <v>-0.99999999999999867</v>
      </c>
      <c r="AU1845" s="21">
        <v>-0.99999999999999867</v>
      </c>
      <c r="AV1845" s="21">
        <v>-0.47429627389844931</v>
      </c>
      <c r="AW1845" s="21">
        <v>110.32262848530877</v>
      </c>
      <c r="AX1845" s="21">
        <v>110.009655853962</v>
      </c>
      <c r="AY1845" s="21">
        <v>0.35727147748913685</v>
      </c>
      <c r="AZ1845" s="21">
        <v>46.432370810937563</v>
      </c>
      <c r="BA1845" s="26">
        <v>1460.0267508102122</v>
      </c>
    </row>
    <row r="1846" spans="1:100" x14ac:dyDescent="0.25">
      <c r="A1846">
        <v>4539</v>
      </c>
      <c r="B1846" t="s">
        <v>2200</v>
      </c>
      <c r="C1846" s="26">
        <v>3</v>
      </c>
      <c r="D1846" s="21">
        <v>5.3814264724094638</v>
      </c>
      <c r="E1846" s="21">
        <v>0.58115223993297538</v>
      </c>
      <c r="F1846" s="21">
        <v>0.13680923047751756</v>
      </c>
      <c r="G1846" s="21">
        <v>0.22389281681113446</v>
      </c>
      <c r="H1846" s="21">
        <v>-1.8741592394169216E-2</v>
      </c>
      <c r="I1846" s="21">
        <v>0</v>
      </c>
      <c r="J1846" s="21">
        <v>-1.1244955436501551</v>
      </c>
      <c r="K1846" s="21">
        <v>-1.8741592394169216E-2</v>
      </c>
      <c r="L1846" s="21">
        <v>-1.0000000000000007</v>
      </c>
      <c r="M1846" s="21">
        <v>-1.0000000000000007</v>
      </c>
      <c r="N1846" s="21">
        <v>-0.37483184788338475</v>
      </c>
      <c r="O1846" s="21">
        <v>4.4808237455704418</v>
      </c>
      <c r="P1846" s="21">
        <v>7.7814678046549393</v>
      </c>
      <c r="Q1846" s="21">
        <v>0.98395252821468859</v>
      </c>
      <c r="R1846" s="21">
        <v>0.97787144137426618</v>
      </c>
      <c r="S1846" s="21">
        <v>0.33333333333333354</v>
      </c>
      <c r="T1846" s="21">
        <v>0.33400829843144403</v>
      </c>
      <c r="U1846" s="21">
        <v>0.39059156147433233</v>
      </c>
      <c r="V1846" s="21">
        <v>0.18290183129404547</v>
      </c>
      <c r="W1846" s="21">
        <v>50.383064677092982</v>
      </c>
      <c r="X1846" s="21">
        <v>3.3465354229186568</v>
      </c>
      <c r="Y1846" s="21">
        <v>-1.0000000000000007</v>
      </c>
      <c r="Z1846" s="21">
        <v>-1.0000000000000007</v>
      </c>
      <c r="AA1846" s="21">
        <v>86.728156002471167</v>
      </c>
      <c r="AB1846" s="21">
        <v>0.14548657201463933</v>
      </c>
      <c r="AC1846" s="21">
        <v>0.2944318039230272</v>
      </c>
      <c r="AD1846" s="21">
        <v>0.26742602174241176</v>
      </c>
      <c r="AE1846" s="21">
        <v>35.367219884003944</v>
      </c>
      <c r="AF1846" s="21">
        <v>-1.0000000000000007</v>
      </c>
      <c r="AG1846" s="21">
        <v>-1.0000000000000007</v>
      </c>
      <c r="AH1846" s="21">
        <v>-1.0000000000000007</v>
      </c>
      <c r="AI1846" s="21">
        <v>0</v>
      </c>
      <c r="AJ1846" s="21">
        <v>0.18290183129404547</v>
      </c>
      <c r="AK1846" s="21">
        <v>0.1014191014022677</v>
      </c>
      <c r="AL1846" s="21">
        <v>0.13165657901375932</v>
      </c>
      <c r="AM1846" s="21">
        <v>5.1027595391699307E-2</v>
      </c>
      <c r="AN1846" s="21">
        <v>0.42526182511322735</v>
      </c>
      <c r="AO1846" s="21">
        <v>1.7827853918038241</v>
      </c>
      <c r="AP1846" s="21">
        <v>11.289828522899475</v>
      </c>
      <c r="AQ1846" s="21">
        <v>49.258569133442819</v>
      </c>
      <c r="AR1846" s="21">
        <v>1.2408350245331556</v>
      </c>
      <c r="AS1846" s="21">
        <v>3.3277938305244876</v>
      </c>
      <c r="AT1846" s="21">
        <v>-1.0000000000000007</v>
      </c>
      <c r="AU1846" s="21">
        <v>-1.0000000000000007</v>
      </c>
      <c r="AV1846" s="21">
        <v>1.2017642581854009</v>
      </c>
      <c r="AW1846" s="21">
        <v>102.49880827094108</v>
      </c>
      <c r="AX1846" s="21">
        <v>120.78899140034555</v>
      </c>
      <c r="AY1846" s="21">
        <v>8.8700392738858935E-2</v>
      </c>
      <c r="AZ1846" s="21">
        <v>7.3209032271563546</v>
      </c>
      <c r="BA1846" s="26">
        <v>1537.0841883486078</v>
      </c>
      <c r="CU1846" t="e">
        <v>#N/A</v>
      </c>
      <c r="CV1846" t="e">
        <v>#N/A</v>
      </c>
    </row>
    <row r="1847" spans="1:100" x14ac:dyDescent="0.25">
      <c r="A1847">
        <v>4541</v>
      </c>
      <c r="B1847" t="s">
        <v>2201</v>
      </c>
      <c r="C1847" s="26">
        <v>3</v>
      </c>
      <c r="D1847" s="21">
        <v>5.1874352111476609</v>
      </c>
      <c r="E1847" s="21">
        <v>0.21384997696585878</v>
      </c>
      <c r="F1847" s="21">
        <v>6.21063094408937E-3</v>
      </c>
      <c r="G1847" s="21">
        <v>4.6496071153665067E-2</v>
      </c>
      <c r="H1847" s="21">
        <v>0.18076375340692949</v>
      </c>
      <c r="I1847" s="21">
        <v>0</v>
      </c>
      <c r="J1847" s="21">
        <v>10.845825204415766</v>
      </c>
      <c r="K1847" s="21">
        <v>0.18076375340692949</v>
      </c>
      <c r="L1847" s="21">
        <v>-1.0000000000000011</v>
      </c>
      <c r="M1847" s="21">
        <v>-1.0000000000000011</v>
      </c>
      <c r="N1847" s="21">
        <v>3.6152750681385886</v>
      </c>
      <c r="O1847" s="21">
        <v>16.079756486717088</v>
      </c>
      <c r="P1847" s="21">
        <v>3.0695134900573056</v>
      </c>
      <c r="Q1847" s="21">
        <v>1.1885587463752369E-2</v>
      </c>
      <c r="R1847" s="21">
        <v>0.25310667560086042</v>
      </c>
      <c r="S1847" s="21">
        <v>0.33679584147070174</v>
      </c>
      <c r="T1847" s="21">
        <v>0.36850685293615287</v>
      </c>
      <c r="U1847" s="21">
        <v>0.21411460257652504</v>
      </c>
      <c r="V1847" s="21">
        <v>0</v>
      </c>
      <c r="W1847" s="21">
        <v>29.546141743058019</v>
      </c>
      <c r="X1847" s="21">
        <v>1.4120305031066014</v>
      </c>
      <c r="Y1847" s="21">
        <v>-1.0000000000000011</v>
      </c>
      <c r="Z1847" s="21">
        <v>-1.0000000000000011</v>
      </c>
      <c r="AA1847" s="21">
        <v>75.245388681453491</v>
      </c>
      <c r="AB1847" s="21">
        <v>0.24285990998931845</v>
      </c>
      <c r="AC1847" s="21">
        <v>0.34334509942306174</v>
      </c>
      <c r="AD1847" s="21">
        <v>0.3227177958435119</v>
      </c>
      <c r="AE1847" s="21">
        <v>45.446140262794621</v>
      </c>
      <c r="AF1847" s="21">
        <v>-1.0000000000000011</v>
      </c>
      <c r="AG1847" s="21">
        <v>-1.0000000000000011</v>
      </c>
      <c r="AH1847" s="21">
        <v>-1.0000000000000011</v>
      </c>
      <c r="AI1847" s="21">
        <v>0</v>
      </c>
      <c r="AJ1847" s="21">
        <v>0</v>
      </c>
      <c r="AK1847" s="21">
        <v>-0.1216610449311018</v>
      </c>
      <c r="AL1847" s="21">
        <v>2.8759793490661822E-2</v>
      </c>
      <c r="AM1847" s="21">
        <v>8.2416530757566636E-2</v>
      </c>
      <c r="AN1847" s="21">
        <v>0.15194398578911336</v>
      </c>
      <c r="AO1847" s="21">
        <v>1.4521080442836596</v>
      </c>
      <c r="AP1847" s="21">
        <v>3.9423986121811394</v>
      </c>
      <c r="AQ1847" s="21">
        <v>40.391966947473776</v>
      </c>
      <c r="AR1847" s="21">
        <v>0.91941729698337993</v>
      </c>
      <c r="AS1847" s="21">
        <v>1.5927942565135313</v>
      </c>
      <c r="AT1847" s="21">
        <v>-1.0000000000000011</v>
      </c>
      <c r="AU1847" s="21">
        <v>-1.0000000000000011</v>
      </c>
      <c r="AV1847" s="21">
        <v>0.29960274675452547</v>
      </c>
      <c r="AW1847" s="21">
        <v>95.26754378035173</v>
      </c>
      <c r="AX1847" s="21">
        <v>95.26754378035173</v>
      </c>
      <c r="AY1847" s="21">
        <v>0.22607151469430689</v>
      </c>
      <c r="AZ1847" s="21">
        <v>45.357255563283431</v>
      </c>
      <c r="BA1847" s="26">
        <v>1488.3573768444926</v>
      </c>
    </row>
    <row r="1848" spans="1:100" x14ac:dyDescent="0.25">
      <c r="A1848">
        <v>4543</v>
      </c>
      <c r="B1848" t="s">
        <v>2202</v>
      </c>
      <c r="C1848" s="26">
        <v>3</v>
      </c>
      <c r="D1848" s="21">
        <v>4.8582306476832304</v>
      </c>
      <c r="E1848" s="21">
        <v>3.9049957267797391</v>
      </c>
      <c r="F1848" s="21">
        <v>1.0342563821637145</v>
      </c>
      <c r="G1848" s="21">
        <v>2.0394983029466323</v>
      </c>
      <c r="H1848" s="21">
        <v>0.15392227529988198</v>
      </c>
      <c r="I1848" s="21">
        <v>0</v>
      </c>
      <c r="J1848" s="21">
        <v>9.2353365179929217</v>
      </c>
      <c r="K1848" s="21">
        <v>0.15392227529988198</v>
      </c>
      <c r="L1848" s="21">
        <v>-1.0000000000000004</v>
      </c>
      <c r="M1848" s="21">
        <v>-1.0000000000000004</v>
      </c>
      <c r="N1848" s="21">
        <v>3.0784455059976414</v>
      </c>
      <c r="O1848" s="21">
        <v>16.133065468622792</v>
      </c>
      <c r="P1848" s="21">
        <v>2.1732804549084914</v>
      </c>
      <c r="Q1848" s="21">
        <v>-3.2141020137007592</v>
      </c>
      <c r="R1848" s="21">
        <v>-0.83591649496517817</v>
      </c>
      <c r="S1848" s="21">
        <v>0.33333333333333343</v>
      </c>
      <c r="T1848" s="21">
        <v>0.35244516804163156</v>
      </c>
      <c r="U1848" s="21">
        <v>0.15905682547110986</v>
      </c>
      <c r="V1848" s="21">
        <v>0</v>
      </c>
      <c r="W1848" s="21">
        <v>27.636522061847721</v>
      </c>
      <c r="X1848" s="21">
        <v>1.172252128618827</v>
      </c>
      <c r="Y1848" s="21">
        <v>-1.0000000000000004</v>
      </c>
      <c r="Z1848" s="21">
        <v>-1.0000000000000004</v>
      </c>
      <c r="AA1848" s="21">
        <v>50.857426279368383</v>
      </c>
      <c r="AB1848" s="21">
        <v>0.37278276687223871</v>
      </c>
      <c r="AC1848" s="21">
        <v>-0.17793297660172974</v>
      </c>
      <c r="AD1848" s="21">
        <v>0.28628662397920768</v>
      </c>
      <c r="AE1848" s="21">
        <v>24.056820712485859</v>
      </c>
      <c r="AF1848" s="21">
        <v>-1.0000000000000004</v>
      </c>
      <c r="AG1848" s="21">
        <v>-1.0000000000000004</v>
      </c>
      <c r="AH1848" s="21">
        <v>-1.0000000000000004</v>
      </c>
      <c r="AI1848" s="21">
        <v>-9.8478239532864137E-4</v>
      </c>
      <c r="AJ1848" s="21">
        <v>0</v>
      </c>
      <c r="AK1848" s="21">
        <v>0.10878044242447957</v>
      </c>
      <c r="AL1848" s="21">
        <v>-0.21413417020030875</v>
      </c>
      <c r="AM1848" s="21">
        <v>0.1479380618615074</v>
      </c>
      <c r="AN1848" s="21">
        <v>-8.9087197172156532E-2</v>
      </c>
      <c r="AO1848" s="21">
        <v>4.2423537586600828</v>
      </c>
      <c r="AP1848" s="21">
        <v>-3.2978507803054566</v>
      </c>
      <c r="AQ1848" s="21">
        <v>36.871858579840648</v>
      </c>
      <c r="AR1848" s="21">
        <v>0.84483532684607476</v>
      </c>
      <c r="AS1848" s="21">
        <v>1.3261744039187089</v>
      </c>
      <c r="AT1848" s="21">
        <v>-1.0000000000000004</v>
      </c>
      <c r="AU1848" s="21">
        <v>-1.0000000000000004</v>
      </c>
      <c r="AV1848" s="21">
        <v>1.2035818079814542</v>
      </c>
      <c r="AW1848" s="21">
        <v>63.692640967685712</v>
      </c>
      <c r="AX1848" s="21">
        <v>63.672945319779139</v>
      </c>
      <c r="AY1848" s="21">
        <v>2.4656390613452199E-2</v>
      </c>
      <c r="AZ1848" s="21">
        <v>-22.327425438921448</v>
      </c>
      <c r="BA1848" s="26">
        <v>1415.5999292160927</v>
      </c>
    </row>
    <row r="1849" spans="1:100" x14ac:dyDescent="0.25">
      <c r="A1849">
        <v>4546</v>
      </c>
      <c r="B1849" t="s">
        <v>2203</v>
      </c>
      <c r="C1849" s="26">
        <v>3</v>
      </c>
      <c r="D1849" s="21">
        <v>5.081024113806401</v>
      </c>
      <c r="E1849" s="21">
        <v>-0.54456112483386576</v>
      </c>
      <c r="F1849" s="21">
        <v>4.2697473912965703E-2</v>
      </c>
      <c r="G1849" s="21">
        <v>-0.10682788088630761</v>
      </c>
      <c r="H1849" s="21">
        <v>-0.13143871135484406</v>
      </c>
      <c r="I1849" s="21">
        <v>0</v>
      </c>
      <c r="J1849" s="21">
        <v>-7.886322681290646</v>
      </c>
      <c r="K1849" s="21">
        <v>-0.13143871135484406</v>
      </c>
      <c r="L1849" s="21">
        <v>-0.99999999999999989</v>
      </c>
      <c r="M1849" s="21">
        <v>-0.99999999999999989</v>
      </c>
      <c r="N1849" s="21">
        <v>-2.6287742270968812</v>
      </c>
      <c r="O1849" s="21">
        <v>-2.9121264483705529</v>
      </c>
      <c r="P1849" s="21">
        <v>-1.0547878226046847</v>
      </c>
      <c r="Q1849" s="21">
        <v>0.96344279153202705</v>
      </c>
      <c r="R1849" s="21">
        <v>0.14058600794685117</v>
      </c>
      <c r="S1849" s="21">
        <v>0.33333333333333365</v>
      </c>
      <c r="T1849" s="21">
        <v>0.33382991083177022</v>
      </c>
      <c r="U1849" s="21">
        <v>-5.8930709902969239E-2</v>
      </c>
      <c r="V1849" s="21">
        <v>-6.153106796962618E-2</v>
      </c>
      <c r="W1849" s="21">
        <v>27.125607105894087</v>
      </c>
      <c r="X1849" s="21">
        <v>0.19418928558875015</v>
      </c>
      <c r="Y1849" s="21">
        <v>-0.99999999999999989</v>
      </c>
      <c r="Z1849" s="21">
        <v>-0.99999999999999989</v>
      </c>
      <c r="AA1849" s="21">
        <v>36.868275924110364</v>
      </c>
      <c r="AB1849" s="21">
        <v>0.26921542131561804</v>
      </c>
      <c r="AC1849" s="21">
        <v>1.2425340090400694E-2</v>
      </c>
      <c r="AD1849" s="21">
        <v>-8.959910520063008E-2</v>
      </c>
      <c r="AE1849" s="21">
        <v>9.6020828102694225</v>
      </c>
      <c r="AF1849" s="21">
        <v>-0.99999999999999989</v>
      </c>
      <c r="AG1849" s="21">
        <v>-0.99999999999999989</v>
      </c>
      <c r="AH1849" s="21">
        <v>-0.99999999999999989</v>
      </c>
      <c r="AI1849" s="21">
        <v>0</v>
      </c>
      <c r="AJ1849" s="21">
        <v>-6.153106796962618E-2</v>
      </c>
      <c r="AK1849" s="21">
        <v>-0.32358812633482192</v>
      </c>
      <c r="AL1849" s="21">
        <v>0.11046126924154642</v>
      </c>
      <c r="AM1849" s="21">
        <v>0.35139863691830991</v>
      </c>
      <c r="AN1849" s="21">
        <v>5.3101342025169807E-2</v>
      </c>
      <c r="AO1849" s="21">
        <v>7.167025291283637</v>
      </c>
      <c r="AP1849" s="21">
        <v>1.8798398968369758</v>
      </c>
      <c r="AQ1849" s="21">
        <v>19.239284424603461</v>
      </c>
      <c r="AR1849" s="21">
        <v>0.54670146629250849</v>
      </c>
      <c r="AS1849" s="21">
        <v>6.2750574233906217E-2</v>
      </c>
      <c r="AT1849" s="21">
        <v>-0.99999999999999989</v>
      </c>
      <c r="AU1849" s="21">
        <v>-0.99999999999999989</v>
      </c>
      <c r="AV1849" s="21">
        <v>3.37581270605435E-2</v>
      </c>
      <c r="AW1849" s="21">
        <v>35.835989372576798</v>
      </c>
      <c r="AX1849" s="21">
        <v>29.682882575614183</v>
      </c>
      <c r="AY1849" s="21">
        <v>0.25078607116418228</v>
      </c>
      <c r="AZ1849" s="21">
        <v>-31.347819072149388</v>
      </c>
      <c r="BA1849" s="26">
        <v>1405.0695760142962</v>
      </c>
    </row>
    <row r="1850" spans="1:100" x14ac:dyDescent="0.25">
      <c r="A1850">
        <v>4547</v>
      </c>
      <c r="B1850" t="s">
        <v>2204</v>
      </c>
      <c r="C1850" s="26">
        <v>3</v>
      </c>
      <c r="D1850" s="21">
        <v>3.150573768585696</v>
      </c>
      <c r="E1850" s="21">
        <v>-0.3118420044397156</v>
      </c>
      <c r="F1850" s="21">
        <v>0.47290574144510061</v>
      </c>
      <c r="G1850" s="21">
        <v>0.38634769634129973</v>
      </c>
      <c r="H1850" s="21">
        <v>7.9186648447764546E-2</v>
      </c>
      <c r="I1850" s="21">
        <v>0</v>
      </c>
      <c r="J1850" s="21">
        <v>4.7511989068658718</v>
      </c>
      <c r="K1850" s="21">
        <v>7.9186648447764546E-2</v>
      </c>
      <c r="L1850" s="21">
        <v>-1.0000000000000002</v>
      </c>
      <c r="M1850" s="21">
        <v>-1.0000000000000002</v>
      </c>
      <c r="N1850" s="21">
        <v>1.5837329689552908</v>
      </c>
      <c r="O1850" s="21">
        <v>8.2881203717928695</v>
      </c>
      <c r="P1850" s="21">
        <v>-0.40128015634906494</v>
      </c>
      <c r="Q1850" s="21">
        <v>0.15595969287923214</v>
      </c>
      <c r="R1850" s="21">
        <v>-5.5433145658828967E-2</v>
      </c>
      <c r="S1850" s="21">
        <v>0.3333333333333337</v>
      </c>
      <c r="T1850" s="21">
        <v>0.28652657180225749</v>
      </c>
      <c r="U1850" s="21">
        <v>4.5352741266792618E-2</v>
      </c>
      <c r="V1850" s="21">
        <v>-1.3989523728325541E-2</v>
      </c>
      <c r="W1850" s="21">
        <v>22.881458969051746</v>
      </c>
      <c r="X1850" s="21">
        <v>0.59134031785396735</v>
      </c>
      <c r="Y1850" s="21">
        <v>-1.0000000000000002</v>
      </c>
      <c r="Z1850" s="21">
        <v>-1.0000000000000002</v>
      </c>
      <c r="AA1850" s="21">
        <v>47.872784159674573</v>
      </c>
      <c r="AB1850" s="21">
        <v>0.10167237136944338</v>
      </c>
      <c r="AC1850" s="21">
        <v>0.28307654133399579</v>
      </c>
      <c r="AD1850" s="21">
        <v>0.11618625402219447</v>
      </c>
      <c r="AE1850" s="21">
        <v>25.046758336281687</v>
      </c>
      <c r="AF1850" s="21">
        <v>-1.0000000000000002</v>
      </c>
      <c r="AG1850" s="21">
        <v>-1.0000000000000002</v>
      </c>
      <c r="AH1850" s="21">
        <v>-1.0000000000000002</v>
      </c>
      <c r="AI1850" s="21">
        <v>0</v>
      </c>
      <c r="AJ1850" s="21">
        <v>-1.3989523728325541E-2</v>
      </c>
      <c r="AK1850" s="21">
        <v>0.15468801720028585</v>
      </c>
      <c r="AL1850" s="21">
        <v>9.6798696083298497E-2</v>
      </c>
      <c r="AM1850" s="21">
        <v>0.23953063653333337</v>
      </c>
      <c r="AN1850" s="21">
        <v>-0.12211789218826882</v>
      </c>
      <c r="AO1850" s="21">
        <v>6.7617059993347643</v>
      </c>
      <c r="AP1850" s="21">
        <v>-2.5689538242902286</v>
      </c>
      <c r="AQ1850" s="21">
        <v>27.632657875917623</v>
      </c>
      <c r="AR1850" s="21">
        <v>0.6512231226740578</v>
      </c>
      <c r="AS1850" s="21">
        <v>0.6705269663017317</v>
      </c>
      <c r="AT1850" s="21">
        <v>-1.0000000000000002</v>
      </c>
      <c r="AU1850" s="21">
        <v>-1.0000000000000002</v>
      </c>
      <c r="AV1850" s="21">
        <v>0.33091455068247089</v>
      </c>
      <c r="AW1850" s="21">
        <v>53.591950707177233</v>
      </c>
      <c r="AX1850" s="21">
        <v>52.192998334344679</v>
      </c>
      <c r="AY1850" s="21">
        <v>0.33126062283687641</v>
      </c>
      <c r="AZ1850" s="21">
        <v>5.0308430306149079</v>
      </c>
      <c r="BA1850" s="26">
        <v>1446.1790382314148</v>
      </c>
      <c r="CU1850" t="e">
        <v>#N/A</v>
      </c>
      <c r="CV1850" t="e">
        <v>#N/A</v>
      </c>
    </row>
    <row r="1851" spans="1:100" x14ac:dyDescent="0.25">
      <c r="A1851">
        <v>4549</v>
      </c>
      <c r="B1851" t="s">
        <v>2205</v>
      </c>
      <c r="C1851" s="26">
        <v>3</v>
      </c>
      <c r="D1851" s="21">
        <v>4.8268801444605662</v>
      </c>
      <c r="E1851" s="21">
        <v>-6.2995933494868483E-2</v>
      </c>
      <c r="F1851" s="21">
        <v>-0.16394351673075164</v>
      </c>
      <c r="G1851" s="21">
        <v>-0.17240046179252691</v>
      </c>
      <c r="H1851" s="21">
        <v>-0.1376481726172667</v>
      </c>
      <c r="I1851" s="21">
        <v>0</v>
      </c>
      <c r="J1851" s="21">
        <v>-8.2588903570360017</v>
      </c>
      <c r="K1851" s="21">
        <v>-0.1376481726172667</v>
      </c>
      <c r="L1851" s="21">
        <v>-1</v>
      </c>
      <c r="M1851" s="21">
        <v>-1</v>
      </c>
      <c r="N1851" s="21">
        <v>-2.7529634523453339</v>
      </c>
      <c r="O1851" s="21">
        <v>-3.6044106743679638</v>
      </c>
      <c r="P1851" s="21">
        <v>2.683407996063536E-2</v>
      </c>
      <c r="Q1851" s="21">
        <v>5.5521551184587743</v>
      </c>
      <c r="R1851" s="21">
        <v>1.8881645853936551</v>
      </c>
      <c r="S1851" s="21">
        <v>0.33333333333333315</v>
      </c>
      <c r="T1851" s="21">
        <v>0.2562426726352407</v>
      </c>
      <c r="U1851" s="21">
        <v>0.19161244223828944</v>
      </c>
      <c r="V1851" s="21">
        <v>-4.5633560541867152E-2</v>
      </c>
      <c r="W1851" s="21">
        <v>34.928122411290545</v>
      </c>
      <c r="X1851" s="21">
        <v>1.1427819235897034</v>
      </c>
      <c r="Y1851" s="21">
        <v>-1</v>
      </c>
      <c r="Z1851" s="21">
        <v>-1</v>
      </c>
      <c r="AA1851" s="21">
        <v>53.777726003825485</v>
      </c>
      <c r="AB1851" s="21">
        <v>0.26936190761454659</v>
      </c>
      <c r="AC1851" s="21">
        <v>-3.4442554178010128E-3</v>
      </c>
      <c r="AD1851" s="21">
        <v>7.3311127946080246E-2</v>
      </c>
      <c r="AE1851" s="21">
        <v>16.961439007141298</v>
      </c>
      <c r="AF1851" s="21">
        <v>-1</v>
      </c>
      <c r="AG1851" s="21">
        <v>-1</v>
      </c>
      <c r="AH1851" s="21">
        <v>-1</v>
      </c>
      <c r="AI1851" s="21">
        <v>0</v>
      </c>
      <c r="AJ1851" s="21">
        <v>-4.5633560541867152E-2</v>
      </c>
      <c r="AK1851" s="21">
        <v>3.5921600963287004E-2</v>
      </c>
      <c r="AL1851" s="21">
        <v>4.6366189689564984E-2</v>
      </c>
      <c r="AM1851" s="21">
        <v>0.40393744237548806</v>
      </c>
      <c r="AN1851" s="21">
        <v>0.19984173456233612</v>
      </c>
      <c r="AO1851" s="21">
        <v>10.278044064203637</v>
      </c>
      <c r="AP1851" s="21">
        <v>5.227874312506227</v>
      </c>
      <c r="AQ1851" s="21">
        <v>26.669232054254536</v>
      </c>
      <c r="AR1851" s="21">
        <v>0.73555488766499644</v>
      </c>
      <c r="AS1851" s="21">
        <v>1.0051337509724356</v>
      </c>
      <c r="AT1851" s="21">
        <v>-1</v>
      </c>
      <c r="AU1851" s="21">
        <v>-1</v>
      </c>
      <c r="AV1851" s="21">
        <v>1.7157641236011285</v>
      </c>
      <c r="AW1851" s="21">
        <v>55.401189641963768</v>
      </c>
      <c r="AX1851" s="21">
        <v>50.837833587777055</v>
      </c>
      <c r="AY1851" s="21">
        <v>-8.4865479391203119E-2</v>
      </c>
      <c r="AZ1851" s="21">
        <v>-44.994056202518692</v>
      </c>
      <c r="BA1851" s="26">
        <v>1389.959586611207</v>
      </c>
    </row>
    <row r="1852" spans="1:100" x14ac:dyDescent="0.25">
      <c r="A1852">
        <v>4550</v>
      </c>
      <c r="B1852" t="s">
        <v>2206</v>
      </c>
      <c r="C1852" s="26">
        <v>3</v>
      </c>
      <c r="D1852" s="21">
        <v>4.9380758623493533</v>
      </c>
      <c r="E1852" s="21">
        <v>0.64563463725724712</v>
      </c>
      <c r="F1852" s="21">
        <v>-1.8435753905763379</v>
      </c>
      <c r="G1852" s="21">
        <v>-1.6199634340158189</v>
      </c>
      <c r="H1852" s="21">
        <v>0.33967322449908638</v>
      </c>
      <c r="I1852" s="21">
        <v>0</v>
      </c>
      <c r="J1852" s="21">
        <v>20.380393469945172</v>
      </c>
      <c r="K1852" s="21">
        <v>0.33967322449908638</v>
      </c>
      <c r="L1852" s="21">
        <v>-1.0000000000000002</v>
      </c>
      <c r="M1852" s="21">
        <v>-1.0000000000000002</v>
      </c>
      <c r="N1852" s="21">
        <v>6.7934644899817265</v>
      </c>
      <c r="O1852" s="21">
        <v>23.698505898278707</v>
      </c>
      <c r="P1852" s="21">
        <v>1.6849097876560093</v>
      </c>
      <c r="Q1852" s="21">
        <v>4.7812551626166426</v>
      </c>
      <c r="R1852" s="21">
        <v>1.7711227453343505</v>
      </c>
      <c r="S1852" s="21">
        <v>0.33333333333333365</v>
      </c>
      <c r="T1852" s="21">
        <v>0.38398785448919148</v>
      </c>
      <c r="U1852" s="21">
        <v>0.14770467520837474</v>
      </c>
      <c r="V1852" s="21">
        <v>-4.694039862625188E-3</v>
      </c>
      <c r="W1852" s="21">
        <v>20.826343946767533</v>
      </c>
      <c r="X1852" s="21">
        <v>0.97464286515023035</v>
      </c>
      <c r="Y1852" s="21">
        <v>-1.0000000000000002</v>
      </c>
      <c r="Z1852" s="21">
        <v>-1.0000000000000002</v>
      </c>
      <c r="AA1852" s="21">
        <v>73.755437917921398</v>
      </c>
      <c r="AB1852" s="21">
        <v>0.37689600004733775</v>
      </c>
      <c r="AC1852" s="21">
        <v>0.38981412587614356</v>
      </c>
      <c r="AD1852" s="21">
        <v>0.25644929859290844</v>
      </c>
      <c r="AE1852" s="21">
        <v>51.157971225819487</v>
      </c>
      <c r="AF1852" s="21">
        <v>-1.0000000000000002</v>
      </c>
      <c r="AG1852" s="21">
        <v>-1.0000000000000002</v>
      </c>
      <c r="AH1852" s="21">
        <v>-1.0000000000000002</v>
      </c>
      <c r="AI1852" s="21">
        <v>1.1698292841457587E-2</v>
      </c>
      <c r="AJ1852" s="21">
        <v>-4.694039862625188E-3</v>
      </c>
      <c r="AK1852" s="21">
        <v>0.1607097133468105</v>
      </c>
      <c r="AL1852" s="21">
        <v>0.27372535318139074</v>
      </c>
      <c r="AM1852" s="21">
        <v>0.4494022037259684</v>
      </c>
      <c r="AN1852" s="21">
        <v>0.50113955459644632</v>
      </c>
      <c r="AO1852" s="21">
        <v>12.038603659883263</v>
      </c>
      <c r="AP1852" s="21">
        <v>13.897115630818114</v>
      </c>
      <c r="AQ1852" s="21">
        <v>41.206737416712727</v>
      </c>
      <c r="AR1852" s="21">
        <v>0.86033182316827439</v>
      </c>
      <c r="AS1852" s="21">
        <v>1.3143160896493165</v>
      </c>
      <c r="AT1852" s="21">
        <v>-1.0000000000000002</v>
      </c>
      <c r="AU1852" s="21">
        <v>-1.0000000000000002</v>
      </c>
      <c r="AV1852" s="21">
        <v>0.15115931131853197</v>
      </c>
      <c r="AW1852" s="21">
        <v>111.35105944701822</v>
      </c>
      <c r="AX1852" s="21">
        <v>111.11562131758484</v>
      </c>
      <c r="AY1852" s="21">
        <v>0.16963007857012005</v>
      </c>
      <c r="AZ1852" s="21">
        <v>8.4643149932486565</v>
      </c>
      <c r="BA1852" s="26">
        <v>1473.9855600536864</v>
      </c>
    </row>
    <row r="1853" spans="1:100" x14ac:dyDescent="0.25">
      <c r="A1853">
        <v>4555</v>
      </c>
      <c r="B1853" t="s">
        <v>2207</v>
      </c>
      <c r="C1853" s="26">
        <v>3</v>
      </c>
      <c r="D1853" s="21">
        <v>3.0552713500798312</v>
      </c>
      <c r="E1853" s="21">
        <v>-3.6577503925463717E-2</v>
      </c>
      <c r="F1853" s="21">
        <v>-0.1242820214856645</v>
      </c>
      <c r="G1853" s="21">
        <v>-0.13483527675699039</v>
      </c>
      <c r="H1853" s="21">
        <v>-4.9364841060207824E-2</v>
      </c>
      <c r="I1853" s="21">
        <v>0</v>
      </c>
      <c r="J1853" s="21">
        <v>-2.9618904636124692</v>
      </c>
      <c r="K1853" s="21">
        <v>-4.9364841060207824E-2</v>
      </c>
      <c r="L1853" s="21">
        <v>-1</v>
      </c>
      <c r="M1853" s="21">
        <v>-1</v>
      </c>
      <c r="N1853" s="21">
        <v>-0.98729682120415707</v>
      </c>
      <c r="O1853" s="21">
        <v>-4.1454390289629217E-2</v>
      </c>
      <c r="P1853" s="21">
        <v>6.2076505306739902</v>
      </c>
      <c r="Q1853" s="21">
        <v>2.0340717598675613</v>
      </c>
      <c r="R1853" s="21">
        <v>1.3305398827856307</v>
      </c>
      <c r="S1853" s="21">
        <v>0.33333333333333359</v>
      </c>
      <c r="T1853" s="21">
        <v>-8.2048045774607822E-2</v>
      </c>
      <c r="U1853" s="21">
        <v>3.6326826517513948E-2</v>
      </c>
      <c r="V1853" s="21">
        <v>-2.1709414713309678E-2</v>
      </c>
      <c r="W1853" s="21">
        <v>12.610701616925505</v>
      </c>
      <c r="X1853" s="21">
        <v>-9.7061053788431287E-2</v>
      </c>
      <c r="Y1853" s="21">
        <v>-1</v>
      </c>
      <c r="Z1853" s="21">
        <v>-1</v>
      </c>
      <c r="AA1853" s="21">
        <v>34.463116403582752</v>
      </c>
      <c r="AB1853" s="21">
        <v>0.31197130868740824</v>
      </c>
      <c r="AC1853" s="21">
        <v>0.1083160925219326</v>
      </c>
      <c r="AD1853" s="21">
        <v>-9.849903131908453E-3</v>
      </c>
      <c r="AE1853" s="21">
        <v>20.521874903871616</v>
      </c>
      <c r="AF1853" s="21">
        <v>-1</v>
      </c>
      <c r="AG1853" s="21">
        <v>-1</v>
      </c>
      <c r="AH1853" s="21">
        <v>-1</v>
      </c>
      <c r="AI1853" s="21">
        <v>-4.9511598805609376E-3</v>
      </c>
      <c r="AJ1853" s="21">
        <v>-2.1709414713309678E-2</v>
      </c>
      <c r="AK1853" s="21">
        <v>0.11726839672501926</v>
      </c>
      <c r="AL1853" s="21">
        <v>3.1168737919973113E-2</v>
      </c>
      <c r="AM1853" s="21">
        <v>0.21264206323580376</v>
      </c>
      <c r="AN1853" s="21">
        <v>0.26613981580665147</v>
      </c>
      <c r="AO1853" s="21">
        <v>5.9023935645201879</v>
      </c>
      <c r="AP1853" s="21">
        <v>6.8093390847661528</v>
      </c>
      <c r="AQ1853" s="21">
        <v>9.6488111533130372</v>
      </c>
      <c r="AR1853" s="21">
        <v>0.26590269936292976</v>
      </c>
      <c r="AS1853" s="21">
        <v>-0.14642589484863927</v>
      </c>
      <c r="AT1853" s="21">
        <v>-1</v>
      </c>
      <c r="AU1853" s="21">
        <v>-1</v>
      </c>
      <c r="AV1853" s="21">
        <v>1.1957046060286407</v>
      </c>
      <c r="AW1853" s="21">
        <v>41.231001098059274</v>
      </c>
      <c r="AX1853" s="21">
        <v>38.961036429117087</v>
      </c>
      <c r="AY1853" s="21">
        <v>-3.4933765468530352E-2</v>
      </c>
      <c r="AZ1853" s="21">
        <v>-42.677390123824814</v>
      </c>
      <c r="BA1853" s="26">
        <v>1370.9598675812099</v>
      </c>
    </row>
    <row r="1854" spans="1:100" x14ac:dyDescent="0.25">
      <c r="A1854">
        <v>4557</v>
      </c>
      <c r="B1854" t="s">
        <v>2208</v>
      </c>
      <c r="C1854" s="26">
        <v>3</v>
      </c>
      <c r="D1854" s="21">
        <v>4.2926269658571963</v>
      </c>
      <c r="E1854" s="21">
        <v>-2.8518090512292572E-2</v>
      </c>
      <c r="F1854" s="21">
        <v>1.5091181789570798</v>
      </c>
      <c r="G1854" s="21">
        <v>1.502025241153516</v>
      </c>
      <c r="H1854" s="21">
        <v>0.32321270290957571</v>
      </c>
      <c r="I1854" s="21">
        <v>0</v>
      </c>
      <c r="J1854" s="21">
        <v>19.392762174574539</v>
      </c>
      <c r="K1854" s="21">
        <v>0.32321270290957571</v>
      </c>
      <c r="L1854" s="21">
        <v>-0.99999999999999967</v>
      </c>
      <c r="M1854" s="21">
        <v>-0.99999999999999967</v>
      </c>
      <c r="N1854" s="21">
        <v>6.464254058191516</v>
      </c>
      <c r="O1854" s="21">
        <v>25.18741438158526</v>
      </c>
      <c r="P1854" s="21">
        <v>0.71486891201778258</v>
      </c>
      <c r="Q1854" s="21">
        <v>8.9440710206466498</v>
      </c>
      <c r="R1854" s="21">
        <v>2.9851579309924934</v>
      </c>
      <c r="S1854" s="21">
        <v>0.33333333333333298</v>
      </c>
      <c r="T1854" s="21">
        <v>0.47795823224875844</v>
      </c>
      <c r="U1854" s="21">
        <v>0.2672843623369292</v>
      </c>
      <c r="V1854" s="21">
        <v>0</v>
      </c>
      <c r="W1854" s="21">
        <v>30.214529000377805</v>
      </c>
      <c r="X1854" s="21">
        <v>1.6870320271005435</v>
      </c>
      <c r="Y1854" s="21">
        <v>-0.99999999999999967</v>
      </c>
      <c r="Z1854" s="21">
        <v>-0.99999999999999967</v>
      </c>
      <c r="AA1854" s="21">
        <v>51.007579451122268</v>
      </c>
      <c r="AB1854" s="21">
        <v>9.4140014035313802E-2</v>
      </c>
      <c r="AC1854" s="21">
        <v>0.2303316524566783</v>
      </c>
      <c r="AD1854" s="21">
        <v>3.1686183903047248E-2</v>
      </c>
      <c r="AE1854" s="21">
        <v>17.807892519751967</v>
      </c>
      <c r="AF1854" s="21">
        <v>-0.99999999999999967</v>
      </c>
      <c r="AG1854" s="21">
        <v>-0.99999999999999967</v>
      </c>
      <c r="AH1854" s="21">
        <v>-0.99999999999999967</v>
      </c>
      <c r="AI1854" s="21">
        <v>0</v>
      </c>
      <c r="AJ1854" s="21">
        <v>0</v>
      </c>
      <c r="AK1854" s="21">
        <v>-0.20270763367847061</v>
      </c>
      <c r="AL1854" s="21">
        <v>0.21829228969136927</v>
      </c>
      <c r="AM1854" s="21">
        <v>0.25987277941002673</v>
      </c>
      <c r="AN1854" s="21">
        <v>-8.8615672532482204E-2</v>
      </c>
      <c r="AO1854" s="21">
        <v>5.4832813168583128</v>
      </c>
      <c r="AP1854" s="21">
        <v>-1.1239303648552093</v>
      </c>
      <c r="AQ1854" s="21">
        <v>49.607291174952351</v>
      </c>
      <c r="AR1854" s="21">
        <v>1.0785759279190212</v>
      </c>
      <c r="AS1854" s="21">
        <v>2.0102447300101201</v>
      </c>
      <c r="AT1854" s="21">
        <v>-0.99999999999999967</v>
      </c>
      <c r="AU1854" s="21">
        <v>-0.99999999999999967</v>
      </c>
      <c r="AV1854" s="21">
        <v>4.4871831721460094</v>
      </c>
      <c r="AW1854" s="21">
        <v>75.071063467852326</v>
      </c>
      <c r="AX1854" s="21">
        <v>75.071063467852326</v>
      </c>
      <c r="AY1854" s="21">
        <v>0.27576496429249697</v>
      </c>
      <c r="AZ1854" s="21">
        <v>37.855211705468641</v>
      </c>
      <c r="BA1854" s="26">
        <v>1474.9191926912461</v>
      </c>
      <c r="CU1854" t="e">
        <v>#N/A</v>
      </c>
      <c r="CV1854" t="e">
        <v>#N/A</v>
      </c>
    </row>
    <row r="1855" spans="1:100" x14ac:dyDescent="0.25">
      <c r="A1855">
        <v>4561</v>
      </c>
      <c r="B1855" t="s">
        <v>2209</v>
      </c>
      <c r="C1855" s="26">
        <v>3</v>
      </c>
      <c r="D1855" s="21">
        <v>4.5732529142187435</v>
      </c>
      <c r="E1855" s="21">
        <v>0</v>
      </c>
      <c r="F1855" s="21">
        <v>0.79979424086655504</v>
      </c>
      <c r="G1855" s="21">
        <v>0.79979424086655504</v>
      </c>
      <c r="H1855" s="21">
        <v>4.464023852750193E-2</v>
      </c>
      <c r="I1855" s="21">
        <v>0</v>
      </c>
      <c r="J1855" s="21">
        <v>2.6784143116501151</v>
      </c>
      <c r="K1855" s="21">
        <v>4.464023852750193E-2</v>
      </c>
      <c r="L1855" s="21">
        <v>-0.99999999999999933</v>
      </c>
      <c r="M1855" s="21">
        <v>-0.99999999999999933</v>
      </c>
      <c r="N1855" s="21">
        <v>0.89280477055003937</v>
      </c>
      <c r="O1855" s="21">
        <v>8.0514614667354198</v>
      </c>
      <c r="P1855" s="21">
        <v>7.5645121611569548E-3</v>
      </c>
      <c r="Q1855" s="21">
        <v>0.34313349989088782</v>
      </c>
      <c r="R1855" s="21">
        <v>5.4279659196603436E-2</v>
      </c>
      <c r="S1855" s="21">
        <v>0.33333333333333309</v>
      </c>
      <c r="T1855" s="21">
        <v>0.35539262613372741</v>
      </c>
      <c r="U1855" s="21">
        <v>0.33546335657701093</v>
      </c>
      <c r="V1855" s="21">
        <v>-1.0303173521292289E-2</v>
      </c>
      <c r="W1855" s="21">
        <v>38.769836159811078</v>
      </c>
      <c r="X1855" s="21">
        <v>1.9461793989202412</v>
      </c>
      <c r="Y1855" s="21">
        <v>-0.99999999999999933</v>
      </c>
      <c r="Z1855" s="21">
        <v>-0.99999999999999933</v>
      </c>
      <c r="AA1855" s="21">
        <v>89.624472484890248</v>
      </c>
      <c r="AB1855" s="21">
        <v>0.36308354562141593</v>
      </c>
      <c r="AC1855" s="21">
        <v>0.29297758478770686</v>
      </c>
      <c r="AD1855" s="21">
        <v>0.35994600290852868</v>
      </c>
      <c r="AE1855" s="21">
        <v>50.800356665882582</v>
      </c>
      <c r="AF1855" s="21">
        <v>-0.99999999999999933</v>
      </c>
      <c r="AG1855" s="21">
        <v>-0.99999999999999933</v>
      </c>
      <c r="AH1855" s="21">
        <v>-0.99999999999999933</v>
      </c>
      <c r="AI1855" s="21">
        <v>-1.1263654392274716E-2</v>
      </c>
      <c r="AJ1855" s="21">
        <v>-1.0303173521292289E-2</v>
      </c>
      <c r="AK1855" s="21">
        <v>3.3874935763846488E-2</v>
      </c>
      <c r="AL1855" s="21">
        <v>-4.2464070081674667E-2</v>
      </c>
      <c r="AM1855" s="21">
        <v>-5.0587468823775385E-2</v>
      </c>
      <c r="AN1855" s="21">
        <v>-5.3816320272993809E-2</v>
      </c>
      <c r="AO1855" s="21">
        <v>-1.0953120417751514</v>
      </c>
      <c r="AP1855" s="21">
        <v>-1.5577283572332181</v>
      </c>
      <c r="AQ1855" s="21">
        <v>41.448250471461193</v>
      </c>
      <c r="AR1855" s="21">
        <v>1.0138861425227796</v>
      </c>
      <c r="AS1855" s="21">
        <v>1.9908196374477432</v>
      </c>
      <c r="AT1855" s="21">
        <v>-0.99999999999999933</v>
      </c>
      <c r="AU1855" s="21">
        <v>-0.99999999999999933</v>
      </c>
      <c r="AV1855" s="21">
        <v>0.85407390006315853</v>
      </c>
      <c r="AW1855" s="21">
        <v>96.11820559439245</v>
      </c>
      <c r="AX1855" s="21">
        <v>94.862615154417725</v>
      </c>
      <c r="AY1855" s="21">
        <v>0.14719808216824801</v>
      </c>
      <c r="AZ1855" s="21">
        <v>35.205125299489346</v>
      </c>
      <c r="BA1855" s="26">
        <v>1562.4508544756345</v>
      </c>
      <c r="CU1855" t="e">
        <v>#N/A</v>
      </c>
      <c r="CV1855" t="e">
        <v>#N/A</v>
      </c>
    </row>
    <row r="1856" spans="1:100" x14ac:dyDescent="0.25">
      <c r="A1856">
        <v>4562</v>
      </c>
      <c r="B1856" t="s">
        <v>2210</v>
      </c>
      <c r="C1856" s="26">
        <v>3</v>
      </c>
      <c r="D1856" s="21">
        <v>4.4450607526722896</v>
      </c>
      <c r="E1856" s="21">
        <v>-0.26601994385767036</v>
      </c>
      <c r="F1856" s="21">
        <v>-0.33864004757266475</v>
      </c>
      <c r="G1856" s="21">
        <v>-0.40655630373679713</v>
      </c>
      <c r="H1856" s="21">
        <v>-0.24224922399563534</v>
      </c>
      <c r="I1856" s="21">
        <v>0</v>
      </c>
      <c r="J1856" s="21">
        <v>-14.534953439738114</v>
      </c>
      <c r="K1856" s="21">
        <v>-0.24224922399563534</v>
      </c>
      <c r="L1856" s="21">
        <v>-1.0000000000000002</v>
      </c>
      <c r="M1856" s="21">
        <v>-1.0000000000000002</v>
      </c>
      <c r="N1856" s="21">
        <v>-4.844984479912708</v>
      </c>
      <c r="O1856" s="21">
        <v>-10.496448990802627</v>
      </c>
      <c r="P1856" s="21">
        <v>0.40670096036827125</v>
      </c>
      <c r="Q1856" s="21">
        <v>4.0000290220886257</v>
      </c>
      <c r="R1856" s="21">
        <v>1.2105375745810572</v>
      </c>
      <c r="S1856" s="21">
        <v>0.3333333333333332</v>
      </c>
      <c r="T1856" s="21">
        <v>0.2723315489479668</v>
      </c>
      <c r="U1856" s="21">
        <v>-0.14277300599379369</v>
      </c>
      <c r="V1856" s="21">
        <v>-3.8090788055701277E-2</v>
      </c>
      <c r="W1856" s="21">
        <v>26.682012489097598</v>
      </c>
      <c r="X1856" s="21">
        <v>-4.3899731964233774E-2</v>
      </c>
      <c r="Y1856" s="21">
        <v>-1.0000000000000002</v>
      </c>
      <c r="Z1856" s="21">
        <v>-1.0000000000000002</v>
      </c>
      <c r="AA1856" s="21">
        <v>3.263099752445028</v>
      </c>
      <c r="AB1856" s="21">
        <v>-0.21860597913457455</v>
      </c>
      <c r="AC1856" s="21">
        <v>-0.22080354885532416</v>
      </c>
      <c r="AD1856" s="21">
        <v>-5.317947823477407E-2</v>
      </c>
      <c r="AE1856" s="21">
        <v>-24.629450311233636</v>
      </c>
      <c r="AF1856" s="21">
        <v>-1.0000000000000002</v>
      </c>
      <c r="AG1856" s="21">
        <v>-1.0000000000000002</v>
      </c>
      <c r="AH1856" s="21">
        <v>-1.0000000000000002</v>
      </c>
      <c r="AI1856" s="21">
        <v>0</v>
      </c>
      <c r="AJ1856" s="21">
        <v>-3.8090788055701277E-2</v>
      </c>
      <c r="AK1856" s="21">
        <v>-0.14486609114969703</v>
      </c>
      <c r="AL1856" s="21">
        <v>4.2968191353503445E-2</v>
      </c>
      <c r="AM1856" s="21">
        <v>7.2832025117209931E-2</v>
      </c>
      <c r="AN1856" s="21">
        <v>0.12287331365583809</v>
      </c>
      <c r="AO1856" s="21">
        <v>1.0964701721817618</v>
      </c>
      <c r="AP1856" s="21">
        <v>3.2866737981634699</v>
      </c>
      <c r="AQ1856" s="21">
        <v>12.147059049359495</v>
      </c>
      <c r="AR1856" s="21">
        <v>0.42480108823180512</v>
      </c>
      <c r="AS1856" s="21">
        <v>-0.28614895595986939</v>
      </c>
      <c r="AT1856" s="21">
        <v>-1.0000000000000002</v>
      </c>
      <c r="AU1856" s="21">
        <v>-1.0000000000000002</v>
      </c>
      <c r="AV1856" s="21">
        <v>0.80398127084425952</v>
      </c>
      <c r="AW1856" s="21">
        <v>-3.9466754401941193</v>
      </c>
      <c r="AX1856" s="21">
        <v>-7.7557542457642539</v>
      </c>
      <c r="AY1856" s="21">
        <v>5.0416094206752554E-2</v>
      </c>
      <c r="AZ1856" s="21">
        <v>-42.119331436968622</v>
      </c>
      <c r="BA1856" s="26">
        <v>1372.3752621033673</v>
      </c>
    </row>
    <row r="1857" spans="1:100" x14ac:dyDescent="0.25">
      <c r="A1857">
        <v>4564</v>
      </c>
      <c r="B1857" t="s">
        <v>2211</v>
      </c>
      <c r="C1857" s="26">
        <v>3</v>
      </c>
      <c r="D1857" s="21">
        <v>5.7890223447439277</v>
      </c>
      <c r="E1857" s="21">
        <v>7.0058686852801672E-2</v>
      </c>
      <c r="F1857" s="21">
        <v>0.41019205299779171</v>
      </c>
      <c r="G1857" s="21">
        <v>0.42998859006701984</v>
      </c>
      <c r="H1857" s="21">
        <v>0.31497849066597849</v>
      </c>
      <c r="I1857" s="21">
        <v>0</v>
      </c>
      <c r="J1857" s="21">
        <v>18.898709439958722</v>
      </c>
      <c r="K1857" s="21">
        <v>0.31497849066597849</v>
      </c>
      <c r="L1857" s="21">
        <v>-0.99999999999999878</v>
      </c>
      <c r="M1857" s="21">
        <v>-0.99999999999999878</v>
      </c>
      <c r="N1857" s="21">
        <v>6.2995698133195708</v>
      </c>
      <c r="O1857" s="21">
        <v>25.117720374769664</v>
      </c>
      <c r="P1857" s="21">
        <v>-0.80135995982845143</v>
      </c>
      <c r="Q1857" s="21">
        <v>3.0271025831747265</v>
      </c>
      <c r="R1857" s="21">
        <v>0.88224263611119724</v>
      </c>
      <c r="S1857" s="21">
        <v>0.33333333333333298</v>
      </c>
      <c r="T1857" s="21">
        <v>0.40257469445175181</v>
      </c>
      <c r="U1857" s="21">
        <v>0.30002661622669141</v>
      </c>
      <c r="V1857" s="21">
        <v>-2.3086641196017744E-3</v>
      </c>
      <c r="W1857" s="21">
        <v>28.745899569047833</v>
      </c>
      <c r="X1857" s="21">
        <v>1.6695193344069619</v>
      </c>
      <c r="Y1857" s="21">
        <v>-0.99999999999999878</v>
      </c>
      <c r="Z1857" s="21">
        <v>-0.99999999999999878</v>
      </c>
      <c r="AA1857" s="21">
        <v>57.000798391318661</v>
      </c>
      <c r="AB1857" s="21">
        <v>0.27644663938868569</v>
      </c>
      <c r="AC1857" s="21">
        <v>0.14159000879317432</v>
      </c>
      <c r="AD1857" s="21">
        <v>0.12941647554133251</v>
      </c>
      <c r="AE1857" s="21">
        <v>27.37265618615962</v>
      </c>
      <c r="AF1857" s="21">
        <v>-0.99999999999999878</v>
      </c>
      <c r="AG1857" s="21">
        <v>-0.99999999999999878</v>
      </c>
      <c r="AH1857" s="21">
        <v>-0.99999999999999878</v>
      </c>
      <c r="AI1857" s="21">
        <v>-7.1417819369870876E-3</v>
      </c>
      <c r="AJ1857" s="21">
        <v>-2.3086641196017744E-3</v>
      </c>
      <c r="AK1857" s="21">
        <v>2.4357910381343946E-2</v>
      </c>
      <c r="AL1857" s="21">
        <v>0.29523271013925673</v>
      </c>
      <c r="AM1857" s="21">
        <v>-0.15227541073444123</v>
      </c>
      <c r="AN1857" s="21">
        <v>0.26681394680928378</v>
      </c>
      <c r="AO1857" s="21">
        <v>-3.6850957164543097</v>
      </c>
      <c r="AP1857" s="21">
        <v>8.1465122209283809</v>
      </c>
      <c r="AQ1857" s="21">
        <v>47.644609009006544</v>
      </c>
      <c r="AR1857" s="21">
        <v>1.033625979892175</v>
      </c>
      <c r="AS1857" s="21">
        <v>1.9844978250729397</v>
      </c>
      <c r="AT1857" s="21">
        <v>-0.99999999999999878</v>
      </c>
      <c r="AU1857" s="21">
        <v>-0.99999999999999878</v>
      </c>
      <c r="AV1857" s="21">
        <v>1.3122312261782176</v>
      </c>
      <c r="AW1857" s="21">
        <v>90.265030987016715</v>
      </c>
      <c r="AX1857" s="21">
        <v>89.891328936316782</v>
      </c>
      <c r="AY1857" s="21">
        <v>0.50976479984725331</v>
      </c>
      <c r="AZ1857" s="21">
        <v>42.787689737985211</v>
      </c>
      <c r="BA1857" s="26">
        <v>1599.6644054195833</v>
      </c>
    </row>
    <row r="1858" spans="1:100" x14ac:dyDescent="0.25">
      <c r="A1858">
        <v>4565</v>
      </c>
      <c r="B1858" t="s">
        <v>2212</v>
      </c>
      <c r="C1858" s="26">
        <v>3</v>
      </c>
      <c r="D1858" s="21">
        <v>6.502327293788368</v>
      </c>
      <c r="E1858" s="21">
        <v>-1.1383736074067414E-2</v>
      </c>
      <c r="F1858" s="21">
        <v>-4.1050611917018934E-2</v>
      </c>
      <c r="G1858" s="21">
        <v>-4.1050611917018934E-2</v>
      </c>
      <c r="H1858" s="21">
        <v>0.35134293464772476</v>
      </c>
      <c r="I1858" s="21">
        <v>0</v>
      </c>
      <c r="J1858" s="21">
        <v>21.080576078863487</v>
      </c>
      <c r="K1858" s="21">
        <v>0.35134293464772476</v>
      </c>
      <c r="L1858" s="21">
        <v>-1.0000000000000002</v>
      </c>
      <c r="M1858" s="21">
        <v>-1.0000000000000002</v>
      </c>
      <c r="N1858" s="21">
        <v>7.0268586929544954</v>
      </c>
      <c r="O1858" s="21">
        <v>27.541852760734834</v>
      </c>
      <c r="P1858" s="21">
        <v>-0.12537950100239631</v>
      </c>
      <c r="Q1858" s="21">
        <v>-0.6418295945605369</v>
      </c>
      <c r="R1858" s="21">
        <v>-0.27230479674340019</v>
      </c>
      <c r="S1858" s="21">
        <v>0.33333333333333343</v>
      </c>
      <c r="T1858" s="21">
        <v>0.44857331141618373</v>
      </c>
      <c r="U1858" s="21">
        <v>0.4073828500406782</v>
      </c>
      <c r="V1858" s="21">
        <v>0</v>
      </c>
      <c r="W1858" s="21">
        <v>33.517862405698843</v>
      </c>
      <c r="X1858" s="21">
        <v>2.1753350883473552</v>
      </c>
      <c r="Y1858" s="21">
        <v>-1.0000000000000002</v>
      </c>
      <c r="Z1858" s="21">
        <v>-1.0000000000000002</v>
      </c>
      <c r="AA1858" s="21">
        <v>70.879873630632758</v>
      </c>
      <c r="AB1858" s="21">
        <v>0.4191751967519774</v>
      </c>
      <c r="AC1858" s="21">
        <v>2.4458396211425606E-2</v>
      </c>
      <c r="AD1858" s="21">
        <v>0.30905272747014323</v>
      </c>
      <c r="AE1858" s="21">
        <v>37.634316021677314</v>
      </c>
      <c r="AF1858" s="21">
        <v>-1.0000000000000002</v>
      </c>
      <c r="AG1858" s="21">
        <v>-1.0000000000000002</v>
      </c>
      <c r="AH1858" s="21">
        <v>-1.0000000000000002</v>
      </c>
      <c r="AI1858" s="21">
        <v>0</v>
      </c>
      <c r="AJ1858" s="21">
        <v>0</v>
      </c>
      <c r="AK1858" s="21">
        <v>0.22432156880591661</v>
      </c>
      <c r="AL1858" s="21">
        <v>2.0400345608693082E-2</v>
      </c>
      <c r="AM1858" s="21">
        <v>-9.5048103285320665E-2</v>
      </c>
      <c r="AN1858" s="21">
        <v>-4.2012562379135088E-2</v>
      </c>
      <c r="AO1858" s="21">
        <v>-1.2545947381034341</v>
      </c>
      <c r="AP1858" s="21">
        <v>-0.948312331434912</v>
      </c>
      <c r="AQ1858" s="21">
        <v>54.598438484562337</v>
      </c>
      <c r="AR1858" s="21">
        <v>1.1892894947901953</v>
      </c>
      <c r="AS1858" s="21">
        <v>2.5266780229950805</v>
      </c>
      <c r="AT1858" s="21">
        <v>-1.0000000000000002</v>
      </c>
      <c r="AU1858" s="21">
        <v>-1.0000000000000002</v>
      </c>
      <c r="AV1858" s="21">
        <v>-0.31335540866041905</v>
      </c>
      <c r="AW1858" s="21">
        <v>97.473414059932693</v>
      </c>
      <c r="AX1858" s="21">
        <v>97.473414059932693</v>
      </c>
      <c r="AY1858" s="21">
        <v>0.37522483655194599</v>
      </c>
      <c r="AZ1858" s="21">
        <v>49.487789982207801</v>
      </c>
      <c r="BA1858" s="26">
        <v>1514.1875870418025</v>
      </c>
    </row>
    <row r="1859" spans="1:100" x14ac:dyDescent="0.25">
      <c r="A1859">
        <v>4567</v>
      </c>
      <c r="B1859" t="s">
        <v>2213</v>
      </c>
      <c r="C1859" s="26">
        <v>2</v>
      </c>
      <c r="D1859" s="21">
        <v>4.1291837973297305</v>
      </c>
      <c r="E1859" s="21">
        <v>8.8241956303819619E-2</v>
      </c>
      <c r="F1859" s="21">
        <v>0.29666938812389099</v>
      </c>
      <c r="G1859" s="21">
        <v>0.30568346117195144</v>
      </c>
      <c r="H1859" s="21">
        <v>0.1154671920609297</v>
      </c>
      <c r="I1859" s="21">
        <v>0</v>
      </c>
      <c r="J1859" s="21">
        <v>6.9280315236557826</v>
      </c>
      <c r="K1859" s="21">
        <v>0.1154671920609297</v>
      </c>
      <c r="L1859" s="21">
        <v>-1</v>
      </c>
      <c r="M1859" s="21">
        <v>-1</v>
      </c>
      <c r="N1859" s="21">
        <v>2.309343841218594</v>
      </c>
      <c r="O1859" s="21">
        <v>11.041282157899859</v>
      </c>
      <c r="P1859" s="21">
        <v>0.61467662412924873</v>
      </c>
      <c r="Q1859" s="21">
        <v>1.724917871693632</v>
      </c>
      <c r="R1859" s="21">
        <v>0.56803896878820526</v>
      </c>
      <c r="S1859" s="21">
        <v>0.33643881016427302</v>
      </c>
      <c r="T1859" s="21">
        <v>0.30952669968287655</v>
      </c>
      <c r="U1859" s="21">
        <v>0.10900859192018218</v>
      </c>
      <c r="V1859" s="21">
        <v>4.7830695061125738E-3</v>
      </c>
      <c r="W1859" s="21">
        <v>26.298807402072409</v>
      </c>
      <c r="X1859" s="21">
        <v>0.94828909956903251</v>
      </c>
      <c r="Y1859" s="21">
        <v>-1</v>
      </c>
      <c r="Z1859" s="21">
        <v>-1</v>
      </c>
      <c r="AA1859" s="21">
        <v>46.49292928533103</v>
      </c>
      <c r="AB1859" s="21">
        <v>0.15263583674826306</v>
      </c>
      <c r="AC1859" s="21">
        <v>0.15286282686564087</v>
      </c>
      <c r="AD1859" s="21">
        <v>0.14796896347040711</v>
      </c>
      <c r="AE1859" s="21">
        <v>20.865400033088768</v>
      </c>
      <c r="AF1859" s="21">
        <v>-1</v>
      </c>
      <c r="AG1859" s="21">
        <v>-1</v>
      </c>
      <c r="AH1859" s="21">
        <v>-1</v>
      </c>
      <c r="AI1859" s="21">
        <v>2.3557257310072794E-3</v>
      </c>
      <c r="AJ1859" s="21">
        <v>4.7830695061125738E-3</v>
      </c>
      <c r="AK1859" s="21">
        <v>4.802117455466539E-2</v>
      </c>
      <c r="AL1859" s="21">
        <v>0.12380678243458193</v>
      </c>
      <c r="AM1859" s="21">
        <v>4.7585795720401822E-2</v>
      </c>
      <c r="AN1859" s="21">
        <v>0.13585506449465196</v>
      </c>
      <c r="AO1859" s="21">
        <v>1.5987399912504898</v>
      </c>
      <c r="AP1859" s="21">
        <v>3.846421299072091</v>
      </c>
      <c r="AQ1859" s="21">
        <v>31.619534421307385</v>
      </c>
      <c r="AR1859" s="21">
        <v>0.74147164046088343</v>
      </c>
      <c r="AS1859" s="21">
        <v>1.039275372192642</v>
      </c>
      <c r="AT1859" s="21">
        <v>-1</v>
      </c>
      <c r="AU1859" s="21">
        <v>-1</v>
      </c>
      <c r="AV1859" s="21">
        <v>0.80552692930863479</v>
      </c>
      <c r="AW1859" s="21">
        <v>59.02337796612629</v>
      </c>
      <c r="AX1859" s="21">
        <v>59.192367045157027</v>
      </c>
      <c r="AY1859" s="21">
        <v>0.19901081950748717</v>
      </c>
      <c r="AZ1859" s="21">
        <v>5.6664536604858879</v>
      </c>
      <c r="BA1859" s="26">
        <v>1447.1628264565772</v>
      </c>
    </row>
    <row r="1860" spans="1:100" x14ac:dyDescent="0.25">
      <c r="A1860">
        <v>4568</v>
      </c>
      <c r="B1860" t="s">
        <v>2214</v>
      </c>
      <c r="C1860" s="26">
        <v>3</v>
      </c>
      <c r="D1860" s="21">
        <v>4.7998344054601452</v>
      </c>
      <c r="E1860" s="21">
        <v>0</v>
      </c>
      <c r="F1860" s="21">
        <v>0</v>
      </c>
      <c r="G1860" s="21">
        <v>0</v>
      </c>
      <c r="H1860" s="21">
        <v>0.20748458547702314</v>
      </c>
      <c r="I1860" s="21">
        <v>0</v>
      </c>
      <c r="J1860" s="21">
        <v>12.449075128621381</v>
      </c>
      <c r="K1860" s="21">
        <v>0.20748458547702314</v>
      </c>
      <c r="L1860" s="21">
        <v>-0.99999999999999956</v>
      </c>
      <c r="M1860" s="21">
        <v>-0.99999999999999956</v>
      </c>
      <c r="N1860" s="21">
        <v>4.1496917095404635</v>
      </c>
      <c r="O1860" s="21">
        <v>17.248909534081523</v>
      </c>
      <c r="P1860" s="21">
        <v>-0.27536089036576816</v>
      </c>
      <c r="Q1860" s="21">
        <v>1.4933311882441094</v>
      </c>
      <c r="R1860" s="21">
        <v>0.41468191466969967</v>
      </c>
      <c r="S1860" s="21">
        <v>0.24875464505047207</v>
      </c>
      <c r="T1860" s="21">
        <v>0.21229230292811804</v>
      </c>
      <c r="U1860" s="21">
        <v>1.1095030169111692E-2</v>
      </c>
      <c r="V1860" s="21">
        <v>0</v>
      </c>
      <c r="W1860" s="21">
        <v>10.586295706827153</v>
      </c>
      <c r="X1860" s="21">
        <v>0.17110154338912406</v>
      </c>
      <c r="Y1860" s="21">
        <v>-0.99999999999999956</v>
      </c>
      <c r="Z1860" s="21">
        <v>-0.99999999999999956</v>
      </c>
      <c r="AA1860" s="21">
        <v>32.850743164183903</v>
      </c>
      <c r="AB1860" s="21">
        <v>4.9012200118538407E-2</v>
      </c>
      <c r="AC1860" s="21">
        <v>0.26086220468001231</v>
      </c>
      <c r="AD1860" s="21">
        <v>0.12712090605519025</v>
      </c>
      <c r="AE1860" s="21">
        <v>21.84976554268707</v>
      </c>
      <c r="AF1860" s="21">
        <v>-0.99999999999999956</v>
      </c>
      <c r="AG1860" s="21">
        <v>-0.99999999999999956</v>
      </c>
      <c r="AH1860" s="21">
        <v>-0.99999999999999956</v>
      </c>
      <c r="AI1860" s="21">
        <v>0</v>
      </c>
      <c r="AJ1860" s="21">
        <v>0</v>
      </c>
      <c r="AK1860" s="21">
        <v>-6.4272772391558014E-2</v>
      </c>
      <c r="AL1860" s="21">
        <v>-6.1411115256298721E-2</v>
      </c>
      <c r="AM1860" s="21">
        <v>-0.1256527348241045</v>
      </c>
      <c r="AN1860" s="21">
        <v>4.7401291471896631E-2</v>
      </c>
      <c r="AO1860" s="21">
        <v>-3.4626822325603994</v>
      </c>
      <c r="AP1860" s="21">
        <v>0.87797671051592108</v>
      </c>
      <c r="AQ1860" s="21">
        <v>23.035370835448525</v>
      </c>
      <c r="AR1860" s="21">
        <v>0.47214197814770209</v>
      </c>
      <c r="AS1860" s="21">
        <v>0.37858612886614729</v>
      </c>
      <c r="AT1860" s="21">
        <v>-0.99999999999999956</v>
      </c>
      <c r="AU1860" s="21">
        <v>-0.99999999999999956</v>
      </c>
      <c r="AV1860" s="21">
        <v>0.41468191466969967</v>
      </c>
      <c r="AW1860" s="21">
        <v>50.977629408781368</v>
      </c>
      <c r="AX1860" s="21">
        <v>50.977629408781368</v>
      </c>
      <c r="AY1860" s="21">
        <v>8.5956484130676733E-2</v>
      </c>
      <c r="AZ1860" s="21">
        <v>-10.213343090350266</v>
      </c>
      <c r="BA1860" s="26">
        <v>1376.5960238882785</v>
      </c>
      <c r="CU1860" t="e">
        <v>#N/A</v>
      </c>
      <c r="CV1860" t="e">
        <v>#N/A</v>
      </c>
    </row>
    <row r="1861" spans="1:100" x14ac:dyDescent="0.25">
      <c r="A1861">
        <v>4571</v>
      </c>
      <c r="B1861" t="s">
        <v>674</v>
      </c>
      <c r="C1861" s="26">
        <v>3</v>
      </c>
      <c r="D1861" s="21">
        <v>3.4539564476030549</v>
      </c>
      <c r="E1861" s="21">
        <v>0.10648386786438996</v>
      </c>
      <c r="F1861" s="21">
        <v>0.22804065495093451</v>
      </c>
      <c r="G1861" s="21">
        <v>0.26112615200306249</v>
      </c>
      <c r="H1861" s="21">
        <v>-9.076995063671682E-2</v>
      </c>
      <c r="I1861" s="21">
        <v>0</v>
      </c>
      <c r="J1861" s="21">
        <v>-5.4461970382030067</v>
      </c>
      <c r="K1861" s="21">
        <v>-9.076995063671682E-2</v>
      </c>
      <c r="L1861" s="21">
        <v>-0.99999999999999778</v>
      </c>
      <c r="M1861" s="21">
        <v>-0.99999999999999778</v>
      </c>
      <c r="N1861" s="21">
        <v>-1.8153990127343353</v>
      </c>
      <c r="O1861" s="21">
        <v>-1.7311144385968957</v>
      </c>
      <c r="P1861" s="21">
        <v>-0.46736562768267487</v>
      </c>
      <c r="Q1861" s="21">
        <v>-0.40830554022432608</v>
      </c>
      <c r="R1861" s="21">
        <v>-0.19338806197154265</v>
      </c>
      <c r="S1861" s="21">
        <v>0.33518450460167154</v>
      </c>
      <c r="T1861" s="21">
        <v>0.21801483909097744</v>
      </c>
      <c r="U1861" s="21">
        <v>0.28397925040705091</v>
      </c>
      <c r="V1861" s="21">
        <v>-3.5580429317660957E-2</v>
      </c>
      <c r="W1861" s="21">
        <v>35.694724616750214</v>
      </c>
      <c r="X1861" s="21">
        <v>1.4590253586560895</v>
      </c>
      <c r="Y1861" s="21">
        <v>-0.99999999999999778</v>
      </c>
      <c r="Z1861" s="21">
        <v>-0.99999999999999778</v>
      </c>
      <c r="AA1861" s="21">
        <v>87.701752029528578</v>
      </c>
      <c r="AB1861" s="21">
        <v>0.52880566296972265</v>
      </c>
      <c r="AC1861" s="21">
        <v>0.19565265416194932</v>
      </c>
      <c r="AD1861" s="21">
        <v>0.31954999236332676</v>
      </c>
      <c r="AE1861" s="21">
        <v>52.200415474749924</v>
      </c>
      <c r="AF1861" s="21">
        <v>-0.99999999999999778</v>
      </c>
      <c r="AG1861" s="21">
        <v>-0.99999999999999778</v>
      </c>
      <c r="AH1861" s="21">
        <v>-0.99999999999999778</v>
      </c>
      <c r="AI1861" s="21">
        <v>0</v>
      </c>
      <c r="AJ1861" s="21">
        <v>-3.5580429317660957E-2</v>
      </c>
      <c r="AK1861" s="21">
        <v>-0.20813673769944918</v>
      </c>
      <c r="AL1861" s="21">
        <v>-2.3687762630059745E-2</v>
      </c>
      <c r="AM1861" s="21">
        <v>-0.41507437687192428</v>
      </c>
      <c r="AN1861" s="21">
        <v>0.11185010815524189</v>
      </c>
      <c r="AO1861" s="21">
        <v>-11.417543110295359</v>
      </c>
      <c r="AP1861" s="21">
        <v>2.6778138907307487</v>
      </c>
      <c r="AQ1861" s="21">
        <v>30.248527578547208</v>
      </c>
      <c r="AR1861" s="21">
        <v>0.80159816478203894</v>
      </c>
      <c r="AS1861" s="21">
        <v>1.3682554080193734</v>
      </c>
      <c r="AT1861" s="21">
        <v>-0.99999999999999778</v>
      </c>
      <c r="AU1861" s="21">
        <v>-0.99999999999999778</v>
      </c>
      <c r="AV1861" s="21">
        <v>6.7738090031519774E-2</v>
      </c>
      <c r="AW1861" s="21">
        <v>88.648451481662462</v>
      </c>
      <c r="AX1861" s="21">
        <v>85.090408549896367</v>
      </c>
      <c r="AY1861" s="21">
        <v>0.13554888103123183</v>
      </c>
      <c r="AZ1861" s="21">
        <v>44.634954043680928</v>
      </c>
      <c r="BA1861" s="26">
        <v>1512.2831980405651</v>
      </c>
    </row>
    <row r="1862" spans="1:100" x14ac:dyDescent="0.25">
      <c r="A1862">
        <v>4572</v>
      </c>
      <c r="B1862" t="s">
        <v>2215</v>
      </c>
      <c r="C1862" s="26">
        <v>3</v>
      </c>
      <c r="D1862" s="21">
        <v>4.0841298458374036</v>
      </c>
      <c r="E1862" s="21">
        <v>-0.16045464652631863</v>
      </c>
      <c r="F1862" s="21">
        <v>-0.16860131022548033</v>
      </c>
      <c r="G1862" s="21">
        <v>-0.21078457939611578</v>
      </c>
      <c r="H1862" s="21">
        <v>-1.1639302577512386E-2</v>
      </c>
      <c r="I1862" s="21">
        <v>0</v>
      </c>
      <c r="J1862" s="21">
        <v>-0.6983581546507458</v>
      </c>
      <c r="K1862" s="21">
        <v>-1.1639302577512386E-2</v>
      </c>
      <c r="L1862" s="21">
        <v>-1</v>
      </c>
      <c r="M1862" s="21">
        <v>-1</v>
      </c>
      <c r="N1862" s="21">
        <v>-0.23278605155024792</v>
      </c>
      <c r="O1862" s="21">
        <v>3.1749871117905424</v>
      </c>
      <c r="P1862" s="21">
        <v>0.78511647180239785</v>
      </c>
      <c r="Q1862" s="21">
        <v>2.1909191690688514</v>
      </c>
      <c r="R1862" s="21">
        <v>0.83456064945203645</v>
      </c>
      <c r="S1862" s="21">
        <v>0.33333333333333359</v>
      </c>
      <c r="T1862" s="21">
        <v>0.30486218830916212</v>
      </c>
      <c r="U1862" s="21">
        <v>0.28675939294436159</v>
      </c>
      <c r="V1862" s="21">
        <v>-1.1607976160143177E-2</v>
      </c>
      <c r="W1862" s="21">
        <v>36.999449640169047</v>
      </c>
      <c r="X1862" s="21">
        <v>1.6925743870360184</v>
      </c>
      <c r="Y1862" s="21">
        <v>-1</v>
      </c>
      <c r="Z1862" s="21">
        <v>-1</v>
      </c>
      <c r="AA1862" s="21">
        <v>67.697608768465599</v>
      </c>
      <c r="AB1862" s="21">
        <v>0.32022528317478516</v>
      </c>
      <c r="AC1862" s="21">
        <v>0.18617409146696051</v>
      </c>
      <c r="AD1862" s="21">
        <v>9.087259493514549E-2</v>
      </c>
      <c r="AE1862" s="21">
        <v>29.863598478844565</v>
      </c>
      <c r="AF1862" s="21">
        <v>-1</v>
      </c>
      <c r="AG1862" s="21">
        <v>-1</v>
      </c>
      <c r="AH1862" s="21">
        <v>-1</v>
      </c>
      <c r="AI1862" s="21">
        <v>-4.4536712755308258E-3</v>
      </c>
      <c r="AJ1862" s="21">
        <v>-1.1607976160143177E-2</v>
      </c>
      <c r="AK1862" s="21">
        <v>3.6931431975190068E-2</v>
      </c>
      <c r="AL1862" s="21">
        <v>0.20294441390048482</v>
      </c>
      <c r="AM1862" s="21">
        <v>-8.4778021214815633E-2</v>
      </c>
      <c r="AN1862" s="21">
        <v>-0.12649794219738947</v>
      </c>
      <c r="AO1862" s="21">
        <v>-1.9347933704944407</v>
      </c>
      <c r="AP1862" s="21">
        <v>-2.147726485432313</v>
      </c>
      <c r="AQ1862" s="21">
        <v>36.301091485518306</v>
      </c>
      <c r="AR1862" s="21">
        <v>0.91334693842671399</v>
      </c>
      <c r="AS1862" s="21">
        <v>1.680935084458506</v>
      </c>
      <c r="AT1862" s="21">
        <v>-1</v>
      </c>
      <c r="AU1862" s="21">
        <v>-1</v>
      </c>
      <c r="AV1862" s="21">
        <v>0.62377607005592006</v>
      </c>
      <c r="AW1862" s="21">
        <v>68.72486939482387</v>
      </c>
      <c r="AX1862" s="21">
        <v>67.474998353298943</v>
      </c>
      <c r="AY1862" s="21">
        <v>0.183667362271594</v>
      </c>
      <c r="AZ1862" s="21">
        <v>4.4356568322163774</v>
      </c>
      <c r="BA1862" s="26">
        <v>1476.2096878193672</v>
      </c>
      <c r="CU1862" t="e">
        <v>#N/A</v>
      </c>
      <c r="CV1862" t="e">
        <v>#N/A</v>
      </c>
    </row>
    <row r="1863" spans="1:100" x14ac:dyDescent="0.25">
      <c r="A1863">
        <v>4573</v>
      </c>
      <c r="B1863" t="s">
        <v>2216</v>
      </c>
      <c r="C1863" s="26">
        <v>3</v>
      </c>
      <c r="D1863" s="21">
        <v>5.4161776712278256</v>
      </c>
      <c r="E1863" s="21">
        <v>0.32315586680043817</v>
      </c>
      <c r="F1863" s="21">
        <v>0.69716042023960789</v>
      </c>
      <c r="G1863" s="21">
        <v>0.82536984437776117</v>
      </c>
      <c r="H1863" s="21">
        <v>5.9570862427796321E-2</v>
      </c>
      <c r="I1863" s="21">
        <v>0</v>
      </c>
      <c r="J1863" s="21">
        <v>3.574251745667778</v>
      </c>
      <c r="K1863" s="21">
        <v>5.9570862427796321E-2</v>
      </c>
      <c r="L1863" s="21">
        <v>-1.0000000000000002</v>
      </c>
      <c r="M1863" s="21">
        <v>-1.0000000000000002</v>
      </c>
      <c r="N1863" s="21">
        <v>1.1914172485559262</v>
      </c>
      <c r="O1863" s="21">
        <v>9.8157992612733587</v>
      </c>
      <c r="P1863" s="21">
        <v>14.65719119348627</v>
      </c>
      <c r="Q1863" s="21">
        <v>-2.7433876434911264</v>
      </c>
      <c r="R1863" s="21">
        <v>0.40707691846990335</v>
      </c>
      <c r="S1863" s="21">
        <v>0.33333333333333393</v>
      </c>
      <c r="T1863" s="21">
        <v>0.20765991349787516</v>
      </c>
      <c r="U1863" s="21">
        <v>-9.9940840366168168E-2</v>
      </c>
      <c r="V1863" s="21">
        <v>-4.5419764953592481E-3</v>
      </c>
      <c r="W1863" s="21">
        <v>15.077582701675405</v>
      </c>
      <c r="X1863" s="21">
        <v>1.228973879441253E-2</v>
      </c>
      <c r="Y1863" s="21">
        <v>-1.0000000000000002</v>
      </c>
      <c r="Z1863" s="21">
        <v>-1.0000000000000002</v>
      </c>
      <c r="AA1863" s="21">
        <v>49.166262119221628</v>
      </c>
      <c r="AB1863" s="21">
        <v>0.15965920836495778</v>
      </c>
      <c r="AC1863" s="21">
        <v>0.31577295240795472</v>
      </c>
      <c r="AD1863" s="21">
        <v>0.19819988920861367</v>
      </c>
      <c r="AE1863" s="21">
        <v>33.681602499076298</v>
      </c>
      <c r="AF1863" s="21">
        <v>-1.0000000000000002</v>
      </c>
      <c r="AG1863" s="21">
        <v>-1.0000000000000002</v>
      </c>
      <c r="AH1863" s="21">
        <v>-1.0000000000000002</v>
      </c>
      <c r="AI1863" s="21">
        <v>0</v>
      </c>
      <c r="AJ1863" s="21">
        <v>-4.5419764953592481E-3</v>
      </c>
      <c r="AK1863" s="21">
        <v>0.14603463208429976</v>
      </c>
      <c r="AL1863" s="21">
        <v>-5.9919317339091019E-2</v>
      </c>
      <c r="AM1863" s="21">
        <v>0.16137885732673313</v>
      </c>
      <c r="AN1863" s="21">
        <v>-0.12169358160501718</v>
      </c>
      <c r="AO1863" s="21">
        <v>4.7646445935898294</v>
      </c>
      <c r="AP1863" s="21">
        <v>-3.3419361268208863</v>
      </c>
      <c r="AQ1863" s="21">
        <v>18.65183444734317</v>
      </c>
      <c r="AR1863" s="21">
        <v>0.43651042996968142</v>
      </c>
      <c r="AS1863" s="21">
        <v>7.1860601222208775E-2</v>
      </c>
      <c r="AT1863" s="21">
        <v>-1.0000000000000002</v>
      </c>
      <c r="AU1863" s="21">
        <v>-1.0000000000000002</v>
      </c>
      <c r="AV1863" s="21">
        <v>1.2324467628476645</v>
      </c>
      <c r="AW1863" s="21">
        <v>55.640125253674114</v>
      </c>
      <c r="AX1863" s="21">
        <v>55.185927604138172</v>
      </c>
      <c r="AY1863" s="21">
        <v>0.20846890173499347</v>
      </c>
      <c r="AZ1863" s="21">
        <v>-6.6133604428514658</v>
      </c>
      <c r="BA1863" s="26">
        <v>1467.9103021657877</v>
      </c>
    </row>
    <row r="1864" spans="1:100" x14ac:dyDescent="0.25">
      <c r="A1864">
        <v>4575</v>
      </c>
      <c r="B1864" t="s">
        <v>2217</v>
      </c>
      <c r="C1864" s="26">
        <v>3</v>
      </c>
      <c r="D1864" s="21">
        <v>4.1073551837559386</v>
      </c>
      <c r="E1864" s="21">
        <v>7.7382194525244391E-3</v>
      </c>
      <c r="F1864" s="21">
        <v>-0.96614858303742857</v>
      </c>
      <c r="G1864" s="21">
        <v>-0.96092952524598962</v>
      </c>
      <c r="H1864" s="21">
        <v>0.1273640421286733</v>
      </c>
      <c r="I1864" s="21">
        <v>0</v>
      </c>
      <c r="J1864" s="21">
        <v>7.6418425277203985</v>
      </c>
      <c r="K1864" s="21">
        <v>0.1273640421286733</v>
      </c>
      <c r="L1864" s="21">
        <v>-1.0000000000000009</v>
      </c>
      <c r="M1864" s="21">
        <v>-1.0000000000000009</v>
      </c>
      <c r="N1864" s="21">
        <v>2.5472808425734663</v>
      </c>
      <c r="O1864" s="21">
        <v>10.788268186230345</v>
      </c>
      <c r="P1864" s="21">
        <v>-0.78422403873713842</v>
      </c>
      <c r="Q1864" s="21">
        <v>-3.0896674390523011</v>
      </c>
      <c r="R1864" s="21">
        <v>-1.0956194550688756</v>
      </c>
      <c r="S1864" s="21">
        <v>0.33333333333333348</v>
      </c>
      <c r="T1864" s="21">
        <v>0.33097739514151903</v>
      </c>
      <c r="U1864" s="21">
        <v>-9.8303594256949289E-2</v>
      </c>
      <c r="V1864" s="21">
        <v>-2.3321526016459176E-2</v>
      </c>
      <c r="W1864" s="21">
        <v>16.612862642910841</v>
      </c>
      <c r="X1864" s="21">
        <v>1.4472150278134477E-3</v>
      </c>
      <c r="Y1864" s="21">
        <v>-1.0000000000000009</v>
      </c>
      <c r="Z1864" s="21">
        <v>-1.0000000000000009</v>
      </c>
      <c r="AA1864" s="21">
        <v>41.008464228866849</v>
      </c>
      <c r="AB1864" s="21">
        <v>8.7824134553806138E-2</v>
      </c>
      <c r="AC1864" s="21">
        <v>0.31982496449601994</v>
      </c>
      <c r="AD1864" s="21">
        <v>0.10217532177067126</v>
      </c>
      <c r="AE1864" s="21">
        <v>25.491221041024872</v>
      </c>
      <c r="AF1864" s="21">
        <v>-1.0000000000000009</v>
      </c>
      <c r="AG1864" s="21">
        <v>-1.0000000000000009</v>
      </c>
      <c r="AH1864" s="21">
        <v>-1.0000000000000009</v>
      </c>
      <c r="AI1864" s="21">
        <v>0</v>
      </c>
      <c r="AJ1864" s="21">
        <v>-2.3321526016459176E-2</v>
      </c>
      <c r="AK1864" s="21">
        <v>4.7272313971494825E-2</v>
      </c>
      <c r="AL1864" s="21">
        <v>-8.3443832547012153E-3</v>
      </c>
      <c r="AM1864" s="21">
        <v>-0.2137295385977504</v>
      </c>
      <c r="AN1864" s="21">
        <v>0.180232871723601</v>
      </c>
      <c r="AO1864" s="21">
        <v>-5.1068768950862857</v>
      </c>
      <c r="AP1864" s="21">
        <v>4.4640998768165181</v>
      </c>
      <c r="AQ1864" s="21">
        <v>24.254705170631222</v>
      </c>
      <c r="AR1864" s="21">
        <v>0.54268560820144451</v>
      </c>
      <c r="AS1864" s="21">
        <v>0.12881125715648628</v>
      </c>
      <c r="AT1864" s="21">
        <v>-1.0000000000000009</v>
      </c>
      <c r="AU1864" s="21">
        <v>-1.0000000000000009</v>
      </c>
      <c r="AV1864" s="21">
        <v>-2.0565489803148655</v>
      </c>
      <c r="AW1864" s="21">
        <v>56.260832291913715</v>
      </c>
      <c r="AX1864" s="21">
        <v>53.928679690267799</v>
      </c>
      <c r="AY1864" s="21">
        <v>0.21751069382181576</v>
      </c>
      <c r="AZ1864" s="21">
        <v>5.2030947799276515</v>
      </c>
      <c r="BA1864" s="26">
        <v>1486.9792630770589</v>
      </c>
      <c r="CU1864" t="e">
        <v>#N/A</v>
      </c>
      <c r="CV1864" t="e">
        <v>#N/A</v>
      </c>
    </row>
    <row r="1865" spans="1:100" x14ac:dyDescent="0.25">
      <c r="A1865">
        <v>4576</v>
      </c>
      <c r="B1865" t="s">
        <v>2218</v>
      </c>
      <c r="C1865" s="26">
        <v>3</v>
      </c>
      <c r="D1865" s="21">
        <v>5.2800573255441545</v>
      </c>
      <c r="E1865" s="21">
        <v>-0.38591614429594212</v>
      </c>
      <c r="F1865" s="21">
        <v>0.10685527693117901</v>
      </c>
      <c r="G1865" s="21">
        <v>-1.6803038830626501E-2</v>
      </c>
      <c r="H1865" s="21">
        <v>8.1699913005442576E-2</v>
      </c>
      <c r="I1865" s="21">
        <v>1.7218891189364656E-3</v>
      </c>
      <c r="J1865" s="21">
        <v>5.0053081274627367</v>
      </c>
      <c r="K1865" s="21">
        <v>8.3421802124379024E-2</v>
      </c>
      <c r="L1865" s="21">
        <v>-1</v>
      </c>
      <c r="M1865" s="21">
        <v>-1</v>
      </c>
      <c r="N1865" s="21">
        <v>1.668436042487579</v>
      </c>
      <c r="O1865" s="21">
        <v>10.268562414176271</v>
      </c>
      <c r="P1865" s="21">
        <v>-0.89503292350583008</v>
      </c>
      <c r="Q1865" s="21">
        <v>0.50372392412370059</v>
      </c>
      <c r="R1865" s="21">
        <v>0.10982707673278044</v>
      </c>
      <c r="S1865" s="21">
        <v>0.31873561848079424</v>
      </c>
      <c r="T1865" s="21">
        <v>0.26364563016934028</v>
      </c>
      <c r="U1865" s="21">
        <v>0.18705188969061451</v>
      </c>
      <c r="V1865" s="21">
        <v>-1.0012734224613042E-2</v>
      </c>
      <c r="W1865" s="21">
        <v>27.039944079670281</v>
      </c>
      <c r="X1865" s="21">
        <v>1.1174028967765426</v>
      </c>
      <c r="Y1865" s="21">
        <v>-1</v>
      </c>
      <c r="Z1865" s="21">
        <v>-1</v>
      </c>
      <c r="AA1865" s="21">
        <v>80.576343510420685</v>
      </c>
      <c r="AB1865" s="21">
        <v>0.44993205674831604</v>
      </c>
      <c r="AC1865" s="21">
        <v>0.21363588496471006</v>
      </c>
      <c r="AD1865" s="21">
        <v>0.40496350536732661</v>
      </c>
      <c r="AE1865" s="21">
        <v>53.426572354017608</v>
      </c>
      <c r="AF1865" s="21">
        <v>-1</v>
      </c>
      <c r="AG1865" s="21">
        <v>-1</v>
      </c>
      <c r="AH1865" s="21">
        <v>-1</v>
      </c>
      <c r="AI1865" s="21">
        <v>0</v>
      </c>
      <c r="AJ1865" s="21">
        <v>-1.0012734224613042E-2</v>
      </c>
      <c r="AK1865" s="21">
        <v>-7.7988383005982292E-3</v>
      </c>
      <c r="AL1865" s="21">
        <v>0.20797793731433895</v>
      </c>
      <c r="AM1865" s="21">
        <v>-2.63692140868763E-2</v>
      </c>
      <c r="AN1865" s="21">
        <v>0.31592920323119505</v>
      </c>
      <c r="AO1865" s="21">
        <v>-0.6982245436748975</v>
      </c>
      <c r="AP1865" s="21">
        <v>8.9381197673515693</v>
      </c>
      <c r="AQ1865" s="21">
        <v>32.045252207133018</v>
      </c>
      <c r="AR1865" s="21">
        <v>0.75942040411613576</v>
      </c>
      <c r="AS1865" s="21">
        <v>1.2008246989009215</v>
      </c>
      <c r="AT1865" s="21">
        <v>-1</v>
      </c>
      <c r="AU1865" s="21">
        <v>-1</v>
      </c>
      <c r="AV1865" s="21">
        <v>9.3024037902154078E-2</v>
      </c>
      <c r="AW1865" s="21">
        <v>99.783025691948524</v>
      </c>
      <c r="AX1865" s="21">
        <v>98.781752269487242</v>
      </c>
      <c r="AY1865" s="21">
        <v>0.21856923271508688</v>
      </c>
      <c r="AZ1865" s="21">
        <v>25.431029990322397</v>
      </c>
      <c r="BA1865" s="26">
        <v>1486.7558367789236</v>
      </c>
    </row>
    <row r="1866" spans="1:100" x14ac:dyDescent="0.25">
      <c r="A1866">
        <v>4578</v>
      </c>
      <c r="B1866" t="s">
        <v>2219</v>
      </c>
      <c r="C1866" s="26">
        <v>3</v>
      </c>
      <c r="D1866" s="21">
        <v>3.9145081887874533</v>
      </c>
      <c r="E1866" s="21">
        <v>-5.0432868396468072E-2</v>
      </c>
      <c r="F1866" s="21">
        <v>-0.16695954643531508</v>
      </c>
      <c r="G1866" s="21">
        <v>-0.18377050256747107</v>
      </c>
      <c r="H1866" s="21">
        <v>3.3981327482262326E-3</v>
      </c>
      <c r="I1866" s="21">
        <v>0</v>
      </c>
      <c r="J1866" s="21">
        <v>0.20388796489357264</v>
      </c>
      <c r="K1866" s="21">
        <v>3.3981327482262326E-3</v>
      </c>
      <c r="L1866" s="21">
        <v>-0.99999999999999745</v>
      </c>
      <c r="M1866" s="21">
        <v>-0.99999999999999745</v>
      </c>
      <c r="N1866" s="21">
        <v>6.7962654964524777E-2</v>
      </c>
      <c r="O1866" s="21">
        <v>3.9346256511135507</v>
      </c>
      <c r="P1866" s="21">
        <v>-0.17012550388778078</v>
      </c>
      <c r="Q1866" s="21">
        <v>0.2750307728049125</v>
      </c>
      <c r="R1866" s="21">
        <v>6.7194258775912896E-2</v>
      </c>
      <c r="S1866" s="21">
        <v>0.33333333333333237</v>
      </c>
      <c r="T1866" s="21">
        <v>0.26273013661148492</v>
      </c>
      <c r="U1866" s="21">
        <v>0.24778528285868451</v>
      </c>
      <c r="V1866" s="21">
        <v>3.2623221756360968E-2</v>
      </c>
      <c r="W1866" s="21">
        <v>34.922953672465489</v>
      </c>
      <c r="X1866" s="21">
        <v>1.7195670254405644</v>
      </c>
      <c r="Y1866" s="21">
        <v>-0.99999999999999745</v>
      </c>
      <c r="Z1866" s="21">
        <v>-0.99999999999999745</v>
      </c>
      <c r="AA1866" s="21">
        <v>59.99963904417443</v>
      </c>
      <c r="AB1866" s="21">
        <v>8.7179277504932859E-3</v>
      </c>
      <c r="AC1866" s="21">
        <v>0.34154582569816683</v>
      </c>
      <c r="AD1866" s="21">
        <v>0.14992606881000053</v>
      </c>
      <c r="AE1866" s="21">
        <v>25.009491112933034</v>
      </c>
      <c r="AF1866" s="21">
        <v>-0.99999999999999745</v>
      </c>
      <c r="AG1866" s="21">
        <v>-0.99999999999999745</v>
      </c>
      <c r="AH1866" s="21">
        <v>-0.99999999999999745</v>
      </c>
      <c r="AI1866" s="21">
        <v>-1.9808608929073792E-2</v>
      </c>
      <c r="AJ1866" s="21">
        <v>3.2623221756360968E-2</v>
      </c>
      <c r="AK1866" s="21">
        <v>3.8061637692987343E-2</v>
      </c>
      <c r="AL1866" s="21">
        <v>-2.3113060374244425E-2</v>
      </c>
      <c r="AM1866" s="21">
        <v>6.4972412175604691E-2</v>
      </c>
      <c r="AN1866" s="21">
        <v>-2.3259320673266127E-2</v>
      </c>
      <c r="AO1866" s="21">
        <v>1.8146184928550544</v>
      </c>
      <c r="AP1866" s="21">
        <v>-0.69704831870287398</v>
      </c>
      <c r="AQ1866" s="21">
        <v>35.126841637359064</v>
      </c>
      <c r="AR1866" s="21">
        <v>0.87647197455986325</v>
      </c>
      <c r="AS1866" s="21">
        <v>1.7229651581887908</v>
      </c>
      <c r="AT1866" s="21">
        <v>-0.99999999999999745</v>
      </c>
      <c r="AU1866" s="21">
        <v>-0.99999999999999745</v>
      </c>
      <c r="AV1866" s="21">
        <v>-0.11657624379155812</v>
      </c>
      <c r="AW1866" s="21">
        <v>63.23721637658511</v>
      </c>
      <c r="AX1866" s="21">
        <v>66.103366373639716</v>
      </c>
      <c r="AY1866" s="21">
        <v>0.17399637683734517</v>
      </c>
      <c r="AZ1866" s="21">
        <v>6.653703227105991</v>
      </c>
      <c r="BA1866" s="26">
        <v>1464.6832458633753</v>
      </c>
    </row>
    <row r="1867" spans="1:100" x14ac:dyDescent="0.25">
      <c r="A1867">
        <v>4579</v>
      </c>
      <c r="B1867" t="s">
        <v>1527</v>
      </c>
      <c r="C1867" s="26">
        <v>3</v>
      </c>
      <c r="D1867" s="21">
        <v>4.1123922887182518</v>
      </c>
      <c r="E1867" s="21">
        <v>4.1066448279818077E-3</v>
      </c>
      <c r="F1867" s="21">
        <v>-2.3926803516417773E-2</v>
      </c>
      <c r="G1867" s="21">
        <v>-2.2557921907090502E-2</v>
      </c>
      <c r="H1867" s="21">
        <v>7.4972560612814099E-2</v>
      </c>
      <c r="I1867" s="21">
        <v>0</v>
      </c>
      <c r="J1867" s="21">
        <v>4.4983536367688464</v>
      </c>
      <c r="K1867" s="21">
        <v>7.4972560612814099E-2</v>
      </c>
      <c r="L1867" s="21">
        <v>-0.99999999999999956</v>
      </c>
      <c r="M1867" s="21">
        <v>-0.99999999999999956</v>
      </c>
      <c r="N1867" s="21">
        <v>1.499451212256282</v>
      </c>
      <c r="O1867" s="21">
        <v>8.5881880035800169</v>
      </c>
      <c r="P1867" s="21">
        <v>-0.82095162178173631</v>
      </c>
      <c r="Q1867" s="21">
        <v>0.69033907752585244</v>
      </c>
      <c r="R1867" s="21">
        <v>9.7495841895376398E-2</v>
      </c>
      <c r="S1867" s="21">
        <v>0.2487195011502325</v>
      </c>
      <c r="T1867" s="21">
        <v>0.33095053772021549</v>
      </c>
      <c r="U1867" s="21">
        <v>8.3519643081124157E-3</v>
      </c>
      <c r="V1867" s="21">
        <v>0</v>
      </c>
      <c r="W1867" s="21">
        <v>20.521977702629844</v>
      </c>
      <c r="X1867" s="21">
        <v>0.52128195225637441</v>
      </c>
      <c r="Y1867" s="21">
        <v>-0.99999999999999956</v>
      </c>
      <c r="Z1867" s="21">
        <v>-0.99999999999999956</v>
      </c>
      <c r="AA1867" s="21">
        <v>14.608074379061899</v>
      </c>
      <c r="AB1867" s="21">
        <v>-0.15766819998463505</v>
      </c>
      <c r="AC1867" s="21">
        <v>-5.0974686489617504E-2</v>
      </c>
      <c r="AD1867" s="21">
        <v>8.8414903164986056E-2</v>
      </c>
      <c r="AE1867" s="21">
        <v>-6.011399165463331</v>
      </c>
      <c r="AF1867" s="21">
        <v>-0.99999999999999956</v>
      </c>
      <c r="AG1867" s="21">
        <v>-0.99999999999999956</v>
      </c>
      <c r="AH1867" s="21">
        <v>-0.99999999999999956</v>
      </c>
      <c r="AI1867" s="21">
        <v>0</v>
      </c>
      <c r="AJ1867" s="21">
        <v>0</v>
      </c>
      <c r="AK1867" s="21">
        <v>5.2492084972515701E-2</v>
      </c>
      <c r="AL1867" s="21">
        <v>-2.1024050896694523E-2</v>
      </c>
      <c r="AM1867" s="21">
        <v>-7.3276792289141329E-2</v>
      </c>
      <c r="AN1867" s="21">
        <v>-2.0416649259601804E-3</v>
      </c>
      <c r="AO1867" s="21">
        <v>-1.5694593823659546</v>
      </c>
      <c r="AP1867" s="21">
        <v>-0.1561618776324773</v>
      </c>
      <c r="AQ1867" s="21">
        <v>25.020331339398684</v>
      </c>
      <c r="AR1867" s="21">
        <v>0.58802200317856035</v>
      </c>
      <c r="AS1867" s="21">
        <v>0.59625451286918885</v>
      </c>
      <c r="AT1867" s="21">
        <v>-0.99999999999999956</v>
      </c>
      <c r="AU1867" s="21">
        <v>-0.99999999999999956</v>
      </c>
      <c r="AV1867" s="21">
        <v>7.4937919988285848E-2</v>
      </c>
      <c r="AW1867" s="21">
        <v>23.040100505009427</v>
      </c>
      <c r="AX1867" s="21">
        <v>23.040100505009427</v>
      </c>
      <c r="AY1867" s="21">
        <v>-1.2772759558731995E-2</v>
      </c>
      <c r="AZ1867" s="21">
        <v>-27.059024990539896</v>
      </c>
      <c r="BA1867" s="26">
        <v>1380.6937919293125</v>
      </c>
      <c r="CU1867" t="e">
        <v>#N/A</v>
      </c>
      <c r="CV1867" t="e">
        <v>#N/A</v>
      </c>
    </row>
    <row r="1868" spans="1:100" x14ac:dyDescent="0.25">
      <c r="A1868">
        <v>4580</v>
      </c>
      <c r="B1868" t="s">
        <v>2220</v>
      </c>
      <c r="C1868" s="26">
        <v>3</v>
      </c>
      <c r="D1868" s="21">
        <v>5.4154404652317876</v>
      </c>
      <c r="E1868" s="21">
        <v>0</v>
      </c>
      <c r="F1868" s="21">
        <v>-0.99210349603516024</v>
      </c>
      <c r="G1868" s="21">
        <v>-0.99210349603516024</v>
      </c>
      <c r="H1868" s="21">
        <v>0.31509140158832394</v>
      </c>
      <c r="I1868" s="21">
        <v>0</v>
      </c>
      <c r="J1868" s="21">
        <v>18.905484095299432</v>
      </c>
      <c r="K1868" s="21">
        <v>0.31509140158832394</v>
      </c>
      <c r="L1868" s="21">
        <v>-1.0000000000000022</v>
      </c>
      <c r="M1868" s="21">
        <v>-1.0000000000000022</v>
      </c>
      <c r="N1868" s="21">
        <v>6.3018280317664743</v>
      </c>
      <c r="O1868" s="21">
        <v>23.328821064496069</v>
      </c>
      <c r="P1868" s="21">
        <v>-8.5721207013395043E-2</v>
      </c>
      <c r="Q1868" s="21">
        <v>9.2285022593336095</v>
      </c>
      <c r="R1868" s="21">
        <v>2.8385376405277976</v>
      </c>
      <c r="S1868" s="21">
        <v>0.33333333333333387</v>
      </c>
      <c r="T1868" s="21">
        <v>0.36191896344810992</v>
      </c>
      <c r="U1868" s="21">
        <v>-1.7440211542423683E-2</v>
      </c>
      <c r="V1868" s="21">
        <v>0</v>
      </c>
      <c r="W1868" s="21">
        <v>14.508827346027841</v>
      </c>
      <c r="X1868" s="21">
        <v>0.33898567913820088</v>
      </c>
      <c r="Y1868" s="21">
        <v>-1.0000000000000022</v>
      </c>
      <c r="Z1868" s="21">
        <v>-1.0000000000000022</v>
      </c>
      <c r="AA1868" s="21">
        <v>47.942977613838707</v>
      </c>
      <c r="AB1868" s="21">
        <v>9.9885693207200366E-2</v>
      </c>
      <c r="AC1868" s="21">
        <v>0.23042351740348763</v>
      </c>
      <c r="AD1868" s="21">
        <v>0.28160304193497365</v>
      </c>
      <c r="AE1868" s="21">
        <v>30.595612627283067</v>
      </c>
      <c r="AF1868" s="21">
        <v>-1.0000000000000022</v>
      </c>
      <c r="AG1868" s="21">
        <v>-1.0000000000000022</v>
      </c>
      <c r="AH1868" s="21">
        <v>-1.0000000000000022</v>
      </c>
      <c r="AI1868" s="21">
        <v>0</v>
      </c>
      <c r="AJ1868" s="21">
        <v>0</v>
      </c>
      <c r="AK1868" s="21">
        <v>5.587761407375167E-2</v>
      </c>
      <c r="AL1868" s="21">
        <v>3.7768485861940974E-2</v>
      </c>
      <c r="AM1868" s="21">
        <v>1.0348225200457358E-2</v>
      </c>
      <c r="AN1868" s="21">
        <v>7.5929381705505283E-2</v>
      </c>
      <c r="AO1868" s="21">
        <v>0.53809370038019266</v>
      </c>
      <c r="AP1868" s="21">
        <v>2.0870769719473383</v>
      </c>
      <c r="AQ1868" s="21">
        <v>33.414311441327271</v>
      </c>
      <c r="AR1868" s="21">
        <v>0.67781208523902081</v>
      </c>
      <c r="AS1868" s="21">
        <v>0.65407708072652515</v>
      </c>
      <c r="AT1868" s="21">
        <v>-1.0000000000000022</v>
      </c>
      <c r="AU1868" s="21">
        <v>-1.0000000000000022</v>
      </c>
      <c r="AV1868" s="21">
        <v>1.8464341444926375</v>
      </c>
      <c r="AW1868" s="21">
        <v>73.358875650282144</v>
      </c>
      <c r="AX1868" s="21">
        <v>73.358875650282144</v>
      </c>
      <c r="AY1868" s="21">
        <v>9.1859856399614664E-2</v>
      </c>
      <c r="AZ1868" s="21">
        <v>17.758096531811425</v>
      </c>
      <c r="BA1868" s="26">
        <v>1450.5409708580398</v>
      </c>
      <c r="CU1868" t="e">
        <v>#N/A</v>
      </c>
      <c r="CV1868" t="e">
        <v>#N/A</v>
      </c>
    </row>
    <row r="1869" spans="1:100" x14ac:dyDescent="0.25">
      <c r="A1869">
        <v>4582</v>
      </c>
      <c r="B1869" t="s">
        <v>2221</v>
      </c>
      <c r="C1869" s="26">
        <v>3</v>
      </c>
      <c r="D1869" s="21">
        <v>3.8106331575670995</v>
      </c>
      <c r="E1869" s="21">
        <v>0</v>
      </c>
      <c r="F1869" s="21">
        <v>-0.22465701390280107</v>
      </c>
      <c r="G1869" s="21">
        <v>-0.22465701390280107</v>
      </c>
      <c r="H1869" s="21">
        <v>0.1578013860406548</v>
      </c>
      <c r="I1869" s="21">
        <v>0</v>
      </c>
      <c r="J1869" s="21">
        <v>9.4680831624392887</v>
      </c>
      <c r="K1869" s="21">
        <v>0.1578013860406548</v>
      </c>
      <c r="L1869" s="21">
        <v>-1</v>
      </c>
      <c r="M1869" s="21">
        <v>-1</v>
      </c>
      <c r="N1869" s="21">
        <v>3.1560277208130967</v>
      </c>
      <c r="O1869" s="21">
        <v>13.054059306103589</v>
      </c>
      <c r="P1869" s="21">
        <v>3.9687075515167565</v>
      </c>
      <c r="Q1869" s="21">
        <v>-0.89349411819792912</v>
      </c>
      <c r="R1869" s="21">
        <v>-0.1902725706665277</v>
      </c>
      <c r="S1869" s="21">
        <v>0.33333333333333376</v>
      </c>
      <c r="T1869" s="21">
        <v>0.24480680545128597</v>
      </c>
      <c r="U1869" s="21">
        <v>-1.7140972438153643E-2</v>
      </c>
      <c r="V1869" s="21">
        <v>0</v>
      </c>
      <c r="W1869" s="21">
        <v>16.127911212232437</v>
      </c>
      <c r="X1869" s="21">
        <v>0.26121779630463704</v>
      </c>
      <c r="Y1869" s="21">
        <v>-1</v>
      </c>
      <c r="Z1869" s="21">
        <v>-1</v>
      </c>
      <c r="AA1869" s="21">
        <v>1.9631580833802764</v>
      </c>
      <c r="AB1869" s="21">
        <v>-6.6204470316935743E-2</v>
      </c>
      <c r="AC1869" s="21">
        <v>-0.15919015617355453</v>
      </c>
      <c r="AD1869" s="21">
        <v>-5.4094984673222539E-2</v>
      </c>
      <c r="AE1869" s="21">
        <v>-13.974480558185643</v>
      </c>
      <c r="AF1869" s="21">
        <v>-1</v>
      </c>
      <c r="AG1869" s="21">
        <v>-1</v>
      </c>
      <c r="AH1869" s="21">
        <v>-1</v>
      </c>
      <c r="AI1869" s="21">
        <v>0</v>
      </c>
      <c r="AJ1869" s="21">
        <v>0</v>
      </c>
      <c r="AK1869" s="21">
        <v>-7.8316659736322319E-4</v>
      </c>
      <c r="AL1869" s="21">
        <v>0.11995788077200197</v>
      </c>
      <c r="AM1869" s="21">
        <v>8.047277385876532E-2</v>
      </c>
      <c r="AN1869" s="21">
        <v>-0.27543961888134272</v>
      </c>
      <c r="AO1869" s="21">
        <v>2.0079035134823169</v>
      </c>
      <c r="AP1869" s="21">
        <v>-6.2862010681735576</v>
      </c>
      <c r="AQ1869" s="21">
        <v>25.595994374671733</v>
      </c>
      <c r="AR1869" s="21">
        <v>0.56099916634646585</v>
      </c>
      <c r="AS1869" s="21">
        <v>0.41901918234529145</v>
      </c>
      <c r="AT1869" s="21">
        <v>-1</v>
      </c>
      <c r="AU1869" s="21">
        <v>-1</v>
      </c>
      <c r="AV1869" s="21">
        <v>-0.41492958456932894</v>
      </c>
      <c r="AW1869" s="21">
        <v>8.7310163213102978</v>
      </c>
      <c r="AX1869" s="21">
        <v>8.7310163213102978</v>
      </c>
      <c r="AY1869" s="21">
        <v>-1.2282620037522078E-2</v>
      </c>
      <c r="AZ1869" s="21">
        <v>-52.863211806972672</v>
      </c>
      <c r="BA1869" s="26">
        <v>1359.4856438184136</v>
      </c>
      <c r="CU1869" t="e">
        <v>#N/A</v>
      </c>
      <c r="CV1869" t="e">
        <v>#N/A</v>
      </c>
    </row>
    <row r="1870" spans="1:100" x14ac:dyDescent="0.25">
      <c r="A1870">
        <v>4583</v>
      </c>
      <c r="B1870" t="s">
        <v>2222</v>
      </c>
      <c r="C1870" s="26">
        <v>3</v>
      </c>
      <c r="D1870" s="21">
        <v>5.0451074309407788</v>
      </c>
      <c r="E1870" s="21">
        <v>-7.5055090729141488E-2</v>
      </c>
      <c r="F1870" s="21">
        <v>-1.426372008899937</v>
      </c>
      <c r="G1870" s="21">
        <v>-1.4558979588917251</v>
      </c>
      <c r="H1870" s="21">
        <v>-0.15813494322788646</v>
      </c>
      <c r="I1870" s="21">
        <v>0</v>
      </c>
      <c r="J1870" s="21">
        <v>-9.488096593673184</v>
      </c>
      <c r="K1870" s="21">
        <v>-0.15813494322788646</v>
      </c>
      <c r="L1870" s="21">
        <v>-0.99999999999999833</v>
      </c>
      <c r="M1870" s="21">
        <v>-0.99999999999999833</v>
      </c>
      <c r="N1870" s="21">
        <v>-3.1626988645577292</v>
      </c>
      <c r="O1870" s="21">
        <v>-5.8988871216241332</v>
      </c>
      <c r="P1870" s="21">
        <v>4.1688129372439224</v>
      </c>
      <c r="Q1870" s="21">
        <v>0.31839987490871835</v>
      </c>
      <c r="R1870" s="21">
        <v>0.50807332946682093</v>
      </c>
      <c r="S1870" s="21">
        <v>0.33333333333333282</v>
      </c>
      <c r="T1870" s="21">
        <v>8.2995262218794774E-2</v>
      </c>
      <c r="U1870" s="21">
        <v>-3.7558733792826156E-3</v>
      </c>
      <c r="V1870" s="21">
        <v>0</v>
      </c>
      <c r="W1870" s="21">
        <v>22.828306616029259</v>
      </c>
      <c r="X1870" s="21">
        <v>0.25763750443734806</v>
      </c>
      <c r="Y1870" s="21">
        <v>-0.99999999999999833</v>
      </c>
      <c r="Z1870" s="21">
        <v>-0.99999999999999833</v>
      </c>
      <c r="AA1870" s="21">
        <v>30.114180946786853</v>
      </c>
      <c r="AB1870" s="21">
        <v>8.9736996051203846E-2</v>
      </c>
      <c r="AC1870" s="21">
        <v>0.10450338519797481</v>
      </c>
      <c r="AD1870" s="21">
        <v>-5.8684361223362944E-2</v>
      </c>
      <c r="AE1870" s="21">
        <v>6.7778010012907721</v>
      </c>
      <c r="AF1870" s="21">
        <v>-0.99999999999999833</v>
      </c>
      <c r="AG1870" s="21">
        <v>-0.99999999999999833</v>
      </c>
      <c r="AH1870" s="21">
        <v>-0.99999999999999833</v>
      </c>
      <c r="AI1870" s="21">
        <v>0</v>
      </c>
      <c r="AJ1870" s="21">
        <v>0</v>
      </c>
      <c r="AK1870" s="21">
        <v>0.2252967964850372</v>
      </c>
      <c r="AL1870" s="21">
        <v>1.4106308899428792E-2</v>
      </c>
      <c r="AM1870" s="21">
        <v>-0.12515906609078303</v>
      </c>
      <c r="AN1870" s="21">
        <v>-0.24196022880411058</v>
      </c>
      <c r="AO1870" s="21">
        <v>-2.0024926698443881</v>
      </c>
      <c r="AP1870" s="21">
        <v>-5.9784741756056192</v>
      </c>
      <c r="AQ1870" s="21">
        <v>13.340210022356068</v>
      </c>
      <c r="AR1870" s="21">
        <v>0.41257272217284502</v>
      </c>
      <c r="AS1870" s="21">
        <v>9.9502561209461493E-2</v>
      </c>
      <c r="AT1870" s="21">
        <v>-0.99999999999999833</v>
      </c>
      <c r="AU1870" s="21">
        <v>-0.99999999999999833</v>
      </c>
      <c r="AV1870" s="21">
        <v>-0.94782462942490464</v>
      </c>
      <c r="AW1870" s="21">
        <v>18.236819649557106</v>
      </c>
      <c r="AX1870" s="21">
        <v>18.236819649557106</v>
      </c>
      <c r="AY1870" s="21">
        <v>9.1250490775475715E-2</v>
      </c>
      <c r="AZ1870" s="21">
        <v>-44.55535580394379</v>
      </c>
      <c r="BA1870" s="26">
        <v>1387.7810634534014</v>
      </c>
    </row>
    <row r="1871" spans="1:100" x14ac:dyDescent="0.25">
      <c r="A1871">
        <v>4584</v>
      </c>
      <c r="B1871" t="s">
        <v>2223</v>
      </c>
      <c r="C1871" s="26">
        <v>3</v>
      </c>
      <c r="D1871" s="21">
        <v>4.137272965706841</v>
      </c>
      <c r="E1871" s="21">
        <v>0.10337723790549042</v>
      </c>
      <c r="F1871" s="21">
        <v>-0.24838445113198956</v>
      </c>
      <c r="G1871" s="21">
        <v>-0.20889383001466852</v>
      </c>
      <c r="H1871" s="21">
        <v>0.14655665867573345</v>
      </c>
      <c r="I1871" s="21">
        <v>0</v>
      </c>
      <c r="J1871" s="21">
        <v>8.793399520544007</v>
      </c>
      <c r="K1871" s="21">
        <v>0.14655665867573345</v>
      </c>
      <c r="L1871" s="21">
        <v>-1.0000000000000016</v>
      </c>
      <c r="M1871" s="21">
        <v>-1.0000000000000016</v>
      </c>
      <c r="N1871" s="21">
        <v>2.9311331735146688</v>
      </c>
      <c r="O1871" s="21">
        <v>12.721778656236184</v>
      </c>
      <c r="P1871" s="21">
        <v>-0.2047863649778158</v>
      </c>
      <c r="Q1871" s="21">
        <v>-3.4281539841949094E-2</v>
      </c>
      <c r="R1871" s="21">
        <v>-3.250045273333009E-2</v>
      </c>
      <c r="S1871" s="21">
        <v>0.34064137606076766</v>
      </c>
      <c r="T1871" s="21">
        <v>0.2793749898564406</v>
      </c>
      <c r="U1871" s="21">
        <v>9.308132277662734E-2</v>
      </c>
      <c r="V1871" s="21">
        <v>0</v>
      </c>
      <c r="W1871" s="21">
        <v>22.66164120072408</v>
      </c>
      <c r="X1871" s="21">
        <v>0.76169029064923399</v>
      </c>
      <c r="Y1871" s="21">
        <v>-1.0000000000000016</v>
      </c>
      <c r="Z1871" s="21">
        <v>-1.0000000000000016</v>
      </c>
      <c r="AA1871" s="21">
        <v>19.176562047417473</v>
      </c>
      <c r="AB1871" s="21">
        <v>1.7217384583483E-2</v>
      </c>
      <c r="AC1871" s="21">
        <v>-8.2952583923046885E-2</v>
      </c>
      <c r="AD1871" s="21">
        <v>-3.316374671901651E-3</v>
      </c>
      <c r="AE1871" s="21">
        <v>-3.4525787005732735</v>
      </c>
      <c r="AF1871" s="21">
        <v>-1.0000000000000016</v>
      </c>
      <c r="AG1871" s="21">
        <v>-1.0000000000000016</v>
      </c>
      <c r="AH1871" s="21">
        <v>-1.0000000000000016</v>
      </c>
      <c r="AI1871" s="21">
        <v>0</v>
      </c>
      <c r="AJ1871" s="21">
        <v>0</v>
      </c>
      <c r="AK1871" s="21">
        <v>0.23450173709386346</v>
      </c>
      <c r="AL1871" s="21">
        <v>0.35707176845934774</v>
      </c>
      <c r="AM1871" s="21">
        <v>2.0559048203991438E-2</v>
      </c>
      <c r="AN1871" s="21">
        <v>8.6297443218595837E-2</v>
      </c>
      <c r="AO1871" s="21">
        <v>1.6864848905691039</v>
      </c>
      <c r="AP1871" s="21">
        <v>3.9427949227616348</v>
      </c>
      <c r="AQ1871" s="21">
        <v>31.455040721268102</v>
      </c>
      <c r="AR1871" s="21">
        <v>0.71309768869383572</v>
      </c>
      <c r="AS1871" s="21">
        <v>0.90824694932496741</v>
      </c>
      <c r="AT1871" s="21">
        <v>-1.0000000000000016</v>
      </c>
      <c r="AU1871" s="21">
        <v>-1.0000000000000016</v>
      </c>
      <c r="AV1871" s="21">
        <v>-0.24139428274799854</v>
      </c>
      <c r="AW1871" s="21">
        <v>35.841135626415294</v>
      </c>
      <c r="AX1871" s="21">
        <v>35.841135626415294</v>
      </c>
      <c r="AY1871" s="21">
        <v>0.39758685259024706</v>
      </c>
      <c r="AZ1871" s="21">
        <v>19.826551124937442</v>
      </c>
      <c r="BA1871" s="26">
        <v>1452.1861893160042</v>
      </c>
      <c r="CU1871" t="e">
        <v>#N/A</v>
      </c>
      <c r="CV1871" t="e">
        <v>#N/A</v>
      </c>
    </row>
    <row r="1872" spans="1:100" x14ac:dyDescent="0.25">
      <c r="A1872">
        <v>4585</v>
      </c>
      <c r="B1872" t="s">
        <v>2224</v>
      </c>
      <c r="C1872" s="26">
        <v>3</v>
      </c>
      <c r="D1872" s="21">
        <v>3.3011184340763711</v>
      </c>
      <c r="E1872" s="21">
        <v>0</v>
      </c>
      <c r="F1872" s="21">
        <v>-0.66331654799029116</v>
      </c>
      <c r="G1872" s="21">
        <v>-0.66331654799029116</v>
      </c>
      <c r="H1872" s="21">
        <v>1.1556077537059556E-2</v>
      </c>
      <c r="I1872" s="21">
        <v>0</v>
      </c>
      <c r="J1872" s="21">
        <v>0.69336465222357413</v>
      </c>
      <c r="K1872" s="21">
        <v>1.1556077537059556E-2</v>
      </c>
      <c r="L1872" s="21">
        <v>-0.99999999999999822</v>
      </c>
      <c r="M1872" s="21">
        <v>-0.99999999999999822</v>
      </c>
      <c r="N1872" s="21">
        <v>0.23112155074119128</v>
      </c>
      <c r="O1872" s="21">
        <v>3.3311665383096538</v>
      </c>
      <c r="P1872" s="21">
        <v>-0.55863362707221664</v>
      </c>
      <c r="Q1872" s="21">
        <v>-9.7379590268468708E-2</v>
      </c>
      <c r="R1872" s="21">
        <v>-0.13009574488648631</v>
      </c>
      <c r="S1872" s="21">
        <v>0.34985305223971663</v>
      </c>
      <c r="T1872" s="21">
        <v>0.25570168586278752</v>
      </c>
      <c r="U1872" s="21">
        <v>3.072980369646644E-2</v>
      </c>
      <c r="V1872" s="21">
        <v>0</v>
      </c>
      <c r="W1872" s="21">
        <v>24.989138570476428</v>
      </c>
      <c r="X1872" s="21">
        <v>0.69300776357424732</v>
      </c>
      <c r="Y1872" s="21">
        <v>-0.99999999999999822</v>
      </c>
      <c r="Z1872" s="21">
        <v>-0.99999999999999822</v>
      </c>
      <c r="AA1872" s="21">
        <v>44.512585927005958</v>
      </c>
      <c r="AB1872" s="21">
        <v>0.12106701512237376</v>
      </c>
      <c r="AC1872" s="21">
        <v>0.11045463116223925</v>
      </c>
      <c r="AD1872" s="21">
        <v>0.16154921574370737</v>
      </c>
      <c r="AE1872" s="21">
        <v>19.653543101416016</v>
      </c>
      <c r="AF1872" s="21">
        <v>-0.99999999999999822</v>
      </c>
      <c r="AG1872" s="21">
        <v>-0.99999999999999822</v>
      </c>
      <c r="AH1872" s="21">
        <v>-0.99999999999999822</v>
      </c>
      <c r="AI1872" s="21">
        <v>-1.3433456466675899E-2</v>
      </c>
      <c r="AJ1872" s="21">
        <v>0</v>
      </c>
      <c r="AK1872" s="21">
        <v>-5.0650384193939094E-2</v>
      </c>
      <c r="AL1872" s="21">
        <v>0.11855294855608833</v>
      </c>
      <c r="AM1872" s="21">
        <v>0.12330674800749861</v>
      </c>
      <c r="AN1872" s="21">
        <v>-0.29057175976273802</v>
      </c>
      <c r="AO1872" s="21">
        <v>2.8294167792177709</v>
      </c>
      <c r="AP1872" s="21">
        <v>-6.6715292512880122</v>
      </c>
      <c r="AQ1872" s="21">
        <v>25.682503222700007</v>
      </c>
      <c r="AR1872" s="21">
        <v>0.63628454179897032</v>
      </c>
      <c r="AS1872" s="21">
        <v>0.70456384111130699</v>
      </c>
      <c r="AT1872" s="21">
        <v>-0.99999999999999822</v>
      </c>
      <c r="AU1872" s="21">
        <v>-0.99999999999999822</v>
      </c>
      <c r="AV1872" s="21">
        <v>-0.79341229287677684</v>
      </c>
      <c r="AW1872" s="21">
        <v>41.172223214027596</v>
      </c>
      <c r="AX1872" s="21">
        <v>40.903554084694079</v>
      </c>
      <c r="AY1872" s="21">
        <v>0.15246895257779727</v>
      </c>
      <c r="AZ1872" s="21">
        <v>-0.16841314479423253</v>
      </c>
      <c r="BA1872" s="26">
        <v>1464.5818482418879</v>
      </c>
    </row>
    <row r="1873" spans="1:100" x14ac:dyDescent="0.25">
      <c r="A1873">
        <v>4586</v>
      </c>
      <c r="B1873" t="s">
        <v>2225</v>
      </c>
      <c r="C1873" s="26">
        <v>3</v>
      </c>
      <c r="D1873" s="21">
        <v>3.0878986065280829</v>
      </c>
      <c r="E1873" s="21">
        <v>0</v>
      </c>
      <c r="F1873" s="21">
        <v>1.9307932476533871</v>
      </c>
      <c r="G1873" s="21">
        <v>1.9307932476533871</v>
      </c>
      <c r="H1873" s="21">
        <v>0.18058494402173828</v>
      </c>
      <c r="I1873" s="21">
        <v>0</v>
      </c>
      <c r="J1873" s="21">
        <v>10.835096641304299</v>
      </c>
      <c r="K1873" s="21">
        <v>0.18058494402173828</v>
      </c>
      <c r="L1873" s="21">
        <v>-0.99999999999999922</v>
      </c>
      <c r="M1873" s="21">
        <v>-0.99999999999999922</v>
      </c>
      <c r="N1873" s="21">
        <v>3.6116988804347678</v>
      </c>
      <c r="O1873" s="21">
        <v>15.853788495485775</v>
      </c>
      <c r="P1873" s="21">
        <v>0</v>
      </c>
      <c r="Q1873" s="21">
        <v>-4.2732935527058444</v>
      </c>
      <c r="R1873" s="21">
        <v>-1.4783057694756256</v>
      </c>
      <c r="S1873" s="21">
        <v>0.33333333333333304</v>
      </c>
      <c r="T1873" s="21">
        <v>0.3559865288864944</v>
      </c>
      <c r="U1873" s="21">
        <v>0.31218482364613587</v>
      </c>
      <c r="V1873" s="21">
        <v>0</v>
      </c>
      <c r="W1873" s="21">
        <v>32.836789673769005</v>
      </c>
      <c r="X1873" s="21">
        <v>1.7801274083357939</v>
      </c>
      <c r="Y1873" s="21">
        <v>-0.99999999999999922</v>
      </c>
      <c r="Z1873" s="21">
        <v>-0.99999999999999922</v>
      </c>
      <c r="AA1873" s="21">
        <v>70.008408897452313</v>
      </c>
      <c r="AB1873" s="21">
        <v>9.7681345167370856E-2</v>
      </c>
      <c r="AC1873" s="21">
        <v>0.54718427997864416</v>
      </c>
      <c r="AD1873" s="21">
        <v>0.12813287471716334</v>
      </c>
      <c r="AE1873" s="21">
        <v>38.649924993158912</v>
      </c>
      <c r="AF1873" s="21">
        <v>-0.99999999999999922</v>
      </c>
      <c r="AG1873" s="21">
        <v>-0.99999999999999922</v>
      </c>
      <c r="AH1873" s="21">
        <v>-0.99999999999999922</v>
      </c>
      <c r="AI1873" s="21">
        <v>-6.647559974821711E-2</v>
      </c>
      <c r="AJ1873" s="21">
        <v>0</v>
      </c>
      <c r="AK1873" s="21">
        <v>2.0950675976085607E-2</v>
      </c>
      <c r="AL1873" s="21">
        <v>-5.3205474741733622E-3</v>
      </c>
      <c r="AM1873" s="21">
        <v>0.3874346280020734</v>
      </c>
      <c r="AN1873" s="21">
        <v>-0.10544053495358366</v>
      </c>
      <c r="AO1873" s="21">
        <v>9.7906190799322612</v>
      </c>
      <c r="AP1873" s="21">
        <v>-2.6626161112104563</v>
      </c>
      <c r="AQ1873" s="21">
        <v>43.671886315073294</v>
      </c>
      <c r="AR1873" s="21">
        <v>1.0015046858659633</v>
      </c>
      <c r="AS1873" s="21">
        <v>1.9607123523575314</v>
      </c>
      <c r="AT1873" s="21">
        <v>-0.99999999999999922</v>
      </c>
      <c r="AU1873" s="21">
        <v>-0.99999999999999922</v>
      </c>
      <c r="AV1873" s="21">
        <v>0.45248747817776025</v>
      </c>
      <c r="AW1873" s="21">
        <v>83.199581281727589</v>
      </c>
      <c r="AX1873" s="21">
        <v>81.870069286763268</v>
      </c>
      <c r="AY1873" s="21">
        <v>0.24544551591948113</v>
      </c>
      <c r="AZ1873" s="21">
        <v>6.6172051921415127</v>
      </c>
      <c r="BA1873" s="26">
        <v>1485.4446286500613</v>
      </c>
      <c r="CU1873" t="e">
        <v>#N/A</v>
      </c>
      <c r="CV1873" t="e">
        <v>#N/A</v>
      </c>
    </row>
    <row r="1874" spans="1:100" x14ac:dyDescent="0.25">
      <c r="A1874">
        <v>4587</v>
      </c>
      <c r="B1874" t="s">
        <v>2226</v>
      </c>
      <c r="C1874" s="26">
        <v>3</v>
      </c>
      <c r="D1874" s="21">
        <v>7.1558320241354929</v>
      </c>
      <c r="E1874" s="21">
        <v>-1.4113131462401373E-2</v>
      </c>
      <c r="F1874" s="21">
        <v>1.4601442093651831</v>
      </c>
      <c r="G1874" s="21">
        <v>1.4601442093651831</v>
      </c>
      <c r="H1874" s="21">
        <v>0.16071367410415927</v>
      </c>
      <c r="I1874" s="21">
        <v>0</v>
      </c>
      <c r="J1874" s="21">
        <v>9.6428204462495568</v>
      </c>
      <c r="K1874" s="21">
        <v>0.16071367410415927</v>
      </c>
      <c r="L1874" s="21">
        <v>-0.99999999999999933</v>
      </c>
      <c r="M1874" s="21">
        <v>-0.99999999999999933</v>
      </c>
      <c r="N1874" s="21">
        <v>3.2142734820831862</v>
      </c>
      <c r="O1874" s="21">
        <v>18.258796679750237</v>
      </c>
      <c r="P1874" s="21">
        <v>1.8117119271161357</v>
      </c>
      <c r="Q1874" s="21">
        <v>-0.2466386147220066</v>
      </c>
      <c r="R1874" s="21">
        <v>0.13571610304253312</v>
      </c>
      <c r="S1874" s="21">
        <v>0.3333333333333332</v>
      </c>
      <c r="T1874" s="21">
        <v>0.39260187894379744</v>
      </c>
      <c r="U1874" s="21">
        <v>0.48247501633578538</v>
      </c>
      <c r="V1874" s="21">
        <v>-2.5924528353770709E-2</v>
      </c>
      <c r="W1874" s="21">
        <v>40.870881046199422</v>
      </c>
      <c r="X1874" s="21">
        <v>2.3988429790039527</v>
      </c>
      <c r="Y1874" s="21">
        <v>-0.99999999999999933</v>
      </c>
      <c r="Z1874" s="21">
        <v>-0.99999999999999933</v>
      </c>
      <c r="AA1874" s="21">
        <v>77.017427790545597</v>
      </c>
      <c r="AB1874" s="21">
        <v>0.50749884978786552</v>
      </c>
      <c r="AC1874" s="21">
        <v>0.12725845339889386</v>
      </c>
      <c r="AD1874" s="21">
        <v>8.5459309639311892E-2</v>
      </c>
      <c r="AE1874" s="21">
        <v>36.010830641303599</v>
      </c>
      <c r="AF1874" s="21">
        <v>-0.99999999999999933</v>
      </c>
      <c r="AG1874" s="21">
        <v>-0.99999999999999933</v>
      </c>
      <c r="AH1874" s="21">
        <v>-0.99999999999999933</v>
      </c>
      <c r="AI1874" s="21">
        <v>0</v>
      </c>
      <c r="AJ1874" s="21">
        <v>-2.5924528353770709E-2</v>
      </c>
      <c r="AK1874" s="21">
        <v>9.6020215455508887E-2</v>
      </c>
      <c r="AL1874" s="21">
        <v>-7.5997330239993083E-2</v>
      </c>
      <c r="AM1874" s="21">
        <v>-0.12208173776414707</v>
      </c>
      <c r="AN1874" s="21">
        <v>0.13183170604106217</v>
      </c>
      <c r="AO1874" s="21">
        <v>-2.5719423668261321</v>
      </c>
      <c r="AP1874" s="21">
        <v>2.9158059998265902</v>
      </c>
      <c r="AQ1874" s="21">
        <v>50.513701492448995</v>
      </c>
      <c r="AR1874" s="21">
        <v>1.1824857002591449</v>
      </c>
      <c r="AS1874" s="21">
        <v>2.5595566531081118</v>
      </c>
      <c r="AT1874" s="21">
        <v>-0.99999999999999933</v>
      </c>
      <c r="AU1874" s="21">
        <v>-0.99999999999999933</v>
      </c>
      <c r="AV1874" s="21">
        <v>1.5958603124077164</v>
      </c>
      <c r="AW1874" s="21">
        <v>98.192030470122376</v>
      </c>
      <c r="AX1874" s="21">
        <v>95.599577634745316</v>
      </c>
      <c r="AY1874" s="21">
        <v>0.44843362665806813</v>
      </c>
      <c r="AZ1874" s="21">
        <v>49.484255195876756</v>
      </c>
      <c r="BA1874" s="26">
        <v>1667.1713745361046</v>
      </c>
    </row>
    <row r="1875" spans="1:100" x14ac:dyDescent="0.25">
      <c r="A1875">
        <v>4590</v>
      </c>
      <c r="B1875" t="s">
        <v>2227</v>
      </c>
      <c r="C1875" s="26">
        <v>3</v>
      </c>
      <c r="D1875" s="21">
        <v>4.3289868556991635</v>
      </c>
      <c r="E1875" s="21">
        <v>1.7183933628065147E-2</v>
      </c>
      <c r="F1875" s="21">
        <v>3.1021396777357984</v>
      </c>
      <c r="G1875" s="21">
        <v>3.1021396777357984</v>
      </c>
      <c r="H1875" s="21">
        <v>0.14771175613045084</v>
      </c>
      <c r="I1875" s="21">
        <v>0</v>
      </c>
      <c r="J1875" s="21">
        <v>8.8627053678270507</v>
      </c>
      <c r="K1875" s="21">
        <v>0.14771175613045084</v>
      </c>
      <c r="L1875" s="21">
        <v>-1.0000000000000009</v>
      </c>
      <c r="M1875" s="21">
        <v>-1.0000000000000009</v>
      </c>
      <c r="N1875" s="21">
        <v>2.9542351226090169</v>
      </c>
      <c r="O1875" s="21">
        <v>16.29383190126201</v>
      </c>
      <c r="P1875" s="21">
        <v>9.5805683253139887E-3</v>
      </c>
      <c r="Q1875" s="21">
        <v>1.7177445269901175</v>
      </c>
      <c r="R1875" s="21">
        <v>0.41332264347132985</v>
      </c>
      <c r="S1875" s="21">
        <v>0.3333333333333337</v>
      </c>
      <c r="T1875" s="21">
        <v>0.35594128864843599</v>
      </c>
      <c r="U1875" s="21">
        <v>0.12871030423473476</v>
      </c>
      <c r="V1875" s="21">
        <v>0</v>
      </c>
      <c r="W1875" s="21">
        <v>26.810926803442126</v>
      </c>
      <c r="X1875" s="21">
        <v>1.0736350485816024</v>
      </c>
      <c r="Y1875" s="21">
        <v>-1.0000000000000009</v>
      </c>
      <c r="Z1875" s="21">
        <v>-1.0000000000000009</v>
      </c>
      <c r="AA1875" s="21">
        <v>63.995670002568183</v>
      </c>
      <c r="AB1875" s="21">
        <v>-2.4378968631373517E-3</v>
      </c>
      <c r="AC1875" s="21">
        <v>0.49342493206387006</v>
      </c>
      <c r="AD1875" s="21">
        <v>0.24444137591236176</v>
      </c>
      <c r="AE1875" s="21">
        <v>36.771420555654721</v>
      </c>
      <c r="AF1875" s="21">
        <v>-1.0000000000000009</v>
      </c>
      <c r="AG1875" s="21">
        <v>-1.0000000000000009</v>
      </c>
      <c r="AH1875" s="21">
        <v>-1.0000000000000009</v>
      </c>
      <c r="AI1875" s="21">
        <v>-8.2991737500277635E-2</v>
      </c>
      <c r="AJ1875" s="21">
        <v>0</v>
      </c>
      <c r="AK1875" s="21">
        <v>1.0760165011094882</v>
      </c>
      <c r="AL1875" s="21">
        <v>0.43982113697107456</v>
      </c>
      <c r="AM1875" s="21">
        <v>6.8321495046118175E-2</v>
      </c>
      <c r="AN1875" s="21">
        <v>0.20639495700860627</v>
      </c>
      <c r="AO1875" s="21">
        <v>7.088119881700397</v>
      </c>
      <c r="AP1875" s="21">
        <v>7.3589796100705289</v>
      </c>
      <c r="AQ1875" s="21">
        <v>35.673632171269197</v>
      </c>
      <c r="AR1875" s="21">
        <v>0.81798492621650387</v>
      </c>
      <c r="AS1875" s="21">
        <v>1.2213468047120528</v>
      </c>
      <c r="AT1875" s="21">
        <v>-1.0000000000000009</v>
      </c>
      <c r="AU1875" s="21">
        <v>-1.0000000000000009</v>
      </c>
      <c r="AV1875" s="21">
        <v>3.5154623212071279</v>
      </c>
      <c r="AW1875" s="21">
        <v>87.64848151390072</v>
      </c>
      <c r="AX1875" s="21">
        <v>85.988646763895161</v>
      </c>
      <c r="AY1875" s="21">
        <v>0.34771497599872186</v>
      </c>
      <c r="AZ1875" s="21">
        <v>24.048571626808446</v>
      </c>
      <c r="BA1875" s="26">
        <v>1524.1358283107293</v>
      </c>
      <c r="CU1875" t="e">
        <v>#N/A</v>
      </c>
      <c r="CV1875" t="e">
        <v>#N/A</v>
      </c>
    </row>
    <row r="1876" spans="1:100" x14ac:dyDescent="0.25">
      <c r="A1876">
        <v>4592</v>
      </c>
      <c r="B1876" t="s">
        <v>2228</v>
      </c>
      <c r="C1876" s="26">
        <v>3</v>
      </c>
      <c r="D1876" s="21">
        <v>3.7573219911389226</v>
      </c>
      <c r="E1876" s="21">
        <v>1.7322933686770969E-2</v>
      </c>
      <c r="F1876" s="21">
        <v>3.4380060687284372E-2</v>
      </c>
      <c r="G1876" s="21">
        <v>3.4380060687284372E-2</v>
      </c>
      <c r="H1876" s="21">
        <v>0.12210605149956782</v>
      </c>
      <c r="I1876" s="21">
        <v>0</v>
      </c>
      <c r="J1876" s="21">
        <v>7.3263630899740644</v>
      </c>
      <c r="K1876" s="21">
        <v>0.12210605149956782</v>
      </c>
      <c r="L1876" s="21">
        <v>-1.0000000000000004</v>
      </c>
      <c r="M1876" s="21">
        <v>-1.0000000000000004</v>
      </c>
      <c r="N1876" s="21">
        <v>2.442121029991358</v>
      </c>
      <c r="O1876" s="21">
        <v>11.118065141800285</v>
      </c>
      <c r="P1876" s="21">
        <v>-0.16503735597811836</v>
      </c>
      <c r="Q1876" s="21">
        <v>3.2023243870238853</v>
      </c>
      <c r="R1876" s="21">
        <v>1.0299716131469396</v>
      </c>
      <c r="S1876" s="21">
        <v>0.33333333333333343</v>
      </c>
      <c r="T1876" s="21">
        <v>0.41452392509274333</v>
      </c>
      <c r="U1876" s="21">
        <v>0.52626076198698402</v>
      </c>
      <c r="V1876" s="21">
        <v>3.2694490978114332E-2</v>
      </c>
      <c r="W1876" s="21">
        <v>47.38825839566428</v>
      </c>
      <c r="X1876" s="21">
        <v>3.0081517925025403</v>
      </c>
      <c r="Y1876" s="21">
        <v>-1.0000000000000004</v>
      </c>
      <c r="Z1876" s="21">
        <v>-1.0000000000000004</v>
      </c>
      <c r="AA1876" s="21">
        <v>110.75701995826917</v>
      </c>
      <c r="AB1876" s="21">
        <v>0.40661043214697529</v>
      </c>
      <c r="AC1876" s="21">
        <v>0.62698172844946243</v>
      </c>
      <c r="AD1876" s="21">
        <v>0.21318363839272025</v>
      </c>
      <c r="AE1876" s="21">
        <v>62.338789949457912</v>
      </c>
      <c r="AF1876" s="21">
        <v>-1.0000000000000004</v>
      </c>
      <c r="AG1876" s="21">
        <v>-1.0000000000000004</v>
      </c>
      <c r="AH1876" s="21">
        <v>-1.0000000000000004</v>
      </c>
      <c r="AI1876" s="21">
        <v>0</v>
      </c>
      <c r="AJ1876" s="21">
        <v>3.2694490978114332E-2</v>
      </c>
      <c r="AK1876" s="21">
        <v>0.28050196447849401</v>
      </c>
      <c r="AL1876" s="21">
        <v>-0.13384300036317606</v>
      </c>
      <c r="AM1876" s="21">
        <v>-8.1339492690404996E-3</v>
      </c>
      <c r="AN1876" s="21">
        <v>0.24125688244277271</v>
      </c>
      <c r="AO1876" s="21">
        <v>1.1991610906664569</v>
      </c>
      <c r="AP1876" s="21">
        <v>5.3622070592534365</v>
      </c>
      <c r="AQ1876" s="21">
        <v>54.714621485638368</v>
      </c>
      <c r="AR1876" s="21">
        <v>1.3068125113911755</v>
      </c>
      <c r="AS1876" s="21">
        <v>3.130257844002108</v>
      </c>
      <c r="AT1876" s="21">
        <v>-1.0000000000000004</v>
      </c>
      <c r="AU1876" s="21">
        <v>-1.0000000000000004</v>
      </c>
      <c r="AV1876" s="21">
        <v>1.0643516738342242</v>
      </c>
      <c r="AW1876" s="21">
        <v>127.23729215932283</v>
      </c>
      <c r="AX1876" s="21">
        <v>130.50674125713428</v>
      </c>
      <c r="AY1876" s="21">
        <v>0.3518231055975487</v>
      </c>
      <c r="AZ1876" s="21">
        <v>36.002800085070646</v>
      </c>
      <c r="BA1876" s="26">
        <v>1517.2817428928774</v>
      </c>
      <c r="CU1876" t="e">
        <v>#N/A</v>
      </c>
      <c r="CV1876" t="e">
        <v>#N/A</v>
      </c>
    </row>
    <row r="1877" spans="1:100" x14ac:dyDescent="0.25">
      <c r="A1877">
        <v>4593</v>
      </c>
      <c r="B1877" t="s">
        <v>2229</v>
      </c>
      <c r="C1877" s="26">
        <v>3</v>
      </c>
      <c r="D1877" s="21">
        <v>3.9296563003973222</v>
      </c>
      <c r="E1877" s="21">
        <v>-0.60698592069007784</v>
      </c>
      <c r="F1877" s="21">
        <v>7.1703591560351276E-2</v>
      </c>
      <c r="G1877" s="21">
        <v>-0.11782666226816731</v>
      </c>
      <c r="H1877" s="21">
        <v>-8.744080619775367E-2</v>
      </c>
      <c r="I1877" s="21">
        <v>0</v>
      </c>
      <c r="J1877" s="21">
        <v>-5.2464483718652231</v>
      </c>
      <c r="K1877" s="21">
        <v>-8.744080619775367E-2</v>
      </c>
      <c r="L1877" s="21">
        <v>-1.0000000000000004</v>
      </c>
      <c r="M1877" s="21">
        <v>-1.0000000000000004</v>
      </c>
      <c r="N1877" s="21">
        <v>-1.7488161239550741</v>
      </c>
      <c r="O1877" s="21">
        <v>-1.434618733736069</v>
      </c>
      <c r="P1877" s="21">
        <v>-2.8623762212783674</v>
      </c>
      <c r="Q1877" s="21">
        <v>-0.66704680503645963</v>
      </c>
      <c r="R1877" s="21">
        <v>-0.52065466010389083</v>
      </c>
      <c r="S1877" s="21">
        <v>0.33333333333333354</v>
      </c>
      <c r="T1877" s="21">
        <v>0.39788530746267686</v>
      </c>
      <c r="U1877" s="21">
        <v>-0.14021520677741958</v>
      </c>
      <c r="V1877" s="21">
        <v>-1.4425728287341087E-3</v>
      </c>
      <c r="W1877" s="21">
        <v>27.080066695504399</v>
      </c>
      <c r="X1877" s="21">
        <v>0.27396995494378978</v>
      </c>
      <c r="Y1877" s="21">
        <v>-1.0000000000000004</v>
      </c>
      <c r="Z1877" s="21">
        <v>-1.0000000000000004</v>
      </c>
      <c r="AA1877" s="21">
        <v>44.396256727020322</v>
      </c>
      <c r="AB1877" s="21">
        <v>-7.4346204048429052E-2</v>
      </c>
      <c r="AC1877" s="21">
        <v>0.16236368496009257</v>
      </c>
      <c r="AD1877" s="21">
        <v>0.26871941292073409</v>
      </c>
      <c r="AE1877" s="21">
        <v>17.836844691619884</v>
      </c>
      <c r="AF1877" s="21">
        <v>-1.0000000000000004</v>
      </c>
      <c r="AG1877" s="21">
        <v>-1.0000000000000004</v>
      </c>
      <c r="AH1877" s="21">
        <v>-1.0000000000000004</v>
      </c>
      <c r="AI1877" s="21">
        <v>-2.6460380585751463E-3</v>
      </c>
      <c r="AJ1877" s="21">
        <v>-1.4425728287341087E-3</v>
      </c>
      <c r="AK1877" s="21">
        <v>0.28897849718248819</v>
      </c>
      <c r="AL1877" s="21">
        <v>-9.160642698119402E-2</v>
      </c>
      <c r="AM1877" s="21">
        <v>-0.15721948133076163</v>
      </c>
      <c r="AN1877" s="21">
        <v>5.3329174200399024E-2</v>
      </c>
      <c r="AO1877" s="21">
        <v>-2.4855945473566017</v>
      </c>
      <c r="AP1877" s="21">
        <v>0.87519722010400636</v>
      </c>
      <c r="AQ1877" s="21">
        <v>21.833618323639175</v>
      </c>
      <c r="AR1877" s="21">
        <v>0.58956086118985651</v>
      </c>
      <c r="AS1877" s="21">
        <v>0.18652914874603627</v>
      </c>
      <c r="AT1877" s="21">
        <v>-1.0000000000000004</v>
      </c>
      <c r="AU1877" s="21">
        <v>-1.0000000000000004</v>
      </c>
      <c r="AV1877" s="21">
        <v>-0.6384813223720579</v>
      </c>
      <c r="AW1877" s="21">
        <v>43.836835213388383</v>
      </c>
      <c r="AX1877" s="21">
        <v>43.639657169343494</v>
      </c>
      <c r="AY1877" s="21">
        <v>9.5424594393052717E-2</v>
      </c>
      <c r="AZ1877" s="21">
        <v>-21.598938263466369</v>
      </c>
      <c r="BA1877" s="26">
        <v>1414.618854805547</v>
      </c>
    </row>
    <row r="1878" spans="1:100" x14ac:dyDescent="0.25">
      <c r="A1878">
        <v>4594</v>
      </c>
      <c r="B1878" t="s">
        <v>2230</v>
      </c>
      <c r="C1878" s="26">
        <v>3</v>
      </c>
      <c r="D1878" s="21">
        <v>5.3476377023341861</v>
      </c>
      <c r="E1878" s="21">
        <v>3.1672371078269437E-2</v>
      </c>
      <c r="F1878" s="21">
        <v>-0.19160285670590121</v>
      </c>
      <c r="G1878" s="21">
        <v>-0.17831629340653513</v>
      </c>
      <c r="H1878" s="21">
        <v>0.26267396335057297</v>
      </c>
      <c r="I1878" s="21">
        <v>0</v>
      </c>
      <c r="J1878" s="21">
        <v>15.760437801034364</v>
      </c>
      <c r="K1878" s="21">
        <v>0.26267396335057297</v>
      </c>
      <c r="L1878" s="21">
        <v>-1.0000000000000009</v>
      </c>
      <c r="M1878" s="21">
        <v>-1.0000000000000009</v>
      </c>
      <c r="N1878" s="21">
        <v>5.2534792670114534</v>
      </c>
      <c r="O1878" s="21">
        <v>20.929759209962025</v>
      </c>
      <c r="P1878" s="21">
        <v>-0.23701174786149354</v>
      </c>
      <c r="Q1878" s="21">
        <v>4.0136992940626088</v>
      </c>
      <c r="R1878" s="21">
        <v>1.2831739472265886</v>
      </c>
      <c r="S1878" s="21">
        <v>0.33333333333333359</v>
      </c>
      <c r="T1878" s="21">
        <v>0.30553093645207596</v>
      </c>
      <c r="U1878" s="21">
        <v>2.8193087853543242E-2</v>
      </c>
      <c r="V1878" s="21">
        <v>0</v>
      </c>
      <c r="W1878" s="21">
        <v>16.175335771535185</v>
      </c>
      <c r="X1878" s="21">
        <v>0.47081983480267858</v>
      </c>
      <c r="Y1878" s="21">
        <v>-1.0000000000000009</v>
      </c>
      <c r="Z1878" s="21">
        <v>-1.0000000000000009</v>
      </c>
      <c r="AA1878" s="21">
        <v>12.028662953054379</v>
      </c>
      <c r="AB1878" s="21">
        <v>0.12871297879818086</v>
      </c>
      <c r="AC1878" s="21">
        <v>-0.1076922493113702</v>
      </c>
      <c r="AD1878" s="21">
        <v>-0.12961766480095885</v>
      </c>
      <c r="AE1878" s="21">
        <v>-5.429846765707409</v>
      </c>
      <c r="AF1878" s="21">
        <v>-1.0000000000000009</v>
      </c>
      <c r="AG1878" s="21">
        <v>-1.0000000000000009</v>
      </c>
      <c r="AH1878" s="21">
        <v>-1.0000000000000009</v>
      </c>
      <c r="AI1878" s="21">
        <v>-2.0441244125460896E-2</v>
      </c>
      <c r="AJ1878" s="21">
        <v>0</v>
      </c>
      <c r="AK1878" s="21">
        <v>0.15216823929015408</v>
      </c>
      <c r="AL1878" s="21">
        <v>-4.9025459302703245E-2</v>
      </c>
      <c r="AM1878" s="21">
        <v>0.8726608584511798</v>
      </c>
      <c r="AN1878" s="21">
        <v>0.1443367711236081</v>
      </c>
      <c r="AO1878" s="21">
        <v>22.577362657730266</v>
      </c>
      <c r="AP1878" s="21">
        <v>3.3632919815766851</v>
      </c>
      <c r="AQ1878" s="21">
        <v>31.935773572569591</v>
      </c>
      <c r="AR1878" s="21">
        <v>0.66705735763895213</v>
      </c>
      <c r="AS1878" s="21">
        <v>0.733493798153251</v>
      </c>
      <c r="AT1878" s="21">
        <v>-1.0000000000000009</v>
      </c>
      <c r="AU1878" s="21">
        <v>-1.0000000000000009</v>
      </c>
      <c r="AV1878" s="21">
        <v>1.1048576538200525</v>
      </c>
      <c r="AW1878" s="21">
        <v>36.321714144593088</v>
      </c>
      <c r="AX1878" s="21">
        <v>35.912889262083866</v>
      </c>
      <c r="AY1878" s="21">
        <v>6.2024887511643E-2</v>
      </c>
      <c r="AZ1878" s="21">
        <v>-49.420831668531562</v>
      </c>
      <c r="BA1878" s="26">
        <v>1336.686221513273</v>
      </c>
    </row>
    <row r="1879" spans="1:100" x14ac:dyDescent="0.25">
      <c r="A1879">
        <v>4595</v>
      </c>
      <c r="B1879" t="s">
        <v>2231</v>
      </c>
      <c r="C1879" s="26">
        <v>3</v>
      </c>
      <c r="D1879" s="21">
        <v>4.0139955303436619</v>
      </c>
      <c r="E1879" s="21">
        <v>-1.943162574677787E-2</v>
      </c>
      <c r="F1879" s="21">
        <v>0.66510836854802369</v>
      </c>
      <c r="G1879" s="21">
        <v>0.65897690313230728</v>
      </c>
      <c r="H1879" s="21">
        <v>0.10869833047543692</v>
      </c>
      <c r="I1879" s="21">
        <v>0</v>
      </c>
      <c r="J1879" s="21">
        <v>6.5218998285262186</v>
      </c>
      <c r="K1879" s="21">
        <v>0.10869833047543692</v>
      </c>
      <c r="L1879" s="21">
        <v>-0.99999999999999889</v>
      </c>
      <c r="M1879" s="21">
        <v>-0.99999999999999889</v>
      </c>
      <c r="N1879" s="21">
        <v>2.1739666095087387</v>
      </c>
      <c r="O1879" s="21">
        <v>11.194872262002189</v>
      </c>
      <c r="P1879" s="21">
        <v>-6.853825764979643E-3</v>
      </c>
      <c r="Q1879" s="21">
        <v>-0.22536440414383541</v>
      </c>
      <c r="R1879" s="21">
        <v>-0.10066586252282755</v>
      </c>
      <c r="S1879" s="21">
        <v>0.26072482277568798</v>
      </c>
      <c r="T1879" s="21">
        <v>0.23629345691251774</v>
      </c>
      <c r="U1879" s="21">
        <v>-8.6007056825072731E-2</v>
      </c>
      <c r="V1879" s="21">
        <v>1.525591648797149E-3</v>
      </c>
      <c r="W1879" s="21">
        <v>12.153539361459741</v>
      </c>
      <c r="X1879" s="21">
        <v>-7.0001472724896652E-2</v>
      </c>
      <c r="Y1879" s="21">
        <v>-0.99999999999999889</v>
      </c>
      <c r="Z1879" s="21">
        <v>-0.99999999999999889</v>
      </c>
      <c r="AA1879" s="21">
        <v>4.9575395273142382</v>
      </c>
      <c r="AB1879" s="21">
        <v>-9.8489254512859448E-2</v>
      </c>
      <c r="AC1879" s="21">
        <v>0.11429368154763661</v>
      </c>
      <c r="AD1879" s="21">
        <v>-0.15771110646723041</v>
      </c>
      <c r="AE1879" s="21">
        <v>-7.0953339716226624</v>
      </c>
      <c r="AF1879" s="21">
        <v>-0.99999999999999889</v>
      </c>
      <c r="AG1879" s="21">
        <v>-0.99999999999999889</v>
      </c>
      <c r="AH1879" s="21">
        <v>-0.99999999999999889</v>
      </c>
      <c r="AI1879" s="21">
        <v>4.0667347076534729E-3</v>
      </c>
      <c r="AJ1879" s="21">
        <v>1.525591648797149E-3</v>
      </c>
      <c r="AK1879" s="21">
        <v>0.1373684688418785</v>
      </c>
      <c r="AL1879" s="21">
        <v>0.48991242773501154</v>
      </c>
      <c r="AM1879" s="21">
        <v>7.4787735865888785E-2</v>
      </c>
      <c r="AN1879" s="21">
        <v>0.42692405805575268</v>
      </c>
      <c r="AO1879" s="21">
        <v>2.5565357408566123</v>
      </c>
      <c r="AP1879" s="21">
        <v>13.122663590068877</v>
      </c>
      <c r="AQ1879" s="21">
        <v>18.675439189985958</v>
      </c>
      <c r="AR1879" s="21">
        <v>0.41253681451193036</v>
      </c>
      <c r="AS1879" s="21">
        <v>3.8696857750540395E-2</v>
      </c>
      <c r="AT1879" s="21">
        <v>-0.99999999999999889</v>
      </c>
      <c r="AU1879" s="21">
        <v>-0.99999999999999889</v>
      </c>
      <c r="AV1879" s="21">
        <v>0.55831104060947923</v>
      </c>
      <c r="AW1879" s="21">
        <v>29.275075379385317</v>
      </c>
      <c r="AX1879" s="21">
        <v>29.508969238418107</v>
      </c>
      <c r="AY1879" s="21">
        <v>0.1325889750556489</v>
      </c>
      <c r="AZ1879" s="21">
        <v>-57.599553323353184</v>
      </c>
      <c r="BA1879" s="26">
        <v>1316.4736401844052</v>
      </c>
    </row>
    <row r="1880" spans="1:100" x14ac:dyDescent="0.25">
      <c r="A1880">
        <v>4597</v>
      </c>
      <c r="B1880" t="s">
        <v>2232</v>
      </c>
      <c r="C1880" s="26">
        <v>2</v>
      </c>
      <c r="D1880" s="21">
        <v>2.359808428064079</v>
      </c>
      <c r="E1880" s="21">
        <v>-0.30478599693010838</v>
      </c>
      <c r="F1880" s="21">
        <v>-0.68201314812344549</v>
      </c>
      <c r="G1880" s="21">
        <v>-0.67744336425363172</v>
      </c>
      <c r="H1880" s="21">
        <v>-8.7921657080436186E-2</v>
      </c>
      <c r="I1880" s="21">
        <v>0</v>
      </c>
      <c r="J1880" s="21">
        <v>-5.2752994248261702</v>
      </c>
      <c r="K1880" s="21">
        <v>-8.7921657080436186E-2</v>
      </c>
      <c r="L1880" s="21">
        <v>-1</v>
      </c>
      <c r="M1880" s="21">
        <v>-1</v>
      </c>
      <c r="N1880" s="21">
        <v>-1.7584331416087235</v>
      </c>
      <c r="O1880" s="21">
        <v>-1.6347880304224756</v>
      </c>
      <c r="P1880" s="21">
        <v>-1.3757998769598825</v>
      </c>
      <c r="Q1880" s="21">
        <v>-2.9273424747094277</v>
      </c>
      <c r="R1880" s="21">
        <v>-0.95998851254894402</v>
      </c>
      <c r="S1880" s="21">
        <v>0.29841962226289104</v>
      </c>
      <c r="T1880" s="21">
        <v>0.14900892504048452</v>
      </c>
      <c r="U1880" s="21">
        <v>-8.9757535810958605E-2</v>
      </c>
      <c r="V1880" s="21">
        <v>-2.1499485613839957E-2</v>
      </c>
      <c r="W1880" s="21">
        <v>13.753847013167306</v>
      </c>
      <c r="X1880" s="21">
        <v>2.7485411587397479E-2</v>
      </c>
      <c r="Y1880" s="21">
        <v>-1</v>
      </c>
      <c r="Z1880" s="21">
        <v>-1</v>
      </c>
      <c r="AA1880" s="21">
        <v>20.664876392776808</v>
      </c>
      <c r="AB1880" s="21">
        <v>-7.0317432434274588E-2</v>
      </c>
      <c r="AC1880" s="21">
        <v>-7.0175052549916322E-2</v>
      </c>
      <c r="AD1880" s="21">
        <v>-7.3153564065217627E-2</v>
      </c>
      <c r="AE1880" s="21">
        <v>0.3254991433509673</v>
      </c>
      <c r="AF1880" s="21">
        <v>-1</v>
      </c>
      <c r="AG1880" s="21">
        <v>-1</v>
      </c>
      <c r="AH1880" s="21">
        <v>-1</v>
      </c>
      <c r="AI1880" s="21">
        <v>-1.2056118990166668E-2</v>
      </c>
      <c r="AJ1880" s="21">
        <v>-2.1499485613839957E-2</v>
      </c>
      <c r="AK1880" s="21">
        <v>0.31662237288249323</v>
      </c>
      <c r="AL1880" s="21">
        <v>-0.14479441589324593</v>
      </c>
      <c r="AM1880" s="21">
        <v>0.3604318892142</v>
      </c>
      <c r="AN1880" s="21">
        <v>-0.1769910289991462</v>
      </c>
      <c r="AO1880" s="21">
        <v>9.5650268579674602</v>
      </c>
      <c r="AP1880" s="21">
        <v>-4.1198655676448794</v>
      </c>
      <c r="AQ1880" s="21">
        <v>18.26453867242353</v>
      </c>
      <c r="AR1880" s="21">
        <v>0.44750204290709605</v>
      </c>
      <c r="AS1880" s="21">
        <v>8.861457759918312E-2</v>
      </c>
      <c r="AT1880" s="21">
        <v>-1</v>
      </c>
      <c r="AU1880" s="21">
        <v>-1</v>
      </c>
      <c r="AV1880" s="21">
        <v>-1.2222270668149289</v>
      </c>
      <c r="AW1880" s="21">
        <v>29.258436671675099</v>
      </c>
      <c r="AX1880" s="21">
        <v>29.037486043001216</v>
      </c>
      <c r="AY1880" s="21">
        <v>-3.0259049930218385E-2</v>
      </c>
      <c r="AZ1880" s="21">
        <v>-34.499912647145351</v>
      </c>
      <c r="BA1880" s="26">
        <v>1402.377038621835</v>
      </c>
    </row>
    <row r="1881" spans="1:100" x14ac:dyDescent="0.25">
      <c r="A1881">
        <v>4598</v>
      </c>
      <c r="B1881" t="s">
        <v>2233</v>
      </c>
      <c r="C1881" s="26">
        <v>3</v>
      </c>
      <c r="D1881" s="21">
        <v>5.3604884634087853</v>
      </c>
      <c r="E1881" s="21">
        <v>0</v>
      </c>
      <c r="F1881" s="21">
        <v>0.52330871075553764</v>
      </c>
      <c r="G1881" s="21">
        <v>0.52330871075553764</v>
      </c>
      <c r="H1881" s="21">
        <v>-0.12242819482212121</v>
      </c>
      <c r="I1881" s="21">
        <v>0</v>
      </c>
      <c r="J1881" s="21">
        <v>-7.3456916893272721</v>
      </c>
      <c r="K1881" s="21">
        <v>-0.12242819482212121</v>
      </c>
      <c r="L1881" s="21">
        <v>-1.0000000000000009</v>
      </c>
      <c r="M1881" s="21">
        <v>-1.0000000000000009</v>
      </c>
      <c r="N1881" s="21">
        <v>-2.4485638964424239</v>
      </c>
      <c r="O1881" s="21">
        <v>-1.4618945151629488</v>
      </c>
      <c r="P1881" s="21">
        <v>0.81279827364458701</v>
      </c>
      <c r="Q1881" s="21">
        <v>6.6660739569330651</v>
      </c>
      <c r="R1881" s="21">
        <v>2.1615934630742939</v>
      </c>
      <c r="S1881" s="21">
        <v>0.35162506922885128</v>
      </c>
      <c r="T1881" s="21">
        <v>0.32217427773884333</v>
      </c>
      <c r="U1881" s="21">
        <v>6.0064926133111027E-2</v>
      </c>
      <c r="V1881" s="21">
        <v>0</v>
      </c>
      <c r="W1881" s="21">
        <v>34.25169871691709</v>
      </c>
      <c r="X1881" s="21">
        <v>0.97861281753734741</v>
      </c>
      <c r="Y1881" s="21">
        <v>-1.0000000000000009</v>
      </c>
      <c r="Z1881" s="21">
        <v>-1.0000000000000009</v>
      </c>
      <c r="AA1881" s="21">
        <v>80.11137207171447</v>
      </c>
      <c r="AB1881" s="21">
        <v>0.13434504760681679</v>
      </c>
      <c r="AC1881" s="21">
        <v>0.29739535438629244</v>
      </c>
      <c r="AD1881" s="21">
        <v>0.44222119584135106</v>
      </c>
      <c r="AE1881" s="21">
        <v>43.698079891723033</v>
      </c>
      <c r="AF1881" s="21">
        <v>-1.0000000000000009</v>
      </c>
      <c r="AG1881" s="21">
        <v>-1.0000000000000009</v>
      </c>
      <c r="AH1881" s="21">
        <v>-1.0000000000000009</v>
      </c>
      <c r="AI1881" s="21">
        <v>-3.5527979144791652E-2</v>
      </c>
      <c r="AJ1881" s="21">
        <v>0</v>
      </c>
      <c r="AK1881" s="21">
        <v>-0.12929665315470396</v>
      </c>
      <c r="AL1881" s="21">
        <v>0.14921954089954714</v>
      </c>
      <c r="AM1881" s="21">
        <v>0.21851145397041929</v>
      </c>
      <c r="AN1881" s="21">
        <v>0.17541005178516811</v>
      </c>
      <c r="AO1881" s="21">
        <v>4.8163030834869627</v>
      </c>
      <c r="AP1881" s="21">
        <v>5.1313489991269359</v>
      </c>
      <c r="AQ1881" s="21">
        <v>26.906007027589808</v>
      </c>
      <c r="AR1881" s="21">
        <v>0.73386427310080549</v>
      </c>
      <c r="AS1881" s="21">
        <v>0.85618462271522633</v>
      </c>
      <c r="AT1881" s="21">
        <v>-1.0000000000000009</v>
      </c>
      <c r="AU1881" s="21">
        <v>-1.0000000000000009</v>
      </c>
      <c r="AV1881" s="21">
        <v>2.6849021738298329</v>
      </c>
      <c r="AW1881" s="21">
        <v>83.780826555678402</v>
      </c>
      <c r="AX1881" s="21">
        <v>83.070266972782562</v>
      </c>
      <c r="AY1881" s="21">
        <v>0.43873560851063481</v>
      </c>
      <c r="AZ1881" s="21">
        <v>43.084975057629137</v>
      </c>
      <c r="BA1881" s="26">
        <v>1470.1496525381092</v>
      </c>
    </row>
    <row r="1882" spans="1:100" x14ac:dyDescent="0.25">
      <c r="A1882">
        <v>4600</v>
      </c>
      <c r="B1882" t="s">
        <v>2234</v>
      </c>
      <c r="C1882" s="26">
        <v>3</v>
      </c>
      <c r="D1882" s="21">
        <v>4.1278794953139677</v>
      </c>
      <c r="E1882" s="21">
        <v>0.10003732708360341</v>
      </c>
      <c r="F1882" s="21">
        <v>-2.839720981535232E-2</v>
      </c>
      <c r="G1882" s="21">
        <v>-2.839720981535232E-2</v>
      </c>
      <c r="H1882" s="21">
        <v>-9.0864633877360407E-2</v>
      </c>
      <c r="I1882" s="21">
        <v>0</v>
      </c>
      <c r="J1882" s="21">
        <v>-5.4518780326416225</v>
      </c>
      <c r="K1882" s="21">
        <v>-9.0864633877360407E-2</v>
      </c>
      <c r="L1882" s="21">
        <v>-1.0000000000000002</v>
      </c>
      <c r="M1882" s="21">
        <v>-1.0000000000000002</v>
      </c>
      <c r="N1882" s="21">
        <v>-1.8172926775472078</v>
      </c>
      <c r="O1882" s="21">
        <v>-1.3523957471430099</v>
      </c>
      <c r="P1882" s="21">
        <v>-4.8510708432444707</v>
      </c>
      <c r="Q1882" s="21">
        <v>-1.4116481832380663</v>
      </c>
      <c r="R1882" s="21">
        <v>-0.95717805250185528</v>
      </c>
      <c r="S1882" s="21">
        <v>0.35588909943818714</v>
      </c>
      <c r="T1882" s="21">
        <v>0.42591845696219049</v>
      </c>
      <c r="U1882" s="21">
        <v>0.38943734152775955</v>
      </c>
      <c r="V1882" s="21">
        <v>8.5702691445878998E-2</v>
      </c>
      <c r="W1882" s="21">
        <v>53.912488930055076</v>
      </c>
      <c r="X1882" s="21">
        <v>3.0204279765887114</v>
      </c>
      <c r="Y1882" s="21">
        <v>-1.0000000000000002</v>
      </c>
      <c r="Z1882" s="21">
        <v>-1.0000000000000002</v>
      </c>
      <c r="AA1882" s="21">
        <v>59.567826286468687</v>
      </c>
      <c r="AB1882" s="21">
        <v>0.21416637772982977</v>
      </c>
      <c r="AC1882" s="21">
        <v>-8.3074581870652142E-2</v>
      </c>
      <c r="AD1882" s="21">
        <v>1.1585123191325611E-3</v>
      </c>
      <c r="AE1882" s="21">
        <v>6.6125154089155114</v>
      </c>
      <c r="AF1882" s="21">
        <v>-1.0000000000000002</v>
      </c>
      <c r="AG1882" s="21">
        <v>-1.0000000000000002</v>
      </c>
      <c r="AH1882" s="21">
        <v>-1.0000000000000002</v>
      </c>
      <c r="AI1882" s="21">
        <v>2.706425145521889E-3</v>
      </c>
      <c r="AJ1882" s="21">
        <v>8.5702691445878998E-2</v>
      </c>
      <c r="AK1882" s="21">
        <v>0.30109215619131696</v>
      </c>
      <c r="AL1882" s="21">
        <v>0.10345145750950333</v>
      </c>
      <c r="AM1882" s="21">
        <v>-3.780079733927183E-2</v>
      </c>
      <c r="AN1882" s="21">
        <v>0.28426318439906034</v>
      </c>
      <c r="AO1882" s="21">
        <v>0.56044084747478984</v>
      </c>
      <c r="AP1882" s="21">
        <v>7.6238368975240265</v>
      </c>
      <c r="AQ1882" s="21">
        <v>48.460610897413417</v>
      </c>
      <c r="AR1882" s="21">
        <v>1.2569475893740161</v>
      </c>
      <c r="AS1882" s="21">
        <v>2.9295633427113525</v>
      </c>
      <c r="AT1882" s="21">
        <v>-1.0000000000000002</v>
      </c>
      <c r="AU1882" s="21">
        <v>-1.0000000000000002</v>
      </c>
      <c r="AV1882" s="21">
        <v>-0.98557526231720716</v>
      </c>
      <c r="AW1882" s="21">
        <v>65.839267436849767</v>
      </c>
      <c r="AX1882" s="21">
        <v>74.463665084348108</v>
      </c>
      <c r="AY1882" s="21">
        <v>0.22749052626851149</v>
      </c>
      <c r="AZ1882" s="21">
        <v>16.398723233906921</v>
      </c>
      <c r="BA1882" s="26">
        <v>1432.4083161808474</v>
      </c>
    </row>
    <row r="1883" spans="1:100" x14ac:dyDescent="0.25">
      <c r="A1883">
        <v>4601</v>
      </c>
      <c r="B1883" t="s">
        <v>2235</v>
      </c>
      <c r="C1883" s="26">
        <v>2</v>
      </c>
      <c r="D1883" s="21">
        <v>3.5582065906731009</v>
      </c>
      <c r="E1883" s="21">
        <v>-3.8588114224752439E-2</v>
      </c>
      <c r="F1883" s="21">
        <v>-1.9151341867423816E-2</v>
      </c>
      <c r="G1883" s="21">
        <v>-1.1571440372018515E-2</v>
      </c>
      <c r="H1883" s="21">
        <v>4.9833636307273145E-2</v>
      </c>
      <c r="I1883" s="21">
        <v>0</v>
      </c>
      <c r="J1883" s="21">
        <v>2.9900181784363884</v>
      </c>
      <c r="K1883" s="21">
        <v>4.9833636307273145E-2</v>
      </c>
      <c r="L1883" s="21">
        <v>-1</v>
      </c>
      <c r="M1883" s="21">
        <v>-1</v>
      </c>
      <c r="N1883" s="21">
        <v>0.99667272614546276</v>
      </c>
      <c r="O1883" s="21">
        <v>6.9507159201006026</v>
      </c>
      <c r="P1883" s="21">
        <v>-2.7649889650145754E-2</v>
      </c>
      <c r="Q1883" s="21">
        <v>0.22363404952135302</v>
      </c>
      <c r="R1883" s="21">
        <v>7.4944694874719942E-2</v>
      </c>
      <c r="S1883" s="21">
        <v>0.32417002306326675</v>
      </c>
      <c r="T1883" s="21">
        <v>0.25772763421827138</v>
      </c>
      <c r="U1883" s="21">
        <v>4.4866787777749627E-2</v>
      </c>
      <c r="V1883" s="21">
        <v>-3.6983076888337366E-3</v>
      </c>
      <c r="W1883" s="21">
        <v>22.250550279872311</v>
      </c>
      <c r="X1883" s="21">
        <v>0.65114586655280504</v>
      </c>
      <c r="Y1883" s="21">
        <v>-1</v>
      </c>
      <c r="Z1883" s="21">
        <v>-1</v>
      </c>
      <c r="AA1883" s="21">
        <v>38.15821990136866</v>
      </c>
      <c r="AB1883" s="21">
        <v>8.0688845135260548E-2</v>
      </c>
      <c r="AC1883" s="21">
        <v>8.0888531541202541E-2</v>
      </c>
      <c r="AD1883" s="21">
        <v>7.6612751954054245E-2</v>
      </c>
      <c r="AE1883" s="21">
        <v>14.237176627959112</v>
      </c>
      <c r="AF1883" s="21">
        <v>-1</v>
      </c>
      <c r="AG1883" s="21">
        <v>-1</v>
      </c>
      <c r="AH1883" s="21">
        <v>-1</v>
      </c>
      <c r="AI1883" s="21">
        <v>-2.2949747278107014E-3</v>
      </c>
      <c r="AJ1883" s="21">
        <v>-3.6983076888337366E-3</v>
      </c>
      <c r="AK1883" s="21">
        <v>0.13469874709796251</v>
      </c>
      <c r="AL1883" s="21">
        <v>3.712920989128482E-2</v>
      </c>
      <c r="AM1883" s="21">
        <v>0.14854119030728602</v>
      </c>
      <c r="AN1883" s="21">
        <v>3.4899669907767751E-2</v>
      </c>
      <c r="AO1883" s="21">
        <v>4.1694597500946848</v>
      </c>
      <c r="AP1883" s="21">
        <v>1.2757015402278964</v>
      </c>
      <c r="AQ1883" s="21">
        <v>27.309878991451559</v>
      </c>
      <c r="AR1883" s="21">
        <v>0.64660768871338148</v>
      </c>
      <c r="AS1883" s="21">
        <v>0.73249725466960469</v>
      </c>
      <c r="AT1883" s="21">
        <v>-1</v>
      </c>
      <c r="AU1883" s="21">
        <v>-1</v>
      </c>
      <c r="AV1883" s="21">
        <v>0.15117097262208001</v>
      </c>
      <c r="AW1883" s="21">
        <v>49.418235195512359</v>
      </c>
      <c r="AX1883" s="21">
        <v>49.46139078045411</v>
      </c>
      <c r="AY1883" s="21">
        <v>0.12502546179540236</v>
      </c>
      <c r="AZ1883" s="21">
        <v>-7.2952276391677024</v>
      </c>
      <c r="BA1883" s="26">
        <v>1484.6766180335612</v>
      </c>
    </row>
    <row r="1884" spans="1:100" x14ac:dyDescent="0.25">
      <c r="A1884">
        <v>4603</v>
      </c>
      <c r="B1884" t="s">
        <v>2236</v>
      </c>
      <c r="C1884" s="26">
        <v>3</v>
      </c>
      <c r="D1884" s="21">
        <v>4.5927710870757341</v>
      </c>
      <c r="E1884" s="21">
        <v>0</v>
      </c>
      <c r="F1884" s="21">
        <v>0.14152087989866996</v>
      </c>
      <c r="G1884" s="21">
        <v>0.14152087989866996</v>
      </c>
      <c r="H1884" s="21">
        <v>-8.635819424678963E-2</v>
      </c>
      <c r="I1884" s="21">
        <v>0</v>
      </c>
      <c r="J1884" s="21">
        <v>-5.1814916548073775</v>
      </c>
      <c r="K1884" s="21">
        <v>-8.635819424678963E-2</v>
      </c>
      <c r="L1884" s="21">
        <v>-1.0000000000000013</v>
      </c>
      <c r="M1884" s="21">
        <v>-1.0000000000000013</v>
      </c>
      <c r="N1884" s="21">
        <v>-1.7271638849357924</v>
      </c>
      <c r="O1884" s="21">
        <v>-0.44719968783297526</v>
      </c>
      <c r="P1884" s="21">
        <v>-0.10944610043716578</v>
      </c>
      <c r="Q1884" s="21">
        <v>0.64360631548259206</v>
      </c>
      <c r="R1884" s="21">
        <v>0.20843468961790068</v>
      </c>
      <c r="S1884" s="21">
        <v>0.34451367052761711</v>
      </c>
      <c r="T1884" s="21">
        <v>0.30436073908732209</v>
      </c>
      <c r="U1884" s="21">
        <v>-3.8951823550246109E-2</v>
      </c>
      <c r="V1884" s="21">
        <v>0</v>
      </c>
      <c r="W1884" s="21">
        <v>27.851231212459307</v>
      </c>
      <c r="X1884" s="21">
        <v>0.54162564787400536</v>
      </c>
      <c r="Y1884" s="21">
        <v>-1.0000000000000013</v>
      </c>
      <c r="Z1884" s="21">
        <v>-1.0000000000000013</v>
      </c>
      <c r="AA1884" s="21">
        <v>54.683860287464974</v>
      </c>
      <c r="AB1884" s="21">
        <v>0.16902595609593993</v>
      </c>
      <c r="AC1884" s="21">
        <v>0.14261758557719784</v>
      </c>
      <c r="AD1884" s="21">
        <v>0.22084034603461716</v>
      </c>
      <c r="AE1884" s="21">
        <v>26.624194385387742</v>
      </c>
      <c r="AF1884" s="21">
        <v>-1.0000000000000013</v>
      </c>
      <c r="AG1884" s="21">
        <v>-1.0000000000000013</v>
      </c>
      <c r="AH1884" s="21">
        <v>-1.0000000000000013</v>
      </c>
      <c r="AI1884" s="21">
        <v>-2.1927978921480588E-4</v>
      </c>
      <c r="AJ1884" s="21">
        <v>0</v>
      </c>
      <c r="AK1884" s="21">
        <v>0.29146430901963166</v>
      </c>
      <c r="AL1884" s="21">
        <v>-2.5925595431831094E-2</v>
      </c>
      <c r="AM1884" s="21">
        <v>-8.7842502318263238E-2</v>
      </c>
      <c r="AN1884" s="21">
        <v>-0.28271019568811739</v>
      </c>
      <c r="AO1884" s="21">
        <v>-0.73874101285842253</v>
      </c>
      <c r="AP1884" s="21">
        <v>-7.1973828693620856</v>
      </c>
      <c r="AQ1884" s="21">
        <v>22.669739557651933</v>
      </c>
      <c r="AR1884" s="21">
        <v>0.60992258606469341</v>
      </c>
      <c r="AS1884" s="21">
        <v>0.45526745362721566</v>
      </c>
      <c r="AT1884" s="21">
        <v>-1.0000000000000013</v>
      </c>
      <c r="AU1884" s="21">
        <v>-1.0000000000000013</v>
      </c>
      <c r="AV1884" s="21">
        <v>0.34995556951657031</v>
      </c>
      <c r="AW1884" s="21">
        <v>47.039277730269895</v>
      </c>
      <c r="AX1884" s="21">
        <v>47.034892134485595</v>
      </c>
      <c r="AY1884" s="21">
        <v>0.15721770540101804</v>
      </c>
      <c r="AZ1884" s="21">
        <v>-4.1848745918564747</v>
      </c>
      <c r="BA1884" s="26">
        <v>1470.247006662282</v>
      </c>
      <c r="CU1884" t="e">
        <v>#N/A</v>
      </c>
      <c r="CV1884" t="e">
        <v>#N/A</v>
      </c>
    </row>
    <row r="1885" spans="1:100" x14ac:dyDescent="0.25">
      <c r="A1885">
        <v>4604</v>
      </c>
      <c r="B1885" t="s">
        <v>2237</v>
      </c>
      <c r="C1885" s="26">
        <v>2</v>
      </c>
      <c r="D1885" s="21">
        <v>3.589627973827652</v>
      </c>
      <c r="E1885" s="21">
        <v>-3.1608542719731576E-2</v>
      </c>
      <c r="F1885" s="21">
        <v>-1.7714464013427744E-3</v>
      </c>
      <c r="G1885" s="21">
        <v>5.8873788292659046E-3</v>
      </c>
      <c r="H1885" s="21">
        <v>5.3445509214086841E-2</v>
      </c>
      <c r="I1885" s="21">
        <v>0</v>
      </c>
      <c r="J1885" s="21">
        <v>3.2067305528452099</v>
      </c>
      <c r="K1885" s="21">
        <v>5.3445509214086841E-2</v>
      </c>
      <c r="L1885" s="21">
        <v>-1</v>
      </c>
      <c r="M1885" s="21">
        <v>-1</v>
      </c>
      <c r="N1885" s="21">
        <v>1.0689101842817366</v>
      </c>
      <c r="O1885" s="21">
        <v>7.1758234157738165</v>
      </c>
      <c r="P1885" s="21">
        <v>7.697909289097804E-3</v>
      </c>
      <c r="Q1885" s="21">
        <v>0.3062510325642025</v>
      </c>
      <c r="R1885" s="21">
        <v>0.10208011101974368</v>
      </c>
      <c r="S1885" s="21">
        <v>0.32484518532166873</v>
      </c>
      <c r="T1885" s="21">
        <v>0.26057818282868173</v>
      </c>
      <c r="U1885" s="21">
        <v>4.8396568267560981E-2</v>
      </c>
      <c r="V1885" s="21">
        <v>-3.231569963730562E-3</v>
      </c>
      <c r="W1885" s="21">
        <v>22.473329467310673</v>
      </c>
      <c r="X1885" s="21">
        <v>0.66749792276019027</v>
      </c>
      <c r="Y1885" s="21">
        <v>-1</v>
      </c>
      <c r="Z1885" s="21">
        <v>-1</v>
      </c>
      <c r="AA1885" s="21">
        <v>38.616886366478198</v>
      </c>
      <c r="AB1885" s="21">
        <v>8.4648152028659787E-2</v>
      </c>
      <c r="AC1885" s="21">
        <v>8.4849340982109028E-2</v>
      </c>
      <c r="AD1885" s="21">
        <v>8.0539547693662228E-2</v>
      </c>
      <c r="AE1885" s="21">
        <v>14.601933652965524</v>
      </c>
      <c r="AF1885" s="21">
        <v>-1</v>
      </c>
      <c r="AG1885" s="21">
        <v>-1</v>
      </c>
      <c r="AH1885" s="21">
        <v>-1</v>
      </c>
      <c r="AI1885" s="21">
        <v>-2.0390425481196014E-3</v>
      </c>
      <c r="AJ1885" s="21">
        <v>-3.231569963730562E-3</v>
      </c>
      <c r="AK1885" s="21">
        <v>0.12992880324374628</v>
      </c>
      <c r="AL1885" s="21">
        <v>4.1899153745501058E-2</v>
      </c>
      <c r="AM1885" s="21">
        <v>0.14298552521619062</v>
      </c>
      <c r="AN1885" s="21">
        <v>4.0455334998863134E-2</v>
      </c>
      <c r="AO1885" s="21">
        <v>4.0279907569651652</v>
      </c>
      <c r="AP1885" s="21">
        <v>1.4171705333574158</v>
      </c>
      <c r="AQ1885" s="21">
        <v>27.547043160085401</v>
      </c>
      <c r="AR1885" s="21">
        <v>0.65182813629108249</v>
      </c>
      <c r="AS1885" s="21">
        <v>0.74937952713467737</v>
      </c>
      <c r="AT1885" s="21">
        <v>-1</v>
      </c>
      <c r="AU1885" s="21">
        <v>-1</v>
      </c>
      <c r="AV1885" s="21">
        <v>0.18718076249601429</v>
      </c>
      <c r="AW1885" s="21">
        <v>49.946814739023154</v>
      </c>
      <c r="AX1885" s="21">
        <v>49.996895052982723</v>
      </c>
      <c r="AY1885" s="21">
        <v>0.12909694178688996</v>
      </c>
      <c r="AZ1885" s="21">
        <v>-6.5819347971847471</v>
      </c>
      <c r="BA1885" s="26">
        <v>1423.8319362750769</v>
      </c>
    </row>
    <row r="1886" spans="1:100" x14ac:dyDescent="0.25">
      <c r="A1886">
        <v>4607</v>
      </c>
      <c r="B1886" t="s">
        <v>2238</v>
      </c>
      <c r="C1886" s="26">
        <v>3</v>
      </c>
      <c r="D1886" s="21">
        <v>2.8197065461412185</v>
      </c>
      <c r="E1886" s="21">
        <v>0</v>
      </c>
      <c r="F1886" s="21">
        <v>-0.17778844662814117</v>
      </c>
      <c r="G1886" s="21">
        <v>-0.17778844662814117</v>
      </c>
      <c r="H1886" s="21">
        <v>6.340645899172781E-2</v>
      </c>
      <c r="I1886" s="21">
        <v>0</v>
      </c>
      <c r="J1886" s="21">
        <v>3.8043875395036695</v>
      </c>
      <c r="K1886" s="21">
        <v>6.340645899172781E-2</v>
      </c>
      <c r="L1886" s="21">
        <v>-0.99999999999999833</v>
      </c>
      <c r="M1886" s="21">
        <v>-0.99999999999999833</v>
      </c>
      <c r="N1886" s="21">
        <v>1.2681291798345562</v>
      </c>
      <c r="O1886" s="21">
        <v>6.4463056390167504</v>
      </c>
      <c r="P1886" s="21">
        <v>0.78498137335650942</v>
      </c>
      <c r="Q1886" s="21">
        <v>14.293485148722777</v>
      </c>
      <c r="R1886" s="21">
        <v>4.5165609690571253</v>
      </c>
      <c r="S1886" s="21">
        <v>0.33333333333333293</v>
      </c>
      <c r="T1886" s="21">
        <v>0.23202047206829113</v>
      </c>
      <c r="U1886" s="21">
        <v>-0.20226191849099018</v>
      </c>
      <c r="V1886" s="21">
        <v>-1.2341342567272302E-2</v>
      </c>
      <c r="W1886" s="21">
        <v>11.493763414065347</v>
      </c>
      <c r="X1886" s="21">
        <v>-0.46540266782404116</v>
      </c>
      <c r="Y1886" s="21">
        <v>-0.99999999999999833</v>
      </c>
      <c r="Z1886" s="21">
        <v>-0.99999999999999833</v>
      </c>
      <c r="AA1886" s="21">
        <v>31.549018550867356</v>
      </c>
      <c r="AB1886" s="21">
        <v>-6.5589247542003293E-2</v>
      </c>
      <c r="AC1886" s="21">
        <v>0.19437062354166096</v>
      </c>
      <c r="AD1886" s="21">
        <v>0.18199250735524017</v>
      </c>
      <c r="AE1886" s="21">
        <v>15.538694167744881</v>
      </c>
      <c r="AF1886" s="21">
        <v>-0.99999999999999833</v>
      </c>
      <c r="AG1886" s="21">
        <v>-0.99999999999999833</v>
      </c>
      <c r="AH1886" s="21">
        <v>-0.99999999999999833</v>
      </c>
      <c r="AI1886" s="21">
        <v>0</v>
      </c>
      <c r="AJ1886" s="21">
        <v>-1.2341342567272302E-2</v>
      </c>
      <c r="AK1886" s="21">
        <v>0.35467381527694536</v>
      </c>
      <c r="AL1886" s="21">
        <v>0.6322611051220538</v>
      </c>
      <c r="AM1886" s="21">
        <v>0.28887338449178135</v>
      </c>
      <c r="AN1886" s="21">
        <v>-6.3818217069182309E-2</v>
      </c>
      <c r="AO1886" s="21">
        <v>8.9952036886792559</v>
      </c>
      <c r="AP1886" s="21">
        <v>1.5658500988807107</v>
      </c>
      <c r="AQ1886" s="21">
        <v>15.298150953569023</v>
      </c>
      <c r="AR1886" s="21">
        <v>0.35075054434336161</v>
      </c>
      <c r="AS1886" s="21">
        <v>-0.40199620883231341</v>
      </c>
      <c r="AT1886" s="21">
        <v>-0.99999999999999833</v>
      </c>
      <c r="AU1886" s="21">
        <v>-0.99999999999999833</v>
      </c>
      <c r="AV1886" s="21">
        <v>4.3387725224289824</v>
      </c>
      <c r="AW1886" s="21">
        <v>39.561174288764811</v>
      </c>
      <c r="AX1886" s="21">
        <v>38.32704003203758</v>
      </c>
      <c r="AY1886" s="21">
        <v>-0.14378889577129764</v>
      </c>
      <c r="AZ1886" s="21">
        <v>-28.966654415412222</v>
      </c>
      <c r="BA1886" s="26">
        <v>1395.9841678703574</v>
      </c>
      <c r="CU1886" t="e">
        <v>#N/A</v>
      </c>
      <c r="CV1886" t="e">
        <v>#N/A</v>
      </c>
    </row>
    <row r="1887" spans="1:100" x14ac:dyDescent="0.25">
      <c r="A1887">
        <v>4608</v>
      </c>
      <c r="B1887" t="s">
        <v>2239</v>
      </c>
      <c r="C1887" s="26">
        <v>3</v>
      </c>
      <c r="D1887" s="21">
        <v>5.1452058476710922</v>
      </c>
      <c r="E1887" s="21">
        <v>0</v>
      </c>
      <c r="F1887" s="21">
        <v>-0.19606806867022372</v>
      </c>
      <c r="G1887" s="21">
        <v>-0.19606806867022372</v>
      </c>
      <c r="H1887" s="21">
        <v>0.33651841495768353</v>
      </c>
      <c r="I1887" s="21">
        <v>0</v>
      </c>
      <c r="J1887" s="21">
        <v>20.191104897461003</v>
      </c>
      <c r="K1887" s="21">
        <v>0.33651841495768353</v>
      </c>
      <c r="L1887" s="21">
        <v>-0.99999999999999911</v>
      </c>
      <c r="M1887" s="21">
        <v>-0.99999999999999911</v>
      </c>
      <c r="N1887" s="21">
        <v>6.7303682991536711</v>
      </c>
      <c r="O1887" s="21">
        <v>25.140242676461874</v>
      </c>
      <c r="P1887" s="21">
        <v>0.22178522914872889</v>
      </c>
      <c r="Q1887" s="21">
        <v>4.717552244725709E-2</v>
      </c>
      <c r="R1887" s="21">
        <v>-1.4280234129541689E-2</v>
      </c>
      <c r="S1887" s="21">
        <v>0.3333333333333332</v>
      </c>
      <c r="T1887" s="21">
        <v>0.34140817269838392</v>
      </c>
      <c r="U1887" s="21">
        <v>0.5057280261682966</v>
      </c>
      <c r="V1887" s="21">
        <v>0</v>
      </c>
      <c r="W1887" s="21">
        <v>33.758044689693214</v>
      </c>
      <c r="X1887" s="21">
        <v>2.369210035112272</v>
      </c>
      <c r="Y1887" s="21">
        <v>-0.99999999999999911</v>
      </c>
      <c r="Z1887" s="21">
        <v>-0.99999999999999911</v>
      </c>
      <c r="AA1887" s="21">
        <v>40.698594893059969</v>
      </c>
      <c r="AB1887" s="21">
        <v>-3.3754475218833631E-2</v>
      </c>
      <c r="AC1887" s="21">
        <v>6.2122381282047369E-2</v>
      </c>
      <c r="AD1887" s="21">
        <v>0.11072870268671277</v>
      </c>
      <c r="AE1887" s="21">
        <v>6.9548304374963337</v>
      </c>
      <c r="AF1887" s="21">
        <v>-0.99999999999999911</v>
      </c>
      <c r="AG1887" s="21">
        <v>-0.99999999999999911</v>
      </c>
      <c r="AH1887" s="21">
        <v>-0.99999999999999911</v>
      </c>
      <c r="AI1887" s="21">
        <v>0</v>
      </c>
      <c r="AJ1887" s="21">
        <v>0</v>
      </c>
      <c r="AK1887" s="21">
        <v>0.11824607216425859</v>
      </c>
      <c r="AL1887" s="21">
        <v>9.5173728633874494E-2</v>
      </c>
      <c r="AM1887" s="21">
        <v>0.57621845683723472</v>
      </c>
      <c r="AN1887" s="21">
        <v>-2.907245294674414E-2</v>
      </c>
      <c r="AO1887" s="21">
        <v>14.996691781752167</v>
      </c>
      <c r="AP1887" s="21">
        <v>-0.2509426804992308</v>
      </c>
      <c r="AQ1887" s="21">
        <v>53.949149587154217</v>
      </c>
      <c r="AR1887" s="21">
        <v>1.1804695322000136</v>
      </c>
      <c r="AS1887" s="21">
        <v>2.7057284500699543</v>
      </c>
      <c r="AT1887" s="21">
        <v>-0.99999999999999911</v>
      </c>
      <c r="AU1887" s="21">
        <v>-0.99999999999999911</v>
      </c>
      <c r="AV1887" s="21">
        <v>-0.21034830279976544</v>
      </c>
      <c r="AW1887" s="21">
        <v>65.587894889022607</v>
      </c>
      <c r="AX1887" s="21">
        <v>65.587894889022607</v>
      </c>
      <c r="AY1887" s="21">
        <v>0.12527941332004489</v>
      </c>
      <c r="AZ1887" s="21">
        <v>-19.17428488628342</v>
      </c>
      <c r="BA1887" s="26">
        <v>1423.690796815102</v>
      </c>
      <c r="CU1887" t="e">
        <v>#N/A</v>
      </c>
      <c r="CV1887" t="e">
        <v>#N/A</v>
      </c>
    </row>
    <row r="1888" spans="1:100" x14ac:dyDescent="0.25">
      <c r="A1888">
        <v>4610</v>
      </c>
      <c r="B1888" t="s">
        <v>2240</v>
      </c>
      <c r="C1888" s="26">
        <v>3</v>
      </c>
      <c r="D1888" s="21">
        <v>1.2598018022604309</v>
      </c>
      <c r="E1888" s="21">
        <v>0</v>
      </c>
      <c r="F1888" s="21">
        <v>-1.0614317806645285E-2</v>
      </c>
      <c r="G1888" s="21">
        <v>-1.0614317806645285E-2</v>
      </c>
      <c r="H1888" s="21">
        <v>-3.6640273595836555E-2</v>
      </c>
      <c r="I1888" s="21">
        <v>0</v>
      </c>
      <c r="J1888" s="21">
        <v>-2.1984164157501924</v>
      </c>
      <c r="K1888" s="21">
        <v>-3.6640273595836555E-2</v>
      </c>
      <c r="L1888" s="21">
        <v>-0.99999999999999756</v>
      </c>
      <c r="M1888" s="21">
        <v>-0.99999999999999756</v>
      </c>
      <c r="N1888" s="21">
        <v>-0.73280547191673151</v>
      </c>
      <c r="O1888" s="21">
        <v>-0.94922893129640795</v>
      </c>
      <c r="P1888" s="21">
        <v>-0.14464440557105968</v>
      </c>
      <c r="Q1888" s="21">
        <v>0.31409719169524047</v>
      </c>
      <c r="R1888" s="21">
        <v>1.8186421524065799E-2</v>
      </c>
      <c r="S1888" s="21">
        <v>0.33333333333333248</v>
      </c>
      <c r="T1888" s="21">
        <v>2.1094250425325263E-2</v>
      </c>
      <c r="U1888" s="21">
        <v>-3.6170328448857189E-2</v>
      </c>
      <c r="V1888" s="21">
        <v>0</v>
      </c>
      <c r="W1888" s="21">
        <v>14.19590115622549</v>
      </c>
      <c r="X1888" s="21">
        <v>-6.5852539348941905E-2</v>
      </c>
      <c r="Y1888" s="21">
        <v>-0.99999999999999756</v>
      </c>
      <c r="Z1888" s="21">
        <v>-0.99999999999999756</v>
      </c>
      <c r="AA1888" s="21">
        <v>22.825289118485717</v>
      </c>
      <c r="AB1888" s="21">
        <v>0.14162910549394425</v>
      </c>
      <c r="AC1888" s="21">
        <v>2.7536616525003978E-2</v>
      </c>
      <c r="AD1888" s="21">
        <v>3.0583087957749711E-3</v>
      </c>
      <c r="AE1888" s="21">
        <v>8.6112015407361788</v>
      </c>
      <c r="AF1888" s="21">
        <v>-0.99999999999999756</v>
      </c>
      <c r="AG1888" s="21">
        <v>-0.99999999999999756</v>
      </c>
      <c r="AH1888" s="21">
        <v>-0.99999999999999756</v>
      </c>
      <c r="AI1888" s="21">
        <v>0</v>
      </c>
      <c r="AJ1888" s="21">
        <v>0</v>
      </c>
      <c r="AK1888" s="21">
        <v>0.20706150026426237</v>
      </c>
      <c r="AL1888" s="21">
        <v>-0.14730902736556711</v>
      </c>
      <c r="AM1888" s="21">
        <v>0.26324515060376752</v>
      </c>
      <c r="AN1888" s="21">
        <v>-0.12078076276263958</v>
      </c>
      <c r="AO1888" s="21">
        <v>7.6164362664155014</v>
      </c>
      <c r="AP1888" s="21">
        <v>-3.7560642058938254</v>
      </c>
      <c r="AQ1888" s="21">
        <v>11.997484740475292</v>
      </c>
      <c r="AR1888" s="21">
        <v>0.31825725530980081</v>
      </c>
      <c r="AS1888" s="21">
        <v>-0.10249281294477822</v>
      </c>
      <c r="AT1888" s="21">
        <v>-0.99999999999999756</v>
      </c>
      <c r="AU1888" s="21">
        <v>-0.99999999999999756</v>
      </c>
      <c r="AV1888" s="21">
        <v>7.5721037174205086E-3</v>
      </c>
      <c r="AW1888" s="21">
        <v>18.119995981295482</v>
      </c>
      <c r="AX1888" s="21">
        <v>18.119995981295482</v>
      </c>
      <c r="AY1888" s="21">
        <v>-9.0918694807589837E-2</v>
      </c>
      <c r="AZ1888" s="21">
        <v>-30.365657157809551</v>
      </c>
      <c r="BA1888" s="26">
        <v>1340.774562974337</v>
      </c>
    </row>
    <row r="1889" spans="1:100" x14ac:dyDescent="0.25">
      <c r="A1889">
        <v>4611</v>
      </c>
      <c r="B1889" t="s">
        <v>2241</v>
      </c>
      <c r="C1889" s="26">
        <v>2</v>
      </c>
      <c r="D1889" s="21">
        <v>4.4646028694145379</v>
      </c>
      <c r="E1889" s="21">
        <v>0.16274795071688089</v>
      </c>
      <c r="F1889" s="21">
        <v>0.48219745292900285</v>
      </c>
      <c r="G1889" s="21">
        <v>0.49205402631822209</v>
      </c>
      <c r="H1889" s="21">
        <v>0.15402345334748044</v>
      </c>
      <c r="I1889" s="21">
        <v>0</v>
      </c>
      <c r="J1889" s="21">
        <v>9.2414072008488262</v>
      </c>
      <c r="K1889" s="21">
        <v>0.15402345334748044</v>
      </c>
      <c r="L1889" s="21">
        <v>-1</v>
      </c>
      <c r="M1889" s="21">
        <v>-1</v>
      </c>
      <c r="N1889" s="21">
        <v>3.0804690669496084</v>
      </c>
      <c r="O1889" s="21">
        <v>13.444274634286366</v>
      </c>
      <c r="P1889" s="21">
        <v>0.99200966074715002</v>
      </c>
      <c r="Q1889" s="21">
        <v>2.6068431406856467</v>
      </c>
      <c r="R1889" s="21">
        <v>0.8577059149958417</v>
      </c>
      <c r="S1889" s="21">
        <v>0.34364607717432083</v>
      </c>
      <c r="T1889" s="21">
        <v>0.33995592570178224</v>
      </c>
      <c r="U1889" s="21">
        <v>0.14668852761022153</v>
      </c>
      <c r="V1889" s="21">
        <v>9.7654324368292196E-3</v>
      </c>
      <c r="W1889" s="21">
        <v>28.676945498757675</v>
      </c>
      <c r="X1889" s="21">
        <v>1.1228451174496548</v>
      </c>
      <c r="Y1889" s="21">
        <v>-1</v>
      </c>
      <c r="Z1889" s="21">
        <v>-1</v>
      </c>
      <c r="AA1889" s="21">
        <v>51.389132592701223</v>
      </c>
      <c r="AB1889" s="21">
        <v>0.19490090947758346</v>
      </c>
      <c r="AC1889" s="21">
        <v>0.19514393908909078</v>
      </c>
      <c r="AD1889" s="21">
        <v>0.18988698397152257</v>
      </c>
      <c r="AE1889" s="21">
        <v>24.759132599293249</v>
      </c>
      <c r="AF1889" s="21">
        <v>-1</v>
      </c>
      <c r="AG1889" s="21">
        <v>-1</v>
      </c>
      <c r="AH1889" s="21">
        <v>-1</v>
      </c>
      <c r="AI1889" s="21">
        <v>5.0877675958224053E-3</v>
      </c>
      <c r="AJ1889" s="21">
        <v>9.7654324368292196E-3</v>
      </c>
      <c r="AK1889" s="21">
        <v>-2.8973395542876701E-3</v>
      </c>
      <c r="AL1889" s="21">
        <v>0.174725296543535</v>
      </c>
      <c r="AM1889" s="21">
        <v>-1.1720187740076479E-2</v>
      </c>
      <c r="AN1889" s="21">
        <v>0.19516104795513023</v>
      </c>
      <c r="AO1889" s="21">
        <v>8.8577368208792695E-2</v>
      </c>
      <c r="AP1889" s="21">
        <v>5.3565839221137885</v>
      </c>
      <c r="AQ1889" s="21">
        <v>34.151230272621461</v>
      </c>
      <c r="AR1889" s="21">
        <v>0.79719922169965629</v>
      </c>
      <c r="AS1889" s="21">
        <v>1.219491377868297</v>
      </c>
      <c r="AT1889" s="21">
        <v>-1</v>
      </c>
      <c r="AU1889" s="21">
        <v>-1</v>
      </c>
      <c r="AV1889" s="21">
        <v>1.1899266308136398</v>
      </c>
      <c r="AW1889" s="21">
        <v>64.665894055737695</v>
      </c>
      <c r="AX1889" s="21">
        <v>64.908803692949135</v>
      </c>
      <c r="AY1889" s="21">
        <v>0.24247332508973485</v>
      </c>
      <c r="AZ1889" s="21">
        <v>13.280759561847939</v>
      </c>
      <c r="BA1889" s="26">
        <v>1438.622670265127</v>
      </c>
    </row>
    <row r="1890" spans="1:100" x14ac:dyDescent="0.25">
      <c r="A1890">
        <v>4613</v>
      </c>
      <c r="B1890" t="s">
        <v>2242</v>
      </c>
      <c r="C1890" s="26">
        <v>3</v>
      </c>
      <c r="D1890" s="21">
        <v>4.6665212463356873</v>
      </c>
      <c r="E1890" s="21">
        <v>8.9381510794675878E-2</v>
      </c>
      <c r="F1890" s="21">
        <v>16.220273990534441</v>
      </c>
      <c r="G1890" s="21">
        <v>16.220273990534441</v>
      </c>
      <c r="H1890" s="21">
        <v>-1.0766967235922102E-2</v>
      </c>
      <c r="I1890" s="21">
        <v>0</v>
      </c>
      <c r="J1890" s="21">
        <v>-0.6460180341553251</v>
      </c>
      <c r="K1890" s="21">
        <v>-1.0766967235922102E-2</v>
      </c>
      <c r="L1890" s="21">
        <v>-0.99999999999999978</v>
      </c>
      <c r="M1890" s="21">
        <v>-0.99999999999999978</v>
      </c>
      <c r="N1890" s="21">
        <v>-0.21533934471844149</v>
      </c>
      <c r="O1890" s="21">
        <v>20.240777202714803</v>
      </c>
      <c r="P1890" s="21">
        <v>-7.3485088027827203E-2</v>
      </c>
      <c r="Q1890" s="21">
        <v>69.645094474315712</v>
      </c>
      <c r="R1890" s="21">
        <v>22.939698868588511</v>
      </c>
      <c r="S1890" s="21">
        <v>0.33333333333333298</v>
      </c>
      <c r="T1890" s="21">
        <v>0.30289788142826435</v>
      </c>
      <c r="U1890" s="21">
        <v>-0.17332111009291529</v>
      </c>
      <c r="V1890" s="21">
        <v>-1.20141404364371E-2</v>
      </c>
      <c r="W1890" s="21">
        <v>18.466517258726693</v>
      </c>
      <c r="X1890" s="21">
        <v>-0.16108783185637932</v>
      </c>
      <c r="Y1890" s="21">
        <v>-0.99999999999999978</v>
      </c>
      <c r="Z1890" s="21">
        <v>-0.99999999999999978</v>
      </c>
      <c r="AA1890" s="21">
        <v>88.237184660888403</v>
      </c>
      <c r="AB1890" s="21">
        <v>0.28714846424402385</v>
      </c>
      <c r="AC1890" s="21">
        <v>0.29294717841745516</v>
      </c>
      <c r="AD1890" s="21">
        <v>0.35652372800998455</v>
      </c>
      <c r="AE1890" s="21">
        <v>46.830968533573184</v>
      </c>
      <c r="AF1890" s="21">
        <v>-0.99999999999999978</v>
      </c>
      <c r="AG1890" s="21">
        <v>-0.99999999999999978</v>
      </c>
      <c r="AH1890" s="21">
        <v>-0.99999999999999978</v>
      </c>
      <c r="AI1890" s="21">
        <v>0.90540344103449877</v>
      </c>
      <c r="AJ1890" s="21">
        <v>-1.20141404364371E-2</v>
      </c>
      <c r="AK1890" s="21">
        <v>4.5251192435519505E-2</v>
      </c>
      <c r="AL1890" s="21">
        <v>0.18810809236730452</v>
      </c>
      <c r="AM1890" s="21">
        <v>-0.12371417858702932</v>
      </c>
      <c r="AN1890" s="21">
        <v>-8.17035552473417E-2</v>
      </c>
      <c r="AO1890" s="21">
        <v>-2.8665985024981349</v>
      </c>
      <c r="AP1890" s="21">
        <v>-1.1020484193470201</v>
      </c>
      <c r="AQ1890" s="21">
        <v>17.820499224571368</v>
      </c>
      <c r="AR1890" s="21">
        <v>0.45089596423224498</v>
      </c>
      <c r="AS1890" s="21">
        <v>-0.1718547990923015</v>
      </c>
      <c r="AT1890" s="21">
        <v>-0.99999999999999978</v>
      </c>
      <c r="AU1890" s="21">
        <v>-0.99999999999999978</v>
      </c>
      <c r="AV1890" s="21">
        <v>39.159972859122952</v>
      </c>
      <c r="AW1890" s="21">
        <v>107.37591344425616</v>
      </c>
      <c r="AX1890" s="21">
        <v>124.28256822130245</v>
      </c>
      <c r="AY1890" s="21">
        <v>0.62020259751129692</v>
      </c>
      <c r="AZ1890" s="21">
        <v>64.4962801824542</v>
      </c>
      <c r="BA1890" s="26">
        <v>1586.3963391446937</v>
      </c>
    </row>
    <row r="1891" spans="1:100" x14ac:dyDescent="0.25">
      <c r="A1891">
        <v>4614</v>
      </c>
      <c r="B1891" t="s">
        <v>2243</v>
      </c>
      <c r="C1891" s="26">
        <v>3</v>
      </c>
      <c r="D1891" s="21">
        <v>5.002487384064084</v>
      </c>
      <c r="E1891" s="21">
        <v>-1.5976635762720202E-2</v>
      </c>
      <c r="F1891" s="21">
        <v>0.13984279263097907</v>
      </c>
      <c r="G1891" s="21">
        <v>0.13984279263097907</v>
      </c>
      <c r="H1891" s="21">
        <v>2.3281965360576404E-2</v>
      </c>
      <c r="I1891" s="21">
        <v>0</v>
      </c>
      <c r="J1891" s="21">
        <v>1.3969179216345831</v>
      </c>
      <c r="K1891" s="21">
        <v>2.3281965360576404E-2</v>
      </c>
      <c r="L1891" s="21">
        <v>-0.99999999999999956</v>
      </c>
      <c r="M1891" s="21">
        <v>-0.99999999999999956</v>
      </c>
      <c r="N1891" s="21">
        <v>0.46563930721152835</v>
      </c>
      <c r="O1891" s="21">
        <v>6.539248098329649</v>
      </c>
      <c r="P1891" s="21">
        <v>4.5420061337435111</v>
      </c>
      <c r="Q1891" s="21">
        <v>-2.1657814632731585</v>
      </c>
      <c r="R1891" s="21">
        <v>-0.55244787702882614</v>
      </c>
      <c r="S1891" s="21">
        <v>0.33333333333333304</v>
      </c>
      <c r="T1891" s="21">
        <v>0.35347333015777727</v>
      </c>
      <c r="U1891" s="21">
        <v>-0.20409473022894667</v>
      </c>
      <c r="V1891" s="21">
        <v>-1.0363587193750023E-2</v>
      </c>
      <c r="W1891" s="21">
        <v>17.962655228313487</v>
      </c>
      <c r="X1891" s="21">
        <v>-0.1840074805941293</v>
      </c>
      <c r="Y1891" s="21">
        <v>-0.99999999999999956</v>
      </c>
      <c r="Z1891" s="21">
        <v>-0.99999999999999956</v>
      </c>
      <c r="AA1891" s="21">
        <v>31.088301206334805</v>
      </c>
      <c r="AB1891" s="21">
        <v>4.1366197238123383E-2</v>
      </c>
      <c r="AC1891" s="21">
        <v>0.17027009683015207</v>
      </c>
      <c r="AD1891" s="21">
        <v>6.1925583032727438E-2</v>
      </c>
      <c r="AE1891" s="21">
        <v>13.678093855050147</v>
      </c>
      <c r="AF1891" s="21">
        <v>-0.99999999999999956</v>
      </c>
      <c r="AG1891" s="21">
        <v>-0.99999999999999956</v>
      </c>
      <c r="AH1891" s="21">
        <v>-0.99999999999999956</v>
      </c>
      <c r="AI1891" s="21">
        <v>4.230384958500184E-3</v>
      </c>
      <c r="AJ1891" s="21">
        <v>-1.0363587193750023E-2</v>
      </c>
      <c r="AK1891" s="21">
        <v>0.33681497515881592</v>
      </c>
      <c r="AL1891" s="21">
        <v>0.12179974351565256</v>
      </c>
      <c r="AM1891" s="21">
        <v>3.9945209027458239E-2</v>
      </c>
      <c r="AN1891" s="21">
        <v>-6.3291707394629634E-3</v>
      </c>
      <c r="AO1891" s="21">
        <v>2.6827051014805363</v>
      </c>
      <c r="AP1891" s="21">
        <v>0.45076944909168903</v>
      </c>
      <c r="AQ1891" s="21">
        <v>19.359573149948069</v>
      </c>
      <c r="AR1891" s="21">
        <v>0.47234834606841347</v>
      </c>
      <c r="AS1891" s="21">
        <v>-0.16072551523355288</v>
      </c>
      <c r="AT1891" s="21">
        <v>-0.99999999999999956</v>
      </c>
      <c r="AU1891" s="21">
        <v>-0.99999999999999956</v>
      </c>
      <c r="AV1891" s="21">
        <v>-0.4126050843978466</v>
      </c>
      <c r="AW1891" s="21">
        <v>38.078318753756136</v>
      </c>
      <c r="AX1891" s="21">
        <v>37.126567733551127</v>
      </c>
      <c r="AY1891" s="21">
        <v>-0.14887595352053556</v>
      </c>
      <c r="AZ1891" s="21">
        <v>-23.689616276927225</v>
      </c>
      <c r="BA1891" s="26">
        <v>1361.3910946704652</v>
      </c>
    </row>
    <row r="1892" spans="1:100" x14ac:dyDescent="0.25">
      <c r="A1892">
        <v>4616</v>
      </c>
      <c r="B1892" t="s">
        <v>2244</v>
      </c>
      <c r="C1892" s="26">
        <v>3</v>
      </c>
      <c r="D1892" s="21">
        <v>0.76628874866059915</v>
      </c>
      <c r="E1892" s="21">
        <v>-6.909968938252473E-3</v>
      </c>
      <c r="F1892" s="21">
        <v>0.11286895108677225</v>
      </c>
      <c r="G1892" s="21">
        <v>0.10524893992408796</v>
      </c>
      <c r="H1892" s="21">
        <v>4.7078333316464827E-2</v>
      </c>
      <c r="I1892" s="21">
        <v>0</v>
      </c>
      <c r="J1892" s="21">
        <v>2.8246999989878878</v>
      </c>
      <c r="K1892" s="21">
        <v>4.7078333316464827E-2</v>
      </c>
      <c r="L1892" s="21">
        <v>-0.99999999999999956</v>
      </c>
      <c r="M1892" s="21">
        <v>-0.99999999999999956</v>
      </c>
      <c r="N1892" s="21">
        <v>0.94156666632929664</v>
      </c>
      <c r="O1892" s="21">
        <v>3.6962376875725771</v>
      </c>
      <c r="P1892" s="21">
        <v>-0.31893393342910287</v>
      </c>
      <c r="Q1892" s="21">
        <v>-0.23477712269210718</v>
      </c>
      <c r="R1892" s="21">
        <v>-0.15524326069459671</v>
      </c>
      <c r="S1892" s="21">
        <v>0.33333333333333315</v>
      </c>
      <c r="T1892" s="21">
        <v>0.23658051316973716</v>
      </c>
      <c r="U1892" s="21">
        <v>-0.12568566560231081</v>
      </c>
      <c r="V1892" s="21">
        <v>0</v>
      </c>
      <c r="W1892" s="21">
        <v>15.885993903371775</v>
      </c>
      <c r="X1892" s="21">
        <v>-4.7937503262122982E-2</v>
      </c>
      <c r="Y1892" s="21">
        <v>-0.99999999999999956</v>
      </c>
      <c r="Z1892" s="21">
        <v>-0.99999999999999956</v>
      </c>
      <c r="AA1892" s="21">
        <v>3.8137529582162348</v>
      </c>
      <c r="AB1892" s="21">
        <v>-5.9666452900475064E-2</v>
      </c>
      <c r="AC1892" s="21">
        <v>-0.18767567358326442</v>
      </c>
      <c r="AD1892" s="21">
        <v>9.0021727945204799E-3</v>
      </c>
      <c r="AE1892" s="21">
        <v>-11.916997684460963</v>
      </c>
      <c r="AF1892" s="21">
        <v>-0.99999999999999956</v>
      </c>
      <c r="AG1892" s="21">
        <v>-0.99999999999999956</v>
      </c>
      <c r="AH1892" s="21">
        <v>-0.99999999999999956</v>
      </c>
      <c r="AI1892" s="21">
        <v>0</v>
      </c>
      <c r="AJ1892" s="21">
        <v>0</v>
      </c>
      <c r="AK1892" s="21">
        <v>-0.13556199976088934</v>
      </c>
      <c r="AL1892" s="21">
        <v>0.1056497575139651</v>
      </c>
      <c r="AM1892" s="21">
        <v>5.7879491963830146E-2</v>
      </c>
      <c r="AN1892" s="21">
        <v>0.13404167091516533</v>
      </c>
      <c r="AO1892" s="21">
        <v>0.7691773002913056</v>
      </c>
      <c r="AP1892" s="21">
        <v>3.8792905604489625</v>
      </c>
      <c r="AQ1892" s="21">
        <v>18.710693902359676</v>
      </c>
      <c r="AR1892" s="21">
        <v>0.44422818090075927</v>
      </c>
      <c r="AS1892" s="21">
        <v>-8.5916994565815585E-4</v>
      </c>
      <c r="AT1892" s="21">
        <v>-0.99999999999999956</v>
      </c>
      <c r="AU1892" s="21">
        <v>-0.99999999999999956</v>
      </c>
      <c r="AV1892" s="21">
        <v>-4.9994320770508714E-2</v>
      </c>
      <c r="AW1892" s="21">
        <v>11.389281206237769</v>
      </c>
      <c r="AX1892" s="21">
        <v>11.389281206237769</v>
      </c>
      <c r="AY1892" s="21">
        <v>0.18852514633127604</v>
      </c>
      <c r="AZ1892" s="21">
        <v>-16.929739167872064</v>
      </c>
      <c r="BA1892" s="26">
        <v>1393.2391905638665</v>
      </c>
    </row>
    <row r="1893" spans="1:100" x14ac:dyDescent="0.25">
      <c r="A1893">
        <v>4618</v>
      </c>
      <c r="B1893" t="s">
        <v>2245</v>
      </c>
      <c r="C1893" s="26">
        <v>3</v>
      </c>
      <c r="D1893" s="21">
        <v>1.8226800700342598</v>
      </c>
      <c r="E1893" s="21">
        <v>0</v>
      </c>
      <c r="F1893" s="21">
        <v>0.19046715511468978</v>
      </c>
      <c r="G1893" s="21">
        <v>0.19046715511468978</v>
      </c>
      <c r="H1893" s="21">
        <v>-6.5729578260576751E-2</v>
      </c>
      <c r="I1893" s="21">
        <v>0</v>
      </c>
      <c r="J1893" s="21">
        <v>-3.9437746956346054</v>
      </c>
      <c r="K1893" s="21">
        <v>-6.5729578260576751E-2</v>
      </c>
      <c r="L1893" s="21">
        <v>-1.0000000000000002</v>
      </c>
      <c r="M1893" s="21">
        <v>-1.0000000000000002</v>
      </c>
      <c r="N1893" s="21">
        <v>-1.3145915652115356</v>
      </c>
      <c r="O1893" s="21">
        <v>-1.9306274704856556</v>
      </c>
      <c r="P1893" s="21">
        <v>-0.74872600069081507</v>
      </c>
      <c r="Q1893" s="21">
        <v>-0.17193308015317493</v>
      </c>
      <c r="R1893" s="21">
        <v>-0.12460168897505032</v>
      </c>
      <c r="S1893" s="21">
        <v>0.33333333333333337</v>
      </c>
      <c r="T1893" s="21">
        <v>0.4141295641414956</v>
      </c>
      <c r="U1893" s="21">
        <v>0.22253012100437336</v>
      </c>
      <c r="V1893" s="21">
        <v>-4.9686122419058659E-3</v>
      </c>
      <c r="W1893" s="21">
        <v>41.230159379914923</v>
      </c>
      <c r="X1893" s="21">
        <v>1.7395399057439929</v>
      </c>
      <c r="Y1893" s="21">
        <v>-1.0000000000000002</v>
      </c>
      <c r="Z1893" s="21">
        <v>-1.0000000000000002</v>
      </c>
      <c r="AA1893" s="21">
        <v>73.725502113804652</v>
      </c>
      <c r="AB1893" s="21">
        <v>0.48577971940572479</v>
      </c>
      <c r="AC1893" s="21">
        <v>-2.2469640290696327E-3</v>
      </c>
      <c r="AD1893" s="21">
        <v>0.16886613308063997</v>
      </c>
      <c r="AE1893" s="21">
        <v>32.619944422864748</v>
      </c>
      <c r="AF1893" s="21">
        <v>-1.0000000000000002</v>
      </c>
      <c r="AG1893" s="21">
        <v>-1.0000000000000002</v>
      </c>
      <c r="AH1893" s="21">
        <v>-1.0000000000000002</v>
      </c>
      <c r="AI1893" s="21">
        <v>0</v>
      </c>
      <c r="AJ1893" s="21">
        <v>-4.9686122419058659E-3</v>
      </c>
      <c r="AK1893" s="21">
        <v>0.11604372555606783</v>
      </c>
      <c r="AL1893" s="21">
        <v>-9.0493818152818664E-2</v>
      </c>
      <c r="AM1893" s="21">
        <v>2.8538674207224803E-2</v>
      </c>
      <c r="AN1893" s="21">
        <v>0.43646062660589541</v>
      </c>
      <c r="AO1893" s="21">
        <v>1.293685482960959</v>
      </c>
      <c r="AP1893" s="21">
        <v>10.45904657438329</v>
      </c>
      <c r="AQ1893" s="21">
        <v>37.286384684280321</v>
      </c>
      <c r="AR1893" s="21">
        <v>0.96502440623729635</v>
      </c>
      <c r="AS1893" s="21">
        <v>1.6738103274834157</v>
      </c>
      <c r="AT1893" s="21">
        <v>-1.0000000000000002</v>
      </c>
      <c r="AU1893" s="21">
        <v>-1.0000000000000002</v>
      </c>
      <c r="AV1893" s="21">
        <v>6.586546613963945E-2</v>
      </c>
      <c r="AW1893" s="21">
        <v>82.25392121770227</v>
      </c>
      <c r="AX1893" s="21">
        <v>81.757059993511703</v>
      </c>
      <c r="AY1893" s="21">
        <v>0.34374144131478901</v>
      </c>
      <c r="AZ1893" s="21">
        <v>13.800124115046682</v>
      </c>
      <c r="BA1893" s="26">
        <v>1486.9925842821683</v>
      </c>
    </row>
    <row r="1894" spans="1:100" x14ac:dyDescent="0.25">
      <c r="A1894">
        <v>4619</v>
      </c>
      <c r="B1894" t="s">
        <v>2246</v>
      </c>
      <c r="C1894" s="26">
        <v>3</v>
      </c>
      <c r="D1894" s="21">
        <v>5.4484343759657996</v>
      </c>
      <c r="E1894" s="21">
        <v>-4.2409714045324461E-2</v>
      </c>
      <c r="F1894" s="21">
        <v>1.3652366906018591</v>
      </c>
      <c r="G1894" s="21">
        <v>1.3511001192534176</v>
      </c>
      <c r="H1894" s="21">
        <v>1.3708275780212369E-2</v>
      </c>
      <c r="I1894" s="21">
        <v>0</v>
      </c>
      <c r="J1894" s="21">
        <v>0.82249654681274187</v>
      </c>
      <c r="K1894" s="21">
        <v>1.3708275780212369E-2</v>
      </c>
      <c r="L1894" s="21">
        <v>-0.99999999999999889</v>
      </c>
      <c r="M1894" s="21">
        <v>-0.99999999999999889</v>
      </c>
      <c r="N1894" s="21">
        <v>0.27416551560424685</v>
      </c>
      <c r="O1894" s="21">
        <v>7.6220310420319555</v>
      </c>
      <c r="P1894" s="21">
        <v>3.2733012475278374</v>
      </c>
      <c r="Q1894" s="21">
        <v>3.4100369881676524</v>
      </c>
      <c r="R1894" s="21">
        <v>1.4644592916097887</v>
      </c>
      <c r="S1894" s="21">
        <v>0.33333333333333282</v>
      </c>
      <c r="T1894" s="21">
        <v>0.39243192369094948</v>
      </c>
      <c r="U1894" s="21">
        <v>6.9034360187275892E-2</v>
      </c>
      <c r="V1894" s="21">
        <v>-4.6452386219496954E-2</v>
      </c>
      <c r="W1894" s="21">
        <v>29.385558208473977</v>
      </c>
      <c r="X1894" s="21">
        <v>0.75975015603653018</v>
      </c>
      <c r="Y1894" s="21">
        <v>-0.99999999999999889</v>
      </c>
      <c r="Z1894" s="21">
        <v>-0.99999999999999889</v>
      </c>
      <c r="AA1894" s="21">
        <v>99.93527136510653</v>
      </c>
      <c r="AB1894" s="21">
        <v>0.70702909760967747</v>
      </c>
      <c r="AC1894" s="21">
        <v>0.40329022566856282</v>
      </c>
      <c r="AD1894" s="21">
        <v>0.27138575402221526</v>
      </c>
      <c r="AE1894" s="21">
        <v>69.085253865022779</v>
      </c>
      <c r="AF1894" s="21">
        <v>-0.99999999999999889</v>
      </c>
      <c r="AG1894" s="21">
        <v>-0.99999999999999889</v>
      </c>
      <c r="AH1894" s="21">
        <v>-0.99999999999999889</v>
      </c>
      <c r="AI1894" s="21">
        <v>0.11465018482471584</v>
      </c>
      <c r="AJ1894" s="21">
        <v>-4.6452386219496954E-2</v>
      </c>
      <c r="AK1894" s="21">
        <v>-1.9646606867689161E-2</v>
      </c>
      <c r="AL1894" s="21">
        <v>0.11197814831002856</v>
      </c>
      <c r="AM1894" s="21">
        <v>0.24935518480347013</v>
      </c>
      <c r="AN1894" s="21">
        <v>6.8747036974701775E-2</v>
      </c>
      <c r="AO1894" s="21">
        <v>6.1356465857483107</v>
      </c>
      <c r="AP1894" s="21">
        <v>2.278566665917686</v>
      </c>
      <c r="AQ1894" s="21">
        <v>30.208054755286739</v>
      </c>
      <c r="AR1894" s="21">
        <v>0.74834723099206135</v>
      </c>
      <c r="AS1894" s="21">
        <v>0.77345843181674212</v>
      </c>
      <c r="AT1894" s="21">
        <v>-0.99999999999999889</v>
      </c>
      <c r="AU1894" s="21">
        <v>-0.99999999999999889</v>
      </c>
      <c r="AV1894" s="21">
        <v>2.8155594108632056</v>
      </c>
      <c r="AW1894" s="21">
        <v>109.83586907305619</v>
      </c>
      <c r="AX1894" s="21">
        <v>107.4836341476008</v>
      </c>
      <c r="AY1894" s="21">
        <v>0.4060319471025825</v>
      </c>
      <c r="AZ1894" s="21">
        <v>51.510685544042722</v>
      </c>
      <c r="BA1894" s="26">
        <v>1515.1104546514396</v>
      </c>
    </row>
    <row r="1895" spans="1:100" x14ac:dyDescent="0.25">
      <c r="A1895">
        <v>4622</v>
      </c>
      <c r="B1895" t="s">
        <v>888</v>
      </c>
      <c r="C1895" s="26">
        <v>3</v>
      </c>
      <c r="D1895" s="21">
        <v>4.5326672230839344</v>
      </c>
      <c r="E1895" s="21">
        <v>6.2999410915395709E-2</v>
      </c>
      <c r="F1895" s="21">
        <v>-0.79578253842562763</v>
      </c>
      <c r="G1895" s="21">
        <v>-0.77205551995936761</v>
      </c>
      <c r="H1895" s="21">
        <v>-4.3051388017057095E-2</v>
      </c>
      <c r="I1895" s="21">
        <v>0</v>
      </c>
      <c r="J1895" s="21">
        <v>-2.5830832810234243</v>
      </c>
      <c r="K1895" s="21">
        <v>-4.3051388017057095E-2</v>
      </c>
      <c r="L1895" s="21">
        <v>-0.99999999999999856</v>
      </c>
      <c r="M1895" s="21">
        <v>-0.99999999999999856</v>
      </c>
      <c r="N1895" s="21">
        <v>-0.86102776034114181</v>
      </c>
      <c r="O1895" s="21">
        <v>1.1775284221011435</v>
      </c>
      <c r="P1895" s="21">
        <v>-0.32247666326772395</v>
      </c>
      <c r="Q1895" s="21">
        <v>-1.9330308635578968</v>
      </c>
      <c r="R1895" s="21">
        <v>-0.55614266511935673</v>
      </c>
      <c r="S1895" s="21">
        <v>0.33333333333333282</v>
      </c>
      <c r="T1895" s="21">
        <v>0.42630236264917154</v>
      </c>
      <c r="U1895" s="21">
        <v>-3.9801000362671909E-3</v>
      </c>
      <c r="V1895" s="21">
        <v>-6.9114966663435798E-3</v>
      </c>
      <c r="W1895" s="21">
        <v>31.671819491878061</v>
      </c>
      <c r="X1895" s="21">
        <v>0.8686479461953367</v>
      </c>
      <c r="Y1895" s="21">
        <v>-0.99999999999999856</v>
      </c>
      <c r="Z1895" s="21">
        <v>-0.99999999999999856</v>
      </c>
      <c r="AA1895" s="21">
        <v>41.442828492872621</v>
      </c>
      <c r="AB1895" s="21">
        <v>4.7107489177818263E-2</v>
      </c>
      <c r="AC1895" s="21">
        <v>8.9372873941581957E-2</v>
      </c>
      <c r="AD1895" s="21">
        <v>7.0062670202879207E-2</v>
      </c>
      <c r="AE1895" s="21">
        <v>10.327151666113977</v>
      </c>
      <c r="AF1895" s="21">
        <v>-0.99999999999999856</v>
      </c>
      <c r="AG1895" s="21">
        <v>-0.99999999999999856</v>
      </c>
      <c r="AH1895" s="21">
        <v>-0.99999999999999856</v>
      </c>
      <c r="AI1895" s="21">
        <v>0</v>
      </c>
      <c r="AJ1895" s="21">
        <v>-6.9114966663435798E-3</v>
      </c>
      <c r="AK1895" s="21">
        <v>0.16532113322678491</v>
      </c>
      <c r="AL1895" s="21">
        <v>6.3022925606845734E-2</v>
      </c>
      <c r="AM1895" s="21">
        <v>7.8972594334817195E-3</v>
      </c>
      <c r="AN1895" s="21">
        <v>-6.0571595824804328E-2</v>
      </c>
      <c r="AO1895" s="21">
        <v>1.0240371519709657</v>
      </c>
      <c r="AP1895" s="21">
        <v>-1.19917526758588</v>
      </c>
      <c r="AQ1895" s="21">
        <v>29.088736210854613</v>
      </c>
      <c r="AR1895" s="21">
        <v>0.74874409927989372</v>
      </c>
      <c r="AS1895" s="21">
        <v>0.82559655817827959</v>
      </c>
      <c r="AT1895" s="21">
        <v>-0.99999999999999856</v>
      </c>
      <c r="AU1895" s="21">
        <v>-0.99999999999999856</v>
      </c>
      <c r="AV1895" s="21">
        <v>-1.3281981850787239</v>
      </c>
      <c r="AW1895" s="21">
        <v>41.421181647387925</v>
      </c>
      <c r="AX1895" s="21">
        <v>40.730031980753566</v>
      </c>
      <c r="AY1895" s="21">
        <v>0.14595178392261821</v>
      </c>
      <c r="AZ1895" s="21">
        <v>1.0670972647585271</v>
      </c>
      <c r="BA1895" s="26">
        <v>1455.7377028673122</v>
      </c>
    </row>
    <row r="1896" spans="1:100" x14ac:dyDescent="0.25">
      <c r="A1896">
        <v>4623</v>
      </c>
      <c r="B1896" t="s">
        <v>2247</v>
      </c>
      <c r="C1896" s="26">
        <v>3</v>
      </c>
      <c r="D1896" s="21">
        <v>6.5077779188243916</v>
      </c>
      <c r="E1896" s="21">
        <v>0</v>
      </c>
      <c r="F1896" s="21">
        <v>-8.2070367444462583E-2</v>
      </c>
      <c r="G1896" s="21">
        <v>-8.2070367444462583E-2</v>
      </c>
      <c r="H1896" s="21">
        <v>0.75435818897297102</v>
      </c>
      <c r="I1896" s="21">
        <v>0</v>
      </c>
      <c r="J1896" s="21">
        <v>45.261491338378271</v>
      </c>
      <c r="K1896" s="21">
        <v>0.75435818897297102</v>
      </c>
      <c r="L1896" s="21">
        <v>-1.0000000000000004</v>
      </c>
      <c r="M1896" s="21">
        <v>-1.0000000000000004</v>
      </c>
      <c r="N1896" s="21">
        <v>15.087163779459418</v>
      </c>
      <c r="O1896" s="21">
        <v>51.687198889758207</v>
      </c>
      <c r="P1896" s="21">
        <v>3.6501207047118851</v>
      </c>
      <c r="Q1896" s="21">
        <v>6.1830525876888576</v>
      </c>
      <c r="R1896" s="21">
        <v>2.4149454216252786</v>
      </c>
      <c r="S1896" s="21">
        <v>0.33333333333333331</v>
      </c>
      <c r="T1896" s="21">
        <v>0.487690761896239</v>
      </c>
      <c r="U1896" s="21">
        <v>0.12996856489724909</v>
      </c>
      <c r="V1896" s="21">
        <v>-1.8548415552072289E-2</v>
      </c>
      <c r="W1896" s="21">
        <v>7.1234422240711268</v>
      </c>
      <c r="X1896" s="21">
        <v>0.64386818126566625</v>
      </c>
      <c r="Y1896" s="21">
        <v>-1.0000000000000004</v>
      </c>
      <c r="Z1896" s="21">
        <v>-1.0000000000000004</v>
      </c>
      <c r="AA1896" s="21">
        <v>72.171810915563981</v>
      </c>
      <c r="AB1896" s="21">
        <v>0.18695872635510405</v>
      </c>
      <c r="AC1896" s="21">
        <v>0.65241414172745615</v>
      </c>
      <c r="AD1896" s="21">
        <v>0.41329559731479149</v>
      </c>
      <c r="AE1896" s="21">
        <v>62.633423269867599</v>
      </c>
      <c r="AF1896" s="21">
        <v>-1.0000000000000004</v>
      </c>
      <c r="AG1896" s="21">
        <v>-1.0000000000000004</v>
      </c>
      <c r="AH1896" s="21">
        <v>-1.0000000000000004</v>
      </c>
      <c r="AI1896" s="21">
        <v>0</v>
      </c>
      <c r="AJ1896" s="21">
        <v>-1.8548415552072289E-2</v>
      </c>
      <c r="AK1896" s="21">
        <v>-2.4444847494087825E-2</v>
      </c>
      <c r="AL1896" s="21">
        <v>0.21170210962864283</v>
      </c>
      <c r="AM1896" s="21">
        <v>0.11584506584167832</v>
      </c>
      <c r="AN1896" s="21">
        <v>0.14676293980929433</v>
      </c>
      <c r="AO1896" s="21">
        <v>2.7739024085715172</v>
      </c>
      <c r="AP1896" s="21">
        <v>4.7275840433755718</v>
      </c>
      <c r="AQ1896" s="21">
        <v>52.384933562449362</v>
      </c>
      <c r="AR1896" s="21">
        <v>0.93244424457474961</v>
      </c>
      <c r="AS1896" s="21">
        <v>1.3982263702386375</v>
      </c>
      <c r="AT1896" s="21">
        <v>-1.0000000000000004</v>
      </c>
      <c r="AU1896" s="21">
        <v>-1.0000000000000004</v>
      </c>
      <c r="AV1896" s="21">
        <v>2.3328750541808163</v>
      </c>
      <c r="AW1896" s="21">
        <v>128.5865938486977</v>
      </c>
      <c r="AX1896" s="21">
        <v>126.7317522934905</v>
      </c>
      <c r="AY1896" s="21">
        <v>0.17364438844934807</v>
      </c>
      <c r="AZ1896" s="21">
        <v>29.269072443216231</v>
      </c>
      <c r="BA1896" s="26">
        <v>1565.615716681513</v>
      </c>
      <c r="CU1896" t="e">
        <v>#N/A</v>
      </c>
      <c r="CV1896" t="e">
        <v>#N/A</v>
      </c>
    </row>
    <row r="1897" spans="1:100" x14ac:dyDescent="0.25">
      <c r="A1897">
        <v>4624</v>
      </c>
      <c r="B1897" t="s">
        <v>2248</v>
      </c>
      <c r="C1897" s="26">
        <v>3</v>
      </c>
      <c r="D1897" s="21">
        <v>3.0181346216984251</v>
      </c>
      <c r="E1897" s="21">
        <v>0</v>
      </c>
      <c r="F1897" s="21">
        <v>-0.33254072432035647</v>
      </c>
      <c r="G1897" s="21">
        <v>-0.33254072432035647</v>
      </c>
      <c r="H1897" s="21">
        <v>-9.5420699263620651E-2</v>
      </c>
      <c r="I1897" s="21">
        <v>0</v>
      </c>
      <c r="J1897" s="21">
        <v>-5.7252419558172383</v>
      </c>
      <c r="K1897" s="21">
        <v>-9.5420699263620651E-2</v>
      </c>
      <c r="L1897" s="21">
        <v>-0.99999999999999967</v>
      </c>
      <c r="M1897" s="21">
        <v>-0.99999999999999967</v>
      </c>
      <c r="N1897" s="21">
        <v>-1.9084139852724138</v>
      </c>
      <c r="O1897" s="21">
        <v>-3.0396480584391679</v>
      </c>
      <c r="P1897" s="21">
        <v>-0.44138669547986037</v>
      </c>
      <c r="Q1897" s="21">
        <v>17.912453248944413</v>
      </c>
      <c r="R1897" s="21">
        <v>5.660183394479172</v>
      </c>
      <c r="S1897" s="21">
        <v>0.33333333333333326</v>
      </c>
      <c r="T1897" s="21">
        <v>0.16548347555444357</v>
      </c>
      <c r="U1897" s="21">
        <v>-1.5814429214782537E-2</v>
      </c>
      <c r="V1897" s="21">
        <v>5.7635668764774977E-3</v>
      </c>
      <c r="W1897" s="21">
        <v>23.367465832523695</v>
      </c>
      <c r="X1897" s="21">
        <v>0.39852803503819512</v>
      </c>
      <c r="Y1897" s="21">
        <v>-0.99999999999999967</v>
      </c>
      <c r="Z1897" s="21">
        <v>-0.99999999999999967</v>
      </c>
      <c r="AA1897" s="21">
        <v>61.033975604904512</v>
      </c>
      <c r="AB1897" s="21">
        <v>6.1850265779430876E-2</v>
      </c>
      <c r="AC1897" s="21">
        <v>0.20998326769215589</v>
      </c>
      <c r="AD1897" s="21">
        <v>0.36829299408644617</v>
      </c>
      <c r="AE1897" s="21">
        <v>32.006326377901658</v>
      </c>
      <c r="AF1897" s="21">
        <v>-0.99999999999999967</v>
      </c>
      <c r="AG1897" s="21">
        <v>-0.99999999999999967</v>
      </c>
      <c r="AH1897" s="21">
        <v>-0.99999999999999967</v>
      </c>
      <c r="AI1897" s="21">
        <v>0</v>
      </c>
      <c r="AJ1897" s="21">
        <v>5.7635668764774977E-3</v>
      </c>
      <c r="AK1897" s="21">
        <v>6.4319197962112197E-3</v>
      </c>
      <c r="AL1897" s="21">
        <v>-4.5901572797986852E-2</v>
      </c>
      <c r="AM1897" s="21">
        <v>0.11423391700566171</v>
      </c>
      <c r="AN1897" s="21">
        <v>0.10763829123120987</v>
      </c>
      <c r="AO1897" s="21">
        <v>2.8880075241225964</v>
      </c>
      <c r="AP1897" s="21">
        <v>2.4614494167903138</v>
      </c>
      <c r="AQ1897" s="21">
        <v>17.642223876706449</v>
      </c>
      <c r="AR1897" s="21">
        <v>0.48876594654947186</v>
      </c>
      <c r="AS1897" s="21">
        <v>0.30310733577457444</v>
      </c>
      <c r="AT1897" s="21">
        <v>-0.99999999999999967</v>
      </c>
      <c r="AU1897" s="21">
        <v>-0.99999999999999967</v>
      </c>
      <c r="AV1897" s="21">
        <v>5.3276426701588155</v>
      </c>
      <c r="AW1897" s="21">
        <v>60.455776963255673</v>
      </c>
      <c r="AX1897" s="21">
        <v>61.032133650903425</v>
      </c>
      <c r="AY1897" s="21">
        <v>0.22650145580176814</v>
      </c>
      <c r="AZ1897" s="21">
        <v>-4.9898839554104004</v>
      </c>
      <c r="BA1897" s="26">
        <v>1496.5893157059975</v>
      </c>
      <c r="CU1897" t="e">
        <v>#N/A</v>
      </c>
      <c r="CV1897" t="e">
        <v>#N/A</v>
      </c>
    </row>
    <row r="1898" spans="1:100" x14ac:dyDescent="0.25">
      <c r="A1898">
        <v>4625</v>
      </c>
      <c r="B1898" t="s">
        <v>2249</v>
      </c>
      <c r="C1898" s="26">
        <v>2</v>
      </c>
      <c r="D1898" s="21">
        <v>4.3894475291624451</v>
      </c>
      <c r="E1898" s="21">
        <v>0.14605383929939314</v>
      </c>
      <c r="F1898" s="21">
        <v>0.44062729190603334</v>
      </c>
      <c r="G1898" s="21">
        <v>0.45029509129558476</v>
      </c>
      <c r="H1898" s="21">
        <v>0.14538438307092011</v>
      </c>
      <c r="I1898" s="21">
        <v>0</v>
      </c>
      <c r="J1898" s="21">
        <v>8.7230629842552059</v>
      </c>
      <c r="K1898" s="21">
        <v>0.14538438307092011</v>
      </c>
      <c r="L1898" s="21">
        <v>-1</v>
      </c>
      <c r="M1898" s="21">
        <v>-1</v>
      </c>
      <c r="N1898" s="21">
        <v>2.907687661418402</v>
      </c>
      <c r="O1898" s="21">
        <v>12.905850518855075</v>
      </c>
      <c r="P1898" s="21">
        <v>0.90746290978540523</v>
      </c>
      <c r="Q1898" s="21">
        <v>2.4092354338369004</v>
      </c>
      <c r="R1898" s="21">
        <v>0.79280197925149865</v>
      </c>
      <c r="S1898" s="21">
        <v>0.34203118807138133</v>
      </c>
      <c r="T1898" s="21">
        <v>0.3331378314865539</v>
      </c>
      <c r="U1898" s="21">
        <v>0.13824581035547379</v>
      </c>
      <c r="V1898" s="21">
        <v>8.6490642500412392E-3</v>
      </c>
      <c r="W1898" s="21">
        <v>28.144090355154944</v>
      </c>
      <c r="X1898" s="21">
        <v>1.0837333971907914</v>
      </c>
      <c r="Y1898" s="21">
        <v>-1</v>
      </c>
      <c r="Z1898" s="21">
        <v>-1</v>
      </c>
      <c r="AA1898" s="21">
        <v>50.292069676088687</v>
      </c>
      <c r="AB1898" s="21">
        <v>0.18543082805970754</v>
      </c>
      <c r="AC1898" s="21">
        <v>0.18567026379794083</v>
      </c>
      <c r="AD1898" s="21">
        <v>0.18049466446543619</v>
      </c>
      <c r="AE1898" s="21">
        <v>23.886687290668217</v>
      </c>
      <c r="AF1898" s="21">
        <v>-1</v>
      </c>
      <c r="AG1898" s="21">
        <v>-1</v>
      </c>
      <c r="AH1898" s="21">
        <v>-1</v>
      </c>
      <c r="AI1898" s="21">
        <v>4.4756153569621548E-3</v>
      </c>
      <c r="AJ1898" s="21">
        <v>8.6490642500412392E-3</v>
      </c>
      <c r="AK1898" s="21">
        <v>8.5116665860124757E-3</v>
      </c>
      <c r="AL1898" s="21">
        <v>0.16331629040323487</v>
      </c>
      <c r="AM1898" s="21">
        <v>1.5681483651235201E-3</v>
      </c>
      <c r="AN1898" s="21">
        <v>0.18187271184993026</v>
      </c>
      <c r="AO1898" s="21">
        <v>0.42695045196115311</v>
      </c>
      <c r="AP1898" s="21">
        <v>5.0182108383614281</v>
      </c>
      <c r="AQ1898" s="21">
        <v>33.583968363697529</v>
      </c>
      <c r="AR1898" s="21">
        <v>0.78471267672356393</v>
      </c>
      <c r="AS1898" s="21">
        <v>1.1791114580824524</v>
      </c>
      <c r="AT1898" s="21">
        <v>-1</v>
      </c>
      <c r="AU1898" s="21">
        <v>-1</v>
      </c>
      <c r="AV1898" s="21">
        <v>1.1037964946235692</v>
      </c>
      <c r="AW1898" s="21">
        <v>63.401609309027066</v>
      </c>
      <c r="AX1898" s="21">
        <v>63.627956010007232</v>
      </c>
      <c r="AY1898" s="21">
        <v>0.23273494207251511</v>
      </c>
      <c r="AZ1898" s="21">
        <v>11.57466769520628</v>
      </c>
      <c r="BA1898" s="26">
        <v>1406.6548058782942</v>
      </c>
    </row>
    <row r="1899" spans="1:100" x14ac:dyDescent="0.25">
      <c r="A1899">
        <v>4626</v>
      </c>
      <c r="B1899" t="s">
        <v>2250</v>
      </c>
      <c r="C1899" s="26">
        <v>2</v>
      </c>
      <c r="D1899" s="21">
        <v>1.2552513169206891</v>
      </c>
      <c r="E1899" s="21">
        <v>-0.55013914706627276</v>
      </c>
      <c r="F1899" s="21">
        <v>-1.2929692932926293</v>
      </c>
      <c r="G1899" s="21">
        <v>-1.291173918573683</v>
      </c>
      <c r="H1899" s="21">
        <v>-0.21488996665942883</v>
      </c>
      <c r="I1899" s="21">
        <v>0</v>
      </c>
      <c r="J1899" s="21">
        <v>-12.893397999565732</v>
      </c>
      <c r="K1899" s="21">
        <v>-0.21488996665942883</v>
      </c>
      <c r="L1899" s="21">
        <v>-1</v>
      </c>
      <c r="M1899" s="21">
        <v>-1</v>
      </c>
      <c r="N1899" s="21">
        <v>-4.2977993331885767</v>
      </c>
      <c r="O1899" s="21">
        <v>-9.5480006313615373</v>
      </c>
      <c r="P1899" s="21">
        <v>-2.6183824357723187</v>
      </c>
      <c r="Q1899" s="21">
        <v>-5.8315805113464085</v>
      </c>
      <c r="R1899" s="21">
        <v>-1.9138808577520763</v>
      </c>
      <c r="S1899" s="21">
        <v>0.27468561698293892</v>
      </c>
      <c r="T1899" s="21">
        <v>4.8803478233710063E-2</v>
      </c>
      <c r="U1899" s="21">
        <v>-0.21384004744385574</v>
      </c>
      <c r="V1899" s="21">
        <v>-3.7906735121789367E-2</v>
      </c>
      <c r="W1899" s="21">
        <v>5.9224815226845102</v>
      </c>
      <c r="X1899" s="21">
        <v>-0.54733905991482268</v>
      </c>
      <c r="Y1899" s="21">
        <v>-1</v>
      </c>
      <c r="Z1899" s="21">
        <v>-1</v>
      </c>
      <c r="AA1899" s="21">
        <v>4.5413562031074761</v>
      </c>
      <c r="AB1899" s="21">
        <v>-0.20949910253429765</v>
      </c>
      <c r="AC1899" s="21">
        <v>-0.20940954176123738</v>
      </c>
      <c r="AD1899" s="21">
        <v>-0.21119236830427679</v>
      </c>
      <c r="AE1899" s="21">
        <v>-12.496818824913941</v>
      </c>
      <c r="AF1899" s="21">
        <v>-1</v>
      </c>
      <c r="AG1899" s="21">
        <v>-1</v>
      </c>
      <c r="AH1899" s="21">
        <v>-1</v>
      </c>
      <c r="AI1899" s="21">
        <v>-2.1052912914156795E-2</v>
      </c>
      <c r="AJ1899" s="21">
        <v>-3.7906735121789367E-2</v>
      </c>
      <c r="AK1899" s="21">
        <v>0.48430039577583345</v>
      </c>
      <c r="AL1899" s="21">
        <v>-0.31247243878658609</v>
      </c>
      <c r="AM1899" s="21">
        <v>0.55573040148264052</v>
      </c>
      <c r="AN1899" s="21">
        <v>-0.37228954126758679</v>
      </c>
      <c r="AO1899" s="21">
        <v>14.538091907297488</v>
      </c>
      <c r="AP1899" s="21">
        <v>-9.0929306169749076</v>
      </c>
      <c r="AQ1899" s="21">
        <v>9.9274973752782607</v>
      </c>
      <c r="AR1899" s="21">
        <v>0.26398744499972271</v>
      </c>
      <c r="AS1899" s="21">
        <v>-0.50484860675001408</v>
      </c>
      <c r="AT1899" s="21">
        <v>-1</v>
      </c>
      <c r="AU1899" s="21">
        <v>-1</v>
      </c>
      <c r="AV1899" s="21">
        <v>-2.4880806188496707</v>
      </c>
      <c r="AW1899" s="21">
        <v>10.677259302173994</v>
      </c>
      <c r="AX1899" s="21">
        <v>10.21288340346198</v>
      </c>
      <c r="AY1899" s="21">
        <v>-0.17338394533522092</v>
      </c>
      <c r="AZ1899" s="21">
        <v>-59.574323823275662</v>
      </c>
      <c r="BA1899" s="26">
        <v>1337.5423618965262</v>
      </c>
    </row>
    <row r="1900" spans="1:100" x14ac:dyDescent="0.25">
      <c r="A1900">
        <v>4627</v>
      </c>
      <c r="B1900" t="s">
        <v>2251</v>
      </c>
      <c r="C1900" s="26">
        <v>3</v>
      </c>
      <c r="D1900" s="21">
        <v>4.0762057055803647</v>
      </c>
      <c r="E1900" s="21">
        <v>0</v>
      </c>
      <c r="F1900" s="21">
        <v>-0.78455466957628905</v>
      </c>
      <c r="G1900" s="21">
        <v>-0.78455466957628905</v>
      </c>
      <c r="H1900" s="21">
        <v>-0.16352357162049327</v>
      </c>
      <c r="I1900" s="21">
        <v>0</v>
      </c>
      <c r="J1900" s="21">
        <v>-9.8114142972296019</v>
      </c>
      <c r="K1900" s="21">
        <v>-0.16352357162049327</v>
      </c>
      <c r="L1900" s="21">
        <v>-0.99999999999999978</v>
      </c>
      <c r="M1900" s="21">
        <v>-0.99999999999999978</v>
      </c>
      <c r="N1900" s="21">
        <v>-3.2704714324098663</v>
      </c>
      <c r="O1900" s="21">
        <v>-6.5197632612255259</v>
      </c>
      <c r="P1900" s="21">
        <v>0.25745150033194053</v>
      </c>
      <c r="Q1900" s="21">
        <v>-3.8085056135278639</v>
      </c>
      <c r="R1900" s="21">
        <v>-1.1069504574563491</v>
      </c>
      <c r="S1900" s="21">
        <v>0.32921344862548396</v>
      </c>
      <c r="T1900" s="21">
        <v>0.36603836543949864</v>
      </c>
      <c r="U1900" s="21">
        <v>0.1331515868312865</v>
      </c>
      <c r="V1900" s="21">
        <v>0</v>
      </c>
      <c r="W1900" s="21">
        <v>39.677078900670494</v>
      </c>
      <c r="X1900" s="21">
        <v>1.4196688765207077</v>
      </c>
      <c r="Y1900" s="21">
        <v>-0.99999999999999978</v>
      </c>
      <c r="Z1900" s="21">
        <v>-0.99999999999999978</v>
      </c>
      <c r="AA1900" s="21">
        <v>65.820339291310503</v>
      </c>
      <c r="AB1900" s="21">
        <v>0.34793872154290328</v>
      </c>
      <c r="AC1900" s="21">
        <v>0.14803248348429035</v>
      </c>
      <c r="AD1900" s="21">
        <v>4.9033011934733792E-2</v>
      </c>
      <c r="AE1900" s="21">
        <v>27.250210848096387</v>
      </c>
      <c r="AF1900" s="21">
        <v>-0.99999999999999978</v>
      </c>
      <c r="AG1900" s="21">
        <v>-0.99999999999999978</v>
      </c>
      <c r="AH1900" s="21">
        <v>-0.99999999999999978</v>
      </c>
      <c r="AI1900" s="21">
        <v>-2.0573079190420823E-2</v>
      </c>
      <c r="AJ1900" s="21">
        <v>0</v>
      </c>
      <c r="AK1900" s="21">
        <v>-4.5918235604136798E-2</v>
      </c>
      <c r="AL1900" s="21">
        <v>-7.8453558443334515E-2</v>
      </c>
      <c r="AM1900" s="21">
        <v>1.9833177137501781E-2</v>
      </c>
      <c r="AN1900" s="21">
        <v>-5.4707052515368226E-2</v>
      </c>
      <c r="AO1900" s="21">
        <v>0.26623825041686194</v>
      </c>
      <c r="AP1900" s="21">
        <v>-1.7599441051008782</v>
      </c>
      <c r="AQ1900" s="21">
        <v>29.865664603440905</v>
      </c>
      <c r="AR1900" s="21">
        <v>0.82840340089626885</v>
      </c>
      <c r="AS1900" s="21">
        <v>1.256145304900214</v>
      </c>
      <c r="AT1900" s="21">
        <v>-0.99999999999999978</v>
      </c>
      <c r="AU1900" s="21">
        <v>-0.99999999999999978</v>
      </c>
      <c r="AV1900" s="21">
        <v>-1.8915051270326382</v>
      </c>
      <c r="AW1900" s="21">
        <v>57.540631924984119</v>
      </c>
      <c r="AX1900" s="21">
        <v>57.129170341175715</v>
      </c>
      <c r="AY1900" s="21">
        <v>0.20903299465067784</v>
      </c>
      <c r="AZ1900" s="21">
        <v>7.7394845999982627</v>
      </c>
      <c r="BA1900" s="26">
        <v>1465.2356184852576</v>
      </c>
    </row>
    <row r="1901" spans="1:100" x14ac:dyDescent="0.25">
      <c r="A1901">
        <v>4628</v>
      </c>
      <c r="B1901" t="s">
        <v>2252</v>
      </c>
      <c r="C1901" s="26">
        <v>3</v>
      </c>
      <c r="D1901" s="21">
        <v>4.5759697831531891</v>
      </c>
      <c r="E1901" s="21">
        <v>-4.5177331821230973E-2</v>
      </c>
      <c r="F1901" s="21">
        <v>0.49471082453707266</v>
      </c>
      <c r="G1901" s="21">
        <v>0.5009256612283739</v>
      </c>
      <c r="H1901" s="21">
        <v>-8.1377841111836879E-2</v>
      </c>
      <c r="I1901" s="21">
        <v>0</v>
      </c>
      <c r="J1901" s="21">
        <v>-4.8826704667102163</v>
      </c>
      <c r="K1901" s="21">
        <v>-8.1377841111836879E-2</v>
      </c>
      <c r="L1901" s="21">
        <v>-1</v>
      </c>
      <c r="M1901" s="21">
        <v>-1</v>
      </c>
      <c r="N1901" s="21">
        <v>-1.6275568222367394</v>
      </c>
      <c r="O1901" s="21">
        <v>0.19422497767134453</v>
      </c>
      <c r="P1901" s="21">
        <v>0.70352893861592458</v>
      </c>
      <c r="Q1901" s="21">
        <v>6.3991107527140496</v>
      </c>
      <c r="R1901" s="21">
        <v>2.2241091181351114</v>
      </c>
      <c r="S1901" s="21">
        <v>0.3333333333333332</v>
      </c>
      <c r="T1901" s="21">
        <v>0.15332253193281387</v>
      </c>
      <c r="U1901" s="21">
        <v>-0.12147945264501062</v>
      </c>
      <c r="V1901" s="21">
        <v>0</v>
      </c>
      <c r="W1901" s="21">
        <v>17.862170149318946</v>
      </c>
      <c r="X1901" s="21">
        <v>-0.12026466322676146</v>
      </c>
      <c r="Y1901" s="21">
        <v>-1</v>
      </c>
      <c r="Z1901" s="21">
        <v>-1</v>
      </c>
      <c r="AA1901" s="21">
        <v>22.105857521034221</v>
      </c>
      <c r="AB1901" s="21">
        <v>8.0275909216320537E-2</v>
      </c>
      <c r="AC1901" s="21">
        <v>-8.8060535098491655E-2</v>
      </c>
      <c r="AD1901" s="21">
        <v>4.8176190953774727E-2</v>
      </c>
      <c r="AE1901" s="21">
        <v>2.0195782535801796</v>
      </c>
      <c r="AF1901" s="21">
        <v>-1</v>
      </c>
      <c r="AG1901" s="21">
        <v>-1</v>
      </c>
      <c r="AH1901" s="21">
        <v>-1</v>
      </c>
      <c r="AI1901" s="21">
        <v>0</v>
      </c>
      <c r="AJ1901" s="21">
        <v>0</v>
      </c>
      <c r="AK1901" s="21">
        <v>-8.3517106170481206E-2</v>
      </c>
      <c r="AL1901" s="21">
        <v>0.61927613074360655</v>
      </c>
      <c r="AM1901" s="21">
        <v>0.10559204905639201</v>
      </c>
      <c r="AN1901" s="21">
        <v>3.3734818573956118E-2</v>
      </c>
      <c r="AO1901" s="21">
        <v>2.2222156955573951</v>
      </c>
      <c r="AP1901" s="21">
        <v>3.9397511180669342</v>
      </c>
      <c r="AQ1901" s="21">
        <v>12.979499682608731</v>
      </c>
      <c r="AR1901" s="21">
        <v>0.36517641262113654</v>
      </c>
      <c r="AS1901" s="21">
        <v>-0.20164250433859829</v>
      </c>
      <c r="AT1901" s="21">
        <v>-1</v>
      </c>
      <c r="AU1901" s="21">
        <v>-1</v>
      </c>
      <c r="AV1901" s="21">
        <v>2.7250347793634853</v>
      </c>
      <c r="AW1901" s="21">
        <v>26.239833616772536</v>
      </c>
      <c r="AX1901" s="21">
        <v>26.239833616772536</v>
      </c>
      <c r="AY1901" s="21">
        <v>-6.8117374164916616E-2</v>
      </c>
      <c r="AZ1901" s="21">
        <v>-34.384743250147871</v>
      </c>
      <c r="BA1901" s="26">
        <v>1415.931299049199</v>
      </c>
      <c r="CU1901" t="e">
        <v>#N/A</v>
      </c>
      <c r="CV1901" t="e">
        <v>#N/A</v>
      </c>
    </row>
    <row r="1902" spans="1:100" x14ac:dyDescent="0.25">
      <c r="A1902">
        <v>4630</v>
      </c>
      <c r="B1902" t="s">
        <v>2253</v>
      </c>
      <c r="C1902" s="26">
        <v>3</v>
      </c>
      <c r="D1902" s="21">
        <v>4.5658013260106056</v>
      </c>
      <c r="E1902" s="21">
        <v>6.0404426105696053E-2</v>
      </c>
      <c r="F1902" s="21">
        <v>-8.7953935617535242E-2</v>
      </c>
      <c r="G1902" s="21">
        <v>-6.9043062664919413E-2</v>
      </c>
      <c r="H1902" s="21">
        <v>0.11292009972558516</v>
      </c>
      <c r="I1902" s="21">
        <v>1.8021981287324872E-2</v>
      </c>
      <c r="J1902" s="21">
        <v>7.8565248607746092</v>
      </c>
      <c r="K1902" s="21">
        <v>0.13094208101291005</v>
      </c>
      <c r="L1902" s="21">
        <v>-0.99999999999999978</v>
      </c>
      <c r="M1902" s="21">
        <v>-0.99999999999999978</v>
      </c>
      <c r="N1902" s="21">
        <v>2.6188416202582006</v>
      </c>
      <c r="O1902" s="21">
        <v>12.353283124120294</v>
      </c>
      <c r="P1902" s="21">
        <v>-0.78900392354250692</v>
      </c>
      <c r="Q1902" s="21">
        <v>1.0440968429889945</v>
      </c>
      <c r="R1902" s="21">
        <v>0.22293113819581298</v>
      </c>
      <c r="S1902" s="21">
        <v>0.33296140627162224</v>
      </c>
      <c r="T1902" s="21">
        <v>0.40987777462523084</v>
      </c>
      <c r="U1902" s="21">
        <v>0.20997854828557944</v>
      </c>
      <c r="V1902" s="21">
        <v>-1.2061980474793638E-2</v>
      </c>
      <c r="W1902" s="21">
        <v>32.392546707789165</v>
      </c>
      <c r="X1902" s="21">
        <v>1.4559838514693966</v>
      </c>
      <c r="Y1902" s="21">
        <v>-0.99999999999999978</v>
      </c>
      <c r="Z1902" s="21">
        <v>-0.99999999999999978</v>
      </c>
      <c r="AA1902" s="21">
        <v>30.999031980546029</v>
      </c>
      <c r="AB1902" s="21">
        <v>-2.8724921880107539E-2</v>
      </c>
      <c r="AC1902" s="21">
        <v>6.0883748372468113E-2</v>
      </c>
      <c r="AD1902" s="21">
        <v>-6.4487743801139932E-2</v>
      </c>
      <c r="AE1902" s="21">
        <v>-1.6164458654389668</v>
      </c>
      <c r="AF1902" s="21">
        <v>-0.99999999999999978</v>
      </c>
      <c r="AG1902" s="21">
        <v>-0.99999999999999978</v>
      </c>
      <c r="AH1902" s="21">
        <v>-0.99999999999999978</v>
      </c>
      <c r="AI1902" s="21">
        <v>0</v>
      </c>
      <c r="AJ1902" s="21">
        <v>-1.2061980474793638E-2</v>
      </c>
      <c r="AK1902" s="21">
        <v>0.1045230679611583</v>
      </c>
      <c r="AL1902" s="21">
        <v>9.9818727297168466E-2</v>
      </c>
      <c r="AM1902" s="21">
        <v>0.17465436547759505</v>
      </c>
      <c r="AN1902" s="21">
        <v>-4.1303948697465495E-2</v>
      </c>
      <c r="AO1902" s="21">
        <v>4.8889744767456689</v>
      </c>
      <c r="AP1902" s="21">
        <v>-0.53350508095079396</v>
      </c>
      <c r="AQ1902" s="21">
        <v>40.249071568563757</v>
      </c>
      <c r="AR1902" s="21">
        <v>0.94075574870763934</v>
      </c>
      <c r="AS1902" s="21">
        <v>1.5869259324823064</v>
      </c>
      <c r="AT1902" s="21">
        <v>-0.99999999999999978</v>
      </c>
      <c r="AU1902" s="21">
        <v>-0.99999999999999978</v>
      </c>
      <c r="AV1902" s="21">
        <v>0.15388807553089368</v>
      </c>
      <c r="AW1902" s="21">
        <v>42.818810023715479</v>
      </c>
      <c r="AX1902" s="21">
        <v>41.612611976236117</v>
      </c>
      <c r="AY1902" s="21">
        <v>-6.3512851050661498E-2</v>
      </c>
      <c r="AZ1902" s="21">
        <v>-18.630695848507173</v>
      </c>
      <c r="BA1902" s="26">
        <v>1416.2289027827796</v>
      </c>
    </row>
    <row r="1903" spans="1:100" x14ac:dyDescent="0.25">
      <c r="A1903">
        <v>4632</v>
      </c>
      <c r="B1903" t="s">
        <v>2254</v>
      </c>
      <c r="C1903" s="26">
        <v>2</v>
      </c>
      <c r="D1903" s="21">
        <v>2.5680943746322469</v>
      </c>
      <c r="E1903" s="21">
        <v>-0.25851983956800278</v>
      </c>
      <c r="F1903" s="21">
        <v>-0.56680536237439083</v>
      </c>
      <c r="G1903" s="21">
        <v>-0.5617124091452691</v>
      </c>
      <c r="H1903" s="21">
        <v>-6.3979287529761494E-2</v>
      </c>
      <c r="I1903" s="21">
        <v>0</v>
      </c>
      <c r="J1903" s="21">
        <v>-3.8387572517856912</v>
      </c>
      <c r="K1903" s="21">
        <v>-6.3979287529761494E-2</v>
      </c>
      <c r="L1903" s="21">
        <v>-1</v>
      </c>
      <c r="M1903" s="21">
        <v>-1</v>
      </c>
      <c r="N1903" s="21">
        <v>-1.2795857505952299</v>
      </c>
      <c r="O1903" s="21">
        <v>-0.14259630909482901</v>
      </c>
      <c r="P1903" s="21">
        <v>-1.1414865201942617</v>
      </c>
      <c r="Q1903" s="21">
        <v>-2.3796913280031857</v>
      </c>
      <c r="R1903" s="21">
        <v>-0.7801133679861636</v>
      </c>
      <c r="S1903" s="21">
        <v>0.30289513530401524</v>
      </c>
      <c r="T1903" s="21">
        <v>0.16790463095634256</v>
      </c>
      <c r="U1903" s="21">
        <v>-6.6359340165592279E-2</v>
      </c>
      <c r="V1903" s="21">
        <v>-1.8405576335753095E-2</v>
      </c>
      <c r="W1903" s="21">
        <v>15.230604853617931</v>
      </c>
      <c r="X1903" s="21">
        <v>0.13587986032119792</v>
      </c>
      <c r="Y1903" s="21">
        <v>-1</v>
      </c>
      <c r="Z1903" s="21">
        <v>-1</v>
      </c>
      <c r="AA1903" s="21">
        <v>23.705282932950968</v>
      </c>
      <c r="AB1903" s="21">
        <v>-4.4071993779035659E-2</v>
      </c>
      <c r="AC1903" s="21">
        <v>-4.3919653813408094E-2</v>
      </c>
      <c r="AD1903" s="21">
        <v>-4.7123635224047875E-2</v>
      </c>
      <c r="AE1903" s="21">
        <v>2.743399139896626</v>
      </c>
      <c r="AF1903" s="21">
        <v>-1</v>
      </c>
      <c r="AG1903" s="21">
        <v>-1</v>
      </c>
      <c r="AH1903" s="21">
        <v>-1</v>
      </c>
      <c r="AI1903" s="21">
        <v>-1.0359596719265495E-2</v>
      </c>
      <c r="AJ1903" s="21">
        <v>-1.8405576335753095E-2</v>
      </c>
      <c r="AK1903" s="21">
        <v>0.28500338698789751</v>
      </c>
      <c r="AL1903" s="21">
        <v>-0.11317542999865017</v>
      </c>
      <c r="AM1903" s="21">
        <v>0.32360451733744927</v>
      </c>
      <c r="AN1903" s="21">
        <v>-0.14016365712239548</v>
      </c>
      <c r="AO1903" s="21">
        <v>8.6272577279742251</v>
      </c>
      <c r="AP1903" s="21">
        <v>-3.1820964376516452</v>
      </c>
      <c r="AQ1903" s="21">
        <v>19.836651622161611</v>
      </c>
      <c r="AR1903" s="21">
        <v>0.48210732619086094</v>
      </c>
      <c r="AS1903" s="21">
        <v>0.20052372186930223</v>
      </c>
      <c r="AT1903" s="21">
        <v>-1</v>
      </c>
      <c r="AU1903" s="21">
        <v>-1</v>
      </c>
      <c r="AV1903" s="21">
        <v>-0.98352550702930153</v>
      </c>
      <c r="AW1903" s="21">
        <v>32.762282763210642</v>
      </c>
      <c r="AX1903" s="21">
        <v>32.587234752225783</v>
      </c>
      <c r="AY1903" s="21">
        <v>-3.27003866393627E-3</v>
      </c>
      <c r="AZ1903" s="21">
        <v>-29.771639736880445</v>
      </c>
      <c r="BA1903" s="26">
        <v>1379.4463097942023</v>
      </c>
    </row>
    <row r="1904" spans="1:100" x14ac:dyDescent="0.25">
      <c r="A1904">
        <v>4634</v>
      </c>
      <c r="B1904" t="s">
        <v>2255</v>
      </c>
      <c r="C1904" s="26">
        <v>2</v>
      </c>
      <c r="D1904" s="21">
        <v>4.0733120462223615</v>
      </c>
      <c r="E1904" s="21">
        <v>7.5831271514848878E-2</v>
      </c>
      <c r="F1904" s="21">
        <v>0.2657654273091577</v>
      </c>
      <c r="G1904" s="21">
        <v>0.2746391625729756</v>
      </c>
      <c r="H1904" s="21">
        <v>0.10904476109764749</v>
      </c>
      <c r="I1904" s="21">
        <v>0</v>
      </c>
      <c r="J1904" s="21">
        <v>6.5426856658588495</v>
      </c>
      <c r="K1904" s="21">
        <v>0.10904476109764749</v>
      </c>
      <c r="L1904" s="21">
        <v>-1</v>
      </c>
      <c r="M1904" s="21">
        <v>-1</v>
      </c>
      <c r="N1904" s="21">
        <v>2.1808952219529498</v>
      </c>
      <c r="O1904" s="21">
        <v>10.64100856367919</v>
      </c>
      <c r="P1904" s="21">
        <v>0.55182313945568562</v>
      </c>
      <c r="Q1904" s="21">
        <v>1.578012960120915</v>
      </c>
      <c r="R1904" s="21">
        <v>0.51978828518231657</v>
      </c>
      <c r="S1904" s="21">
        <v>0.33523827429120279</v>
      </c>
      <c r="T1904" s="21">
        <v>0.30445801312325149</v>
      </c>
      <c r="U1904" s="21">
        <v>0.1027321331143953</v>
      </c>
      <c r="V1904" s="21">
        <v>3.9531425140028375E-3</v>
      </c>
      <c r="W1904" s="21">
        <v>25.902673875701684</v>
      </c>
      <c r="X1904" s="21">
        <v>0.91921278519996252</v>
      </c>
      <c r="Y1904" s="21">
        <v>-1</v>
      </c>
      <c r="Z1904" s="21">
        <v>-1</v>
      </c>
      <c r="AA1904" s="21">
        <v>45.677354157595602</v>
      </c>
      <c r="AB1904" s="21">
        <v>0.14559561804695326</v>
      </c>
      <c r="AC1904" s="21">
        <v>0.145819936418153</v>
      </c>
      <c r="AD1904" s="21">
        <v>0.14098655428957266</v>
      </c>
      <c r="AE1904" s="21">
        <v>20.216809434273237</v>
      </c>
      <c r="AF1904" s="21">
        <v>-1</v>
      </c>
      <c r="AG1904" s="21">
        <v>-1</v>
      </c>
      <c r="AH1904" s="21">
        <v>-1</v>
      </c>
      <c r="AI1904" s="21">
        <v>1.9006414028052471E-3</v>
      </c>
      <c r="AJ1904" s="21">
        <v>3.9531425140028375E-3</v>
      </c>
      <c r="AK1904" s="21">
        <v>5.6502822689250845E-2</v>
      </c>
      <c r="AL1904" s="21">
        <v>0.11532513429999648</v>
      </c>
      <c r="AM1904" s="21">
        <v>5.7464569537544231E-2</v>
      </c>
      <c r="AN1904" s="21">
        <v>0.12597629067750954</v>
      </c>
      <c r="AO1904" s="21">
        <v>1.850292264893725</v>
      </c>
      <c r="AP1904" s="21">
        <v>3.5948690254288556</v>
      </c>
      <c r="AQ1904" s="21">
        <v>31.197822323647014</v>
      </c>
      <c r="AR1904" s="21">
        <v>0.73218893173047117</v>
      </c>
      <c r="AS1904" s="21">
        <v>1.0092562568451147</v>
      </c>
      <c r="AT1904" s="21">
        <v>-1</v>
      </c>
      <c r="AU1904" s="21">
        <v>-1</v>
      </c>
      <c r="AV1904" s="21">
        <v>0.74149632927524012</v>
      </c>
      <c r="AW1904" s="21">
        <v>58.083487301535854</v>
      </c>
      <c r="AX1904" s="21">
        <v>58.240163213629728</v>
      </c>
      <c r="AY1904" s="21">
        <v>0.19177114085921995</v>
      </c>
      <c r="AZ1904" s="21">
        <v>4.3981161102922357</v>
      </c>
      <c r="BA1904" s="26">
        <v>1393.5798499883927</v>
      </c>
    </row>
    <row r="1905" spans="1:100" x14ac:dyDescent="0.25">
      <c r="A1905">
        <v>4635</v>
      </c>
      <c r="B1905" t="s">
        <v>2256</v>
      </c>
      <c r="C1905" s="26">
        <v>3</v>
      </c>
      <c r="D1905" s="21">
        <v>3.7049337511809703</v>
      </c>
      <c r="E1905" s="21">
        <v>-2.1636448217162423E-2</v>
      </c>
      <c r="F1905" s="21">
        <v>0.34815473365611177</v>
      </c>
      <c r="G1905" s="21">
        <v>0.34815473365611177</v>
      </c>
      <c r="H1905" s="21">
        <v>0.30597889986919052</v>
      </c>
      <c r="I1905" s="21">
        <v>0</v>
      </c>
      <c r="J1905" s="21">
        <v>18.358733992151425</v>
      </c>
      <c r="K1905" s="21">
        <v>0.30597889986919052</v>
      </c>
      <c r="L1905" s="21">
        <v>-0.99999999999999811</v>
      </c>
      <c r="M1905" s="21">
        <v>-0.99999999999999811</v>
      </c>
      <c r="N1905" s="21">
        <v>6.1195779973838116</v>
      </c>
      <c r="O1905" s="21">
        <v>22.411822476988505</v>
      </c>
      <c r="P1905" s="21">
        <v>-0.72208601574775599</v>
      </c>
      <c r="Q1905" s="21">
        <v>-0.18377881248227659</v>
      </c>
      <c r="R1905" s="21">
        <v>-0.12573011035244275</v>
      </c>
      <c r="S1905" s="21">
        <v>0.36243503066986371</v>
      </c>
      <c r="T1905" s="21">
        <v>0.38071778291311864</v>
      </c>
      <c r="U1905" s="21">
        <v>0.18595220059687295</v>
      </c>
      <c r="V1905" s="21">
        <v>0</v>
      </c>
      <c r="W1905" s="21">
        <v>24.925044572426597</v>
      </c>
      <c r="X1905" s="21">
        <v>1.2519861631891525</v>
      </c>
      <c r="Y1905" s="21">
        <v>-0.99999999999999811</v>
      </c>
      <c r="Z1905" s="21">
        <v>-0.99999999999999811</v>
      </c>
      <c r="AA1905" s="21">
        <v>67.559266083076508</v>
      </c>
      <c r="AB1905" s="21">
        <v>0.22268663929177618</v>
      </c>
      <c r="AC1905" s="21">
        <v>0.16625154485739729</v>
      </c>
      <c r="AD1905" s="21">
        <v>0.46626084827087377</v>
      </c>
      <c r="AE1905" s="21">
        <v>42.759951621002372</v>
      </c>
      <c r="AF1905" s="21">
        <v>-0.99999999999999811</v>
      </c>
      <c r="AG1905" s="21">
        <v>-0.99999999999999811</v>
      </c>
      <c r="AH1905" s="21">
        <v>-0.99999999999999811</v>
      </c>
      <c r="AI1905" s="21">
        <v>0</v>
      </c>
      <c r="AJ1905" s="21">
        <v>0</v>
      </c>
      <c r="AK1905" s="21">
        <v>7.8028472579241712E-2</v>
      </c>
      <c r="AL1905" s="21">
        <v>0.17436025248295406</v>
      </c>
      <c r="AM1905" s="21">
        <v>-0.10312834924788569</v>
      </c>
      <c r="AN1905" s="21">
        <v>0.30157823357243879</v>
      </c>
      <c r="AO1905" s="21">
        <v>-2.1880663683009369</v>
      </c>
      <c r="AP1905" s="21">
        <v>8.4112571017257398</v>
      </c>
      <c r="AQ1905" s="21">
        <v>43.283778564578029</v>
      </c>
      <c r="AR1905" s="21">
        <v>0.92910501417985547</v>
      </c>
      <c r="AS1905" s="21">
        <v>1.5579650630583428</v>
      </c>
      <c r="AT1905" s="21">
        <v>-0.99999999999999811</v>
      </c>
      <c r="AU1905" s="21">
        <v>-0.99999999999999811</v>
      </c>
      <c r="AV1905" s="21">
        <v>0.22242462330366902</v>
      </c>
      <c r="AW1905" s="21">
        <v>98.382345661790765</v>
      </c>
      <c r="AX1905" s="21">
        <v>98.382345661790765</v>
      </c>
      <c r="AY1905" s="21">
        <v>0.14159068986672446</v>
      </c>
      <c r="AZ1905" s="21">
        <v>43.221755507182294</v>
      </c>
      <c r="BA1905" s="26">
        <v>1522.6111896385817</v>
      </c>
    </row>
    <row r="1906" spans="1:100" x14ac:dyDescent="0.25">
      <c r="A1906">
        <v>4637</v>
      </c>
      <c r="B1906" t="s">
        <v>2257</v>
      </c>
      <c r="C1906" s="26">
        <v>3</v>
      </c>
      <c r="D1906" s="21">
        <v>4.5804402840567926</v>
      </c>
      <c r="E1906" s="21">
        <v>-2.8503249357630742E-3</v>
      </c>
      <c r="F1906" s="21">
        <v>-7.0452029698543861E-2</v>
      </c>
      <c r="G1906" s="21">
        <v>-7.0452029698543861E-2</v>
      </c>
      <c r="H1906" s="21">
        <v>0.316891838186525</v>
      </c>
      <c r="I1906" s="21">
        <v>0</v>
      </c>
      <c r="J1906" s="21">
        <v>19.013510291191498</v>
      </c>
      <c r="K1906" s="21">
        <v>0.316891838186525</v>
      </c>
      <c r="L1906" s="21">
        <v>-0.99999999999999978</v>
      </c>
      <c r="M1906" s="21">
        <v>-0.99999999999999978</v>
      </c>
      <c r="N1906" s="21">
        <v>6.3378367637304986</v>
      </c>
      <c r="O1906" s="21">
        <v>23.523498545549756</v>
      </c>
      <c r="P1906" s="21">
        <v>-0.22001826956808324</v>
      </c>
      <c r="Q1906" s="21">
        <v>0.14046093597799167</v>
      </c>
      <c r="R1906" s="21">
        <v>2.9858003216974505E-2</v>
      </c>
      <c r="S1906" s="21">
        <v>0.33333333333333304</v>
      </c>
      <c r="T1906" s="21">
        <v>0.21301066466595212</v>
      </c>
      <c r="U1906" s="21">
        <v>4.6368209943541461E-2</v>
      </c>
      <c r="V1906" s="21">
        <v>-1.4881023232153998E-2</v>
      </c>
      <c r="W1906" s="21">
        <v>10.437573860965912</v>
      </c>
      <c r="X1906" s="21">
        <v>0.20531619152662123</v>
      </c>
      <c r="Y1906" s="21">
        <v>-0.99999999999999978</v>
      </c>
      <c r="Z1906" s="21">
        <v>-0.99999999999999978</v>
      </c>
      <c r="AA1906" s="21">
        <v>53.606282959234733</v>
      </c>
      <c r="AB1906" s="21">
        <v>0.15680920757713501</v>
      </c>
      <c r="AC1906" s="21">
        <v>0.41280929850623016</v>
      </c>
      <c r="AD1906" s="21">
        <v>0.29315851581767194</v>
      </c>
      <c r="AE1906" s="21">
        <v>43.138851095051855</v>
      </c>
      <c r="AF1906" s="21">
        <v>-0.99999999999999978</v>
      </c>
      <c r="AG1906" s="21">
        <v>-0.99999999999999978</v>
      </c>
      <c r="AH1906" s="21">
        <v>-0.99999999999999978</v>
      </c>
      <c r="AI1906" s="21">
        <v>0</v>
      </c>
      <c r="AJ1906" s="21">
        <v>-1.4881023232153998E-2</v>
      </c>
      <c r="AK1906" s="21">
        <v>0.21976853720989134</v>
      </c>
      <c r="AL1906" s="21">
        <v>1.158223459836176E-2</v>
      </c>
      <c r="AM1906" s="21">
        <v>-1.6984596615462689E-2</v>
      </c>
      <c r="AN1906" s="21">
        <v>2.2108706791170253E-2</v>
      </c>
      <c r="AO1906" s="21">
        <v>0.67422777066288897</v>
      </c>
      <c r="AP1906" s="21">
        <v>0.61062884277106577</v>
      </c>
      <c r="AQ1906" s="21">
        <v>29.451084152157403</v>
      </c>
      <c r="AR1906" s="21">
        <v>0.57783118471067241</v>
      </c>
      <c r="AS1906" s="21">
        <v>0.52220802971314628</v>
      </c>
      <c r="AT1906" s="21">
        <v>-0.99999999999999978</v>
      </c>
      <c r="AU1906" s="21">
        <v>-0.99999999999999978</v>
      </c>
      <c r="AV1906" s="21">
        <v>-4.0594026481569331E-2</v>
      </c>
      <c r="AW1906" s="21">
        <v>77.740410347555581</v>
      </c>
      <c r="AX1906" s="21">
        <v>76.252308024340181</v>
      </c>
      <c r="AY1906" s="21">
        <v>0.46393656353927942</v>
      </c>
      <c r="AZ1906" s="21">
        <v>57.6804568728734</v>
      </c>
      <c r="BA1906" s="26">
        <v>1523.4260378187898</v>
      </c>
    </row>
    <row r="1907" spans="1:100" x14ac:dyDescent="0.25">
      <c r="A1907">
        <v>4638</v>
      </c>
      <c r="B1907" t="s">
        <v>2258</v>
      </c>
      <c r="C1907" s="26">
        <v>3</v>
      </c>
      <c r="D1907" s="21">
        <v>4.9244625505815476</v>
      </c>
      <c r="E1907" s="21">
        <v>-5.0457640218271255E-3</v>
      </c>
      <c r="F1907" s="21">
        <v>-5.0375551388883777E-2</v>
      </c>
      <c r="G1907" s="21">
        <v>-5.0375551388883777E-2</v>
      </c>
      <c r="H1907" s="21">
        <v>0.1208531444238603</v>
      </c>
      <c r="I1907" s="21">
        <v>0</v>
      </c>
      <c r="J1907" s="21">
        <v>7.2511886654316173</v>
      </c>
      <c r="K1907" s="21">
        <v>0.1208531444238603</v>
      </c>
      <c r="L1907" s="21">
        <v>-1.0000000000000016</v>
      </c>
      <c r="M1907" s="21">
        <v>-1.0000000000000016</v>
      </c>
      <c r="N1907" s="21">
        <v>2.4170628884772056</v>
      </c>
      <c r="O1907" s="21">
        <v>12.125275664624274</v>
      </c>
      <c r="P1907" s="21">
        <v>-0.30811953029082606</v>
      </c>
      <c r="Q1907" s="21">
        <v>-1.1833711195491283E-3</v>
      </c>
      <c r="R1907" s="21">
        <v>-3.4398143689393833E-2</v>
      </c>
      <c r="S1907" s="21">
        <v>0.33333333333333387</v>
      </c>
      <c r="T1907" s="21">
        <v>0.33921281598543906</v>
      </c>
      <c r="U1907" s="21">
        <v>0.38925702852020383</v>
      </c>
      <c r="V1907" s="21">
        <v>6.8965596223347386E-2</v>
      </c>
      <c r="W1907" s="21">
        <v>40.396625185538547</v>
      </c>
      <c r="X1907" s="21">
        <v>2.5283941789679165</v>
      </c>
      <c r="Y1907" s="21">
        <v>-1.0000000000000016</v>
      </c>
      <c r="Z1907" s="21">
        <v>-1.0000000000000016</v>
      </c>
      <c r="AA1907" s="21">
        <v>80.742966150333544</v>
      </c>
      <c r="AB1907" s="21">
        <v>0.27339602809332691</v>
      </c>
      <c r="AC1907" s="21">
        <v>0.27947387741138047</v>
      </c>
      <c r="AD1907" s="21">
        <v>0.2547448766649813</v>
      </c>
      <c r="AE1907" s="21">
        <v>40.38073910848442</v>
      </c>
      <c r="AF1907" s="21">
        <v>-1.0000000000000016</v>
      </c>
      <c r="AG1907" s="21">
        <v>-1.0000000000000016</v>
      </c>
      <c r="AH1907" s="21">
        <v>-1.0000000000000016</v>
      </c>
      <c r="AI1907" s="21">
        <v>0</v>
      </c>
      <c r="AJ1907" s="21">
        <v>6.8965596223347386E-2</v>
      </c>
      <c r="AK1907" s="21">
        <v>-2.7268878247601241E-2</v>
      </c>
      <c r="AL1907" s="21">
        <v>2.8369561055455003E-2</v>
      </c>
      <c r="AM1907" s="21">
        <v>8.7193348336111448E-2</v>
      </c>
      <c r="AN1907" s="21">
        <v>0.32172418336840219</v>
      </c>
      <c r="AO1907" s="21">
        <v>2.0434893171647803</v>
      </c>
      <c r="AP1907" s="21">
        <v>8.1849523894873286</v>
      </c>
      <c r="AQ1907" s="21">
        <v>47.647813850970195</v>
      </c>
      <c r="AR1907" s="21">
        <v>1.1307687740623238</v>
      </c>
      <c r="AS1907" s="21">
        <v>2.6492473233917777</v>
      </c>
      <c r="AT1907" s="21">
        <v>-1.0000000000000016</v>
      </c>
      <c r="AU1907" s="21">
        <v>-1.0000000000000016</v>
      </c>
      <c r="AV1907" s="21">
        <v>-8.4773695078277603E-2</v>
      </c>
      <c r="AW1907" s="21">
        <v>101.05319420444518</v>
      </c>
      <c r="AX1907" s="21">
        <v>107.94975382677991</v>
      </c>
      <c r="AY1907" s="21">
        <v>0.31858753732481393</v>
      </c>
      <c r="AZ1907" s="21">
        <v>31.762570402369025</v>
      </c>
      <c r="BA1907" s="26">
        <v>1502.3950440371273</v>
      </c>
    </row>
    <row r="1908" spans="1:100" x14ac:dyDescent="0.25">
      <c r="A1908">
        <v>4639</v>
      </c>
      <c r="B1908" t="s">
        <v>2259</v>
      </c>
      <c r="C1908" s="26">
        <v>3</v>
      </c>
      <c r="D1908" s="21">
        <v>5.5946455275378648</v>
      </c>
      <c r="E1908" s="21">
        <v>0</v>
      </c>
      <c r="F1908" s="21">
        <v>1.6295465619108089</v>
      </c>
      <c r="G1908" s="21">
        <v>1.6295465619108089</v>
      </c>
      <c r="H1908" s="21">
        <v>0.25095825424412993</v>
      </c>
      <c r="I1908" s="21">
        <v>0</v>
      </c>
      <c r="J1908" s="21">
        <v>15.057495254647799</v>
      </c>
      <c r="K1908" s="21">
        <v>0.25095825424412993</v>
      </c>
      <c r="L1908" s="21">
        <v>-1.0000000000000009</v>
      </c>
      <c r="M1908" s="21">
        <v>-1.0000000000000009</v>
      </c>
      <c r="N1908" s="21">
        <v>5.0191650848825979</v>
      </c>
      <c r="O1908" s="21">
        <v>22.281687344096461</v>
      </c>
      <c r="P1908" s="21">
        <v>0.38534686811247421</v>
      </c>
      <c r="Q1908" s="21">
        <v>10.683181259894029</v>
      </c>
      <c r="R1908" s="21">
        <v>3.4272727294798626</v>
      </c>
      <c r="S1908" s="21">
        <v>0.33333333333333343</v>
      </c>
      <c r="T1908" s="21">
        <v>0.23612607009287639</v>
      </c>
      <c r="U1908" s="21">
        <v>0.13302298088011516</v>
      </c>
      <c r="V1908" s="21">
        <v>1.0722176697382894E-2</v>
      </c>
      <c r="W1908" s="21">
        <v>18.489852270383132</v>
      </c>
      <c r="X1908" s="21">
        <v>0.81771886964638107</v>
      </c>
      <c r="Y1908" s="21">
        <v>-1.0000000000000009</v>
      </c>
      <c r="Z1908" s="21">
        <v>-1.0000000000000009</v>
      </c>
      <c r="AA1908" s="21">
        <v>51.198529017103034</v>
      </c>
      <c r="AB1908" s="21">
        <v>0.46845337196699049</v>
      </c>
      <c r="AC1908" s="21">
        <v>5.6408211559638738E-2</v>
      </c>
      <c r="AD1908" s="21">
        <v>6.0766496818171853E-2</v>
      </c>
      <c r="AE1908" s="21">
        <v>29.281404017240064</v>
      </c>
      <c r="AF1908" s="21">
        <v>-1.0000000000000009</v>
      </c>
      <c r="AG1908" s="21">
        <v>-1.0000000000000009</v>
      </c>
      <c r="AH1908" s="21">
        <v>-1.0000000000000009</v>
      </c>
      <c r="AI1908" s="21">
        <v>1.5437300274062159E-2</v>
      </c>
      <c r="AJ1908" s="21">
        <v>1.0722176697382894E-2</v>
      </c>
      <c r="AK1908" s="21">
        <v>-8.7794215873449322E-2</v>
      </c>
      <c r="AL1908" s="21">
        <v>-8.8416953455283109E-2</v>
      </c>
      <c r="AM1908" s="21">
        <v>9.3151588667542293E-2</v>
      </c>
      <c r="AN1908" s="21">
        <v>2.7669004458649643E-2</v>
      </c>
      <c r="AO1908" s="21">
        <v>1.8898186373213095</v>
      </c>
      <c r="AP1908" s="21">
        <v>0.24964034418982556</v>
      </c>
      <c r="AQ1908" s="21">
        <v>33.547347525030922</v>
      </c>
      <c r="AR1908" s="21">
        <v>0.71320456100370766</v>
      </c>
      <c r="AS1908" s="21">
        <v>1.0686771238905113</v>
      </c>
      <c r="AT1908" s="21">
        <v>-1.0000000000000009</v>
      </c>
      <c r="AU1908" s="21">
        <v>-1.0000000000000009</v>
      </c>
      <c r="AV1908" s="21">
        <v>5.0568192913906698</v>
      </c>
      <c r="AW1908" s="21">
        <v>73.729856705389338</v>
      </c>
      <c r="AX1908" s="21">
        <v>75.110820380608857</v>
      </c>
      <c r="AY1908" s="21">
        <v>0.20619355293065514</v>
      </c>
      <c r="AZ1908" s="21">
        <v>24.18476192135882</v>
      </c>
      <c r="BA1908" s="26">
        <v>1515.8353268781427</v>
      </c>
    </row>
    <row r="1909" spans="1:100" x14ac:dyDescent="0.25">
      <c r="A1909">
        <v>4640</v>
      </c>
      <c r="B1909" t="s">
        <v>2260</v>
      </c>
      <c r="C1909" s="26">
        <v>2</v>
      </c>
      <c r="D1909" s="21">
        <v>2.1568002483536652</v>
      </c>
      <c r="E1909" s="21">
        <v>-0.34987981407442853</v>
      </c>
      <c r="F1909" s="21">
        <v>-0.79430167866877666</v>
      </c>
      <c r="G1909" s="21">
        <v>-0.79024180754662188</v>
      </c>
      <c r="H1909" s="21">
        <v>-0.11125734986490236</v>
      </c>
      <c r="I1909" s="21">
        <v>0</v>
      </c>
      <c r="J1909" s="21">
        <v>-6.6754409918941393</v>
      </c>
      <c r="K1909" s="21">
        <v>-0.11125734986490236</v>
      </c>
      <c r="L1909" s="21">
        <v>-1</v>
      </c>
      <c r="M1909" s="21">
        <v>-1</v>
      </c>
      <c r="N1909" s="21">
        <v>-2.2251469972980469</v>
      </c>
      <c r="O1909" s="21">
        <v>-3.0891690394001117</v>
      </c>
      <c r="P1909" s="21">
        <v>-1.6041759571639183</v>
      </c>
      <c r="Q1909" s="21">
        <v>-3.4611166646678875</v>
      </c>
      <c r="R1909" s="21">
        <v>-1.1353057928287562</v>
      </c>
      <c r="S1909" s="21">
        <v>0.29405751444563855</v>
      </c>
      <c r="T1909" s="21">
        <v>0.13059201825668385</v>
      </c>
      <c r="U1909" s="21">
        <v>-0.11256284353688989</v>
      </c>
      <c r="V1909" s="21">
        <v>-2.4514998187214712E-2</v>
      </c>
      <c r="W1909" s="21">
        <v>12.314508805273158</v>
      </c>
      <c r="X1909" s="21">
        <v>-7.8162425392140467E-2</v>
      </c>
      <c r="Y1909" s="21">
        <v>-1</v>
      </c>
      <c r="Z1909" s="21">
        <v>-1</v>
      </c>
      <c r="AA1909" s="21">
        <v>17.701510849060742</v>
      </c>
      <c r="AB1909" s="21">
        <v>-9.5897836752900187E-2</v>
      </c>
      <c r="AC1909" s="21">
        <v>-9.5765164570869282E-2</v>
      </c>
      <c r="AD1909" s="21">
        <v>-9.852391938253148E-2</v>
      </c>
      <c r="AE1909" s="21">
        <v>-2.0311335777140727</v>
      </c>
      <c r="AF1909" s="21">
        <v>-1</v>
      </c>
      <c r="AG1909" s="21">
        <v>-1</v>
      </c>
      <c r="AH1909" s="21">
        <v>-1</v>
      </c>
      <c r="AI1909" s="21">
        <v>-1.3709653007840335E-2</v>
      </c>
      <c r="AJ1909" s="21">
        <v>-2.4514998187214712E-2</v>
      </c>
      <c r="AK1909" s="21">
        <v>0.34744016388814014</v>
      </c>
      <c r="AL1909" s="21">
        <v>-0.17561220689889279</v>
      </c>
      <c r="AM1909" s="21">
        <v>0.39632609067810343</v>
      </c>
      <c r="AN1909" s="21">
        <v>-0.21288523046304964</v>
      </c>
      <c r="AO1909" s="21">
        <v>10.479033814294871</v>
      </c>
      <c r="AP1909" s="21">
        <v>-5.0338725239722901</v>
      </c>
      <c r="AQ1909" s="21">
        <v>16.732261562594399</v>
      </c>
      <c r="AR1909" s="21">
        <v>0.41377362443455584</v>
      </c>
      <c r="AS1909" s="21">
        <v>-2.045889589026173E-2</v>
      </c>
      <c r="AT1909" s="21">
        <v>-1</v>
      </c>
      <c r="AU1909" s="21">
        <v>-1</v>
      </c>
      <c r="AV1909" s="21">
        <v>-1.4548801571676053</v>
      </c>
      <c r="AW1909" s="21">
        <v>25.84337469198805</v>
      </c>
      <c r="AX1909" s="21">
        <v>25.577684574094999</v>
      </c>
      <c r="AY1909" s="21">
        <v>-5.6564185440446474E-2</v>
      </c>
      <c r="AZ1909" s="21">
        <v>-39.108375639980004</v>
      </c>
      <c r="BA1909" s="26">
        <v>1394.8209720054413</v>
      </c>
    </row>
    <row r="1910" spans="1:100" x14ac:dyDescent="0.25">
      <c r="A1910">
        <v>4641</v>
      </c>
      <c r="B1910" t="s">
        <v>2261</v>
      </c>
      <c r="C1910" s="26">
        <v>3</v>
      </c>
      <c r="D1910" s="21">
        <v>3.8106528236118913</v>
      </c>
      <c r="E1910" s="21">
        <v>-1.2524794636809293E-2</v>
      </c>
      <c r="F1910" s="21">
        <v>0.71236535301616555</v>
      </c>
      <c r="G1910" s="21">
        <v>0.71236535301616555</v>
      </c>
      <c r="H1910" s="21">
        <v>-0.14443303706981839</v>
      </c>
      <c r="I1910" s="21">
        <v>0</v>
      </c>
      <c r="J1910" s="21">
        <v>-8.665982224189106</v>
      </c>
      <c r="K1910" s="21">
        <v>-0.14443303706981839</v>
      </c>
      <c r="L1910" s="21">
        <v>-0.99999999999999967</v>
      </c>
      <c r="M1910" s="21">
        <v>-0.99999999999999967</v>
      </c>
      <c r="N1910" s="21">
        <v>-2.8886607413963685</v>
      </c>
      <c r="O1910" s="21">
        <v>-4.1429640475610503</v>
      </c>
      <c r="P1910" s="21">
        <v>-8.9405306226325393E-2</v>
      </c>
      <c r="Q1910" s="21">
        <v>-2.5208484107364586</v>
      </c>
      <c r="R1910" s="21">
        <v>-0.86594907672321375</v>
      </c>
      <c r="S1910" s="21">
        <v>0.33333333333333309</v>
      </c>
      <c r="T1910" s="21">
        <v>0.29413139100068814</v>
      </c>
      <c r="U1910" s="21">
        <v>-3.8758622188259623E-2</v>
      </c>
      <c r="V1910" s="21">
        <v>1.0685800654338846E-2</v>
      </c>
      <c r="W1910" s="21">
        <v>29.75299759479676</v>
      </c>
      <c r="X1910" s="21">
        <v>0.64177613424419089</v>
      </c>
      <c r="Y1910" s="21">
        <v>-0.99999999999999967</v>
      </c>
      <c r="Z1910" s="21">
        <v>-0.99999999999999967</v>
      </c>
      <c r="AA1910" s="21">
        <v>62.777993070234722</v>
      </c>
      <c r="AB1910" s="21">
        <v>0.24695796049252189</v>
      </c>
      <c r="AC1910" s="21">
        <v>8.1964965104503712E-2</v>
      </c>
      <c r="AD1910" s="21">
        <v>0.34889596544619733</v>
      </c>
      <c r="AE1910" s="21">
        <v>33.89094455216118</v>
      </c>
      <c r="AF1910" s="21">
        <v>-0.99999999999999967</v>
      </c>
      <c r="AG1910" s="21">
        <v>-0.99999999999999967</v>
      </c>
      <c r="AH1910" s="21">
        <v>-0.99999999999999967</v>
      </c>
      <c r="AI1910" s="21">
        <v>0</v>
      </c>
      <c r="AJ1910" s="21">
        <v>1.0685800654338846E-2</v>
      </c>
      <c r="AK1910" s="21">
        <v>0.4246744681871899</v>
      </c>
      <c r="AL1910" s="21">
        <v>6.7175404876240408E-2</v>
      </c>
      <c r="AM1910" s="21">
        <v>0.50216206135525521</v>
      </c>
      <c r="AN1910" s="21">
        <v>7.9317559309778574E-2</v>
      </c>
      <c r="AO1910" s="21">
        <v>14.677423874817327</v>
      </c>
      <c r="AP1910" s="21">
        <v>2.3188160071256672</v>
      </c>
      <c r="AQ1910" s="21">
        <v>21.087015370607677</v>
      </c>
      <c r="AR1910" s="21">
        <v>0.59939190280010091</v>
      </c>
      <c r="AS1910" s="21">
        <v>0.49734309717437092</v>
      </c>
      <c r="AT1910" s="21">
        <v>-0.99999999999999967</v>
      </c>
      <c r="AU1910" s="21">
        <v>-0.99999999999999967</v>
      </c>
      <c r="AV1910" s="21">
        <v>-0.1535837237070479</v>
      </c>
      <c r="AW1910" s="21">
        <v>60.953845029799368</v>
      </c>
      <c r="AX1910" s="21">
        <v>62.022425095233231</v>
      </c>
      <c r="AY1910" s="21">
        <v>-3.2729536363690366E-2</v>
      </c>
      <c r="AZ1910" s="21">
        <v>-29.59112816785683</v>
      </c>
      <c r="BA1910" s="26">
        <v>1379.0705718380632</v>
      </c>
    </row>
    <row r="1911" spans="1:100" x14ac:dyDescent="0.25">
      <c r="A1911">
        <v>4643</v>
      </c>
      <c r="B1911" t="s">
        <v>2262</v>
      </c>
      <c r="C1911" s="26">
        <v>3</v>
      </c>
      <c r="D1911" s="21">
        <v>5.1026323885532205</v>
      </c>
      <c r="E1911" s="21">
        <v>0.17707923384316884</v>
      </c>
      <c r="F1911" s="21">
        <v>1.1143122490769437</v>
      </c>
      <c r="G1911" s="21">
        <v>1.1286713314322281</v>
      </c>
      <c r="H1911" s="21">
        <v>7.6602114527156928E-2</v>
      </c>
      <c r="I1911" s="21">
        <v>0</v>
      </c>
      <c r="J1911" s="21">
        <v>4.5961268716294112</v>
      </c>
      <c r="K1911" s="21">
        <v>7.6602114527156928E-2</v>
      </c>
      <c r="L1911" s="21">
        <v>-1.0000000000000002</v>
      </c>
      <c r="M1911" s="21">
        <v>-1.0000000000000002</v>
      </c>
      <c r="N1911" s="21">
        <v>1.5320422905431381</v>
      </c>
      <c r="O1911" s="21">
        <v>10.827430591614853</v>
      </c>
      <c r="P1911" s="21">
        <v>-9.4020379833726742E-2</v>
      </c>
      <c r="Q1911" s="21">
        <v>0.90586996913425766</v>
      </c>
      <c r="R1911" s="21">
        <v>0.13834891911864172</v>
      </c>
      <c r="S1911" s="21">
        <v>0.33333333333333337</v>
      </c>
      <c r="T1911" s="21">
        <v>0.43632414792166996</v>
      </c>
      <c r="U1911" s="21">
        <v>0.12464706738579356</v>
      </c>
      <c r="V1911" s="21">
        <v>0</v>
      </c>
      <c r="W1911" s="21">
        <v>32.708097364545637</v>
      </c>
      <c r="X1911" s="21">
        <v>1.2448169423482498</v>
      </c>
      <c r="Y1911" s="21">
        <v>-1.0000000000000002</v>
      </c>
      <c r="Z1911" s="21">
        <v>-1.0000000000000002</v>
      </c>
      <c r="AA1911" s="21">
        <v>64.435480856397589</v>
      </c>
      <c r="AB1911" s="21">
        <v>0.22338089869978447</v>
      </c>
      <c r="AC1911" s="21">
        <v>1.7216629444574937E-2</v>
      </c>
      <c r="AD1911" s="21">
        <v>0.39118316331030778</v>
      </c>
      <c r="AE1911" s="21">
        <v>31.589034572733375</v>
      </c>
      <c r="AF1911" s="21">
        <v>-1.0000000000000002</v>
      </c>
      <c r="AG1911" s="21">
        <v>-1.0000000000000002</v>
      </c>
      <c r="AH1911" s="21">
        <v>-1.0000000000000002</v>
      </c>
      <c r="AI1911" s="21">
        <v>-2.5938506853372123E-2</v>
      </c>
      <c r="AJ1911" s="21">
        <v>0</v>
      </c>
      <c r="AK1911" s="21">
        <v>0.25733941586181108</v>
      </c>
      <c r="AL1911" s="21">
        <v>0.15348055355522827</v>
      </c>
      <c r="AM1911" s="21">
        <v>6.8613145899992845E-2</v>
      </c>
      <c r="AN1911" s="21">
        <v>0.16927264889485227</v>
      </c>
      <c r="AO1911" s="21">
        <v>3.0020257268088759</v>
      </c>
      <c r="AP1911" s="21">
        <v>4.9992189901474484</v>
      </c>
      <c r="AQ1911" s="21">
        <v>37.304224236175038</v>
      </c>
      <c r="AR1911" s="21">
        <v>0.89430454864079723</v>
      </c>
      <c r="AS1911" s="21">
        <v>1.3214190568754067</v>
      </c>
      <c r="AT1911" s="21">
        <v>-1.0000000000000002</v>
      </c>
      <c r="AU1911" s="21">
        <v>-1.0000000000000002</v>
      </c>
      <c r="AV1911" s="21">
        <v>1.2670202505508683</v>
      </c>
      <c r="AW1911" s="21">
        <v>80.262130438159915</v>
      </c>
      <c r="AX1911" s="21">
        <v>79.743360301092466</v>
      </c>
      <c r="AY1911" s="21">
        <v>0.43465147706382096</v>
      </c>
      <c r="AZ1911" s="21">
        <v>52.988374401333488</v>
      </c>
      <c r="BA1911" s="26">
        <v>1465.7808699401025</v>
      </c>
    </row>
    <row r="1912" spans="1:100" x14ac:dyDescent="0.25">
      <c r="A1912">
        <v>4645</v>
      </c>
      <c r="B1912" t="s">
        <v>2263</v>
      </c>
      <c r="C1912" s="26">
        <v>3</v>
      </c>
      <c r="D1912" s="21">
        <v>4.1541978341542212</v>
      </c>
      <c r="E1912" s="21">
        <v>0.27922120197950639</v>
      </c>
      <c r="F1912" s="21">
        <v>-0.11106078373462459</v>
      </c>
      <c r="G1912" s="21">
        <v>-3.6390440250705702E-2</v>
      </c>
      <c r="H1912" s="21">
        <v>-2.9438126255657643E-2</v>
      </c>
      <c r="I1912" s="21">
        <v>0</v>
      </c>
      <c r="J1912" s="21">
        <v>-1.7662875753394576</v>
      </c>
      <c r="K1912" s="21">
        <v>-2.9438126255657643E-2</v>
      </c>
      <c r="L1912" s="21">
        <v>-0.99999999999999967</v>
      </c>
      <c r="M1912" s="21">
        <v>-0.99999999999999967</v>
      </c>
      <c r="N1912" s="21">
        <v>-0.5887625251131533</v>
      </c>
      <c r="O1912" s="21">
        <v>2.3515198185640585</v>
      </c>
      <c r="P1912" s="21">
        <v>-0.61734567453834399</v>
      </c>
      <c r="Q1912" s="21">
        <v>0.12982497001586715</v>
      </c>
      <c r="R1912" s="21">
        <v>-9.8173362173099965E-2</v>
      </c>
      <c r="S1912" s="21">
        <v>0.3333333333333332</v>
      </c>
      <c r="T1912" s="21">
        <v>0.30705797433106458</v>
      </c>
      <c r="U1912" s="21">
        <v>-4.9455318875759921E-2</v>
      </c>
      <c r="V1912" s="21">
        <v>0</v>
      </c>
      <c r="W1912" s="21">
        <v>24.814964601771827</v>
      </c>
      <c r="X1912" s="21">
        <v>0.44573279941474719</v>
      </c>
      <c r="Y1912" s="21">
        <v>-0.99999999999999967</v>
      </c>
      <c r="Z1912" s="21">
        <v>-0.99999999999999967</v>
      </c>
      <c r="AA1912" s="21">
        <v>55.808641693887076</v>
      </c>
      <c r="AB1912" s="21">
        <v>0.13516361567944135</v>
      </c>
      <c r="AC1912" s="21">
        <v>1.4668048237365533E-2</v>
      </c>
      <c r="AD1912" s="21">
        <v>0.47200534516896031</v>
      </c>
      <c r="AE1912" s="21">
        <v>31.091850454288366</v>
      </c>
      <c r="AF1912" s="21">
        <v>-0.99999999999999967</v>
      </c>
      <c r="AG1912" s="21">
        <v>-0.99999999999999967</v>
      </c>
      <c r="AH1912" s="21">
        <v>-0.99999999999999967</v>
      </c>
      <c r="AI1912" s="21">
        <v>5.4818339800747091E-3</v>
      </c>
      <c r="AJ1912" s="21">
        <v>0</v>
      </c>
      <c r="AK1912" s="21">
        <v>0.20262032063163962</v>
      </c>
      <c r="AL1912" s="21">
        <v>-5.969357829987601E-3</v>
      </c>
      <c r="AM1912" s="21">
        <v>-0.2706350511232285</v>
      </c>
      <c r="AN1912" s="21">
        <v>6.2799344471151514E-2</v>
      </c>
      <c r="AO1912" s="21">
        <v>-5.7527746749225122</v>
      </c>
      <c r="AP1912" s="21">
        <v>1.5401368226288494</v>
      </c>
      <c r="AQ1912" s="21">
        <v>23.048677026432383</v>
      </c>
      <c r="AR1912" s="21">
        <v>0.5909359887886384</v>
      </c>
      <c r="AS1912" s="21">
        <v>0.41629467315908952</v>
      </c>
      <c r="AT1912" s="21">
        <v>-0.99999999999999967</v>
      </c>
      <c r="AU1912" s="21">
        <v>-0.99999999999999967</v>
      </c>
      <c r="AV1912" s="21">
        <v>-0.13456380242380545</v>
      </c>
      <c r="AW1912" s="21">
        <v>59.700298335080035</v>
      </c>
      <c r="AX1912" s="21">
        <v>59.809935014681535</v>
      </c>
      <c r="AY1912" s="21">
        <v>0.23358635974296516</v>
      </c>
      <c r="AZ1912" s="21">
        <v>-10.48940470277206</v>
      </c>
      <c r="BA1912" s="26">
        <v>1416.305943061984</v>
      </c>
    </row>
    <row r="1913" spans="1:100" x14ac:dyDescent="0.25">
      <c r="A1913">
        <v>4646</v>
      </c>
      <c r="B1913" t="s">
        <v>2264</v>
      </c>
      <c r="C1913" s="26">
        <v>3</v>
      </c>
      <c r="D1913" s="21">
        <v>4.9228111077929793</v>
      </c>
      <c r="E1913" s="21">
        <v>4.5281966745933733E-3</v>
      </c>
      <c r="F1913" s="21">
        <v>0.12247845851852993</v>
      </c>
      <c r="G1913" s="21">
        <v>0.12247845851852993</v>
      </c>
      <c r="H1913" s="21">
        <v>-9.2775410737328756E-2</v>
      </c>
      <c r="I1913" s="21">
        <v>0</v>
      </c>
      <c r="J1913" s="21">
        <v>-5.5665246442397258</v>
      </c>
      <c r="K1913" s="21">
        <v>-9.2775410737328756E-2</v>
      </c>
      <c r="L1913" s="21">
        <v>-0.99999999999999911</v>
      </c>
      <c r="M1913" s="21">
        <v>-0.99999999999999911</v>
      </c>
      <c r="N1913" s="21">
        <v>-1.8555082147465765</v>
      </c>
      <c r="O1913" s="21">
        <v>-0.52123507792821377</v>
      </c>
      <c r="P1913" s="21">
        <v>0.72878256992190593</v>
      </c>
      <c r="Q1913" s="21">
        <v>-0.41027012916315503</v>
      </c>
      <c r="R1913" s="21">
        <v>-7.9850519889587523E-2</v>
      </c>
      <c r="S1913" s="21">
        <v>0.33333333333333304</v>
      </c>
      <c r="T1913" s="21">
        <v>0.21668970496813825</v>
      </c>
      <c r="U1913" s="21">
        <v>0.28099247074314726</v>
      </c>
      <c r="V1913" s="21">
        <v>-9.8501372303177903E-2</v>
      </c>
      <c r="W1913" s="21">
        <v>33.011581899150777</v>
      </c>
      <c r="X1913" s="21">
        <v>1.0692593764687532</v>
      </c>
      <c r="Y1913" s="21">
        <v>-0.99999999999999911</v>
      </c>
      <c r="Z1913" s="21">
        <v>-0.99999999999999911</v>
      </c>
      <c r="AA1913" s="21">
        <v>66.469638362057708</v>
      </c>
      <c r="AB1913" s="21">
        <v>0.14327975748555882</v>
      </c>
      <c r="AC1913" s="21">
        <v>0.27430155092424308</v>
      </c>
      <c r="AD1913" s="21">
        <v>0.25317683124612805</v>
      </c>
      <c r="AE1913" s="21">
        <v>33.537906982796514</v>
      </c>
      <c r="AF1913" s="21">
        <v>-0.99999999999999911</v>
      </c>
      <c r="AG1913" s="21">
        <v>-0.99999999999999911</v>
      </c>
      <c r="AH1913" s="21">
        <v>-0.99999999999999911</v>
      </c>
      <c r="AI1913" s="21">
        <v>0</v>
      </c>
      <c r="AJ1913" s="21">
        <v>-9.8501372303177903E-2</v>
      </c>
      <c r="AK1913" s="21">
        <v>0.19367403374561301</v>
      </c>
      <c r="AL1913" s="21">
        <v>0.17073275029919058</v>
      </c>
      <c r="AM1913" s="21">
        <v>-0.25129963976730874</v>
      </c>
      <c r="AN1913" s="21">
        <v>-0.17775831854326019</v>
      </c>
      <c r="AO1913" s="21">
        <v>-5.3141208254546504</v>
      </c>
      <c r="AP1913" s="21">
        <v>-3.590294212085551</v>
      </c>
      <c r="AQ1913" s="21">
        <v>27.445057254911067</v>
      </c>
      <c r="AR1913" s="21">
        <v>0.7325141367414405</v>
      </c>
      <c r="AS1913" s="21">
        <v>0.97648396573142426</v>
      </c>
      <c r="AT1913" s="21">
        <v>-0.99999999999999911</v>
      </c>
      <c r="AU1913" s="21">
        <v>-0.99999999999999911</v>
      </c>
      <c r="AV1913" s="21">
        <v>4.2627938628942402E-2</v>
      </c>
      <c r="AW1913" s="21">
        <v>62.358109072043945</v>
      </c>
      <c r="AX1913" s="21">
        <v>52.507971841726167</v>
      </c>
      <c r="AY1913" s="21">
        <v>0.29295528147218269</v>
      </c>
      <c r="AZ1913" s="21">
        <v>11.881202446862492</v>
      </c>
      <c r="BA1913" s="26">
        <v>1532.5839456923034</v>
      </c>
    </row>
    <row r="1914" spans="1:100" x14ac:dyDescent="0.25">
      <c r="A1914">
        <v>4648</v>
      </c>
      <c r="B1914" t="s">
        <v>2265</v>
      </c>
      <c r="C1914" s="26">
        <v>2</v>
      </c>
      <c r="D1914" s="21">
        <v>3.7364073262144535</v>
      </c>
      <c r="E1914" s="21">
        <v>9.9527298135880515E-4</v>
      </c>
      <c r="F1914" s="21">
        <v>7.9415616195937511E-2</v>
      </c>
      <c r="G1914" s="21">
        <v>8.744311949154801E-2</v>
      </c>
      <c r="H1914" s="21">
        <v>7.0317725295661798E-2</v>
      </c>
      <c r="I1914" s="21">
        <v>0</v>
      </c>
      <c r="J1914" s="21">
        <v>4.2190635177397064</v>
      </c>
      <c r="K1914" s="21">
        <v>7.0317725295661798E-2</v>
      </c>
      <c r="L1914" s="21">
        <v>-1</v>
      </c>
      <c r="M1914" s="21">
        <v>-1</v>
      </c>
      <c r="N1914" s="21">
        <v>1.4063545059132356</v>
      </c>
      <c r="O1914" s="21">
        <v>8.2273726830295235</v>
      </c>
      <c r="P1914" s="21">
        <v>0.1728188083622354</v>
      </c>
      <c r="Q1914" s="21">
        <v>0.69218144204155674</v>
      </c>
      <c r="R1914" s="21">
        <v>0.22883833770003642</v>
      </c>
      <c r="S1914" s="21">
        <v>0.32799908464420369</v>
      </c>
      <c r="T1914" s="21">
        <v>0.27389400909021677</v>
      </c>
      <c r="U1914" s="21">
        <v>6.4885304355775872E-2</v>
      </c>
      <c r="V1914" s="21">
        <v>-1.0512884437170154E-3</v>
      </c>
      <c r="W1914" s="21">
        <v>23.514002460495711</v>
      </c>
      <c r="X1914" s="21">
        <v>0.74388361872102893</v>
      </c>
      <c r="Y1914" s="21">
        <v>-1</v>
      </c>
      <c r="Z1914" s="21">
        <v>-1</v>
      </c>
      <c r="AA1914" s="21">
        <v>40.759464443935315</v>
      </c>
      <c r="AB1914" s="21">
        <v>0.10314334362653707</v>
      </c>
      <c r="AC1914" s="21">
        <v>0.10335155146101271</v>
      </c>
      <c r="AD1914" s="21">
        <v>9.8882869271198409E-2</v>
      </c>
      <c r="AE1914" s="21">
        <v>16.305830634382222</v>
      </c>
      <c r="AF1914" s="21">
        <v>-1</v>
      </c>
      <c r="AG1914" s="21">
        <v>-1</v>
      </c>
      <c r="AH1914" s="21">
        <v>-1</v>
      </c>
      <c r="AI1914" s="21">
        <v>-8.4350130140777523E-4</v>
      </c>
      <c r="AJ1914" s="21">
        <v>-1.0512884437170154E-3</v>
      </c>
      <c r="AK1914" s="21">
        <v>0.10764686656388839</v>
      </c>
      <c r="AL1914" s="21">
        <v>6.4181090425358939E-2</v>
      </c>
      <c r="AM1914" s="21">
        <v>0.11703323278724241</v>
      </c>
      <c r="AN1914" s="21">
        <v>6.6407627427811353E-2</v>
      </c>
      <c r="AO1914" s="21">
        <v>3.3671437442086289</v>
      </c>
      <c r="AP1914" s="21">
        <v>2.0780175461139518</v>
      </c>
      <c r="AQ1914" s="21">
        <v>28.654913011333086</v>
      </c>
      <c r="AR1914" s="21">
        <v>0.67621452026581919</v>
      </c>
      <c r="AS1914" s="21">
        <v>0.82824203318836032</v>
      </c>
      <c r="AT1914" s="21">
        <v>-1</v>
      </c>
      <c r="AU1914" s="21">
        <v>-1</v>
      </c>
      <c r="AV1914" s="21">
        <v>0.35539403341675313</v>
      </c>
      <c r="AW1914" s="21">
        <v>52.41597921532302</v>
      </c>
      <c r="AX1914" s="21">
        <v>52.498407158146968</v>
      </c>
      <c r="AY1914" s="21">
        <v>0.14811612988140924</v>
      </c>
      <c r="AZ1914" s="21">
        <v>-3.2499152965334983</v>
      </c>
      <c r="BA1914" s="26">
        <v>1402.6298979733961</v>
      </c>
    </row>
    <row r="1915" spans="1:100" x14ac:dyDescent="0.25">
      <c r="A1915">
        <v>4649</v>
      </c>
      <c r="B1915" t="s">
        <v>2266</v>
      </c>
      <c r="C1915" s="26">
        <v>3</v>
      </c>
      <c r="D1915" s="21">
        <v>3.6036071382566446</v>
      </c>
      <c r="E1915" s="21">
        <v>9.23133838150407E-2</v>
      </c>
      <c r="F1915" s="21">
        <v>0.46202311709215121</v>
      </c>
      <c r="G1915" s="21">
        <v>0.46202311709215121</v>
      </c>
      <c r="H1915" s="21">
        <v>-4.724765491542493E-4</v>
      </c>
      <c r="I1915" s="21">
        <v>0</v>
      </c>
      <c r="J1915" s="21">
        <v>-2.8348592949256762E-2</v>
      </c>
      <c r="K1915" s="21">
        <v>-4.724765491542493E-4</v>
      </c>
      <c r="L1915" s="21">
        <v>-0.99999999999999933</v>
      </c>
      <c r="M1915" s="21">
        <v>-0.99999999999999933</v>
      </c>
      <c r="N1915" s="21">
        <v>-9.449530983085791E-3</v>
      </c>
      <c r="O1915" s="21">
        <v>4.0372816623995362</v>
      </c>
      <c r="P1915" s="21">
        <v>0.1007884754576953</v>
      </c>
      <c r="Q1915" s="21">
        <v>1.3826361482804403</v>
      </c>
      <c r="R1915" s="21">
        <v>0.45723460569088398</v>
      </c>
      <c r="S1915" s="21">
        <v>0.33333333333333298</v>
      </c>
      <c r="T1915" s="21">
        <v>0.34111537738477166</v>
      </c>
      <c r="U1915" s="21">
        <v>0.17098742162619579</v>
      </c>
      <c r="V1915" s="21">
        <v>0</v>
      </c>
      <c r="W1915" s="21">
        <v>33.836344355738156</v>
      </c>
      <c r="X1915" s="21">
        <v>1.3628378244322852</v>
      </c>
      <c r="Y1915" s="21">
        <v>-0.99999999999999933</v>
      </c>
      <c r="Z1915" s="21">
        <v>-0.99999999999999933</v>
      </c>
      <c r="AA1915" s="21">
        <v>40.247383720573787</v>
      </c>
      <c r="AB1915" s="21">
        <v>1.3463203984893788E-2</v>
      </c>
      <c r="AC1915" s="21">
        <v>9.8362457757186744E-2</v>
      </c>
      <c r="AD1915" s="21">
        <v>7.2504334408139467E-3</v>
      </c>
      <c r="AE1915" s="21">
        <v>5.9538047591447336</v>
      </c>
      <c r="AF1915" s="21">
        <v>-0.99999999999999933</v>
      </c>
      <c r="AG1915" s="21">
        <v>-0.99999999999999933</v>
      </c>
      <c r="AH1915" s="21">
        <v>-0.99999999999999933</v>
      </c>
      <c r="AI1915" s="21">
        <v>9.611129289776638E-3</v>
      </c>
      <c r="AJ1915" s="21">
        <v>0</v>
      </c>
      <c r="AK1915" s="21">
        <v>-7.9874690328951073E-2</v>
      </c>
      <c r="AL1915" s="21">
        <v>0.34114125623399311</v>
      </c>
      <c r="AM1915" s="21">
        <v>-4.8208103602541186E-2</v>
      </c>
      <c r="AN1915" s="21">
        <v>-9.3922014347788463E-2</v>
      </c>
      <c r="AO1915" s="21">
        <v>-1.6045760417082842</v>
      </c>
      <c r="AP1915" s="21">
        <v>-0.64234407752474643</v>
      </c>
      <c r="AQ1915" s="21">
        <v>33.807995762788934</v>
      </c>
      <c r="AR1915" s="21">
        <v>0.84543613234430037</v>
      </c>
      <c r="AS1915" s="21">
        <v>1.3623653478831315</v>
      </c>
      <c r="AT1915" s="21">
        <v>-0.99999999999999933</v>
      </c>
      <c r="AU1915" s="21">
        <v>-0.99999999999999933</v>
      </c>
      <c r="AV1915" s="21">
        <v>0.91925772278303552</v>
      </c>
      <c r="AW1915" s="21">
        <v>43.642321305448597</v>
      </c>
      <c r="AX1915" s="21">
        <v>43.834543891244131</v>
      </c>
      <c r="AY1915" s="21">
        <v>5.1546266815641034E-2</v>
      </c>
      <c r="AZ1915" s="21">
        <v>-54.192919566567035</v>
      </c>
      <c r="BA1915" s="26">
        <v>1285.3260641952461</v>
      </c>
    </row>
    <row r="1916" spans="1:100" x14ac:dyDescent="0.25">
      <c r="A1916">
        <v>4653</v>
      </c>
      <c r="B1916" t="s">
        <v>2267</v>
      </c>
      <c r="C1916" s="26">
        <v>3</v>
      </c>
      <c r="D1916" s="21">
        <v>4.2423942735574283</v>
      </c>
      <c r="E1916" s="21">
        <v>-0.1017989099577802</v>
      </c>
      <c r="F1916" s="21">
        <v>0.63207219202993914</v>
      </c>
      <c r="G1916" s="21">
        <v>0.58969899595459507</v>
      </c>
      <c r="H1916" s="21">
        <v>0.13108029274376667</v>
      </c>
      <c r="I1916" s="21">
        <v>0</v>
      </c>
      <c r="J1916" s="21">
        <v>7.8648175646259997</v>
      </c>
      <c r="K1916" s="21">
        <v>0.13108029274376667</v>
      </c>
      <c r="L1916" s="21">
        <v>-1.0000000000000011</v>
      </c>
      <c r="M1916" s="21">
        <v>-1.0000000000000011</v>
      </c>
      <c r="N1916" s="21">
        <v>2.6216058548753329</v>
      </c>
      <c r="O1916" s="21">
        <v>12.696910834138027</v>
      </c>
      <c r="P1916" s="21">
        <v>-0.11108276651110061</v>
      </c>
      <c r="Q1916" s="21">
        <v>-0.87295591159597874</v>
      </c>
      <c r="R1916" s="21">
        <v>-0.33227837756874923</v>
      </c>
      <c r="S1916" s="21">
        <v>0.33333333333333348</v>
      </c>
      <c r="T1916" s="21">
        <v>0.32391012341263348</v>
      </c>
      <c r="U1916" s="21">
        <v>-0.18561247820948262</v>
      </c>
      <c r="V1916" s="21">
        <v>-1.5955805706898803E-2</v>
      </c>
      <c r="W1916" s="21">
        <v>12.983795203432761</v>
      </c>
      <c r="X1916" s="21">
        <v>-0.3217310998474599</v>
      </c>
      <c r="Y1916" s="21">
        <v>-1.0000000000000011</v>
      </c>
      <c r="Z1916" s="21">
        <v>-1.0000000000000011</v>
      </c>
      <c r="AA1916" s="21">
        <v>44.748288976629375</v>
      </c>
      <c r="AB1916" s="21">
        <v>0.1249144563400037</v>
      </c>
      <c r="AC1916" s="21">
        <v>0.10088627829083321</v>
      </c>
      <c r="AD1916" s="21">
        <v>0.41613470838447031</v>
      </c>
      <c r="AE1916" s="21">
        <v>32.096772150765361</v>
      </c>
      <c r="AF1916" s="21">
        <v>-1.0000000000000011</v>
      </c>
      <c r="AG1916" s="21">
        <v>-1.0000000000000011</v>
      </c>
      <c r="AH1916" s="21">
        <v>-1.0000000000000011</v>
      </c>
      <c r="AI1916" s="21">
        <v>0</v>
      </c>
      <c r="AJ1916" s="21">
        <v>-1.5955805706898803E-2</v>
      </c>
      <c r="AK1916" s="21">
        <v>0.1902807079446717</v>
      </c>
      <c r="AL1916" s="21">
        <v>1.1644222363584301E-2</v>
      </c>
      <c r="AM1916" s="21">
        <v>4.1190778531399991E-2</v>
      </c>
      <c r="AN1916" s="21">
        <v>0.19069066761898157</v>
      </c>
      <c r="AO1916" s="21">
        <v>1.9811730030083583</v>
      </c>
      <c r="AP1916" s="21">
        <v>4.8254878022924608</v>
      </c>
      <c r="AQ1916" s="21">
        <v>20.848612768058771</v>
      </c>
      <c r="AR1916" s="21">
        <v>0.45567517282958575</v>
      </c>
      <c r="AS1916" s="21">
        <v>-0.19065080710369328</v>
      </c>
      <c r="AT1916" s="21">
        <v>-1.0000000000000011</v>
      </c>
      <c r="AU1916" s="21">
        <v>-1.0000000000000011</v>
      </c>
      <c r="AV1916" s="21">
        <v>0.25742061838584573</v>
      </c>
      <c r="AW1916" s="21">
        <v>62.270687613059842</v>
      </c>
      <c r="AX1916" s="21">
        <v>60.675107042369966</v>
      </c>
      <c r="AY1916" s="21">
        <v>8.5912752014824539E-2</v>
      </c>
      <c r="AZ1916" s="21">
        <v>-3.6771033369589552</v>
      </c>
      <c r="BA1916" s="26">
        <v>1406.4599866402518</v>
      </c>
      <c r="CU1916" t="e">
        <v>#N/A</v>
      </c>
      <c r="CV1916" t="e">
        <v>#N/A</v>
      </c>
    </row>
    <row r="1917" spans="1:100" x14ac:dyDescent="0.25">
      <c r="A1917">
        <v>4655</v>
      </c>
      <c r="B1917" t="s">
        <v>2268</v>
      </c>
      <c r="C1917" s="26">
        <v>3</v>
      </c>
      <c r="D1917" s="21">
        <v>4.3254679838018655</v>
      </c>
      <c r="E1917" s="21">
        <v>8.5707810651613203E-2</v>
      </c>
      <c r="F1917" s="21">
        <v>-1.2141978129970235</v>
      </c>
      <c r="G1917" s="21">
        <v>-1.1905656061610879</v>
      </c>
      <c r="H1917" s="21">
        <v>0.22957020440438908</v>
      </c>
      <c r="I1917" s="21">
        <v>0</v>
      </c>
      <c r="J1917" s="21">
        <v>13.774212264263344</v>
      </c>
      <c r="K1917" s="21">
        <v>0.22957020440438908</v>
      </c>
      <c r="L1917" s="21">
        <v>-0.99999999999999989</v>
      </c>
      <c r="M1917" s="21">
        <v>-0.99999999999999989</v>
      </c>
      <c r="N1917" s="21">
        <v>4.5914040880877813</v>
      </c>
      <c r="O1917" s="21">
        <v>16.909114641904122</v>
      </c>
      <c r="P1917" s="21">
        <v>8.7148176365100039</v>
      </c>
      <c r="Q1917" s="21">
        <v>-1.6641810458661748</v>
      </c>
      <c r="R1917" s="21">
        <v>0.30357946470542535</v>
      </c>
      <c r="S1917" s="21">
        <v>0.33333333333333309</v>
      </c>
      <c r="T1917" s="21">
        <v>0.28576164316746788</v>
      </c>
      <c r="U1917" s="21">
        <v>0.39104924782992817</v>
      </c>
      <c r="V1917" s="21">
        <v>0</v>
      </c>
      <c r="W1917" s="21">
        <v>31.222960797053606</v>
      </c>
      <c r="X1917" s="21">
        <v>1.9061500732502596</v>
      </c>
      <c r="Y1917" s="21">
        <v>-0.99999999999999989</v>
      </c>
      <c r="Z1917" s="21">
        <v>-0.99999999999999989</v>
      </c>
      <c r="AA1917" s="21">
        <v>88.398474885664683</v>
      </c>
      <c r="AB1917" s="21">
        <v>0.48520461026172573</v>
      </c>
      <c r="AC1917" s="21">
        <v>0.43891796897655455</v>
      </c>
      <c r="AD1917" s="21">
        <v>0.21331611323983199</v>
      </c>
      <c r="AE1917" s="21">
        <v>56.871934623905609</v>
      </c>
      <c r="AF1917" s="21">
        <v>-0.99999999999999989</v>
      </c>
      <c r="AG1917" s="21">
        <v>-0.99999999999999989</v>
      </c>
      <c r="AH1917" s="21">
        <v>-0.99999999999999989</v>
      </c>
      <c r="AI1917" s="21">
        <v>-8.3820022320333504E-2</v>
      </c>
      <c r="AJ1917" s="21">
        <v>0</v>
      </c>
      <c r="AK1917" s="21">
        <v>0.25522888743775834</v>
      </c>
      <c r="AL1917" s="21">
        <v>0.51016080348685422</v>
      </c>
      <c r="AM1917" s="21">
        <v>6.3776163276936887E-2</v>
      </c>
      <c r="AN1917" s="21">
        <v>-2.4196173269059155E-2</v>
      </c>
      <c r="AO1917" s="21">
        <v>2.870548519112214</v>
      </c>
      <c r="AP1917" s="21">
        <v>1.9458996857077924</v>
      </c>
      <c r="AQ1917" s="21">
        <v>44.997173061316957</v>
      </c>
      <c r="AR1917" s="21">
        <v>1.0101442243307297</v>
      </c>
      <c r="AS1917" s="21">
        <v>2.13572027765465</v>
      </c>
      <c r="AT1917" s="21">
        <v>-0.99999999999999989</v>
      </c>
      <c r="AU1917" s="21">
        <v>-0.99999999999999989</v>
      </c>
      <c r="AV1917" s="21">
        <v>-0.88698614145566201</v>
      </c>
      <c r="AW1917" s="21">
        <v>107.25348921327659</v>
      </c>
      <c r="AX1917" s="21">
        <v>105.57708876686993</v>
      </c>
      <c r="AY1917" s="21">
        <v>0.30121294675188837</v>
      </c>
      <c r="AZ1917" s="21">
        <v>40.12657295988781</v>
      </c>
      <c r="BA1917" s="26">
        <v>1516.3118080917363</v>
      </c>
    </row>
    <row r="1918" spans="1:100" x14ac:dyDescent="0.25">
      <c r="A1918">
        <v>4656</v>
      </c>
      <c r="B1918" t="s">
        <v>2269</v>
      </c>
      <c r="C1918" s="26">
        <v>3</v>
      </c>
      <c r="D1918" s="21">
        <v>4.4191608965941551</v>
      </c>
      <c r="E1918" s="21">
        <v>0</v>
      </c>
      <c r="F1918" s="21">
        <v>0.4356169451102484</v>
      </c>
      <c r="G1918" s="21">
        <v>0.4356169451102484</v>
      </c>
      <c r="H1918" s="21">
        <v>7.8097578950679213E-3</v>
      </c>
      <c r="I1918" s="21">
        <v>0</v>
      </c>
      <c r="J1918" s="21">
        <v>0.46858547370407544</v>
      </c>
      <c r="K1918" s="21">
        <v>7.8097578950679213E-3</v>
      </c>
      <c r="L1918" s="21">
        <v>-1.0000000000000016</v>
      </c>
      <c r="M1918" s="21">
        <v>-1.0000000000000016</v>
      </c>
      <c r="N1918" s="21">
        <v>0.1561951579013581</v>
      </c>
      <c r="O1918" s="21">
        <v>5.3233633154084776</v>
      </c>
      <c r="P1918" s="21">
        <v>0.56209795337501356</v>
      </c>
      <c r="Q1918" s="21">
        <v>0.94392659863095829</v>
      </c>
      <c r="R1918" s="21">
        <v>0.32036776170519371</v>
      </c>
      <c r="S1918" s="21">
        <v>0.33333333333333387</v>
      </c>
      <c r="T1918" s="21">
        <v>0.44275729439365474</v>
      </c>
      <c r="U1918" s="21">
        <v>0.1360270152908476</v>
      </c>
      <c r="V1918" s="21">
        <v>1.1795897485778877E-2</v>
      </c>
      <c r="W1918" s="21">
        <v>36.644151304341889</v>
      </c>
      <c r="X1918" s="21">
        <v>1.469573126529736</v>
      </c>
      <c r="Y1918" s="21">
        <v>-1.0000000000000016</v>
      </c>
      <c r="Z1918" s="21">
        <v>-1.0000000000000016</v>
      </c>
      <c r="AA1918" s="21">
        <v>90.153817961266142</v>
      </c>
      <c r="AB1918" s="21">
        <v>0.40619372230460066</v>
      </c>
      <c r="AC1918" s="21">
        <v>0.15860181434047205</v>
      </c>
      <c r="AD1918" s="21">
        <v>0.49899044125930908</v>
      </c>
      <c r="AE1918" s="21">
        <v>53.189298895219089</v>
      </c>
      <c r="AF1918" s="21">
        <v>-1.0000000000000016</v>
      </c>
      <c r="AG1918" s="21">
        <v>-1.0000000000000016</v>
      </c>
      <c r="AH1918" s="21">
        <v>-1.0000000000000016</v>
      </c>
      <c r="AI1918" s="21">
        <v>0</v>
      </c>
      <c r="AJ1918" s="21">
        <v>1.1795897485778877E-2</v>
      </c>
      <c r="AK1918" s="21">
        <v>-0.19185873560187469</v>
      </c>
      <c r="AL1918" s="21">
        <v>3.8776581489667547E-2</v>
      </c>
      <c r="AM1918" s="21">
        <v>6.05793698766562E-2</v>
      </c>
      <c r="AN1918" s="21">
        <v>-0.18776126316327807</v>
      </c>
      <c r="AO1918" s="21">
        <v>0.55519056890702978</v>
      </c>
      <c r="AP1918" s="21">
        <v>-4.5001486716336139</v>
      </c>
      <c r="AQ1918" s="21">
        <v>37.112736778045971</v>
      </c>
      <c r="AR1918" s="21">
        <v>0.9239135405036154</v>
      </c>
      <c r="AS1918" s="21">
        <v>1.4773828844248051</v>
      </c>
      <c r="AT1918" s="21">
        <v>-1.0000000000000016</v>
      </c>
      <c r="AU1918" s="21">
        <v>-1.0000000000000016</v>
      </c>
      <c r="AV1918" s="21">
        <v>0.75598470681544183</v>
      </c>
      <c r="AW1918" s="21">
        <v>90.977032605041046</v>
      </c>
      <c r="AX1918" s="21">
        <v>92.156622353618943</v>
      </c>
      <c r="AY1918" s="21">
        <v>0.10025676563991448</v>
      </c>
      <c r="AZ1918" s="21">
        <v>-11.141198064098855</v>
      </c>
      <c r="BA1918" s="26">
        <v>1479.2156169494947</v>
      </c>
      <c r="CU1918" t="e">
        <v>#N/A</v>
      </c>
      <c r="CV1918" t="e">
        <v>#N/A</v>
      </c>
    </row>
    <row r="1919" spans="1:100" x14ac:dyDescent="0.25">
      <c r="A1919">
        <v>4657</v>
      </c>
      <c r="B1919" t="s">
        <v>1096</v>
      </c>
      <c r="C1919" s="26">
        <v>2</v>
      </c>
      <c r="D1919" s="21">
        <v>1.3768180474626432</v>
      </c>
      <c r="E1919" s="21">
        <v>-0.52313576264249462</v>
      </c>
      <c r="F1919" s="21">
        <v>-1.2257279163430481</v>
      </c>
      <c r="G1919" s="21">
        <v>-1.2236271922254567</v>
      </c>
      <c r="H1919" s="21">
        <v>-0.20091592935321934</v>
      </c>
      <c r="I1919" s="21">
        <v>0</v>
      </c>
      <c r="J1919" s="21">
        <v>-12.054955761193156</v>
      </c>
      <c r="K1919" s="21">
        <v>-0.20091592935321934</v>
      </c>
      <c r="L1919" s="21">
        <v>-1</v>
      </c>
      <c r="M1919" s="21">
        <v>-1</v>
      </c>
      <c r="N1919" s="21">
        <v>-4.0183185870643863</v>
      </c>
      <c r="O1919" s="21">
        <v>-8.6770783637173121</v>
      </c>
      <c r="P1919" s="21">
        <v>-2.4816247275657095</v>
      </c>
      <c r="Q1919" s="21">
        <v>-5.5119422425165885</v>
      </c>
      <c r="R1919" s="21">
        <v>-1.8088961788020641</v>
      </c>
      <c r="S1919" s="21">
        <v>0.27729776387461258</v>
      </c>
      <c r="T1919" s="21">
        <v>5.983201485522105E-2</v>
      </c>
      <c r="U1919" s="21">
        <v>-0.20018361890388589</v>
      </c>
      <c r="V1919" s="21">
        <v>-3.6100965497253799E-2</v>
      </c>
      <c r="W1919" s="21">
        <v>6.7843957584921775</v>
      </c>
      <c r="X1919" s="21">
        <v>-0.48407430797846041</v>
      </c>
      <c r="Y1919" s="21">
        <v>-1</v>
      </c>
      <c r="Z1919" s="21">
        <v>-1</v>
      </c>
      <c r="AA1919" s="21">
        <v>6.3158987908205688</v>
      </c>
      <c r="AB1919" s="21">
        <v>-0.19418087189259375</v>
      </c>
      <c r="AC1919" s="21">
        <v>-0.19408549788760021</v>
      </c>
      <c r="AD1919" s="21">
        <v>-0.1959999206255032</v>
      </c>
      <c r="AE1919" s="21">
        <v>-11.085604087671658</v>
      </c>
      <c r="AF1919" s="21">
        <v>-1</v>
      </c>
      <c r="AG1919" s="21">
        <v>-1</v>
      </c>
      <c r="AH1919" s="21">
        <v>-1</v>
      </c>
      <c r="AI1919" s="21">
        <v>-2.006273249553903E-2</v>
      </c>
      <c r="AJ1919" s="21">
        <v>-3.6100965497253799E-2</v>
      </c>
      <c r="AK1919" s="21">
        <v>0.46584587783263581</v>
      </c>
      <c r="AL1919" s="21">
        <v>-0.29401792084338846</v>
      </c>
      <c r="AM1919" s="21">
        <v>0.53423599311148307</v>
      </c>
      <c r="AN1919" s="21">
        <v>-0.35079513289642927</v>
      </c>
      <c r="AO1919" s="21">
        <v>13.990760082876298</v>
      </c>
      <c r="AP1919" s="21">
        <v>-8.5455987925537169</v>
      </c>
      <c r="AQ1919" s="21">
        <v>10.845065912624477</v>
      </c>
      <c r="AR1919" s="21">
        <v>0.28418492455895261</v>
      </c>
      <c r="AS1919" s="21">
        <v>-0.4395324920009388</v>
      </c>
      <c r="AT1919" s="21">
        <v>-1</v>
      </c>
      <c r="AU1919" s="21">
        <v>-1</v>
      </c>
      <c r="AV1919" s="21">
        <v>-2.3487617225125796</v>
      </c>
      <c r="AW1919" s="21">
        <v>12.722289803215375</v>
      </c>
      <c r="AX1919" s="21">
        <v>12.284705107883688</v>
      </c>
      <c r="AY1919" s="21">
        <v>-0.15763172626206287</v>
      </c>
      <c r="AZ1919" s="21">
        <v>-56.814652859959494</v>
      </c>
      <c r="BA1919" s="26">
        <v>1397.3078234756433</v>
      </c>
    </row>
    <row r="1920" spans="1:100" x14ac:dyDescent="0.25">
      <c r="A1920">
        <v>4661</v>
      </c>
      <c r="B1920" t="s">
        <v>2270</v>
      </c>
      <c r="C1920" s="26">
        <v>3</v>
      </c>
      <c r="D1920" s="21">
        <v>3.2992847654551651</v>
      </c>
      <c r="E1920" s="21">
        <v>-2.0638849503223762E-2</v>
      </c>
      <c r="F1920" s="21">
        <v>-8.4315808002811077E-2</v>
      </c>
      <c r="G1920" s="21">
        <v>-8.4315808002811077E-2</v>
      </c>
      <c r="H1920" s="21">
        <v>0.15611506574352291</v>
      </c>
      <c r="I1920" s="21">
        <v>0</v>
      </c>
      <c r="J1920" s="21">
        <v>9.3669039446113675</v>
      </c>
      <c r="K1920" s="21">
        <v>0.15611506574352291</v>
      </c>
      <c r="L1920" s="21">
        <v>-1.0000000000000022</v>
      </c>
      <c r="M1920" s="21">
        <v>-1.0000000000000022</v>
      </c>
      <c r="N1920" s="21">
        <v>3.1223013148704575</v>
      </c>
      <c r="O1920" s="21">
        <v>12.581872902063731</v>
      </c>
      <c r="P1920" s="21">
        <v>-2.427196352200291E-3</v>
      </c>
      <c r="Q1920" s="21">
        <v>-2.2711545706523704</v>
      </c>
      <c r="R1920" s="21">
        <v>-0.77251971358741978</v>
      </c>
      <c r="S1920" s="21">
        <v>0.33333333333333404</v>
      </c>
      <c r="T1920" s="21">
        <v>0.35546939149299106</v>
      </c>
      <c r="U1920" s="21">
        <v>5.7287764599038185E-2</v>
      </c>
      <c r="V1920" s="21">
        <v>0</v>
      </c>
      <c r="W1920" s="21">
        <v>23.599016947273611</v>
      </c>
      <c r="X1920" s="21">
        <v>0.76602144186852528</v>
      </c>
      <c r="Y1920" s="21">
        <v>-1.0000000000000022</v>
      </c>
      <c r="Z1920" s="21">
        <v>-1.0000000000000022</v>
      </c>
      <c r="AA1920" s="21">
        <v>37.679235120701435</v>
      </c>
      <c r="AB1920" s="21">
        <v>1.8646629889211577E-2</v>
      </c>
      <c r="AC1920" s="21">
        <v>-5.4082833664155304E-2</v>
      </c>
      <c r="AD1920" s="21">
        <v>0.33249096151524887</v>
      </c>
      <c r="AE1920" s="21">
        <v>14.852737887015261</v>
      </c>
      <c r="AF1920" s="21">
        <v>-1.0000000000000022</v>
      </c>
      <c r="AG1920" s="21">
        <v>-1.0000000000000022</v>
      </c>
      <c r="AH1920" s="21">
        <v>-1.0000000000000022</v>
      </c>
      <c r="AI1920" s="21">
        <v>-3.3127285982275934E-3</v>
      </c>
      <c r="AJ1920" s="21">
        <v>0</v>
      </c>
      <c r="AK1920" s="21">
        <v>0.63427630832624959</v>
      </c>
      <c r="AL1920" s="21">
        <v>-2.091215935675142E-5</v>
      </c>
      <c r="AM1920" s="21">
        <v>0.17225139679862514</v>
      </c>
      <c r="AN1920" s="21">
        <v>-4.970033017092166E-2</v>
      </c>
      <c r="AO1920" s="21">
        <v>7.4776664615968764</v>
      </c>
      <c r="AP1920" s="21">
        <v>-1.2426128150698257</v>
      </c>
      <c r="AQ1920" s="21">
        <v>32.96592089188497</v>
      </c>
      <c r="AR1920" s="21">
        <v>0.74609048942536316</v>
      </c>
      <c r="AS1920" s="21">
        <v>0.92213650761204768</v>
      </c>
      <c r="AT1920" s="21">
        <v>-1.0000000000000022</v>
      </c>
      <c r="AU1920" s="21">
        <v>-1.0000000000000022</v>
      </c>
      <c r="AV1920" s="21">
        <v>-0.85683552159023069</v>
      </c>
      <c r="AW1920" s="21">
        <v>49.018495207695366</v>
      </c>
      <c r="AX1920" s="21">
        <v>48.952240635730817</v>
      </c>
      <c r="AY1920" s="21">
        <v>4.0319081780590856E-3</v>
      </c>
      <c r="AZ1920" s="21">
        <v>-39.79752226165418</v>
      </c>
      <c r="BA1920" s="26">
        <v>1338.283200800586</v>
      </c>
    </row>
    <row r="1921" spans="1:100" x14ac:dyDescent="0.25">
      <c r="A1921">
        <v>4662</v>
      </c>
      <c r="B1921" t="s">
        <v>2271</v>
      </c>
      <c r="C1921" s="26">
        <v>3</v>
      </c>
      <c r="D1921" s="21">
        <v>0.65169963930584529</v>
      </c>
      <c r="E1921" s="21">
        <v>0</v>
      </c>
      <c r="F1921" s="21">
        <v>-0.48839091325716311</v>
      </c>
      <c r="G1921" s="21">
        <v>-0.48839091325716311</v>
      </c>
      <c r="H1921" s="21">
        <v>0.12902911880087806</v>
      </c>
      <c r="I1921" s="21">
        <v>0</v>
      </c>
      <c r="J1921" s="21">
        <v>7.7417471280526842</v>
      </c>
      <c r="K1921" s="21">
        <v>0.12902911880087806</v>
      </c>
      <c r="L1921" s="21">
        <v>-0.99999999999999856</v>
      </c>
      <c r="M1921" s="21">
        <v>-0.99999999999999856</v>
      </c>
      <c r="N1921" s="21">
        <v>2.5805823760175617</v>
      </c>
      <c r="O1921" s="21">
        <v>7.9050558541013629</v>
      </c>
      <c r="P1921" s="21">
        <v>2.7959353598444824E-2</v>
      </c>
      <c r="Q1921" s="21">
        <v>-0.80751034842529967</v>
      </c>
      <c r="R1921" s="21">
        <v>-0.31795365906946321</v>
      </c>
      <c r="S1921" s="21">
        <v>0.34396273450872106</v>
      </c>
      <c r="T1921" s="21">
        <v>0.35561169441176388</v>
      </c>
      <c r="U1921" s="21">
        <v>-3.235162055370993E-2</v>
      </c>
      <c r="V1921" s="21">
        <v>-7.4195213997469327E-3</v>
      </c>
      <c r="W1921" s="21">
        <v>21.230966726646017</v>
      </c>
      <c r="X1921" s="21">
        <v>0.41890006058471735</v>
      </c>
      <c r="Y1921" s="21">
        <v>-0.99999999999999856</v>
      </c>
      <c r="Z1921" s="21">
        <v>-0.99999999999999856</v>
      </c>
      <c r="AA1921" s="21">
        <v>44.841769750506053</v>
      </c>
      <c r="AB1921" s="21">
        <v>0.11149330707083648</v>
      </c>
      <c r="AC1921" s="21">
        <v>0.26264636899451621</v>
      </c>
      <c r="AD1921" s="21">
        <v>0.10443545759323744</v>
      </c>
      <c r="AE1921" s="21">
        <v>23.928756682929503</v>
      </c>
      <c r="AF1921" s="21">
        <v>-0.99999999999999856</v>
      </c>
      <c r="AG1921" s="21">
        <v>-0.99999999999999856</v>
      </c>
      <c r="AH1921" s="21">
        <v>-0.99999999999999856</v>
      </c>
      <c r="AI1921" s="21">
        <v>0</v>
      </c>
      <c r="AJ1921" s="21">
        <v>-7.4195213997469327E-3</v>
      </c>
      <c r="AK1921" s="21">
        <v>0.13335007825542264</v>
      </c>
      <c r="AL1921" s="21">
        <v>0.34559104182120293</v>
      </c>
      <c r="AM1921" s="21">
        <v>3.7019715057180855E-3</v>
      </c>
      <c r="AN1921" s="21">
        <v>0.34730888794660902</v>
      </c>
      <c r="AO1921" s="21">
        <v>0.75929967892006456</v>
      </c>
      <c r="AP1921" s="21">
        <v>10.410677407771239</v>
      </c>
      <c r="AQ1921" s="21">
        <v>28.9727138546987</v>
      </c>
      <c r="AR1921" s="21">
        <v>0.65980328696702795</v>
      </c>
      <c r="AS1921" s="21">
        <v>0.54792917938559482</v>
      </c>
      <c r="AT1921" s="21">
        <v>-0.99999999999999856</v>
      </c>
      <c r="AU1921" s="21">
        <v>-0.99999999999999856</v>
      </c>
      <c r="AV1921" s="21">
        <v>-0.80634457232662626</v>
      </c>
      <c r="AW1921" s="21">
        <v>63.157503012378697</v>
      </c>
      <c r="AX1921" s="21">
        <v>62.415550872403998</v>
      </c>
      <c r="AY1921" s="21">
        <v>0.20855359025003856</v>
      </c>
      <c r="AZ1921" s="21">
        <v>-5.7483043770046054</v>
      </c>
      <c r="BA1921" s="26">
        <v>1442.0224094058287</v>
      </c>
    </row>
    <row r="1922" spans="1:100" x14ac:dyDescent="0.25">
      <c r="A1922">
        <v>4663</v>
      </c>
      <c r="B1922" t="s">
        <v>2272</v>
      </c>
      <c r="C1922" s="26">
        <v>2</v>
      </c>
      <c r="D1922" s="21">
        <v>4.9191973943366882</v>
      </c>
      <c r="E1922" s="21">
        <v>0.26372615962890844</v>
      </c>
      <c r="F1922" s="21">
        <v>0.73364422354818082</v>
      </c>
      <c r="G1922" s="21">
        <v>0.74464264030353677</v>
      </c>
      <c r="H1922" s="21">
        <v>0.20627887571625453</v>
      </c>
      <c r="I1922" s="21">
        <v>0</v>
      </c>
      <c r="J1922" s="21">
        <v>12.376732542975271</v>
      </c>
      <c r="K1922" s="21">
        <v>0.20627887571625453</v>
      </c>
      <c r="L1922" s="21">
        <v>-1</v>
      </c>
      <c r="M1922" s="21">
        <v>-1</v>
      </c>
      <c r="N1922" s="21">
        <v>4.1255775143250908</v>
      </c>
      <c r="O1922" s="21">
        <v>16.701057906640749</v>
      </c>
      <c r="P1922" s="21">
        <v>1.5034103138244364</v>
      </c>
      <c r="Q1922" s="21">
        <v>3.8021192356982096</v>
      </c>
      <c r="R1922" s="21">
        <v>1.2502924396035329</v>
      </c>
      <c r="S1922" s="21">
        <v>0.35341410885497426</v>
      </c>
      <c r="T1922" s="21">
        <v>0.38119675157323329</v>
      </c>
      <c r="U1922" s="21">
        <v>0.19775626313773431</v>
      </c>
      <c r="V1922" s="21">
        <v>1.6518044610612237E-2</v>
      </c>
      <c r="W1922" s="21">
        <v>31.900043552014964</v>
      </c>
      <c r="X1922" s="21">
        <v>1.3594214383115788</v>
      </c>
      <c r="Y1922" s="21">
        <v>-1</v>
      </c>
      <c r="Z1922" s="21">
        <v>-1</v>
      </c>
      <c r="AA1922" s="21">
        <v>58.024972357571407</v>
      </c>
      <c r="AB1922" s="21">
        <v>0.25218289567700763</v>
      </c>
      <c r="AC1922" s="21">
        <v>0.25244766366543103</v>
      </c>
      <c r="AD1922" s="21">
        <v>0.2466986091928921</v>
      </c>
      <c r="AE1922" s="21">
        <v>30.036320611011597</v>
      </c>
      <c r="AF1922" s="21">
        <v>-1</v>
      </c>
      <c r="AG1922" s="21">
        <v>-1</v>
      </c>
      <c r="AH1922" s="21">
        <v>-1</v>
      </c>
      <c r="AI1922" s="21">
        <v>8.7905125407760493E-3</v>
      </c>
      <c r="AJ1922" s="21">
        <v>1.6518044610612237E-2</v>
      </c>
      <c r="AK1922" s="21">
        <v>-7.1907362112721238E-2</v>
      </c>
      <c r="AL1922" s="21">
        <v>0.24373531910196855</v>
      </c>
      <c r="AM1922" s="21">
        <v>-9.2097773930048768E-2</v>
      </c>
      <c r="AN1922" s="21">
        <v>0.27553863414510255</v>
      </c>
      <c r="AO1922" s="21">
        <v>-1.958150791611688</v>
      </c>
      <c r="AP1922" s="21">
        <v>7.4033120819342688</v>
      </c>
      <c r="AQ1922" s="21">
        <v>37.582445634413745</v>
      </c>
      <c r="AR1922" s="21">
        <v>0.87272698808705873</v>
      </c>
      <c r="AS1922" s="21">
        <v>1.4637386980170399</v>
      </c>
      <c r="AT1922" s="21">
        <v>-1</v>
      </c>
      <c r="AU1922" s="21">
        <v>-1</v>
      </c>
      <c r="AV1922" s="21">
        <v>1.7109047570714746</v>
      </c>
      <c r="AW1922" s="21">
        <v>72.313213885165709</v>
      </c>
      <c r="AX1922" s="21">
        <v>72.656308287719426</v>
      </c>
      <c r="AY1922" s="21">
        <v>0.30137819580648617</v>
      </c>
      <c r="AZ1922" s="21">
        <v>23.600452334018133</v>
      </c>
      <c r="BA1922" s="26">
        <v>1446.5665101944719</v>
      </c>
    </row>
    <row r="1923" spans="1:100" x14ac:dyDescent="0.25">
      <c r="A1923">
        <v>4664</v>
      </c>
      <c r="B1923" t="s">
        <v>2273</v>
      </c>
      <c r="C1923" s="26">
        <v>2</v>
      </c>
      <c r="D1923" s="21">
        <v>4.5384731302680104</v>
      </c>
      <c r="E1923" s="21">
        <v>0.17915660991515289</v>
      </c>
      <c r="F1923" s="21">
        <v>0.52305680674454402</v>
      </c>
      <c r="G1923" s="21">
        <v>0.53309892629124234</v>
      </c>
      <c r="H1923" s="21">
        <v>0.16251480436419316</v>
      </c>
      <c r="I1923" s="21">
        <v>0</v>
      </c>
      <c r="J1923" s="21">
        <v>9.7508882618515891</v>
      </c>
      <c r="K1923" s="21">
        <v>0.16251480436419316</v>
      </c>
      <c r="L1923" s="21">
        <v>-1</v>
      </c>
      <c r="M1923" s="21">
        <v>-1</v>
      </c>
      <c r="N1923" s="21">
        <v>3.2502960872838633</v>
      </c>
      <c r="O1923" s="21">
        <v>13.97349224840797</v>
      </c>
      <c r="P1923" s="21">
        <v>1.0751107487990241</v>
      </c>
      <c r="Q1923" s="21">
        <v>2.801071957994036</v>
      </c>
      <c r="R1923" s="21">
        <v>0.92150005986658079</v>
      </c>
      <c r="S1923" s="21">
        <v>0.34523335332640037</v>
      </c>
      <c r="T1923" s="21">
        <v>0.34665743748408639</v>
      </c>
      <c r="U1923" s="21">
        <v>0.15498688304083202</v>
      </c>
      <c r="V1923" s="21">
        <v>1.0862711870199231E-2</v>
      </c>
      <c r="W1923" s="21">
        <v>29.200689364769278</v>
      </c>
      <c r="X1923" s="21">
        <v>1.1612880673220007</v>
      </c>
      <c r="Y1923" s="21">
        <v>-1</v>
      </c>
      <c r="Z1923" s="21">
        <v>-1</v>
      </c>
      <c r="AA1923" s="21">
        <v>52.467436856257308</v>
      </c>
      <c r="AB1923" s="21">
        <v>0.20420906219561524</v>
      </c>
      <c r="AC1923" s="21">
        <v>0.20445562422884195</v>
      </c>
      <c r="AD1923" s="21">
        <v>0.19911870442686896</v>
      </c>
      <c r="AE1923" s="21">
        <v>25.616659986067674</v>
      </c>
      <c r="AF1923" s="21">
        <v>-1</v>
      </c>
      <c r="AG1923" s="21">
        <v>-1</v>
      </c>
      <c r="AH1923" s="21">
        <v>-1</v>
      </c>
      <c r="AI1923" s="21">
        <v>5.6894526579213036E-3</v>
      </c>
      <c r="AJ1923" s="21">
        <v>1.0862711870199231E-2</v>
      </c>
      <c r="AK1923" s="21">
        <v>-1.4111263366433285E-2</v>
      </c>
      <c r="AL1923" s="21">
        <v>0.18593922035568061</v>
      </c>
      <c r="AM1923" s="21">
        <v>-2.4781306898171346E-2</v>
      </c>
      <c r="AN1923" s="21">
        <v>0.20822216711322511</v>
      </c>
      <c r="AO1923" s="21">
        <v>-0.24400988212815067</v>
      </c>
      <c r="AP1923" s="21">
        <v>5.689171172450731</v>
      </c>
      <c r="AQ1923" s="21">
        <v>34.708792583481767</v>
      </c>
      <c r="AR1923" s="21">
        <v>0.80947225953633728</v>
      </c>
      <c r="AS1923" s="21">
        <v>1.2591808423536845</v>
      </c>
      <c r="AT1923" s="21">
        <v>-1</v>
      </c>
      <c r="AU1923" s="21">
        <v>-1</v>
      </c>
      <c r="AV1923" s="21">
        <v>1.2745840298269917</v>
      </c>
      <c r="AW1923" s="21">
        <v>65.908560827244727</v>
      </c>
      <c r="AX1923" s="21">
        <v>66.167750191429661</v>
      </c>
      <c r="AY1923" s="21">
        <v>0.25204519172436202</v>
      </c>
      <c r="AZ1923" s="21">
        <v>14.957679003714196</v>
      </c>
      <c r="BA1923" s="26">
        <v>1464.8999207038676</v>
      </c>
    </row>
    <row r="1924" spans="1:100" x14ac:dyDescent="0.25">
      <c r="A1924">
        <v>4665</v>
      </c>
      <c r="B1924" t="s">
        <v>2274</v>
      </c>
      <c r="C1924" s="26">
        <v>3</v>
      </c>
      <c r="D1924" s="21">
        <v>4.2099106010386125</v>
      </c>
      <c r="E1924" s="21">
        <v>0</v>
      </c>
      <c r="F1924" s="21">
        <v>-0.353329737988759</v>
      </c>
      <c r="G1924" s="21">
        <v>-0.353329737988759</v>
      </c>
      <c r="H1924" s="21">
        <v>-9.4406732238983063E-2</v>
      </c>
      <c r="I1924" s="21">
        <v>0</v>
      </c>
      <c r="J1924" s="21">
        <v>-5.6644039343389867</v>
      </c>
      <c r="K1924" s="21">
        <v>-9.4406732238983063E-2</v>
      </c>
      <c r="L1924" s="21">
        <v>-0.99999999999999734</v>
      </c>
      <c r="M1924" s="21">
        <v>-0.99999999999999734</v>
      </c>
      <c r="N1924" s="21">
        <v>-1.8881346447796616</v>
      </c>
      <c r="O1924" s="21">
        <v>-1.8078230712891339</v>
      </c>
      <c r="P1924" s="21">
        <v>0.59091716567079844</v>
      </c>
      <c r="Q1924" s="21">
        <v>2.7553408682450997</v>
      </c>
      <c r="R1924" s="21">
        <v>1.1076892773197096</v>
      </c>
      <c r="S1924" s="21">
        <v>0.33333333333333265</v>
      </c>
      <c r="T1924" s="21">
        <v>0.27757891116859984</v>
      </c>
      <c r="U1924" s="21">
        <v>-0.13481593071411124</v>
      </c>
      <c r="V1924" s="21">
        <v>-2.5138871120373146E-2</v>
      </c>
      <c r="W1924" s="21">
        <v>21.814566996257245</v>
      </c>
      <c r="X1924" s="21">
        <v>-1.5865639424123008E-2</v>
      </c>
      <c r="Y1924" s="21">
        <v>-0.99999999999999734</v>
      </c>
      <c r="Z1924" s="21">
        <v>-0.99999999999999734</v>
      </c>
      <c r="AA1924" s="21">
        <v>17.480779646671589</v>
      </c>
      <c r="AB1924" s="21">
        <v>-4.6898643322059008E-2</v>
      </c>
      <c r="AC1924" s="21">
        <v>5.1290902403557964E-2</v>
      </c>
      <c r="AD1924" s="21">
        <v>-0.11322179161960616</v>
      </c>
      <c r="AE1924" s="21">
        <v>-5.441476626905362</v>
      </c>
      <c r="AF1924" s="21">
        <v>-0.99999999999999734</v>
      </c>
      <c r="AG1924" s="21">
        <v>-0.99999999999999734</v>
      </c>
      <c r="AH1924" s="21">
        <v>-0.99999999999999734</v>
      </c>
      <c r="AI1924" s="21">
        <v>0</v>
      </c>
      <c r="AJ1924" s="21">
        <v>-2.5138871120373146E-2</v>
      </c>
      <c r="AK1924" s="21">
        <v>-6.3625430375588279E-2</v>
      </c>
      <c r="AL1924" s="21">
        <v>0.2364750957307114</v>
      </c>
      <c r="AM1924" s="21">
        <v>0.44705331789259756</v>
      </c>
      <c r="AN1924" s="21">
        <v>-0.13328348101513085</v>
      </c>
      <c r="AO1924" s="21">
        <v>10.858205795436998</v>
      </c>
      <c r="AP1924" s="21">
        <v>-2.1497115467247148</v>
      </c>
      <c r="AQ1924" s="21">
        <v>16.150163061918267</v>
      </c>
      <c r="AR1924" s="21">
        <v>0.45095744266744797</v>
      </c>
      <c r="AS1924" s="21">
        <v>-0.11027237166310616</v>
      </c>
      <c r="AT1924" s="21">
        <v>-0.99999999999999734</v>
      </c>
      <c r="AU1924" s="21">
        <v>-0.99999999999999734</v>
      </c>
      <c r="AV1924" s="21">
        <v>0.75435953933095079</v>
      </c>
      <c r="AW1924" s="21">
        <v>13.523245028657753</v>
      </c>
      <c r="AX1924" s="21">
        <v>11.009357916620436</v>
      </c>
      <c r="AY1924" s="21">
        <v>0.11566584067492182</v>
      </c>
      <c r="AZ1924" s="21">
        <v>-5.8898778582147671</v>
      </c>
      <c r="BA1924" s="26">
        <v>1379.6533759372608</v>
      </c>
      <c r="CU1924" t="e">
        <v>#N/A</v>
      </c>
      <c r="CV1924" t="e">
        <v>#N/A</v>
      </c>
    </row>
    <row r="1925" spans="1:100" x14ac:dyDescent="0.25">
      <c r="A1925">
        <v>4669</v>
      </c>
      <c r="B1925" t="s">
        <v>2275</v>
      </c>
      <c r="C1925" s="26">
        <v>3</v>
      </c>
      <c r="D1925" s="21">
        <v>6.7031195411143223</v>
      </c>
      <c r="E1925" s="21">
        <v>-0.52819464997718879</v>
      </c>
      <c r="F1925" s="21">
        <v>1.0192785010119902</v>
      </c>
      <c r="G1925" s="21">
        <v>0.88463230859259312</v>
      </c>
      <c r="H1925" s="21">
        <v>0.25286088449964966</v>
      </c>
      <c r="I1925" s="21">
        <v>0</v>
      </c>
      <c r="J1925" s="21">
        <v>15.171653069978975</v>
      </c>
      <c r="K1925" s="21">
        <v>0.25286088449964966</v>
      </c>
      <c r="L1925" s="21">
        <v>-0.99999999999999933</v>
      </c>
      <c r="M1925" s="21">
        <v>-0.99999999999999933</v>
      </c>
      <c r="N1925" s="21">
        <v>5.0572176899929966</v>
      </c>
      <c r="O1925" s="21">
        <v>22.759404919685892</v>
      </c>
      <c r="P1925" s="21">
        <v>-0.3177022610673203</v>
      </c>
      <c r="Q1925" s="21">
        <v>-2.6911362569766957</v>
      </c>
      <c r="R1925" s="21">
        <v>-1.0924453540235164</v>
      </c>
      <c r="S1925" s="21">
        <v>0.33333333333333309</v>
      </c>
      <c r="T1925" s="21">
        <v>0.27759508747364542</v>
      </c>
      <c r="U1925" s="21">
        <v>9.5320498622688238E-2</v>
      </c>
      <c r="V1925" s="21">
        <v>0</v>
      </c>
      <c r="W1925" s="21">
        <v>18.135521397200701</v>
      </c>
      <c r="X1925" s="21">
        <v>0.78936766987144347</v>
      </c>
      <c r="Y1925" s="21">
        <v>-0.99999999999999933</v>
      </c>
      <c r="Z1925" s="21">
        <v>-0.99999999999999933</v>
      </c>
      <c r="AA1925" s="21">
        <v>62.122809157115427</v>
      </c>
      <c r="AB1925" s="21">
        <v>0.15102375404389035</v>
      </c>
      <c r="AC1925" s="21">
        <v>0.32817546161346101</v>
      </c>
      <c r="AD1925" s="21">
        <v>0.42239544662141448</v>
      </c>
      <c r="AE1925" s="21">
        <v>45.079733113938275</v>
      </c>
      <c r="AF1925" s="21">
        <v>-0.99999999999999933</v>
      </c>
      <c r="AG1925" s="21">
        <v>-0.99999999999999933</v>
      </c>
      <c r="AH1925" s="21">
        <v>-0.99999999999999933</v>
      </c>
      <c r="AI1925" s="21">
        <v>2.4034554399387592E-2</v>
      </c>
      <c r="AJ1925" s="21">
        <v>0</v>
      </c>
      <c r="AK1925" s="21">
        <v>-0.10990051360617004</v>
      </c>
      <c r="AL1925" s="21">
        <v>7.0569554189915298E-2</v>
      </c>
      <c r="AM1925" s="21">
        <v>-8.4284527083688388E-2</v>
      </c>
      <c r="AN1925" s="21">
        <v>0.2691493755692238</v>
      </c>
      <c r="AO1925" s="21">
        <v>-2.6566157451230619</v>
      </c>
      <c r="AP1925" s="21">
        <v>7.0815821601801714</v>
      </c>
      <c r="AQ1925" s="21">
        <v>33.307174467179649</v>
      </c>
      <c r="AR1925" s="21">
        <v>0.70624891942966661</v>
      </c>
      <c r="AS1925" s="21">
        <v>1.0422285543710923</v>
      </c>
      <c r="AT1925" s="21">
        <v>-0.99999999999999933</v>
      </c>
      <c r="AU1925" s="21">
        <v>-0.99999999999999933</v>
      </c>
      <c r="AV1925" s="21">
        <v>-0.20781304543092446</v>
      </c>
      <c r="AW1925" s="21">
        <v>91.963796236981537</v>
      </c>
      <c r="AX1925" s="21">
        <v>92.444487324969259</v>
      </c>
      <c r="AY1925" s="21">
        <v>-4.8073308254580491E-2</v>
      </c>
      <c r="AZ1925" s="21">
        <v>12.742933939300631</v>
      </c>
      <c r="BA1925" s="26">
        <v>1486.8276448280856</v>
      </c>
    </row>
    <row r="1926" spans="1:100" x14ac:dyDescent="0.25">
      <c r="A1926">
        <v>4674</v>
      </c>
      <c r="B1926" t="s">
        <v>2276</v>
      </c>
      <c r="C1926" s="26">
        <v>3</v>
      </c>
      <c r="D1926" s="21">
        <v>4.8085115710441739</v>
      </c>
      <c r="E1926" s="21">
        <v>-0.2162558077738459</v>
      </c>
      <c r="F1926" s="21">
        <v>0.78683161036682914</v>
      </c>
      <c r="G1926" s="21">
        <v>0.72933900620416858</v>
      </c>
      <c r="H1926" s="21">
        <v>-0.30678117577444997</v>
      </c>
      <c r="I1926" s="21">
        <v>0</v>
      </c>
      <c r="J1926" s="21">
        <v>-18.406870546467005</v>
      </c>
      <c r="K1926" s="21">
        <v>-0.30678117577444997</v>
      </c>
      <c r="L1926" s="21">
        <v>-1.0000000000000004</v>
      </c>
      <c r="M1926" s="21">
        <v>-1.0000000000000004</v>
      </c>
      <c r="N1926" s="21">
        <v>-6.1356235154889998</v>
      </c>
      <c r="O1926" s="21">
        <v>-12.869019969218664</v>
      </c>
      <c r="P1926" s="21">
        <v>0.94429765243418906</v>
      </c>
      <c r="Q1926" s="21">
        <v>0.25083135183358474</v>
      </c>
      <c r="R1926" s="21">
        <v>0.17305351941934582</v>
      </c>
      <c r="S1926" s="21">
        <v>0.33333333333333348</v>
      </c>
      <c r="T1926" s="21">
        <v>0.38719312802380501</v>
      </c>
      <c r="U1926" s="21">
        <v>0.19732659801898297</v>
      </c>
      <c r="V1926" s="21">
        <v>-2.8267921250136364E-2</v>
      </c>
      <c r="W1926" s="21">
        <v>47.854652556017442</v>
      </c>
      <c r="X1926" s="21">
        <v>1.7270988147259898</v>
      </c>
      <c r="Y1926" s="21">
        <v>-1.0000000000000004</v>
      </c>
      <c r="Z1926" s="21">
        <v>-1.0000000000000004</v>
      </c>
      <c r="AA1926" s="21">
        <v>63.836418152141576</v>
      </c>
      <c r="AB1926" s="21">
        <v>9.9557170004869827E-2</v>
      </c>
      <c r="AC1926" s="21">
        <v>-9.8613937147242467E-2</v>
      </c>
      <c r="AD1926" s="21">
        <v>0.31523100867646914</v>
      </c>
      <c r="AE1926" s="21">
        <v>15.808712076704834</v>
      </c>
      <c r="AF1926" s="21">
        <v>-1.0000000000000004</v>
      </c>
      <c r="AG1926" s="21">
        <v>-1.0000000000000004</v>
      </c>
      <c r="AH1926" s="21">
        <v>-1.0000000000000004</v>
      </c>
      <c r="AI1926" s="21">
        <v>0</v>
      </c>
      <c r="AJ1926" s="21">
        <v>-2.8267921250136364E-2</v>
      </c>
      <c r="AK1926" s="21">
        <v>-0.12846836931338648</v>
      </c>
      <c r="AL1926" s="21">
        <v>0.16050462886938399</v>
      </c>
      <c r="AM1926" s="21">
        <v>-2.8669469050597376E-2</v>
      </c>
      <c r="AN1926" s="21">
        <v>0.17002818029098796</v>
      </c>
      <c r="AO1926" s="21">
        <v>-1.3590785728318668</v>
      </c>
      <c r="AP1926" s="21">
        <v>5.0532276516216186</v>
      </c>
      <c r="AQ1926" s="21">
        <v>29.447782009550409</v>
      </c>
      <c r="AR1926" s="21">
        <v>0.88958513812598539</v>
      </c>
      <c r="AS1926" s="21">
        <v>1.4203176389515384</v>
      </c>
      <c r="AT1926" s="21">
        <v>-1.0000000000000004</v>
      </c>
      <c r="AU1926" s="21">
        <v>-1.0000000000000004</v>
      </c>
      <c r="AV1926" s="21">
        <v>0.90239252562351446</v>
      </c>
      <c r="AW1926" s="21">
        <v>56.020625834544553</v>
      </c>
      <c r="AX1926" s="21">
        <v>53.193833709530914</v>
      </c>
      <c r="AY1926" s="21">
        <v>0.32236937766116258</v>
      </c>
      <c r="AZ1926" s="21">
        <v>-6.8134431433622291</v>
      </c>
      <c r="BA1926" s="26">
        <v>1416.7154211568429</v>
      </c>
      <c r="CU1926" t="e">
        <v>#N/A</v>
      </c>
      <c r="CV1926" t="e">
        <v>#N/A</v>
      </c>
    </row>
    <row r="1927" spans="1:100" x14ac:dyDescent="0.25">
      <c r="A1927">
        <v>4678</v>
      </c>
      <c r="B1927" t="s">
        <v>2277</v>
      </c>
      <c r="C1927" s="26">
        <v>3</v>
      </c>
      <c r="D1927" s="21">
        <v>4.9560900982204741</v>
      </c>
      <c r="E1927" s="21">
        <v>-1.5657913140038247E-2</v>
      </c>
      <c r="F1927" s="21">
        <v>-8.331183383498364E-2</v>
      </c>
      <c r="G1927" s="21">
        <v>-8.7390773539972488E-2</v>
      </c>
      <c r="H1927" s="21">
        <v>0.57670354115481925</v>
      </c>
      <c r="I1927" s="21">
        <v>0</v>
      </c>
      <c r="J1927" s="21">
        <v>34.60221246928915</v>
      </c>
      <c r="K1927" s="21">
        <v>0.57670354115481925</v>
      </c>
      <c r="L1927" s="21">
        <v>-1.0000000000000016</v>
      </c>
      <c r="M1927" s="21">
        <v>-1.0000000000000016</v>
      </c>
      <c r="N1927" s="21">
        <v>11.534070823096384</v>
      </c>
      <c r="O1927" s="21">
        <v>39.470911793969691</v>
      </c>
      <c r="P1927" s="21">
        <v>-1.4289154669229613</v>
      </c>
      <c r="Q1927" s="21">
        <v>-4.0407317535550469</v>
      </c>
      <c r="R1927" s="21">
        <v>-1.4626296906970648</v>
      </c>
      <c r="S1927" s="21">
        <v>0.32120228699439229</v>
      </c>
      <c r="T1927" s="21">
        <v>0.38633113066646468</v>
      </c>
      <c r="U1927" s="21">
        <v>0.31546089352129891</v>
      </c>
      <c r="V1927" s="21">
        <v>8.2176200865260132E-2</v>
      </c>
      <c r="W1927" s="21">
        <v>21.138678835703885</v>
      </c>
      <c r="X1927" s="21">
        <v>1.9413442627213804</v>
      </c>
      <c r="Y1927" s="21">
        <v>-1.0000000000000016</v>
      </c>
      <c r="Z1927" s="21">
        <v>-1.0000000000000016</v>
      </c>
      <c r="AA1927" s="21">
        <v>44.829158881448983</v>
      </c>
      <c r="AB1927" s="21">
        <v>0.21143415682202429</v>
      </c>
      <c r="AC1927" s="21">
        <v>9.1503901779056193E-2</v>
      </c>
      <c r="AD1927" s="21">
        <v>0.20012413612776306</v>
      </c>
      <c r="AE1927" s="21">
        <v>25.153109736442183</v>
      </c>
      <c r="AF1927" s="21">
        <v>-1.0000000000000016</v>
      </c>
      <c r="AG1927" s="21">
        <v>-1.0000000000000016</v>
      </c>
      <c r="AH1927" s="21">
        <v>-1.0000000000000016</v>
      </c>
      <c r="AI1927" s="21">
        <v>-6.7551469271383946E-2</v>
      </c>
      <c r="AJ1927" s="21">
        <v>8.2176200865260132E-2</v>
      </c>
      <c r="AK1927" s="21">
        <v>-7.6862267050862951E-2</v>
      </c>
      <c r="AL1927" s="21">
        <v>0.4334956076907942</v>
      </c>
      <c r="AM1927" s="21">
        <v>0.19141227276425518</v>
      </c>
      <c r="AN1927" s="21">
        <v>0.43941690832530034</v>
      </c>
      <c r="AO1927" s="21">
        <v>4.400995483852066</v>
      </c>
      <c r="AP1927" s="21">
        <v>13.15290074658648</v>
      </c>
      <c r="AQ1927" s="21">
        <v>55.740891304993035</v>
      </c>
      <c r="AR1927" s="21">
        <v>1.105170512047416</v>
      </c>
      <c r="AS1927" s="21">
        <v>2.5180478038761991</v>
      </c>
      <c r="AT1927" s="21">
        <v>-1.0000000000000016</v>
      </c>
      <c r="AU1927" s="21">
        <v>-1.0000000000000016</v>
      </c>
      <c r="AV1927" s="21">
        <v>-1.5500204642370363</v>
      </c>
      <c r="AW1927" s="21">
        <v>97.452971422005092</v>
      </c>
      <c r="AX1927" s="21">
        <v>104.31956212310341</v>
      </c>
      <c r="AY1927" s="21">
        <v>0.28793694320007535</v>
      </c>
      <c r="AZ1927" s="21">
        <v>29.487271141934013</v>
      </c>
      <c r="BA1927" s="26">
        <v>1618.3811245372588</v>
      </c>
    </row>
    <row r="1928" spans="1:100" x14ac:dyDescent="0.25">
      <c r="A1928">
        <v>4680</v>
      </c>
      <c r="B1928" t="s">
        <v>2278</v>
      </c>
      <c r="C1928" s="26">
        <v>3</v>
      </c>
      <c r="D1928" s="21">
        <v>5.3530567153735564</v>
      </c>
      <c r="E1928" s="21">
        <v>0.54349426741558005</v>
      </c>
      <c r="F1928" s="21">
        <v>-0.39654723063916408</v>
      </c>
      <c r="G1928" s="21">
        <v>-0.23548043181815254</v>
      </c>
      <c r="H1928" s="21">
        <v>0.27011798543831189</v>
      </c>
      <c r="I1928" s="21">
        <v>0</v>
      </c>
      <c r="J1928" s="21">
        <v>16.207079126298716</v>
      </c>
      <c r="K1928" s="21">
        <v>0.27011798543831189</v>
      </c>
      <c r="L1928" s="21">
        <v>-1.0000000000000002</v>
      </c>
      <c r="M1928" s="21">
        <v>-1.0000000000000002</v>
      </c>
      <c r="N1928" s="21">
        <v>5.4023597087662392</v>
      </c>
      <c r="O1928" s="21">
        <v>21.324655409854113</v>
      </c>
      <c r="P1928" s="21">
        <v>-0.60055759023528843</v>
      </c>
      <c r="Q1928" s="21">
        <v>1.2749776798377666</v>
      </c>
      <c r="R1928" s="21">
        <v>0.31579120571874203</v>
      </c>
      <c r="S1928" s="21">
        <v>0.33333333333333331</v>
      </c>
      <c r="T1928" s="21">
        <v>0.37725971885182169</v>
      </c>
      <c r="U1928" s="21">
        <v>0.56282172981591438</v>
      </c>
      <c r="V1928" s="21">
        <v>0</v>
      </c>
      <c r="W1928" s="21">
        <v>40.13187186251033</v>
      </c>
      <c r="X1928" s="21">
        <v>2.7124279904926438</v>
      </c>
      <c r="Y1928" s="21">
        <v>-1.0000000000000002</v>
      </c>
      <c r="Z1928" s="21">
        <v>-1.0000000000000002</v>
      </c>
      <c r="AA1928" s="21">
        <v>85.607848485784658</v>
      </c>
      <c r="AB1928" s="21">
        <v>0.5146001434923374</v>
      </c>
      <c r="AC1928" s="21">
        <v>0.26034063611254621</v>
      </c>
      <c r="AD1928" s="21">
        <v>0.12826292874622752</v>
      </c>
      <c r="AE1928" s="21">
        <v>45.160185417555574</v>
      </c>
      <c r="AF1928" s="21">
        <v>-1.0000000000000002</v>
      </c>
      <c r="AG1928" s="21">
        <v>-1.0000000000000002</v>
      </c>
      <c r="AH1928" s="21">
        <v>-1.0000000000000002</v>
      </c>
      <c r="AI1928" s="21">
        <v>0</v>
      </c>
      <c r="AJ1928" s="21">
        <v>0</v>
      </c>
      <c r="AK1928" s="21">
        <v>2.4945095971725274E-2</v>
      </c>
      <c r="AL1928" s="21">
        <v>6.9201706871962945E-4</v>
      </c>
      <c r="AM1928" s="21">
        <v>-0.12651041617804154</v>
      </c>
      <c r="AN1928" s="21">
        <v>6.9686967105309375E-2</v>
      </c>
      <c r="AO1928" s="21">
        <v>-3.0380349245924125</v>
      </c>
      <c r="AP1928" s="21">
        <v>1.7456342629763335</v>
      </c>
      <c r="AQ1928" s="21">
        <v>56.338950988809053</v>
      </c>
      <c r="AR1928" s="21">
        <v>1.2734147820010704</v>
      </c>
      <c r="AS1928" s="21">
        <v>2.9825459759309578</v>
      </c>
      <c r="AT1928" s="21">
        <v>-1.0000000000000002</v>
      </c>
      <c r="AU1928" s="21">
        <v>-1.0000000000000002</v>
      </c>
      <c r="AV1928" s="21">
        <v>8.0310773900589313E-2</v>
      </c>
      <c r="AW1928" s="21">
        <v>108.67813815861504</v>
      </c>
      <c r="AX1928" s="21">
        <v>108.67813815861504</v>
      </c>
      <c r="AY1928" s="21">
        <v>0.31340432616981473</v>
      </c>
      <c r="AZ1928" s="21">
        <v>37.749234536288633</v>
      </c>
      <c r="BA1928" s="26">
        <v>1553.4810615412946</v>
      </c>
      <c r="CU1928" t="e">
        <v>#N/A</v>
      </c>
      <c r="CV1928" t="e">
        <v>#N/A</v>
      </c>
    </row>
    <row r="1929" spans="1:100" x14ac:dyDescent="0.25">
      <c r="A1929">
        <v>4681</v>
      </c>
      <c r="B1929" t="s">
        <v>2279</v>
      </c>
      <c r="C1929" s="26">
        <v>3</v>
      </c>
      <c r="D1929" s="21">
        <v>5.0751233317956883</v>
      </c>
      <c r="E1929" s="21">
        <v>-2.357560803056883E-2</v>
      </c>
      <c r="F1929" s="21">
        <v>0.28153546934232082</v>
      </c>
      <c r="G1929" s="21">
        <v>0.28153546934232082</v>
      </c>
      <c r="H1929" s="21">
        <v>0.32701038088669881</v>
      </c>
      <c r="I1929" s="21">
        <v>0</v>
      </c>
      <c r="J1929" s="21">
        <v>19.620622853201915</v>
      </c>
      <c r="K1929" s="21">
        <v>0.32701038088669881</v>
      </c>
      <c r="L1929" s="21">
        <v>-1</v>
      </c>
      <c r="M1929" s="21">
        <v>-1</v>
      </c>
      <c r="N1929" s="21">
        <v>6.5402076177339756</v>
      </c>
      <c r="O1929" s="21">
        <v>24.977281654339933</v>
      </c>
      <c r="P1929" s="21">
        <v>-0.15579791687508981</v>
      </c>
      <c r="Q1929" s="21">
        <v>1.6361011132380738</v>
      </c>
      <c r="R1929" s="21">
        <v>0.51711586449414781</v>
      </c>
      <c r="S1929" s="21">
        <v>0.34927972879055413</v>
      </c>
      <c r="T1929" s="21">
        <v>0.36920296387741902</v>
      </c>
      <c r="U1929" s="21">
        <v>0.33801071914372571</v>
      </c>
      <c r="V1929" s="21">
        <v>-3.3691197683017475E-2</v>
      </c>
      <c r="W1929" s="21">
        <v>27.831673329679294</v>
      </c>
      <c r="X1929" s="21">
        <v>1.5772376328021571</v>
      </c>
      <c r="Y1929" s="21">
        <v>-1</v>
      </c>
      <c r="Z1929" s="21">
        <v>-1</v>
      </c>
      <c r="AA1929" s="21">
        <v>48.548778045870378</v>
      </c>
      <c r="AB1929" s="21">
        <v>0.30201191707923336</v>
      </c>
      <c r="AC1929" s="21">
        <v>-6.9784183254301496E-2</v>
      </c>
      <c r="AD1929" s="21">
        <v>0.17177204320900663</v>
      </c>
      <c r="AE1929" s="21">
        <v>20.199988851696911</v>
      </c>
      <c r="AF1929" s="21">
        <v>-1</v>
      </c>
      <c r="AG1929" s="21">
        <v>-1</v>
      </c>
      <c r="AH1929" s="21">
        <v>-1</v>
      </c>
      <c r="AI1929" s="21">
        <v>0</v>
      </c>
      <c r="AJ1929" s="21">
        <v>-3.3691197683017475E-2</v>
      </c>
      <c r="AK1929" s="21">
        <v>9.2155410414254263E-2</v>
      </c>
      <c r="AL1929" s="21">
        <v>-0.12969726422015393</v>
      </c>
      <c r="AM1929" s="21">
        <v>-0.10811133225893681</v>
      </c>
      <c r="AN1929" s="21">
        <v>-0.10887913454072944</v>
      </c>
      <c r="AO1929" s="21">
        <v>-2.2420062544021491</v>
      </c>
      <c r="AP1929" s="21">
        <v>-3.3704646846190065</v>
      </c>
      <c r="AQ1929" s="21">
        <v>47.45229618288122</v>
      </c>
      <c r="AR1929" s="21">
        <v>1.0228022141286812</v>
      </c>
      <c r="AS1929" s="21">
        <v>1.9042480136888567</v>
      </c>
      <c r="AT1929" s="21">
        <v>-1</v>
      </c>
      <c r="AU1929" s="21">
        <v>-1</v>
      </c>
      <c r="AV1929" s="21">
        <v>0.79865133383646902</v>
      </c>
      <c r="AW1929" s="21">
        <v>70.155595015591302</v>
      </c>
      <c r="AX1929" s="21">
        <v>66.786475247289559</v>
      </c>
      <c r="AY1929" s="21">
        <v>1.3329362082181155E-2</v>
      </c>
      <c r="AZ1929" s="21">
        <v>-28.546288159366053</v>
      </c>
      <c r="BA1929" s="26">
        <v>1461.0869175435512</v>
      </c>
      <c r="CU1929" t="e">
        <v>#N/A</v>
      </c>
      <c r="CV1929" t="e">
        <v>#N/A</v>
      </c>
    </row>
    <row r="1930" spans="1:100" x14ac:dyDescent="0.25">
      <c r="A1930">
        <v>4682</v>
      </c>
      <c r="B1930" t="s">
        <v>2131</v>
      </c>
      <c r="C1930" s="26">
        <v>3</v>
      </c>
      <c r="D1930" s="21">
        <v>4.2240579305558494</v>
      </c>
      <c r="E1930" s="21">
        <v>-3.3704916786481742E-2</v>
      </c>
      <c r="F1930" s="21">
        <v>-7.5631387390377114E-2</v>
      </c>
      <c r="G1930" s="21">
        <v>-7.5631387390377114E-2</v>
      </c>
      <c r="H1930" s="21">
        <v>7.3916333280383745E-2</v>
      </c>
      <c r="I1930" s="21">
        <v>0</v>
      </c>
      <c r="J1930" s="21">
        <v>4.4349799968230235</v>
      </c>
      <c r="K1930" s="21">
        <v>7.3916333280383745E-2</v>
      </c>
      <c r="L1930" s="21">
        <v>-1.0000000000000002</v>
      </c>
      <c r="M1930" s="21">
        <v>-1.0000000000000002</v>
      </c>
      <c r="N1930" s="21">
        <v>1.4783266656076719</v>
      </c>
      <c r="O1930" s="21">
        <v>8.5834065399884985</v>
      </c>
      <c r="P1930" s="21">
        <v>0.27273953257730682</v>
      </c>
      <c r="Q1930" s="21">
        <v>1.0309538967224436</v>
      </c>
      <c r="R1930" s="21">
        <v>0.27612177872015803</v>
      </c>
      <c r="S1930" s="21">
        <v>0.32222519185213799</v>
      </c>
      <c r="T1930" s="21">
        <v>0.24320592190047624</v>
      </c>
      <c r="U1930" s="21">
        <v>5.7391658847932576E-2</v>
      </c>
      <c r="V1930" s="21">
        <v>-4.5235273885615636E-2</v>
      </c>
      <c r="W1930" s="21">
        <v>20.146846617381904</v>
      </c>
      <c r="X1930" s="21">
        <v>0.35954236111740984</v>
      </c>
      <c r="Y1930" s="21">
        <v>-1.0000000000000002</v>
      </c>
      <c r="Z1930" s="21">
        <v>-1.0000000000000002</v>
      </c>
      <c r="AA1930" s="21">
        <v>66.773025893451106</v>
      </c>
      <c r="AB1930" s="21">
        <v>0.24570561671788888</v>
      </c>
      <c r="AC1930" s="21">
        <v>0.49643711133872159</v>
      </c>
      <c r="AD1930" s="21">
        <v>0.18485842189036975</v>
      </c>
      <c r="AE1930" s="21">
        <v>46.350057497349042</v>
      </c>
      <c r="AF1930" s="21">
        <v>-1.0000000000000002</v>
      </c>
      <c r="AG1930" s="21">
        <v>-1.0000000000000002</v>
      </c>
      <c r="AH1930" s="21">
        <v>-1.0000000000000002</v>
      </c>
      <c r="AI1930" s="21">
        <v>0</v>
      </c>
      <c r="AJ1930" s="21">
        <v>-4.5235273885615636E-2</v>
      </c>
      <c r="AK1930" s="21">
        <v>-8.441881900228719E-2</v>
      </c>
      <c r="AL1930" s="21">
        <v>0.35250636515053191</v>
      </c>
      <c r="AM1930" s="21">
        <v>-3.8845131579540532E-2</v>
      </c>
      <c r="AN1930" s="21">
        <v>6.6125563240513677E-3</v>
      </c>
      <c r="AO1930" s="21">
        <v>-1.3932223844999492</v>
      </c>
      <c r="AP1930" s="21">
        <v>1.9278457338539441</v>
      </c>
      <c r="AQ1930" s="21">
        <v>24.581826614204914</v>
      </c>
      <c r="AR1930" s="21">
        <v>0.57758749871493109</v>
      </c>
      <c r="AS1930" s="21">
        <v>0.43345869439779366</v>
      </c>
      <c r="AT1930" s="21">
        <v>-1.0000000000000002</v>
      </c>
      <c r="AU1930" s="21">
        <v>-1.0000000000000002</v>
      </c>
      <c r="AV1930" s="21">
        <v>0.20049039132978105</v>
      </c>
      <c r="AW1930" s="21">
        <v>77.284278167293479</v>
      </c>
      <c r="AX1930" s="21">
        <v>72.760750778731904</v>
      </c>
      <c r="AY1930" s="21">
        <v>0.15301312962410699</v>
      </c>
      <c r="AZ1930" s="21">
        <v>15.03098904630995</v>
      </c>
      <c r="BA1930" s="26">
        <v>1446.4280153520701</v>
      </c>
    </row>
    <row r="1931" spans="1:100" x14ac:dyDescent="0.25">
      <c r="A1931">
        <v>4683</v>
      </c>
      <c r="B1931" t="s">
        <v>2280</v>
      </c>
      <c r="C1931" s="26">
        <v>3</v>
      </c>
      <c r="D1931" s="21">
        <v>6.3566105931675194</v>
      </c>
      <c r="E1931" s="21">
        <v>-3.6333557569944136E-2</v>
      </c>
      <c r="F1931" s="21">
        <v>0.42226651478193078</v>
      </c>
      <c r="G1931" s="21">
        <v>0.42226651478193078</v>
      </c>
      <c r="H1931" s="21">
        <v>0.39184599866301961</v>
      </c>
      <c r="I1931" s="21">
        <v>0</v>
      </c>
      <c r="J1931" s="21">
        <v>23.510759919781187</v>
      </c>
      <c r="K1931" s="21">
        <v>0.39184599866301961</v>
      </c>
      <c r="L1931" s="21">
        <v>-1.0000000000000016</v>
      </c>
      <c r="M1931" s="21">
        <v>-1.0000000000000016</v>
      </c>
      <c r="N1931" s="21">
        <v>7.8369199732603958</v>
      </c>
      <c r="O1931" s="21">
        <v>30.28963702773062</v>
      </c>
      <c r="P1931" s="21">
        <v>0.14876246266269408</v>
      </c>
      <c r="Q1931" s="21">
        <v>1.2505495458898177</v>
      </c>
      <c r="R1931" s="21">
        <v>0.42269502714150337</v>
      </c>
      <c r="S1931" s="21">
        <v>0.33878996014348539</v>
      </c>
      <c r="T1931" s="21">
        <v>0.36719777421475785</v>
      </c>
      <c r="U1931" s="21">
        <v>7.158631027253809E-2</v>
      </c>
      <c r="V1931" s="21">
        <v>-2.2352685183179941E-2</v>
      </c>
      <c r="W1931" s="21">
        <v>14.535014431383273</v>
      </c>
      <c r="X1931" s="21">
        <v>0.50023530656772075</v>
      </c>
      <c r="Y1931" s="21">
        <v>-1.0000000000000016</v>
      </c>
      <c r="Z1931" s="21">
        <v>-1.0000000000000016</v>
      </c>
      <c r="AA1931" s="21">
        <v>37.456226095440201</v>
      </c>
      <c r="AB1931" s="21">
        <v>0.27704978447292888</v>
      </c>
      <c r="AC1931" s="21">
        <v>0.16389322261850398</v>
      </c>
      <c r="AD1931" s="21">
        <v>9.0273256468757952E-3</v>
      </c>
      <c r="AE1931" s="21">
        <v>22.498516636915447</v>
      </c>
      <c r="AF1931" s="21">
        <v>-1.0000000000000016</v>
      </c>
      <c r="AG1931" s="21">
        <v>-1.0000000000000016</v>
      </c>
      <c r="AH1931" s="21">
        <v>-1.0000000000000016</v>
      </c>
      <c r="AI1931" s="21">
        <v>0</v>
      </c>
      <c r="AJ1931" s="21">
        <v>-2.2352685183179941E-2</v>
      </c>
      <c r="AK1931" s="21">
        <v>-0.12648319773662794</v>
      </c>
      <c r="AL1931" s="21">
        <v>-3.8327217115419782E-2</v>
      </c>
      <c r="AM1931" s="21">
        <v>4.3310009979395311E-4</v>
      </c>
      <c r="AN1931" s="21">
        <v>-6.1641010765968798E-2</v>
      </c>
      <c r="AO1931" s="21">
        <v>-0.6215884861882911</v>
      </c>
      <c r="AP1931" s="21">
        <v>-1.7326613547263183</v>
      </c>
      <c r="AQ1931" s="21">
        <v>38.045774351164461</v>
      </c>
      <c r="AR1931" s="21">
        <v>0.75522135944760127</v>
      </c>
      <c r="AS1931" s="21">
        <v>0.89208130523074036</v>
      </c>
      <c r="AT1931" s="21">
        <v>-1.0000000000000016</v>
      </c>
      <c r="AU1931" s="21">
        <v>-1.0000000000000016</v>
      </c>
      <c r="AV1931" s="21">
        <v>0.84496154192343387</v>
      </c>
      <c r="AW1931" s="21">
        <v>66.013201768444532</v>
      </c>
      <c r="AX1931" s="21">
        <v>63.777933250126544</v>
      </c>
      <c r="AY1931" s="21">
        <v>-1.9556041054630206E-2</v>
      </c>
      <c r="AZ1931" s="21">
        <v>-29.23824449671832</v>
      </c>
      <c r="BA1931" s="26">
        <v>1354.8060202662052</v>
      </c>
    </row>
    <row r="1932" spans="1:100" x14ac:dyDescent="0.25">
      <c r="A1932">
        <v>4685</v>
      </c>
      <c r="B1932" t="s">
        <v>2281</v>
      </c>
      <c r="C1932" s="26">
        <v>3</v>
      </c>
      <c r="D1932" s="21">
        <v>3.5477718445874498</v>
      </c>
      <c r="E1932" s="21">
        <v>0.13710552585786293</v>
      </c>
      <c r="F1932" s="21">
        <v>0.36975705616672849</v>
      </c>
      <c r="G1932" s="21">
        <v>0.41239340296063237</v>
      </c>
      <c r="H1932" s="21">
        <v>3.450057771264961E-2</v>
      </c>
      <c r="I1932" s="21">
        <v>0</v>
      </c>
      <c r="J1932" s="21">
        <v>2.0700346627589754</v>
      </c>
      <c r="K1932" s="21">
        <v>3.450057771264961E-2</v>
      </c>
      <c r="L1932" s="21">
        <v>-0.99999999999999978</v>
      </c>
      <c r="M1932" s="21">
        <v>-0.99999999999999978</v>
      </c>
      <c r="N1932" s="21">
        <v>0.69001155425299154</v>
      </c>
      <c r="O1932" s="21">
        <v>6.0301999103070587</v>
      </c>
      <c r="P1932" s="21">
        <v>0.31946442045959861</v>
      </c>
      <c r="Q1932" s="21">
        <v>-0.72222480380260434</v>
      </c>
      <c r="R1932" s="21">
        <v>-0.28798633961043041</v>
      </c>
      <c r="S1932" s="21">
        <v>0.34624571834135021</v>
      </c>
      <c r="T1932" s="21">
        <v>0.26269907010927118</v>
      </c>
      <c r="U1932" s="21">
        <v>-7.3934816603377397E-3</v>
      </c>
      <c r="V1932" s="21">
        <v>0</v>
      </c>
      <c r="W1932" s="21">
        <v>22.682029163105359</v>
      </c>
      <c r="X1932" s="21">
        <v>0.48200172234676075</v>
      </c>
      <c r="Y1932" s="21">
        <v>-0.99999999999999978</v>
      </c>
      <c r="Z1932" s="21">
        <v>-0.99999999999999978</v>
      </c>
      <c r="AA1932" s="21">
        <v>25.219748801326329</v>
      </c>
      <c r="AB1932" s="21">
        <v>-0.20256865856528011</v>
      </c>
      <c r="AC1932" s="21">
        <v>9.6705423642241981E-2</v>
      </c>
      <c r="AD1932" s="21">
        <v>0.16237735447966617</v>
      </c>
      <c r="AE1932" s="21">
        <v>2.8257059778314031</v>
      </c>
      <c r="AF1932" s="21">
        <v>-0.99999999999999978</v>
      </c>
      <c r="AG1932" s="21">
        <v>-0.99999999999999978</v>
      </c>
      <c r="AH1932" s="21">
        <v>-0.99999999999999978</v>
      </c>
      <c r="AI1932" s="21">
        <v>0</v>
      </c>
      <c r="AJ1932" s="21">
        <v>0</v>
      </c>
      <c r="AK1932" s="21">
        <v>4.5284011250700862E-2</v>
      </c>
      <c r="AL1932" s="21">
        <v>-6.0742401963947347E-2</v>
      </c>
      <c r="AM1932" s="21">
        <v>0.14983348128859358</v>
      </c>
      <c r="AN1932" s="21">
        <v>1.6037068884333469E-2</v>
      </c>
      <c r="AO1932" s="21">
        <v>3.9722570884683419</v>
      </c>
      <c r="AP1932" s="21">
        <v>9.7214712288599778E-2</v>
      </c>
      <c r="AQ1932" s="21">
        <v>24.752063825864333</v>
      </c>
      <c r="AR1932" s="21">
        <v>0.60155130679028335</v>
      </c>
      <c r="AS1932" s="21">
        <v>0.51650230005941045</v>
      </c>
      <c r="AT1932" s="21">
        <v>-0.99999999999999978</v>
      </c>
      <c r="AU1932" s="21">
        <v>-0.99999999999999978</v>
      </c>
      <c r="AV1932" s="21">
        <v>0.12440706335020181</v>
      </c>
      <c r="AW1932" s="21">
        <v>31.347163423921984</v>
      </c>
      <c r="AX1932" s="21">
        <v>31.347163423921984</v>
      </c>
      <c r="AY1932" s="21">
        <v>-2.7854152850154294E-2</v>
      </c>
      <c r="AZ1932" s="21">
        <v>-20.44131193618729</v>
      </c>
      <c r="BA1932" s="26">
        <v>1324.5961128052411</v>
      </c>
      <c r="CU1932" t="e">
        <v>#N/A</v>
      </c>
      <c r="CV1932" t="e">
        <v>#N/A</v>
      </c>
    </row>
    <row r="1933" spans="1:100" x14ac:dyDescent="0.25">
      <c r="A1933">
        <v>4687</v>
      </c>
      <c r="B1933" t="s">
        <v>1305</v>
      </c>
      <c r="C1933" s="26">
        <v>2</v>
      </c>
      <c r="D1933" s="21">
        <v>3.8720952921304717</v>
      </c>
      <c r="E1933" s="21">
        <v>3.1135380303289564E-2</v>
      </c>
      <c r="F1933" s="21">
        <v>0.15446777580413035</v>
      </c>
      <c r="G1933" s="21">
        <v>0.16283609799493615</v>
      </c>
      <c r="H1933" s="21">
        <v>8.5914991827887588E-2</v>
      </c>
      <c r="I1933" s="21">
        <v>0</v>
      </c>
      <c r="J1933" s="21">
        <v>5.1548995096732551</v>
      </c>
      <c r="K1933" s="21">
        <v>8.5914991827887588E-2</v>
      </c>
      <c r="L1933" s="21">
        <v>-1</v>
      </c>
      <c r="M1933" s="21">
        <v>-1</v>
      </c>
      <c r="N1933" s="21">
        <v>1.7182998365577518</v>
      </c>
      <c r="O1933" s="21">
        <v>9.1994615961785673</v>
      </c>
      <c r="P1933" s="21">
        <v>0.32546234140096575</v>
      </c>
      <c r="Q1933" s="21">
        <v>1.0489490077487549</v>
      </c>
      <c r="R1933" s="21">
        <v>0.34601807491569853</v>
      </c>
      <c r="S1933" s="21">
        <v>0.33091465946327581</v>
      </c>
      <c r="T1933" s="21">
        <v>0.28620362451321862</v>
      </c>
      <c r="U1933" s="21">
        <v>8.012806857263928E-2</v>
      </c>
      <c r="V1933" s="21">
        <v>9.6424003330823497E-4</v>
      </c>
      <c r="W1933" s="21">
        <v>24.476036965573073</v>
      </c>
      <c r="X1933" s="21">
        <v>0.81449722711665784</v>
      </c>
      <c r="Y1933" s="21">
        <v>-1</v>
      </c>
      <c r="Z1933" s="21">
        <v>-1</v>
      </c>
      <c r="AA1933" s="21">
        <v>42.740138540250172</v>
      </c>
      <c r="AB1933" s="21">
        <v>0.12024094547812191</v>
      </c>
      <c r="AC1933" s="21">
        <v>0.12045564181165407</v>
      </c>
      <c r="AD1933" s="21">
        <v>0.11584007716540017</v>
      </c>
      <c r="AE1933" s="21">
        <v>17.880972585748843</v>
      </c>
      <c r="AF1933" s="21">
        <v>-1</v>
      </c>
      <c r="AG1933" s="21">
        <v>-1</v>
      </c>
      <c r="AH1933" s="21">
        <v>-1</v>
      </c>
      <c r="AI1933" s="21">
        <v>2.6169883265151126E-4</v>
      </c>
      <c r="AJ1933" s="21">
        <v>9.6424003330823497E-4</v>
      </c>
      <c r="AK1933" s="21">
        <v>8.7048665143895629E-2</v>
      </c>
      <c r="AL1933" s="21">
        <v>8.4779291845351698E-2</v>
      </c>
      <c r="AM1933" s="21">
        <v>9.304202616805915E-2</v>
      </c>
      <c r="AN1933" s="21">
        <v>9.0398834046994614E-2</v>
      </c>
      <c r="AO1933" s="21">
        <v>2.7562336571664789</v>
      </c>
      <c r="AP1933" s="21">
        <v>2.6889276331561018</v>
      </c>
      <c r="AQ1933" s="21">
        <v>29.67906664173838</v>
      </c>
      <c r="AR1933" s="21">
        <v>0.69875814635335687</v>
      </c>
      <c r="AS1933" s="21">
        <v>0.90114529144272859</v>
      </c>
      <c r="AT1933" s="21">
        <v>-1</v>
      </c>
      <c r="AU1933" s="21">
        <v>-1</v>
      </c>
      <c r="AV1933" s="21">
        <v>0.51089626312523873</v>
      </c>
      <c r="AW1933" s="21">
        <v>54.698561198777433</v>
      </c>
      <c r="AX1933" s="21">
        <v>54.810892420853136</v>
      </c>
      <c r="AY1933" s="21">
        <v>0.16569813241756112</v>
      </c>
      <c r="AZ1933" s="21">
        <v>-0.1696799563172865</v>
      </c>
      <c r="BA1933" s="26">
        <v>1467.1172674771669</v>
      </c>
    </row>
    <row r="1934" spans="1:100" x14ac:dyDescent="0.25">
      <c r="A1934">
        <v>4688</v>
      </c>
      <c r="B1934" t="s">
        <v>2282</v>
      </c>
      <c r="C1934" s="26">
        <v>3</v>
      </c>
      <c r="D1934" s="21">
        <v>5.1113565711555529</v>
      </c>
      <c r="E1934" s="21">
        <v>0.12985553309449838</v>
      </c>
      <c r="F1934" s="21">
        <v>2.9520117562634306E-2</v>
      </c>
      <c r="G1934" s="21">
        <v>1.3563357712393503E-2</v>
      </c>
      <c r="H1934" s="21">
        <v>0.29508185002354431</v>
      </c>
      <c r="I1934" s="21">
        <v>0</v>
      </c>
      <c r="J1934" s="21">
        <v>17.704911001412654</v>
      </c>
      <c r="K1934" s="21">
        <v>0.29508185002354431</v>
      </c>
      <c r="L1934" s="21">
        <v>-1.0000000000000004</v>
      </c>
      <c r="M1934" s="21">
        <v>-1.0000000000000004</v>
      </c>
      <c r="N1934" s="21">
        <v>5.9016370004708865</v>
      </c>
      <c r="O1934" s="21">
        <v>22.8298309302806</v>
      </c>
      <c r="P1934" s="21">
        <v>1.0712937740249908</v>
      </c>
      <c r="Q1934" s="21">
        <v>9.6862801456436776E-2</v>
      </c>
      <c r="R1934" s="21">
        <v>0.13731839552374892</v>
      </c>
      <c r="S1934" s="21">
        <v>0.33152761504148009</v>
      </c>
      <c r="T1934" s="21">
        <v>0.4184445912315215</v>
      </c>
      <c r="U1934" s="21">
        <v>0.14109253434865288</v>
      </c>
      <c r="V1934" s="21">
        <v>0</v>
      </c>
      <c r="W1934" s="21">
        <v>23.839315623924389</v>
      </c>
      <c r="X1934" s="21">
        <v>1.1043717515422573</v>
      </c>
      <c r="Y1934" s="21">
        <v>-1.0000000000000004</v>
      </c>
      <c r="Z1934" s="21">
        <v>-1.0000000000000004</v>
      </c>
      <c r="AA1934" s="21">
        <v>58.652240540517127</v>
      </c>
      <c r="AB1934" s="21">
        <v>2.7884222683866701E-3</v>
      </c>
      <c r="AC1934" s="21">
        <v>0.34465886860616896</v>
      </c>
      <c r="AD1934" s="21">
        <v>0.34606483954682449</v>
      </c>
      <c r="AE1934" s="21">
        <v>34.675606521068971</v>
      </c>
      <c r="AF1934" s="21">
        <v>-1.0000000000000004</v>
      </c>
      <c r="AG1934" s="21">
        <v>-1.0000000000000004</v>
      </c>
      <c r="AH1934" s="21">
        <v>-1.0000000000000004</v>
      </c>
      <c r="AI1934" s="21">
        <v>0</v>
      </c>
      <c r="AJ1934" s="21">
        <v>0</v>
      </c>
      <c r="AK1934" s="21">
        <v>0.38392284486161654</v>
      </c>
      <c r="AL1934" s="21">
        <v>0.21110933741267074</v>
      </c>
      <c r="AM1934" s="21">
        <v>-0.17174078840665866</v>
      </c>
      <c r="AN1934" s="21">
        <v>0.29087157595938951</v>
      </c>
      <c r="AO1934" s="21">
        <v>-2.3739054858583843</v>
      </c>
      <c r="AP1934" s="21">
        <v>8.3273360860480903</v>
      </c>
      <c r="AQ1934" s="21">
        <v>41.544226625337039</v>
      </c>
      <c r="AR1934" s="21">
        <v>0.89106474062165408</v>
      </c>
      <c r="AS1934" s="21">
        <v>1.3994536015658023</v>
      </c>
      <c r="AT1934" s="21">
        <v>-1.0000000000000004</v>
      </c>
      <c r="AU1934" s="21">
        <v>-1.0000000000000004</v>
      </c>
      <c r="AV1934" s="21">
        <v>0.15088175323614236</v>
      </c>
      <c r="AW1934" s="21">
        <v>89.809407556845827</v>
      </c>
      <c r="AX1934" s="21">
        <v>89.809407556845827</v>
      </c>
      <c r="AY1934" s="21">
        <v>0.21006967640362115</v>
      </c>
      <c r="AZ1934" s="21">
        <v>38.269088317021883</v>
      </c>
      <c r="BA1934" s="26">
        <v>1523.9999276168085</v>
      </c>
      <c r="CU1934" t="e">
        <v>#N/A</v>
      </c>
      <c r="CV1934" t="e">
        <v>#N/A</v>
      </c>
    </row>
    <row r="1935" spans="1:100" x14ac:dyDescent="0.25">
      <c r="A1935">
        <v>4692</v>
      </c>
      <c r="B1935" t="s">
        <v>2283</v>
      </c>
      <c r="C1935" s="26">
        <v>3</v>
      </c>
      <c r="D1935" s="21">
        <v>4.1251150291133634</v>
      </c>
      <c r="E1935" s="21">
        <v>0</v>
      </c>
      <c r="F1935" s="21">
        <v>0.1096780088721921</v>
      </c>
      <c r="G1935" s="21">
        <v>0.1096780088721921</v>
      </c>
      <c r="H1935" s="21">
        <v>-0.12325705665725642</v>
      </c>
      <c r="I1935" s="21">
        <v>0</v>
      </c>
      <c r="J1935" s="21">
        <v>-7.3954233994353835</v>
      </c>
      <c r="K1935" s="21">
        <v>-0.12325705665725642</v>
      </c>
      <c r="L1935" s="21">
        <v>-0.99999999999999933</v>
      </c>
      <c r="M1935" s="21">
        <v>-0.99999999999999933</v>
      </c>
      <c r="N1935" s="21">
        <v>-2.4651411331451287</v>
      </c>
      <c r="O1935" s="21">
        <v>-3.1606303614498277</v>
      </c>
      <c r="P1935" s="21">
        <v>-6.4069612681861343E-2</v>
      </c>
      <c r="Q1935" s="21">
        <v>0.67638075813315446</v>
      </c>
      <c r="R1935" s="21">
        <v>8.5378672608770384E-2</v>
      </c>
      <c r="S1935" s="21">
        <v>0.33747202672151844</v>
      </c>
      <c r="T1935" s="21">
        <v>0.3492986025630489</v>
      </c>
      <c r="U1935" s="21">
        <v>1.1249572760766494E-2</v>
      </c>
      <c r="V1935" s="21">
        <v>-1.6353868345097059E-2</v>
      </c>
      <c r="W1935" s="21">
        <v>32.196935614299733</v>
      </c>
      <c r="X1935" s="21">
        <v>0.77286803614402289</v>
      </c>
      <c r="Y1935" s="21">
        <v>-0.99999999999999933</v>
      </c>
      <c r="Z1935" s="21">
        <v>-0.99999999999999933</v>
      </c>
      <c r="AA1935" s="21">
        <v>71.063313051601099</v>
      </c>
      <c r="AB1935" s="21">
        <v>0.41819794828407336</v>
      </c>
      <c r="AC1935" s="21">
        <v>0.18576292583348092</v>
      </c>
      <c r="AD1935" s="21">
        <v>0.17165910117629812</v>
      </c>
      <c r="AE1935" s="21">
        <v>38.780998764692612</v>
      </c>
      <c r="AF1935" s="21">
        <v>-0.99999999999999933</v>
      </c>
      <c r="AG1935" s="21">
        <v>-0.99999999999999933</v>
      </c>
      <c r="AH1935" s="21">
        <v>-0.99999999999999933</v>
      </c>
      <c r="AI1935" s="21">
        <v>0</v>
      </c>
      <c r="AJ1935" s="21">
        <v>-1.6353868345097059E-2</v>
      </c>
      <c r="AK1935" s="21">
        <v>-0.10119766406504288</v>
      </c>
      <c r="AL1935" s="21">
        <v>-1.5336241704471463E-2</v>
      </c>
      <c r="AM1935" s="21">
        <v>4.111198510384996E-2</v>
      </c>
      <c r="AN1935" s="21">
        <v>0.39221823883890727</v>
      </c>
      <c r="AO1935" s="21">
        <v>0.52181130727103453</v>
      </c>
      <c r="AP1935" s="21">
        <v>9.7287747624503282</v>
      </c>
      <c r="AQ1935" s="21">
        <v>24.801512214864335</v>
      </c>
      <c r="AR1935" s="21">
        <v>0.68166633370023699</v>
      </c>
      <c r="AS1935" s="21">
        <v>0.64961097948676672</v>
      </c>
      <c r="AT1935" s="21">
        <v>-0.99999999999999933</v>
      </c>
      <c r="AU1935" s="21">
        <v>-0.99999999999999933</v>
      </c>
      <c r="AV1935" s="21">
        <v>0.19505668148096245</v>
      </c>
      <c r="AW1935" s="21">
        <v>77.631457452601637</v>
      </c>
      <c r="AX1935" s="21">
        <v>75.99607061809192</v>
      </c>
      <c r="AY1935" s="21">
        <v>-3.4554519145506404E-2</v>
      </c>
      <c r="AZ1935" s="21">
        <v>-6.4982240888230427</v>
      </c>
      <c r="BA1935" s="26">
        <v>1457.9257810590325</v>
      </c>
    </row>
    <row r="1936" spans="1:100" x14ac:dyDescent="0.25">
      <c r="A1936">
        <v>4693</v>
      </c>
      <c r="B1936" t="s">
        <v>2284</v>
      </c>
      <c r="C1936" s="26">
        <v>2</v>
      </c>
      <c r="D1936" s="21">
        <v>3.8779473094547887</v>
      </c>
      <c r="E1936" s="21">
        <v>3.243527767454122E-2</v>
      </c>
      <c r="F1936" s="21">
        <v>0.15770466225378352</v>
      </c>
      <c r="G1936" s="21">
        <v>0.16608768344951336</v>
      </c>
      <c r="H1936" s="21">
        <v>8.6587678409504348E-2</v>
      </c>
      <c r="I1936" s="21">
        <v>0</v>
      </c>
      <c r="J1936" s="21">
        <v>5.1952607045702601</v>
      </c>
      <c r="K1936" s="21">
        <v>8.6587678409504348E-2</v>
      </c>
      <c r="L1936" s="21">
        <v>-1</v>
      </c>
      <c r="M1936" s="21">
        <v>-1</v>
      </c>
      <c r="N1936" s="21">
        <v>1.7317535681900869</v>
      </c>
      <c r="O1936" s="21">
        <v>9.2413863248906605</v>
      </c>
      <c r="P1936" s="21">
        <v>0.33204562676276783</v>
      </c>
      <c r="Q1936" s="21">
        <v>1.0643358547781017</v>
      </c>
      <c r="R1936" s="21">
        <v>0.35107186025042314</v>
      </c>
      <c r="S1936" s="21">
        <v>0.33104040380792987</v>
      </c>
      <c r="T1936" s="21">
        <v>0.28673451966095537</v>
      </c>
      <c r="U1936" s="21">
        <v>8.0785466004057588E-2</v>
      </c>
      <c r="V1936" s="21">
        <v>1.0511667366866801E-3</v>
      </c>
      <c r="W1936" s="21">
        <v>24.517528062829168</v>
      </c>
      <c r="X1936" s="21">
        <v>0.81754268554677034</v>
      </c>
      <c r="Y1936" s="21">
        <v>-1</v>
      </c>
      <c r="Z1936" s="21">
        <v>-1</v>
      </c>
      <c r="AA1936" s="21">
        <v>42.825562026756224</v>
      </c>
      <c r="AB1936" s="21">
        <v>0.12097833925924527</v>
      </c>
      <c r="AC1936" s="21">
        <v>0.12119331543195573</v>
      </c>
      <c r="AD1936" s="21">
        <v>0.11657141596688485</v>
      </c>
      <c r="AE1936" s="21">
        <v>17.94890608247</v>
      </c>
      <c r="AF1936" s="21">
        <v>-1</v>
      </c>
      <c r="AG1936" s="21">
        <v>-1</v>
      </c>
      <c r="AH1936" s="21">
        <v>-1</v>
      </c>
      <c r="AI1936" s="21">
        <v>3.0936444756208929E-4</v>
      </c>
      <c r="AJ1936" s="21">
        <v>1.0511667366866801E-3</v>
      </c>
      <c r="AK1936" s="21">
        <v>8.6160295783018204E-2</v>
      </c>
      <c r="AL1936" s="21">
        <v>8.5667661206229123E-2</v>
      </c>
      <c r="AM1936" s="21">
        <v>9.2007321610297343E-2</v>
      </c>
      <c r="AN1936" s="21">
        <v>9.143353860475642E-2</v>
      </c>
      <c r="AO1936" s="21">
        <v>2.7298860264916738</v>
      </c>
      <c r="AP1936" s="21">
        <v>2.715275263830907</v>
      </c>
      <c r="AQ1936" s="21">
        <v>29.723236843181326</v>
      </c>
      <c r="AR1936" s="21">
        <v>0.69973041894604104</v>
      </c>
      <c r="AS1936" s="21">
        <v>0.90428949901798095</v>
      </c>
      <c r="AT1936" s="21">
        <v>-1</v>
      </c>
      <c r="AU1936" s="21">
        <v>-1</v>
      </c>
      <c r="AV1936" s="21">
        <v>0.51760283976289889</v>
      </c>
      <c r="AW1936" s="21">
        <v>54.797005517116006</v>
      </c>
      <c r="AX1936" s="21">
        <v>54.910626422525475</v>
      </c>
      <c r="AY1936" s="21">
        <v>0.16645641766963298</v>
      </c>
      <c r="AZ1936" s="21">
        <v>-3.6834051728549602E-2</v>
      </c>
      <c r="BA1936" s="26">
        <v>1479.9412609052647</v>
      </c>
    </row>
    <row r="1937" spans="1:100" x14ac:dyDescent="0.25">
      <c r="A1937">
        <v>4694</v>
      </c>
      <c r="B1937" t="s">
        <v>2285</v>
      </c>
      <c r="C1937" s="26">
        <v>3</v>
      </c>
      <c r="D1937" s="21">
        <v>5.8337380772447593</v>
      </c>
      <c r="E1937" s="21">
        <v>0</v>
      </c>
      <c r="F1937" s="21">
        <v>-0.23396011242197418</v>
      </c>
      <c r="G1937" s="21">
        <v>-0.23396011242197418</v>
      </c>
      <c r="H1937" s="21">
        <v>0.10156586048526536</v>
      </c>
      <c r="I1937" s="21">
        <v>0</v>
      </c>
      <c r="J1937" s="21">
        <v>6.0939516291159199</v>
      </c>
      <c r="K1937" s="21">
        <v>0.10156586048526536</v>
      </c>
      <c r="L1937" s="21">
        <v>-0.99999999999999878</v>
      </c>
      <c r="M1937" s="21">
        <v>-0.99999999999999878</v>
      </c>
      <c r="N1937" s="21">
        <v>2.0313172097053078</v>
      </c>
      <c r="O1937" s="21">
        <v>11.693729593938704</v>
      </c>
      <c r="P1937" s="21">
        <v>4.4525619888435938E-2</v>
      </c>
      <c r="Q1937" s="21">
        <v>0.48844527465272514</v>
      </c>
      <c r="R1937" s="21">
        <v>0.17353992914151276</v>
      </c>
      <c r="S1937" s="21">
        <v>0.33989310101613773</v>
      </c>
      <c r="T1937" s="21">
        <v>-7.9854726904124554E-2</v>
      </c>
      <c r="U1937" s="21">
        <v>-7.7102897580599433E-2</v>
      </c>
      <c r="V1937" s="21">
        <v>0</v>
      </c>
      <c r="W1937" s="21">
        <v>3.2547846418459376</v>
      </c>
      <c r="X1937" s="21">
        <v>-0.56380678589064837</v>
      </c>
      <c r="Y1937" s="21">
        <v>-0.99999999999999878</v>
      </c>
      <c r="Z1937" s="21">
        <v>-0.99999999999999878</v>
      </c>
      <c r="AA1937" s="21">
        <v>30.736182570547395</v>
      </c>
      <c r="AB1937" s="21">
        <v>0.26509192766617296</v>
      </c>
      <c r="AC1937" s="21">
        <v>0.13206503632052691</v>
      </c>
      <c r="AD1937" s="21">
        <v>0.1490001960044991</v>
      </c>
      <c r="AE1937" s="21">
        <v>27.307857999559943</v>
      </c>
      <c r="AF1937" s="21">
        <v>-0.99999999999999878</v>
      </c>
      <c r="AG1937" s="21">
        <v>-0.99999999999999878</v>
      </c>
      <c r="AH1937" s="21">
        <v>-0.99999999999999878</v>
      </c>
      <c r="AI1937" s="21">
        <v>1.7242895055833395E-4</v>
      </c>
      <c r="AJ1937" s="21">
        <v>0</v>
      </c>
      <c r="AK1937" s="21">
        <v>0.1693938572988723</v>
      </c>
      <c r="AL1937" s="21">
        <v>-0.15522326541337528</v>
      </c>
      <c r="AM1937" s="21">
        <v>0.6262258524036296</v>
      </c>
      <c r="AN1937" s="21">
        <v>-0.1484677798741226</v>
      </c>
      <c r="AO1937" s="21">
        <v>16.502615596585102</v>
      </c>
      <c r="AP1937" s="21">
        <v>-4.4878108239199408</v>
      </c>
      <c r="AQ1937" s="21">
        <v>9.3487362709618669</v>
      </c>
      <c r="AR1937" s="21">
        <v>0.18293547653141393</v>
      </c>
      <c r="AS1937" s="21">
        <v>-0.46224092540538286</v>
      </c>
      <c r="AT1937" s="21">
        <v>-0.99999999999999878</v>
      </c>
      <c r="AU1937" s="21">
        <v>-0.99999999999999878</v>
      </c>
      <c r="AV1937" s="21">
        <v>-6.0420183280461455E-2</v>
      </c>
      <c r="AW1937" s="21">
        <v>37.942101340566175</v>
      </c>
      <c r="AX1937" s="21">
        <v>37.945549919577346</v>
      </c>
      <c r="AY1937" s="21">
        <v>-0.12706286339900169</v>
      </c>
      <c r="AZ1937" s="21">
        <v>-32.398156611328531</v>
      </c>
      <c r="BA1937" s="26">
        <v>1400.6758942999677</v>
      </c>
      <c r="CU1937" t="e">
        <v>#N/A</v>
      </c>
      <c r="CV1937" t="e">
        <v>#N/A</v>
      </c>
    </row>
    <row r="1938" spans="1:100" x14ac:dyDescent="0.25">
      <c r="A1938">
        <v>4696</v>
      </c>
      <c r="B1938" t="s">
        <v>2286</v>
      </c>
      <c r="C1938" s="26">
        <v>3</v>
      </c>
      <c r="D1938" s="21">
        <v>0.79068851294152265</v>
      </c>
      <c r="E1938" s="21">
        <v>0</v>
      </c>
      <c r="F1938" s="21">
        <v>-1.6189976466296232</v>
      </c>
      <c r="G1938" s="21">
        <v>-1.6189976466296232</v>
      </c>
      <c r="H1938" s="21">
        <v>0.1473387034348434</v>
      </c>
      <c r="I1938" s="21">
        <v>0</v>
      </c>
      <c r="J1938" s="21">
        <v>8.8403222060906028</v>
      </c>
      <c r="K1938" s="21">
        <v>0.1473387034348434</v>
      </c>
      <c r="L1938" s="21">
        <v>-1.0000000000000002</v>
      </c>
      <c r="M1938" s="21">
        <v>-1.0000000000000002</v>
      </c>
      <c r="N1938" s="21">
        <v>2.9467740686968678</v>
      </c>
      <c r="O1938" s="21">
        <v>8.0120130724025085</v>
      </c>
      <c r="P1938" s="21">
        <v>-9.9118792992246782E-2</v>
      </c>
      <c r="Q1938" s="21">
        <v>-2.8279232443044644</v>
      </c>
      <c r="R1938" s="21">
        <v>-0.94594288118869019</v>
      </c>
      <c r="S1938" s="21">
        <v>0.34943935730406933</v>
      </c>
      <c r="T1938" s="21">
        <v>0.22360536929638014</v>
      </c>
      <c r="U1938" s="21">
        <v>0.18782767120696117</v>
      </c>
      <c r="V1938" s="21">
        <v>0</v>
      </c>
      <c r="W1938" s="21">
        <v>24.541347774902672</v>
      </c>
      <c r="X1938" s="21">
        <v>1.1512207490873196</v>
      </c>
      <c r="Y1938" s="21">
        <v>-1.0000000000000002</v>
      </c>
      <c r="Z1938" s="21">
        <v>-1.0000000000000002</v>
      </c>
      <c r="AA1938" s="21">
        <v>73.155427274127831</v>
      </c>
      <c r="AB1938" s="21">
        <v>0.35523939574028063</v>
      </c>
      <c r="AC1938" s="21">
        <v>0.29563692214405846</v>
      </c>
      <c r="AD1938" s="21">
        <v>0.3403241297239375</v>
      </c>
      <c r="AE1938" s="21">
        <v>49.56002238041382</v>
      </c>
      <c r="AF1938" s="21">
        <v>-1.0000000000000002</v>
      </c>
      <c r="AG1938" s="21">
        <v>-1.0000000000000002</v>
      </c>
      <c r="AH1938" s="21">
        <v>-1.0000000000000002</v>
      </c>
      <c r="AI1938" s="21">
        <v>-8.6179186475099281E-3</v>
      </c>
      <c r="AJ1938" s="21">
        <v>0</v>
      </c>
      <c r="AK1938" s="21">
        <v>1.7607981540699241E-2</v>
      </c>
      <c r="AL1938" s="21">
        <v>0.86946602689966257</v>
      </c>
      <c r="AM1938" s="21">
        <v>5.7969734056422785E-2</v>
      </c>
      <c r="AN1938" s="21">
        <v>-0.24412197810282618</v>
      </c>
      <c r="AO1938" s="21">
        <v>1.5372832591140662</v>
      </c>
      <c r="AP1938" s="21">
        <v>-1.7557193180723425</v>
      </c>
      <c r="AQ1938" s="21">
        <v>33.381669980993287</v>
      </c>
      <c r="AR1938" s="21">
        <v>0.76087239780741089</v>
      </c>
      <c r="AS1938" s="21">
        <v>1.2985594525221638</v>
      </c>
      <c r="AT1938" s="21">
        <v>-1.0000000000000002</v>
      </c>
      <c r="AU1938" s="21">
        <v>-1.0000000000000002</v>
      </c>
      <c r="AV1938" s="21">
        <v>-2.5649405278183139</v>
      </c>
      <c r="AW1938" s="21">
        <v>79.411721028457933</v>
      </c>
      <c r="AX1938" s="21">
        <v>79.239362655507733</v>
      </c>
      <c r="AY1938" s="21">
        <v>0.43655373869929764</v>
      </c>
      <c r="AZ1938" s="21">
        <v>59.606727596383472</v>
      </c>
      <c r="BA1938" s="26">
        <v>1518.5001268959193</v>
      </c>
      <c r="CU1938" t="e">
        <v>#N/A</v>
      </c>
      <c r="CV1938" t="e">
        <v>#N/A</v>
      </c>
    </row>
    <row r="1939" spans="1:100" x14ac:dyDescent="0.25">
      <c r="A1939">
        <v>4698</v>
      </c>
      <c r="B1939" t="s">
        <v>2287</v>
      </c>
      <c r="C1939" s="26">
        <v>3</v>
      </c>
      <c r="D1939" s="21">
        <v>2.6527340331688283</v>
      </c>
      <c r="E1939" s="21">
        <v>-6.0802894956982684E-2</v>
      </c>
      <c r="F1939" s="21">
        <v>-1.5526783394416845</v>
      </c>
      <c r="G1939" s="21">
        <v>-1.5675909205669452</v>
      </c>
      <c r="H1939" s="21">
        <v>0.43385523070958865</v>
      </c>
      <c r="I1939" s="21">
        <v>0</v>
      </c>
      <c r="J1939" s="21">
        <v>26.031313842575305</v>
      </c>
      <c r="K1939" s="21">
        <v>0.43385523070958865</v>
      </c>
      <c r="L1939" s="21">
        <v>-1.0000000000000018</v>
      </c>
      <c r="M1939" s="21">
        <v>-1.0000000000000018</v>
      </c>
      <c r="N1939" s="21">
        <v>8.6771046141917729</v>
      </c>
      <c r="O1939" s="21">
        <v>27.116456955177203</v>
      </c>
      <c r="P1939" s="21">
        <v>3.4382044387365807</v>
      </c>
      <c r="Q1939" s="21">
        <v>-3.0296892068996502</v>
      </c>
      <c r="R1939" s="21">
        <v>-0.85254761445629312</v>
      </c>
      <c r="S1939" s="21">
        <v>0.33333333333333404</v>
      </c>
      <c r="T1939" s="21">
        <v>0.37199564665017942</v>
      </c>
      <c r="U1939" s="21">
        <v>-0.10247182863670885</v>
      </c>
      <c r="V1939" s="21">
        <v>0</v>
      </c>
      <c r="W1939" s="21">
        <v>6.7600768254886408</v>
      </c>
      <c r="X1939" s="21">
        <v>-0.13573032595830112</v>
      </c>
      <c r="Y1939" s="21">
        <v>-1.0000000000000018</v>
      </c>
      <c r="Z1939" s="21">
        <v>-1.0000000000000018</v>
      </c>
      <c r="AA1939" s="21">
        <v>31.845047304260572</v>
      </c>
      <c r="AB1939" s="21">
        <v>0.16977838890749403</v>
      </c>
      <c r="AC1939" s="21">
        <v>-4.3619339339263243E-2</v>
      </c>
      <c r="AD1939" s="21">
        <v>0.39259131229633421</v>
      </c>
      <c r="AE1939" s="21">
        <v>25.937518093228245</v>
      </c>
      <c r="AF1939" s="21">
        <v>-1.0000000000000018</v>
      </c>
      <c r="AG1939" s="21">
        <v>-1.0000000000000018</v>
      </c>
      <c r="AH1939" s="21">
        <v>-1.0000000000000018</v>
      </c>
      <c r="AI1939" s="21">
        <v>-1.4658782539645844E-2</v>
      </c>
      <c r="AJ1939" s="21">
        <v>0</v>
      </c>
      <c r="AK1939" s="21">
        <v>0.29754048451188175</v>
      </c>
      <c r="AL1939" s="21">
        <v>-6.4743849289872341E-3</v>
      </c>
      <c r="AM1939" s="21">
        <v>0.11209736816718341</v>
      </c>
      <c r="AN1939" s="21">
        <v>8.1567840192353969E-2</v>
      </c>
      <c r="AO1939" s="21">
        <v>4.2901366267389953</v>
      </c>
      <c r="AP1939" s="21">
        <v>2.0068240801639132</v>
      </c>
      <c r="AQ1939" s="21">
        <v>32.79139066806394</v>
      </c>
      <c r="AR1939" s="21">
        <v>0.60285715134680473</v>
      </c>
      <c r="AS1939" s="21">
        <v>0.29812490475128745</v>
      </c>
      <c r="AT1939" s="21">
        <v>-1.0000000000000018</v>
      </c>
      <c r="AU1939" s="21">
        <v>-1.0000000000000018</v>
      </c>
      <c r="AV1939" s="21">
        <v>-2.4201385350232383</v>
      </c>
      <c r="AW1939" s="21">
        <v>60.968328339601669</v>
      </c>
      <c r="AX1939" s="21">
        <v>60.675152688808758</v>
      </c>
      <c r="AY1939" s="21">
        <v>0.18941455436784177</v>
      </c>
      <c r="AZ1939" s="21">
        <v>-5.4650981264296732</v>
      </c>
      <c r="BA1939" s="26">
        <v>1408.8914271982383</v>
      </c>
    </row>
    <row r="1940" spans="1:100" x14ac:dyDescent="0.25">
      <c r="A1940">
        <v>4701</v>
      </c>
      <c r="B1940" t="s">
        <v>2288</v>
      </c>
      <c r="C1940" s="26">
        <v>3</v>
      </c>
      <c r="D1940" s="21">
        <v>3.9655551772078153</v>
      </c>
      <c r="E1940" s="21">
        <v>-0.20022084448254585</v>
      </c>
      <c r="F1940" s="21">
        <v>-1.434193399245651E-2</v>
      </c>
      <c r="G1940" s="21">
        <v>-7.5304624225856071E-2</v>
      </c>
      <c r="H1940" s="21">
        <v>6.3049627431470454E-2</v>
      </c>
      <c r="I1940" s="21">
        <v>0</v>
      </c>
      <c r="J1940" s="21">
        <v>3.7829776458882245</v>
      </c>
      <c r="K1940" s="21">
        <v>6.3049627431470454E-2</v>
      </c>
      <c r="L1940" s="21">
        <v>-1.0000000000000011</v>
      </c>
      <c r="M1940" s="21">
        <v>-1.0000000000000011</v>
      </c>
      <c r="N1940" s="21">
        <v>1.2609925486294085</v>
      </c>
      <c r="O1940" s="21">
        <v>7.6732281988701869</v>
      </c>
      <c r="P1940" s="21">
        <v>-5.333027779343788E-3</v>
      </c>
      <c r="Q1940" s="21">
        <v>-8.2275674320588493E-2</v>
      </c>
      <c r="R1940" s="21">
        <v>-3.7870935319284919E-2</v>
      </c>
      <c r="S1940" s="21">
        <v>0.3333333333333337</v>
      </c>
      <c r="T1940" s="21">
        <v>0.39812685709564433</v>
      </c>
      <c r="U1940" s="21">
        <v>0.18965633069454513</v>
      </c>
      <c r="V1940" s="21">
        <v>-3.4072171598270177E-3</v>
      </c>
      <c r="W1940" s="21">
        <v>34.186387061289032</v>
      </c>
      <c r="X1940" s="21">
        <v>1.4363155449476286</v>
      </c>
      <c r="Y1940" s="21">
        <v>-1.0000000000000011</v>
      </c>
      <c r="Z1940" s="21">
        <v>-1.0000000000000011</v>
      </c>
      <c r="AA1940" s="21">
        <v>50.080185765756021</v>
      </c>
      <c r="AB1940" s="21">
        <v>5.4825658206477987E-2</v>
      </c>
      <c r="AC1940" s="21">
        <v>5.1845220421020889E-2</v>
      </c>
      <c r="AD1940" s="21">
        <v>0.21196251416822645</v>
      </c>
      <c r="AE1940" s="21">
        <v>15.931669639786264</v>
      </c>
      <c r="AF1940" s="21">
        <v>-1.0000000000000011</v>
      </c>
      <c r="AG1940" s="21">
        <v>-1.0000000000000011</v>
      </c>
      <c r="AH1940" s="21">
        <v>-1.0000000000000011</v>
      </c>
      <c r="AI1940" s="21">
        <v>0</v>
      </c>
      <c r="AJ1940" s="21">
        <v>-3.4072171598270177E-3</v>
      </c>
      <c r="AK1940" s="21">
        <v>0.12520119866433471</v>
      </c>
      <c r="AL1940" s="21">
        <v>-6.3764926500054248E-2</v>
      </c>
      <c r="AM1940" s="21">
        <v>0.25379974624948254</v>
      </c>
      <c r="AN1940" s="21">
        <v>0.13209441884336423</v>
      </c>
      <c r="AO1940" s="21">
        <v>6.9709996495587374</v>
      </c>
      <c r="AP1940" s="21">
        <v>2.9835358385838346</v>
      </c>
      <c r="AQ1940" s="21">
        <v>37.969364707177256</v>
      </c>
      <c r="AR1940" s="21">
        <v>0.91770930396369621</v>
      </c>
      <c r="AS1940" s="21">
        <v>1.4993651723790984</v>
      </c>
      <c r="AT1940" s="21">
        <v>-1.0000000000000011</v>
      </c>
      <c r="AU1940" s="21">
        <v>-1.0000000000000011</v>
      </c>
      <c r="AV1940" s="21">
        <v>-0.113175559545141</v>
      </c>
      <c r="AW1940" s="21">
        <v>60.736949803210031</v>
      </c>
      <c r="AX1940" s="21">
        <v>60.396228087227321</v>
      </c>
      <c r="AY1940" s="21">
        <v>0.15659302892167978</v>
      </c>
      <c r="AZ1940" s="21">
        <v>-5.5982624324489585</v>
      </c>
      <c r="BA1940" s="26">
        <v>1347.0755913338241</v>
      </c>
    </row>
    <row r="1941" spans="1:100" x14ac:dyDescent="0.25">
      <c r="A1941">
        <v>4704</v>
      </c>
      <c r="B1941" t="s">
        <v>2289</v>
      </c>
      <c r="C1941" s="26">
        <v>3</v>
      </c>
      <c r="D1941" s="21">
        <v>4.1676255314750339</v>
      </c>
      <c r="E1941" s="21">
        <v>-0.15835877788324856</v>
      </c>
      <c r="F1941" s="21">
        <v>-0.29243861314051456</v>
      </c>
      <c r="G1941" s="21">
        <v>-0.34348369402571149</v>
      </c>
      <c r="H1941" s="21">
        <v>-0.15800722479537907</v>
      </c>
      <c r="I1941" s="21">
        <v>0</v>
      </c>
      <c r="J1941" s="21">
        <v>-9.4804334877227436</v>
      </c>
      <c r="K1941" s="21">
        <v>-0.15800722479537907</v>
      </c>
      <c r="L1941" s="21">
        <v>-0.99999999999999867</v>
      </c>
      <c r="M1941" s="21">
        <v>-0.99999999999999867</v>
      </c>
      <c r="N1941" s="21">
        <v>-3.1601444959075815</v>
      </c>
      <c r="O1941" s="21">
        <v>-5.656291650273424</v>
      </c>
      <c r="P1941" s="21">
        <v>2.1581397943229734</v>
      </c>
      <c r="Q1941" s="21">
        <v>4.5810341291113676</v>
      </c>
      <c r="R1941" s="21">
        <v>1.7499894966119174</v>
      </c>
      <c r="S1941" s="21">
        <v>0.33801951225754912</v>
      </c>
      <c r="T1941" s="21">
        <v>0.23480119951910225</v>
      </c>
      <c r="U1941" s="21">
        <v>-2.1956998131959025E-2</v>
      </c>
      <c r="V1941" s="21">
        <v>-2.0441703002354972E-2</v>
      </c>
      <c r="W1941" s="21">
        <v>27.537169417508654</v>
      </c>
      <c r="X1941" s="21">
        <v>0.40770968328160334</v>
      </c>
      <c r="Y1941" s="21">
        <v>-0.99999999999999867</v>
      </c>
      <c r="Z1941" s="21">
        <v>-0.99999999999999867</v>
      </c>
      <c r="AA1941" s="21">
        <v>36.888254332931574</v>
      </c>
      <c r="AB1941" s="21">
        <v>5.9983861258993597E-2</v>
      </c>
      <c r="AC1941" s="21">
        <v>8.8465269700836856E-3</v>
      </c>
      <c r="AD1941" s="21">
        <v>8.3191520147142664E-2</v>
      </c>
      <c r="AE1941" s="21">
        <v>7.6010954188109974</v>
      </c>
      <c r="AF1941" s="21">
        <v>-0.99999999999999867</v>
      </c>
      <c r="AG1941" s="21">
        <v>-0.99999999999999867</v>
      </c>
      <c r="AH1941" s="21">
        <v>-0.99999999999999867</v>
      </c>
      <c r="AI1941" s="21">
        <v>4.6883733497716573E-2</v>
      </c>
      <c r="AJ1941" s="21">
        <v>-2.0441703002354972E-2</v>
      </c>
      <c r="AK1941" s="21">
        <v>0.14804579318463729</v>
      </c>
      <c r="AL1941" s="21">
        <v>-0.17757552444400651</v>
      </c>
      <c r="AM1941" s="21">
        <v>-8.5972769311968011E-2</v>
      </c>
      <c r="AN1941" s="21">
        <v>0.42426481135662863</v>
      </c>
      <c r="AO1941" s="21">
        <v>-1.4090902668760128</v>
      </c>
      <c r="AP1941" s="21">
        <v>9.7187426616956856</v>
      </c>
      <c r="AQ1941" s="21">
        <v>18.056735929785901</v>
      </c>
      <c r="AR1941" s="21">
        <v>0.53042201064233729</v>
      </c>
      <c r="AS1941" s="21">
        <v>0.24970245848622447</v>
      </c>
      <c r="AT1941" s="21">
        <v>-0.99999999999999867</v>
      </c>
      <c r="AU1941" s="21">
        <v>-0.99999999999999867</v>
      </c>
      <c r="AV1941" s="21">
        <v>1.4065058025862054</v>
      </c>
      <c r="AW1941" s="21">
        <v>40.950705344353821</v>
      </c>
      <c r="AX1941" s="21">
        <v>39.844209714072655</v>
      </c>
      <c r="AY1941" s="21">
        <v>0.11744796041125553</v>
      </c>
      <c r="AZ1941" s="21">
        <v>-18.895817919575432</v>
      </c>
      <c r="BA1941" s="26">
        <v>1467.4062370882987</v>
      </c>
    </row>
    <row r="1942" spans="1:100" x14ac:dyDescent="0.25">
      <c r="A1942">
        <v>4707</v>
      </c>
      <c r="B1942" t="s">
        <v>2290</v>
      </c>
      <c r="C1942" s="26">
        <v>3</v>
      </c>
      <c r="D1942" s="21">
        <v>4.9852186382417134</v>
      </c>
      <c r="E1942" s="21">
        <v>0.55281260200432181</v>
      </c>
      <c r="F1942" s="21">
        <v>-0.68881129245737671</v>
      </c>
      <c r="G1942" s="21">
        <v>-0.57034828619956135</v>
      </c>
      <c r="H1942" s="21">
        <v>-4.2846477500198377E-2</v>
      </c>
      <c r="I1942" s="21">
        <v>0</v>
      </c>
      <c r="J1942" s="21">
        <v>-2.5707886500119002</v>
      </c>
      <c r="K1942" s="21">
        <v>-4.2846477500198377E-2</v>
      </c>
      <c r="L1942" s="21">
        <v>-0.99999999999999734</v>
      </c>
      <c r="M1942" s="21">
        <v>-0.99999999999999734</v>
      </c>
      <c r="N1942" s="21">
        <v>-0.85692955000396731</v>
      </c>
      <c r="O1942" s="21">
        <v>1.844081702030248</v>
      </c>
      <c r="P1942" s="21">
        <v>-2.8308315087872322</v>
      </c>
      <c r="Q1942" s="21">
        <v>3.2573346523689573</v>
      </c>
      <c r="R1942" s="21">
        <v>0.78548426303643792</v>
      </c>
      <c r="S1942" s="21">
        <v>0.33333333333333248</v>
      </c>
      <c r="T1942" s="21">
        <v>9.2278446569215286E-2</v>
      </c>
      <c r="U1942" s="21">
        <v>-7.3398830021198957E-2</v>
      </c>
      <c r="V1942" s="21">
        <v>-8.5987815369911857E-3</v>
      </c>
      <c r="W1942" s="21">
        <v>15.458425833782243</v>
      </c>
      <c r="X1942" s="21">
        <v>-0.11778463866811381</v>
      </c>
      <c r="Y1942" s="21">
        <v>-0.99999999999999734</v>
      </c>
      <c r="Z1942" s="21">
        <v>-0.99999999999999734</v>
      </c>
      <c r="AA1942" s="21">
        <v>28.21707108207557</v>
      </c>
      <c r="AB1942" s="21">
        <v>0.33508986969650983</v>
      </c>
      <c r="AC1942" s="21">
        <v>3.8807199411268548E-2</v>
      </c>
      <c r="AD1942" s="21">
        <v>-0.13443384940264119</v>
      </c>
      <c r="AE1942" s="21">
        <v>11.973160985256879</v>
      </c>
      <c r="AF1942" s="21">
        <v>-0.99999999999999734</v>
      </c>
      <c r="AG1942" s="21">
        <v>-0.99999999999999734</v>
      </c>
      <c r="AH1942" s="21">
        <v>-0.99999999999999734</v>
      </c>
      <c r="AI1942" s="21">
        <v>-2.390049418601102E-2</v>
      </c>
      <c r="AJ1942" s="21">
        <v>-8.5987815369911857E-3</v>
      </c>
      <c r="AK1942" s="21">
        <v>0.30204556518848408</v>
      </c>
      <c r="AL1942" s="21">
        <v>-4.5067032313054881E-2</v>
      </c>
      <c r="AM1942" s="21">
        <v>0.32066683809373009</v>
      </c>
      <c r="AN1942" s="21">
        <v>1.7626573431232754E-3</v>
      </c>
      <c r="AO1942" s="21">
        <v>9.5268987782856822</v>
      </c>
      <c r="AP1942" s="21">
        <v>-0.18126872798719165</v>
      </c>
      <c r="AQ1942" s="21">
        <v>12.887637183770348</v>
      </c>
      <c r="AR1942" s="21">
        <v>0.34361416834435787</v>
      </c>
      <c r="AS1942" s="21">
        <v>-0.16063111616831188</v>
      </c>
      <c r="AT1942" s="21">
        <v>-0.99999999999999734</v>
      </c>
      <c r="AU1942" s="21">
        <v>-0.99999999999999734</v>
      </c>
      <c r="AV1942" s="21">
        <v>0.21513597683687652</v>
      </c>
      <c r="AW1942" s="21">
        <v>29.879884056118591</v>
      </c>
      <c r="AX1942" s="21">
        <v>28.541996018699244</v>
      </c>
      <c r="AY1942" s="21">
        <v>-4.158532467328447E-2</v>
      </c>
      <c r="AZ1942" s="21">
        <v>-51.256994893629191</v>
      </c>
      <c r="BA1942" s="26">
        <v>1372.9854630093268</v>
      </c>
    </row>
    <row r="1943" spans="1:100" x14ac:dyDescent="0.25">
      <c r="A1943">
        <v>4711</v>
      </c>
      <c r="B1943" t="s">
        <v>2291</v>
      </c>
      <c r="C1943" s="26">
        <v>3</v>
      </c>
      <c r="D1943" s="21">
        <v>4.1730891314674476</v>
      </c>
      <c r="E1943" s="21">
        <v>7.2485629997054773E-3</v>
      </c>
      <c r="F1943" s="21">
        <v>0.26936827879773412</v>
      </c>
      <c r="G1943" s="21">
        <v>0.26936827879773412</v>
      </c>
      <c r="H1943" s="21">
        <v>0.19871786598526306</v>
      </c>
      <c r="I1943" s="21">
        <v>0</v>
      </c>
      <c r="J1943" s="21">
        <v>11.923071959115784</v>
      </c>
      <c r="K1943" s="21">
        <v>0.19871786598526306</v>
      </c>
      <c r="L1943" s="21">
        <v>-1.0000000000000013</v>
      </c>
      <c r="M1943" s="21">
        <v>-1.0000000000000013</v>
      </c>
      <c r="N1943" s="21">
        <v>3.9743573197052608</v>
      </c>
      <c r="O1943" s="21">
        <v>16.365529369380969</v>
      </c>
      <c r="P1943" s="21">
        <v>-6.4127527901494757E-2</v>
      </c>
      <c r="Q1943" s="21">
        <v>-0.96650994415668867</v>
      </c>
      <c r="R1943" s="21">
        <v>-0.3036826079568804</v>
      </c>
      <c r="S1943" s="21">
        <v>0.3333333333333337</v>
      </c>
      <c r="T1943" s="21">
        <v>0.29776906330922137</v>
      </c>
      <c r="U1943" s="21">
        <v>0.16749983488497358</v>
      </c>
      <c r="V1943" s="21">
        <v>-1.6375727731708239E-2</v>
      </c>
      <c r="W1943" s="21">
        <v>23.340345512422296</v>
      </c>
      <c r="X1943" s="21">
        <v>0.968565233782825</v>
      </c>
      <c r="Y1943" s="21">
        <v>-1.0000000000000013</v>
      </c>
      <c r="Z1943" s="21">
        <v>-1.0000000000000013</v>
      </c>
      <c r="AA1943" s="21">
        <v>65.970969826599287</v>
      </c>
      <c r="AB1943" s="21">
        <v>0.4624989427207975</v>
      </c>
      <c r="AC1943" s="21">
        <v>0.24603446174116228</v>
      </c>
      <c r="AD1943" s="21">
        <v>0.15015273398071752</v>
      </c>
      <c r="AE1943" s="21">
        <v>42.93430692213385</v>
      </c>
      <c r="AF1943" s="21">
        <v>-1.0000000000000013</v>
      </c>
      <c r="AG1943" s="21">
        <v>-1.0000000000000013</v>
      </c>
      <c r="AH1943" s="21">
        <v>-1.0000000000000013</v>
      </c>
      <c r="AI1943" s="21">
        <v>0</v>
      </c>
      <c r="AJ1943" s="21">
        <v>-1.6375727731708239E-2</v>
      </c>
      <c r="AK1943" s="21">
        <v>8.9465412094856846E-3</v>
      </c>
      <c r="AL1943" s="21">
        <v>-0.17268762948793301</v>
      </c>
      <c r="AM1943" s="21">
        <v>-0.28065520780882064</v>
      </c>
      <c r="AN1943" s="21">
        <v>5.0143517374744609E-2</v>
      </c>
      <c r="AO1943" s="21">
        <v>-6.9716474891730869</v>
      </c>
      <c r="AP1943" s="21">
        <v>0.39014978692895008</v>
      </c>
      <c r="AQ1943" s="21">
        <v>35.263417471538098</v>
      </c>
      <c r="AR1943" s="21">
        <v>0.78222650379582059</v>
      </c>
      <c r="AS1943" s="21">
        <v>1.1672830997680876</v>
      </c>
      <c r="AT1943" s="21">
        <v>-1.0000000000000013</v>
      </c>
      <c r="AU1943" s="21">
        <v>-1.0000000000000013</v>
      </c>
      <c r="AV1943" s="21">
        <v>-3.4314329159146256E-2</v>
      </c>
      <c r="AW1943" s="21">
        <v>82.726648982909239</v>
      </c>
      <c r="AX1943" s="21">
        <v>81.089076209738408</v>
      </c>
      <c r="AY1943" s="21">
        <v>0.30221381425868987</v>
      </c>
      <c r="AZ1943" s="21">
        <v>39.181787446213306</v>
      </c>
      <c r="BA1943" s="26">
        <v>1490.9890034011353</v>
      </c>
    </row>
    <row r="1944" spans="1:100" x14ac:dyDescent="0.25">
      <c r="A1944">
        <v>4715</v>
      </c>
      <c r="B1944" t="s">
        <v>2292</v>
      </c>
      <c r="C1944" s="26">
        <v>3</v>
      </c>
      <c r="D1944" s="21">
        <v>5.6860189226885041</v>
      </c>
      <c r="E1944" s="21">
        <v>-1.4542911608259271E-2</v>
      </c>
      <c r="F1944" s="21">
        <v>5.4212460966095333E-2</v>
      </c>
      <c r="G1944" s="21">
        <v>4.8867099070926914E-2</v>
      </c>
      <c r="H1944" s="21">
        <v>-5.0953826092578848E-2</v>
      </c>
      <c r="I1944" s="21">
        <v>0</v>
      </c>
      <c r="J1944" s="21">
        <v>-3.0572295655547306</v>
      </c>
      <c r="K1944" s="21">
        <v>-5.0953826092578848E-2</v>
      </c>
      <c r="L1944" s="21">
        <v>-1.0000000000000024</v>
      </c>
      <c r="M1944" s="21">
        <v>-1.0000000000000024</v>
      </c>
      <c r="N1944" s="21">
        <v>-1.0190765218515774</v>
      </c>
      <c r="O1944" s="21">
        <v>2.6776564562046992</v>
      </c>
      <c r="P1944" s="21">
        <v>-1.4678707509361271</v>
      </c>
      <c r="Q1944" s="21">
        <v>2.2575858508515174</v>
      </c>
      <c r="R1944" s="21">
        <v>0.33378806292719715</v>
      </c>
      <c r="S1944" s="21">
        <v>0.33333333333333404</v>
      </c>
      <c r="T1944" s="21">
        <v>0.31142362502870879</v>
      </c>
      <c r="U1944" s="21">
        <v>-9.0823643996762043E-3</v>
      </c>
      <c r="V1944" s="21">
        <v>0</v>
      </c>
      <c r="W1944" s="21">
        <v>27.465136802197833</v>
      </c>
      <c r="X1944" s="21">
        <v>0.63600628917106272</v>
      </c>
      <c r="Y1944" s="21">
        <v>-1.0000000000000024</v>
      </c>
      <c r="Z1944" s="21">
        <v>-1.0000000000000024</v>
      </c>
      <c r="AA1944" s="21">
        <v>20.454999553575345</v>
      </c>
      <c r="AB1944" s="21">
        <v>-0.15162706760188607</v>
      </c>
      <c r="AC1944" s="21">
        <v>0.27415274680461671</v>
      </c>
      <c r="AD1944" s="21">
        <v>-0.26940418543372413</v>
      </c>
      <c r="AE1944" s="21">
        <v>-7.3439253115496808</v>
      </c>
      <c r="AF1944" s="21">
        <v>-1.0000000000000024</v>
      </c>
      <c r="AG1944" s="21">
        <v>-1.0000000000000024</v>
      </c>
      <c r="AH1944" s="21">
        <v>-1.0000000000000024</v>
      </c>
      <c r="AI1944" s="21">
        <v>0</v>
      </c>
      <c r="AJ1944" s="21">
        <v>0</v>
      </c>
      <c r="AK1944" s="21">
        <v>2.4465553746166512E-2</v>
      </c>
      <c r="AL1944" s="21">
        <v>0.35654155164109064</v>
      </c>
      <c r="AM1944" s="21">
        <v>-0.10867057262462924</v>
      </c>
      <c r="AN1944" s="21">
        <v>-4.6493901602322717E-2</v>
      </c>
      <c r="AO1944" s="21">
        <v>-2.5944365468848982</v>
      </c>
      <c r="AP1944" s="21">
        <v>0.62036021814738496</v>
      </c>
      <c r="AQ1944" s="21">
        <v>24.407907236643105</v>
      </c>
      <c r="AR1944" s="21">
        <v>0.63567459396236636</v>
      </c>
      <c r="AS1944" s="21">
        <v>0.5850524630784838</v>
      </c>
      <c r="AT1944" s="21">
        <v>-1.0000000000000024</v>
      </c>
      <c r="AU1944" s="21">
        <v>-1.0000000000000024</v>
      </c>
      <c r="AV1944" s="21">
        <v>0.3826551619981241</v>
      </c>
      <c r="AW1944" s="21">
        <v>23.753016227927418</v>
      </c>
      <c r="AX1944" s="21">
        <v>23.753016227927418</v>
      </c>
      <c r="AY1944" s="21">
        <v>3.1838992610252817E-2</v>
      </c>
      <c r="AZ1944" s="21">
        <v>-21.474532150701794</v>
      </c>
      <c r="BA1944" s="26">
        <v>1363.7993200375074</v>
      </c>
    </row>
    <row r="1945" spans="1:100" x14ac:dyDescent="0.25">
      <c r="A1945">
        <v>4717</v>
      </c>
      <c r="B1945" t="s">
        <v>2293</v>
      </c>
      <c r="C1945" s="26">
        <v>3</v>
      </c>
      <c r="D1945" s="21">
        <v>3.0617974601979743</v>
      </c>
      <c r="E1945" s="21">
        <v>0</v>
      </c>
      <c r="F1945" s="21">
        <v>-0.69734419606798603</v>
      </c>
      <c r="G1945" s="21">
        <v>-0.69734419606798603</v>
      </c>
      <c r="H1945" s="21">
        <v>0.11412268455585572</v>
      </c>
      <c r="I1945" s="21">
        <v>0</v>
      </c>
      <c r="J1945" s="21">
        <v>6.8473610733513413</v>
      </c>
      <c r="K1945" s="21">
        <v>0.11412268455585572</v>
      </c>
      <c r="L1945" s="21">
        <v>-1.0000000000000009</v>
      </c>
      <c r="M1945" s="21">
        <v>-1.0000000000000009</v>
      </c>
      <c r="N1945" s="21">
        <v>2.2824536911171145</v>
      </c>
      <c r="O1945" s="21">
        <v>9.2118143374813251</v>
      </c>
      <c r="P1945" s="21">
        <v>-0.26836809329608519</v>
      </c>
      <c r="Q1945" s="21">
        <v>-1.6027436974545732</v>
      </c>
      <c r="R1945" s="21">
        <v>-0.55881165000207988</v>
      </c>
      <c r="S1945" s="21">
        <v>0.36141766461233871</v>
      </c>
      <c r="T1945" s="21">
        <v>0.25750629387509566</v>
      </c>
      <c r="U1945" s="21">
        <v>0.1078803949788341</v>
      </c>
      <c r="V1945" s="21">
        <v>0</v>
      </c>
      <c r="W1945" s="21">
        <v>24.507266756416492</v>
      </c>
      <c r="X1945" s="21">
        <v>0.92735870055684155</v>
      </c>
      <c r="Y1945" s="21">
        <v>-1.0000000000000009</v>
      </c>
      <c r="Z1945" s="21">
        <v>-1.0000000000000009</v>
      </c>
      <c r="AA1945" s="21">
        <v>26.084895611611181</v>
      </c>
      <c r="AB1945" s="21">
        <v>0.22357144470063264</v>
      </c>
      <c r="AC1945" s="21">
        <v>-5.5839785003637073E-2</v>
      </c>
      <c r="AD1945" s="21">
        <v>-0.12500284959306027</v>
      </c>
      <c r="AE1945" s="21">
        <v>2.1364405051967612</v>
      </c>
      <c r="AF1945" s="21">
        <v>-1.0000000000000009</v>
      </c>
      <c r="AG1945" s="21">
        <v>-1.0000000000000009</v>
      </c>
      <c r="AH1945" s="21">
        <v>-1.0000000000000009</v>
      </c>
      <c r="AI1945" s="21">
        <v>-2.1151163578025021E-2</v>
      </c>
      <c r="AJ1945" s="21">
        <v>0</v>
      </c>
      <c r="AK1945" s="21">
        <v>0.82036039868218591</v>
      </c>
      <c r="AL1945" s="21">
        <v>-0.15805142372584877</v>
      </c>
      <c r="AM1945" s="21">
        <v>1.9491260414561146E-2</v>
      </c>
      <c r="AN1945" s="21">
        <v>0.26609294633323233</v>
      </c>
      <c r="AO1945" s="21">
        <v>4.58908350377496</v>
      </c>
      <c r="AP1945" s="21">
        <v>5.8620665397015665</v>
      </c>
      <c r="AQ1945" s="21">
        <v>31.354627829767828</v>
      </c>
      <c r="AR1945" s="21">
        <v>0.72680435346626882</v>
      </c>
      <c r="AS1945" s="21">
        <v>1.0414813851126974</v>
      </c>
      <c r="AT1945" s="21">
        <v>-1.0000000000000009</v>
      </c>
      <c r="AU1945" s="21">
        <v>-1.0000000000000009</v>
      </c>
      <c r="AV1945" s="21">
        <v>-1.2561558460700659</v>
      </c>
      <c r="AW1945" s="21">
        <v>41.158776488794068</v>
      </c>
      <c r="AX1945" s="21">
        <v>40.735753217233572</v>
      </c>
      <c r="AY1945" s="21">
        <v>0.20673627206876374</v>
      </c>
      <c r="AZ1945" s="21">
        <v>-18.320676399425793</v>
      </c>
      <c r="BA1945" s="26">
        <v>1351.544421768501</v>
      </c>
      <c r="CU1945" t="e">
        <v>#N/A</v>
      </c>
      <c r="CV1945" t="e">
        <v>#N/A</v>
      </c>
    </row>
    <row r="1946" spans="1:100" x14ac:dyDescent="0.25">
      <c r="A1946">
        <v>4723</v>
      </c>
      <c r="B1946" t="s">
        <v>2294</v>
      </c>
      <c r="C1946" s="26">
        <v>3</v>
      </c>
      <c r="D1946" s="21">
        <v>3.7638869069676071</v>
      </c>
      <c r="E1946" s="21">
        <v>0.15434931443443883</v>
      </c>
      <c r="F1946" s="21">
        <v>8.5122650083639478E-2</v>
      </c>
      <c r="G1946" s="21">
        <v>0.16270722772707794</v>
      </c>
      <c r="H1946" s="21">
        <v>0.17556869580118584</v>
      </c>
      <c r="I1946" s="21">
        <v>0</v>
      </c>
      <c r="J1946" s="21">
        <v>10.534121748071151</v>
      </c>
      <c r="K1946" s="21">
        <v>0.17556869580118584</v>
      </c>
      <c r="L1946" s="21">
        <v>-1.0000000000000004</v>
      </c>
      <c r="M1946" s="21">
        <v>-1.0000000000000004</v>
      </c>
      <c r="N1946" s="21">
        <v>3.5113739160237167</v>
      </c>
      <c r="O1946" s="21">
        <v>14.460715882765836</v>
      </c>
      <c r="P1946" s="21">
        <v>-0.2500799311746098</v>
      </c>
      <c r="Q1946" s="21">
        <v>-0.2591097577341317</v>
      </c>
      <c r="R1946" s="21">
        <v>-6.5582694330577396E-2</v>
      </c>
      <c r="S1946" s="21">
        <v>0.33624745266629946</v>
      </c>
      <c r="T1946" s="21">
        <v>5.4337062206924039E-2</v>
      </c>
      <c r="U1946" s="21">
        <v>-2.3820454484683732E-2</v>
      </c>
      <c r="V1946" s="21">
        <v>0</v>
      </c>
      <c r="W1946" s="21">
        <v>7.6478145834941706</v>
      </c>
      <c r="X1946" s="21">
        <v>-0.16334197070932577</v>
      </c>
      <c r="Y1946" s="21">
        <v>-1.0000000000000004</v>
      </c>
      <c r="Z1946" s="21">
        <v>-1.0000000000000004</v>
      </c>
      <c r="AA1946" s="21">
        <v>36.974154534624155</v>
      </c>
      <c r="AB1946" s="21">
        <v>0.17043714583448025</v>
      </c>
      <c r="AC1946" s="21">
        <v>0.23843894024978859</v>
      </c>
      <c r="AD1946" s="21">
        <v>0.17896236682494196</v>
      </c>
      <c r="AE1946" s="21">
        <v>29.391922645460539</v>
      </c>
      <c r="AF1946" s="21">
        <v>-1.0000000000000004</v>
      </c>
      <c r="AG1946" s="21">
        <v>-1.0000000000000004</v>
      </c>
      <c r="AH1946" s="21">
        <v>-1.0000000000000004</v>
      </c>
      <c r="AI1946" s="21">
        <v>0</v>
      </c>
      <c r="AJ1946" s="21">
        <v>0</v>
      </c>
      <c r="AK1946" s="21">
        <v>0.40268045098313637</v>
      </c>
      <c r="AL1946" s="21">
        <v>-0.18255200262618648</v>
      </c>
      <c r="AM1946" s="21">
        <v>-7.10387013493851E-2</v>
      </c>
      <c r="AN1946" s="21">
        <v>0.20019983192715027</v>
      </c>
      <c r="AO1946" s="21">
        <v>0.23743472118105419</v>
      </c>
      <c r="AP1946" s="21">
        <v>4.0922357850478237</v>
      </c>
      <c r="AQ1946" s="21">
        <v>18.181936331565311</v>
      </c>
      <c r="AR1946" s="21">
        <v>0.3667640603885402</v>
      </c>
      <c r="AS1946" s="21">
        <v>1.2226725091860135E-2</v>
      </c>
      <c r="AT1946" s="21">
        <v>-1.0000000000000004</v>
      </c>
      <c r="AU1946" s="21">
        <v>-1.0000000000000004</v>
      </c>
      <c r="AV1946" s="21">
        <v>9.7124533396500595E-2</v>
      </c>
      <c r="AW1946" s="21">
        <v>55.527106202437764</v>
      </c>
      <c r="AX1946" s="21">
        <v>55.527106202437764</v>
      </c>
      <c r="AY1946" s="21">
        <v>1.781901088914721E-2</v>
      </c>
      <c r="AZ1946" s="21">
        <v>24.16600105713972</v>
      </c>
      <c r="BA1946" s="26">
        <v>1435.0297442322328</v>
      </c>
      <c r="CU1946" t="e">
        <v>#N/A</v>
      </c>
      <c r="CV1946" t="e">
        <v>#N/A</v>
      </c>
    </row>
    <row r="1947" spans="1:100" x14ac:dyDescent="0.25">
      <c r="A1947">
        <v>4726</v>
      </c>
      <c r="B1947" t="s">
        <v>2295</v>
      </c>
      <c r="C1947" s="26">
        <v>3</v>
      </c>
      <c r="D1947" s="21">
        <v>4.5258961136627009</v>
      </c>
      <c r="E1947" s="21">
        <v>0</v>
      </c>
      <c r="F1947" s="21">
        <v>-7.6039323600020831E-2</v>
      </c>
      <c r="G1947" s="21">
        <v>-7.6039323600020831E-2</v>
      </c>
      <c r="H1947" s="21">
        <v>0.12144116623180783</v>
      </c>
      <c r="I1947" s="21">
        <v>0</v>
      </c>
      <c r="J1947" s="21">
        <v>7.2864699739084671</v>
      </c>
      <c r="K1947" s="21">
        <v>0.12144116623180783</v>
      </c>
      <c r="L1947" s="21">
        <v>-0.99999999999999956</v>
      </c>
      <c r="M1947" s="21">
        <v>-0.99999999999999956</v>
      </c>
      <c r="N1947" s="21">
        <v>2.4288233246361557</v>
      </c>
      <c r="O1947" s="21">
        <v>11.736326763971144</v>
      </c>
      <c r="P1947" s="21">
        <v>-0.29420012964193049</v>
      </c>
      <c r="Q1947" s="21">
        <v>0.65609467496744012</v>
      </c>
      <c r="R1947" s="21">
        <v>0.20886487141025173</v>
      </c>
      <c r="S1947" s="21">
        <v>0.3333333333333332</v>
      </c>
      <c r="T1947" s="21">
        <v>0.26224440569289026</v>
      </c>
      <c r="U1947" s="21">
        <v>5.1554023123185584E-2</v>
      </c>
      <c r="V1947" s="21">
        <v>0</v>
      </c>
      <c r="W1947" s="21">
        <v>21.027623836704056</v>
      </c>
      <c r="X1947" s="21">
        <v>0.60926373764671538</v>
      </c>
      <c r="Y1947" s="21">
        <v>-0.99999999999999956</v>
      </c>
      <c r="Z1947" s="21">
        <v>-0.99999999999999956</v>
      </c>
      <c r="AA1947" s="21">
        <v>53.634744623483478</v>
      </c>
      <c r="AB1947" s="21">
        <v>0.15876725606165978</v>
      </c>
      <c r="AC1947" s="21">
        <v>0.29419247641666268</v>
      </c>
      <c r="AD1947" s="21">
        <v>0.19500538582906138</v>
      </c>
      <c r="AE1947" s="21">
        <v>32.398255915369184</v>
      </c>
      <c r="AF1947" s="21">
        <v>-0.99999999999999956</v>
      </c>
      <c r="AG1947" s="21">
        <v>-0.99999999999999956</v>
      </c>
      <c r="AH1947" s="21">
        <v>-0.99999999999999956</v>
      </c>
      <c r="AI1947" s="21">
        <v>0</v>
      </c>
      <c r="AJ1947" s="21">
        <v>0</v>
      </c>
      <c r="AK1947" s="21">
        <v>-8.6176413856538847E-2</v>
      </c>
      <c r="AL1947" s="21">
        <v>-0.16578731651451095</v>
      </c>
      <c r="AM1947" s="21">
        <v>7.9162594789821156E-2</v>
      </c>
      <c r="AN1947" s="21">
        <v>-0.15668303325950206</v>
      </c>
      <c r="AO1947" s="21">
        <v>1.5481828004628342</v>
      </c>
      <c r="AP1947" s="21">
        <v>-4.7460124140601074</v>
      </c>
      <c r="AQ1947" s="21">
        <v>28.31409381061254</v>
      </c>
      <c r="AR1947" s="21">
        <v>0.64713176214940893</v>
      </c>
      <c r="AS1947" s="21">
        <v>0.73070490387852316</v>
      </c>
      <c r="AT1947" s="21">
        <v>-0.99999999999999956</v>
      </c>
      <c r="AU1947" s="21">
        <v>-0.99999999999999956</v>
      </c>
      <c r="AV1947" s="21">
        <v>0.13282554781023079</v>
      </c>
      <c r="AW1947" s="21">
        <v>60.625058973394509</v>
      </c>
      <c r="AX1947" s="21">
        <v>60.625058973394509</v>
      </c>
      <c r="AY1947" s="21">
        <v>5.5658680533128745E-2</v>
      </c>
      <c r="AZ1947" s="21">
        <v>-9.8617830420494883</v>
      </c>
      <c r="BA1947" s="26">
        <v>1409.3590838647228</v>
      </c>
      <c r="CU1947" t="e">
        <v>#N/A</v>
      </c>
      <c r="CV1947" t="e">
        <v>#N/A</v>
      </c>
    </row>
    <row r="1948" spans="1:100" x14ac:dyDescent="0.25">
      <c r="A1948">
        <v>4728</v>
      </c>
      <c r="B1948" t="s">
        <v>2296</v>
      </c>
      <c r="C1948" s="26">
        <v>3</v>
      </c>
      <c r="D1948" s="21">
        <v>4.8889278707090815</v>
      </c>
      <c r="E1948" s="21">
        <v>-0.14307580930063235</v>
      </c>
      <c r="F1948" s="21">
        <v>1.0044885960912115</v>
      </c>
      <c r="G1948" s="21">
        <v>0.96292118308165608</v>
      </c>
      <c r="H1948" s="21">
        <v>0.15766515091381283</v>
      </c>
      <c r="I1948" s="21">
        <v>0</v>
      </c>
      <c r="J1948" s="21">
        <v>9.4599090548287723</v>
      </c>
      <c r="K1948" s="21">
        <v>0.15766515091381283</v>
      </c>
      <c r="L1948" s="21">
        <v>-1.0000000000000007</v>
      </c>
      <c r="M1948" s="21">
        <v>-1.0000000000000007</v>
      </c>
      <c r="N1948" s="21">
        <v>3.1533030182762571</v>
      </c>
      <c r="O1948" s="21">
        <v>15.311758108619507</v>
      </c>
      <c r="P1948" s="21">
        <v>1.6312286139389627</v>
      </c>
      <c r="Q1948" s="21">
        <v>0.30494514279419582</v>
      </c>
      <c r="R1948" s="21">
        <v>0.22096187401888853</v>
      </c>
      <c r="S1948" s="21">
        <v>0.33333333333333326</v>
      </c>
      <c r="T1948" s="21">
        <v>0.24218489390447601</v>
      </c>
      <c r="U1948" s="21">
        <v>0.10834199948308652</v>
      </c>
      <c r="V1948" s="21">
        <v>-1.2346954231034733E-3</v>
      </c>
      <c r="W1948" s="21">
        <v>20.998415215359184</v>
      </c>
      <c r="X1948" s="21">
        <v>0.73853952309929327</v>
      </c>
      <c r="Y1948" s="21">
        <v>-1.0000000000000007</v>
      </c>
      <c r="Z1948" s="21">
        <v>-1.0000000000000007</v>
      </c>
      <c r="AA1948" s="21">
        <v>30.111019351893074</v>
      </c>
      <c r="AB1948" s="21">
        <v>-0.11908216418934969</v>
      </c>
      <c r="AC1948" s="21">
        <v>9.5296979031449014E-2</v>
      </c>
      <c r="AD1948" s="21">
        <v>0.2016180304082007</v>
      </c>
      <c r="AE1948" s="21">
        <v>8.8916422625150027</v>
      </c>
      <c r="AF1948" s="21">
        <v>-1.0000000000000007</v>
      </c>
      <c r="AG1948" s="21">
        <v>-1.0000000000000007</v>
      </c>
      <c r="AH1948" s="21">
        <v>-1.0000000000000007</v>
      </c>
      <c r="AI1948" s="21">
        <v>0</v>
      </c>
      <c r="AJ1948" s="21">
        <v>-1.2346954231034733E-3</v>
      </c>
      <c r="AK1948" s="21">
        <v>-1.8965147645825898E-2</v>
      </c>
      <c r="AL1948" s="21">
        <v>0.2090627879047379</v>
      </c>
      <c r="AM1948" s="21">
        <v>-0.19036605373555471</v>
      </c>
      <c r="AN1948" s="21">
        <v>-0.25734924725500663</v>
      </c>
      <c r="AO1948" s="21">
        <v>-4.8539770816179963</v>
      </c>
      <c r="AP1948" s="21">
        <v>-5.3884172418514753</v>
      </c>
      <c r="AQ1948" s="21">
        <v>30.458324270187969</v>
      </c>
      <c r="AR1948" s="21">
        <v>0.68262553129779258</v>
      </c>
      <c r="AS1948" s="21">
        <v>0.89620467401310622</v>
      </c>
      <c r="AT1948" s="21">
        <v>-1.0000000000000007</v>
      </c>
      <c r="AU1948" s="21">
        <v>-1.0000000000000007</v>
      </c>
      <c r="AV1948" s="21">
        <v>1.1838830571005445</v>
      </c>
      <c r="AW1948" s="21">
        <v>40.034360218661092</v>
      </c>
      <c r="AX1948" s="21">
        <v>39.910890676350746</v>
      </c>
      <c r="AY1948" s="21">
        <v>0.24643394962100751</v>
      </c>
      <c r="AZ1948" s="21">
        <v>-11.994677004142597</v>
      </c>
      <c r="BA1948" s="26">
        <v>1461.1704620460371</v>
      </c>
      <c r="CU1948" t="e">
        <v>#N/A</v>
      </c>
      <c r="CV1948" t="e">
        <v>#N/A</v>
      </c>
    </row>
    <row r="1949" spans="1:100" x14ac:dyDescent="0.25">
      <c r="A1949">
        <v>4729</v>
      </c>
      <c r="B1949" t="s">
        <v>2297</v>
      </c>
      <c r="C1949" s="26">
        <v>3</v>
      </c>
      <c r="D1949" s="21">
        <v>-0.45486445775402429</v>
      </c>
      <c r="E1949" s="21">
        <v>-2.2772443332706874E-3</v>
      </c>
      <c r="F1949" s="21">
        <v>9.9115508321461654E-2</v>
      </c>
      <c r="G1949" s="21">
        <v>9.9115508321461654E-2</v>
      </c>
      <c r="H1949" s="21">
        <v>-8.4862453671934214E-3</v>
      </c>
      <c r="I1949" s="21">
        <v>0</v>
      </c>
      <c r="J1949" s="21">
        <v>-0.50917472203160208</v>
      </c>
      <c r="K1949" s="21">
        <v>-8.4862453671934214E-3</v>
      </c>
      <c r="L1949" s="21">
        <v>-1.0000000000000013</v>
      </c>
      <c r="M1949" s="21">
        <v>-1.0000000000000013</v>
      </c>
      <c r="N1949" s="21">
        <v>-0.16972490734386939</v>
      </c>
      <c r="O1949" s="21">
        <v>-0.86492367146417271</v>
      </c>
      <c r="P1949" s="21">
        <v>1.6234299036169377</v>
      </c>
      <c r="Q1949" s="21">
        <v>-1.2345648671989289</v>
      </c>
      <c r="R1949" s="21">
        <v>-0.40757076548593668</v>
      </c>
      <c r="S1949" s="21">
        <v>0.33333333333333376</v>
      </c>
      <c r="T1949" s="21">
        <v>0.19171596507969624</v>
      </c>
      <c r="U1949" s="21">
        <v>1.2712484067121603E-2</v>
      </c>
      <c r="V1949" s="21">
        <v>-1.9137511982609138E-3</v>
      </c>
      <c r="W1949" s="21">
        <v>21.773371065963353</v>
      </c>
      <c r="X1949" s="21">
        <v>0.41779921602585413</v>
      </c>
      <c r="Y1949" s="21">
        <v>-1.0000000000000013</v>
      </c>
      <c r="Z1949" s="21">
        <v>-1.0000000000000013</v>
      </c>
      <c r="AA1949" s="21">
        <v>35.642925387972625</v>
      </c>
      <c r="AB1949" s="21">
        <v>-4.8901208408087898E-2</v>
      </c>
      <c r="AC1949" s="21">
        <v>0.19443518468914672</v>
      </c>
      <c r="AD1949" s="21">
        <v>0.14000852546884504</v>
      </c>
      <c r="AE1949" s="21">
        <v>14.277125087495186</v>
      </c>
      <c r="AF1949" s="21">
        <v>-1.0000000000000013</v>
      </c>
      <c r="AG1949" s="21">
        <v>-1.0000000000000013</v>
      </c>
      <c r="AH1949" s="21">
        <v>-1.0000000000000013</v>
      </c>
      <c r="AI1949" s="21">
        <v>-9.219325289919833E-2</v>
      </c>
      <c r="AJ1949" s="21">
        <v>-1.9137511982609138E-3</v>
      </c>
      <c r="AK1949" s="21">
        <v>0.11625321565962778</v>
      </c>
      <c r="AL1949" s="21">
        <v>3.1433279424048173E-2</v>
      </c>
      <c r="AM1949" s="21">
        <v>-9.8270145198014469E-2</v>
      </c>
      <c r="AN1949" s="21">
        <v>-0.20531256094224173</v>
      </c>
      <c r="AO1949" s="21">
        <v>-1.8754875516522231</v>
      </c>
      <c r="AP1949" s="21">
        <v>-4.9756476264358032</v>
      </c>
      <c r="AQ1949" s="21">
        <v>21.264196343931758</v>
      </c>
      <c r="AR1949" s="21">
        <v>0.53584803128189062</v>
      </c>
      <c r="AS1949" s="21">
        <v>0.40931297065866146</v>
      </c>
      <c r="AT1949" s="21">
        <v>-1.0000000000000013</v>
      </c>
      <c r="AU1949" s="21">
        <v>-1.0000000000000013</v>
      </c>
      <c r="AV1949" s="21">
        <v>-0.30845525716447458</v>
      </c>
      <c r="AW1949" s="21">
        <v>29.802354090072647</v>
      </c>
      <c r="AX1949" s="21">
        <v>27.767113912262584</v>
      </c>
      <c r="AY1949" s="21">
        <v>9.6466177320287699E-2</v>
      </c>
      <c r="AZ1949" s="21">
        <v>-27.713012286662693</v>
      </c>
      <c r="BA1949" s="26">
        <v>1379.2344813629479</v>
      </c>
    </row>
    <row r="1950" spans="1:100" x14ac:dyDescent="0.25">
      <c r="A1950">
        <v>4730</v>
      </c>
      <c r="B1950" t="s">
        <v>2298</v>
      </c>
      <c r="C1950" s="26">
        <v>3</v>
      </c>
      <c r="D1950" s="21">
        <v>0.89907539333403019</v>
      </c>
      <c r="E1950" s="21">
        <v>0.55501818188078211</v>
      </c>
      <c r="F1950" s="21">
        <v>-9.3641006651290284E-3</v>
      </c>
      <c r="G1950" s="21">
        <v>0.11094328283243957</v>
      </c>
      <c r="H1950" s="21">
        <v>0.13827695803665477</v>
      </c>
      <c r="I1950" s="21">
        <v>0</v>
      </c>
      <c r="J1950" s="21">
        <v>8.2966174821992897</v>
      </c>
      <c r="K1950" s="21">
        <v>0.13827695803665477</v>
      </c>
      <c r="L1950" s="21">
        <v>-1</v>
      </c>
      <c r="M1950" s="21">
        <v>-1</v>
      </c>
      <c r="N1950" s="21">
        <v>2.7655391607330966</v>
      </c>
      <c r="O1950" s="21">
        <v>9.3066361583657589</v>
      </c>
      <c r="P1950" s="21">
        <v>2.6537976788808004</v>
      </c>
      <c r="Q1950" s="21">
        <v>-0.80024517918731619</v>
      </c>
      <c r="R1950" s="21">
        <v>-0.25800820381789913</v>
      </c>
      <c r="S1950" s="21">
        <v>0.33333333333333343</v>
      </c>
      <c r="T1950" s="21">
        <v>0.21197236426224533</v>
      </c>
      <c r="U1950" s="21">
        <v>-0.11844557984010522</v>
      </c>
      <c r="V1950" s="21">
        <v>-1.2432442726644375E-2</v>
      </c>
      <c r="W1950" s="21">
        <v>11.046028679686977</v>
      </c>
      <c r="X1950" s="21">
        <v>-0.262709205232451</v>
      </c>
      <c r="Y1950" s="21">
        <v>-1</v>
      </c>
      <c r="Z1950" s="21">
        <v>-1</v>
      </c>
      <c r="AA1950" s="21">
        <v>18.339732416853991</v>
      </c>
      <c r="AB1950" s="21">
        <v>-0.22172343307109896</v>
      </c>
      <c r="AC1950" s="21">
        <v>0.25873249262117465</v>
      </c>
      <c r="AD1950" s="21">
        <v>0.11402517926962258</v>
      </c>
      <c r="AE1950" s="21">
        <v>7.5517119409849123</v>
      </c>
      <c r="AF1950" s="21">
        <v>-1</v>
      </c>
      <c r="AG1950" s="21">
        <v>-1</v>
      </c>
      <c r="AH1950" s="21">
        <v>-1</v>
      </c>
      <c r="AI1950" s="21">
        <v>0</v>
      </c>
      <c r="AJ1950" s="21">
        <v>-1.2432442726644375E-2</v>
      </c>
      <c r="AK1950" s="21">
        <v>0.4421005117389617</v>
      </c>
      <c r="AL1950" s="21">
        <v>0.18753991521870311</v>
      </c>
      <c r="AM1950" s="21">
        <v>0.43407049510189488</v>
      </c>
      <c r="AN1950" s="21">
        <v>0.11161650369853303</v>
      </c>
      <c r="AO1950" s="21">
        <v>13.06226493624218</v>
      </c>
      <c r="AP1950" s="21">
        <v>3.7281121685568412</v>
      </c>
      <c r="AQ1950" s="21">
        <v>19.342646161886272</v>
      </c>
      <c r="AR1950" s="21">
        <v>0.41442767502882927</v>
      </c>
      <c r="AS1950" s="21">
        <v>-0.12443224719579631</v>
      </c>
      <c r="AT1950" s="21">
        <v>-1</v>
      </c>
      <c r="AU1950" s="21">
        <v>-1</v>
      </c>
      <c r="AV1950" s="21">
        <v>-0.14706492098545954</v>
      </c>
      <c r="AW1950" s="21">
        <v>31.37448074377658</v>
      </c>
      <c r="AX1950" s="21">
        <v>30.131236471112143</v>
      </c>
      <c r="AY1950" s="21">
        <v>6.1560562068303706E-3</v>
      </c>
      <c r="AZ1950" s="21">
        <v>-64.674458256456774</v>
      </c>
      <c r="BA1950" s="26">
        <v>1232.7528166580757</v>
      </c>
    </row>
    <row r="1951" spans="1:100" x14ac:dyDescent="0.25">
      <c r="A1951">
        <v>4731</v>
      </c>
      <c r="B1951" t="s">
        <v>2299</v>
      </c>
      <c r="C1951" s="26">
        <v>3</v>
      </c>
      <c r="D1951" s="21">
        <v>2.5438034816600195</v>
      </c>
      <c r="E1951" s="21">
        <v>-0.93126096087812671</v>
      </c>
      <c r="F1951" s="21">
        <v>-0.34788975425970864</v>
      </c>
      <c r="G1951" s="21">
        <v>-0.62502056942383821</v>
      </c>
      <c r="H1951" s="21">
        <v>-7.525019198014779E-2</v>
      </c>
      <c r="I1951" s="21">
        <v>0</v>
      </c>
      <c r="J1951" s="21">
        <v>-4.5150115188088664</v>
      </c>
      <c r="K1951" s="21">
        <v>-7.525019198014779E-2</v>
      </c>
      <c r="L1951" s="21">
        <v>-1</v>
      </c>
      <c r="M1951" s="21">
        <v>-1</v>
      </c>
      <c r="N1951" s="21">
        <v>-1.5050038396029559</v>
      </c>
      <c r="O1951" s="21">
        <v>-2.5962286065726863</v>
      </c>
      <c r="P1951" s="21">
        <v>1.0082645622617881</v>
      </c>
      <c r="Q1951" s="21">
        <v>-0.50008502449671643</v>
      </c>
      <c r="R1951" s="21">
        <v>-6.0370716876408353E-2</v>
      </c>
      <c r="S1951" s="21">
        <v>0.35031801025750198</v>
      </c>
      <c r="T1951" s="21">
        <v>0.1664653485623335</v>
      </c>
      <c r="U1951" s="21">
        <v>0.10354727561459784</v>
      </c>
      <c r="V1951" s="21">
        <v>0</v>
      </c>
      <c r="W1951" s="21">
        <v>27.823233056583248</v>
      </c>
      <c r="X1951" s="21">
        <v>0.84033396526597282</v>
      </c>
      <c r="Y1951" s="21">
        <v>-1</v>
      </c>
      <c r="Z1951" s="21">
        <v>-1</v>
      </c>
      <c r="AA1951" s="21">
        <v>28.11360625043972</v>
      </c>
      <c r="AB1951" s="21">
        <v>0.14511207427755765</v>
      </c>
      <c r="AC1951" s="21">
        <v>-3.1618144209693042E-2</v>
      </c>
      <c r="AD1951" s="21">
        <v>-0.10647905185320729</v>
      </c>
      <c r="AE1951" s="21">
        <v>0.35074391073286859</v>
      </c>
      <c r="AF1951" s="21">
        <v>-1</v>
      </c>
      <c r="AG1951" s="21">
        <v>-1</v>
      </c>
      <c r="AH1951" s="21">
        <v>-1</v>
      </c>
      <c r="AI1951" s="21">
        <v>0</v>
      </c>
      <c r="AJ1951" s="21">
        <v>0</v>
      </c>
      <c r="AK1951" s="21">
        <v>0.75975955341180912</v>
      </c>
      <c r="AL1951" s="21">
        <v>-7.7754891674083573E-2</v>
      </c>
      <c r="AM1951" s="21">
        <v>-0.11494766736065401</v>
      </c>
      <c r="AN1951" s="21">
        <v>-0.24924751511673454</v>
      </c>
      <c r="AO1951" s="21">
        <v>0.92510608304269648</v>
      </c>
      <c r="AP1951" s="21">
        <v>-6.6199623362887827</v>
      </c>
      <c r="AQ1951" s="21">
        <v>23.308221537774379</v>
      </c>
      <c r="AR1951" s="21">
        <v>0.62033063443443326</v>
      </c>
      <c r="AS1951" s="21">
        <v>0.76508377328582511</v>
      </c>
      <c r="AT1951" s="21">
        <v>-1</v>
      </c>
      <c r="AU1951" s="21">
        <v>-1</v>
      </c>
      <c r="AV1951" s="21">
        <v>-0.68539128630024648</v>
      </c>
      <c r="AW1951" s="21">
        <v>18.897415307578243</v>
      </c>
      <c r="AX1951" s="21">
        <v>18.897415307578243</v>
      </c>
      <c r="AY1951" s="21">
        <v>0.13319447385796429</v>
      </c>
      <c r="AZ1951" s="21">
        <v>-11.438000474695206</v>
      </c>
      <c r="BA1951" s="26">
        <v>1390.5052105515811</v>
      </c>
      <c r="CU1951" t="e">
        <v>#N/A</v>
      </c>
      <c r="CV1951" t="e">
        <v>#N/A</v>
      </c>
    </row>
    <row r="1952" spans="1:100" x14ac:dyDescent="0.25">
      <c r="A1952">
        <v>4732</v>
      </c>
      <c r="B1952" t="s">
        <v>2300</v>
      </c>
      <c r="C1952" s="26">
        <v>3</v>
      </c>
      <c r="D1952" s="21">
        <v>2.3684763188919491</v>
      </c>
      <c r="E1952" s="21">
        <v>0</v>
      </c>
      <c r="F1952" s="21">
        <v>0.36388409897345347</v>
      </c>
      <c r="G1952" s="21">
        <v>0.36388409897345347</v>
      </c>
      <c r="H1952" s="21">
        <v>4.5524957265018366E-2</v>
      </c>
      <c r="I1952" s="21">
        <v>0</v>
      </c>
      <c r="J1952" s="21">
        <v>2.7314974359010984</v>
      </c>
      <c r="K1952" s="21">
        <v>4.5524957265018366E-2</v>
      </c>
      <c r="L1952" s="21">
        <v>-1.0000000000000013</v>
      </c>
      <c r="M1952" s="21">
        <v>-1.0000000000000013</v>
      </c>
      <c r="N1952" s="21">
        <v>0.91049914530036813</v>
      </c>
      <c r="O1952" s="21">
        <v>5.4638578537665055</v>
      </c>
      <c r="P1952" s="21">
        <v>-0.52644225675692191</v>
      </c>
      <c r="Q1952" s="21">
        <v>0.10901002072116667</v>
      </c>
      <c r="R1952" s="21">
        <v>-8.4514129740175983E-2</v>
      </c>
      <c r="S1952" s="21">
        <v>0.33333333333333387</v>
      </c>
      <c r="T1952" s="21">
        <v>0.26293620128870326</v>
      </c>
      <c r="U1952" s="21">
        <v>0.15536921612806665</v>
      </c>
      <c r="V1952" s="21">
        <v>0</v>
      </c>
      <c r="W1952" s="21">
        <v>28.244551739403398</v>
      </c>
      <c r="X1952" s="21">
        <v>1.1018243098246547</v>
      </c>
      <c r="Y1952" s="21">
        <v>-1.0000000000000013</v>
      </c>
      <c r="Z1952" s="21">
        <v>-1.0000000000000013</v>
      </c>
      <c r="AA1952" s="21">
        <v>29.132690322296849</v>
      </c>
      <c r="AB1952" s="21">
        <v>-0.22412882716648408</v>
      </c>
      <c r="AC1952" s="21">
        <v>-2.8365564512874281E-2</v>
      </c>
      <c r="AD1952" s="21">
        <v>0.27194744593203041</v>
      </c>
      <c r="AE1952" s="21">
        <v>0.97265271263360475</v>
      </c>
      <c r="AF1952" s="21">
        <v>-1.0000000000000013</v>
      </c>
      <c r="AG1952" s="21">
        <v>-1.0000000000000013</v>
      </c>
      <c r="AH1952" s="21">
        <v>-1.0000000000000013</v>
      </c>
      <c r="AI1952" s="21">
        <v>0</v>
      </c>
      <c r="AJ1952" s="21">
        <v>0</v>
      </c>
      <c r="AK1952" s="21">
        <v>0.47072897656468626</v>
      </c>
      <c r="AL1952" s="21">
        <v>9.1161705258526265E-2</v>
      </c>
      <c r="AM1952" s="21">
        <v>0.21557396485443692</v>
      </c>
      <c r="AN1952" s="21">
        <v>0.54030661359659637</v>
      </c>
      <c r="AO1952" s="21">
        <v>7.7429940041843546</v>
      </c>
      <c r="AP1952" s="21">
        <v>13.96347386620754</v>
      </c>
      <c r="AQ1952" s="21">
        <v>30.976049175304503</v>
      </c>
      <c r="AR1952" s="21">
        <v>0.75163875075010356</v>
      </c>
      <c r="AS1952" s="21">
        <v>1.147349267089673</v>
      </c>
      <c r="AT1952" s="21">
        <v>-1.0000000000000013</v>
      </c>
      <c r="AU1952" s="21">
        <v>-1.0000000000000013</v>
      </c>
      <c r="AV1952" s="21">
        <v>0.27936996923327756</v>
      </c>
      <c r="AW1952" s="21">
        <v>48.560022042270909</v>
      </c>
      <c r="AX1952" s="21">
        <v>48.560022042270909</v>
      </c>
      <c r="AY1952" s="21">
        <v>0.129980680011546</v>
      </c>
      <c r="AZ1952" s="21">
        <v>-7.4981471115978389</v>
      </c>
      <c r="BA1952" s="26">
        <v>1374.2027959506765</v>
      </c>
    </row>
    <row r="1953" spans="1:100" x14ac:dyDescent="0.25">
      <c r="A1953">
        <v>4733</v>
      </c>
      <c r="B1953" t="s">
        <v>2301</v>
      </c>
      <c r="C1953" s="26">
        <v>2</v>
      </c>
      <c r="D1953" s="21">
        <v>3.4242161233565165</v>
      </c>
      <c r="E1953" s="21">
        <v>-6.8351159442314735E-2</v>
      </c>
      <c r="F1953" s="21">
        <v>-9.3264575647085429E-2</v>
      </c>
      <c r="G1953" s="21">
        <v>-8.602122929663536E-2</v>
      </c>
      <c r="H1953" s="21">
        <v>3.44314964240078E-2</v>
      </c>
      <c r="I1953" s="21">
        <v>0</v>
      </c>
      <c r="J1953" s="21">
        <v>2.0658897854404676</v>
      </c>
      <c r="K1953" s="21">
        <v>3.44314964240078E-2</v>
      </c>
      <c r="L1953" s="21">
        <v>-1</v>
      </c>
      <c r="M1953" s="21">
        <v>-1</v>
      </c>
      <c r="N1953" s="21">
        <v>0.68862992848015581</v>
      </c>
      <c r="O1953" s="21">
        <v>5.990788141194054</v>
      </c>
      <c r="P1953" s="21">
        <v>-0.17838380467819498</v>
      </c>
      <c r="Q1953" s="21">
        <v>-0.12867024312383823</v>
      </c>
      <c r="R1953" s="21">
        <v>-4.0769087431361206E-2</v>
      </c>
      <c r="S1953" s="21">
        <v>0.32129092299078327</v>
      </c>
      <c r="T1953" s="21">
        <v>0.24557201590768152</v>
      </c>
      <c r="U1953" s="21">
        <v>2.98147152757701E-2</v>
      </c>
      <c r="V1953" s="21">
        <v>-5.6886212785712854E-3</v>
      </c>
      <c r="W1953" s="21">
        <v>21.300551125269482</v>
      </c>
      <c r="X1953" s="21">
        <v>0.58141565633138681</v>
      </c>
      <c r="Y1953" s="21">
        <v>-1</v>
      </c>
      <c r="Z1953" s="21">
        <v>-1</v>
      </c>
      <c r="AA1953" s="21">
        <v>36.202324653212756</v>
      </c>
      <c r="AB1953" s="21">
        <v>6.380513959349815E-2</v>
      </c>
      <c r="AC1953" s="21">
        <v>6.3998418673522184E-2</v>
      </c>
      <c r="AD1953" s="21">
        <v>5.9867683997660508E-2</v>
      </c>
      <c r="AE1953" s="21">
        <v>12.68174019165644</v>
      </c>
      <c r="AF1953" s="21">
        <v>-1</v>
      </c>
      <c r="AG1953" s="21">
        <v>-1</v>
      </c>
      <c r="AH1953" s="21">
        <v>-1</v>
      </c>
      <c r="AI1953" s="21">
        <v>-3.386348464908439E-3</v>
      </c>
      <c r="AJ1953" s="21">
        <v>-5.6886212785712854E-3</v>
      </c>
      <c r="AK1953" s="21">
        <v>0.15503925862021634</v>
      </c>
      <c r="AL1953" s="21">
        <v>1.6788698369030977E-2</v>
      </c>
      <c r="AM1953" s="21">
        <v>0.17223225947979251</v>
      </c>
      <c r="AN1953" s="21">
        <v>1.1208600735261254E-2</v>
      </c>
      <c r="AO1953" s="21">
        <v>4.7727271621941201</v>
      </c>
      <c r="AP1953" s="21">
        <v>0.67243412812846071</v>
      </c>
      <c r="AQ1953" s="21">
        <v>26.298537841073379</v>
      </c>
      <c r="AR1953" s="21">
        <v>0.62434609039043887</v>
      </c>
      <c r="AS1953" s="21">
        <v>0.66050603882036452</v>
      </c>
      <c r="AT1953" s="21">
        <v>-1</v>
      </c>
      <c r="AU1953" s="21">
        <v>-1</v>
      </c>
      <c r="AV1953" s="21">
        <v>-2.3858758924505397E-3</v>
      </c>
      <c r="AW1953" s="21">
        <v>47.164209021660149</v>
      </c>
      <c r="AX1953" s="21">
        <v>47.177835426661794</v>
      </c>
      <c r="AY1953" s="21">
        <v>0.10766341557209577</v>
      </c>
      <c r="AZ1953" s="21">
        <v>-10.336928278530777</v>
      </c>
      <c r="BA1953" s="26">
        <v>1398.2431671311101</v>
      </c>
    </row>
    <row r="1954" spans="1:100" x14ac:dyDescent="0.25">
      <c r="A1954">
        <v>4734</v>
      </c>
      <c r="B1954" t="s">
        <v>2302</v>
      </c>
      <c r="C1954" s="26">
        <v>3</v>
      </c>
      <c r="D1954" s="21">
        <v>2.2768426742657439</v>
      </c>
      <c r="E1954" s="21">
        <v>0</v>
      </c>
      <c r="F1954" s="21">
        <v>-1.3036873555480442</v>
      </c>
      <c r="G1954" s="21">
        <v>-1.3036873555480442</v>
      </c>
      <c r="H1954" s="21">
        <v>0.1313821282835165</v>
      </c>
      <c r="I1954" s="21">
        <v>0</v>
      </c>
      <c r="J1954" s="21">
        <v>7.8829276970109889</v>
      </c>
      <c r="K1954" s="21">
        <v>0.1313821282835165</v>
      </c>
      <c r="L1954" s="21">
        <v>-1</v>
      </c>
      <c r="M1954" s="21">
        <v>-1</v>
      </c>
      <c r="N1954" s="21">
        <v>2.6276425656703299</v>
      </c>
      <c r="O1954" s="21">
        <v>8.8560830157286876</v>
      </c>
      <c r="P1954" s="21">
        <v>0.25717011122552458</v>
      </c>
      <c r="Q1954" s="21">
        <v>-1.400849372181721</v>
      </c>
      <c r="R1954" s="21">
        <v>-0.4479248308592268</v>
      </c>
      <c r="S1954" s="21">
        <v>0.24261352600900771</v>
      </c>
      <c r="T1954" s="21">
        <v>-0.11782264812746975</v>
      </c>
      <c r="U1954" s="21">
        <v>1.5300692338671353E-2</v>
      </c>
      <c r="V1954" s="21">
        <v>0</v>
      </c>
      <c r="W1954" s="21">
        <v>0.34837767746771409</v>
      </c>
      <c r="X1954" s="21">
        <v>-0.31008130652806215</v>
      </c>
      <c r="Y1954" s="21">
        <v>-1</v>
      </c>
      <c r="Z1954" s="21">
        <v>-1</v>
      </c>
      <c r="AA1954" s="21">
        <v>-14.573995789122424</v>
      </c>
      <c r="AB1954" s="21">
        <v>-0.37975749111611468</v>
      </c>
      <c r="AC1954" s="21">
        <v>9.4840202231559492E-2</v>
      </c>
      <c r="AD1954" s="21">
        <v>-4.5716838300632369E-3</v>
      </c>
      <c r="AE1954" s="21">
        <v>-14.474448635730921</v>
      </c>
      <c r="AF1954" s="21">
        <v>-1</v>
      </c>
      <c r="AG1954" s="21">
        <v>-1</v>
      </c>
      <c r="AH1954" s="21">
        <v>-1</v>
      </c>
      <c r="AI1954" s="21">
        <v>-1.0956798393313675E-2</v>
      </c>
      <c r="AJ1954" s="21">
        <v>0</v>
      </c>
      <c r="AK1954" s="21">
        <v>-5.1067712582474327E-2</v>
      </c>
      <c r="AL1954" s="21">
        <v>-0.35481038163788675</v>
      </c>
      <c r="AM1954" s="21">
        <v>2.8156432473422515E-2</v>
      </c>
      <c r="AN1954" s="21">
        <v>-0.22231010920165084</v>
      </c>
      <c r="AO1954" s="21">
        <v>0.44857224892319236</v>
      </c>
      <c r="AP1954" s="21">
        <v>-7.3318046382307021</v>
      </c>
      <c r="AQ1954" s="21">
        <v>8.2313053744787013</v>
      </c>
      <c r="AR1954" s="21">
        <v>0.14009157022020938</v>
      </c>
      <c r="AS1954" s="21">
        <v>-0.17869917824454576</v>
      </c>
      <c r="AT1954" s="21">
        <v>-1</v>
      </c>
      <c r="AU1954" s="21">
        <v>-1</v>
      </c>
      <c r="AV1954" s="21">
        <v>-1.7516121864072711</v>
      </c>
      <c r="AW1954" s="21">
        <v>-13.049717411624457</v>
      </c>
      <c r="AX1954" s="21">
        <v>-13.268853379490732</v>
      </c>
      <c r="AY1954" s="21">
        <v>-8.4178738594606478E-2</v>
      </c>
      <c r="AZ1954" s="21">
        <v>-84.19375631299026</v>
      </c>
      <c r="BA1954" s="26">
        <v>1283.6678688651937</v>
      </c>
      <c r="CU1954" t="e">
        <v>#N/A</v>
      </c>
      <c r="CV1954" t="e">
        <v>#N/A</v>
      </c>
    </row>
    <row r="1955" spans="1:100" x14ac:dyDescent="0.25">
      <c r="A1955">
        <v>4735</v>
      </c>
      <c r="B1955" t="s">
        <v>2303</v>
      </c>
      <c r="C1955" s="26">
        <v>3</v>
      </c>
      <c r="D1955" s="21">
        <v>3.5244016727030401</v>
      </c>
      <c r="E1955" s="21">
        <v>2.4339470712967798E-3</v>
      </c>
      <c r="F1955" s="21">
        <v>4.3222496624367036E-2</v>
      </c>
      <c r="G1955" s="21">
        <v>-2.9110135963476627E-3</v>
      </c>
      <c r="H1955" s="21">
        <v>0.11115448420749853</v>
      </c>
      <c r="I1955" s="21">
        <v>0</v>
      </c>
      <c r="J1955" s="21">
        <v>6.6692690524499127</v>
      </c>
      <c r="K1955" s="21">
        <v>0.11115448420749853</v>
      </c>
      <c r="L1955" s="21">
        <v>-1.0000000000000022</v>
      </c>
      <c r="M1955" s="21">
        <v>-1.0000000000000022</v>
      </c>
      <c r="N1955" s="21">
        <v>2.2230896841499703</v>
      </c>
      <c r="O1955" s="21">
        <v>10.190759711556606</v>
      </c>
      <c r="P1955" s="21">
        <v>-3.2092898687256143E-2</v>
      </c>
      <c r="Q1955" s="21">
        <v>-0.43706374018425842</v>
      </c>
      <c r="R1955" s="21">
        <v>-0.10852205026003488</v>
      </c>
      <c r="S1955" s="21">
        <v>0.32332719880410327</v>
      </c>
      <c r="T1955" s="21">
        <v>0.24504032425599945</v>
      </c>
      <c r="U1955" s="21">
        <v>-1.5215531818672089E-3</v>
      </c>
      <c r="V1955" s="21">
        <v>0</v>
      </c>
      <c r="W1955" s="21">
        <v>18.227659426829476</v>
      </c>
      <c r="X1955" s="21">
        <v>0.44305313880977676</v>
      </c>
      <c r="Y1955" s="21">
        <v>-1.0000000000000022</v>
      </c>
      <c r="Z1955" s="21">
        <v>-1.0000000000000022</v>
      </c>
      <c r="AA1955" s="21">
        <v>44.361520929324953</v>
      </c>
      <c r="AB1955" s="21">
        <v>0.31167211490244573</v>
      </c>
      <c r="AC1955" s="21">
        <v>0.10048300012380125</v>
      </c>
      <c r="AD1955" s="21">
        <v>0.11269255602886362</v>
      </c>
      <c r="AE1955" s="21">
        <v>26.242383552755534</v>
      </c>
      <c r="AF1955" s="21">
        <v>-1.0000000000000022</v>
      </c>
      <c r="AG1955" s="21">
        <v>-1.0000000000000022</v>
      </c>
      <c r="AH1955" s="21">
        <v>-1.0000000000000022</v>
      </c>
      <c r="AI1955" s="21">
        <v>0</v>
      </c>
      <c r="AJ1955" s="21">
        <v>0</v>
      </c>
      <c r="AK1955" s="21">
        <v>0.12344052919186407</v>
      </c>
      <c r="AL1955" s="21">
        <v>-0.10479281189644915</v>
      </c>
      <c r="AM1955" s="21">
        <v>0.19794676876112599</v>
      </c>
      <c r="AN1955" s="21">
        <v>-4.5807461684536636E-2</v>
      </c>
      <c r="AO1955" s="21">
        <v>5.5658718649874714</v>
      </c>
      <c r="AP1955" s="21">
        <v>-1.6691506015956616</v>
      </c>
      <c r="AQ1955" s="21">
        <v>24.896928479279381</v>
      </c>
      <c r="AR1955" s="21">
        <v>0.56684596987823554</v>
      </c>
      <c r="AS1955" s="21">
        <v>0.55420762301727522</v>
      </c>
      <c r="AT1955" s="21">
        <v>-1.0000000000000022</v>
      </c>
      <c r="AU1955" s="21">
        <v>-1.0000000000000022</v>
      </c>
      <c r="AV1955" s="21">
        <v>-0.11143306385638266</v>
      </c>
      <c r="AW1955" s="21">
        <v>52.88313003928593</v>
      </c>
      <c r="AX1955" s="21">
        <v>52.88313003928593</v>
      </c>
      <c r="AY1955" s="21">
        <v>6.5065755573568376E-2</v>
      </c>
      <c r="AZ1955" s="21">
        <v>2.1406450652688607</v>
      </c>
      <c r="BA1955" s="26">
        <v>1368.6765469419461</v>
      </c>
      <c r="CU1955" t="e">
        <v>#N/A</v>
      </c>
      <c r="CV1955" t="e">
        <v>#N/A</v>
      </c>
    </row>
    <row r="1956" spans="1:100" x14ac:dyDescent="0.25">
      <c r="A1956">
        <v>4737</v>
      </c>
      <c r="B1956" t="s">
        <v>2304</v>
      </c>
      <c r="C1956" s="26">
        <v>3</v>
      </c>
      <c r="D1956" s="21">
        <v>4.4502618450429381</v>
      </c>
      <c r="E1956" s="21">
        <v>4.0292799099332713E-2</v>
      </c>
      <c r="F1956" s="21">
        <v>-4.2326155088732276E-2</v>
      </c>
      <c r="G1956" s="21">
        <v>-5.0243656633662537E-2</v>
      </c>
      <c r="H1956" s="21">
        <v>0.12367430899185496</v>
      </c>
      <c r="I1956" s="21">
        <v>0</v>
      </c>
      <c r="J1956" s="21">
        <v>7.4204585395112961</v>
      </c>
      <c r="K1956" s="21">
        <v>0.12367430899185496</v>
      </c>
      <c r="L1956" s="21">
        <v>-1</v>
      </c>
      <c r="M1956" s="21">
        <v>-1</v>
      </c>
      <c r="N1956" s="21">
        <v>2.473486179837098</v>
      </c>
      <c r="O1956" s="21">
        <v>11.820476727920564</v>
      </c>
      <c r="P1956" s="21">
        <v>0.64473393272672985</v>
      </c>
      <c r="Q1956" s="21">
        <v>-0.92604450413701489</v>
      </c>
      <c r="R1956" s="21">
        <v>-0.23011710877919919</v>
      </c>
      <c r="S1956" s="21">
        <v>0.33333333333333343</v>
      </c>
      <c r="T1956" s="21">
        <v>0.39400319823951585</v>
      </c>
      <c r="U1956" s="21">
        <v>0.29714961662201966</v>
      </c>
      <c r="V1956" s="21">
        <v>0</v>
      </c>
      <c r="W1956" s="21">
        <v>36.032473568120558</v>
      </c>
      <c r="X1956" s="21">
        <v>1.8318214078914192</v>
      </c>
      <c r="Y1956" s="21">
        <v>-1</v>
      </c>
      <c r="Z1956" s="21">
        <v>-1</v>
      </c>
      <c r="AA1956" s="21">
        <v>71.561489059012757</v>
      </c>
      <c r="AB1956" s="21">
        <v>0.24238203917759946</v>
      </c>
      <c r="AC1956" s="21">
        <v>-8.3805991400639934E-2</v>
      </c>
      <c r="AD1956" s="21">
        <v>0.55660660421646846</v>
      </c>
      <c r="AE1956" s="21">
        <v>35.75913259967141</v>
      </c>
      <c r="AF1956" s="21">
        <v>-1</v>
      </c>
      <c r="AG1956" s="21">
        <v>-1</v>
      </c>
      <c r="AH1956" s="21">
        <v>-1</v>
      </c>
      <c r="AI1956" s="21">
        <v>0</v>
      </c>
      <c r="AJ1956" s="21">
        <v>0</v>
      </c>
      <c r="AK1956" s="21">
        <v>0.13140898807804929</v>
      </c>
      <c r="AL1956" s="21">
        <v>0.13572676138566414</v>
      </c>
      <c r="AM1956" s="21">
        <v>0.14462691937193323</v>
      </c>
      <c r="AN1956" s="21">
        <v>-9.5856246265084377E-2</v>
      </c>
      <c r="AO1956" s="21">
        <v>4.2727179246885765</v>
      </c>
      <c r="AP1956" s="21">
        <v>-1.7177723496987889</v>
      </c>
      <c r="AQ1956" s="21">
        <v>43.452932107631867</v>
      </c>
      <c r="AR1956" s="21">
        <v>1.0244861481948684</v>
      </c>
      <c r="AS1956" s="21">
        <v>1.9554957168832741</v>
      </c>
      <c r="AT1956" s="21">
        <v>-1</v>
      </c>
      <c r="AU1956" s="21">
        <v>-1</v>
      </c>
      <c r="AV1956" s="21">
        <v>-0.28036076541286181</v>
      </c>
      <c r="AW1956" s="21">
        <v>81.664193437234573</v>
      </c>
      <c r="AX1956" s="21">
        <v>81.664193437234573</v>
      </c>
      <c r="AY1956" s="21">
        <v>6.9320549266047624E-2</v>
      </c>
      <c r="AZ1956" s="21">
        <v>17.529657947802178</v>
      </c>
      <c r="BA1956" s="26">
        <v>1445.2626146994701</v>
      </c>
      <c r="CU1956" t="e">
        <v>#N/A</v>
      </c>
      <c r="CV1956" t="e">
        <v>#N/A</v>
      </c>
    </row>
    <row r="1957" spans="1:100" x14ac:dyDescent="0.25">
      <c r="A1957">
        <v>4738</v>
      </c>
      <c r="B1957" t="s">
        <v>2305</v>
      </c>
      <c r="C1957" s="26">
        <v>3</v>
      </c>
      <c r="D1957" s="21">
        <v>1.9186971543316569</v>
      </c>
      <c r="E1957" s="21">
        <v>7.3302294952660163E-3</v>
      </c>
      <c r="F1957" s="21">
        <v>0.28928186063961819</v>
      </c>
      <c r="G1957" s="21">
        <v>0.30471191658872693</v>
      </c>
      <c r="H1957" s="21">
        <v>-9.4393987386478348E-2</v>
      </c>
      <c r="I1957" s="21">
        <v>0</v>
      </c>
      <c r="J1957" s="21">
        <v>-5.6636392431886984</v>
      </c>
      <c r="K1957" s="21">
        <v>-9.4393987386478348E-2</v>
      </c>
      <c r="L1957" s="21">
        <v>-0.99999999999999967</v>
      </c>
      <c r="M1957" s="21">
        <v>-0.99999999999999967</v>
      </c>
      <c r="N1957" s="21">
        <v>-1.8878797477295666</v>
      </c>
      <c r="O1957" s="21">
        <v>-3.440230172268314</v>
      </c>
      <c r="P1957" s="21">
        <v>-0.37033203490142058</v>
      </c>
      <c r="Q1957" s="21">
        <v>-0.65020878420489903</v>
      </c>
      <c r="R1957" s="21">
        <v>-0.1931546973052343</v>
      </c>
      <c r="S1957" s="21">
        <v>0.33333333333333304</v>
      </c>
      <c r="T1957" s="21">
        <v>0.42106032907346569</v>
      </c>
      <c r="U1957" s="21">
        <v>7.6485800563819428E-3</v>
      </c>
      <c r="V1957" s="21">
        <v>0</v>
      </c>
      <c r="W1957" s="21">
        <v>34.257449193986389</v>
      </c>
      <c r="X1957" s="21">
        <v>0.96976613446253346</v>
      </c>
      <c r="Y1957" s="21">
        <v>-0.99999999999999967</v>
      </c>
      <c r="Z1957" s="21">
        <v>-0.99999999999999967</v>
      </c>
      <c r="AA1957" s="21">
        <v>69.881273517888815</v>
      </c>
      <c r="AB1957" s="21">
        <v>0.40318947752806689</v>
      </c>
      <c r="AC1957" s="21">
        <v>-0.15513172929321273</v>
      </c>
      <c r="AD1957" s="21">
        <v>0.46828183218929986</v>
      </c>
      <c r="AE1957" s="21">
        <v>35.8169790212077</v>
      </c>
      <c r="AF1957" s="21">
        <v>-0.99999999999999967</v>
      </c>
      <c r="AG1957" s="21">
        <v>-0.99999999999999967</v>
      </c>
      <c r="AH1957" s="21">
        <v>-0.99999999999999967</v>
      </c>
      <c r="AI1957" s="21">
        <v>0</v>
      </c>
      <c r="AJ1957" s="21">
        <v>0</v>
      </c>
      <c r="AK1957" s="21">
        <v>-0.13805552710783622</v>
      </c>
      <c r="AL1957" s="21">
        <v>9.8914747591602403E-2</v>
      </c>
      <c r="AM1957" s="21">
        <v>-1.2657479288011766E-2</v>
      </c>
      <c r="AN1957" s="21">
        <v>-6.7910210239302993E-2</v>
      </c>
      <c r="AO1957" s="21">
        <v>-1.0067146177394732</v>
      </c>
      <c r="AP1957" s="21">
        <v>-1.2031815180245617</v>
      </c>
      <c r="AQ1957" s="21">
        <v>28.59380995079767</v>
      </c>
      <c r="AR1957" s="21">
        <v>0.76204224246318086</v>
      </c>
      <c r="AS1957" s="21">
        <v>0.87537214707605548</v>
      </c>
      <c r="AT1957" s="21">
        <v>-0.99999999999999967</v>
      </c>
      <c r="AU1957" s="21">
        <v>-0.99999999999999967</v>
      </c>
      <c r="AV1957" s="21">
        <v>0.11155721928349252</v>
      </c>
      <c r="AW1957" s="21">
        <v>65.237861827595935</v>
      </c>
      <c r="AX1957" s="21">
        <v>65.237861827595935</v>
      </c>
      <c r="AY1957" s="21">
        <v>0.32206854279596975</v>
      </c>
      <c r="AZ1957" s="21">
        <v>17.966992365451631</v>
      </c>
      <c r="BA1957" s="26">
        <v>1480.1193285891111</v>
      </c>
    </row>
    <row r="1958" spans="1:100" x14ac:dyDescent="0.25">
      <c r="A1958">
        <v>4739</v>
      </c>
      <c r="B1958" t="s">
        <v>2306</v>
      </c>
      <c r="C1958" s="26">
        <v>3</v>
      </c>
      <c r="D1958" s="21">
        <v>3.0073871380486454</v>
      </c>
      <c r="E1958" s="21">
        <v>-1.5612034331364058E-5</v>
      </c>
      <c r="F1958" s="21">
        <v>-0.41761903749152701</v>
      </c>
      <c r="G1958" s="21">
        <v>-0.41761903749152701</v>
      </c>
      <c r="H1958" s="21">
        <v>0.10070067609110618</v>
      </c>
      <c r="I1958" s="21">
        <v>0</v>
      </c>
      <c r="J1958" s="21">
        <v>6.0420405654663716</v>
      </c>
      <c r="K1958" s="21">
        <v>0.10070067609110618</v>
      </c>
      <c r="L1958" s="21">
        <v>-1.0000000000000004</v>
      </c>
      <c r="M1958" s="21">
        <v>-1.0000000000000004</v>
      </c>
      <c r="N1958" s="21">
        <v>2.0140135218221236</v>
      </c>
      <c r="O1958" s="21">
        <v>8.6318086660234901</v>
      </c>
      <c r="P1958" s="21">
        <v>0.11916038289986114</v>
      </c>
      <c r="Q1958" s="21">
        <v>-0.89691687463433767</v>
      </c>
      <c r="R1958" s="21">
        <v>-0.25434924607114029</v>
      </c>
      <c r="S1958" s="21">
        <v>0.33333333333333337</v>
      </c>
      <c r="T1958" s="21">
        <v>0.20327642835718629</v>
      </c>
      <c r="U1958" s="21">
        <v>6.0705889491378541E-2</v>
      </c>
      <c r="V1958" s="21">
        <v>-1.4996320716600385E-2</v>
      </c>
      <c r="W1958" s="21">
        <v>19.264746174967666</v>
      </c>
      <c r="X1958" s="21">
        <v>0.44132462593846938</v>
      </c>
      <c r="Y1958" s="21">
        <v>-1.0000000000000004</v>
      </c>
      <c r="Z1958" s="21">
        <v>-1.0000000000000004</v>
      </c>
      <c r="AA1958" s="21">
        <v>29.703645185667256</v>
      </c>
      <c r="AB1958" s="21">
        <v>-0.15951971509590415</v>
      </c>
      <c r="AC1958" s="21">
        <v>0.10910336624071255</v>
      </c>
      <c r="AD1958" s="21">
        <v>0.264281313990606</v>
      </c>
      <c r="AE1958" s="21">
        <v>10.693248256770719</v>
      </c>
      <c r="AF1958" s="21">
        <v>-1.0000000000000004</v>
      </c>
      <c r="AG1958" s="21">
        <v>-1.0000000000000004</v>
      </c>
      <c r="AH1958" s="21">
        <v>-1.0000000000000004</v>
      </c>
      <c r="AI1958" s="21">
        <v>-1.456886267297006E-2</v>
      </c>
      <c r="AJ1958" s="21">
        <v>-1.4996320716600385E-2</v>
      </c>
      <c r="AK1958" s="21">
        <v>0.24606292506043778</v>
      </c>
      <c r="AL1958" s="21">
        <v>-0.16270920834130714</v>
      </c>
      <c r="AM1958" s="21">
        <v>-4.3924830801260625E-2</v>
      </c>
      <c r="AN1958" s="21">
        <v>2.7231126151497868E-2</v>
      </c>
      <c r="AO1958" s="21">
        <v>0.13219385527067232</v>
      </c>
      <c r="AP1958" s="21">
        <v>-0.13276788791908939</v>
      </c>
      <c r="AQ1958" s="21">
        <v>25.306786740434035</v>
      </c>
      <c r="AR1958" s="21">
        <v>0.58231933046529794</v>
      </c>
      <c r="AS1958" s="21">
        <v>0.54202530202957522</v>
      </c>
      <c r="AT1958" s="21">
        <v>-1.0000000000000004</v>
      </c>
      <c r="AU1958" s="21">
        <v>-1.0000000000000004</v>
      </c>
      <c r="AV1958" s="21">
        <v>-0.67196828356266747</v>
      </c>
      <c r="AW1958" s="21">
        <v>38.20268596377165</v>
      </c>
      <c r="AX1958" s="21">
        <v>36.411676638652217</v>
      </c>
      <c r="AY1958" s="21">
        <v>5.6774486858248749E-2</v>
      </c>
      <c r="AZ1958" s="21">
        <v>-24.41369889756913</v>
      </c>
      <c r="BA1958" s="26">
        <v>1328.6156727298078</v>
      </c>
    </row>
    <row r="1959" spans="1:100" x14ac:dyDescent="0.25">
      <c r="A1959">
        <v>4740</v>
      </c>
      <c r="B1959" t="s">
        <v>2307</v>
      </c>
      <c r="C1959" s="26">
        <v>3</v>
      </c>
      <c r="D1959" s="21">
        <v>2.7994150234720054</v>
      </c>
      <c r="E1959" s="21">
        <v>-0.90180516951376877</v>
      </c>
      <c r="F1959" s="21">
        <v>-0.41347999023049048</v>
      </c>
      <c r="G1959" s="21">
        <v>-0.65531593088159301</v>
      </c>
      <c r="H1959" s="21">
        <v>9.3523584729552668E-3</v>
      </c>
      <c r="I1959" s="21">
        <v>0</v>
      </c>
      <c r="J1959" s="21">
        <v>0.56114150837731791</v>
      </c>
      <c r="K1959" s="21">
        <v>9.3523584729552668E-3</v>
      </c>
      <c r="L1959" s="21">
        <v>-1.0000000000000009</v>
      </c>
      <c r="M1959" s="21">
        <v>-1.0000000000000009</v>
      </c>
      <c r="N1959" s="21">
        <v>0.18704716945910538</v>
      </c>
      <c r="O1959" s="21">
        <v>2.705240600967727</v>
      </c>
      <c r="P1959" s="21">
        <v>-0.15454326867215232</v>
      </c>
      <c r="Q1959" s="21">
        <v>-0.26666401295988185</v>
      </c>
      <c r="R1959" s="21">
        <v>-8.9230169971328516E-2</v>
      </c>
      <c r="S1959" s="21">
        <v>0.3333333333333337</v>
      </c>
      <c r="T1959" s="21">
        <v>0.25221858007903825</v>
      </c>
      <c r="U1959" s="21">
        <v>-0.13412236332823183</v>
      </c>
      <c r="V1959" s="21">
        <v>-3.502837397655436E-2</v>
      </c>
      <c r="W1959" s="21">
        <v>16.281952705385216</v>
      </c>
      <c r="X1959" s="21">
        <v>-0.25157489548713191</v>
      </c>
      <c r="Y1959" s="21">
        <v>-1.0000000000000009</v>
      </c>
      <c r="Z1959" s="21">
        <v>-1.0000000000000009</v>
      </c>
      <c r="AA1959" s="21">
        <v>18.429921178270686</v>
      </c>
      <c r="AB1959" s="21">
        <v>-0.17637477336609464</v>
      </c>
      <c r="AC1959" s="21">
        <v>2.5560329950887244E-2</v>
      </c>
      <c r="AD1959" s="21">
        <v>0.19555841627234347</v>
      </c>
      <c r="AE1959" s="21">
        <v>2.2371986428568054</v>
      </c>
      <c r="AF1959" s="21">
        <v>-1.0000000000000009</v>
      </c>
      <c r="AG1959" s="21">
        <v>-1.0000000000000009</v>
      </c>
      <c r="AH1959" s="21">
        <v>-1.0000000000000009</v>
      </c>
      <c r="AI1959" s="21">
        <v>5.1122653972953555E-2</v>
      </c>
      <c r="AJ1959" s="21">
        <v>-3.502837397655436E-2</v>
      </c>
      <c r="AK1959" s="21">
        <v>2.2328939780024225E-2</v>
      </c>
      <c r="AL1959" s="21">
        <v>-6.0213496783448194E-2</v>
      </c>
      <c r="AM1959" s="21">
        <v>0.19676347688221288</v>
      </c>
      <c r="AN1959" s="21">
        <v>-0.20941018065981501</v>
      </c>
      <c r="AO1959" s="21">
        <v>5.030731620955442</v>
      </c>
      <c r="AP1959" s="21">
        <v>-5.5363220004126177</v>
      </c>
      <c r="AQ1959" s="21">
        <v>16.843094213762527</v>
      </c>
      <c r="AR1959" s="21">
        <v>0.41640117610758542</v>
      </c>
      <c r="AS1959" s="21">
        <v>-0.24222253701417684</v>
      </c>
      <c r="AT1959" s="21">
        <v>-1.0000000000000009</v>
      </c>
      <c r="AU1959" s="21">
        <v>-1.0000000000000009</v>
      </c>
      <c r="AV1959" s="21">
        <v>-0.7445461008529225</v>
      </c>
      <c r="AW1959" s="21">
        <v>15.5988397788258</v>
      </c>
      <c r="AX1959" s="21">
        <v>13.118455460629441</v>
      </c>
      <c r="AY1959" s="21">
        <v>-0.35461252406705202</v>
      </c>
      <c r="AZ1959" s="21">
        <v>-75.091325760459597</v>
      </c>
      <c r="BA1959" s="26">
        <v>1374.7010323023685</v>
      </c>
    </row>
    <row r="1960" spans="1:100" x14ac:dyDescent="0.25">
      <c r="A1960">
        <v>4741</v>
      </c>
      <c r="B1960" t="s">
        <v>2308</v>
      </c>
      <c r="C1960" s="26">
        <v>3</v>
      </c>
      <c r="D1960" s="21">
        <v>4.5589920519356735</v>
      </c>
      <c r="E1960" s="21">
        <v>1.7131190169635581E-3</v>
      </c>
      <c r="F1960" s="21">
        <v>-0.54576551200640377</v>
      </c>
      <c r="G1960" s="21">
        <v>-0.58388283509580918</v>
      </c>
      <c r="H1960" s="21">
        <v>-2.4562038760646339E-2</v>
      </c>
      <c r="I1960" s="21">
        <v>0</v>
      </c>
      <c r="J1960" s="21">
        <v>-1.4737223256387795</v>
      </c>
      <c r="K1960" s="21">
        <v>-2.4562038760646339E-2</v>
      </c>
      <c r="L1960" s="21">
        <v>-1.0000000000000013</v>
      </c>
      <c r="M1960" s="21">
        <v>-1.0000000000000013</v>
      </c>
      <c r="N1960" s="21">
        <v>-0.49124077521292636</v>
      </c>
      <c r="O1960" s="21">
        <v>2.5013868912010864</v>
      </c>
      <c r="P1960" s="21">
        <v>-0.10588486900886376</v>
      </c>
      <c r="Q1960" s="21">
        <v>-2.1162027272821429</v>
      </c>
      <c r="R1960" s="21">
        <v>-0.65967408672915906</v>
      </c>
      <c r="S1960" s="21">
        <v>0.33333333333333381</v>
      </c>
      <c r="T1960" s="21">
        <v>0.31438803346248845</v>
      </c>
      <c r="U1960" s="21">
        <v>0.15394671838259749</v>
      </c>
      <c r="V1960" s="21">
        <v>-2.9184396085775246E-2</v>
      </c>
      <c r="W1960" s="21">
        <v>31.881829114131616</v>
      </c>
      <c r="X1960" s="21">
        <v>1.0822637769529038</v>
      </c>
      <c r="Y1960" s="21">
        <v>-1.0000000000000013</v>
      </c>
      <c r="Z1960" s="21">
        <v>-1.0000000000000013</v>
      </c>
      <c r="AA1960" s="21">
        <v>70.605152076948116</v>
      </c>
      <c r="AB1960" s="21">
        <v>-6.6738551890860483E-3</v>
      </c>
      <c r="AC1960" s="21">
        <v>0.15534390952813501</v>
      </c>
      <c r="AD1960" s="21">
        <v>0.63898988665186429</v>
      </c>
      <c r="AE1960" s="21">
        <v>39.382997049545637</v>
      </c>
      <c r="AF1960" s="21">
        <v>-1.0000000000000013</v>
      </c>
      <c r="AG1960" s="21">
        <v>-1.0000000000000013</v>
      </c>
      <c r="AH1960" s="21">
        <v>-1.0000000000000013</v>
      </c>
      <c r="AI1960" s="21">
        <v>0</v>
      </c>
      <c r="AJ1960" s="21">
        <v>-2.9184396085775246E-2</v>
      </c>
      <c r="AK1960" s="21">
        <v>-9.193879904995661E-2</v>
      </c>
      <c r="AL1960" s="21">
        <v>0.3777003312477184</v>
      </c>
      <c r="AM1960" s="21">
        <v>3.8303452779473432E-2</v>
      </c>
      <c r="AN1960" s="21">
        <v>-4.4382626592391353E-2</v>
      </c>
      <c r="AO1960" s="21">
        <v>0.49789232423705165</v>
      </c>
      <c r="AP1960" s="21">
        <v>0.77893599142880765</v>
      </c>
      <c r="AQ1960" s="21">
        <v>30.40810678849283</v>
      </c>
      <c r="AR1960" s="21">
        <v>0.77248368909264464</v>
      </c>
      <c r="AS1960" s="21">
        <v>1.0577017381922573</v>
      </c>
      <c r="AT1960" s="21">
        <v>-1.0000000000000013</v>
      </c>
      <c r="AU1960" s="21">
        <v>-1.0000000000000013</v>
      </c>
      <c r="AV1960" s="21">
        <v>-1.243556921824968</v>
      </c>
      <c r="AW1960" s="21">
        <v>73.885474959578048</v>
      </c>
      <c r="AX1960" s="21">
        <v>70.967035351000519</v>
      </c>
      <c r="AY1960" s="21">
        <v>9.0433088337785433E-2</v>
      </c>
      <c r="AZ1960" s="21">
        <v>-4.0163522479907652</v>
      </c>
      <c r="BA1960" s="26">
        <v>1418.3052153995345</v>
      </c>
      <c r="CU1960" t="e">
        <v>#N/A</v>
      </c>
      <c r="CV1960" t="e">
        <v>#N/A</v>
      </c>
    </row>
    <row r="1961" spans="1:100" x14ac:dyDescent="0.25">
      <c r="A1961">
        <v>4744</v>
      </c>
      <c r="B1961" t="s">
        <v>2309</v>
      </c>
      <c r="C1961" s="26">
        <v>3</v>
      </c>
      <c r="D1961" s="21">
        <v>2.8486002465852946</v>
      </c>
      <c r="E1961" s="21">
        <v>0</v>
      </c>
      <c r="F1961" s="21">
        <v>0.20746077782362082</v>
      </c>
      <c r="G1961" s="21">
        <v>0.20746077782362082</v>
      </c>
      <c r="H1961" s="21">
        <v>-0.24108451201590539</v>
      </c>
      <c r="I1961" s="21">
        <v>0</v>
      </c>
      <c r="J1961" s="21">
        <v>-14.465070720954319</v>
      </c>
      <c r="K1961" s="21">
        <v>-0.24108451201590539</v>
      </c>
      <c r="L1961" s="21">
        <v>-0.999999999999998</v>
      </c>
      <c r="M1961" s="21">
        <v>-0.999999999999998</v>
      </c>
      <c r="N1961" s="21">
        <v>-4.8216902403181061</v>
      </c>
      <c r="O1961" s="21">
        <v>-11.409009696545391</v>
      </c>
      <c r="P1961" s="21">
        <v>0.54795314949958052</v>
      </c>
      <c r="Q1961" s="21">
        <v>0.33433369354798448</v>
      </c>
      <c r="R1961" s="21">
        <v>0.16713576362431443</v>
      </c>
      <c r="S1961" s="21">
        <v>0.33333333333333259</v>
      </c>
      <c r="T1961" s="21">
        <v>0.4376021689075823</v>
      </c>
      <c r="U1961" s="21">
        <v>2.4010277317253151E-2</v>
      </c>
      <c r="V1961" s="21">
        <v>0</v>
      </c>
      <c r="W1961" s="21">
        <v>41.441211662962914</v>
      </c>
      <c r="X1961" s="21">
        <v>1.1683417036083279</v>
      </c>
      <c r="Y1961" s="21">
        <v>-0.999999999999998</v>
      </c>
      <c r="Z1961" s="21">
        <v>-0.999999999999998</v>
      </c>
      <c r="AA1961" s="21">
        <v>60.768770917606432</v>
      </c>
      <c r="AB1961" s="21">
        <v>0.34242182402762866</v>
      </c>
      <c r="AC1961" s="21">
        <v>0.17765615944020546</v>
      </c>
      <c r="AD1961" s="21">
        <v>-0.13686951364745142</v>
      </c>
      <c r="AE1961" s="21">
        <v>19.160423491019142</v>
      </c>
      <c r="AF1961" s="21">
        <v>-0.999999999999998</v>
      </c>
      <c r="AG1961" s="21">
        <v>-0.999999999999998</v>
      </c>
      <c r="AH1961" s="21">
        <v>-0.999999999999998</v>
      </c>
      <c r="AI1961" s="21">
        <v>0</v>
      </c>
      <c r="AJ1961" s="21">
        <v>0</v>
      </c>
      <c r="AK1961" s="21">
        <v>-0.15764393163132379</v>
      </c>
      <c r="AL1961" s="21">
        <v>3.1642044543099435E-2</v>
      </c>
      <c r="AM1961" s="21">
        <v>0.2361574493261874</v>
      </c>
      <c r="AN1961" s="21">
        <v>0.35945783072745469</v>
      </c>
      <c r="AO1961" s="21">
        <v>5.1157165749980678</v>
      </c>
      <c r="AP1961" s="21">
        <v>9.1446559909018656</v>
      </c>
      <c r="AQ1961" s="21">
        <v>26.97614094200862</v>
      </c>
      <c r="AR1961" s="21">
        <v>0.79494577955816825</v>
      </c>
      <c r="AS1961" s="21">
        <v>0.92725719159242259</v>
      </c>
      <c r="AT1961" s="21">
        <v>-0.999999999999998</v>
      </c>
      <c r="AU1961" s="21">
        <v>-0.999999999999998</v>
      </c>
      <c r="AV1961" s="21">
        <v>0.37459654144793531</v>
      </c>
      <c r="AW1961" s="21">
        <v>58.50441721196286</v>
      </c>
      <c r="AX1961" s="21">
        <v>58.50441721196286</v>
      </c>
      <c r="AY1961" s="21">
        <v>3.4437980529692817E-2</v>
      </c>
      <c r="AZ1961" s="21">
        <v>-7.6556580264430565</v>
      </c>
      <c r="BA1961" s="26">
        <v>1426.800056929836</v>
      </c>
    </row>
    <row r="1962" spans="1:100" x14ac:dyDescent="0.25">
      <c r="A1962">
        <v>4746</v>
      </c>
      <c r="B1962" t="s">
        <v>2310</v>
      </c>
      <c r="C1962" s="26">
        <v>2</v>
      </c>
      <c r="D1962" s="21">
        <v>2.5897765844302567</v>
      </c>
      <c r="E1962" s="21">
        <v>-0.25370361193958435</v>
      </c>
      <c r="F1962" s="21">
        <v>-0.55481242947549447</v>
      </c>
      <c r="G1962" s="21">
        <v>-0.54966501521337807</v>
      </c>
      <c r="H1962" s="21">
        <v>-6.1486927924072496E-2</v>
      </c>
      <c r="I1962" s="21">
        <v>0</v>
      </c>
      <c r="J1962" s="21">
        <v>-3.6892156754443493</v>
      </c>
      <c r="K1962" s="21">
        <v>-6.1486927924072496E-2</v>
      </c>
      <c r="L1962" s="21">
        <v>-1</v>
      </c>
      <c r="M1962" s="21">
        <v>-1</v>
      </c>
      <c r="N1962" s="21">
        <v>-1.2297385584814498</v>
      </c>
      <c r="O1962" s="21">
        <v>1.2738289776391909E-2</v>
      </c>
      <c r="P1962" s="21">
        <v>-1.117094901635372</v>
      </c>
      <c r="Q1962" s="21">
        <v>-2.3226817829299229</v>
      </c>
      <c r="R1962" s="21">
        <v>-0.76138867394838794</v>
      </c>
      <c r="S1962" s="21">
        <v>0.30336102853546099</v>
      </c>
      <c r="T1962" s="21">
        <v>0.16987164153338616</v>
      </c>
      <c r="U1962" s="21">
        <v>-6.392362813011096E-2</v>
      </c>
      <c r="V1962" s="21">
        <v>-1.8083505686394465E-2</v>
      </c>
      <c r="W1962" s="21">
        <v>15.384332811961135</v>
      </c>
      <c r="X1962" s="21">
        <v>0.14716353652263892</v>
      </c>
      <c r="Y1962" s="21">
        <v>-1</v>
      </c>
      <c r="Z1962" s="21">
        <v>-1</v>
      </c>
      <c r="AA1962" s="21">
        <v>24.021784039057621</v>
      </c>
      <c r="AB1962" s="21">
        <v>-4.1339888629649421E-2</v>
      </c>
      <c r="AC1962" s="21">
        <v>-4.1186511836644651E-2</v>
      </c>
      <c r="AD1962" s="21">
        <v>-4.4413964276676557E-2</v>
      </c>
      <c r="AE1962" s="21">
        <v>2.9950983824979591</v>
      </c>
      <c r="AF1962" s="21">
        <v>-1</v>
      </c>
      <c r="AG1962" s="21">
        <v>-1</v>
      </c>
      <c r="AH1962" s="21">
        <v>-1</v>
      </c>
      <c r="AI1962" s="21">
        <v>-1.0182991660639342E-2</v>
      </c>
      <c r="AJ1962" s="21">
        <v>-1.8083505686394465E-2</v>
      </c>
      <c r="AK1962" s="21">
        <v>0.28171190478728458</v>
      </c>
      <c r="AL1962" s="21">
        <v>-0.10988394779803727</v>
      </c>
      <c r="AM1962" s="21">
        <v>0.31977085108920966</v>
      </c>
      <c r="AN1962" s="21">
        <v>-0.13632999087415587</v>
      </c>
      <c r="AO1962" s="21">
        <v>8.5296375699480791</v>
      </c>
      <c r="AP1962" s="21">
        <v>-3.0844762796254983</v>
      </c>
      <c r="AQ1962" s="21">
        <v>20.000305883834194</v>
      </c>
      <c r="AR1962" s="21">
        <v>0.48570967682776567</v>
      </c>
      <c r="AS1962" s="21">
        <v>0.21217327184787615</v>
      </c>
      <c r="AT1962" s="21">
        <v>-1</v>
      </c>
      <c r="AU1962" s="21">
        <v>-1</v>
      </c>
      <c r="AV1962" s="21">
        <v>-0.95867708406241559</v>
      </c>
      <c r="AW1962" s="21">
        <v>33.127027131749912</v>
      </c>
      <c r="AX1962" s="21">
        <v>32.956757504537016</v>
      </c>
      <c r="AY1962" s="21">
        <v>-4.6052888107217527E-4</v>
      </c>
      <c r="AZ1962" s="21">
        <v>-29.279434636575921</v>
      </c>
      <c r="BA1962" s="26">
        <v>1369.5969493020543</v>
      </c>
    </row>
    <row r="1963" spans="1:100" x14ac:dyDescent="0.25">
      <c r="A1963">
        <v>4748</v>
      </c>
      <c r="B1963" t="s">
        <v>2311</v>
      </c>
      <c r="C1963" s="26">
        <v>3</v>
      </c>
      <c r="D1963" s="21">
        <v>2.4893172256730698</v>
      </c>
      <c r="E1963" s="21">
        <v>0</v>
      </c>
      <c r="F1963" s="21">
        <v>1.5182837255609701E-2</v>
      </c>
      <c r="G1963" s="21">
        <v>1.5182837255609701E-2</v>
      </c>
      <c r="H1963" s="21">
        <v>0.11746108399397501</v>
      </c>
      <c r="I1963" s="21">
        <v>0</v>
      </c>
      <c r="J1963" s="21">
        <v>7.0476650396385017</v>
      </c>
      <c r="K1963" s="21">
        <v>0.11746108399397501</v>
      </c>
      <c r="L1963" s="21">
        <v>-1</v>
      </c>
      <c r="M1963" s="21">
        <v>-1</v>
      </c>
      <c r="N1963" s="21">
        <v>2.3492216798795011</v>
      </c>
      <c r="O1963" s="21">
        <v>9.5521651025671837</v>
      </c>
      <c r="P1963" s="21">
        <v>0.41712726605609407</v>
      </c>
      <c r="Q1963" s="21">
        <v>2.5438147355431564</v>
      </c>
      <c r="R1963" s="21">
        <v>0.82321306905598268</v>
      </c>
      <c r="S1963" s="21">
        <v>0.33333333333333343</v>
      </c>
      <c r="T1963" s="21">
        <v>0.24379005495543435</v>
      </c>
      <c r="U1963" s="21">
        <v>-0.11309777333272192</v>
      </c>
      <c r="V1963" s="21">
        <v>0</v>
      </c>
      <c r="W1963" s="21">
        <v>13.862581238482832</v>
      </c>
      <c r="X1963" s="21">
        <v>-7.1020941991151151E-2</v>
      </c>
      <c r="Y1963" s="21">
        <v>-1</v>
      </c>
      <c r="Z1963" s="21">
        <v>-1</v>
      </c>
      <c r="AA1963" s="21">
        <v>28.200409376302371</v>
      </c>
      <c r="AB1963" s="21">
        <v>5.331398104629078E-2</v>
      </c>
      <c r="AC1963" s="21">
        <v>0.14711576508426311</v>
      </c>
      <c r="AD1963" s="21">
        <v>6.9862555244717503E-2</v>
      </c>
      <c r="AE1963" s="21">
        <v>13.514615068763577</v>
      </c>
      <c r="AF1963" s="21">
        <v>-1</v>
      </c>
      <c r="AG1963" s="21">
        <v>-1</v>
      </c>
      <c r="AH1963" s="21">
        <v>-1</v>
      </c>
      <c r="AI1963" s="21">
        <v>0</v>
      </c>
      <c r="AJ1963" s="21">
        <v>0</v>
      </c>
      <c r="AK1963" s="21">
        <v>-8.1272677371715576E-2</v>
      </c>
      <c r="AL1963" s="21">
        <v>-9.294652385203421E-2</v>
      </c>
      <c r="AM1963" s="21">
        <v>-5.0216138529513878E-4</v>
      </c>
      <c r="AN1963" s="21">
        <v>-0.10040291933317047</v>
      </c>
      <c r="AO1963" s="21">
        <v>-0.41891742149095657</v>
      </c>
      <c r="AP1963" s="21">
        <v>-2.9748056025894329</v>
      </c>
      <c r="AQ1963" s="21">
        <v>20.910246278121342</v>
      </c>
      <c r="AR1963" s="21">
        <v>0.46402561495604561</v>
      </c>
      <c r="AS1963" s="21">
        <v>4.6440142002824134E-2</v>
      </c>
      <c r="AT1963" s="21">
        <v>-1</v>
      </c>
      <c r="AU1963" s="21">
        <v>-1</v>
      </c>
      <c r="AV1963" s="21">
        <v>0.83839590631159222</v>
      </c>
      <c r="AW1963" s="21">
        <v>34.777768876280135</v>
      </c>
      <c r="AX1963" s="21">
        <v>34.777768876280135</v>
      </c>
      <c r="AY1963" s="21">
        <v>0.19774009778258178</v>
      </c>
      <c r="AZ1963" s="21">
        <v>10.929424728825865</v>
      </c>
      <c r="BA1963" s="26">
        <v>1451.2381615622187</v>
      </c>
      <c r="CU1963" t="e">
        <v>#N/A</v>
      </c>
      <c r="CV1963" t="e">
        <v>#N/A</v>
      </c>
    </row>
    <row r="1964" spans="1:100" x14ac:dyDescent="0.25">
      <c r="A1964">
        <v>4749</v>
      </c>
      <c r="B1964" t="s">
        <v>2312</v>
      </c>
      <c r="C1964" s="26">
        <v>3</v>
      </c>
      <c r="D1964" s="21">
        <v>4.4741027863489409</v>
      </c>
      <c r="E1964" s="21">
        <v>-1.74808304857785E-2</v>
      </c>
      <c r="F1964" s="21">
        <v>-0.12436929148029154</v>
      </c>
      <c r="G1964" s="21">
        <v>-0.12436929148029154</v>
      </c>
      <c r="H1964" s="21">
        <v>8.4791555996855991E-2</v>
      </c>
      <c r="I1964" s="21">
        <v>0</v>
      </c>
      <c r="J1964" s="21">
        <v>5.0874933598113605</v>
      </c>
      <c r="K1964" s="21">
        <v>8.4791555996855991E-2</v>
      </c>
      <c r="L1964" s="21">
        <v>-1.0000000000000011</v>
      </c>
      <c r="M1964" s="21">
        <v>-1.0000000000000011</v>
      </c>
      <c r="N1964" s="21">
        <v>1.6958311199371203</v>
      </c>
      <c r="O1964" s="21">
        <v>9.4372268546800129</v>
      </c>
      <c r="P1964" s="21">
        <v>-0.14691190960703343</v>
      </c>
      <c r="Q1964" s="21">
        <v>-1.1517589617429635</v>
      </c>
      <c r="R1964" s="21">
        <v>-0.45035969103755241</v>
      </c>
      <c r="S1964" s="21">
        <v>0.3223334156616004</v>
      </c>
      <c r="T1964" s="21">
        <v>0.27818312940556311</v>
      </c>
      <c r="U1964" s="21">
        <v>0.18308509555150393</v>
      </c>
      <c r="V1964" s="21">
        <v>-4.8688359507151301E-3</v>
      </c>
      <c r="W1964" s="21">
        <v>27.757649946843852</v>
      </c>
      <c r="X1964" s="21">
        <v>1.1573535972214457</v>
      </c>
      <c r="Y1964" s="21">
        <v>-1.0000000000000011</v>
      </c>
      <c r="Z1964" s="21">
        <v>-1.0000000000000011</v>
      </c>
      <c r="AA1964" s="21">
        <v>41.864299743766637</v>
      </c>
      <c r="AB1964" s="21">
        <v>-1.0371320185955171E-2</v>
      </c>
      <c r="AC1964" s="21">
        <v>9.8219437881105542E-2</v>
      </c>
      <c r="AD1964" s="21">
        <v>0.20329207206405556</v>
      </c>
      <c r="AE1964" s="21">
        <v>14.557009487960295</v>
      </c>
      <c r="AF1964" s="21">
        <v>-1.0000000000000011</v>
      </c>
      <c r="AG1964" s="21">
        <v>-1.0000000000000011</v>
      </c>
      <c r="AH1964" s="21">
        <v>-1.0000000000000011</v>
      </c>
      <c r="AI1964" s="21">
        <v>0</v>
      </c>
      <c r="AJ1964" s="21">
        <v>-4.8688359507151301E-3</v>
      </c>
      <c r="AK1964" s="21">
        <v>1.1494471497149557E-2</v>
      </c>
      <c r="AL1964" s="21">
        <v>-3.075265331276017E-2</v>
      </c>
      <c r="AM1964" s="21">
        <v>-3.4849386442682477E-2</v>
      </c>
      <c r="AN1964" s="21">
        <v>-7.4388113429295008E-4</v>
      </c>
      <c r="AO1964" s="21">
        <v>-0.81376230358131407</v>
      </c>
      <c r="AP1964" s="21">
        <v>-0.17236029492112542</v>
      </c>
      <c r="AQ1964" s="21">
        <v>32.845143306655224</v>
      </c>
      <c r="AR1964" s="21">
        <v>0.7787328046679528</v>
      </c>
      <c r="AS1964" s="21">
        <v>1.2421451532183019</v>
      </c>
      <c r="AT1964" s="21">
        <v>-1.0000000000000011</v>
      </c>
      <c r="AU1964" s="21">
        <v>-1.0000000000000011</v>
      </c>
      <c r="AV1964" s="21">
        <v>-0.57472898251784399</v>
      </c>
      <c r="AW1964" s="21">
        <v>51.12916630352548</v>
      </c>
      <c r="AX1964" s="21">
        <v>50.642282708453962</v>
      </c>
      <c r="AY1964" s="21">
        <v>0.34555430003221577</v>
      </c>
      <c r="AZ1964" s="21">
        <v>22.531715407306123</v>
      </c>
      <c r="BA1964" s="26">
        <v>1432.7368432904693</v>
      </c>
      <c r="CU1964" t="e">
        <v>#N/A</v>
      </c>
      <c r="CV1964" t="e">
        <v>#N/A</v>
      </c>
    </row>
    <row r="1965" spans="1:100" x14ac:dyDescent="0.25">
      <c r="A1965">
        <v>4750</v>
      </c>
      <c r="B1965" t="s">
        <v>2313</v>
      </c>
      <c r="C1965" s="26">
        <v>3</v>
      </c>
      <c r="D1965" s="21">
        <v>5.1433113176703138</v>
      </c>
      <c r="E1965" s="21">
        <v>1.6900049617895169E-2</v>
      </c>
      <c r="F1965" s="21">
        <v>0.80633240049737487</v>
      </c>
      <c r="G1965" s="21">
        <v>0.81319866386708317</v>
      </c>
      <c r="H1965" s="21">
        <v>0.16492433423467276</v>
      </c>
      <c r="I1965" s="21">
        <v>0</v>
      </c>
      <c r="J1965" s="21">
        <v>9.895460054080365</v>
      </c>
      <c r="K1965" s="21">
        <v>0.16492433423467276</v>
      </c>
      <c r="L1965" s="21">
        <v>-1.0000000000000009</v>
      </c>
      <c r="M1965" s="21">
        <v>-1.0000000000000009</v>
      </c>
      <c r="N1965" s="21">
        <v>3.2984866846934571</v>
      </c>
      <c r="O1965" s="21">
        <v>15.851970035617773</v>
      </c>
      <c r="P1965" s="21">
        <v>0.39773120065027068</v>
      </c>
      <c r="Q1965" s="21">
        <v>-1.7774721358692918</v>
      </c>
      <c r="R1965" s="21">
        <v>-0.54588859999353756</v>
      </c>
      <c r="S1965" s="21">
        <v>0.33333333333333359</v>
      </c>
      <c r="T1965" s="21">
        <v>0.34500462547722355</v>
      </c>
      <c r="U1965" s="21">
        <v>0.51395114998261604</v>
      </c>
      <c r="V1965" s="21">
        <v>9.3737444703160769E-2</v>
      </c>
      <c r="W1965" s="21">
        <v>44.844088770466414</v>
      </c>
      <c r="X1965" s="21">
        <v>3.1433141848692014</v>
      </c>
      <c r="Y1965" s="21">
        <v>-1.0000000000000009</v>
      </c>
      <c r="Z1965" s="21">
        <v>-1.0000000000000009</v>
      </c>
      <c r="AA1965" s="21">
        <v>91.626443576621512</v>
      </c>
      <c r="AB1965" s="21">
        <v>0.15248839151738477</v>
      </c>
      <c r="AC1965" s="21">
        <v>0.3192760610696071</v>
      </c>
      <c r="AD1965" s="21">
        <v>0.47480041553598035</v>
      </c>
      <c r="AE1965" s="21">
        <v>47.328243406148609</v>
      </c>
      <c r="AF1965" s="21">
        <v>-1.0000000000000009</v>
      </c>
      <c r="AG1965" s="21">
        <v>-1.0000000000000009</v>
      </c>
      <c r="AH1965" s="21">
        <v>-1.0000000000000009</v>
      </c>
      <c r="AI1965" s="21">
        <v>0</v>
      </c>
      <c r="AJ1965" s="21">
        <v>9.3737444703160769E-2</v>
      </c>
      <c r="AK1965" s="21">
        <v>-4.2281414622518443E-2</v>
      </c>
      <c r="AL1965" s="21">
        <v>-8.7621214387755674E-3</v>
      </c>
      <c r="AM1965" s="21">
        <v>-0.11890060218346764</v>
      </c>
      <c r="AN1965" s="21">
        <v>0.11256380425946103</v>
      </c>
      <c r="AO1965" s="21">
        <v>-3.1839221276992826</v>
      </c>
      <c r="AP1965" s="21">
        <v>2.7702844992926487</v>
      </c>
      <c r="AQ1965" s="21">
        <v>54.739548824546802</v>
      </c>
      <c r="AR1965" s="21">
        <v>1.2860265534963333</v>
      </c>
      <c r="AS1965" s="21">
        <v>3.3082385191038761</v>
      </c>
      <c r="AT1965" s="21">
        <v>-1.0000000000000009</v>
      </c>
      <c r="AU1965" s="21">
        <v>-1.0000000000000009</v>
      </c>
      <c r="AV1965" s="21">
        <v>0.26731006387354528</v>
      </c>
      <c r="AW1965" s="21">
        <v>110.24869811153192</v>
      </c>
      <c r="AX1965" s="21">
        <v>119.62244258184796</v>
      </c>
      <c r="AY1965" s="21">
        <v>0.15776218154019001</v>
      </c>
      <c r="AZ1965" s="21">
        <v>42.49305342407321</v>
      </c>
      <c r="BA1965" s="26">
        <v>1515.4914141405318</v>
      </c>
    </row>
    <row r="1966" spans="1:100" x14ac:dyDescent="0.25">
      <c r="A1966">
        <v>4757</v>
      </c>
      <c r="B1966" t="s">
        <v>2314</v>
      </c>
      <c r="C1966" s="26">
        <v>3</v>
      </c>
      <c r="D1966" s="21">
        <v>5.657747909001813</v>
      </c>
      <c r="E1966" s="21">
        <v>-1.9965654096122856E-2</v>
      </c>
      <c r="F1966" s="21">
        <v>-1.2118384496582091E-2</v>
      </c>
      <c r="G1966" s="21">
        <v>-1.2118384496582091E-2</v>
      </c>
      <c r="H1966" s="21">
        <v>0.41099948992683244</v>
      </c>
      <c r="I1966" s="21">
        <v>0</v>
      </c>
      <c r="J1966" s="21">
        <v>24.659969395609934</v>
      </c>
      <c r="K1966" s="21">
        <v>0.41099948992683244</v>
      </c>
      <c r="L1966" s="21">
        <v>-0.99999999999999889</v>
      </c>
      <c r="M1966" s="21">
        <v>-0.99999999999999889</v>
      </c>
      <c r="N1966" s="21">
        <v>8.2199897985366484</v>
      </c>
      <c r="O1966" s="21">
        <v>30.30559892011518</v>
      </c>
      <c r="P1966" s="21">
        <v>-4.229507566418887E-3</v>
      </c>
      <c r="Q1966" s="21">
        <v>-1.9279525450401818</v>
      </c>
      <c r="R1966" s="21">
        <v>-0.62621798438537113</v>
      </c>
      <c r="S1966" s="21">
        <v>0.33333333333333298</v>
      </c>
      <c r="T1966" s="21">
        <v>0.24058304659995192</v>
      </c>
      <c r="U1966" s="21">
        <v>-0.15831818147519694</v>
      </c>
      <c r="V1966" s="21">
        <v>0</v>
      </c>
      <c r="W1966" s="21">
        <v>0.18394834125022208</v>
      </c>
      <c r="X1966" s="21">
        <v>-0.46314992422438667</v>
      </c>
      <c r="Y1966" s="21">
        <v>-0.99999999999999889</v>
      </c>
      <c r="Z1966" s="21">
        <v>-0.99999999999999889</v>
      </c>
      <c r="AA1966" s="21">
        <v>0.99673667690347623</v>
      </c>
      <c r="AB1966" s="21">
        <v>-6.7776755353371729E-2</v>
      </c>
      <c r="AC1966" s="21">
        <v>0.14961257183313709</v>
      </c>
      <c r="AD1966" s="21">
        <v>-5.305569007899287E-2</v>
      </c>
      <c r="AE1966" s="21">
        <v>1.4390063200386265</v>
      </c>
      <c r="AF1966" s="21">
        <v>-0.99999999999999889</v>
      </c>
      <c r="AG1966" s="21">
        <v>-0.99999999999999889</v>
      </c>
      <c r="AH1966" s="21">
        <v>-0.99999999999999889</v>
      </c>
      <c r="AI1966" s="21">
        <v>2.0848138080529911E-2</v>
      </c>
      <c r="AJ1966" s="21">
        <v>0</v>
      </c>
      <c r="AK1966" s="21">
        <v>0.17338023684068629</v>
      </c>
      <c r="AL1966" s="21">
        <v>0.48038610514239372</v>
      </c>
      <c r="AM1966" s="21">
        <v>-4.6354745788647803E-2</v>
      </c>
      <c r="AN1966" s="21">
        <v>-0.17100143675472346</v>
      </c>
      <c r="AO1966" s="21">
        <v>-0.29196746051276373</v>
      </c>
      <c r="AP1966" s="21">
        <v>-1.8731053931561177</v>
      </c>
      <c r="AQ1966" s="21">
        <v>24.843917736860167</v>
      </c>
      <c r="AR1966" s="21">
        <v>0.41559819845808793</v>
      </c>
      <c r="AS1966" s="21">
        <v>-5.2150434297554123E-2</v>
      </c>
      <c r="AT1966" s="21">
        <v>-0.99999999999999889</v>
      </c>
      <c r="AU1966" s="21">
        <v>-0.99999999999999889</v>
      </c>
      <c r="AV1966" s="21">
        <v>-0.63833636888195344</v>
      </c>
      <c r="AW1966" s="21">
        <v>29.429230203862531</v>
      </c>
      <c r="AX1966" s="21">
        <v>29.846192965473108</v>
      </c>
      <c r="AY1966" s="21">
        <v>-8.3517764336099004E-2</v>
      </c>
      <c r="AZ1966" s="21">
        <v>-67.521333281420937</v>
      </c>
      <c r="BA1966" s="26">
        <v>1310.8682090055436</v>
      </c>
      <c r="CU1966" t="e">
        <v>#N/A</v>
      </c>
      <c r="CV1966" t="e">
        <v>#N/A</v>
      </c>
    </row>
    <row r="1967" spans="1:100" x14ac:dyDescent="0.25">
      <c r="A1967">
        <v>4758</v>
      </c>
      <c r="B1967" t="s">
        <v>2315</v>
      </c>
      <c r="C1967" s="26">
        <v>3</v>
      </c>
      <c r="D1967" s="21">
        <v>4.6890399105606839</v>
      </c>
      <c r="E1967" s="21">
        <v>0</v>
      </c>
      <c r="F1967" s="21">
        <v>0</v>
      </c>
      <c r="G1967" s="21">
        <v>0</v>
      </c>
      <c r="H1967" s="21">
        <v>-5.9751381243237256E-2</v>
      </c>
      <c r="I1967" s="21">
        <v>0</v>
      </c>
      <c r="J1967" s="21">
        <v>-3.5850828745942365</v>
      </c>
      <c r="K1967" s="21">
        <v>-5.9751381243237256E-2</v>
      </c>
      <c r="L1967" s="21">
        <v>-1</v>
      </c>
      <c r="M1967" s="21">
        <v>-1</v>
      </c>
      <c r="N1967" s="21">
        <v>-1.1950276248647456</v>
      </c>
      <c r="O1967" s="21">
        <v>1.1039570359664486</v>
      </c>
      <c r="P1967" s="21">
        <v>2.7664189732186975</v>
      </c>
      <c r="Q1967" s="21">
        <v>-4.3556912290553695E-2</v>
      </c>
      <c r="R1967" s="21">
        <v>0.23437661718170927</v>
      </c>
      <c r="S1967" s="21">
        <v>0.33569886023875156</v>
      </c>
      <c r="T1967" s="21">
        <v>0.29397410970533583</v>
      </c>
      <c r="U1967" s="21">
        <v>-2.4692469510743621E-3</v>
      </c>
      <c r="V1967" s="21">
        <v>0</v>
      </c>
      <c r="W1967" s="21">
        <v>27.478204169450013</v>
      </c>
      <c r="X1967" s="21">
        <v>0.63424850054779791</v>
      </c>
      <c r="Y1967" s="21">
        <v>-1</v>
      </c>
      <c r="Z1967" s="21">
        <v>-1</v>
      </c>
      <c r="AA1967" s="21">
        <v>29.71484106153282</v>
      </c>
      <c r="AB1967" s="21">
        <v>4.7531594874798133E-2</v>
      </c>
      <c r="AC1967" s="21">
        <v>6.087199385481204E-3</v>
      </c>
      <c r="AD1967" s="21">
        <v>-1.3573588762257411E-2</v>
      </c>
      <c r="AE1967" s="21">
        <v>2.0022602749010883</v>
      </c>
      <c r="AF1967" s="21">
        <v>-1</v>
      </c>
      <c r="AG1967" s="21">
        <v>-1</v>
      </c>
      <c r="AH1967" s="21">
        <v>-1</v>
      </c>
      <c r="AI1967" s="21">
        <v>0</v>
      </c>
      <c r="AJ1967" s="21">
        <v>0</v>
      </c>
      <c r="AK1967" s="21">
        <v>-5.3777385199315707E-2</v>
      </c>
      <c r="AL1967" s="21">
        <v>-0.11111321924101182</v>
      </c>
      <c r="AM1967" s="21">
        <v>0.16852952651058145</v>
      </c>
      <c r="AN1967" s="21">
        <v>-3.5069086379999378E-2</v>
      </c>
      <c r="AO1967" s="21">
        <v>3.9443512367679587</v>
      </c>
      <c r="AP1967" s="21">
        <v>-1.4322932557050436</v>
      </c>
      <c r="AQ1967" s="21">
        <v>23.893121294855781</v>
      </c>
      <c r="AR1967" s="21">
        <v>0.62720372299301297</v>
      </c>
      <c r="AS1967" s="21">
        <v>0.57449711930456071</v>
      </c>
      <c r="AT1967" s="21">
        <v>-1</v>
      </c>
      <c r="AU1967" s="21">
        <v>-1</v>
      </c>
      <c r="AV1967" s="21">
        <v>0.23437661718170927</v>
      </c>
      <c r="AW1967" s="21">
        <v>29.386504841794213</v>
      </c>
      <c r="AX1967" s="21">
        <v>29.386504841794213</v>
      </c>
      <c r="AY1967" s="21">
        <v>2.0983119749186638E-2</v>
      </c>
      <c r="AZ1967" s="21">
        <v>-0.92687149021075066</v>
      </c>
      <c r="BA1967" s="26">
        <v>1316.7339440945402</v>
      </c>
      <c r="CU1967" t="e">
        <v>#N/A</v>
      </c>
      <c r="CV1967" t="e">
        <v>#N/A</v>
      </c>
    </row>
    <row r="1968" spans="1:100" x14ac:dyDescent="0.25">
      <c r="A1968">
        <v>4761</v>
      </c>
      <c r="B1968" t="s">
        <v>2316</v>
      </c>
      <c r="C1968" s="26">
        <v>3</v>
      </c>
      <c r="D1968" s="21">
        <v>5.4926626932644478</v>
      </c>
      <c r="E1968" s="21">
        <v>-3.7732311378870537E-2</v>
      </c>
      <c r="F1968" s="21">
        <v>5.1181869170574476E-3</v>
      </c>
      <c r="G1968" s="21">
        <v>-4.0286533640119873E-3</v>
      </c>
      <c r="H1968" s="21">
        <v>0.60924718218347107</v>
      </c>
      <c r="I1968" s="21">
        <v>0</v>
      </c>
      <c r="J1968" s="21">
        <v>36.554830931008262</v>
      </c>
      <c r="K1968" s="21">
        <v>0.60924718218347107</v>
      </c>
      <c r="L1968" s="21">
        <v>-0.999999999999999</v>
      </c>
      <c r="M1968" s="21">
        <v>-0.999999999999999</v>
      </c>
      <c r="N1968" s="21">
        <v>12.184943643669412</v>
      </c>
      <c r="O1968" s="21">
        <v>42.04346497090868</v>
      </c>
      <c r="P1968" s="21">
        <v>-1.3685615293170916</v>
      </c>
      <c r="Q1968" s="21">
        <v>3.1751790936938411</v>
      </c>
      <c r="R1968" s="21">
        <v>0.86635629861757202</v>
      </c>
      <c r="S1968" s="21">
        <v>0.33333333333333276</v>
      </c>
      <c r="T1968" s="21">
        <v>0.39257478958113728</v>
      </c>
      <c r="U1968" s="21">
        <v>0.55926847641858735</v>
      </c>
      <c r="V1968" s="21">
        <v>7.9484234093586945E-2</v>
      </c>
      <c r="W1968" s="21">
        <v>30.216546049726954</v>
      </c>
      <c r="X1968" s="21">
        <v>2.9007043172637714</v>
      </c>
      <c r="Y1968" s="21">
        <v>-0.999999999999999</v>
      </c>
      <c r="Z1968" s="21">
        <v>-0.999999999999999</v>
      </c>
      <c r="AA1968" s="21">
        <v>77.915606237123413</v>
      </c>
      <c r="AB1968" s="21">
        <v>0.24587177831323564</v>
      </c>
      <c r="AC1968" s="21">
        <v>0.30304055663562202</v>
      </c>
      <c r="AD1968" s="21">
        <v>0.38774174282671992</v>
      </c>
      <c r="AE1968" s="21">
        <v>46.832703888778887</v>
      </c>
      <c r="AF1968" s="21">
        <v>-0.999999999999999</v>
      </c>
      <c r="AG1968" s="21">
        <v>-0.999999999999999</v>
      </c>
      <c r="AH1968" s="21">
        <v>-0.999999999999999</v>
      </c>
      <c r="AI1968" s="21">
        <v>-6.2408970498166903E-3</v>
      </c>
      <c r="AJ1968" s="21">
        <v>7.9484234093586945E-2</v>
      </c>
      <c r="AK1968" s="21">
        <v>-2.3772105286341244E-2</v>
      </c>
      <c r="AL1968" s="21">
        <v>0.23795431187606902</v>
      </c>
      <c r="AM1968" s="21">
        <v>-1.8988812456913616E-3</v>
      </c>
      <c r="AN1968" s="21">
        <v>0.13961550130556186</v>
      </c>
      <c r="AO1968" s="21">
        <v>-0.16633255757399051</v>
      </c>
      <c r="AP1968" s="21">
        <v>4.6801590920193918</v>
      </c>
      <c r="AQ1968" s="21">
        <v>66.771376980735184</v>
      </c>
      <c r="AR1968" s="21">
        <v>1.3646608334266455</v>
      </c>
      <c r="AS1968" s="21">
        <v>3.5099514994472427</v>
      </c>
      <c r="AT1968" s="21">
        <v>-0.999999999999999</v>
      </c>
      <c r="AU1968" s="21">
        <v>-0.999999999999999</v>
      </c>
      <c r="AV1968" s="21">
        <v>0.86232764525355998</v>
      </c>
      <c r="AW1968" s="21">
        <v>124.63923030005142</v>
      </c>
      <c r="AX1968" s="21">
        <v>132.46283576841378</v>
      </c>
      <c r="AY1968" s="21">
        <v>0.45421172242053481</v>
      </c>
      <c r="AZ1968" s="21">
        <v>86.220846305671515</v>
      </c>
      <c r="BA1968" s="26">
        <v>1609.0375249368224</v>
      </c>
    </row>
    <row r="1969" spans="1:100" x14ac:dyDescent="0.25">
      <c r="A1969">
        <v>4762</v>
      </c>
      <c r="B1969" t="s">
        <v>2317</v>
      </c>
      <c r="C1969" s="26">
        <v>2</v>
      </c>
      <c r="D1969" s="21">
        <v>2.9605783926427245</v>
      </c>
      <c r="E1969" s="21">
        <v>-0.17133811829214493</v>
      </c>
      <c r="F1969" s="21">
        <v>-0.34971335303865525</v>
      </c>
      <c r="G1969" s="21">
        <v>-0.34363456463618491</v>
      </c>
      <c r="H1969" s="21">
        <v>-1.8863438108470604E-2</v>
      </c>
      <c r="I1969" s="21">
        <v>0</v>
      </c>
      <c r="J1969" s="21">
        <v>-1.1318062865082359</v>
      </c>
      <c r="K1969" s="21">
        <v>-1.8863438108470604E-2</v>
      </c>
      <c r="L1969" s="21">
        <v>-1</v>
      </c>
      <c r="M1969" s="21">
        <v>-1</v>
      </c>
      <c r="N1969" s="21">
        <v>-0.37726876216941196</v>
      </c>
      <c r="O1969" s="21">
        <v>2.6692179879248199</v>
      </c>
      <c r="P1969" s="21">
        <v>-0.69995770246965705</v>
      </c>
      <c r="Q1969" s="21">
        <v>-1.3477238521900057</v>
      </c>
      <c r="R1969" s="21">
        <v>-0.4411652985583972</v>
      </c>
      <c r="S1969" s="21">
        <v>0.31132857678185316</v>
      </c>
      <c r="T1969" s="21">
        <v>0.20351079019653462</v>
      </c>
      <c r="U1969" s="21">
        <v>-2.2268905873698813E-2</v>
      </c>
      <c r="V1969" s="21">
        <v>-1.2575562526223197E-2</v>
      </c>
      <c r="W1969" s="21">
        <v>18.0133362879677</v>
      </c>
      <c r="X1969" s="21">
        <v>0.34013314514446924</v>
      </c>
      <c r="Y1969" s="21">
        <v>-1</v>
      </c>
      <c r="Z1969" s="21">
        <v>-1</v>
      </c>
      <c r="AA1969" s="21">
        <v>29.434478756934912</v>
      </c>
      <c r="AB1969" s="21">
        <v>5.3836482725724139E-3</v>
      </c>
      <c r="AC1969" s="21">
        <v>5.5547565362090712E-3</v>
      </c>
      <c r="AD1969" s="21">
        <v>1.925910501138689E-3</v>
      </c>
      <c r="AE1969" s="21">
        <v>7.2995735790644396</v>
      </c>
      <c r="AF1969" s="21">
        <v>-1</v>
      </c>
      <c r="AG1969" s="21">
        <v>-1</v>
      </c>
      <c r="AH1969" s="21">
        <v>-1</v>
      </c>
      <c r="AI1969" s="21">
        <v>-7.1627517640556575E-3</v>
      </c>
      <c r="AJ1969" s="21">
        <v>-1.2575562526223197E-2</v>
      </c>
      <c r="AK1969" s="21">
        <v>0.22542209101569888</v>
      </c>
      <c r="AL1969" s="21">
        <v>-5.3594134026451537E-2</v>
      </c>
      <c r="AM1969" s="21">
        <v>0.25420878937256408</v>
      </c>
      <c r="AN1969" s="21">
        <v>-7.0767929157510304E-2</v>
      </c>
      <c r="AO1969" s="21">
        <v>6.8601706912812537</v>
      </c>
      <c r="AP1969" s="21">
        <v>-1.4150094009586729</v>
      </c>
      <c r="AQ1969" s="21">
        <v>22.799065637346093</v>
      </c>
      <c r="AR1969" s="21">
        <v>0.54731585730583809</v>
      </c>
      <c r="AS1969" s="21">
        <v>0.41139992988497642</v>
      </c>
      <c r="AT1969" s="21">
        <v>-1</v>
      </c>
      <c r="AU1969" s="21">
        <v>-1</v>
      </c>
      <c r="AV1969" s="21">
        <v>-0.53372777063055954</v>
      </c>
      <c r="AW1969" s="21">
        <v>39.364761783782015</v>
      </c>
      <c r="AX1969" s="21">
        <v>39.276210457401305</v>
      </c>
      <c r="AY1969" s="21">
        <v>4.7586755845978754E-2</v>
      </c>
      <c r="AZ1969" s="21">
        <v>-20.861909720777295</v>
      </c>
      <c r="BA1969" s="26">
        <v>1469.7550913650286</v>
      </c>
    </row>
    <row r="1970" spans="1:100" x14ac:dyDescent="0.25">
      <c r="A1970">
        <v>4763</v>
      </c>
      <c r="B1970" t="s">
        <v>2318</v>
      </c>
      <c r="C1970" s="26">
        <v>3</v>
      </c>
      <c r="D1970" s="21">
        <v>3.483388099354285</v>
      </c>
      <c r="E1970" s="21">
        <v>-1.2661775937154538E-2</v>
      </c>
      <c r="F1970" s="21">
        <v>0.22180208871344129</v>
      </c>
      <c r="G1970" s="21">
        <v>0.21758149673438984</v>
      </c>
      <c r="H1970" s="21">
        <v>-5.6035150172891762E-2</v>
      </c>
      <c r="I1970" s="21">
        <v>0</v>
      </c>
      <c r="J1970" s="21">
        <v>-3.3621090103735032</v>
      </c>
      <c r="K1970" s="21">
        <v>-5.6035150172891762E-2</v>
      </c>
      <c r="L1970" s="21">
        <v>-1.0000000000000002</v>
      </c>
      <c r="M1970" s="21">
        <v>-1.0000000000000002</v>
      </c>
      <c r="N1970" s="21">
        <v>-1.1207030034578351</v>
      </c>
      <c r="O1970" s="21">
        <v>0.33886058571516953</v>
      </c>
      <c r="P1970" s="21">
        <v>0.72238075747837871</v>
      </c>
      <c r="Q1970" s="21">
        <v>-1.3960184368340585</v>
      </c>
      <c r="R1970" s="21">
        <v>-0.48948401297418109</v>
      </c>
      <c r="S1970" s="21">
        <v>0.33333333333333343</v>
      </c>
      <c r="T1970" s="21">
        <v>0.17732361638822586</v>
      </c>
      <c r="U1970" s="21">
        <v>-1.2339808661164332E-2</v>
      </c>
      <c r="V1970" s="21">
        <v>3.7809052978840458E-3</v>
      </c>
      <c r="W1970" s="21">
        <v>22.325327861246834</v>
      </c>
      <c r="X1970" s="21">
        <v>0.39052019303693075</v>
      </c>
      <c r="Y1970" s="21">
        <v>-1.0000000000000002</v>
      </c>
      <c r="Z1970" s="21">
        <v>-1.0000000000000002</v>
      </c>
      <c r="AA1970" s="21">
        <v>26.121563990231799</v>
      </c>
      <c r="AB1970" s="21">
        <v>0.2485207770004999</v>
      </c>
      <c r="AC1970" s="21">
        <v>4.9948216441207879E-2</v>
      </c>
      <c r="AD1970" s="21">
        <v>-0.21275459060252483</v>
      </c>
      <c r="AE1970" s="21">
        <v>4.2857201419591551</v>
      </c>
      <c r="AF1970" s="21">
        <v>-1.0000000000000002</v>
      </c>
      <c r="AG1970" s="21">
        <v>-1.0000000000000002</v>
      </c>
      <c r="AH1970" s="21">
        <v>-1.0000000000000002</v>
      </c>
      <c r="AI1970" s="21">
        <v>-4.622899109788832E-2</v>
      </c>
      <c r="AJ1970" s="21">
        <v>3.7809052978840458E-3</v>
      </c>
      <c r="AK1970" s="21">
        <v>0.20680176395440758</v>
      </c>
      <c r="AL1970" s="21">
        <v>0.29153814069544437</v>
      </c>
      <c r="AM1970" s="21">
        <v>0.72012220965896589</v>
      </c>
      <c r="AN1970" s="21">
        <v>0.2758008139384765</v>
      </c>
      <c r="AO1970" s="21">
        <v>19.037064061246184</v>
      </c>
      <c r="AP1970" s="21">
        <v>8.352711051939135</v>
      </c>
      <c r="AQ1970" s="21">
        <v>18.963218850873314</v>
      </c>
      <c r="AR1970" s="21">
        <v>0.50209804635827904</v>
      </c>
      <c r="AS1970" s="21">
        <v>0.33448504286403924</v>
      </c>
      <c r="AT1970" s="21">
        <v>-1.0000000000000002</v>
      </c>
      <c r="AU1970" s="21">
        <v>-1.0000000000000002</v>
      </c>
      <c r="AV1970" s="21">
        <v>-0.27190251623979195</v>
      </c>
      <c r="AW1970" s="21">
        <v>34.813135627886119</v>
      </c>
      <c r="AX1970" s="21">
        <v>34.266646335716771</v>
      </c>
      <c r="AY1970" s="21">
        <v>-7.4004241690777239E-2</v>
      </c>
      <c r="AZ1970" s="21">
        <v>-30.804416978425298</v>
      </c>
      <c r="BA1970" s="26">
        <v>1388.0676557030445</v>
      </c>
    </row>
    <row r="1971" spans="1:100" x14ac:dyDescent="0.25">
      <c r="A1971">
        <v>4765</v>
      </c>
      <c r="B1971" t="s">
        <v>2319</v>
      </c>
      <c r="C1971" s="26">
        <v>3</v>
      </c>
      <c r="D1971" s="21">
        <v>5.3980183470374952</v>
      </c>
      <c r="E1971" s="21">
        <v>-1.496590471189611E-2</v>
      </c>
      <c r="F1971" s="21">
        <v>-0.27102368994202686</v>
      </c>
      <c r="G1971" s="21">
        <v>-0.27102368994202686</v>
      </c>
      <c r="H1971" s="21">
        <v>-8.3877583150373906E-4</v>
      </c>
      <c r="I1971" s="21">
        <v>0</v>
      </c>
      <c r="J1971" s="21">
        <v>-5.0326549890223227E-2</v>
      </c>
      <c r="K1971" s="21">
        <v>-8.3877583150373906E-4</v>
      </c>
      <c r="L1971" s="21">
        <v>-1.0000000000000002</v>
      </c>
      <c r="M1971" s="21">
        <v>-1.0000000000000002</v>
      </c>
      <c r="N1971" s="21">
        <v>-1.6775516630074566E-2</v>
      </c>
      <c r="O1971" s="21">
        <v>5.0766681072052409</v>
      </c>
      <c r="P1971" s="21">
        <v>-0.47761629735597333</v>
      </c>
      <c r="Q1971" s="21">
        <v>7.8054833175683473</v>
      </c>
      <c r="R1971" s="21">
        <v>2.5726032786140891</v>
      </c>
      <c r="S1971" s="21">
        <v>0.3618695160184609</v>
      </c>
      <c r="T1971" s="21">
        <v>0.40638053306145899</v>
      </c>
      <c r="U1971" s="21">
        <v>-6.6924340917530398E-2</v>
      </c>
      <c r="V1971" s="21">
        <v>0</v>
      </c>
      <c r="W1971" s="21">
        <v>28.086579359755714</v>
      </c>
      <c r="X1971" s="21">
        <v>0.57443866096942731</v>
      </c>
      <c r="Y1971" s="21">
        <v>-1.0000000000000002</v>
      </c>
      <c r="Z1971" s="21">
        <v>-1.0000000000000002</v>
      </c>
      <c r="AA1971" s="21">
        <v>55.224994909248792</v>
      </c>
      <c r="AB1971" s="21">
        <v>0.199920710016465</v>
      </c>
      <c r="AC1971" s="21">
        <v>-0.13845563422813384</v>
      </c>
      <c r="AD1971" s="21">
        <v>0.42985116962924946</v>
      </c>
      <c r="AE1971" s="21">
        <v>24.565812270879018</v>
      </c>
      <c r="AF1971" s="21">
        <v>-1.0000000000000002</v>
      </c>
      <c r="AG1971" s="21">
        <v>-1.0000000000000002</v>
      </c>
      <c r="AH1971" s="21">
        <v>-1.0000000000000002</v>
      </c>
      <c r="AI1971" s="21">
        <v>6.4007229490737019E-2</v>
      </c>
      <c r="AJ1971" s="21">
        <v>0</v>
      </c>
      <c r="AK1971" s="21">
        <v>0.49354125284433803</v>
      </c>
      <c r="AL1971" s="21">
        <v>5.2335861339014578E-2</v>
      </c>
      <c r="AM1971" s="21">
        <v>3.2759556150937313E-2</v>
      </c>
      <c r="AN1971" s="21">
        <v>1.9534851315042949E-2</v>
      </c>
      <c r="AO1971" s="21">
        <v>3.2866951679951226</v>
      </c>
      <c r="AP1971" s="21">
        <v>0.7500505895711469</v>
      </c>
      <c r="AQ1971" s="21">
        <v>28.036252809865502</v>
      </c>
      <c r="AR1971" s="21">
        <v>0.7013257081623897</v>
      </c>
      <c r="AS1971" s="21">
        <v>0.57359988513792359</v>
      </c>
      <c r="AT1971" s="21">
        <v>-1.0000000000000002</v>
      </c>
      <c r="AU1971" s="21">
        <v>-1.0000000000000002</v>
      </c>
      <c r="AV1971" s="21">
        <v>2.3015795886720629</v>
      </c>
      <c r="AW1971" s="21">
        <v>61.051713606025245</v>
      </c>
      <c r="AX1971" s="21">
        <v>62.331858195839963</v>
      </c>
      <c r="AY1971" s="21">
        <v>0.20133920401488448</v>
      </c>
      <c r="AZ1971" s="21">
        <v>-1.6482317006681919</v>
      </c>
      <c r="BA1971" s="26">
        <v>1427.5069193240709</v>
      </c>
    </row>
    <row r="1972" spans="1:100" x14ac:dyDescent="0.25">
      <c r="A1972">
        <v>4767</v>
      </c>
      <c r="B1972" t="s">
        <v>2320</v>
      </c>
      <c r="C1972" s="26">
        <v>3</v>
      </c>
      <c r="D1972" s="21">
        <v>5.4624384360281644</v>
      </c>
      <c r="E1972" s="21">
        <v>-8.6747544375840625E-3</v>
      </c>
      <c r="F1972" s="21">
        <v>-7.0659141466316178E-4</v>
      </c>
      <c r="G1972" s="21">
        <v>-7.0659141466316178E-4</v>
      </c>
      <c r="H1972" s="21">
        <v>0.16888814280420245</v>
      </c>
      <c r="I1972" s="21">
        <v>0</v>
      </c>
      <c r="J1972" s="21">
        <v>10.133288568252148</v>
      </c>
      <c r="K1972" s="21">
        <v>0.16888814280420245</v>
      </c>
      <c r="L1972" s="21">
        <v>-0.99999999999999967</v>
      </c>
      <c r="M1972" s="21">
        <v>-0.99999999999999967</v>
      </c>
      <c r="N1972" s="21">
        <v>3.3777628560840496</v>
      </c>
      <c r="O1972" s="21">
        <v>15.595020412865637</v>
      </c>
      <c r="P1972" s="21">
        <v>0.47670864773917609</v>
      </c>
      <c r="Q1972" s="21">
        <v>-0.53106530789986806</v>
      </c>
      <c r="R1972" s="21">
        <v>-0.16172507063798666</v>
      </c>
      <c r="S1972" s="21">
        <v>0.33333333333333326</v>
      </c>
      <c r="T1972" s="21">
        <v>0.33333333333333326</v>
      </c>
      <c r="U1972" s="21">
        <v>-5.9000002068289427E-3</v>
      </c>
      <c r="V1972" s="21">
        <v>6.9982854533823538E-2</v>
      </c>
      <c r="W1972" s="21">
        <v>22.474455127578334</v>
      </c>
      <c r="X1972" s="21">
        <v>0.89407565023808866</v>
      </c>
      <c r="Y1972" s="21">
        <v>-0.99999999999999967</v>
      </c>
      <c r="Z1972" s="21">
        <v>-0.99999999999999967</v>
      </c>
      <c r="AA1972" s="21">
        <v>48.509305799169816</v>
      </c>
      <c r="AB1972" s="21">
        <v>0.16851474387300697</v>
      </c>
      <c r="AC1972" s="21">
        <v>0.18124825587396759</v>
      </c>
      <c r="AD1972" s="21">
        <v>0.17416851509761461</v>
      </c>
      <c r="AE1972" s="21">
        <v>26.196575742229459</v>
      </c>
      <c r="AF1972" s="21">
        <v>-0.99999999999999967</v>
      </c>
      <c r="AG1972" s="21">
        <v>-0.99999999999999967</v>
      </c>
      <c r="AH1972" s="21">
        <v>-0.99999999999999967</v>
      </c>
      <c r="AI1972" s="21">
        <v>0</v>
      </c>
      <c r="AJ1972" s="21">
        <v>6.9982854533823538E-2</v>
      </c>
      <c r="AK1972" s="21">
        <v>-4.0770474042003048E-2</v>
      </c>
      <c r="AL1972" s="21">
        <v>6.6598812740590457E-2</v>
      </c>
      <c r="AM1972" s="21">
        <v>-5.5219618552899141E-2</v>
      </c>
      <c r="AN1972" s="21">
        <v>-0.17257962029289833</v>
      </c>
      <c r="AO1972" s="21">
        <v>-1.5843428340324941</v>
      </c>
      <c r="AP1972" s="21">
        <v>-3.9814964436195055</v>
      </c>
      <c r="AQ1972" s="21">
        <v>32.607743695830479</v>
      </c>
      <c r="AR1972" s="21">
        <v>0.73074952099366075</v>
      </c>
      <c r="AS1972" s="21">
        <v>1.0629637930422913</v>
      </c>
      <c r="AT1972" s="21">
        <v>-0.99999999999999967</v>
      </c>
      <c r="AU1972" s="21">
        <v>-0.99999999999999967</v>
      </c>
      <c r="AV1972" s="21">
        <v>-0.16243166205264983</v>
      </c>
      <c r="AW1972" s="21">
        <v>60.12282976841594</v>
      </c>
      <c r="AX1972" s="21">
        <v>67.121115221798277</v>
      </c>
      <c r="AY1972" s="21">
        <v>-6.5122298524723579E-2</v>
      </c>
      <c r="AZ1972" s="21">
        <v>-38.468995888582754</v>
      </c>
      <c r="BA1972" s="26">
        <v>1352.8965311095947</v>
      </c>
    </row>
    <row r="1973" spans="1:100" x14ac:dyDescent="0.25">
      <c r="A1973">
        <v>4768</v>
      </c>
      <c r="B1973" t="s">
        <v>2321</v>
      </c>
      <c r="C1973" s="26">
        <v>2</v>
      </c>
      <c r="D1973" s="21">
        <v>4.4524211800686686</v>
      </c>
      <c r="E1973" s="21">
        <v>0.16004205545366984</v>
      </c>
      <c r="F1973" s="21">
        <v>0.47545947814316658</v>
      </c>
      <c r="G1973" s="21">
        <v>0.48528545375699395</v>
      </c>
      <c r="H1973" s="21">
        <v>0.15262317400614311</v>
      </c>
      <c r="I1973" s="21">
        <v>0</v>
      </c>
      <c r="J1973" s="21">
        <v>9.1573904403685855</v>
      </c>
      <c r="K1973" s="21">
        <v>0.15262317400614311</v>
      </c>
      <c r="L1973" s="21">
        <v>-1</v>
      </c>
      <c r="M1973" s="21">
        <v>-1</v>
      </c>
      <c r="N1973" s="21">
        <v>3.0524634801228618</v>
      </c>
      <c r="O1973" s="21">
        <v>13.357003187061091</v>
      </c>
      <c r="P1973" s="21">
        <v>0.97830574759921096</v>
      </c>
      <c r="Q1973" s="21">
        <v>2.5748135378775636</v>
      </c>
      <c r="R1973" s="21">
        <v>0.84718584310328215</v>
      </c>
      <c r="S1973" s="21">
        <v>0.34338432495133769</v>
      </c>
      <c r="T1973" s="21">
        <v>0.33885080256106886</v>
      </c>
      <c r="U1973" s="21">
        <v>0.14532007450379736</v>
      </c>
      <c r="V1973" s="21">
        <v>9.5844838787966721E-3</v>
      </c>
      <c r="W1973" s="21">
        <v>28.590576708410325</v>
      </c>
      <c r="X1973" s="21">
        <v>1.1165056234845174</v>
      </c>
      <c r="Y1973" s="21">
        <v>-1</v>
      </c>
      <c r="Z1973" s="21">
        <v>-1</v>
      </c>
      <c r="AA1973" s="21">
        <v>51.21131316432502</v>
      </c>
      <c r="AB1973" s="21">
        <v>0.19336593419138703</v>
      </c>
      <c r="AC1973" s="21">
        <v>0.1936083812834403</v>
      </c>
      <c r="AD1973" s="21">
        <v>0.18836461286553718</v>
      </c>
      <c r="AE1973" s="21">
        <v>24.617720722435507</v>
      </c>
      <c r="AF1973" s="21">
        <v>-1</v>
      </c>
      <c r="AG1973" s="21">
        <v>-1</v>
      </c>
      <c r="AH1973" s="21">
        <v>-1</v>
      </c>
      <c r="AI1973" s="21">
        <v>4.9885457922731113E-3</v>
      </c>
      <c r="AJ1973" s="21">
        <v>9.5844838787966721E-3</v>
      </c>
      <c r="AK1973" s="21">
        <v>-1.0480901452628311E-3</v>
      </c>
      <c r="AL1973" s="21">
        <v>0.17287604713451016</v>
      </c>
      <c r="AM1973" s="21">
        <v>-9.5663237323550948E-3</v>
      </c>
      <c r="AN1973" s="21">
        <v>0.19300718394740884</v>
      </c>
      <c r="AO1973" s="21">
        <v>0.14342318189879277</v>
      </c>
      <c r="AP1973" s="21">
        <v>5.3017381084237876</v>
      </c>
      <c r="AQ1973" s="21">
        <v>34.059284599445384</v>
      </c>
      <c r="AR1973" s="21">
        <v>0.795175317458231</v>
      </c>
      <c r="AS1973" s="21">
        <v>1.2129463254875574</v>
      </c>
      <c r="AT1973" s="21">
        <v>-1</v>
      </c>
      <c r="AU1973" s="21">
        <v>-1</v>
      </c>
      <c r="AV1973" s="21">
        <v>1.175966071805252</v>
      </c>
      <c r="AW1973" s="21">
        <v>64.460970174380904</v>
      </c>
      <c r="AX1973" s="21">
        <v>64.701195178096597</v>
      </c>
      <c r="AY1973" s="21">
        <v>0.24089486165321877</v>
      </c>
      <c r="AZ1973" s="21">
        <v>13.004224573845367</v>
      </c>
      <c r="BA1973" s="26">
        <v>1407.1751069471934</v>
      </c>
    </row>
    <row r="1974" spans="1:100" x14ac:dyDescent="0.25">
      <c r="A1974">
        <v>4769</v>
      </c>
      <c r="B1974" t="s">
        <v>2322</v>
      </c>
      <c r="C1974" s="26">
        <v>3</v>
      </c>
      <c r="D1974" s="21">
        <v>2.1708289684104272</v>
      </c>
      <c r="E1974" s="21">
        <v>-5.0636089500240712E-2</v>
      </c>
      <c r="F1974" s="21">
        <v>1.513268381964572E-2</v>
      </c>
      <c r="G1974" s="21">
        <v>-2.1418818973990561E-3</v>
      </c>
      <c r="H1974" s="21">
        <v>-3.3653785083905083E-2</v>
      </c>
      <c r="I1974" s="21">
        <v>0</v>
      </c>
      <c r="J1974" s="21">
        <v>-2.019227105034306</v>
      </c>
      <c r="K1974" s="21">
        <v>-3.3653785083905083E-2</v>
      </c>
      <c r="L1974" s="21">
        <v>-1.0000000000000011</v>
      </c>
      <c r="M1974" s="21">
        <v>-1.0000000000000011</v>
      </c>
      <c r="N1974" s="21">
        <v>-0.67307570167810116</v>
      </c>
      <c r="O1974" s="21">
        <v>0.14945998147872269</v>
      </c>
      <c r="P1974" s="21">
        <v>-1.335011680963812</v>
      </c>
      <c r="Q1974" s="21">
        <v>-1.1089949976627806</v>
      </c>
      <c r="R1974" s="21">
        <v>-0.46155695377896933</v>
      </c>
      <c r="S1974" s="21">
        <v>0.33333333333333381</v>
      </c>
      <c r="T1974" s="21">
        <v>0.23051202852665625</v>
      </c>
      <c r="U1974" s="21">
        <v>5.4085606993769839E-2</v>
      </c>
      <c r="V1974" s="21">
        <v>3.4251280278008228E-3</v>
      </c>
      <c r="W1974" s="21">
        <v>26.200395278618632</v>
      </c>
      <c r="X1974" s="21">
        <v>0.72970287335565376</v>
      </c>
      <c r="Y1974" s="21">
        <v>-1.0000000000000011</v>
      </c>
      <c r="Z1974" s="21">
        <v>-1.0000000000000011</v>
      </c>
      <c r="AA1974" s="21">
        <v>70.014931569510395</v>
      </c>
      <c r="AB1974" s="21">
        <v>0.17822137080179767</v>
      </c>
      <c r="AC1974" s="21">
        <v>0.32915884468593748</v>
      </c>
      <c r="AD1974" s="21">
        <v>0.37814164940567918</v>
      </c>
      <c r="AE1974" s="21">
        <v>44.27609324467069</v>
      </c>
      <c r="AF1974" s="21">
        <v>-1.0000000000000011</v>
      </c>
      <c r="AG1974" s="21">
        <v>-1.0000000000000011</v>
      </c>
      <c r="AH1974" s="21">
        <v>-1.0000000000000011</v>
      </c>
      <c r="AI1974" s="21">
        <v>0</v>
      </c>
      <c r="AJ1974" s="21">
        <v>3.4251280278008228E-3</v>
      </c>
      <c r="AK1974" s="21">
        <v>0.33789157441289147</v>
      </c>
      <c r="AL1974" s="21">
        <v>1.4966122612134085E-2</v>
      </c>
      <c r="AM1974" s="21">
        <v>-0.29620471583221608</v>
      </c>
      <c r="AN1974" s="21">
        <v>1.2299145209188452E-2</v>
      </c>
      <c r="AO1974" s="21">
        <v>-5.7156600237409485</v>
      </c>
      <c r="AP1974" s="21">
        <v>0.38230924329038179</v>
      </c>
      <c r="AQ1974" s="21">
        <v>24.181168173584329</v>
      </c>
      <c r="AR1974" s="21">
        <v>0.62135609688156079</v>
      </c>
      <c r="AS1974" s="21">
        <v>0.69604908827174861</v>
      </c>
      <c r="AT1974" s="21">
        <v>-1.0000000000000011</v>
      </c>
      <c r="AU1974" s="21">
        <v>-1.0000000000000011</v>
      </c>
      <c r="AV1974" s="21">
        <v>-0.46369883567636855</v>
      </c>
      <c r="AW1974" s="21">
        <v>70.546700794279474</v>
      </c>
      <c r="AX1974" s="21">
        <v>70.88921359705958</v>
      </c>
      <c r="AY1974" s="21">
        <v>0.322652837831716</v>
      </c>
      <c r="AZ1974" s="21">
        <v>29.537921833494064</v>
      </c>
      <c r="BA1974" s="26">
        <v>1520.2161258396472</v>
      </c>
    </row>
    <row r="1975" spans="1:100" x14ac:dyDescent="0.25">
      <c r="A1975">
        <v>4773</v>
      </c>
      <c r="B1975" t="s">
        <v>2323</v>
      </c>
      <c r="C1975" s="26">
        <v>2</v>
      </c>
      <c r="D1975" s="21">
        <v>3.1441484276936986</v>
      </c>
      <c r="E1975" s="21">
        <v>-0.13056205889604938</v>
      </c>
      <c r="F1975" s="21">
        <v>-0.24817651093981727</v>
      </c>
      <c r="G1975" s="21">
        <v>-0.24163663421522014</v>
      </c>
      <c r="H1975" s="21">
        <v>2.2378492805097544E-3</v>
      </c>
      <c r="I1975" s="21">
        <v>0</v>
      </c>
      <c r="J1975" s="21">
        <v>0.13427095683058532</v>
      </c>
      <c r="K1975" s="21">
        <v>2.2378492805097544E-3</v>
      </c>
      <c r="L1975" s="21">
        <v>-1</v>
      </c>
      <c r="M1975" s="21">
        <v>-1</v>
      </c>
      <c r="N1975" s="21">
        <v>4.4756985610195255E-2</v>
      </c>
      <c r="O1975" s="21">
        <v>3.9843412168328234</v>
      </c>
      <c r="P1975" s="21">
        <v>-0.49344875732438759</v>
      </c>
      <c r="Q1975" s="21">
        <v>-0.86505883396387873</v>
      </c>
      <c r="R1975" s="21">
        <v>-0.2826347441151485</v>
      </c>
      <c r="S1975" s="21">
        <v>0.31527301038079197</v>
      </c>
      <c r="T1975" s="21">
        <v>0.22016426804484313</v>
      </c>
      <c r="U1975" s="21">
        <v>-1.6472188827154621E-3</v>
      </c>
      <c r="V1975" s="21">
        <v>-9.8487869372755332E-3</v>
      </c>
      <c r="W1975" s="21">
        <v>19.314857072254505</v>
      </c>
      <c r="X1975" s="21">
        <v>0.43566514373220172</v>
      </c>
      <c r="Y1975" s="21">
        <v>-1</v>
      </c>
      <c r="Z1975" s="21">
        <v>-1</v>
      </c>
      <c r="AA1975" s="21">
        <v>32.114100422942592</v>
      </c>
      <c r="AB1975" s="21">
        <v>2.8514714833962326E-2</v>
      </c>
      <c r="AC1975" s="21">
        <v>2.8694601282098942E-2</v>
      </c>
      <c r="AD1975" s="21">
        <v>2.4867040368410059E-2</v>
      </c>
      <c r="AE1975" s="21">
        <v>9.4305574232882794</v>
      </c>
      <c r="AF1975" s="21">
        <v>-1</v>
      </c>
      <c r="AG1975" s="21">
        <v>-1</v>
      </c>
      <c r="AH1975" s="21">
        <v>-1</v>
      </c>
      <c r="AI1975" s="21">
        <v>-5.6675445363699355E-3</v>
      </c>
      <c r="AJ1975" s="21">
        <v>-9.8487869372755332E-3</v>
      </c>
      <c r="AK1975" s="21">
        <v>0.19755512041791271</v>
      </c>
      <c r="AL1975" s="21">
        <v>-2.5727163428665378E-2</v>
      </c>
      <c r="AM1975" s="21">
        <v>0.22175147740486567</v>
      </c>
      <c r="AN1975" s="21">
        <v>-3.8310617189811921E-2</v>
      </c>
      <c r="AO1975" s="21">
        <v>6.0336804028150599</v>
      </c>
      <c r="AP1975" s="21">
        <v>-0.58851911249247912</v>
      </c>
      <c r="AQ1975" s="21">
        <v>24.184626372683841</v>
      </c>
      <c r="AR1975" s="21">
        <v>0.57781476119261832</v>
      </c>
      <c r="AS1975" s="21">
        <v>0.51002955840610609</v>
      </c>
      <c r="AT1975" s="21">
        <v>-1</v>
      </c>
      <c r="AU1975" s="21">
        <v>-1</v>
      </c>
      <c r="AV1975" s="21">
        <v>-0.32335134140647437</v>
      </c>
      <c r="AW1975" s="21">
        <v>42.452829704033611</v>
      </c>
      <c r="AX1975" s="21">
        <v>42.404734036217214</v>
      </c>
      <c r="AY1975" s="21">
        <v>7.1373160189495369E-2</v>
      </c>
      <c r="AZ1975" s="21">
        <v>-16.694709589568113</v>
      </c>
      <c r="BA1975" s="26">
        <v>1406.2333493012375</v>
      </c>
    </row>
    <row r="1976" spans="1:100" x14ac:dyDescent="0.25">
      <c r="A1976">
        <v>4774</v>
      </c>
      <c r="B1976" t="s">
        <v>2324</v>
      </c>
      <c r="C1976" s="26">
        <v>3</v>
      </c>
      <c r="D1976" s="21">
        <v>5.0397289703853749</v>
      </c>
      <c r="E1976" s="21">
        <v>1.6377364279064888E-3</v>
      </c>
      <c r="F1976" s="21">
        <v>6.1583515336497946E-2</v>
      </c>
      <c r="G1976" s="21">
        <v>6.1583515336497946E-2</v>
      </c>
      <c r="H1976" s="21">
        <v>0.10137216185803663</v>
      </c>
      <c r="I1976" s="21">
        <v>0</v>
      </c>
      <c r="J1976" s="21">
        <v>6.0823297114821955</v>
      </c>
      <c r="K1976" s="21">
        <v>0.10137216185803663</v>
      </c>
      <c r="L1976" s="21">
        <v>-1.0000000000000024</v>
      </c>
      <c r="M1976" s="21">
        <v>-1.0000000000000024</v>
      </c>
      <c r="N1976" s="21">
        <v>2.0274432371607327</v>
      </c>
      <c r="O1976" s="21">
        <v>11.183642197204072</v>
      </c>
      <c r="P1976" s="21">
        <v>-0.14902893848557322</v>
      </c>
      <c r="Q1976" s="21">
        <v>-0.41952910628293449</v>
      </c>
      <c r="R1976" s="21">
        <v>-0.12922194481954849</v>
      </c>
      <c r="S1976" s="21">
        <v>0.33333333333333398</v>
      </c>
      <c r="T1976" s="21">
        <v>0.34422779888766308</v>
      </c>
      <c r="U1976" s="21">
        <v>2.4316906422479998E-2</v>
      </c>
      <c r="V1976" s="21">
        <v>8.0994010475631248E-2</v>
      </c>
      <c r="W1976" s="21">
        <v>27.259995490442876</v>
      </c>
      <c r="X1976" s="21">
        <v>1.1547158704110978</v>
      </c>
      <c r="Y1976" s="21">
        <v>-1.0000000000000024</v>
      </c>
      <c r="Z1976" s="21">
        <v>-1.0000000000000024</v>
      </c>
      <c r="AA1976" s="21">
        <v>40.276407788047464</v>
      </c>
      <c r="AB1976" s="21">
        <v>5.2750689686511545E-2</v>
      </c>
      <c r="AC1976" s="21">
        <v>-0.10371134492108777</v>
      </c>
      <c r="AD1976" s="21">
        <v>0.31387334008305889</v>
      </c>
      <c r="AE1976" s="21">
        <v>13.145634242424133</v>
      </c>
      <c r="AF1976" s="21">
        <v>-1.0000000000000024</v>
      </c>
      <c r="AG1976" s="21">
        <v>-1.0000000000000024</v>
      </c>
      <c r="AH1976" s="21">
        <v>-1.0000000000000024</v>
      </c>
      <c r="AI1976" s="21">
        <v>-1.0724355075934139E-2</v>
      </c>
      <c r="AJ1976" s="21">
        <v>8.0994010475631248E-2</v>
      </c>
      <c r="AK1976" s="21">
        <v>-0.21012205969253231</v>
      </c>
      <c r="AL1976" s="21">
        <v>-0.11784876893506546</v>
      </c>
      <c r="AM1976" s="21">
        <v>0.24202254432262779</v>
      </c>
      <c r="AN1976" s="21">
        <v>0.14080016302075235</v>
      </c>
      <c r="AO1976" s="21">
        <v>4.9999533096030353</v>
      </c>
      <c r="AP1976" s="21">
        <v>2.9307602308434819</v>
      </c>
      <c r="AQ1976" s="21">
        <v>33.342325201925085</v>
      </c>
      <c r="AR1976" s="21">
        <v>0.78287204911910835</v>
      </c>
      <c r="AS1976" s="21">
        <v>1.2560880322691337</v>
      </c>
      <c r="AT1976" s="21">
        <v>-1.0000000000000024</v>
      </c>
      <c r="AU1976" s="21">
        <v>-1.0000000000000024</v>
      </c>
      <c r="AV1976" s="21">
        <v>-6.7638429483050572E-2</v>
      </c>
      <c r="AW1976" s="21">
        <v>54.390810216094998</v>
      </c>
      <c r="AX1976" s="21">
        <v>62.275724162139447</v>
      </c>
      <c r="AY1976" s="21">
        <v>0.17796505410823768</v>
      </c>
      <c r="AZ1976" s="21">
        <v>8.0208684777152151</v>
      </c>
      <c r="BA1976" s="26">
        <v>1406.9910838049998</v>
      </c>
    </row>
    <row r="1977" spans="1:100" x14ac:dyDescent="0.25">
      <c r="A1977">
        <v>4775</v>
      </c>
      <c r="B1977" t="s">
        <v>2325</v>
      </c>
      <c r="C1977" s="26">
        <v>3</v>
      </c>
      <c r="D1977" s="21">
        <v>3.0246038661663142</v>
      </c>
      <c r="E1977" s="21">
        <v>-1.870255186103234E-2</v>
      </c>
      <c r="F1977" s="21">
        <v>-0.41327249051439052</v>
      </c>
      <c r="G1977" s="21">
        <v>-0.39141147155443828</v>
      </c>
      <c r="H1977" s="21">
        <v>0.11654889356578724</v>
      </c>
      <c r="I1977" s="21">
        <v>0</v>
      </c>
      <c r="J1977" s="21">
        <v>6.9929336139472342</v>
      </c>
      <c r="K1977" s="21">
        <v>0.11654889356578724</v>
      </c>
      <c r="L1977" s="21">
        <v>-1.0000000000000002</v>
      </c>
      <c r="M1977" s="21">
        <v>-1.0000000000000002</v>
      </c>
      <c r="N1977" s="21">
        <v>2.3309778713157447</v>
      </c>
      <c r="O1977" s="21">
        <v>9.62612600855911</v>
      </c>
      <c r="P1977" s="21">
        <v>0.39407114461696968</v>
      </c>
      <c r="Q1977" s="21">
        <v>-1.6462266488743662</v>
      </c>
      <c r="R1977" s="21">
        <v>-0.63281539062931202</v>
      </c>
      <c r="S1977" s="21">
        <v>0.36412575987679491</v>
      </c>
      <c r="T1977" s="21">
        <v>-1.323300929383938E-2</v>
      </c>
      <c r="U1977" s="21">
        <v>-1.8171533405076802E-2</v>
      </c>
      <c r="V1977" s="21">
        <v>0</v>
      </c>
      <c r="W1977" s="21">
        <v>8.6468929444836551</v>
      </c>
      <c r="X1977" s="21">
        <v>-0.1708925375410616</v>
      </c>
      <c r="Y1977" s="21">
        <v>-1.0000000000000002</v>
      </c>
      <c r="Z1977" s="21">
        <v>-1.0000000000000002</v>
      </c>
      <c r="AA1977" s="21">
        <v>14.799672093584753</v>
      </c>
      <c r="AB1977" s="21">
        <v>0.17272809098835795</v>
      </c>
      <c r="AC1977" s="21">
        <v>9.9800238354968325E-3</v>
      </c>
      <c r="AD1977" s="21">
        <v>-4.6996224029246719E-2</v>
      </c>
      <c r="AE1977" s="21">
        <v>6.7855945397304032</v>
      </c>
      <c r="AF1977" s="21">
        <v>-1.0000000000000002</v>
      </c>
      <c r="AG1977" s="21">
        <v>-1.0000000000000002</v>
      </c>
      <c r="AH1977" s="21">
        <v>-1.0000000000000002</v>
      </c>
      <c r="AI1977" s="21">
        <v>0</v>
      </c>
      <c r="AJ1977" s="21">
        <v>0</v>
      </c>
      <c r="AK1977" s="21">
        <v>0.12537197735975297</v>
      </c>
      <c r="AL1977" s="21">
        <v>1.3509274413381973E-2</v>
      </c>
      <c r="AM1977" s="21">
        <v>0.19966781302794825</v>
      </c>
      <c r="AN1977" s="21">
        <v>9.8841319420372761E-2</v>
      </c>
      <c r="AO1977" s="21">
        <v>5.61855521249747</v>
      </c>
      <c r="AP1977" s="21">
        <v>2.5385793575762308</v>
      </c>
      <c r="AQ1977" s="21">
        <v>15.639826558430888</v>
      </c>
      <c r="AR1977" s="21">
        <v>0.33272121717787861</v>
      </c>
      <c r="AS1977" s="21">
        <v>-5.4343643975274372E-2</v>
      </c>
      <c r="AT1977" s="21">
        <v>-1.0000000000000002</v>
      </c>
      <c r="AU1977" s="21">
        <v>-1.0000000000000002</v>
      </c>
      <c r="AV1977" s="21">
        <v>-1.0242268621837503</v>
      </c>
      <c r="AW1977" s="21">
        <v>26.964377459720097</v>
      </c>
      <c r="AX1977" s="21">
        <v>26.964377459720097</v>
      </c>
      <c r="AY1977" s="21">
        <v>2.5728768373346374E-3</v>
      </c>
      <c r="AZ1977" s="21">
        <v>-19.084127513753227</v>
      </c>
      <c r="BA1977" s="26">
        <v>1378.4169418308643</v>
      </c>
      <c r="CU1977" t="e">
        <v>#N/A</v>
      </c>
      <c r="CV1977" t="e">
        <v>#N/A</v>
      </c>
    </row>
    <row r="1978" spans="1:100" x14ac:dyDescent="0.25">
      <c r="A1978">
        <v>4776</v>
      </c>
      <c r="B1978" t="s">
        <v>2326</v>
      </c>
      <c r="C1978" s="26">
        <v>2</v>
      </c>
      <c r="D1978" s="21">
        <v>4.6398155702549753</v>
      </c>
      <c r="E1978" s="21">
        <v>0.20166761151247919</v>
      </c>
      <c r="F1978" s="21">
        <v>0.57911165972754886</v>
      </c>
      <c r="G1978" s="21">
        <v>0.58940832961848422</v>
      </c>
      <c r="H1978" s="21">
        <v>0.17416406918168709</v>
      </c>
      <c r="I1978" s="21">
        <v>0</v>
      </c>
      <c r="J1978" s="21">
        <v>10.449844150901225</v>
      </c>
      <c r="K1978" s="21">
        <v>0.17416406918168709</v>
      </c>
      <c r="L1978" s="21">
        <v>-1</v>
      </c>
      <c r="M1978" s="21">
        <v>-1</v>
      </c>
      <c r="N1978" s="21">
        <v>3.4832813836337415</v>
      </c>
      <c r="O1978" s="21">
        <v>14.69952466902642</v>
      </c>
      <c r="P1978" s="21">
        <v>1.1891169392665724</v>
      </c>
      <c r="Q1978" s="21">
        <v>3.0675340231660879</v>
      </c>
      <c r="R1978" s="21">
        <v>1.0090190996450719</v>
      </c>
      <c r="S1978" s="21">
        <v>0.3474109338077247</v>
      </c>
      <c r="T1978" s="21">
        <v>0.35585122599618102</v>
      </c>
      <c r="U1978" s="21">
        <v>0.16637137766019289</v>
      </c>
      <c r="V1978" s="21">
        <v>1.2368066986594536E-2</v>
      </c>
      <c r="W1978" s="21">
        <v>29.919212363017586</v>
      </c>
      <c r="X1978" s="21">
        <v>1.214027861325002</v>
      </c>
      <c r="Y1978" s="21">
        <v>-1</v>
      </c>
      <c r="Z1978" s="21">
        <v>-1</v>
      </c>
      <c r="AA1978" s="21">
        <v>53.946759981078564</v>
      </c>
      <c r="AB1978" s="21">
        <v>0.21697889537770956</v>
      </c>
      <c r="AC1978" s="21">
        <v>0.21723030353212169</v>
      </c>
      <c r="AD1978" s="21">
        <v>0.21178368036458955</v>
      </c>
      <c r="AE1978" s="21">
        <v>26.79309982433691</v>
      </c>
      <c r="AF1978" s="21">
        <v>-1</v>
      </c>
      <c r="AG1978" s="21">
        <v>-1</v>
      </c>
      <c r="AH1978" s="21">
        <v>-1</v>
      </c>
      <c r="AI1978" s="21">
        <v>6.514903002786899E-3</v>
      </c>
      <c r="AJ1978" s="21">
        <v>1.2368066986594536E-2</v>
      </c>
      <c r="AK1978" s="21">
        <v>-2.9495619504080972E-2</v>
      </c>
      <c r="AL1978" s="21">
        <v>0.2013235764933283</v>
      </c>
      <c r="AM1978" s="21">
        <v>-4.2699826057963894E-2</v>
      </c>
      <c r="AN1978" s="21">
        <v>0.22614068627301764</v>
      </c>
      <c r="AO1978" s="21">
        <v>-0.70028556151904997</v>
      </c>
      <c r="AP1978" s="21">
        <v>6.1454468518416308</v>
      </c>
      <c r="AQ1978" s="21">
        <v>35.473711027988628</v>
      </c>
      <c r="AR1978" s="21">
        <v>0.82630961175428486</v>
      </c>
      <c r="AS1978" s="21">
        <v>1.3136307268708589</v>
      </c>
      <c r="AT1978" s="21">
        <v>-1</v>
      </c>
      <c r="AU1978" s="21">
        <v>-1</v>
      </c>
      <c r="AV1978" s="21">
        <v>1.3907253197025076</v>
      </c>
      <c r="AW1978" s="21">
        <v>67.613372496517798</v>
      </c>
      <c r="AX1978" s="21">
        <v>67.894895980479134</v>
      </c>
      <c r="AY1978" s="21">
        <v>0.26517681341860605</v>
      </c>
      <c r="AZ1978" s="21">
        <v>17.258240906932599</v>
      </c>
      <c r="BA1978" s="26">
        <v>1436.5728691747549</v>
      </c>
    </row>
    <row r="1979" spans="1:100" x14ac:dyDescent="0.25">
      <c r="A1979">
        <v>4777</v>
      </c>
      <c r="B1979" t="s">
        <v>2327</v>
      </c>
      <c r="C1979" s="26">
        <v>3</v>
      </c>
      <c r="D1979" s="21">
        <v>4.244749812489661</v>
      </c>
      <c r="E1979" s="21">
        <v>-0.14284362775704382</v>
      </c>
      <c r="F1979" s="21">
        <v>0.54797739199216711</v>
      </c>
      <c r="G1979" s="21">
        <v>0.50127790942155737</v>
      </c>
      <c r="H1979" s="21">
        <v>-0.11250186873467952</v>
      </c>
      <c r="I1979" s="21">
        <v>0</v>
      </c>
      <c r="J1979" s="21">
        <v>-6.7501121240807684</v>
      </c>
      <c r="K1979" s="21">
        <v>-0.11250186873467952</v>
      </c>
      <c r="L1979" s="21">
        <v>-1.0000000000000002</v>
      </c>
      <c r="M1979" s="21">
        <v>-1.0000000000000002</v>
      </c>
      <c r="N1979" s="21">
        <v>-2.2500373746935902</v>
      </c>
      <c r="O1979" s="21">
        <v>-2.0040844021695499</v>
      </c>
      <c r="P1979" s="21">
        <v>2.2168968637426865</v>
      </c>
      <c r="Q1979" s="21">
        <v>8.4547982691980774</v>
      </c>
      <c r="R1979" s="21">
        <v>2.9321845353310967</v>
      </c>
      <c r="S1979" s="21">
        <v>0.33877888333615314</v>
      </c>
      <c r="T1979" s="21">
        <v>0.24732787297640393</v>
      </c>
      <c r="U1979" s="21">
        <v>-0.18864387246871062</v>
      </c>
      <c r="V1979" s="21">
        <v>-3.4523243208401354E-2</v>
      </c>
      <c r="W1979" s="21">
        <v>19.017660374804979</v>
      </c>
      <c r="X1979" s="21">
        <v>-0.35390234205708682</v>
      </c>
      <c r="Y1979" s="21">
        <v>-1.0000000000000002</v>
      </c>
      <c r="Z1979" s="21">
        <v>-1.0000000000000002</v>
      </c>
      <c r="AA1979" s="21">
        <v>33.931992083625516</v>
      </c>
      <c r="AB1979" s="21">
        <v>8.9809722326331682E-3</v>
      </c>
      <c r="AC1979" s="21">
        <v>0.17113585558350783</v>
      </c>
      <c r="AD1979" s="21">
        <v>5.952611565364789E-2</v>
      </c>
      <c r="AE1979" s="21">
        <v>11.982147173489452</v>
      </c>
      <c r="AF1979" s="21">
        <v>-1.0000000000000002</v>
      </c>
      <c r="AG1979" s="21">
        <v>-1.0000000000000002</v>
      </c>
      <c r="AH1979" s="21">
        <v>-1.0000000000000002</v>
      </c>
      <c r="AI1979" s="21">
        <v>0.12531345955308251</v>
      </c>
      <c r="AJ1979" s="21">
        <v>-3.4523243208401354E-2</v>
      </c>
      <c r="AK1979" s="21">
        <v>-5.2868766015013391E-2</v>
      </c>
      <c r="AL1979" s="21">
        <v>0.15414792386019904</v>
      </c>
      <c r="AM1979" s="21">
        <v>0.42999554270028417</v>
      </c>
      <c r="AN1979" s="21">
        <v>0.10495103426628255</v>
      </c>
      <c r="AO1979" s="21">
        <v>10.485544737432038</v>
      </c>
      <c r="AP1979" s="21">
        <v>3.3945154759580602</v>
      </c>
      <c r="AQ1979" s="21">
        <v>12.267548250724211</v>
      </c>
      <c r="AR1979" s="21">
        <v>0.36293964063544509</v>
      </c>
      <c r="AS1979" s="21">
        <v>-0.4664042107917663</v>
      </c>
      <c r="AT1979" s="21">
        <v>-1.0000000000000002</v>
      </c>
      <c r="AU1979" s="21">
        <v>-1.0000000000000002</v>
      </c>
      <c r="AV1979" s="21">
        <v>3.4334624447526547</v>
      </c>
      <c r="AW1979" s="21">
        <v>35.322423157414022</v>
      </c>
      <c r="AX1979" s="21">
        <v>34.376368027635536</v>
      </c>
      <c r="AY1979" s="21">
        <v>-8.3932814252817525E-2</v>
      </c>
      <c r="AZ1979" s="21">
        <v>-21.587201529121447</v>
      </c>
      <c r="BA1979" s="26">
        <v>1323.5451424293244</v>
      </c>
    </row>
    <row r="1980" spans="1:100" x14ac:dyDescent="0.25">
      <c r="A1980">
        <v>4778</v>
      </c>
      <c r="B1980" t="s">
        <v>2328</v>
      </c>
      <c r="C1980" s="26">
        <v>2</v>
      </c>
      <c r="D1980" s="21">
        <v>5.4985225025429552</v>
      </c>
      <c r="E1980" s="21">
        <v>0.39241053349912453</v>
      </c>
      <c r="F1980" s="21">
        <v>1.0540823714163661</v>
      </c>
      <c r="G1980" s="21">
        <v>1.0665359278519788</v>
      </c>
      <c r="H1980" s="21">
        <v>0.2728720187448434</v>
      </c>
      <c r="I1980" s="21">
        <v>0</v>
      </c>
      <c r="J1980" s="21">
        <v>16.372321124690604</v>
      </c>
      <c r="K1980" s="21">
        <v>0.2728720187448434</v>
      </c>
      <c r="L1980" s="21">
        <v>-1</v>
      </c>
      <c r="M1980" s="21">
        <v>-1</v>
      </c>
      <c r="N1980" s="21">
        <v>5.4574403748968674</v>
      </c>
      <c r="O1980" s="21">
        <v>20.851429761612302</v>
      </c>
      <c r="P1980" s="21">
        <v>2.1551278828635483</v>
      </c>
      <c r="Q1980" s="21">
        <v>5.3253523920986288</v>
      </c>
      <c r="R1980" s="21">
        <v>1.7505959372922058</v>
      </c>
      <c r="S1980" s="21">
        <v>0.36586227023862899</v>
      </c>
      <c r="T1980" s="21">
        <v>0.43375313886053202</v>
      </c>
      <c r="U1980" s="21">
        <v>0.2628358445853809</v>
      </c>
      <c r="V1980" s="21">
        <v>2.5123422730645079E-2</v>
      </c>
      <c r="W1980" s="21">
        <v>36.007487716201595</v>
      </c>
      <c r="X1980" s="21">
        <v>1.6609090171728618</v>
      </c>
      <c r="Y1980" s="21">
        <v>-1</v>
      </c>
      <c r="Z1980" s="21">
        <v>-1</v>
      </c>
      <c r="AA1980" s="21">
        <v>66.481538328050704</v>
      </c>
      <c r="AB1980" s="21">
        <v>0.32518177937217352</v>
      </c>
      <c r="AC1980" s="21">
        <v>0.32547425026256493</v>
      </c>
      <c r="AD1980" s="21">
        <v>0.31909807536415757</v>
      </c>
      <c r="AE1980" s="21">
        <v>36.761451135707404</v>
      </c>
      <c r="AF1980" s="21">
        <v>-1</v>
      </c>
      <c r="AG1980" s="21">
        <v>-1</v>
      </c>
      <c r="AH1980" s="21">
        <v>-1</v>
      </c>
      <c r="AI1980" s="21">
        <v>1.3509207989787062E-2</v>
      </c>
      <c r="AJ1980" s="21">
        <v>2.5123422730645079E-2</v>
      </c>
      <c r="AK1980" s="21">
        <v>-0.1598521933726838</v>
      </c>
      <c r="AL1980" s="21">
        <v>0.33168015036193116</v>
      </c>
      <c r="AM1980" s="21">
        <v>-0.19452917436285955</v>
      </c>
      <c r="AN1980" s="21">
        <v>0.37797003457791334</v>
      </c>
      <c r="AO1980" s="21">
        <v>-4.5664554403750381</v>
      </c>
      <c r="AP1980" s="21">
        <v>10.011616730697618</v>
      </c>
      <c r="AQ1980" s="21">
        <v>41.955109847845989</v>
      </c>
      <c r="AR1980" s="21">
        <v>0.96897788649471661</v>
      </c>
      <c r="AS1980" s="21">
        <v>1.7750020270210412</v>
      </c>
      <c r="AT1980" s="21">
        <v>-1</v>
      </c>
      <c r="AU1980" s="21">
        <v>-1</v>
      </c>
      <c r="AV1980" s="21">
        <v>2.3748276439982461</v>
      </c>
      <c r="AW1980" s="21">
        <v>82.05878745631685</v>
      </c>
      <c r="AX1980" s="21">
        <v>82.529555085978743</v>
      </c>
      <c r="AY1980" s="21">
        <v>0.37644524727988876</v>
      </c>
      <c r="AZ1980" s="21">
        <v>36.75163829015505</v>
      </c>
      <c r="BA1980" s="26">
        <v>1508.9215306695137</v>
      </c>
    </row>
    <row r="1981" spans="1:100" x14ac:dyDescent="0.25">
      <c r="A1981">
        <v>4779</v>
      </c>
      <c r="B1981" t="s">
        <v>2329</v>
      </c>
      <c r="C1981" s="26">
        <v>3</v>
      </c>
      <c r="D1981" s="21">
        <v>5.5317623221581309</v>
      </c>
      <c r="E1981" s="21">
        <v>0</v>
      </c>
      <c r="F1981" s="21">
        <v>-1.0356422385474802</v>
      </c>
      <c r="G1981" s="21">
        <v>-1.0356422385474802</v>
      </c>
      <c r="H1981" s="21">
        <v>0.20305599512216901</v>
      </c>
      <c r="I1981" s="21">
        <v>-1.0616386220491623E-3</v>
      </c>
      <c r="J1981" s="21">
        <v>12.119661390007188</v>
      </c>
      <c r="K1981" s="21">
        <v>0.2019943565001199</v>
      </c>
      <c r="L1981" s="21">
        <v>-0.99999999999999933</v>
      </c>
      <c r="M1981" s="21">
        <v>-0.99999999999999933</v>
      </c>
      <c r="N1981" s="21">
        <v>4.0398871300023949</v>
      </c>
      <c r="O1981" s="21">
        <v>16.61578147361783</v>
      </c>
      <c r="P1981" s="21">
        <v>4.6844378232011659E-2</v>
      </c>
      <c r="Q1981" s="21">
        <v>0.15172816513459586</v>
      </c>
      <c r="R1981" s="21">
        <v>3.9428007523196328E-2</v>
      </c>
      <c r="S1981" s="21">
        <v>0.33333333333333315</v>
      </c>
      <c r="T1981" s="21">
        <v>0.33209387839980958</v>
      </c>
      <c r="U1981" s="21">
        <v>0.23591538582372387</v>
      </c>
      <c r="V1981" s="21">
        <v>-3.0205887796141265E-2</v>
      </c>
      <c r="W1981" s="21">
        <v>26.765694130424201</v>
      </c>
      <c r="X1981" s="21">
        <v>1.2254466047944088</v>
      </c>
      <c r="Y1981" s="21">
        <v>-0.99999999999999933</v>
      </c>
      <c r="Z1981" s="21">
        <v>-0.99999999999999933</v>
      </c>
      <c r="AA1981" s="21">
        <v>33.656268834063667</v>
      </c>
      <c r="AB1981" s="21">
        <v>-8.6047342117590964E-2</v>
      </c>
      <c r="AC1981" s="21">
        <v>0.30555743454312284</v>
      </c>
      <c r="AD1981" s="21">
        <v>-8.2487158503206703E-2</v>
      </c>
      <c r="AE1981" s="21">
        <v>6.8511466961162597</v>
      </c>
      <c r="AF1981" s="21">
        <v>-0.99999999999999933</v>
      </c>
      <c r="AG1981" s="21">
        <v>-0.99999999999999933</v>
      </c>
      <c r="AH1981" s="21">
        <v>-0.99999999999999933</v>
      </c>
      <c r="AI1981" s="21">
        <v>0</v>
      </c>
      <c r="AJ1981" s="21">
        <v>-3.0205887796141265E-2</v>
      </c>
      <c r="AK1981" s="21">
        <v>0.23670958428098543</v>
      </c>
      <c r="AL1981" s="21">
        <v>-8.3325926264547656E-2</v>
      </c>
      <c r="AM1981" s="21">
        <v>-4.1082392560474079E-2</v>
      </c>
      <c r="AN1981" s="21">
        <v>-3.8135270637614251E-3</v>
      </c>
      <c r="AO1981" s="21">
        <v>0.15648810739307759</v>
      </c>
      <c r="AP1981" s="21">
        <v>-0.5119678079167741</v>
      </c>
      <c r="AQ1981" s="21">
        <v>38.885355520431418</v>
      </c>
      <c r="AR1981" s="21">
        <v>0.8711367097607251</v>
      </c>
      <c r="AS1981" s="21">
        <v>1.4274409612945282</v>
      </c>
      <c r="AT1981" s="21">
        <v>-0.99999999999999933</v>
      </c>
      <c r="AU1981" s="21">
        <v>-0.99999999999999933</v>
      </c>
      <c r="AV1981" s="21">
        <v>-0.99621423102428353</v>
      </c>
      <c r="AW1981" s="21">
        <v>49.760082499764714</v>
      </c>
      <c r="AX1981" s="21">
        <v>46.739493720150577</v>
      </c>
      <c r="AY1981" s="21">
        <v>1.1579921604536303E-2</v>
      </c>
      <c r="AZ1981" s="21">
        <v>-40.050579410354871</v>
      </c>
      <c r="BA1981" s="26">
        <v>1428.3833885714553</v>
      </c>
    </row>
    <row r="1982" spans="1:100" x14ac:dyDescent="0.25">
      <c r="A1982">
        <v>4780</v>
      </c>
      <c r="B1982" t="s">
        <v>2330</v>
      </c>
      <c r="C1982" s="26">
        <v>2</v>
      </c>
      <c r="D1982" s="21">
        <v>2.5437880851721375</v>
      </c>
      <c r="E1982" s="21">
        <v>-0.26391894897302576</v>
      </c>
      <c r="F1982" s="21">
        <v>-0.580249734568548</v>
      </c>
      <c r="G1982" s="21">
        <v>-0.57521783349437738</v>
      </c>
      <c r="H1982" s="21">
        <v>-6.6773283832671712E-2</v>
      </c>
      <c r="I1982" s="21">
        <v>0</v>
      </c>
      <c r="J1982" s="21">
        <v>-4.0063970299603016</v>
      </c>
      <c r="K1982" s="21">
        <v>-6.6773283832671712E-2</v>
      </c>
      <c r="L1982" s="21">
        <v>-1</v>
      </c>
      <c r="M1982" s="21">
        <v>-1</v>
      </c>
      <c r="N1982" s="21">
        <v>-1.3354656766534339</v>
      </c>
      <c r="O1982" s="21">
        <v>-0.31673020773833827</v>
      </c>
      <c r="P1982" s="21">
        <v>-1.16883012338859</v>
      </c>
      <c r="Q1982" s="21">
        <v>-2.4436004275575636</v>
      </c>
      <c r="R1982" s="21">
        <v>-0.80110420967500073</v>
      </c>
      <c r="S1982" s="21">
        <v>0.30237285755435217</v>
      </c>
      <c r="T1982" s="21">
        <v>0.16569956381133655</v>
      </c>
      <c r="U1982" s="21">
        <v>-6.9089833151658508E-2</v>
      </c>
      <c r="V1982" s="21">
        <v>-1.8766625440196086E-2</v>
      </c>
      <c r="W1982" s="21">
        <v>15.058272038447747</v>
      </c>
      <c r="X1982" s="21">
        <v>0.1232305822964298</v>
      </c>
      <c r="Y1982" s="21">
        <v>-1</v>
      </c>
      <c r="Z1982" s="21">
        <v>-1</v>
      </c>
      <c r="AA1982" s="21">
        <v>23.350477423220159</v>
      </c>
      <c r="AB1982" s="21">
        <v>-4.7134750721943494E-2</v>
      </c>
      <c r="AC1982" s="21">
        <v>-4.6983573065258827E-2</v>
      </c>
      <c r="AD1982" s="21">
        <v>-5.0161242875759807E-2</v>
      </c>
      <c r="AE1982" s="21">
        <v>2.4612381099761453</v>
      </c>
      <c r="AF1982" s="21">
        <v>-1</v>
      </c>
      <c r="AG1982" s="21">
        <v>-1</v>
      </c>
      <c r="AH1982" s="21">
        <v>-1</v>
      </c>
      <c r="AI1982" s="21">
        <v>-1.0557575325462771E-2</v>
      </c>
      <c r="AJ1982" s="21">
        <v>-1.8766625440196086E-2</v>
      </c>
      <c r="AK1982" s="21">
        <v>0.28869321933737691</v>
      </c>
      <c r="AL1982" s="21">
        <v>-0.11686526234812956</v>
      </c>
      <c r="AM1982" s="21">
        <v>0.32790215131439371</v>
      </c>
      <c r="AN1982" s="21">
        <v>-0.14446129109933997</v>
      </c>
      <c r="AO1982" s="21">
        <v>8.7366923215986709</v>
      </c>
      <c r="AP1982" s="21">
        <v>-3.291531031276091</v>
      </c>
      <c r="AQ1982" s="21">
        <v>19.653191177278384</v>
      </c>
      <c r="AR1982" s="21">
        <v>0.47806900269278951</v>
      </c>
      <c r="AS1982" s="21">
        <v>0.18746429035853329</v>
      </c>
      <c r="AT1982" s="21">
        <v>-1</v>
      </c>
      <c r="AU1982" s="21">
        <v>-1</v>
      </c>
      <c r="AV1982" s="21">
        <v>-1.0113811991790849</v>
      </c>
      <c r="AW1982" s="21">
        <v>32.353395371969086</v>
      </c>
      <c r="AX1982" s="21">
        <v>32.172990675471304</v>
      </c>
      <c r="AY1982" s="21">
        <v>-6.4195681011789962E-3</v>
      </c>
      <c r="AZ1982" s="21">
        <v>-30.323413737464204</v>
      </c>
      <c r="BA1982" s="26">
        <v>1405.7849081360685</v>
      </c>
    </row>
    <row r="1983" spans="1:100" x14ac:dyDescent="0.25">
      <c r="A1983">
        <v>4782</v>
      </c>
      <c r="B1983" t="s">
        <v>2331</v>
      </c>
      <c r="C1983" s="26">
        <v>3</v>
      </c>
      <c r="D1983" s="21">
        <v>3.2148435999504263</v>
      </c>
      <c r="E1983" s="21">
        <v>1.9793409196073461E-2</v>
      </c>
      <c r="F1983" s="21">
        <v>6.1402349269850796E-2</v>
      </c>
      <c r="G1983" s="21">
        <v>6.8744567729365935E-2</v>
      </c>
      <c r="H1983" s="21">
        <v>-9.8789484727682605E-2</v>
      </c>
      <c r="I1983" s="21">
        <v>0</v>
      </c>
      <c r="J1983" s="21">
        <v>-5.9273690836609552</v>
      </c>
      <c r="K1983" s="21">
        <v>-9.8789484727682605E-2</v>
      </c>
      <c r="L1983" s="21">
        <v>-1</v>
      </c>
      <c r="M1983" s="21">
        <v>-1</v>
      </c>
      <c r="N1983" s="21">
        <v>-1.9757896945536522</v>
      </c>
      <c r="O1983" s="21">
        <v>-2.6437809159811629</v>
      </c>
      <c r="P1983" s="21">
        <v>-0.53207927023642798</v>
      </c>
      <c r="Q1983" s="21">
        <v>-4.5874917225112555E-2</v>
      </c>
      <c r="R1983" s="21">
        <v>-2.3407010644533828E-2</v>
      </c>
      <c r="S1983" s="21">
        <v>0.36604624501155741</v>
      </c>
      <c r="T1983" s="21">
        <v>0.62022379775052294</v>
      </c>
      <c r="U1983" s="21">
        <v>0.10832117967664444</v>
      </c>
      <c r="V1983" s="21">
        <v>0</v>
      </c>
      <c r="W1983" s="21">
        <v>47.735228286656309</v>
      </c>
      <c r="X1983" s="21">
        <v>1.7795336927843179</v>
      </c>
      <c r="Y1983" s="21">
        <v>-1</v>
      </c>
      <c r="Z1983" s="21">
        <v>-1</v>
      </c>
      <c r="AA1983" s="21">
        <v>43.762790623248371</v>
      </c>
      <c r="AB1983" s="21">
        <v>-0.14117864627678911</v>
      </c>
      <c r="AC1983" s="21">
        <v>0.12604751485554194</v>
      </c>
      <c r="AD1983" s="21">
        <v>-6.3849481634020849E-2</v>
      </c>
      <c r="AE1983" s="21">
        <v>-3.9490306527634003</v>
      </c>
      <c r="AF1983" s="21">
        <v>-1</v>
      </c>
      <c r="AG1983" s="21">
        <v>-1</v>
      </c>
      <c r="AH1983" s="21">
        <v>-1</v>
      </c>
      <c r="AI1983" s="21">
        <v>0</v>
      </c>
      <c r="AJ1983" s="21">
        <v>0</v>
      </c>
      <c r="AK1983" s="21">
        <v>7.7985375387427211E-2</v>
      </c>
      <c r="AL1983" s="21">
        <v>-0.2419776219000154</v>
      </c>
      <c r="AM1983" s="21">
        <v>0.12650724037349542</v>
      </c>
      <c r="AN1983" s="21">
        <v>0.15603583779387703</v>
      </c>
      <c r="AO1983" s="21">
        <v>3.5526078862745236</v>
      </c>
      <c r="AP1983" s="21">
        <v>2.6910078353468476</v>
      </c>
      <c r="AQ1983" s="21">
        <v>41.807859202995338</v>
      </c>
      <c r="AR1983" s="21">
        <v>1.0945912224387246</v>
      </c>
      <c r="AS1983" s="21">
        <v>1.6807442080566344</v>
      </c>
      <c r="AT1983" s="21">
        <v>-1</v>
      </c>
      <c r="AU1983" s="21">
        <v>-1</v>
      </c>
      <c r="AV1983" s="21">
        <v>4.5337557084832093E-2</v>
      </c>
      <c r="AW1983" s="21">
        <v>43.810017542614098</v>
      </c>
      <c r="AX1983" s="21">
        <v>43.810017542614098</v>
      </c>
      <c r="AY1983" s="21">
        <v>0.14488785623856129</v>
      </c>
      <c r="AZ1983" s="21">
        <v>0.83105090448204333</v>
      </c>
      <c r="BA1983" s="26">
        <v>1404.0208908736186</v>
      </c>
      <c r="CU1983" t="e">
        <v>#N/A</v>
      </c>
      <c r="CV1983" t="e">
        <v>#N/A</v>
      </c>
    </row>
    <row r="1984" spans="1:100" x14ac:dyDescent="0.25">
      <c r="A1984">
        <v>4783</v>
      </c>
      <c r="B1984" t="s">
        <v>2332</v>
      </c>
      <c r="C1984" s="26">
        <v>3</v>
      </c>
      <c r="D1984" s="21">
        <v>2.3817610770276101</v>
      </c>
      <c r="E1984" s="21">
        <v>0</v>
      </c>
      <c r="F1984" s="21">
        <v>-0.21001702752957105</v>
      </c>
      <c r="G1984" s="21">
        <v>-0.21001702752957105</v>
      </c>
      <c r="H1984" s="21">
        <v>-9.053170305322164E-2</v>
      </c>
      <c r="I1984" s="21">
        <v>0</v>
      </c>
      <c r="J1984" s="21">
        <v>-5.4319021831932996</v>
      </c>
      <c r="K1984" s="21">
        <v>-9.053170305322164E-2</v>
      </c>
      <c r="L1984" s="21">
        <v>-1.0000000000000007</v>
      </c>
      <c r="M1984" s="21">
        <v>-1.0000000000000007</v>
      </c>
      <c r="N1984" s="21">
        <v>-1.8106340610644329</v>
      </c>
      <c r="O1984" s="21">
        <v>-3.260158133695259</v>
      </c>
      <c r="P1984" s="21">
        <v>-0.26146325773012652</v>
      </c>
      <c r="Q1984" s="21">
        <v>0.44717667296402103</v>
      </c>
      <c r="R1984" s="21">
        <v>0.16125032804136347</v>
      </c>
      <c r="S1984" s="21">
        <v>0.33333333333333359</v>
      </c>
      <c r="T1984" s="21">
        <v>0.27381745987109485</v>
      </c>
      <c r="U1984" s="21">
        <v>4.1058715966252168E-3</v>
      </c>
      <c r="V1984" s="21">
        <v>-1.5476323346944156E-2</v>
      </c>
      <c r="W1984" s="21">
        <v>27.452481780293255</v>
      </c>
      <c r="X1984" s="21">
        <v>0.55025104987246387</v>
      </c>
      <c r="Y1984" s="21">
        <v>-1.0000000000000007</v>
      </c>
      <c r="Z1984" s="21">
        <v>-1.0000000000000007</v>
      </c>
      <c r="AA1984" s="21">
        <v>28.762457552525824</v>
      </c>
      <c r="AB1984" s="21">
        <v>0.10759545920486185</v>
      </c>
      <c r="AC1984" s="21">
        <v>-4.5751012181340478E-2</v>
      </c>
      <c r="AD1984" s="21">
        <v>-3.8869938139696747E-2</v>
      </c>
      <c r="AE1984" s="21">
        <v>1.1487254441912385</v>
      </c>
      <c r="AF1984" s="21">
        <v>-1.0000000000000007</v>
      </c>
      <c r="AG1984" s="21">
        <v>-1.0000000000000007</v>
      </c>
      <c r="AH1984" s="21">
        <v>-1.0000000000000007</v>
      </c>
      <c r="AI1984" s="21">
        <v>0</v>
      </c>
      <c r="AJ1984" s="21">
        <v>-1.5476323346944156E-2</v>
      </c>
      <c r="AK1984" s="21">
        <v>0.13528250487390664</v>
      </c>
      <c r="AL1984" s="21">
        <v>9.1604351350035501E-2</v>
      </c>
      <c r="AM1984" s="21">
        <v>4.567344037933737E-2</v>
      </c>
      <c r="AN1984" s="21">
        <v>2.8961691341749744E-2</v>
      </c>
      <c r="AO1984" s="21">
        <v>1.8182485338529661</v>
      </c>
      <c r="AP1984" s="21">
        <v>1.182064040293922</v>
      </c>
      <c r="AQ1984" s="21">
        <v>22.020579597099939</v>
      </c>
      <c r="AR1984" s="21">
        <v>0.59578034145410896</v>
      </c>
      <c r="AS1984" s="21">
        <v>0.45971934681924204</v>
      </c>
      <c r="AT1984" s="21">
        <v>-1.0000000000000007</v>
      </c>
      <c r="AU1984" s="21">
        <v>-1.0000000000000007</v>
      </c>
      <c r="AV1984" s="21">
        <v>-4.8766699488207568E-2</v>
      </c>
      <c r="AW1984" s="21">
        <v>26.684363459124484</v>
      </c>
      <c r="AX1984" s="21">
        <v>25.136731124430085</v>
      </c>
      <c r="AY1984" s="21">
        <v>-6.9733323244583104E-2</v>
      </c>
      <c r="AZ1984" s="21">
        <v>-43.95223869961341</v>
      </c>
      <c r="BA1984" s="26">
        <v>1387.3199565421835</v>
      </c>
      <c r="CU1984" t="e">
        <v>#N/A</v>
      </c>
      <c r="CV1984" t="e">
        <v>#N/A</v>
      </c>
    </row>
    <row r="1985" spans="1:100" x14ac:dyDescent="0.25">
      <c r="A1985">
        <v>4784</v>
      </c>
      <c r="B1985" t="s">
        <v>2333</v>
      </c>
      <c r="C1985" s="26">
        <v>3</v>
      </c>
      <c r="D1985" s="21">
        <v>3.0689770386046837</v>
      </c>
      <c r="E1985" s="21">
        <v>0</v>
      </c>
      <c r="F1985" s="21">
        <v>3.1249380141450761E-2</v>
      </c>
      <c r="G1985" s="21">
        <v>3.1249380141450761E-2</v>
      </c>
      <c r="H1985" s="21">
        <v>0.13696308588261716</v>
      </c>
      <c r="I1985" s="21">
        <v>0</v>
      </c>
      <c r="J1985" s="21">
        <v>8.2177851529570241</v>
      </c>
      <c r="K1985" s="21">
        <v>0.13696308588261716</v>
      </c>
      <c r="L1985" s="21">
        <v>-1.0000000000000004</v>
      </c>
      <c r="M1985" s="21">
        <v>-1.0000000000000004</v>
      </c>
      <c r="N1985" s="21">
        <v>2.7392617176523428</v>
      </c>
      <c r="O1985" s="21">
        <v>11.318011571703167</v>
      </c>
      <c r="P1985" s="21">
        <v>0.13664225520607146</v>
      </c>
      <c r="Q1985" s="21">
        <v>1.1723165901221722</v>
      </c>
      <c r="R1985" s="21">
        <v>0.41920937952487858</v>
      </c>
      <c r="S1985" s="21">
        <v>0.3333333333333337</v>
      </c>
      <c r="T1985" s="21">
        <v>0.28908128696498253</v>
      </c>
      <c r="U1985" s="21">
        <v>-0.15912079785923414</v>
      </c>
      <c r="V1985" s="21">
        <v>0</v>
      </c>
      <c r="W1985" s="21">
        <v>13.053229462258589</v>
      </c>
      <c r="X1985" s="21">
        <v>-0.21500255621848582</v>
      </c>
      <c r="Y1985" s="21">
        <v>-1.0000000000000004</v>
      </c>
      <c r="Z1985" s="21">
        <v>-1.0000000000000004</v>
      </c>
      <c r="AA1985" s="21">
        <v>-2.6046358038255768</v>
      </c>
      <c r="AB1985" s="21">
        <v>2.020984445460524E-2</v>
      </c>
      <c r="AC1985" s="21">
        <v>-0.197108218027888</v>
      </c>
      <c r="AD1985" s="21">
        <v>-0.14464311933889815</v>
      </c>
      <c r="AE1985" s="21">
        <v>-16.077074645609045</v>
      </c>
      <c r="AF1985" s="21">
        <v>-1.0000000000000004</v>
      </c>
      <c r="AG1985" s="21">
        <v>-1.0000000000000004</v>
      </c>
      <c r="AH1985" s="21">
        <v>-1.0000000000000004</v>
      </c>
      <c r="AI1985" s="21">
        <v>0</v>
      </c>
      <c r="AJ1985" s="21">
        <v>0</v>
      </c>
      <c r="AK1985" s="21">
        <v>-0.10974746106543987</v>
      </c>
      <c r="AL1985" s="21">
        <v>0.57801605641185405</v>
      </c>
      <c r="AM1985" s="21">
        <v>0.10360950730680871</v>
      </c>
      <c r="AN1985" s="21">
        <v>-0.1389188589922927</v>
      </c>
      <c r="AO1985" s="21">
        <v>2.0415003773430178</v>
      </c>
      <c r="AP1985" s="21">
        <v>-0.58289119274804602</v>
      </c>
      <c r="AQ1985" s="21">
        <v>21.27101461521562</v>
      </c>
      <c r="AR1985" s="21">
        <v>0.46329382243908213</v>
      </c>
      <c r="AS1985" s="21">
        <v>-7.8039470335868527E-2</v>
      </c>
      <c r="AT1985" s="21">
        <v>-1.0000000000000004</v>
      </c>
      <c r="AU1985" s="21">
        <v>-1.0000000000000004</v>
      </c>
      <c r="AV1985" s="21">
        <v>0.45045875966632937</v>
      </c>
      <c r="AW1985" s="21">
        <v>8.1304845751295289</v>
      </c>
      <c r="AX1985" s="21">
        <v>8.1304845751295289</v>
      </c>
      <c r="AY1985" s="21">
        <v>-0.30744933238627908</v>
      </c>
      <c r="AZ1985" s="21">
        <v>-90.325019207860549</v>
      </c>
      <c r="BA1985" s="26">
        <v>1273.1518196788159</v>
      </c>
      <c r="CU1985" t="e">
        <v>#N/A</v>
      </c>
      <c r="CV1985" t="e">
        <v>#N/A</v>
      </c>
    </row>
    <row r="1986" spans="1:100" x14ac:dyDescent="0.25">
      <c r="A1986">
        <v>4786</v>
      </c>
      <c r="B1986" t="s">
        <v>2334</v>
      </c>
      <c r="C1986" s="26">
        <v>3</v>
      </c>
      <c r="D1986" s="21">
        <v>2.9681793179257836</v>
      </c>
      <c r="E1986" s="21">
        <v>0.91053496586122429</v>
      </c>
      <c r="F1986" s="21">
        <v>-0.13198737562593665</v>
      </c>
      <c r="G1986" s="21">
        <v>0.16878702106192883</v>
      </c>
      <c r="H1986" s="21">
        <v>0.31594092977776328</v>
      </c>
      <c r="I1986" s="21">
        <v>0</v>
      </c>
      <c r="J1986" s="21">
        <v>18.956455786665781</v>
      </c>
      <c r="K1986" s="21">
        <v>0.31594092977776328</v>
      </c>
      <c r="L1986" s="21">
        <v>-0.99999999999999933</v>
      </c>
      <c r="M1986" s="21">
        <v>-0.99999999999999933</v>
      </c>
      <c r="N1986" s="21">
        <v>6.318818595555264</v>
      </c>
      <c r="O1986" s="21">
        <v>22.093422125653515</v>
      </c>
      <c r="P1986" s="21">
        <v>1.7719873124412764</v>
      </c>
      <c r="Q1986" s="21">
        <v>-2.8192517716413712</v>
      </c>
      <c r="R1986" s="21">
        <v>-0.66205186472119282</v>
      </c>
      <c r="S1986" s="21">
        <v>0.33333333333333343</v>
      </c>
      <c r="T1986" s="21">
        <v>0.34514096383022425</v>
      </c>
      <c r="U1986" s="21">
        <v>0.22982756378054367</v>
      </c>
      <c r="V1986" s="21">
        <v>0.16267631558620796</v>
      </c>
      <c r="W1986" s="21">
        <v>30.201489870101863</v>
      </c>
      <c r="X1986" s="21">
        <v>2.269709146522108</v>
      </c>
      <c r="Y1986" s="21">
        <v>-0.99999999999999933</v>
      </c>
      <c r="Z1986" s="21">
        <v>-0.99999999999999933</v>
      </c>
      <c r="AA1986" s="21">
        <v>51.19500495486961</v>
      </c>
      <c r="AB1986" s="21">
        <v>0.27558333870374235</v>
      </c>
      <c r="AC1986" s="21">
        <v>4.0489031387868656E-2</v>
      </c>
      <c r="AD1986" s="21">
        <v>0.11703896889816798</v>
      </c>
      <c r="AE1986" s="21">
        <v>21.655566949488964</v>
      </c>
      <c r="AF1986" s="21">
        <v>-0.99999999999999933</v>
      </c>
      <c r="AG1986" s="21">
        <v>-0.99999999999999933</v>
      </c>
      <c r="AH1986" s="21">
        <v>-0.99999999999999933</v>
      </c>
      <c r="AI1986" s="21">
        <v>0</v>
      </c>
      <c r="AJ1986" s="21">
        <v>0.16267631558620796</v>
      </c>
      <c r="AK1986" s="21">
        <v>3.2238781857201741E-2</v>
      </c>
      <c r="AL1986" s="21">
        <v>7.3155425588662268E-2</v>
      </c>
      <c r="AM1986" s="21">
        <v>0.4929672923349262</v>
      </c>
      <c r="AN1986" s="21">
        <v>0.20565257708975543</v>
      </c>
      <c r="AO1986" s="21">
        <v>12.485376217659162</v>
      </c>
      <c r="AP1986" s="21">
        <v>5.5070915551871975</v>
      </c>
      <c r="AQ1986" s="21">
        <v>49.157945656767652</v>
      </c>
      <c r="AR1986" s="21">
        <v>1.0709781765303088</v>
      </c>
      <c r="AS1986" s="21">
        <v>2.5856500762998711</v>
      </c>
      <c r="AT1986" s="21">
        <v>-0.99999999999999933</v>
      </c>
      <c r="AU1986" s="21">
        <v>-0.99999999999999933</v>
      </c>
      <c r="AV1986" s="21">
        <v>-0.4932648436592636</v>
      </c>
      <c r="AW1986" s="21">
        <v>78.795518635710295</v>
      </c>
      <c r="AX1986" s="21">
        <v>95.063150194331101</v>
      </c>
      <c r="AY1986" s="21">
        <v>0.19514165353071158</v>
      </c>
      <c r="AZ1986" s="21">
        <v>-17.145978936006326</v>
      </c>
      <c r="BA1986" s="26">
        <v>1399.5514805535183</v>
      </c>
      <c r="CU1986" t="e">
        <v>#N/A</v>
      </c>
      <c r="CV1986" t="e">
        <v>#N/A</v>
      </c>
    </row>
    <row r="1987" spans="1:100" x14ac:dyDescent="0.25">
      <c r="A1987">
        <v>4787</v>
      </c>
      <c r="B1987" t="s">
        <v>2335</v>
      </c>
      <c r="C1987" s="26">
        <v>3</v>
      </c>
      <c r="D1987" s="21">
        <v>5.0228279512691376</v>
      </c>
      <c r="E1987" s="21">
        <v>-0.20659477074556423</v>
      </c>
      <c r="F1987" s="21">
        <v>-0.24432480293026293</v>
      </c>
      <c r="G1987" s="21">
        <v>-0.30196748289203468</v>
      </c>
      <c r="H1987" s="21">
        <v>-4.2278625161902519E-2</v>
      </c>
      <c r="I1987" s="21">
        <v>0</v>
      </c>
      <c r="J1987" s="21">
        <v>-2.5367175097141512</v>
      </c>
      <c r="K1987" s="21">
        <v>-4.2278625161902519E-2</v>
      </c>
      <c r="L1987" s="21">
        <v>-0.99999999999999944</v>
      </c>
      <c r="M1987" s="21">
        <v>-0.99999999999999944</v>
      </c>
      <c r="N1987" s="21">
        <v>-0.84557250323805078</v>
      </c>
      <c r="O1987" s="21">
        <v>2.1841429586629539</v>
      </c>
      <c r="P1987" s="21">
        <v>-1.3524464589560345</v>
      </c>
      <c r="Q1987" s="21">
        <v>1.8701789273394838</v>
      </c>
      <c r="R1987" s="21">
        <v>0.42763434886013785</v>
      </c>
      <c r="S1987" s="21">
        <v>0.33333333333333315</v>
      </c>
      <c r="T1987" s="21">
        <v>0.36823653591940925</v>
      </c>
      <c r="U1987" s="21">
        <v>-5.9908119404856672E-2</v>
      </c>
      <c r="V1987" s="21">
        <v>0</v>
      </c>
      <c r="W1987" s="21">
        <v>27.357615000391537</v>
      </c>
      <c r="X1987" s="21">
        <v>0.53911921938129359</v>
      </c>
      <c r="Y1987" s="21">
        <v>-0.99999999999999944</v>
      </c>
      <c r="Z1987" s="21">
        <v>-0.99999999999999944</v>
      </c>
      <c r="AA1987" s="21">
        <v>16.618063257509569</v>
      </c>
      <c r="AB1987" s="21">
        <v>6.7052223697200541E-2</v>
      </c>
      <c r="AC1987" s="21">
        <v>-0.24662142342345492</v>
      </c>
      <c r="AD1987" s="21">
        <v>-4.3774522108587469E-2</v>
      </c>
      <c r="AE1987" s="21">
        <v>-11.16718609174209</v>
      </c>
      <c r="AF1987" s="21">
        <v>-0.99999999999999944</v>
      </c>
      <c r="AG1987" s="21">
        <v>-0.99999999999999944</v>
      </c>
      <c r="AH1987" s="21">
        <v>-0.99999999999999944</v>
      </c>
      <c r="AI1987" s="21">
        <v>-3.224196165824241E-3</v>
      </c>
      <c r="AJ1987" s="21">
        <v>0</v>
      </c>
      <c r="AK1987" s="21">
        <v>-0.18105383605095435</v>
      </c>
      <c r="AL1987" s="21">
        <v>-0.17662767365207216</v>
      </c>
      <c r="AM1987" s="21">
        <v>0.33896269400230328</v>
      </c>
      <c r="AN1987" s="21">
        <v>0.68325135243152713</v>
      </c>
      <c r="AO1987" s="21">
        <v>7.5687981698028111</v>
      </c>
      <c r="AP1987" s="21">
        <v>16.198145442527817</v>
      </c>
      <c r="AQ1987" s="21">
        <v>24.820897490677364</v>
      </c>
      <c r="AR1987" s="21">
        <v>0.64166174984788549</v>
      </c>
      <c r="AS1987" s="21">
        <v>0.49684059421939136</v>
      </c>
      <c r="AT1987" s="21">
        <v>-0.99999999999999944</v>
      </c>
      <c r="AU1987" s="21">
        <v>-0.99999999999999944</v>
      </c>
      <c r="AV1987" s="21">
        <v>0.1256668659681032</v>
      </c>
      <c r="AW1987" s="21">
        <v>35.000351658700318</v>
      </c>
      <c r="AX1987" s="21">
        <v>34.93586773538383</v>
      </c>
      <c r="AY1987" s="21">
        <v>9.2485120072292065E-2</v>
      </c>
      <c r="AZ1987" s="21">
        <v>-16.149317632642955</v>
      </c>
      <c r="BA1987" s="26">
        <v>1416.3803012855296</v>
      </c>
    </row>
    <row r="1988" spans="1:100" x14ac:dyDescent="0.25">
      <c r="A1988">
        <v>4792</v>
      </c>
      <c r="B1988" t="s">
        <v>2336</v>
      </c>
      <c r="C1988" s="26">
        <v>3</v>
      </c>
      <c r="D1988" s="21">
        <v>4.323599269397401</v>
      </c>
      <c r="E1988" s="21">
        <v>-0.34200327738561714</v>
      </c>
      <c r="F1988" s="21">
        <v>-3.4312290428248238E-2</v>
      </c>
      <c r="G1988" s="21">
        <v>-0.13997280924679772</v>
      </c>
      <c r="H1988" s="21">
        <v>-2.5923576807911401E-2</v>
      </c>
      <c r="I1988" s="21">
        <v>0</v>
      </c>
      <c r="J1988" s="21">
        <v>-1.5554146084746812</v>
      </c>
      <c r="K1988" s="21">
        <v>-2.5923576807911401E-2</v>
      </c>
      <c r="L1988" s="21">
        <v>-0.99999999999999978</v>
      </c>
      <c r="M1988" s="21">
        <v>-0.99999999999999978</v>
      </c>
      <c r="N1988" s="21">
        <v>-0.51847153615822794</v>
      </c>
      <c r="O1988" s="21">
        <v>2.628211851675919</v>
      </c>
      <c r="P1988" s="21">
        <v>3.2556624841220887</v>
      </c>
      <c r="Q1988" s="21">
        <v>0.81777147593273569</v>
      </c>
      <c r="R1988" s="21">
        <v>0.65132358925001754</v>
      </c>
      <c r="S1988" s="21">
        <v>0.33333333333333354</v>
      </c>
      <c r="T1988" s="21">
        <v>0.41635099782596674</v>
      </c>
      <c r="U1988" s="21">
        <v>0.17318521136950529</v>
      </c>
      <c r="V1988" s="21">
        <v>7.1397143705240413E-3</v>
      </c>
      <c r="W1988" s="21">
        <v>38.237313348289632</v>
      </c>
      <c r="X1988" s="21">
        <v>1.5610424878170739</v>
      </c>
      <c r="Y1988" s="21">
        <v>-0.99999999999999978</v>
      </c>
      <c r="Z1988" s="21">
        <v>-0.99999999999999978</v>
      </c>
      <c r="AA1988" s="21">
        <v>62.865605076390196</v>
      </c>
      <c r="AB1988" s="21">
        <v>0.22992084127767529</v>
      </c>
      <c r="AC1988" s="21">
        <v>0.12760043470316179</v>
      </c>
      <c r="AD1988" s="21">
        <v>0.12201808679617435</v>
      </c>
      <c r="AE1988" s="21">
        <v>23.976968138850562</v>
      </c>
      <c r="AF1988" s="21">
        <v>-0.99999999999999978</v>
      </c>
      <c r="AG1988" s="21">
        <v>-0.99999999999999978</v>
      </c>
      <c r="AH1988" s="21">
        <v>-0.99999999999999978</v>
      </c>
      <c r="AI1988" s="21">
        <v>-3.5891368358653541E-3</v>
      </c>
      <c r="AJ1988" s="21">
        <v>7.1397143705240413E-3</v>
      </c>
      <c r="AK1988" s="21">
        <v>0.15648965892138939</v>
      </c>
      <c r="AL1988" s="21">
        <v>-3.8125208875813749E-2</v>
      </c>
      <c r="AM1988" s="21">
        <v>-8.7644590040945214E-2</v>
      </c>
      <c r="AN1988" s="21">
        <v>3.4991966324038476E-2</v>
      </c>
      <c r="AO1988" s="21">
        <v>-1.4086664564166842</v>
      </c>
      <c r="AP1988" s="21">
        <v>0.68417311372189316</v>
      </c>
      <c r="AQ1988" s="21">
        <v>36.68189873981494</v>
      </c>
      <c r="AR1988" s="21">
        <v>0.93000925689932912</v>
      </c>
      <c r="AS1988" s="21">
        <v>1.5351189110091628</v>
      </c>
      <c r="AT1988" s="21">
        <v>-0.99999999999999978</v>
      </c>
      <c r="AU1988" s="21">
        <v>-0.99999999999999978</v>
      </c>
      <c r="AV1988" s="21">
        <v>0.51135078000321998</v>
      </c>
      <c r="AW1988" s="21">
        <v>66.17799004178805</v>
      </c>
      <c r="AX1988" s="21">
        <v>66.820178742123119</v>
      </c>
      <c r="AY1988" s="21">
        <v>0.31920333378497062</v>
      </c>
      <c r="AZ1988" s="21">
        <v>16.278826658766182</v>
      </c>
      <c r="BA1988" s="26">
        <v>1403.9140209335808</v>
      </c>
    </row>
    <row r="1989" spans="1:100" x14ac:dyDescent="0.25">
      <c r="A1989">
        <v>4795</v>
      </c>
      <c r="B1989" t="s">
        <v>2337</v>
      </c>
      <c r="C1989" s="26">
        <v>3</v>
      </c>
      <c r="D1989" s="21">
        <v>4.2812806634725247</v>
      </c>
      <c r="E1989" s="21">
        <v>0</v>
      </c>
      <c r="F1989" s="21">
        <v>-0.61319578479278947</v>
      </c>
      <c r="G1989" s="21">
        <v>-0.61319578479278947</v>
      </c>
      <c r="H1989" s="21">
        <v>0.16019036265792902</v>
      </c>
      <c r="I1989" s="21">
        <v>0</v>
      </c>
      <c r="J1989" s="21">
        <v>9.611421759475741</v>
      </c>
      <c r="K1989" s="21">
        <v>0.16019036265792902</v>
      </c>
      <c r="L1989" s="21">
        <v>-1.0000000000000013</v>
      </c>
      <c r="M1989" s="21">
        <v>-1.0000000000000013</v>
      </c>
      <c r="N1989" s="21">
        <v>3.2038072531585793</v>
      </c>
      <c r="O1989" s="21">
        <v>13.279506638155478</v>
      </c>
      <c r="P1989" s="21">
        <v>-1.4971763372913609E-2</v>
      </c>
      <c r="Q1989" s="21">
        <v>-1.5475804181869923</v>
      </c>
      <c r="R1989" s="21">
        <v>-0.56429463959423953</v>
      </c>
      <c r="S1989" s="21">
        <v>0.33333333333333365</v>
      </c>
      <c r="T1989" s="21">
        <v>0.36000009648420211</v>
      </c>
      <c r="U1989" s="21">
        <v>4.71225753596635E-2</v>
      </c>
      <c r="V1989" s="21">
        <v>1.5043036693323545E-2</v>
      </c>
      <c r="W1989" s="21">
        <v>23.812347168503759</v>
      </c>
      <c r="X1989" s="21">
        <v>0.83855835190907058</v>
      </c>
      <c r="Y1989" s="21">
        <v>-1.0000000000000013</v>
      </c>
      <c r="Z1989" s="21">
        <v>-1.0000000000000013</v>
      </c>
      <c r="AA1989" s="21">
        <v>55.884830084937256</v>
      </c>
      <c r="AB1989" s="21">
        <v>0.1785048848431135</v>
      </c>
      <c r="AC1989" s="21">
        <v>0.25275877130955005</v>
      </c>
      <c r="AD1989" s="21">
        <v>0.22147189496789069</v>
      </c>
      <c r="AE1989" s="21">
        <v>32.636777556027717</v>
      </c>
      <c r="AF1989" s="21">
        <v>-1.0000000000000013</v>
      </c>
      <c r="AG1989" s="21">
        <v>-1.0000000000000013</v>
      </c>
      <c r="AH1989" s="21">
        <v>-1.0000000000000013</v>
      </c>
      <c r="AI1989" s="21">
        <v>-1.2203910534591293E-2</v>
      </c>
      <c r="AJ1989" s="21">
        <v>1.5043036693323545E-2</v>
      </c>
      <c r="AK1989" s="21">
        <v>0.29037312255003583</v>
      </c>
      <c r="AL1989" s="21">
        <v>0.17032318299706903</v>
      </c>
      <c r="AM1989" s="21">
        <v>0.25742434270659675</v>
      </c>
      <c r="AN1989" s="21">
        <v>-4.377823485267239E-2</v>
      </c>
      <c r="AO1989" s="21">
        <v>7.8874741804150972</v>
      </c>
      <c r="AP1989" s="21">
        <v>-0.2428399563314636</v>
      </c>
      <c r="AQ1989" s="21">
        <v>33.423768927979481</v>
      </c>
      <c r="AR1989" s="21">
        <v>0.7554990418705233</v>
      </c>
      <c r="AS1989" s="21">
        <v>0.99874871456699965</v>
      </c>
      <c r="AT1989" s="21">
        <v>-1.0000000000000013</v>
      </c>
      <c r="AU1989" s="21">
        <v>-1.0000000000000013</v>
      </c>
      <c r="AV1989" s="21">
        <v>-1.1774904243870288</v>
      </c>
      <c r="AW1989" s="21">
        <v>68.921496766761223</v>
      </c>
      <c r="AX1989" s="21">
        <v>70.181722225401728</v>
      </c>
      <c r="AY1989" s="21">
        <v>0.1713035661433655</v>
      </c>
      <c r="AZ1989" s="21">
        <v>3.0766924696847942</v>
      </c>
      <c r="BA1989" s="26">
        <v>1423.8226701940098</v>
      </c>
      <c r="CU1989" t="e">
        <v>#N/A</v>
      </c>
      <c r="CV1989" t="e">
        <v>#N/A</v>
      </c>
    </row>
    <row r="1990" spans="1:100" x14ac:dyDescent="0.25">
      <c r="A1990">
        <v>4796</v>
      </c>
      <c r="B1990" t="s">
        <v>2338</v>
      </c>
      <c r="C1990" s="26">
        <v>3</v>
      </c>
      <c r="D1990" s="21">
        <v>5.3026311079991064</v>
      </c>
      <c r="E1990" s="21">
        <v>1.1327978373094528E-2</v>
      </c>
      <c r="F1990" s="21">
        <v>-0.17719734776686524</v>
      </c>
      <c r="G1990" s="21">
        <v>-0.1747632086233098</v>
      </c>
      <c r="H1990" s="21">
        <v>0.20147898738991574</v>
      </c>
      <c r="I1990" s="21">
        <v>0</v>
      </c>
      <c r="J1990" s="21">
        <v>12.088739243394949</v>
      </c>
      <c r="K1990" s="21">
        <v>0.20147898738991574</v>
      </c>
      <c r="L1990" s="21">
        <v>-0.99999999999999978</v>
      </c>
      <c r="M1990" s="21">
        <v>-0.99999999999999978</v>
      </c>
      <c r="N1990" s="21">
        <v>4.0295797477983166</v>
      </c>
      <c r="O1990" s="21">
        <v>17.216607142770741</v>
      </c>
      <c r="P1990" s="21">
        <v>3.3770365572645433</v>
      </c>
      <c r="Q1990" s="21">
        <v>-0.22269212882865719</v>
      </c>
      <c r="R1990" s="21">
        <v>0.34043249643802137</v>
      </c>
      <c r="S1990" s="21">
        <v>0.33333333333333298</v>
      </c>
      <c r="T1990" s="21">
        <v>0.33290368215710325</v>
      </c>
      <c r="U1990" s="21">
        <v>9.7384131280889658E-2</v>
      </c>
      <c r="V1990" s="21">
        <v>6.949022045047451E-3</v>
      </c>
      <c r="W1990" s="21">
        <v>22.763647257058324</v>
      </c>
      <c r="X1990" s="21">
        <v>0.89598868549436372</v>
      </c>
      <c r="Y1990" s="21">
        <v>-0.99999999999999978</v>
      </c>
      <c r="Z1990" s="21">
        <v>-0.99999999999999978</v>
      </c>
      <c r="AA1990" s="21">
        <v>27.503586077700898</v>
      </c>
      <c r="AB1990" s="21">
        <v>-0.11368033138280031</v>
      </c>
      <c r="AC1990" s="21">
        <v>-5.9974880293667085E-2</v>
      </c>
      <c r="AD1990" s="21">
        <v>0.26164533816055846</v>
      </c>
      <c r="AE1990" s="21">
        <v>4.3995063242045607</v>
      </c>
      <c r="AF1990" s="21">
        <v>-0.99999999999999978</v>
      </c>
      <c r="AG1990" s="21">
        <v>-0.99999999999999978</v>
      </c>
      <c r="AH1990" s="21">
        <v>-0.99999999999999978</v>
      </c>
      <c r="AI1990" s="21">
        <v>-9.5118291329982559E-4</v>
      </c>
      <c r="AJ1990" s="21">
        <v>6.949022045047451E-3</v>
      </c>
      <c r="AK1990" s="21">
        <v>5.512963523029013E-2</v>
      </c>
      <c r="AL1990" s="21">
        <v>-6.633017460598703E-2</v>
      </c>
      <c r="AM1990" s="21">
        <v>-4.4107409116811352E-2</v>
      </c>
      <c r="AN1990" s="21">
        <v>0.16359167037070346</v>
      </c>
      <c r="AO1990" s="21">
        <v>-0.82703705176883391</v>
      </c>
      <c r="AP1990" s="21">
        <v>3.7581408862376513</v>
      </c>
      <c r="AQ1990" s="21">
        <v>34.852386500453285</v>
      </c>
      <c r="AR1990" s="21">
        <v>0.77057016881637408</v>
      </c>
      <c r="AS1990" s="21">
        <v>1.0974676728842803</v>
      </c>
      <c r="AT1990" s="21">
        <v>-0.99999999999999978</v>
      </c>
      <c r="AU1990" s="21">
        <v>-0.99999999999999978</v>
      </c>
      <c r="AV1990" s="21">
        <v>0.16566928781471141</v>
      </c>
      <c r="AW1990" s="21">
        <v>48.478334106709283</v>
      </c>
      <c r="AX1990" s="21">
        <v>49.154212652948033</v>
      </c>
      <c r="AY1990" s="21">
        <v>-5.5782888679943229E-2</v>
      </c>
      <c r="AZ1990" s="21">
        <v>-19.452159635305339</v>
      </c>
      <c r="BA1990" s="26">
        <v>1365.6241995033129</v>
      </c>
    </row>
    <row r="1991" spans="1:100" x14ac:dyDescent="0.25">
      <c r="A1991">
        <v>4799</v>
      </c>
      <c r="B1991" t="s">
        <v>2339</v>
      </c>
      <c r="C1991" s="26">
        <v>3</v>
      </c>
      <c r="D1991" s="21">
        <v>4.8137204977451802</v>
      </c>
      <c r="E1991" s="21">
        <v>0</v>
      </c>
      <c r="F1991" s="21">
        <v>-0.44502023104521726</v>
      </c>
      <c r="G1991" s="21">
        <v>-0.44502023104521726</v>
      </c>
      <c r="H1991" s="21">
        <v>-0.13761889813884598</v>
      </c>
      <c r="I1991" s="21">
        <v>0</v>
      </c>
      <c r="J1991" s="21">
        <v>-8.2571338883307579</v>
      </c>
      <c r="K1991" s="21">
        <v>-0.13761889813884598</v>
      </c>
      <c r="L1991" s="21">
        <v>-1</v>
      </c>
      <c r="M1991" s="21">
        <v>-1</v>
      </c>
      <c r="N1991" s="21">
        <v>-2.7523779627769205</v>
      </c>
      <c r="O1991" s="21">
        <v>-3.8884336216307935</v>
      </c>
      <c r="P1991" s="21">
        <v>5.9252358952822534E-2</v>
      </c>
      <c r="Q1991" s="21">
        <v>0.9337335292122837</v>
      </c>
      <c r="R1991" s="21">
        <v>0.3152649238894501</v>
      </c>
      <c r="S1991" s="21">
        <v>0.3292105280158355</v>
      </c>
      <c r="T1991" s="21">
        <v>0.29364801373741212</v>
      </c>
      <c r="U1991" s="21">
        <v>-4.7905634255106674E-2</v>
      </c>
      <c r="V1991" s="21">
        <v>0</v>
      </c>
      <c r="W1991" s="21">
        <v>28.502872225479482</v>
      </c>
      <c r="X1991" s="21">
        <v>0.50676236758613236</v>
      </c>
      <c r="Y1991" s="21">
        <v>-1</v>
      </c>
      <c r="Z1991" s="21">
        <v>-1</v>
      </c>
      <c r="AA1991" s="21">
        <v>51.4257827805896</v>
      </c>
      <c r="AB1991" s="21">
        <v>-2.1171496467241478E-3</v>
      </c>
      <c r="AC1991" s="21">
        <v>0.33337670285086723</v>
      </c>
      <c r="AD1991" s="21">
        <v>0.1208933594202706</v>
      </c>
      <c r="AE1991" s="21">
        <v>22.607645631220695</v>
      </c>
      <c r="AF1991" s="21">
        <v>-1</v>
      </c>
      <c r="AG1991" s="21">
        <v>-1</v>
      </c>
      <c r="AH1991" s="21">
        <v>-1</v>
      </c>
      <c r="AI1991" s="21">
        <v>1.9139892616342573E-3</v>
      </c>
      <c r="AJ1991" s="21">
        <v>0</v>
      </c>
      <c r="AK1991" s="21">
        <v>-0.14442806107087211</v>
      </c>
      <c r="AL1991" s="21">
        <v>0.3011091053480095</v>
      </c>
      <c r="AM1991" s="21">
        <v>0.68962815646943731</v>
      </c>
      <c r="AN1991" s="21">
        <v>0.22195194561140555</v>
      </c>
      <c r="AO1991" s="21">
        <v>16.518563606381555</v>
      </c>
      <c r="AP1991" s="21">
        <v>7.0543441670251852</v>
      </c>
      <c r="AQ1991" s="21">
        <v>20.245738337148719</v>
      </c>
      <c r="AR1991" s="21">
        <v>0.57495290749814087</v>
      </c>
      <c r="AS1991" s="21">
        <v>0.36914346944728665</v>
      </c>
      <c r="AT1991" s="21">
        <v>-1</v>
      </c>
      <c r="AU1991" s="21">
        <v>-1</v>
      </c>
      <c r="AV1991" s="21">
        <v>-0.12975530715576733</v>
      </c>
      <c r="AW1991" s="21">
        <v>54.591693325984025</v>
      </c>
      <c r="AX1991" s="21">
        <v>54.6299731112167</v>
      </c>
      <c r="AY1991" s="21">
        <v>1.3938132620839268E-2</v>
      </c>
      <c r="AZ1991" s="21">
        <v>-33.470251825360052</v>
      </c>
      <c r="BA1991" s="26">
        <v>1432.2792947216969</v>
      </c>
      <c r="CU1991" t="e">
        <v>#N/A</v>
      </c>
      <c r="CV1991" t="e">
        <v>#N/A</v>
      </c>
    </row>
    <row r="1992" spans="1:100" x14ac:dyDescent="0.25">
      <c r="A1992">
        <v>4801</v>
      </c>
      <c r="B1992" t="s">
        <v>2340</v>
      </c>
      <c r="C1992" s="26">
        <v>3</v>
      </c>
      <c r="D1992" s="21">
        <v>4.010942909260665</v>
      </c>
      <c r="E1992" s="21">
        <v>7.4211371099530609E-3</v>
      </c>
      <c r="F1992" s="21">
        <v>5.1281681014646766E-2</v>
      </c>
      <c r="G1992" s="21">
        <v>5.1281681014646766E-2</v>
      </c>
      <c r="H1992" s="21">
        <v>0.16326392872888218</v>
      </c>
      <c r="I1992" s="21">
        <v>0</v>
      </c>
      <c r="J1992" s="21">
        <v>9.7958357237329299</v>
      </c>
      <c r="K1992" s="21">
        <v>0.16326392872888218</v>
      </c>
      <c r="L1992" s="21">
        <v>-1.0000000000000002</v>
      </c>
      <c r="M1992" s="21">
        <v>-1.0000000000000002</v>
      </c>
      <c r="N1992" s="21">
        <v>3.2652785745776436</v>
      </c>
      <c r="O1992" s="21">
        <v>13.858060314008247</v>
      </c>
      <c r="P1992" s="21">
        <v>-0.40569749485020867</v>
      </c>
      <c r="Q1992" s="21">
        <v>-1.0901463668591957</v>
      </c>
      <c r="R1992" s="21">
        <v>-0.35111865396116815</v>
      </c>
      <c r="S1992" s="21">
        <v>0.33844476730180262</v>
      </c>
      <c r="T1992" s="21">
        <v>0.1437004300529742</v>
      </c>
      <c r="U1992" s="21">
        <v>-2.7960359878723164E-2</v>
      </c>
      <c r="V1992" s="21">
        <v>7.4211371099530609E-3</v>
      </c>
      <c r="W1992" s="21">
        <v>11.933681834284982</v>
      </c>
      <c r="X1992" s="21">
        <v>6.1933748490361526E-2</v>
      </c>
      <c r="Y1992" s="21">
        <v>-1.0000000000000002</v>
      </c>
      <c r="Z1992" s="21">
        <v>-1.0000000000000002</v>
      </c>
      <c r="AA1992" s="21">
        <v>3.2152874055680085</v>
      </c>
      <c r="AB1992" s="21">
        <v>6.346765721331412E-3</v>
      </c>
      <c r="AC1992" s="21">
        <v>-1.2196184388726657E-2</v>
      </c>
      <c r="AD1992" s="21">
        <v>-0.16149609682772101</v>
      </c>
      <c r="AE1992" s="21">
        <v>-8.3672757747558002</v>
      </c>
      <c r="AF1992" s="21">
        <v>-1.0000000000000002</v>
      </c>
      <c r="AG1992" s="21">
        <v>-1.0000000000000002</v>
      </c>
      <c r="AH1992" s="21">
        <v>-1.0000000000000002</v>
      </c>
      <c r="AI1992" s="21">
        <v>-1.2931525332846382E-2</v>
      </c>
      <c r="AJ1992" s="21">
        <v>7.4211371099530609E-3</v>
      </c>
      <c r="AK1992" s="21">
        <v>-1.951880708598638E-2</v>
      </c>
      <c r="AL1992" s="21">
        <v>0.12659566048410337</v>
      </c>
      <c r="AM1992" s="21">
        <v>0.68558254147279662</v>
      </c>
      <c r="AN1992" s="21">
        <v>-0.17085062214337818</v>
      </c>
      <c r="AO1992" s="21">
        <v>17.041969501389985</v>
      </c>
      <c r="AP1992" s="21">
        <v>-3.6382872511639373</v>
      </c>
      <c r="AQ1992" s="21">
        <v>21.729517558017914</v>
      </c>
      <c r="AR1992" s="21">
        <v>0.46160597458600644</v>
      </c>
      <c r="AS1992" s="21">
        <v>0.22519767721924364</v>
      </c>
      <c r="AT1992" s="21">
        <v>-1.0000000000000002</v>
      </c>
      <c r="AU1992" s="21">
        <v>-1.0000000000000002</v>
      </c>
      <c r="AV1992" s="21">
        <v>-0.29983697294652106</v>
      </c>
      <c r="AW1992" s="21">
        <v>13.435060468412317</v>
      </c>
      <c r="AX1992" s="21">
        <v>13.918543672750697</v>
      </c>
      <c r="AY1992" s="21">
        <v>4.4796829466628434E-2</v>
      </c>
      <c r="AZ1992" s="21">
        <v>-72.222166855896873</v>
      </c>
      <c r="BA1992" s="26">
        <v>1253.6526318877163</v>
      </c>
    </row>
    <row r="1993" spans="1:100" x14ac:dyDescent="0.25">
      <c r="A1993">
        <v>4802</v>
      </c>
      <c r="B1993" t="s">
        <v>2341</v>
      </c>
      <c r="C1993" s="26">
        <v>3</v>
      </c>
      <c r="D1993" s="21">
        <v>3.5635721001888379</v>
      </c>
      <c r="E1993" s="21">
        <v>-1.8738109113428804E-2</v>
      </c>
      <c r="F1993" s="21">
        <v>0.86850588472810508</v>
      </c>
      <c r="G1993" s="21">
        <v>0.86850588472810508</v>
      </c>
      <c r="H1993" s="21">
        <v>-8.1950928612951474E-2</v>
      </c>
      <c r="I1993" s="21">
        <v>0</v>
      </c>
      <c r="J1993" s="21">
        <v>-4.9170557167770941</v>
      </c>
      <c r="K1993" s="21">
        <v>-8.1950928612951474E-2</v>
      </c>
      <c r="L1993" s="21">
        <v>-0.99999999999999789</v>
      </c>
      <c r="M1993" s="21">
        <v>-0.99999999999999789</v>
      </c>
      <c r="N1993" s="21">
        <v>-1.6390185722590298</v>
      </c>
      <c r="O1993" s="21">
        <v>-0.4849777318601477</v>
      </c>
      <c r="P1993" s="21">
        <v>-0.41171995460272603</v>
      </c>
      <c r="Q1993" s="21">
        <v>0.6441776101929042</v>
      </c>
      <c r="R1993" s="21">
        <v>0.24184410932958531</v>
      </c>
      <c r="S1993" s="21">
        <v>0.33333333333333293</v>
      </c>
      <c r="T1993" s="21">
        <v>0.11250982605642833</v>
      </c>
      <c r="U1993" s="21">
        <v>-0.18916539831221285</v>
      </c>
      <c r="V1993" s="21">
        <v>-5.2792812451713566E-3</v>
      </c>
      <c r="W1993" s="21">
        <v>13.333976337813132</v>
      </c>
      <c r="X1993" s="21">
        <v>-0.47731705435488403</v>
      </c>
      <c r="Y1993" s="21">
        <v>-0.99999999999999789</v>
      </c>
      <c r="Z1993" s="21">
        <v>-0.99999999999999789</v>
      </c>
      <c r="AA1993" s="21">
        <v>26.590713878976093</v>
      </c>
      <c r="AB1993" s="21">
        <v>0.24851353403861606</v>
      </c>
      <c r="AC1993" s="21">
        <v>1.2040475603768815E-2</v>
      </c>
      <c r="AD1993" s="21">
        <v>-2.5614100571728915E-4</v>
      </c>
      <c r="AE1993" s="21">
        <v>13.014893431833379</v>
      </c>
      <c r="AF1993" s="21">
        <v>-0.99999999999999789</v>
      </c>
      <c r="AG1993" s="21">
        <v>-0.99999999999999789</v>
      </c>
      <c r="AH1993" s="21">
        <v>-0.99999999999999789</v>
      </c>
      <c r="AI1993" s="21">
        <v>2.3137715525203283E-2</v>
      </c>
      <c r="AJ1993" s="21">
        <v>-5.2792812451713566E-3</v>
      </c>
      <c r="AK1993" s="21">
        <v>0.52507246192678669</v>
      </c>
      <c r="AL1993" s="21">
        <v>0.16006848476038762</v>
      </c>
      <c r="AM1993" s="21">
        <v>5.7311161426552154E-3</v>
      </c>
      <c r="AN1993" s="21">
        <v>7.2702502297098456E-5</v>
      </c>
      <c r="AO1993" s="21">
        <v>2.7686402132003143</v>
      </c>
      <c r="AP1993" s="21">
        <v>0.80215998635936536</v>
      </c>
      <c r="AQ1993" s="21">
        <v>8.4169206210360397</v>
      </c>
      <c r="AR1993" s="21">
        <v>0.25139847983237662</v>
      </c>
      <c r="AS1993" s="21">
        <v>-0.5592679829678352</v>
      </c>
      <c r="AT1993" s="21">
        <v>-0.99999999999999789</v>
      </c>
      <c r="AU1993" s="21">
        <v>-0.99999999999999789</v>
      </c>
      <c r="AV1993" s="21">
        <v>1.1103499940576917</v>
      </c>
      <c r="AW1993" s="21">
        <v>26.907896133475298</v>
      </c>
      <c r="AX1993" s="21">
        <v>26.842722319462236</v>
      </c>
      <c r="AY1993" s="21">
        <v>-5.7086170163048747E-2</v>
      </c>
      <c r="AZ1993" s="21">
        <v>-35.665275512081195</v>
      </c>
      <c r="BA1993" s="26">
        <v>1306.2425204915589</v>
      </c>
    </row>
    <row r="1994" spans="1:100" x14ac:dyDescent="0.25">
      <c r="A1994">
        <v>4804</v>
      </c>
      <c r="B1994" t="s">
        <v>2342</v>
      </c>
      <c r="C1994" s="26">
        <v>3</v>
      </c>
      <c r="D1994" s="21">
        <v>3.9158918904375484</v>
      </c>
      <c r="E1994" s="21">
        <v>-0.54475409778439987</v>
      </c>
      <c r="F1994" s="21">
        <v>0.10619339399467896</v>
      </c>
      <c r="G1994" s="21">
        <v>-0.11489400219057644</v>
      </c>
      <c r="H1994" s="21">
        <v>-9.6341612027442625E-2</v>
      </c>
      <c r="I1994" s="21">
        <v>0</v>
      </c>
      <c r="J1994" s="21">
        <v>-5.7804967216465615</v>
      </c>
      <c r="K1994" s="21">
        <v>-9.6341612027442625E-2</v>
      </c>
      <c r="L1994" s="21">
        <v>-0.99999999999999922</v>
      </c>
      <c r="M1994" s="21">
        <v>-0.99999999999999922</v>
      </c>
      <c r="N1994" s="21">
        <v>-1.9268322405488527</v>
      </c>
      <c r="O1994" s="21">
        <v>-1.9794988333995889</v>
      </c>
      <c r="P1994" s="21">
        <v>2.3998109640256766</v>
      </c>
      <c r="Q1994" s="21">
        <v>0.19959256080035817</v>
      </c>
      <c r="R1994" s="21">
        <v>0.3164025664357441</v>
      </c>
      <c r="S1994" s="21">
        <v>0.33333333333333315</v>
      </c>
      <c r="T1994" s="21">
        <v>0.33415282211945879</v>
      </c>
      <c r="U1994" s="21">
        <v>5.0614497799037178E-2</v>
      </c>
      <c r="V1994" s="21">
        <v>-7.4915698893919525E-2</v>
      </c>
      <c r="W1994" s="21">
        <v>29.581062655414083</v>
      </c>
      <c r="X1994" s="21">
        <v>0.51761105409899177</v>
      </c>
      <c r="Y1994" s="21">
        <v>-0.99999999999999922</v>
      </c>
      <c r="Z1994" s="21">
        <v>-0.99999999999999922</v>
      </c>
      <c r="AA1994" s="21">
        <v>71.573767940619604</v>
      </c>
      <c r="AB1994" s="21">
        <v>0.34389955257575966</v>
      </c>
      <c r="AC1994" s="21">
        <v>0.21140653713865942</v>
      </c>
      <c r="AD1994" s="21">
        <v>0.27821996466097654</v>
      </c>
      <c r="AE1994" s="21">
        <v>41.676302718769797</v>
      </c>
      <c r="AF1994" s="21">
        <v>-0.99999999999999922</v>
      </c>
      <c r="AG1994" s="21">
        <v>-0.99999999999999922</v>
      </c>
      <c r="AH1994" s="21">
        <v>-0.99999999999999922</v>
      </c>
      <c r="AI1994" s="21">
        <v>0</v>
      </c>
      <c r="AJ1994" s="21">
        <v>-7.4915698893919525E-2</v>
      </c>
      <c r="AK1994" s="21">
        <v>5.8836132097176717E-2</v>
      </c>
      <c r="AL1994" s="21">
        <v>0.19067862353736639</v>
      </c>
      <c r="AM1994" s="21">
        <v>0.12705654250666659</v>
      </c>
      <c r="AN1994" s="21">
        <v>0.21372366358907252</v>
      </c>
      <c r="AO1994" s="21">
        <v>3.4705942231525495</v>
      </c>
      <c r="AP1994" s="21">
        <v>6.2964847074136454</v>
      </c>
      <c r="AQ1994" s="21">
        <v>23.800565933767519</v>
      </c>
      <c r="AR1994" s="21">
        <v>0.64318495435790934</v>
      </c>
      <c r="AS1994" s="21">
        <v>0.42126944207154876</v>
      </c>
      <c r="AT1994" s="21">
        <v>-0.99999999999999922</v>
      </c>
      <c r="AU1994" s="21">
        <v>-0.99999999999999922</v>
      </c>
      <c r="AV1994" s="21">
        <v>0.201508564245168</v>
      </c>
      <c r="AW1994" s="21">
        <v>75.890753814633584</v>
      </c>
      <c r="AX1994" s="21">
        <v>68.39918392524163</v>
      </c>
      <c r="AY1994" s="21">
        <v>0.13169571575720096</v>
      </c>
      <c r="AZ1994" s="21">
        <v>-20.155304206245162</v>
      </c>
      <c r="BA1994" s="26">
        <v>1390.5826899034885</v>
      </c>
    </row>
    <row r="1995" spans="1:100" x14ac:dyDescent="0.25">
      <c r="A1995">
        <v>4809</v>
      </c>
      <c r="B1995" t="s">
        <v>2343</v>
      </c>
      <c r="C1995" s="26">
        <v>3</v>
      </c>
      <c r="D1995" s="21">
        <v>3.895167409140182</v>
      </c>
      <c r="E1995" s="21">
        <v>0</v>
      </c>
      <c r="F1995" s="21">
        <v>-1.1632055558507108</v>
      </c>
      <c r="G1995" s="21">
        <v>-1.1632055558507108</v>
      </c>
      <c r="H1995" s="21">
        <v>0.32154477711570939</v>
      </c>
      <c r="I1995" s="21">
        <v>0</v>
      </c>
      <c r="J1995" s="21">
        <v>19.292686626942551</v>
      </c>
      <c r="K1995" s="21">
        <v>0.32154477711570939</v>
      </c>
      <c r="L1995" s="21">
        <v>-0.99999999999999822</v>
      </c>
      <c r="M1995" s="21">
        <v>-0.99999999999999822</v>
      </c>
      <c r="N1995" s="21">
        <v>6.4308955423141869</v>
      </c>
      <c r="O1995" s="21">
        <v>22.024648480232031</v>
      </c>
      <c r="P1995" s="21">
        <v>0.15598861360891075</v>
      </c>
      <c r="Q1995" s="21">
        <v>-6.0256182291815712</v>
      </c>
      <c r="R1995" s="21">
        <v>-2.0803365878054678</v>
      </c>
      <c r="S1995" s="21">
        <v>0.33333333333333287</v>
      </c>
      <c r="T1995" s="21">
        <v>0.16192798283657159</v>
      </c>
      <c r="U1995" s="21">
        <v>0.13026286930447198</v>
      </c>
      <c r="V1995" s="21">
        <v>-3.7594488991806056E-2</v>
      </c>
      <c r="W1995" s="21">
        <v>10.655396774674436</v>
      </c>
      <c r="X1995" s="21">
        <v>0.29779573182448593</v>
      </c>
      <c r="Y1995" s="21">
        <v>-0.99999999999999822</v>
      </c>
      <c r="Z1995" s="21">
        <v>-0.99999999999999822</v>
      </c>
      <c r="AA1995" s="21">
        <v>10.866128906774822</v>
      </c>
      <c r="AB1995" s="21">
        <v>-0.20917066386813635</v>
      </c>
      <c r="AC1995" s="21">
        <v>5.8690696018948579E-3</v>
      </c>
      <c r="AD1995" s="21">
        <v>0.24912296866435851</v>
      </c>
      <c r="AE1995" s="21">
        <v>2.2910687199058408</v>
      </c>
      <c r="AF1995" s="21">
        <v>-0.99999999999999822</v>
      </c>
      <c r="AG1995" s="21">
        <v>-0.99999999999999822</v>
      </c>
      <c r="AH1995" s="21">
        <v>-0.99999999999999822</v>
      </c>
      <c r="AI1995" s="21">
        <v>-0.11242725270349413</v>
      </c>
      <c r="AJ1995" s="21">
        <v>-3.7594488991806056E-2</v>
      </c>
      <c r="AK1995" s="21">
        <v>-0.11842731255718715</v>
      </c>
      <c r="AL1995" s="21">
        <v>-0.108184846108342</v>
      </c>
      <c r="AM1995" s="21">
        <v>0.42253632985673534</v>
      </c>
      <c r="AN1995" s="21">
        <v>0.11234295296567404</v>
      </c>
      <c r="AO1995" s="21">
        <v>9.97127168363245</v>
      </c>
      <c r="AP1995" s="21">
        <v>2.2676495936001406</v>
      </c>
      <c r="AQ1995" s="21">
        <v>29.948083401616994</v>
      </c>
      <c r="AR1995" s="21">
        <v>0.58792969648257054</v>
      </c>
      <c r="AS1995" s="21">
        <v>0.61934050894019554</v>
      </c>
      <c r="AT1995" s="21">
        <v>-0.99999999999999822</v>
      </c>
      <c r="AU1995" s="21">
        <v>-0.99999999999999822</v>
      </c>
      <c r="AV1995" s="21">
        <v>-3.2435421436561778</v>
      </c>
      <c r="AW1995" s="21">
        <v>35.158426980606983</v>
      </c>
      <c r="AX1995" s="21">
        <v>29.150433027356502</v>
      </c>
      <c r="AY1995" s="21">
        <v>0.26344694755029202</v>
      </c>
      <c r="AZ1995" s="21">
        <v>-6.4079595087155798</v>
      </c>
      <c r="BA1995" s="26">
        <v>1415.4026703035743</v>
      </c>
    </row>
    <row r="1996" spans="1:100" x14ac:dyDescent="0.25">
      <c r="A1996">
        <v>4810</v>
      </c>
      <c r="B1996" t="s">
        <v>2344</v>
      </c>
      <c r="C1996" s="26">
        <v>3</v>
      </c>
      <c r="D1996" s="21">
        <v>5.4739918322900616</v>
      </c>
      <c r="E1996" s="21">
        <v>0</v>
      </c>
      <c r="F1996" s="21">
        <v>1.541355917140232</v>
      </c>
      <c r="G1996" s="21">
        <v>1.541355917140232</v>
      </c>
      <c r="H1996" s="21">
        <v>7.4008379985654973E-2</v>
      </c>
      <c r="I1996" s="21">
        <v>0</v>
      </c>
      <c r="J1996" s="21">
        <v>4.4405027991392938</v>
      </c>
      <c r="K1996" s="21">
        <v>7.4008379985654973E-2</v>
      </c>
      <c r="L1996" s="21">
        <v>-0.99999999999999967</v>
      </c>
      <c r="M1996" s="21">
        <v>-0.99999999999999967</v>
      </c>
      <c r="N1996" s="21">
        <v>1.480167599713099</v>
      </c>
      <c r="O1996" s="21">
        <v>11.455850548569593</v>
      </c>
      <c r="P1996" s="21">
        <v>0.69207629570903761</v>
      </c>
      <c r="Q1996" s="21">
        <v>-0.51313599283727762</v>
      </c>
      <c r="R1996" s="21">
        <v>-0.21139805302887418</v>
      </c>
      <c r="S1996" s="21">
        <v>0.33889916415861121</v>
      </c>
      <c r="T1996" s="21">
        <v>0.39892929453137888</v>
      </c>
      <c r="U1996" s="21">
        <v>0.58709122291821525</v>
      </c>
      <c r="V1996" s="21">
        <v>0</v>
      </c>
      <c r="W1996" s="21">
        <v>50.036452064901994</v>
      </c>
      <c r="X1996" s="21">
        <v>3.0594886085940063</v>
      </c>
      <c r="Y1996" s="21">
        <v>-0.99999999999999967</v>
      </c>
      <c r="Z1996" s="21">
        <v>-0.99999999999999967</v>
      </c>
      <c r="AA1996" s="21">
        <v>69.156422114881238</v>
      </c>
      <c r="AB1996" s="21">
        <v>7.0359754976480657E-2</v>
      </c>
      <c r="AC1996" s="21">
        <v>0.16162792030768922</v>
      </c>
      <c r="AD1996" s="21">
        <v>0.15463968677599141</v>
      </c>
      <c r="AE1996" s="21">
        <v>19.331368103008074</v>
      </c>
      <c r="AF1996" s="21">
        <v>-0.99999999999999967</v>
      </c>
      <c r="AG1996" s="21">
        <v>-0.99999999999999967</v>
      </c>
      <c r="AH1996" s="21">
        <v>-0.99999999999999967</v>
      </c>
      <c r="AI1996" s="21">
        <v>0</v>
      </c>
      <c r="AJ1996" s="21">
        <v>0</v>
      </c>
      <c r="AK1996" s="21">
        <v>-0.19344625172265276</v>
      </c>
      <c r="AL1996" s="21">
        <v>7.1186769709057435E-2</v>
      </c>
      <c r="AM1996" s="21">
        <v>7.7194383105248038E-2</v>
      </c>
      <c r="AN1996" s="21">
        <v>0.13364203394993596</v>
      </c>
      <c r="AO1996" s="21">
        <v>0.962628319017937</v>
      </c>
      <c r="AP1996" s="21">
        <v>3.696984697293682</v>
      </c>
      <c r="AQ1996" s="21">
        <v>54.476954864041311</v>
      </c>
      <c r="AR1996" s="21">
        <v>1.3249196816082043</v>
      </c>
      <c r="AS1996" s="21">
        <v>3.1334969885796586</v>
      </c>
      <c r="AT1996" s="21">
        <v>-0.99999999999999967</v>
      </c>
      <c r="AU1996" s="21">
        <v>-0.99999999999999967</v>
      </c>
      <c r="AV1996" s="21">
        <v>1.3299578641113576</v>
      </c>
      <c r="AW1996" s="21">
        <v>84.309257360744439</v>
      </c>
      <c r="AX1996" s="21">
        <v>84.309257360744439</v>
      </c>
      <c r="AY1996" s="21">
        <v>0.41929664796723898</v>
      </c>
      <c r="AZ1996" s="21">
        <v>15.550096596105561</v>
      </c>
      <c r="BA1996" s="26">
        <v>1496.6601451147058</v>
      </c>
      <c r="CU1996" t="e">
        <v>#N/A</v>
      </c>
      <c r="CV1996" t="e">
        <v>#N/A</v>
      </c>
    </row>
    <row r="1997" spans="1:100" x14ac:dyDescent="0.25">
      <c r="A1997">
        <v>4811</v>
      </c>
      <c r="B1997" t="s">
        <v>2345</v>
      </c>
      <c r="C1997" s="26">
        <v>3</v>
      </c>
      <c r="D1997" s="21">
        <v>1.2555044550388998</v>
      </c>
      <c r="E1997" s="21">
        <v>0</v>
      </c>
      <c r="F1997" s="21">
        <v>0</v>
      </c>
      <c r="G1997" s="21">
        <v>0</v>
      </c>
      <c r="H1997" s="21">
        <v>0.16339956970477015</v>
      </c>
      <c r="I1997" s="21">
        <v>0</v>
      </c>
      <c r="J1997" s="21">
        <v>9.8039741822862059</v>
      </c>
      <c r="K1997" s="21">
        <v>0.16339956970477015</v>
      </c>
      <c r="L1997" s="21">
        <v>-0.99999999999999978</v>
      </c>
      <c r="M1997" s="21">
        <v>-0.99999999999999978</v>
      </c>
      <c r="N1997" s="21">
        <v>3.267991394095402</v>
      </c>
      <c r="O1997" s="21">
        <v>11.059478637325107</v>
      </c>
      <c r="P1997" s="21">
        <v>-0.87591572232294135</v>
      </c>
      <c r="Q1997" s="21">
        <v>-4.1002247457219865E-2</v>
      </c>
      <c r="R1997" s="21">
        <v>-7.5745408390918353E-2</v>
      </c>
      <c r="S1997" s="21">
        <v>0.25137673597660826</v>
      </c>
      <c r="T1997" s="21">
        <v>0.22674327684466797</v>
      </c>
      <c r="U1997" s="21">
        <v>-0.13574587042290301</v>
      </c>
      <c r="V1997" s="21">
        <v>0</v>
      </c>
      <c r="W1997" s="21">
        <v>7.158982907744126</v>
      </c>
      <c r="X1997" s="21">
        <v>-0.34103885966519737</v>
      </c>
      <c r="Y1997" s="21">
        <v>-0.99999999999999978</v>
      </c>
      <c r="Z1997" s="21">
        <v>-0.99999999999999978</v>
      </c>
      <c r="AA1997" s="21">
        <v>13.2918621513091</v>
      </c>
      <c r="AB1997" s="21">
        <v>-9.2272413719167612E-2</v>
      </c>
      <c r="AC1997" s="21">
        <v>0.20001399184548158</v>
      </c>
      <c r="AD1997" s="21">
        <v>1.6430914912803889E-2</v>
      </c>
      <c r="AE1997" s="21">
        <v>6.2086246519558932</v>
      </c>
      <c r="AF1997" s="21">
        <v>-0.99999999999999978</v>
      </c>
      <c r="AG1997" s="21">
        <v>-0.99999999999999978</v>
      </c>
      <c r="AH1997" s="21">
        <v>-0.99999999999999978</v>
      </c>
      <c r="AI1997" s="21">
        <v>0</v>
      </c>
      <c r="AJ1997" s="21">
        <v>0</v>
      </c>
      <c r="AK1997" s="21">
        <v>-2.4374213970769179E-2</v>
      </c>
      <c r="AL1997" s="21">
        <v>2.0920076795774782E-2</v>
      </c>
      <c r="AM1997" s="21">
        <v>-6.3294205615657346E-3</v>
      </c>
      <c r="AN1997" s="21">
        <v>7.0956265922532152E-2</v>
      </c>
      <c r="AO1997" s="21">
        <v>-0.28010658389299053</v>
      </c>
      <c r="AP1997" s="21">
        <v>1.8785070320421771</v>
      </c>
      <c r="AQ1997" s="21">
        <v>16.962957090030329</v>
      </c>
      <c r="AR1997" s="21">
        <v>0.34237414239837349</v>
      </c>
      <c r="AS1997" s="21">
        <v>-0.17763928996042722</v>
      </c>
      <c r="AT1997" s="21">
        <v>-0.99999999999999978</v>
      </c>
      <c r="AU1997" s="21">
        <v>-0.99999999999999978</v>
      </c>
      <c r="AV1997" s="21">
        <v>-7.5745408390918353E-2</v>
      </c>
      <c r="AW1997" s="21">
        <v>26.229847820676397</v>
      </c>
      <c r="AX1997" s="21">
        <v>26.229847820676397</v>
      </c>
      <c r="AY1997" s="21">
        <v>7.7469580815349506E-2</v>
      </c>
      <c r="AZ1997" s="21">
        <v>-20.690556130732563</v>
      </c>
      <c r="BA1997" s="26">
        <v>1364.7514532023474</v>
      </c>
    </row>
    <row r="1998" spans="1:100" x14ac:dyDescent="0.25">
      <c r="A1998">
        <v>4814</v>
      </c>
      <c r="B1998" t="s">
        <v>2346</v>
      </c>
      <c r="C1998" s="26">
        <v>3</v>
      </c>
      <c r="D1998" s="21">
        <v>5.2945230485912571</v>
      </c>
      <c r="E1998" s="21">
        <v>-3.0783047411097001E-2</v>
      </c>
      <c r="F1998" s="21">
        <v>-0.33520468152148702</v>
      </c>
      <c r="G1998" s="21">
        <v>-0.34511608106614794</v>
      </c>
      <c r="H1998" s="21">
        <v>-6.5220580747037293E-2</v>
      </c>
      <c r="I1998" s="21">
        <v>0</v>
      </c>
      <c r="J1998" s="21">
        <v>-3.913234844822238</v>
      </c>
      <c r="K1998" s="21">
        <v>-6.5220580747037293E-2</v>
      </c>
      <c r="L1998" s="21">
        <v>-1.0000000000000011</v>
      </c>
      <c r="M1998" s="21">
        <v>-1.0000000000000011</v>
      </c>
      <c r="N1998" s="21">
        <v>-1.3044116149407459</v>
      </c>
      <c r="O1998" s="21">
        <v>1.0361721227028742</v>
      </c>
      <c r="P1998" s="21">
        <v>-1.2210118077965224</v>
      </c>
      <c r="Q1998" s="21">
        <v>-3.5994225730558993</v>
      </c>
      <c r="R1998" s="21">
        <v>-1.2360563392658146</v>
      </c>
      <c r="S1998" s="21">
        <v>0.35271894885564559</v>
      </c>
      <c r="T1998" s="21">
        <v>0.39017801222618143</v>
      </c>
      <c r="U1998" s="21">
        <v>0.34724929458528497</v>
      </c>
      <c r="V1998" s="21">
        <v>-1.0581877567604541E-3</v>
      </c>
      <c r="W1998" s="21">
        <v>46.17234594629555</v>
      </c>
      <c r="X1998" s="21">
        <v>2.2464479304558966</v>
      </c>
      <c r="Y1998" s="21">
        <v>-1.0000000000000011</v>
      </c>
      <c r="Z1998" s="21">
        <v>-1.0000000000000011</v>
      </c>
      <c r="AA1998" s="21">
        <v>60.883316211314266</v>
      </c>
      <c r="AB1998" s="21">
        <v>0.18442651527510315</v>
      </c>
      <c r="AC1998" s="21">
        <v>3.3963564149776006E-2</v>
      </c>
      <c r="AD1998" s="21">
        <v>0.10055045266081156</v>
      </c>
      <c r="AE1998" s="21">
        <v>15.947026604284533</v>
      </c>
      <c r="AF1998" s="21">
        <v>-1.0000000000000011</v>
      </c>
      <c r="AG1998" s="21">
        <v>-1.0000000000000011</v>
      </c>
      <c r="AH1998" s="21">
        <v>-1.0000000000000011</v>
      </c>
      <c r="AI1998" s="21">
        <v>8.3073195690134966E-3</v>
      </c>
      <c r="AJ1998" s="21">
        <v>-1.0581877567604541E-3</v>
      </c>
      <c r="AK1998" s="21">
        <v>0.22424306652065737</v>
      </c>
      <c r="AL1998" s="21">
        <v>-0.11871328905791019</v>
      </c>
      <c r="AM1998" s="21">
        <v>0.37105883700819653</v>
      </c>
      <c r="AN1998" s="21">
        <v>0.1373210138822501</v>
      </c>
      <c r="AO1998" s="21">
        <v>10.397686257808202</v>
      </c>
      <c r="AP1998" s="21">
        <v>2.8394589017667009</v>
      </c>
      <c r="AQ1998" s="21">
        <v>42.259111101473309</v>
      </c>
      <c r="AR1998" s="21">
        <v>1.0890880679103516</v>
      </c>
      <c r="AS1998" s="21">
        <v>2.181227349708859</v>
      </c>
      <c r="AT1998" s="21">
        <v>-1.0000000000000011</v>
      </c>
      <c r="AU1998" s="21">
        <v>-1.0000000000000011</v>
      </c>
      <c r="AV1998" s="21">
        <v>-1.581172420331963</v>
      </c>
      <c r="AW1998" s="21">
        <v>64.75894723578385</v>
      </c>
      <c r="AX1998" s="21">
        <v>64.819274851488089</v>
      </c>
      <c r="AY1998" s="21">
        <v>-2.1021809830124881E-2</v>
      </c>
      <c r="AZ1998" s="21">
        <v>-41.092893403932898</v>
      </c>
      <c r="BA1998" s="26">
        <v>1421.1280082228488</v>
      </c>
    </row>
    <row r="1999" spans="1:100" x14ac:dyDescent="0.25">
      <c r="A1999">
        <v>4815</v>
      </c>
      <c r="B1999" t="s">
        <v>2347</v>
      </c>
      <c r="C1999" s="26">
        <v>3</v>
      </c>
      <c r="D1999" s="21">
        <v>2.8646069250561892</v>
      </c>
      <c r="E1999" s="21">
        <v>0</v>
      </c>
      <c r="F1999" s="21">
        <v>0</v>
      </c>
      <c r="G1999" s="21">
        <v>0</v>
      </c>
      <c r="H1999" s="21">
        <v>-9.9028183562615071E-3</v>
      </c>
      <c r="I1999" s="21">
        <v>0</v>
      </c>
      <c r="J1999" s="21">
        <v>-0.59416910137569023</v>
      </c>
      <c r="K1999" s="21">
        <v>-9.9028183562615071E-3</v>
      </c>
      <c r="L1999" s="21">
        <v>-1.0000000000000011</v>
      </c>
      <c r="M1999" s="21">
        <v>-1.0000000000000011</v>
      </c>
      <c r="N1999" s="21">
        <v>-0.19805636712523028</v>
      </c>
      <c r="O1999" s="21">
        <v>2.2704378236804987</v>
      </c>
      <c r="P1999" s="21">
        <v>-0.70834898074281227</v>
      </c>
      <c r="Q1999" s="21">
        <v>-5.9732557431759939E-2</v>
      </c>
      <c r="R1999" s="21">
        <v>-5.7146087013323341E-2</v>
      </c>
      <c r="S1999" s="21">
        <v>0.32455738643179521</v>
      </c>
      <c r="T1999" s="21">
        <v>0.24447489125416813</v>
      </c>
      <c r="U1999" s="21">
        <v>0.10251555151319047</v>
      </c>
      <c r="V1999" s="21">
        <v>0</v>
      </c>
      <c r="W1999" s="21">
        <v>27.258025902216616</v>
      </c>
      <c r="X1999" s="21">
        <v>0.89392476919783803</v>
      </c>
      <c r="Y1999" s="21">
        <v>-1.0000000000000011</v>
      </c>
      <c r="Z1999" s="21">
        <v>-1.0000000000000011</v>
      </c>
      <c r="AA1999" s="21">
        <v>31.462722303250647</v>
      </c>
      <c r="AB1999" s="21">
        <v>-4.6006140263770874E-2</v>
      </c>
      <c r="AC1999" s="21">
        <v>9.4009402082634239E-2</v>
      </c>
      <c r="AD1999" s="21">
        <v>3.7233587942083771E-2</v>
      </c>
      <c r="AE1999" s="21">
        <v>4.261842488047364</v>
      </c>
      <c r="AF1999" s="21">
        <v>-1.0000000000000011</v>
      </c>
      <c r="AG1999" s="21">
        <v>-1.0000000000000011</v>
      </c>
      <c r="AH1999" s="21">
        <v>-1.0000000000000011</v>
      </c>
      <c r="AI1999" s="21">
        <v>0</v>
      </c>
      <c r="AJ1999" s="21">
        <v>0</v>
      </c>
      <c r="AK1999" s="21">
        <v>8.7279705542144731E-2</v>
      </c>
      <c r="AL1999" s="21">
        <v>-0.13401979882349285</v>
      </c>
      <c r="AM1999" s="21">
        <v>0.19670563314465395</v>
      </c>
      <c r="AN1999" s="21">
        <v>5.567201726987657E-2</v>
      </c>
      <c r="AO1999" s="21">
        <v>5.354039356327073</v>
      </c>
      <c r="AP1999" s="21">
        <v>0.72170143762945083</v>
      </c>
      <c r="AQ1999" s="21">
        <v>26.663856800840918</v>
      </c>
      <c r="AR1999" s="21">
        <v>0.6715478291991539</v>
      </c>
      <c r="AS1999" s="21">
        <v>0.88402195084157642</v>
      </c>
      <c r="AT1999" s="21">
        <v>-1.0000000000000011</v>
      </c>
      <c r="AU1999" s="21">
        <v>-1.0000000000000011</v>
      </c>
      <c r="AV1999" s="21">
        <v>-5.7146087013323341E-2</v>
      </c>
      <c r="AW1999" s="21">
        <v>34.454861564560588</v>
      </c>
      <c r="AX1999" s="21">
        <v>34.454861564560588</v>
      </c>
      <c r="AY1999" s="21">
        <v>6.6786350374317127E-2</v>
      </c>
      <c r="AZ1999" s="21">
        <v>-15.94211197990056</v>
      </c>
      <c r="BA1999" s="26">
        <v>1378.8589118165014</v>
      </c>
    </row>
    <row r="2000" spans="1:100" x14ac:dyDescent="0.25">
      <c r="A2000">
        <v>4816</v>
      </c>
      <c r="B2000" t="s">
        <v>2348</v>
      </c>
      <c r="C2000" s="26">
        <v>3</v>
      </c>
      <c r="D2000" s="21">
        <v>3.4919597034929124</v>
      </c>
      <c r="E2000" s="21">
        <v>0</v>
      </c>
      <c r="F2000" s="21">
        <v>-0.11024921173810429</v>
      </c>
      <c r="G2000" s="21">
        <v>-0.11024921173810429</v>
      </c>
      <c r="H2000" s="21">
        <v>0.11224949331545224</v>
      </c>
      <c r="I2000" s="21">
        <v>0</v>
      </c>
      <c r="J2000" s="21">
        <v>6.7349695989271323</v>
      </c>
      <c r="K2000" s="21">
        <v>0.11224949331545224</v>
      </c>
      <c r="L2000" s="21">
        <v>-0.99999999999999933</v>
      </c>
      <c r="M2000" s="21">
        <v>-0.99999999999999933</v>
      </c>
      <c r="N2000" s="21">
        <v>2.2449898663090444</v>
      </c>
      <c r="O2000" s="21">
        <v>10.116680090681943</v>
      </c>
      <c r="P2000" s="21">
        <v>3.2126756916954102</v>
      </c>
      <c r="Q2000" s="21">
        <v>-1.6929039108294748</v>
      </c>
      <c r="R2000" s="21">
        <v>-0.13294238028695932</v>
      </c>
      <c r="S2000" s="21">
        <v>0.33397503847146387</v>
      </c>
      <c r="T2000" s="21">
        <v>0.40592644543901996</v>
      </c>
      <c r="U2000" s="21">
        <v>2.976210561078426E-2</v>
      </c>
      <c r="V2000" s="21">
        <v>0</v>
      </c>
      <c r="W2000" s="21">
        <v>26.296563848232637</v>
      </c>
      <c r="X2000" s="21">
        <v>0.81155590609685024</v>
      </c>
      <c r="Y2000" s="21">
        <v>-0.99999999999999933</v>
      </c>
      <c r="Z2000" s="21">
        <v>-0.99999999999999933</v>
      </c>
      <c r="AA2000" s="21">
        <v>41.824917312435062</v>
      </c>
      <c r="AB2000" s="21">
        <v>0.19943103284059716</v>
      </c>
      <c r="AC2000" s="21">
        <v>-5.7262937190242051E-2</v>
      </c>
      <c r="AD2000" s="21">
        <v>0.17105782123943286</v>
      </c>
      <c r="AE2000" s="21">
        <v>15.661295844489391</v>
      </c>
      <c r="AF2000" s="21">
        <v>-0.99999999999999933</v>
      </c>
      <c r="AG2000" s="21">
        <v>-0.99999999999999933</v>
      </c>
      <c r="AH2000" s="21">
        <v>-0.99999999999999933</v>
      </c>
      <c r="AI2000" s="21">
        <v>0</v>
      </c>
      <c r="AJ2000" s="21">
        <v>0</v>
      </c>
      <c r="AK2000" s="21">
        <v>2.193105985228883</v>
      </c>
      <c r="AL2000" s="21">
        <v>-9.5308779547567474E-2</v>
      </c>
      <c r="AM2000" s="21">
        <v>-0.28453955443314971</v>
      </c>
      <c r="AN2000" s="21">
        <v>6.2937092144024931E-2</v>
      </c>
      <c r="AO2000" s="21">
        <v>3.85204106531567</v>
      </c>
      <c r="AP2000" s="21">
        <v>1.096883405862787</v>
      </c>
      <c r="AQ2000" s="21">
        <v>33.031533447159767</v>
      </c>
      <c r="AR2000" s="21">
        <v>0.76966358952126812</v>
      </c>
      <c r="AS2000" s="21">
        <v>0.92380539941230277</v>
      </c>
      <c r="AT2000" s="21">
        <v>-0.99999999999999933</v>
      </c>
      <c r="AU2000" s="21">
        <v>-0.99999999999999933</v>
      </c>
      <c r="AV2000" s="21">
        <v>-0.24319159202506363</v>
      </c>
      <c r="AW2000" s="21">
        <v>53.038480808979799</v>
      </c>
      <c r="AX2000" s="21">
        <v>53.038480808979799</v>
      </c>
      <c r="AY2000" s="21">
        <v>3.3486093709377003E-2</v>
      </c>
      <c r="AZ2000" s="21">
        <v>13.957554602237337</v>
      </c>
      <c r="BA2000" s="26">
        <v>1446.9440790725155</v>
      </c>
      <c r="CU2000" t="e">
        <v>#N/A</v>
      </c>
      <c r="CV2000" t="e">
        <v>#N/A</v>
      </c>
    </row>
    <row r="2001" spans="1:100" x14ac:dyDescent="0.25">
      <c r="A2001">
        <v>4817</v>
      </c>
      <c r="B2001" t="s">
        <v>2349</v>
      </c>
      <c r="C2001" s="26">
        <v>3</v>
      </c>
      <c r="D2001" s="21">
        <v>5.3221046428875542</v>
      </c>
      <c r="E2001" s="21">
        <v>7.6319058413436308E-2</v>
      </c>
      <c r="F2001" s="21">
        <v>0.37998135848323505</v>
      </c>
      <c r="G2001" s="21">
        <v>0.37998135848323505</v>
      </c>
      <c r="H2001" s="21">
        <v>0.21674839951406655</v>
      </c>
      <c r="I2001" s="21">
        <v>0</v>
      </c>
      <c r="J2001" s="21">
        <v>13.004903970843994</v>
      </c>
      <c r="K2001" s="21">
        <v>0.21674839951406655</v>
      </c>
      <c r="L2001" s="21">
        <v>-0.99999999999999833</v>
      </c>
      <c r="M2001" s="21">
        <v>-0.99999999999999833</v>
      </c>
      <c r="N2001" s="21">
        <v>4.3349679902813296</v>
      </c>
      <c r="O2001" s="21">
        <v>18.706989972214785</v>
      </c>
      <c r="P2001" s="21">
        <v>-0.23524561143600695</v>
      </c>
      <c r="Q2001" s="21">
        <v>-1.2613581564341148</v>
      </c>
      <c r="R2001" s="21">
        <v>-0.39803706511105086</v>
      </c>
      <c r="S2001" s="21">
        <v>0.3356275793160805</v>
      </c>
      <c r="T2001" s="21">
        <v>0.38435260880977645</v>
      </c>
      <c r="U2001" s="21">
        <v>0.15886841467844434</v>
      </c>
      <c r="V2001" s="21">
        <v>7.6319058413436308E-2</v>
      </c>
      <c r="W2001" s="21">
        <v>29.536770468146848</v>
      </c>
      <c r="X2001" s="21">
        <v>1.6476390732826298</v>
      </c>
      <c r="Y2001" s="21">
        <v>-0.99999999999999833</v>
      </c>
      <c r="Z2001" s="21">
        <v>-0.99999999999999833</v>
      </c>
      <c r="AA2001" s="21">
        <v>41.451398234808359</v>
      </c>
      <c r="AB2001" s="21">
        <v>0.24194331366725663</v>
      </c>
      <c r="AC2001" s="21">
        <v>5.2407688545382941E-3</v>
      </c>
      <c r="AD2001" s="21">
        <v>-9.3078588634339966E-4</v>
      </c>
      <c r="AE2001" s="21">
        <v>12.31266483177258</v>
      </c>
      <c r="AF2001" s="21">
        <v>-0.99999999999999833</v>
      </c>
      <c r="AG2001" s="21">
        <v>-0.99999999999999833</v>
      </c>
      <c r="AH2001" s="21">
        <v>-0.99999999999999833</v>
      </c>
      <c r="AI2001" s="21">
        <v>-5.4849527560329618E-2</v>
      </c>
      <c r="AJ2001" s="21">
        <v>7.6319058413436308E-2</v>
      </c>
      <c r="AK2001" s="21">
        <v>9.9602913150893299E-2</v>
      </c>
      <c r="AL2001" s="21">
        <v>-7.1700755411789316E-2</v>
      </c>
      <c r="AM2001" s="21">
        <v>2.7134708569197877E-3</v>
      </c>
      <c r="AN2001" s="21">
        <v>-7.3044978379229353E-2</v>
      </c>
      <c r="AO2001" s="21">
        <v>0.5658513371774615</v>
      </c>
      <c r="AP2001" s="21">
        <v>-2.1846282365396803</v>
      </c>
      <c r="AQ2001" s="21">
        <v>42.541674438990853</v>
      </c>
      <c r="AR2001" s="21">
        <v>0.95516766121773733</v>
      </c>
      <c r="AS2001" s="21">
        <v>1.8643874727966967</v>
      </c>
      <c r="AT2001" s="21">
        <v>-0.99999999999999833</v>
      </c>
      <c r="AU2001" s="21">
        <v>-0.99999999999999833</v>
      </c>
      <c r="AV2001" s="21">
        <v>-1.8055706627815568E-2</v>
      </c>
      <c r="AW2001" s="21">
        <v>57.973759970483449</v>
      </c>
      <c r="AX2001" s="21">
        <v>64.508675260620478</v>
      </c>
      <c r="AY2001" s="21">
        <v>0.39578369352973469</v>
      </c>
      <c r="AZ2001" s="21">
        <v>33.810746913616903</v>
      </c>
      <c r="BA2001" s="26">
        <v>1466.5963158867962</v>
      </c>
    </row>
    <row r="2002" spans="1:100" x14ac:dyDescent="0.25">
      <c r="A2002">
        <v>4818</v>
      </c>
      <c r="B2002" t="s">
        <v>2350</v>
      </c>
      <c r="C2002" s="26">
        <v>3</v>
      </c>
      <c r="D2002" s="21">
        <v>5.0309761926765164</v>
      </c>
      <c r="E2002" s="21">
        <v>9.4373147838598459E-2</v>
      </c>
      <c r="F2002" s="21">
        <v>-0.22317678007639719</v>
      </c>
      <c r="G2002" s="21">
        <v>-0.22317678007639719</v>
      </c>
      <c r="H2002" s="21">
        <v>0.45518625925665707</v>
      </c>
      <c r="I2002" s="21">
        <v>0</v>
      </c>
      <c r="J2002" s="21">
        <v>27.311175555399419</v>
      </c>
      <c r="K2002" s="21">
        <v>0.45518625925665707</v>
      </c>
      <c r="L2002" s="21">
        <v>-0.99999999999999889</v>
      </c>
      <c r="M2002" s="21">
        <v>-0.99999999999999889</v>
      </c>
      <c r="N2002" s="21">
        <v>9.1037251851331362</v>
      </c>
      <c r="O2002" s="21">
        <v>32.118974967999542</v>
      </c>
      <c r="P2002" s="21">
        <v>0.28870007263965802</v>
      </c>
      <c r="Q2002" s="21">
        <v>-0.11726221540526427</v>
      </c>
      <c r="R2002" s="21">
        <v>-5.7266255221460456E-2</v>
      </c>
      <c r="S2002" s="21">
        <v>0.33333333333333298</v>
      </c>
      <c r="T2002" s="21">
        <v>0.24182015681234342</v>
      </c>
      <c r="U2002" s="21">
        <v>0.27023908838074739</v>
      </c>
      <c r="V2002" s="21">
        <v>-5.8169926559911898E-2</v>
      </c>
      <c r="W2002" s="21">
        <v>13.281455708394187</v>
      </c>
      <c r="X2002" s="21">
        <v>0.85145796705831645</v>
      </c>
      <c r="Y2002" s="21">
        <v>-0.99999999999999889</v>
      </c>
      <c r="Z2002" s="21">
        <v>-0.99999999999999889</v>
      </c>
      <c r="AA2002" s="21">
        <v>36.611867030891915</v>
      </c>
      <c r="AB2002" s="21">
        <v>6.6706576386977273E-2</v>
      </c>
      <c r="AC2002" s="21">
        <v>5.019608395260277E-2</v>
      </c>
      <c r="AD2002" s="21">
        <v>0.35085089121480323</v>
      </c>
      <c r="AE2002" s="21">
        <v>23.387677577719163</v>
      </c>
      <c r="AF2002" s="21">
        <v>-0.99999999999999889</v>
      </c>
      <c r="AG2002" s="21">
        <v>-0.99999999999999889</v>
      </c>
      <c r="AH2002" s="21">
        <v>-0.99999999999999889</v>
      </c>
      <c r="AI2002" s="21">
        <v>0</v>
      </c>
      <c r="AJ2002" s="21">
        <v>-5.8169926559911898E-2</v>
      </c>
      <c r="AK2002" s="21">
        <v>-0.17295530501718837</v>
      </c>
      <c r="AL2002" s="21">
        <v>-1.4429251181141156E-2</v>
      </c>
      <c r="AM2002" s="21">
        <v>0.47679133507223015</v>
      </c>
      <c r="AN2002" s="21">
        <v>0.18862743171021737</v>
      </c>
      <c r="AO2002" s="21">
        <v>11.05500685171981</v>
      </c>
      <c r="AP2002" s="21">
        <v>4.6435395368497296</v>
      </c>
      <c r="AQ2002" s="21">
        <v>40.592631263793642</v>
      </c>
      <c r="AR2002" s="21">
        <v>0.7872226519665122</v>
      </c>
      <c r="AS2002" s="21">
        <v>1.3066442263149733</v>
      </c>
      <c r="AT2002" s="21">
        <v>-0.99999999999999889</v>
      </c>
      <c r="AU2002" s="21">
        <v>-0.99999999999999889</v>
      </c>
      <c r="AV2002" s="21">
        <v>-0.28044303529785763</v>
      </c>
      <c r="AW2002" s="21">
        <v>73.374381535741222</v>
      </c>
      <c r="AX2002" s="21">
        <v>67.557388879750022</v>
      </c>
      <c r="AY2002" s="21">
        <v>1.8131727888068307E-2</v>
      </c>
      <c r="AZ2002" s="21">
        <v>0.99281141511691307</v>
      </c>
      <c r="BA2002" s="26">
        <v>1425.9216775168134</v>
      </c>
      <c r="CU2002" t="e">
        <v>#N/A</v>
      </c>
      <c r="CV2002" t="e">
        <v>#N/A</v>
      </c>
    </row>
    <row r="2003" spans="1:100" x14ac:dyDescent="0.25">
      <c r="A2003">
        <v>4819</v>
      </c>
      <c r="B2003" t="s">
        <v>2351</v>
      </c>
      <c r="C2003" s="26">
        <v>3</v>
      </c>
      <c r="D2003" s="21">
        <v>4.3423998511809998</v>
      </c>
      <c r="E2003" s="21">
        <v>-2.2272346047029386E-3</v>
      </c>
      <c r="F2003" s="21">
        <v>3.3044882731069369E-2</v>
      </c>
      <c r="G2003" s="21">
        <v>3.3044882731069369E-2</v>
      </c>
      <c r="H2003" s="21">
        <v>-8.3924901525917445E-2</v>
      </c>
      <c r="I2003" s="21">
        <v>0</v>
      </c>
      <c r="J2003" s="21">
        <v>-5.035494091555047</v>
      </c>
      <c r="K2003" s="21">
        <v>-8.3924901525917445E-2</v>
      </c>
      <c r="L2003" s="21">
        <v>-1.0000000000000024</v>
      </c>
      <c r="M2003" s="21">
        <v>-1.0000000000000024</v>
      </c>
      <c r="N2003" s="21">
        <v>-1.6784980305183488</v>
      </c>
      <c r="O2003" s="21">
        <v>-0.6600493576429749</v>
      </c>
      <c r="P2003" s="21">
        <v>0.72389869732128476</v>
      </c>
      <c r="Q2003" s="21">
        <v>-0.1826931576132528</v>
      </c>
      <c r="R2003" s="21">
        <v>2.9851442640753921E-2</v>
      </c>
      <c r="S2003" s="21">
        <v>0.3333333333333342</v>
      </c>
      <c r="T2003" s="21">
        <v>0.34435334352316521</v>
      </c>
      <c r="U2003" s="21">
        <v>0.31278181149454581</v>
      </c>
      <c r="V2003" s="21">
        <v>-3.1306099575151864E-3</v>
      </c>
      <c r="W2003" s="21">
        <v>42.850511196777902</v>
      </c>
      <c r="X2003" s="21">
        <v>1.9971576467473855</v>
      </c>
      <c r="Y2003" s="21">
        <v>-1.0000000000000024</v>
      </c>
      <c r="Z2003" s="21">
        <v>-1.0000000000000024</v>
      </c>
      <c r="AA2003" s="21">
        <v>87.133549728325505</v>
      </c>
      <c r="AB2003" s="21">
        <v>0.36243281084538315</v>
      </c>
      <c r="AC2003" s="21">
        <v>0.3041923385691937</v>
      </c>
      <c r="AD2003" s="21">
        <v>0.218438592363561</v>
      </c>
      <c r="AE2003" s="21">
        <v>44.253187088906898</v>
      </c>
      <c r="AF2003" s="21">
        <v>-1.0000000000000024</v>
      </c>
      <c r="AG2003" s="21">
        <v>-1.0000000000000024</v>
      </c>
      <c r="AH2003" s="21">
        <v>-1.0000000000000024</v>
      </c>
      <c r="AI2003" s="21">
        <v>0</v>
      </c>
      <c r="AJ2003" s="21">
        <v>-3.1306099575151864E-3</v>
      </c>
      <c r="AK2003" s="21">
        <v>-0.13895069889637082</v>
      </c>
      <c r="AL2003" s="21">
        <v>-0.13226045263473882</v>
      </c>
      <c r="AM2003" s="21">
        <v>0.47364707544372009</v>
      </c>
      <c r="AN2003" s="21">
        <v>7.8004379887177594E-2</v>
      </c>
      <c r="AO2003" s="21">
        <v>11.146423391611149</v>
      </c>
      <c r="AP2003" s="21">
        <v>1.2888072340057459</v>
      </c>
      <c r="AQ2003" s="21">
        <v>37.815017105222857</v>
      </c>
      <c r="AR2003" s="21">
        <v>0.98733787839352938</v>
      </c>
      <c r="AS2003" s="21">
        <v>1.9132327452214675</v>
      </c>
      <c r="AT2003" s="21">
        <v>-1.0000000000000024</v>
      </c>
      <c r="AU2003" s="21">
        <v>-1.0000000000000024</v>
      </c>
      <c r="AV2003" s="21">
        <v>6.2896325371823325E-2</v>
      </c>
      <c r="AW2003" s="21">
        <v>87.762307604688289</v>
      </c>
      <c r="AX2003" s="21">
        <v>87.449246608936761</v>
      </c>
      <c r="AY2003" s="21">
        <v>0.18935106954097897</v>
      </c>
      <c r="AZ2003" s="21">
        <v>-1.8537064174475621</v>
      </c>
      <c r="BA2003" s="26">
        <v>1453.0733299887158</v>
      </c>
    </row>
    <row r="2004" spans="1:100" x14ac:dyDescent="0.25">
      <c r="A2004">
        <v>4821</v>
      </c>
      <c r="B2004" t="s">
        <v>2352</v>
      </c>
      <c r="C2004" s="26">
        <v>3</v>
      </c>
      <c r="D2004" s="21">
        <v>5.2584399542522853</v>
      </c>
      <c r="E2004" s="21">
        <v>-3.1223139402355549E-2</v>
      </c>
      <c r="F2004" s="21">
        <v>-9.4477663236552739E-2</v>
      </c>
      <c r="G2004" s="21">
        <v>-9.4477663236552739E-2</v>
      </c>
      <c r="H2004" s="21">
        <v>0.11331430358933914</v>
      </c>
      <c r="I2004" s="21">
        <v>0</v>
      </c>
      <c r="J2004" s="21">
        <v>6.7988582153603492</v>
      </c>
      <c r="K2004" s="21">
        <v>0.11331430358933914</v>
      </c>
      <c r="L2004" s="21">
        <v>-1</v>
      </c>
      <c r="M2004" s="21">
        <v>-1</v>
      </c>
      <c r="N2004" s="21">
        <v>2.2662860717867832</v>
      </c>
      <c r="O2004" s="21">
        <v>11.962820506376083</v>
      </c>
      <c r="P2004" s="21">
        <v>0.54226438873398253</v>
      </c>
      <c r="Q2004" s="21">
        <v>1.5993198359520833E-2</v>
      </c>
      <c r="R2004" s="21">
        <v>6.1764415541509028E-2</v>
      </c>
      <c r="S2004" s="21">
        <v>0.33333333333333304</v>
      </c>
      <c r="T2004" s="21">
        <v>0.27495867590238943</v>
      </c>
      <c r="U2004" s="21">
        <v>-0.15481025327559203</v>
      </c>
      <c r="V2004" s="21">
        <v>-2.0391813380411586E-2</v>
      </c>
      <c r="W2004" s="21">
        <v>12.791025559615209</v>
      </c>
      <c r="X2004" s="21">
        <v>-0.30498884516939728</v>
      </c>
      <c r="Y2004" s="21">
        <v>-1</v>
      </c>
      <c r="Z2004" s="21">
        <v>-1</v>
      </c>
      <c r="AA2004" s="21">
        <v>11.802119722896999</v>
      </c>
      <c r="AB2004" s="21">
        <v>-0.17494899319552903</v>
      </c>
      <c r="AC2004" s="21">
        <v>0.12564905080618738</v>
      </c>
      <c r="AD2004" s="21">
        <v>2.8286537344147246E-2</v>
      </c>
      <c r="AE2004" s="21">
        <v>-1.0506702522597156</v>
      </c>
      <c r="AF2004" s="21">
        <v>-1</v>
      </c>
      <c r="AG2004" s="21">
        <v>-1</v>
      </c>
      <c r="AH2004" s="21">
        <v>-1</v>
      </c>
      <c r="AI2004" s="21">
        <v>0</v>
      </c>
      <c r="AJ2004" s="21">
        <v>-2.0391813380411586E-2</v>
      </c>
      <c r="AK2004" s="21">
        <v>0.15388209716291135</v>
      </c>
      <c r="AL2004" s="21">
        <v>-4.0525044038878966E-2</v>
      </c>
      <c r="AM2004" s="21">
        <v>0.58370339258700765</v>
      </c>
      <c r="AN2004" s="21">
        <v>5.674470602361132E-2</v>
      </c>
      <c r="AO2004" s="21">
        <v>15.361995300489749</v>
      </c>
      <c r="AP2004" s="21">
        <v>1.2159924303958893</v>
      </c>
      <c r="AQ2004" s="21">
        <v>19.589883774975544</v>
      </c>
      <c r="AR2004" s="21">
        <v>0.43308994257971944</v>
      </c>
      <c r="AS2004" s="21">
        <v>-0.19167454158005812</v>
      </c>
      <c r="AT2004" s="21">
        <v>-1</v>
      </c>
      <c r="AU2004" s="21">
        <v>-1</v>
      </c>
      <c r="AV2004" s="21">
        <v>-3.2713247695043718E-2</v>
      </c>
      <c r="AW2004" s="21">
        <v>24.980932659668966</v>
      </c>
      <c r="AX2004" s="21">
        <v>22.941751321627812</v>
      </c>
      <c r="AY2004" s="21">
        <v>-0.10765994492142891</v>
      </c>
      <c r="AZ2004" s="21">
        <v>-72.270498576301861</v>
      </c>
      <c r="BA2004" s="26">
        <v>1253.1274639794624</v>
      </c>
    </row>
    <row r="2005" spans="1:100" x14ac:dyDescent="0.25">
      <c r="A2005">
        <v>4823</v>
      </c>
      <c r="B2005" t="s">
        <v>2353</v>
      </c>
      <c r="C2005" s="26">
        <v>3</v>
      </c>
      <c r="D2005" s="21">
        <v>2.0228399076601211</v>
      </c>
      <c r="E2005" s="21">
        <v>0</v>
      </c>
      <c r="F2005" s="21">
        <v>-0.1346139586973818</v>
      </c>
      <c r="G2005" s="21">
        <v>-0.1346139586973818</v>
      </c>
      <c r="H2005" s="21">
        <v>-6.4699399199911883E-2</v>
      </c>
      <c r="I2005" s="21">
        <v>0</v>
      </c>
      <c r="J2005" s="21">
        <v>-3.8819639519947122</v>
      </c>
      <c r="K2005" s="21">
        <v>-6.4699399199911883E-2</v>
      </c>
      <c r="L2005" s="21">
        <v>-1</v>
      </c>
      <c r="M2005" s="21">
        <v>-1</v>
      </c>
      <c r="N2005" s="21">
        <v>-1.2939879839982376</v>
      </c>
      <c r="O2005" s="21">
        <v>-1.9937380030319729</v>
      </c>
      <c r="P2005" s="21">
        <v>6.6170772462075533E-3</v>
      </c>
      <c r="Q2005" s="21">
        <v>2.3152707534476198</v>
      </c>
      <c r="R2005" s="21">
        <v>0.69874363583492705</v>
      </c>
      <c r="S2005" s="21">
        <v>0.33333333333333343</v>
      </c>
      <c r="T2005" s="21">
        <v>0.22169847865323919</v>
      </c>
      <c r="U2005" s="21">
        <v>-0.10282153504049962</v>
      </c>
      <c r="V2005" s="21">
        <v>0</v>
      </c>
      <c r="W2005" s="21">
        <v>20.676387045839391</v>
      </c>
      <c r="X2005" s="21">
        <v>0.10215003198629069</v>
      </c>
      <c r="Y2005" s="21">
        <v>-1</v>
      </c>
      <c r="Z2005" s="21">
        <v>-1</v>
      </c>
      <c r="AA2005" s="21">
        <v>13.322012912012273</v>
      </c>
      <c r="AB2005" s="21">
        <v>-5.8599490809260871E-2</v>
      </c>
      <c r="AC2005" s="21">
        <v>2.9806330706332301E-3</v>
      </c>
      <c r="AD2005" s="21">
        <v>-0.10544349765461326</v>
      </c>
      <c r="AE2005" s="21">
        <v>-8.0531177696620606</v>
      </c>
      <c r="AF2005" s="21">
        <v>-1</v>
      </c>
      <c r="AG2005" s="21">
        <v>-1</v>
      </c>
      <c r="AH2005" s="21">
        <v>-1</v>
      </c>
      <c r="AI2005" s="21">
        <v>0</v>
      </c>
      <c r="AJ2005" s="21">
        <v>0</v>
      </c>
      <c r="AK2005" s="21">
        <v>8.7133011267682969E-2</v>
      </c>
      <c r="AL2005" s="21">
        <v>-0.11871416609439278</v>
      </c>
      <c r="AM2005" s="21">
        <v>6.0127930333075071E-2</v>
      </c>
      <c r="AN2005" s="21">
        <v>0.3866578708230976</v>
      </c>
      <c r="AO2005" s="21">
        <v>1.9388633146652916</v>
      </c>
      <c r="AP2005" s="21">
        <v>9.0728759401054795</v>
      </c>
      <c r="AQ2005" s="21">
        <v>16.794423093844689</v>
      </c>
      <c r="AR2005" s="21">
        <v>0.45221027694607319</v>
      </c>
      <c r="AS2005" s="21">
        <v>3.745063278637889E-2</v>
      </c>
      <c r="AT2005" s="21">
        <v>-1</v>
      </c>
      <c r="AU2005" s="21">
        <v>-1</v>
      </c>
      <c r="AV2005" s="21">
        <v>0.56412967713754536</v>
      </c>
      <c r="AW2005" s="21">
        <v>20.40115084908577</v>
      </c>
      <c r="AX2005" s="21">
        <v>20.40115084908577</v>
      </c>
      <c r="AY2005" s="21">
        <v>3.169023689077427E-2</v>
      </c>
      <c r="AZ2005" s="21">
        <v>-40.286199707039174</v>
      </c>
      <c r="BA2005" s="26">
        <v>1327.5814992098392</v>
      </c>
      <c r="CU2005" t="e">
        <v>#N/A</v>
      </c>
      <c r="CV2005" t="e">
        <v>#N/A</v>
      </c>
    </row>
    <row r="2006" spans="1:100" x14ac:dyDescent="0.25">
      <c r="A2006">
        <v>4824</v>
      </c>
      <c r="B2006" t="s">
        <v>2354</v>
      </c>
      <c r="C2006" s="26">
        <v>3</v>
      </c>
      <c r="D2006" s="21">
        <v>4.5746189393983849</v>
      </c>
      <c r="E2006" s="21">
        <v>0</v>
      </c>
      <c r="F2006" s="21">
        <v>4.1500792502663572E-2</v>
      </c>
      <c r="G2006" s="21">
        <v>4.1500792502663572E-2</v>
      </c>
      <c r="H2006" s="21">
        <v>-3.2142245978530715E-2</v>
      </c>
      <c r="I2006" s="21">
        <v>0</v>
      </c>
      <c r="J2006" s="21">
        <v>-1.9285347587118433</v>
      </c>
      <c r="K2006" s="21">
        <v>-3.2142245978530715E-2</v>
      </c>
      <c r="L2006" s="21">
        <v>-1.0000000000000011</v>
      </c>
      <c r="M2006" s="21">
        <v>-1.0000000000000011</v>
      </c>
      <c r="N2006" s="21">
        <v>-0.64284491957061485</v>
      </c>
      <c r="O2006" s="21">
        <v>2.6875849731892076</v>
      </c>
      <c r="P2006" s="21">
        <v>-0.1497199996669461</v>
      </c>
      <c r="Q2006" s="21">
        <v>-0.42906953023476585</v>
      </c>
      <c r="R2006" s="21">
        <v>-9.5785588833747923E-2</v>
      </c>
      <c r="S2006" s="21">
        <v>0.33333333333333359</v>
      </c>
      <c r="T2006" s="21">
        <v>0.35484682155434705</v>
      </c>
      <c r="U2006" s="21">
        <v>0.11684462461668416</v>
      </c>
      <c r="V2006" s="21">
        <v>0</v>
      </c>
      <c r="W2006" s="21">
        <v>33.48668101931581</v>
      </c>
      <c r="X2006" s="21">
        <v>1.2092143875539612</v>
      </c>
      <c r="Y2006" s="21">
        <v>-1.0000000000000011</v>
      </c>
      <c r="Z2006" s="21">
        <v>-1.0000000000000011</v>
      </c>
      <c r="AA2006" s="21">
        <v>56.994994227035647</v>
      </c>
      <c r="AB2006" s="21">
        <v>0.30751508620992329</v>
      </c>
      <c r="AC2006" s="21">
        <v>-3.8524732086333502E-2</v>
      </c>
      <c r="AD2006" s="21">
        <v>0.20309162180748178</v>
      </c>
      <c r="AE2006" s="21">
        <v>23.604098796553579</v>
      </c>
      <c r="AF2006" s="21">
        <v>-1.0000000000000011</v>
      </c>
      <c r="AG2006" s="21">
        <v>-1.0000000000000011</v>
      </c>
      <c r="AH2006" s="21">
        <v>-1.0000000000000011</v>
      </c>
      <c r="AI2006" s="21">
        <v>0</v>
      </c>
      <c r="AJ2006" s="21">
        <v>0</v>
      </c>
      <c r="AK2006" s="21">
        <v>0.17877765117018155</v>
      </c>
      <c r="AL2006" s="21">
        <v>9.9692923912270207E-2</v>
      </c>
      <c r="AM2006" s="21">
        <v>2.3840267020612191E-2</v>
      </c>
      <c r="AN2006" s="21">
        <v>3.9822683145336241E-2</v>
      </c>
      <c r="AO2006" s="21">
        <v>1.4898949313662129</v>
      </c>
      <c r="AP2006" s="21">
        <v>1.4940316981947577</v>
      </c>
      <c r="AQ2006" s="21">
        <v>31.55814626060398</v>
      </c>
      <c r="AR2006" s="21">
        <v>0.80502477950436502</v>
      </c>
      <c r="AS2006" s="21">
        <v>1.1770721415754308</v>
      </c>
      <c r="AT2006" s="21">
        <v>-1.0000000000000011</v>
      </c>
      <c r="AU2006" s="21">
        <v>-1.0000000000000011</v>
      </c>
      <c r="AV2006" s="21">
        <v>-5.4284796331084365E-2</v>
      </c>
      <c r="AW2006" s="21">
        <v>61.176610898419597</v>
      </c>
      <c r="AX2006" s="21">
        <v>61.176610898419597</v>
      </c>
      <c r="AY2006" s="21">
        <v>1.1371063022726467E-2</v>
      </c>
      <c r="AZ2006" s="21">
        <v>-9.0921404625508533</v>
      </c>
      <c r="BA2006" s="26">
        <v>1434.8675412149282</v>
      </c>
      <c r="CU2006" t="e">
        <v>#N/A</v>
      </c>
      <c r="CV2006" t="e">
        <v>#N/A</v>
      </c>
    </row>
    <row r="2007" spans="1:100" x14ac:dyDescent="0.25">
      <c r="A2007">
        <v>4827</v>
      </c>
      <c r="B2007" t="s">
        <v>2355</v>
      </c>
      <c r="C2007" s="26">
        <v>3</v>
      </c>
      <c r="D2007" s="21">
        <v>5.1189284601459111</v>
      </c>
      <c r="E2007" s="21">
        <v>5.3323607139704868E-2</v>
      </c>
      <c r="F2007" s="21">
        <v>-4.6831848223881478E-2</v>
      </c>
      <c r="G2007" s="21">
        <v>-4.0870406285106978E-2</v>
      </c>
      <c r="H2007" s="21">
        <v>0.11168534486755731</v>
      </c>
      <c r="I2007" s="21">
        <v>0</v>
      </c>
      <c r="J2007" s="21">
        <v>6.7011206920534399</v>
      </c>
      <c r="K2007" s="21">
        <v>0.11168534486755731</v>
      </c>
      <c r="L2007" s="21">
        <v>-1.0000000000000002</v>
      </c>
      <c r="M2007" s="21">
        <v>-1.0000000000000002</v>
      </c>
      <c r="N2007" s="21">
        <v>2.2337068973511474</v>
      </c>
      <c r="O2007" s="21">
        <v>11.779178745914241</v>
      </c>
      <c r="P2007" s="21">
        <v>-0.88667873116415086</v>
      </c>
      <c r="Q2007" s="21">
        <v>-0.27751096524759078</v>
      </c>
      <c r="R2007" s="21">
        <v>-0.16591672376049849</v>
      </c>
      <c r="S2007" s="21">
        <v>0.33333333333333348</v>
      </c>
      <c r="T2007" s="21">
        <v>0.14645023507041652</v>
      </c>
      <c r="U2007" s="21">
        <v>0.14623016509811781</v>
      </c>
      <c r="V2007" s="21">
        <v>0</v>
      </c>
      <c r="W2007" s="21">
        <v>20.57313554537242</v>
      </c>
      <c r="X2007" s="21">
        <v>0.74849307934532838</v>
      </c>
      <c r="Y2007" s="21">
        <v>-1.0000000000000002</v>
      </c>
      <c r="Z2007" s="21">
        <v>-1.0000000000000002</v>
      </c>
      <c r="AA2007" s="21">
        <v>21.050082825426745</v>
      </c>
      <c r="AB2007" s="21">
        <v>-2.2243521490539209E-3</v>
      </c>
      <c r="AC2007" s="21">
        <v>0.10530229521718479</v>
      </c>
      <c r="AD2007" s="21">
        <v>-9.0220662991834455E-2</v>
      </c>
      <c r="AE2007" s="21">
        <v>0.64286400381482223</v>
      </c>
      <c r="AF2007" s="21">
        <v>-1.0000000000000002</v>
      </c>
      <c r="AG2007" s="21">
        <v>-1.0000000000000002</v>
      </c>
      <c r="AH2007" s="21">
        <v>-1.0000000000000002</v>
      </c>
      <c r="AI2007" s="21">
        <v>0</v>
      </c>
      <c r="AJ2007" s="21">
        <v>0</v>
      </c>
      <c r="AK2007" s="21">
        <v>-6.3234973263589053E-2</v>
      </c>
      <c r="AL2007" s="21">
        <v>-0.12893846077526436</v>
      </c>
      <c r="AM2007" s="21">
        <v>0.19754670974116453</v>
      </c>
      <c r="AN2007" s="21">
        <v>6.7550524072342882E-2</v>
      </c>
      <c r="AO2007" s="21">
        <v>4.6224928772111689</v>
      </c>
      <c r="AP2007" s="21">
        <v>1.0440707979322503</v>
      </c>
      <c r="AQ2007" s="21">
        <v>27.274256237425867</v>
      </c>
      <c r="AR2007" s="21">
        <v>0.62601373350186773</v>
      </c>
      <c r="AS2007" s="21">
        <v>0.8601784242128856</v>
      </c>
      <c r="AT2007" s="21">
        <v>-1.0000000000000002</v>
      </c>
      <c r="AU2007" s="21">
        <v>-1.0000000000000002</v>
      </c>
      <c r="AV2007" s="21">
        <v>-0.20678713004560548</v>
      </c>
      <c r="AW2007" s="21">
        <v>33.873332369273221</v>
      </c>
      <c r="AX2007" s="21">
        <v>33.873332369273221</v>
      </c>
      <c r="AY2007" s="21">
        <v>0.14466615249377909</v>
      </c>
      <c r="AZ2007" s="21">
        <v>-35.734932004243554</v>
      </c>
      <c r="BA2007" s="26">
        <v>1376.3924988487165</v>
      </c>
    </row>
    <row r="2008" spans="1:100" x14ac:dyDescent="0.25">
      <c r="A2008">
        <v>4828</v>
      </c>
      <c r="B2008" t="s">
        <v>1527</v>
      </c>
      <c r="C2008" s="26">
        <v>3</v>
      </c>
      <c r="D2008" s="21">
        <v>5.7501540575785057</v>
      </c>
      <c r="E2008" s="21">
        <v>0</v>
      </c>
      <c r="F2008" s="21">
        <v>-0.24860518741118617</v>
      </c>
      <c r="G2008" s="21">
        <v>-0.24860518741118617</v>
      </c>
      <c r="H2008" s="21">
        <v>-1.3953845351965286E-2</v>
      </c>
      <c r="I2008" s="21">
        <v>0</v>
      </c>
      <c r="J2008" s="21">
        <v>-0.83723072111791597</v>
      </c>
      <c r="K2008" s="21">
        <v>-1.3953845351965286E-2</v>
      </c>
      <c r="L2008" s="21">
        <v>-0.99999999999999789</v>
      </c>
      <c r="M2008" s="21">
        <v>-0.99999999999999789</v>
      </c>
      <c r="N2008" s="21">
        <v>-0.27907690703930604</v>
      </c>
      <c r="O2008" s="21">
        <v>4.6643181490494054</v>
      </c>
      <c r="P2008" s="21">
        <v>9.006348008943529E-3</v>
      </c>
      <c r="Q2008" s="21">
        <v>1.0761309380263473</v>
      </c>
      <c r="R2008" s="21">
        <v>0.37860981659756404</v>
      </c>
      <c r="S2008" s="21">
        <v>0.33333333333333265</v>
      </c>
      <c r="T2008" s="21">
        <v>0.37278394351960537</v>
      </c>
      <c r="U2008" s="21">
        <v>0.11893590578663452</v>
      </c>
      <c r="V2008" s="21">
        <v>-1.0814023954954829E-2</v>
      </c>
      <c r="W2008" s="21">
        <v>33.127720161463323</v>
      </c>
      <c r="X2008" s="21">
        <v>1.1703812118079853</v>
      </c>
      <c r="Y2008" s="21">
        <v>-0.99999999999999789</v>
      </c>
      <c r="Z2008" s="21">
        <v>-0.99999999999999789</v>
      </c>
      <c r="AA2008" s="21">
        <v>32.863029433227069</v>
      </c>
      <c r="AB2008" s="21">
        <v>0.14610677591305599</v>
      </c>
      <c r="AC2008" s="21">
        <v>-0.18553548030972614</v>
      </c>
      <c r="AD2008" s="21">
        <v>2.6562693499993975E-2</v>
      </c>
      <c r="AE2008" s="21">
        <v>-0.64330054483380983</v>
      </c>
      <c r="AF2008" s="21">
        <v>-0.99999999999999789</v>
      </c>
      <c r="AG2008" s="21">
        <v>-0.99999999999999789</v>
      </c>
      <c r="AH2008" s="21">
        <v>-0.99999999999999789</v>
      </c>
      <c r="AI2008" s="21">
        <v>-1.688211216145619E-3</v>
      </c>
      <c r="AJ2008" s="21">
        <v>-1.0814023954954829E-2</v>
      </c>
      <c r="AK2008" s="21">
        <v>0.18002756817837318</v>
      </c>
      <c r="AL2008" s="21">
        <v>-9.9266200181981831E-2</v>
      </c>
      <c r="AM2008" s="21">
        <v>-6.3142001855201899E-2</v>
      </c>
      <c r="AN2008" s="21">
        <v>8.3288380362238779E-3</v>
      </c>
      <c r="AO2008" s="21">
        <v>-0.67841220548818071</v>
      </c>
      <c r="AP2008" s="21">
        <v>-0.28811005000431267</v>
      </c>
      <c r="AQ2008" s="21">
        <v>32.290489440345404</v>
      </c>
      <c r="AR2008" s="21">
        <v>0.81423915868461816</v>
      </c>
      <c r="AS2008" s="21">
        <v>1.1564273664560201</v>
      </c>
      <c r="AT2008" s="21">
        <v>-0.99999999999999789</v>
      </c>
      <c r="AU2008" s="21">
        <v>-0.99999999999999789</v>
      </c>
      <c r="AV2008" s="21">
        <v>0.13000462918637762</v>
      </c>
      <c r="AW2008" s="21">
        <v>37.239237532272185</v>
      </c>
      <c r="AX2008" s="21">
        <v>36.124070912453782</v>
      </c>
      <c r="AY2008" s="21">
        <v>-0.18706730306132482</v>
      </c>
      <c r="AZ2008" s="21">
        <v>-48.46594214947762</v>
      </c>
      <c r="BA2008" s="26">
        <v>1326.4174222093809</v>
      </c>
      <c r="CU2008" t="e">
        <v>#N/A</v>
      </c>
      <c r="CV2008" t="e">
        <v>#N/A</v>
      </c>
    </row>
    <row r="2009" spans="1:100" x14ac:dyDescent="0.25">
      <c r="A2009">
        <v>4829</v>
      </c>
      <c r="B2009" t="s">
        <v>1463</v>
      </c>
      <c r="C2009" s="26">
        <v>3</v>
      </c>
      <c r="D2009" s="21">
        <v>5.1724692387520292</v>
      </c>
      <c r="E2009" s="21">
        <v>0</v>
      </c>
      <c r="F2009" s="21">
        <v>-0.37642551023460108</v>
      </c>
      <c r="G2009" s="21">
        <v>-0.37642551023460108</v>
      </c>
      <c r="H2009" s="21">
        <v>-4.6488816093615284E-2</v>
      </c>
      <c r="I2009" s="21">
        <v>0</v>
      </c>
      <c r="J2009" s="21">
        <v>-2.7893289656169191</v>
      </c>
      <c r="K2009" s="21">
        <v>-4.6488816093615284E-2</v>
      </c>
      <c r="L2009" s="21">
        <v>-1.0000000000000002</v>
      </c>
      <c r="M2009" s="21">
        <v>-1.0000000000000002</v>
      </c>
      <c r="N2009" s="21">
        <v>-0.92977632187230519</v>
      </c>
      <c r="O2009" s="21">
        <v>2.0067147629005113</v>
      </c>
      <c r="P2009" s="21">
        <v>-5.8952763078640461E-2</v>
      </c>
      <c r="Q2009" s="21">
        <v>-1.3993688625414711</v>
      </c>
      <c r="R2009" s="21">
        <v>-0.45629366351947076</v>
      </c>
      <c r="S2009" s="21">
        <v>0.33333333333333348</v>
      </c>
      <c r="T2009" s="21">
        <v>0.35408188223283388</v>
      </c>
      <c r="U2009" s="21">
        <v>6.170220820256489E-2</v>
      </c>
      <c r="V2009" s="21">
        <v>-7.2530590785161962E-3</v>
      </c>
      <c r="W2009" s="21">
        <v>31.534127231353242</v>
      </c>
      <c r="X2009" s="21">
        <v>0.95794305889844578</v>
      </c>
      <c r="Y2009" s="21">
        <v>-1.0000000000000002</v>
      </c>
      <c r="Z2009" s="21">
        <v>-1.0000000000000002</v>
      </c>
      <c r="AA2009" s="21">
        <v>64.300198809598214</v>
      </c>
      <c r="AB2009" s="21">
        <v>0.25181051231799551</v>
      </c>
      <c r="AC2009" s="21">
        <v>0.26305990462440282</v>
      </c>
      <c r="AD2009" s="21">
        <v>0.14957688789289036</v>
      </c>
      <c r="AE2009" s="21">
        <v>33.222365241764436</v>
      </c>
      <c r="AF2009" s="21">
        <v>-1.0000000000000002</v>
      </c>
      <c r="AG2009" s="21">
        <v>-1.0000000000000002</v>
      </c>
      <c r="AH2009" s="21">
        <v>-1.0000000000000002</v>
      </c>
      <c r="AI2009" s="21">
        <v>-2.0994882353904259E-3</v>
      </c>
      <c r="AJ2009" s="21">
        <v>-7.2530590785161962E-3</v>
      </c>
      <c r="AK2009" s="21">
        <v>4.4305170748108899E-2</v>
      </c>
      <c r="AL2009" s="21">
        <v>-0.12891449762187568</v>
      </c>
      <c r="AM2009" s="21">
        <v>2.970767377483843E-2</v>
      </c>
      <c r="AN2009" s="21">
        <v>0.75103487689442072</v>
      </c>
      <c r="AO2009" s="21">
        <v>0.96421769811150448</v>
      </c>
      <c r="AP2009" s="21">
        <v>18.131299434251137</v>
      </c>
      <c r="AQ2009" s="21">
        <v>28.74479826573635</v>
      </c>
      <c r="AR2009" s="21">
        <v>0.7418643646902161</v>
      </c>
      <c r="AS2009" s="21">
        <v>0.91145424280483056</v>
      </c>
      <c r="AT2009" s="21">
        <v>-1.0000000000000002</v>
      </c>
      <c r="AU2009" s="21">
        <v>-1.0000000000000002</v>
      </c>
      <c r="AV2009" s="21">
        <v>-0.8327191737540719</v>
      </c>
      <c r="AW2009" s="21">
        <v>84.438213006749891</v>
      </c>
      <c r="AX2009" s="21">
        <v>83.670917334190477</v>
      </c>
      <c r="AY2009" s="21">
        <v>0.26924875183473151</v>
      </c>
      <c r="AZ2009" s="21">
        <v>24.277005160938501</v>
      </c>
      <c r="BA2009" s="26">
        <v>1419.7001562852492</v>
      </c>
    </row>
    <row r="2010" spans="1:100" x14ac:dyDescent="0.25">
      <c r="A2010">
        <v>4835</v>
      </c>
      <c r="B2010" t="s">
        <v>2356</v>
      </c>
      <c r="C2010" s="26">
        <v>3</v>
      </c>
      <c r="D2010" s="21">
        <v>2.1362121757927444</v>
      </c>
      <c r="E2010" s="21">
        <v>4.373226915873802E-2</v>
      </c>
      <c r="F2010" s="21">
        <v>-5.2903164574039929E-2</v>
      </c>
      <c r="G2010" s="21">
        <v>-4.7040979137673689E-2</v>
      </c>
      <c r="H2010" s="21">
        <v>-0.11567221629765852</v>
      </c>
      <c r="I2010" s="21">
        <v>0</v>
      </c>
      <c r="J2010" s="21">
        <v>-6.9403329778595122</v>
      </c>
      <c r="K2010" s="21">
        <v>-0.11567221629765852</v>
      </c>
      <c r="L2010" s="21">
        <v>-1.0000000000000009</v>
      </c>
      <c r="M2010" s="21">
        <v>-1.0000000000000009</v>
      </c>
      <c r="N2010" s="21">
        <v>-2.3134443259531703</v>
      </c>
      <c r="O2010" s="21">
        <v>-4.851161781204441</v>
      </c>
      <c r="P2010" s="21">
        <v>0.56686291865790706</v>
      </c>
      <c r="Q2010" s="21">
        <v>-0.60142223535231076</v>
      </c>
      <c r="R2010" s="21">
        <v>-0.11372175542620393</v>
      </c>
      <c r="S2010" s="21">
        <v>0.33333333333333359</v>
      </c>
      <c r="T2010" s="21">
        <v>0.41422558419816824</v>
      </c>
      <c r="U2010" s="21">
        <v>-9.5484720670097931E-2</v>
      </c>
      <c r="V2010" s="21">
        <v>0</v>
      </c>
      <c r="W2010" s="21">
        <v>30.709856526362515</v>
      </c>
      <c r="X2010" s="21">
        <v>0.53875105533376022</v>
      </c>
      <c r="Y2010" s="21">
        <v>-1.0000000000000009</v>
      </c>
      <c r="Z2010" s="21">
        <v>-1.0000000000000009</v>
      </c>
      <c r="AA2010" s="21">
        <v>41.923819266710431</v>
      </c>
      <c r="AB2010" s="21">
        <v>0.23256775283350881</v>
      </c>
      <c r="AC2010" s="21">
        <v>8.893178746408896E-2</v>
      </c>
      <c r="AD2010" s="21">
        <v>-9.4945850382115851E-2</v>
      </c>
      <c r="AE2010" s="21">
        <v>11.327684495774109</v>
      </c>
      <c r="AF2010" s="21">
        <v>-1.0000000000000009</v>
      </c>
      <c r="AG2010" s="21">
        <v>-1.0000000000000009</v>
      </c>
      <c r="AH2010" s="21">
        <v>-1.0000000000000009</v>
      </c>
      <c r="AI2010" s="21">
        <v>0</v>
      </c>
      <c r="AJ2010" s="21">
        <v>0</v>
      </c>
      <c r="AK2010" s="21">
        <v>-8.2985608753761639E-5</v>
      </c>
      <c r="AL2010" s="21">
        <v>-0.12839080648696424</v>
      </c>
      <c r="AM2010" s="21">
        <v>4.386246118063436E-2</v>
      </c>
      <c r="AN2010" s="21">
        <v>-3.6156450607092654E-2</v>
      </c>
      <c r="AO2010" s="21">
        <v>1.0961466014720898</v>
      </c>
      <c r="AP2010" s="21">
        <v>-1.5458652976121381</v>
      </c>
      <c r="AQ2010" s="21">
        <v>23.769523548502988</v>
      </c>
      <c r="AR2010" s="21">
        <v>0.65207419686140389</v>
      </c>
      <c r="AS2010" s="21">
        <v>0.42307883903610177</v>
      </c>
      <c r="AT2010" s="21">
        <v>-1.0000000000000009</v>
      </c>
      <c r="AU2010" s="21">
        <v>-1.0000000000000009</v>
      </c>
      <c r="AV2010" s="21">
        <v>-0.16076273456387763</v>
      </c>
      <c r="AW2010" s="21">
        <v>35.526792187893818</v>
      </c>
      <c r="AX2010" s="21">
        <v>35.526792187893818</v>
      </c>
      <c r="AY2010" s="21">
        <v>-1.5647695514927198E-2</v>
      </c>
      <c r="AZ2010" s="21">
        <v>-42.666676844149656</v>
      </c>
      <c r="BA2010" s="26">
        <v>1342.0787847681427</v>
      </c>
    </row>
    <row r="2011" spans="1:100" x14ac:dyDescent="0.25">
      <c r="A2011">
        <v>4838</v>
      </c>
      <c r="B2011" t="s">
        <v>1453</v>
      </c>
      <c r="C2011" s="26">
        <v>3</v>
      </c>
      <c r="D2011" s="21">
        <v>3.3326919795302334</v>
      </c>
      <c r="E2011" s="21">
        <v>-6.1961001895496672E-2</v>
      </c>
      <c r="F2011" s="21">
        <v>0.20448430816551066</v>
      </c>
      <c r="G2011" s="21">
        <v>0.19035666089846881</v>
      </c>
      <c r="H2011" s="21">
        <v>0.38142336556830198</v>
      </c>
      <c r="I2011" s="21">
        <v>0</v>
      </c>
      <c r="J2011" s="21">
        <v>22.88540193409812</v>
      </c>
      <c r="K2011" s="21">
        <v>0.38142336556830198</v>
      </c>
      <c r="L2011" s="21">
        <v>-1.0000000000000016</v>
      </c>
      <c r="M2011" s="21">
        <v>-1.0000000000000016</v>
      </c>
      <c r="N2011" s="21">
        <v>7.6284673113660393</v>
      </c>
      <c r="O2011" s="21">
        <v>26.408450574526814</v>
      </c>
      <c r="P2011" s="21">
        <v>-0.65446110996188311</v>
      </c>
      <c r="Q2011" s="21">
        <v>2.6190771269046134</v>
      </c>
      <c r="R2011" s="21">
        <v>0.59476793397803984</v>
      </c>
      <c r="S2011" s="21">
        <v>0.33333333333333376</v>
      </c>
      <c r="T2011" s="21">
        <v>0.35444088366710319</v>
      </c>
      <c r="U2011" s="21">
        <v>-0.16308163226331374</v>
      </c>
      <c r="V2011" s="21">
        <v>0</v>
      </c>
      <c r="W2011" s="21">
        <v>5.7307687667528562</v>
      </c>
      <c r="X2011" s="21">
        <v>-0.32749962244120157</v>
      </c>
      <c r="Y2011" s="21">
        <v>-1.0000000000000016</v>
      </c>
      <c r="Z2011" s="21">
        <v>-1.0000000000000016</v>
      </c>
      <c r="AA2011" s="21">
        <v>-6.3651450556487639</v>
      </c>
      <c r="AB2011" s="21">
        <v>-0.24578666047748965</v>
      </c>
      <c r="AC2011" s="21">
        <v>7.0157739742317135E-2</v>
      </c>
      <c r="AD2011" s="21">
        <v>-7.8184714392420709E-2</v>
      </c>
      <c r="AE2011" s="21">
        <v>-12.690681756379657</v>
      </c>
      <c r="AF2011" s="21">
        <v>-1.0000000000000016</v>
      </c>
      <c r="AG2011" s="21">
        <v>-1.0000000000000016</v>
      </c>
      <c r="AH2011" s="21">
        <v>-1.0000000000000016</v>
      </c>
      <c r="AI2011" s="21">
        <v>0</v>
      </c>
      <c r="AJ2011" s="21">
        <v>0</v>
      </c>
      <c r="AK2011" s="21">
        <v>3.6092493329969277E-2</v>
      </c>
      <c r="AL2011" s="21">
        <v>-5.0047067346666654E-3</v>
      </c>
      <c r="AM2011" s="21">
        <v>2.3532415968238532E-2</v>
      </c>
      <c r="AN2011" s="21">
        <v>0.17422503179463175</v>
      </c>
      <c r="AO2011" s="21">
        <v>0.76877286585581017</v>
      </c>
      <c r="AP2011" s="21">
        <v>4.3306022611924586</v>
      </c>
      <c r="AQ2011" s="21">
        <v>28.616170700850983</v>
      </c>
      <c r="AR2011" s="21">
        <v>0.52469258473712321</v>
      </c>
      <c r="AS2011" s="21">
        <v>5.3923743127100243E-2</v>
      </c>
      <c r="AT2011" s="21">
        <v>-1.0000000000000016</v>
      </c>
      <c r="AU2011" s="21">
        <v>-1.0000000000000016</v>
      </c>
      <c r="AV2011" s="21">
        <v>0.78512459487650854</v>
      </c>
      <c r="AW2011" s="21">
        <v>24.373907780070525</v>
      </c>
      <c r="AX2011" s="21">
        <v>24.373907780070525</v>
      </c>
      <c r="AY2011" s="21">
        <v>-0.16050912339784823</v>
      </c>
      <c r="AZ2011" s="21">
        <v>-65.574294979028764</v>
      </c>
      <c r="BA2011" s="26">
        <v>1272.9236279678141</v>
      </c>
    </row>
    <row r="2012" spans="1:100" x14ac:dyDescent="0.25">
      <c r="A2012">
        <v>4840</v>
      </c>
      <c r="B2012" t="s">
        <v>2357</v>
      </c>
      <c r="C2012" s="26">
        <v>3</v>
      </c>
      <c r="D2012" s="21">
        <v>2.5847027430815315</v>
      </c>
      <c r="E2012" s="21">
        <v>0</v>
      </c>
      <c r="F2012" s="21">
        <v>-0.34311998802682037</v>
      </c>
      <c r="G2012" s="21">
        <v>-0.34311998802682037</v>
      </c>
      <c r="H2012" s="21">
        <v>-2.8273219806047405E-2</v>
      </c>
      <c r="I2012" s="21">
        <v>0</v>
      </c>
      <c r="J2012" s="21">
        <v>-1.6963931883628458</v>
      </c>
      <c r="K2012" s="21">
        <v>-2.8273219806047405E-2</v>
      </c>
      <c r="L2012" s="21">
        <v>-0.99999999999999889</v>
      </c>
      <c r="M2012" s="21">
        <v>-0.99999999999999889</v>
      </c>
      <c r="N2012" s="21">
        <v>-0.56546439612094912</v>
      </c>
      <c r="O2012" s="21">
        <v>0.5451895666918688</v>
      </c>
      <c r="P2012" s="21">
        <v>0.57034787865446124</v>
      </c>
      <c r="Q2012" s="21">
        <v>-1.6315788724195381</v>
      </c>
      <c r="R2012" s="21">
        <v>-0.50958522950024832</v>
      </c>
      <c r="S2012" s="21">
        <v>0.33037457939198106</v>
      </c>
      <c r="T2012" s="21">
        <v>0.309235725388606</v>
      </c>
      <c r="U2012" s="21">
        <v>-9.6609924173352568E-2</v>
      </c>
      <c r="V2012" s="21">
        <v>0</v>
      </c>
      <c r="W2012" s="21">
        <v>22.850944016531262</v>
      </c>
      <c r="X2012" s="21">
        <v>0.24632163509740568</v>
      </c>
      <c r="Y2012" s="21">
        <v>-0.99999999999999889</v>
      </c>
      <c r="Z2012" s="21">
        <v>-0.99999999999999889</v>
      </c>
      <c r="AA2012" s="21">
        <v>19.334875851466869</v>
      </c>
      <c r="AB2012" s="21">
        <v>5.7297756284006553E-2</v>
      </c>
      <c r="AC2012" s="21">
        <v>4.8428688170904115E-2</v>
      </c>
      <c r="AD2012" s="21">
        <v>-0.16585610316619354</v>
      </c>
      <c r="AE2012" s="21">
        <v>-3.0064829355641454</v>
      </c>
      <c r="AF2012" s="21">
        <v>-0.99999999999999889</v>
      </c>
      <c r="AG2012" s="21">
        <v>-0.99999999999999889</v>
      </c>
      <c r="AH2012" s="21">
        <v>-0.99999999999999889</v>
      </c>
      <c r="AI2012" s="21">
        <v>0</v>
      </c>
      <c r="AJ2012" s="21">
        <v>0</v>
      </c>
      <c r="AK2012" s="21">
        <v>0.70902763438532512</v>
      </c>
      <c r="AL2012" s="21">
        <v>0.17006880817678918</v>
      </c>
      <c r="AM2012" s="21">
        <v>-6.5674459626613134E-3</v>
      </c>
      <c r="AN2012" s="21">
        <v>0.43635166643890272</v>
      </c>
      <c r="AO2012" s="21">
        <v>3.3809520228600927</v>
      </c>
      <c r="AP2012" s="21">
        <v>11.759135701856511</v>
      </c>
      <c r="AQ2012" s="21">
        <v>21.154550828168418</v>
      </c>
      <c r="AR2012" s="21">
        <v>0.54300038060723399</v>
      </c>
      <c r="AS2012" s="21">
        <v>0.21804841529135832</v>
      </c>
      <c r="AT2012" s="21">
        <v>-0.99999999999999889</v>
      </c>
      <c r="AU2012" s="21">
        <v>-0.99999999999999889</v>
      </c>
      <c r="AV2012" s="21">
        <v>-0.85270521752706852</v>
      </c>
      <c r="AW2012" s="21">
        <v>31.639201120015265</v>
      </c>
      <c r="AX2012" s="21">
        <v>31.639201120015265</v>
      </c>
      <c r="AY2012" s="21">
        <v>-2.5735021168801695E-2</v>
      </c>
      <c r="AZ2012" s="21">
        <v>-17.291191607109639</v>
      </c>
      <c r="BA2012" s="26">
        <v>1360.8886330414755</v>
      </c>
      <c r="CU2012" t="e">
        <v>#N/A</v>
      </c>
      <c r="CV2012" t="e">
        <v>#N/A</v>
      </c>
    </row>
    <row r="2013" spans="1:100" x14ac:dyDescent="0.25">
      <c r="A2013">
        <v>4841</v>
      </c>
      <c r="B2013" t="s">
        <v>2358</v>
      </c>
      <c r="C2013" s="26">
        <v>3</v>
      </c>
      <c r="D2013" s="21">
        <v>3.6581002358877841</v>
      </c>
      <c r="E2013" s="21">
        <v>7.4497302366388195E-4</v>
      </c>
      <c r="F2013" s="21">
        <v>-8.8267451856089821E-2</v>
      </c>
      <c r="G2013" s="21">
        <v>-8.8267451856089821E-2</v>
      </c>
      <c r="H2013" s="21">
        <v>-9.5489944677557323E-2</v>
      </c>
      <c r="I2013" s="21">
        <v>0</v>
      </c>
      <c r="J2013" s="21">
        <v>-5.7293966806534389</v>
      </c>
      <c r="K2013" s="21">
        <v>-9.5489944677557323E-2</v>
      </c>
      <c r="L2013" s="21">
        <v>-0.99999999999999711</v>
      </c>
      <c r="M2013" s="21">
        <v>-0.99999999999999711</v>
      </c>
      <c r="N2013" s="21">
        <v>-1.9097988935511463</v>
      </c>
      <c r="O2013" s="21">
        <v>-2.1595638966217412</v>
      </c>
      <c r="P2013" s="21">
        <v>-2.5431745889713309</v>
      </c>
      <c r="Q2013" s="21">
        <v>-0.42819796304155816</v>
      </c>
      <c r="R2013" s="21">
        <v>-0.35213714911173088</v>
      </c>
      <c r="S2013" s="21">
        <v>0.33333333333333265</v>
      </c>
      <c r="T2013" s="21">
        <v>0.23924311826679223</v>
      </c>
      <c r="U2013" s="21">
        <v>-8.0567872521636996E-2</v>
      </c>
      <c r="V2013" s="21">
        <v>0</v>
      </c>
      <c r="W2013" s="21">
        <v>23.49994095024179</v>
      </c>
      <c r="X2013" s="21">
        <v>0.2517046911245937</v>
      </c>
      <c r="Y2013" s="21">
        <v>-0.99999999999999711</v>
      </c>
      <c r="Z2013" s="21">
        <v>-0.99999999999999711</v>
      </c>
      <c r="AA2013" s="21">
        <v>46.690298833282483</v>
      </c>
      <c r="AB2013" s="21">
        <v>-3.1813300896689385E-2</v>
      </c>
      <c r="AC2013" s="21">
        <v>0.1184411965684222</v>
      </c>
      <c r="AD2013" s="21">
        <v>0.3842220049713152</v>
      </c>
      <c r="AE2013" s="21">
        <v>23.542495032152409</v>
      </c>
      <c r="AF2013" s="21">
        <v>-0.99999999999999711</v>
      </c>
      <c r="AG2013" s="21">
        <v>-0.99999999999999711</v>
      </c>
      <c r="AH2013" s="21">
        <v>-0.99999999999999711</v>
      </c>
      <c r="AI2013" s="21">
        <v>0</v>
      </c>
      <c r="AJ2013" s="21">
        <v>0</v>
      </c>
      <c r="AK2013" s="21">
        <v>0.11360390015578166</v>
      </c>
      <c r="AL2013" s="21">
        <v>2.2576267760538796E-3</v>
      </c>
      <c r="AM2013" s="21">
        <v>0.27559311947792675</v>
      </c>
      <c r="AN2013" s="21">
        <v>-0.13116323308935418</v>
      </c>
      <c r="AO2013" s="21">
        <v>7.4578474877270757</v>
      </c>
      <c r="AP2013" s="21">
        <v>-3.2677926933535848</v>
      </c>
      <c r="AQ2013" s="21">
        <v>17.770544269588363</v>
      </c>
      <c r="AR2013" s="21">
        <v>0.49200857907848777</v>
      </c>
      <c r="AS2013" s="21">
        <v>0.15621474644703615</v>
      </c>
      <c r="AT2013" s="21">
        <v>-0.99999999999999711</v>
      </c>
      <c r="AU2013" s="21">
        <v>-0.99999999999999711</v>
      </c>
      <c r="AV2013" s="21">
        <v>-0.44040460096782075</v>
      </c>
      <c r="AW2013" s="21">
        <v>41.262942243307144</v>
      </c>
      <c r="AX2013" s="21">
        <v>41.262942243307144</v>
      </c>
      <c r="AY2013" s="21">
        <v>-2.8707124177109883E-2</v>
      </c>
      <c r="AZ2013" s="21">
        <v>-36.785259115162027</v>
      </c>
      <c r="BA2013" s="26">
        <v>1369.5640489064751</v>
      </c>
    </row>
    <row r="2014" spans="1:100" x14ac:dyDescent="0.25">
      <c r="A2014">
        <v>4845</v>
      </c>
      <c r="B2014" t="s">
        <v>2359</v>
      </c>
      <c r="C2014" s="26">
        <v>3</v>
      </c>
      <c r="D2014" s="21">
        <v>4.3234985048200123</v>
      </c>
      <c r="E2014" s="21">
        <v>0.20992178626390384</v>
      </c>
      <c r="F2014" s="21">
        <v>-0.81831712268888579</v>
      </c>
      <c r="G2014" s="21">
        <v>-0.79519682872131858</v>
      </c>
      <c r="H2014" s="21">
        <v>-0.12590056959562757</v>
      </c>
      <c r="I2014" s="21">
        <v>0</v>
      </c>
      <c r="J2014" s="21">
        <v>-7.5540341757376543</v>
      </c>
      <c r="K2014" s="21">
        <v>-0.12590056959562757</v>
      </c>
      <c r="L2014" s="21">
        <v>-1.0000000000000016</v>
      </c>
      <c r="M2014" s="21">
        <v>-1.0000000000000016</v>
      </c>
      <c r="N2014" s="21">
        <v>-2.5180113919125517</v>
      </c>
      <c r="O2014" s="21">
        <v>-4.0257324996389601</v>
      </c>
      <c r="P2014" s="21">
        <v>-1.0028508405819703</v>
      </c>
      <c r="Q2014" s="21">
        <v>-1.5915041178817273</v>
      </c>
      <c r="R2014" s="21">
        <v>-0.6525887892243315</v>
      </c>
      <c r="S2014" s="21">
        <v>0.33333333333333404</v>
      </c>
      <c r="T2014" s="21">
        <v>0.30371869338481505</v>
      </c>
      <c r="U2014" s="21">
        <v>0.21127651923179819</v>
      </c>
      <c r="V2014" s="21">
        <v>1.4734312993881442E-2</v>
      </c>
      <c r="W2014" s="21">
        <v>39.55853714157827</v>
      </c>
      <c r="X2014" s="21">
        <v>1.7135992122219108</v>
      </c>
      <c r="Y2014" s="21">
        <v>-1.0000000000000016</v>
      </c>
      <c r="Z2014" s="21">
        <v>-1.0000000000000016</v>
      </c>
      <c r="AA2014" s="21">
        <v>76.037684143962707</v>
      </c>
      <c r="AB2014" s="21">
        <v>0.27079124333905252</v>
      </c>
      <c r="AC2014" s="21">
        <v>0.20243393905403098</v>
      </c>
      <c r="AD2014" s="21">
        <v>0.26940953343909235</v>
      </c>
      <c r="AE2014" s="21">
        <v>37.131735791608783</v>
      </c>
      <c r="AF2014" s="21">
        <v>-1.0000000000000016</v>
      </c>
      <c r="AG2014" s="21">
        <v>-1.0000000000000016</v>
      </c>
      <c r="AH2014" s="21">
        <v>-1.0000000000000016</v>
      </c>
      <c r="AI2014" s="21">
        <v>0</v>
      </c>
      <c r="AJ2014" s="21">
        <v>1.4734312993881442E-2</v>
      </c>
      <c r="AK2014" s="21">
        <v>-7.6969331637768207E-3</v>
      </c>
      <c r="AL2014" s="21">
        <v>0.17725946309885601</v>
      </c>
      <c r="AM2014" s="21">
        <v>0.15106064826921048</v>
      </c>
      <c r="AN2014" s="21">
        <v>0.22327507974030505</v>
      </c>
      <c r="AO2014" s="21">
        <v>3.7380315409113791</v>
      </c>
      <c r="AP2014" s="21">
        <v>6.4681743090019062</v>
      </c>
      <c r="AQ2014" s="21">
        <v>32.004502965840608</v>
      </c>
      <c r="AR2014" s="21">
        <v>0.86306285894382906</v>
      </c>
      <c r="AS2014" s="21">
        <v>1.5876986426262831</v>
      </c>
      <c r="AT2014" s="21">
        <v>-1.0000000000000016</v>
      </c>
      <c r="AU2014" s="21">
        <v>-1.0000000000000016</v>
      </c>
      <c r="AV2014" s="21">
        <v>-1.4477856179456503</v>
      </c>
      <c r="AW2014" s="21">
        <v>78.480125953325668</v>
      </c>
      <c r="AX2014" s="21">
        <v>79.953557252713807</v>
      </c>
      <c r="AY2014" s="21">
        <v>0.12932588032787135</v>
      </c>
      <c r="AZ2014" s="21">
        <v>-17.541329666099823</v>
      </c>
      <c r="BA2014" s="26">
        <v>1412.1227920938197</v>
      </c>
      <c r="CU2014" t="e">
        <v>#N/A</v>
      </c>
      <c r="CV2014" t="e">
        <v>#N/A</v>
      </c>
    </row>
    <row r="2015" spans="1:100" x14ac:dyDescent="0.25">
      <c r="A2015">
        <v>4847</v>
      </c>
      <c r="B2015" t="s">
        <v>2360</v>
      </c>
      <c r="C2015" s="26">
        <v>3</v>
      </c>
      <c r="D2015" s="21">
        <v>4.6223775202576984</v>
      </c>
      <c r="E2015" s="21">
        <v>0</v>
      </c>
      <c r="F2015" s="21">
        <v>0.59409565088323268</v>
      </c>
      <c r="G2015" s="21">
        <v>0.59409565088323268</v>
      </c>
      <c r="H2015" s="21">
        <v>5.4647140987143746E-2</v>
      </c>
      <c r="I2015" s="21">
        <v>0</v>
      </c>
      <c r="J2015" s="21">
        <v>3.278828459228623</v>
      </c>
      <c r="K2015" s="21">
        <v>5.4647140987143746E-2</v>
      </c>
      <c r="L2015" s="21">
        <v>-0.99999999999999889</v>
      </c>
      <c r="M2015" s="21">
        <v>-0.99999999999999889</v>
      </c>
      <c r="N2015" s="21">
        <v>1.0929428197428741</v>
      </c>
      <c r="O2015" s="21">
        <v>8.4953016303695534</v>
      </c>
      <c r="P2015" s="21">
        <v>-0.84080794444433271</v>
      </c>
      <c r="Q2015" s="21">
        <v>-1.6842756785352373</v>
      </c>
      <c r="R2015" s="21">
        <v>-0.56899951967430773</v>
      </c>
      <c r="S2015" s="21">
        <v>0.33333333333333298</v>
      </c>
      <c r="T2015" s="21">
        <v>0.23276035432517292</v>
      </c>
      <c r="U2015" s="21">
        <v>-0.19501164465869003</v>
      </c>
      <c r="V2015" s="21">
        <v>0</v>
      </c>
      <c r="W2015" s="21">
        <v>12.657396080506892</v>
      </c>
      <c r="X2015" s="21">
        <v>-0.35826138367492844</v>
      </c>
      <c r="Y2015" s="21">
        <v>-0.99999999999999889</v>
      </c>
      <c r="Z2015" s="21">
        <v>-0.99999999999999889</v>
      </c>
      <c r="AA2015" s="21">
        <v>-1.3470663292676512</v>
      </c>
      <c r="AB2015" s="21">
        <v>-4.3868537209352743E-2</v>
      </c>
      <c r="AC2015" s="21">
        <v>-0.15200899217101152</v>
      </c>
      <c r="AD2015" s="21">
        <v>-7.2831728421639819E-2</v>
      </c>
      <c r="AE2015" s="21">
        <v>-13.435462890100212</v>
      </c>
      <c r="AF2015" s="21">
        <v>-0.99999999999999889</v>
      </c>
      <c r="AG2015" s="21">
        <v>-0.99999999999999889</v>
      </c>
      <c r="AH2015" s="21">
        <v>-0.99999999999999889</v>
      </c>
      <c r="AI2015" s="21">
        <v>0</v>
      </c>
      <c r="AJ2015" s="21">
        <v>0</v>
      </c>
      <c r="AK2015" s="21">
        <v>-8.2034983147791125E-3</v>
      </c>
      <c r="AL2015" s="21">
        <v>-4.7881109892625645E-2</v>
      </c>
      <c r="AM2015" s="21">
        <v>-0.13764877499013295</v>
      </c>
      <c r="AN2015" s="21">
        <v>0.25110200697450769</v>
      </c>
      <c r="AO2015" s="21">
        <v>-3.4822368663272192</v>
      </c>
      <c r="AP2015" s="21">
        <v>6.0381446248995676</v>
      </c>
      <c r="AQ2015" s="21">
        <v>15.93622453973552</v>
      </c>
      <c r="AR2015" s="21">
        <v>0.3710820429998159</v>
      </c>
      <c r="AS2015" s="21">
        <v>-0.30361424268778486</v>
      </c>
      <c r="AT2015" s="21">
        <v>-0.99999999999999889</v>
      </c>
      <c r="AU2015" s="21">
        <v>-0.99999999999999889</v>
      </c>
      <c r="AV2015" s="21">
        <v>2.5096131208925065E-2</v>
      </c>
      <c r="AW2015" s="21">
        <v>13.186379926001477</v>
      </c>
      <c r="AX2015" s="21">
        <v>13.186379926001477</v>
      </c>
      <c r="AY2015" s="21">
        <v>-0.23559277252038036</v>
      </c>
      <c r="AZ2015" s="21">
        <v>-37.003578702166841</v>
      </c>
      <c r="BA2015" s="26">
        <v>1367.5059355082499</v>
      </c>
      <c r="CU2015" t="e">
        <v>#N/A</v>
      </c>
      <c r="CV2015" t="e">
        <v>#N/A</v>
      </c>
    </row>
    <row r="2016" spans="1:100" x14ac:dyDescent="0.25">
      <c r="A2016">
        <v>4851</v>
      </c>
      <c r="B2016" t="s">
        <v>2361</v>
      </c>
      <c r="C2016" s="26">
        <v>3</v>
      </c>
      <c r="D2016" s="21">
        <v>5.0078142726838761</v>
      </c>
      <c r="E2016" s="21">
        <v>0</v>
      </c>
      <c r="F2016" s="21">
        <v>-4.2504595216650669E-2</v>
      </c>
      <c r="G2016" s="21">
        <v>-4.2504595216650669E-2</v>
      </c>
      <c r="H2016" s="21">
        <v>0.14215573801856535</v>
      </c>
      <c r="I2016" s="21">
        <v>-1.2811553151583735E-2</v>
      </c>
      <c r="J2016" s="21">
        <v>7.7606510920188922</v>
      </c>
      <c r="K2016" s="21">
        <v>0.1293441848669816</v>
      </c>
      <c r="L2016" s="21">
        <v>-1</v>
      </c>
      <c r="M2016" s="21">
        <v>-1</v>
      </c>
      <c r="N2016" s="21">
        <v>2.5868836973396316</v>
      </c>
      <c r="O2016" s="21">
        <v>12.72596076948612</v>
      </c>
      <c r="P2016" s="21">
        <v>-0.42253079840599583</v>
      </c>
      <c r="Q2016" s="21">
        <v>-0.87603512114005433</v>
      </c>
      <c r="R2016" s="21">
        <v>-0.33797624171810919</v>
      </c>
      <c r="S2016" s="21">
        <v>0.33333333333333331</v>
      </c>
      <c r="T2016" s="21">
        <v>0.36501812638671843</v>
      </c>
      <c r="U2016" s="21">
        <v>0.30617399105532822</v>
      </c>
      <c r="V2016" s="21">
        <v>-2.1316754372230878E-2</v>
      </c>
      <c r="W2016" s="21">
        <v>34.154580461446663</v>
      </c>
      <c r="X2016" s="21">
        <v>1.6809196873080963</v>
      </c>
      <c r="Y2016" s="21">
        <v>-1</v>
      </c>
      <c r="Z2016" s="21">
        <v>-1</v>
      </c>
      <c r="AA2016" s="21">
        <v>86.013662851782698</v>
      </c>
      <c r="AB2016" s="21">
        <v>0.37172383933702924</v>
      </c>
      <c r="AC2016" s="21">
        <v>0.43195074159033514</v>
      </c>
      <c r="AD2016" s="21">
        <v>0.24026659171371706</v>
      </c>
      <c r="AE2016" s="21">
        <v>52.197058632054059</v>
      </c>
      <c r="AF2016" s="21">
        <v>-1</v>
      </c>
      <c r="AG2016" s="21">
        <v>-1</v>
      </c>
      <c r="AH2016" s="21">
        <v>-1</v>
      </c>
      <c r="AI2016" s="21">
        <v>0</v>
      </c>
      <c r="AJ2016" s="21">
        <v>-2.1316754372230878E-2</v>
      </c>
      <c r="AK2016" s="21">
        <v>6.3001667679824028E-3</v>
      </c>
      <c r="AL2016" s="21">
        <v>0.18711540213368227</v>
      </c>
      <c r="AM2016" s="21">
        <v>7.7052905306871672E-2</v>
      </c>
      <c r="AN2016" s="21">
        <v>-0.1247269350363838</v>
      </c>
      <c r="AO2016" s="21">
        <v>1.9578234665117029</v>
      </c>
      <c r="AP2016" s="21">
        <v>-2.1825963652411828</v>
      </c>
      <c r="AQ2016" s="21">
        <v>41.915231553465595</v>
      </c>
      <c r="AR2016" s="21">
        <v>0.98320869640314923</v>
      </c>
      <c r="AS2016" s="21">
        <v>1.8102638721750768</v>
      </c>
      <c r="AT2016" s="21">
        <v>-1</v>
      </c>
      <c r="AU2016" s="21">
        <v>-1</v>
      </c>
      <c r="AV2016" s="21">
        <v>-0.38048083693475981</v>
      </c>
      <c r="AW2016" s="21">
        <v>96.557027256027609</v>
      </c>
      <c r="AX2016" s="21">
        <v>94.425351818804515</v>
      </c>
      <c r="AY2016" s="21">
        <v>0.28404976563887308</v>
      </c>
      <c r="AZ2016" s="21">
        <v>43.163666727385269</v>
      </c>
      <c r="BA2016" s="26">
        <v>1477.2376840346662</v>
      </c>
    </row>
    <row r="2017" spans="1:100" x14ac:dyDescent="0.25">
      <c r="A2017">
        <v>4854</v>
      </c>
      <c r="B2017" t="s">
        <v>2362</v>
      </c>
      <c r="C2017" s="26">
        <v>3</v>
      </c>
      <c r="D2017" s="21">
        <v>4.539726138804399</v>
      </c>
      <c r="E2017" s="21">
        <v>0</v>
      </c>
      <c r="F2017" s="21">
        <v>0.2991798277954138</v>
      </c>
      <c r="G2017" s="21">
        <v>0.2991798277954138</v>
      </c>
      <c r="H2017" s="21">
        <v>0.12905803140935679</v>
      </c>
      <c r="I2017" s="21">
        <v>-5.9175515548051966E-3</v>
      </c>
      <c r="J2017" s="21">
        <v>7.3884287912730962</v>
      </c>
      <c r="K2017" s="21">
        <v>0.12314047985455161</v>
      </c>
      <c r="L2017" s="21">
        <v>-0.99999999999999889</v>
      </c>
      <c r="M2017" s="21">
        <v>-0.99999999999999889</v>
      </c>
      <c r="N2017" s="21">
        <v>2.4628095970910326</v>
      </c>
      <c r="O2017" s="21">
        <v>12.227334757872912</v>
      </c>
      <c r="P2017" s="21">
        <v>-0.39780516566032592</v>
      </c>
      <c r="Q2017" s="21">
        <v>1.0311111285680634</v>
      </c>
      <c r="R2017" s="21">
        <v>0.36771039622489615</v>
      </c>
      <c r="S2017" s="21">
        <v>0.33333333333333293</v>
      </c>
      <c r="T2017" s="21">
        <v>0.26445012939501433</v>
      </c>
      <c r="U2017" s="21">
        <v>6.3602562636272134E-2</v>
      </c>
      <c r="V2017" s="21">
        <v>-4.6530147376080869E-2</v>
      </c>
      <c r="W2017" s="21">
        <v>19.668615925359479</v>
      </c>
      <c r="X2017" s="21">
        <v>0.37573759514472643</v>
      </c>
      <c r="Y2017" s="21">
        <v>-0.99999999999999889</v>
      </c>
      <c r="Z2017" s="21">
        <v>-0.99999999999999889</v>
      </c>
      <c r="AA2017" s="21">
        <v>16.525913981403324</v>
      </c>
      <c r="AB2017" s="21">
        <v>-1.4858696074321434E-2</v>
      </c>
      <c r="AC2017" s="21">
        <v>-8.5739602686110972E-2</v>
      </c>
      <c r="AD2017" s="21">
        <v>3.0390051956811295E-2</v>
      </c>
      <c r="AE2017" s="21">
        <v>-3.5104123401810652</v>
      </c>
      <c r="AF2017" s="21">
        <v>-0.99999999999999889</v>
      </c>
      <c r="AG2017" s="21">
        <v>-0.99999999999999889</v>
      </c>
      <c r="AH2017" s="21">
        <v>-0.99999999999999889</v>
      </c>
      <c r="AI2017" s="21">
        <v>0</v>
      </c>
      <c r="AJ2017" s="21">
        <v>-4.6530147376080869E-2</v>
      </c>
      <c r="AK2017" s="21">
        <v>0.1457831244710614</v>
      </c>
      <c r="AL2017" s="21">
        <v>-6.6753885226365189E-2</v>
      </c>
      <c r="AM2017" s="21">
        <v>6.8121085460640343E-2</v>
      </c>
      <c r="AN2017" s="21">
        <v>0.32383393325326409</v>
      </c>
      <c r="AO2017" s="21">
        <v>2.4319427588713158</v>
      </c>
      <c r="AP2017" s="21">
        <v>7.7620789051997781</v>
      </c>
      <c r="AQ2017" s="21">
        <v>27.057044716632582</v>
      </c>
      <c r="AR2017" s="21">
        <v>0.61485587798853847</v>
      </c>
      <c r="AS2017" s="21">
        <v>0.49887807499927783</v>
      </c>
      <c r="AT2017" s="21">
        <v>-0.99999999999999889</v>
      </c>
      <c r="AU2017" s="21">
        <v>-0.99999999999999889</v>
      </c>
      <c r="AV2017" s="21">
        <v>0.66689022402031028</v>
      </c>
      <c r="AW2017" s="21">
        <v>36.515327644475988</v>
      </c>
      <c r="AX2017" s="21">
        <v>31.862312906867906</v>
      </c>
      <c r="AY2017" s="21">
        <v>-0.1506949596887002</v>
      </c>
      <c r="AZ2017" s="21">
        <v>-24.409485645477165</v>
      </c>
      <c r="BA2017" s="26">
        <v>1363.2834335300581</v>
      </c>
      <c r="CU2017" t="e">
        <v>#N/A</v>
      </c>
      <c r="CV2017" t="e">
        <v>#N/A</v>
      </c>
    </row>
    <row r="2018" spans="1:100" x14ac:dyDescent="0.25">
      <c r="A2018">
        <v>4855</v>
      </c>
      <c r="B2018" t="s">
        <v>2105</v>
      </c>
      <c r="C2018" s="26">
        <v>3</v>
      </c>
      <c r="D2018" s="21">
        <v>4.8933847787373388</v>
      </c>
      <c r="E2018" s="21">
        <v>0</v>
      </c>
      <c r="F2018" s="21">
        <v>0.30625649521783188</v>
      </c>
      <c r="G2018" s="21">
        <v>0.30625649521783188</v>
      </c>
      <c r="H2018" s="21">
        <v>0.57285435398796136</v>
      </c>
      <c r="I2018" s="21">
        <v>0</v>
      </c>
      <c r="J2018" s="21">
        <v>34.3712612392777</v>
      </c>
      <c r="K2018" s="21">
        <v>0.57285435398796136</v>
      </c>
      <c r="L2018" s="21">
        <v>-0.99999999999999944</v>
      </c>
      <c r="M2018" s="21">
        <v>-0.99999999999999944</v>
      </c>
      <c r="N2018" s="21">
        <v>11.457087079759226</v>
      </c>
      <c r="O2018" s="21">
        <v>39.570902513232845</v>
      </c>
      <c r="P2018" s="21">
        <v>2.7399538962210408</v>
      </c>
      <c r="Q2018" s="21">
        <v>2.0161893097882402</v>
      </c>
      <c r="R2018" s="21">
        <v>0.85471044488285419</v>
      </c>
      <c r="S2018" s="21">
        <v>0.33333333333333309</v>
      </c>
      <c r="T2018" s="21">
        <v>0.37522466588557996</v>
      </c>
      <c r="U2018" s="21">
        <v>9.7514890181343475E-2</v>
      </c>
      <c r="V2018" s="21">
        <v>0</v>
      </c>
      <c r="W2018" s="21">
        <v>9.3287414164918143</v>
      </c>
      <c r="X2018" s="21">
        <v>0.56765453850857261</v>
      </c>
      <c r="Y2018" s="21">
        <v>-0.99999999999999944</v>
      </c>
      <c r="Z2018" s="21">
        <v>-0.99999999999999944</v>
      </c>
      <c r="AA2018" s="21">
        <v>37.416998033024576</v>
      </c>
      <c r="AB2018" s="21">
        <v>0.23440147460131858</v>
      </c>
      <c r="AC2018" s="21">
        <v>0.17517205143577294</v>
      </c>
      <c r="AD2018" s="21">
        <v>0.13509739739590659</v>
      </c>
      <c r="AE2018" s="21">
        <v>27.233546171649898</v>
      </c>
      <c r="AF2018" s="21">
        <v>-0.99999999999999944</v>
      </c>
      <c r="AG2018" s="21">
        <v>-0.99999999999999944</v>
      </c>
      <c r="AH2018" s="21">
        <v>-0.99999999999999944</v>
      </c>
      <c r="AI2018" s="21">
        <v>0</v>
      </c>
      <c r="AJ2018" s="21">
        <v>0</v>
      </c>
      <c r="AK2018" s="21">
        <v>-1.9150385385080557E-2</v>
      </c>
      <c r="AL2018" s="21">
        <v>5.2311747574198153E-2</v>
      </c>
      <c r="AM2018" s="21">
        <v>0.10580812268237516</v>
      </c>
      <c r="AN2018" s="21">
        <v>1.668833852275254E-2</v>
      </c>
      <c r="AO2018" s="21">
        <v>2.5494511401339763</v>
      </c>
      <c r="AP2018" s="21">
        <v>0.67876720093980425</v>
      </c>
      <c r="AQ2018" s="21">
        <v>43.700002655769495</v>
      </c>
      <c r="AR2018" s="21">
        <v>0.80607288940025645</v>
      </c>
      <c r="AS2018" s="21">
        <v>1.1405088924965336</v>
      </c>
      <c r="AT2018" s="21">
        <v>-0.99999999999999944</v>
      </c>
      <c r="AU2018" s="21">
        <v>-0.99999999999999944</v>
      </c>
      <c r="AV2018" s="21">
        <v>1.1609669401006861</v>
      </c>
      <c r="AW2018" s="21">
        <v>77.666667747197252</v>
      </c>
      <c r="AX2018" s="21">
        <v>77.666667747197252</v>
      </c>
      <c r="AY2018" s="21">
        <v>0.15182676521777752</v>
      </c>
      <c r="AZ2018" s="21">
        <v>1.5552860294702544</v>
      </c>
      <c r="BA2018" s="26">
        <v>1439.0649288292188</v>
      </c>
    </row>
    <row r="2019" spans="1:100" x14ac:dyDescent="0.25">
      <c r="A2019">
        <v>4856</v>
      </c>
      <c r="B2019" t="s">
        <v>2363</v>
      </c>
      <c r="C2019" s="26">
        <v>2</v>
      </c>
      <c r="D2019" s="21">
        <v>3.6328391811050258</v>
      </c>
      <c r="E2019" s="21">
        <v>-2.2010120221038286E-2</v>
      </c>
      <c r="F2019" s="21">
        <v>2.2129674111079162E-2</v>
      </c>
      <c r="G2019" s="21">
        <v>2.9897036571389146E-2</v>
      </c>
      <c r="H2019" s="21">
        <v>5.8412616743000627E-2</v>
      </c>
      <c r="I2019" s="21">
        <v>0</v>
      </c>
      <c r="J2019" s="21">
        <v>3.5047570045800374</v>
      </c>
      <c r="K2019" s="21">
        <v>5.8412616743000627E-2</v>
      </c>
      <c r="L2019" s="21">
        <v>-1</v>
      </c>
      <c r="M2019" s="21">
        <v>-1</v>
      </c>
      <c r="N2019" s="21">
        <v>1.1682523348600125</v>
      </c>
      <c r="O2019" s="21">
        <v>7.485394977515103</v>
      </c>
      <c r="P2019" s="21">
        <v>5.6308788678133992E-2</v>
      </c>
      <c r="Q2019" s="21">
        <v>0.41986727795150125</v>
      </c>
      <c r="R2019" s="21">
        <v>0.13939718537745133</v>
      </c>
      <c r="S2019" s="21">
        <v>0.32577367965783993</v>
      </c>
      <c r="T2019" s="21">
        <v>0.26449830455765883</v>
      </c>
      <c r="U2019" s="21">
        <v>5.3250780943006969E-2</v>
      </c>
      <c r="V2019" s="21">
        <v>-2.5897045027353524E-3</v>
      </c>
      <c r="W2019" s="21">
        <v>22.779699100949465</v>
      </c>
      <c r="X2019" s="21">
        <v>0.68998554167604431</v>
      </c>
      <c r="Y2019" s="21">
        <v>-1</v>
      </c>
      <c r="Z2019" s="21">
        <v>-1</v>
      </c>
      <c r="AA2019" s="21">
        <v>39.247652096858147</v>
      </c>
      <c r="AB2019" s="21">
        <v>9.009305653855651E-2</v>
      </c>
      <c r="AC2019" s="21">
        <v>9.0296311820259392E-2</v>
      </c>
      <c r="AD2019" s="21">
        <v>8.5939742325626775E-2</v>
      </c>
      <c r="AE2019" s="21">
        <v>15.103553563709243</v>
      </c>
      <c r="AF2019" s="21">
        <v>-1</v>
      </c>
      <c r="AG2019" s="21">
        <v>-1</v>
      </c>
      <c r="AH2019" s="21">
        <v>-1</v>
      </c>
      <c r="AI2019" s="21">
        <v>-1.6870803696506919E-3</v>
      </c>
      <c r="AJ2019" s="21">
        <v>-2.5897045027353524E-3</v>
      </c>
      <c r="AK2019" s="21">
        <v>0.12336909733989851</v>
      </c>
      <c r="AL2019" s="21">
        <v>4.8458859649348825E-2</v>
      </c>
      <c r="AM2019" s="21">
        <v>0.13534528243520982</v>
      </c>
      <c r="AN2019" s="21">
        <v>4.8095577779843933E-2</v>
      </c>
      <c r="AO2019" s="21">
        <v>3.833440251171929</v>
      </c>
      <c r="AP2019" s="21">
        <v>1.6117210391506518</v>
      </c>
      <c r="AQ2019" s="21">
        <v>27.873195258457251</v>
      </c>
      <c r="AR2019" s="21">
        <v>0.65900738238763856</v>
      </c>
      <c r="AS2019" s="21">
        <v>0.77259630824240788</v>
      </c>
      <c r="AT2019" s="21">
        <v>-1</v>
      </c>
      <c r="AU2019" s="21">
        <v>-1</v>
      </c>
      <c r="AV2019" s="21">
        <v>0.23670202279839087</v>
      </c>
      <c r="AW2019" s="21">
        <v>50.673726094417006</v>
      </c>
      <c r="AX2019" s="21">
        <v>50.733329410577227</v>
      </c>
      <c r="AY2019" s="21">
        <v>0.13469610860180997</v>
      </c>
      <c r="AZ2019" s="21">
        <v>-5.6010026500291561</v>
      </c>
      <c r="BA2019" s="26">
        <v>1431.4390369868004</v>
      </c>
    </row>
    <row r="2020" spans="1:100" x14ac:dyDescent="0.25">
      <c r="A2020">
        <v>4859</v>
      </c>
      <c r="B2020" t="s">
        <v>2364</v>
      </c>
      <c r="C2020" s="26">
        <v>3</v>
      </c>
      <c r="D2020" s="21">
        <v>3.7512768727823831</v>
      </c>
      <c r="E2020" s="21">
        <v>0</v>
      </c>
      <c r="F2020" s="21">
        <v>6.2453410098814555E-2</v>
      </c>
      <c r="G2020" s="21">
        <v>6.2453410098814555E-2</v>
      </c>
      <c r="H2020" s="21">
        <v>0.27103154300780463</v>
      </c>
      <c r="I2020" s="21">
        <v>0</v>
      </c>
      <c r="J2020" s="21">
        <v>16.261892580468277</v>
      </c>
      <c r="K2020" s="21">
        <v>0.27103154300780463</v>
      </c>
      <c r="L2020" s="21">
        <v>-1.0000000000000011</v>
      </c>
      <c r="M2020" s="21">
        <v>-1.0000000000000011</v>
      </c>
      <c r="N2020" s="21">
        <v>5.4206308601560895</v>
      </c>
      <c r="O2020" s="21">
        <v>20.07562286334948</v>
      </c>
      <c r="P2020" s="21">
        <v>-0.95861821073225162</v>
      </c>
      <c r="Q2020" s="21">
        <v>2.4606251334054381</v>
      </c>
      <c r="R2020" s="21">
        <v>0.72104584473584576</v>
      </c>
      <c r="S2020" s="21">
        <v>0.33333333333333348</v>
      </c>
      <c r="T2020" s="21">
        <v>0.39686623404341115</v>
      </c>
      <c r="U2020" s="21">
        <v>0.10686757218054944</v>
      </c>
      <c r="V2020" s="21">
        <v>-9.5941042525826952E-3</v>
      </c>
      <c r="W2020" s="21">
        <v>22.257659691876281</v>
      </c>
      <c r="X2020" s="21">
        <v>0.87122796829427873</v>
      </c>
      <c r="Y2020" s="21">
        <v>-1.0000000000000011</v>
      </c>
      <c r="Z2020" s="21">
        <v>-1.0000000000000011</v>
      </c>
      <c r="AA2020" s="21">
        <v>67.789375905963951</v>
      </c>
      <c r="AB2020" s="21">
        <v>5.4161625649271447E-2</v>
      </c>
      <c r="AC2020" s="21">
        <v>0.47783556603501759</v>
      </c>
      <c r="AD2020" s="21">
        <v>0.36421621570274698</v>
      </c>
      <c r="AE2020" s="21">
        <v>44.810670369351811</v>
      </c>
      <c r="AF2020" s="21">
        <v>-1.0000000000000011</v>
      </c>
      <c r="AG2020" s="21">
        <v>-1.0000000000000011</v>
      </c>
      <c r="AH2020" s="21">
        <v>-1.0000000000000011</v>
      </c>
      <c r="AI2020" s="21">
        <v>0</v>
      </c>
      <c r="AJ2020" s="21">
        <v>-9.5941042525826952E-3</v>
      </c>
      <c r="AK2020" s="21">
        <v>-3.5025309482964659E-2</v>
      </c>
      <c r="AL2020" s="21">
        <v>0.11346600372516029</v>
      </c>
      <c r="AM2020" s="21">
        <v>0.38976681629727628</v>
      </c>
      <c r="AN2020" s="21">
        <v>0.30646869379072783</v>
      </c>
      <c r="AO2020" s="21">
        <v>9.5690438600170822</v>
      </c>
      <c r="AP2020" s="21">
        <v>8.2290473633939953</v>
      </c>
      <c r="AQ2020" s="21">
        <v>38.519552272344534</v>
      </c>
      <c r="AR2020" s="21">
        <v>0.8274730353047115</v>
      </c>
      <c r="AS2020" s="21">
        <v>1.1422595113020837</v>
      </c>
      <c r="AT2020" s="21">
        <v>-1.0000000000000011</v>
      </c>
      <c r="AU2020" s="21">
        <v>-1.0000000000000011</v>
      </c>
      <c r="AV2020" s="21">
        <v>0.78349925483466021</v>
      </c>
      <c r="AW2020" s="21">
        <v>96.094046132707419</v>
      </c>
      <c r="AX2020" s="21">
        <v>95.134635707449135</v>
      </c>
      <c r="AY2020" s="21">
        <v>0.33444528339188878</v>
      </c>
      <c r="AZ2020" s="21">
        <v>59.119067157635307</v>
      </c>
      <c r="BA2020" s="26">
        <v>1578.8983847071861</v>
      </c>
      <c r="CU2020" t="e">
        <v>#N/A</v>
      </c>
      <c r="CV2020" t="e">
        <v>#N/A</v>
      </c>
    </row>
    <row r="2021" spans="1:100" x14ac:dyDescent="0.25">
      <c r="A2021">
        <v>4902</v>
      </c>
      <c r="B2021" t="s">
        <v>2365</v>
      </c>
      <c r="C2021" s="26">
        <v>2</v>
      </c>
      <c r="D2021" s="21">
        <v>4.2325384244299817</v>
      </c>
      <c r="E2021" s="21">
        <v>0.11119992116083383</v>
      </c>
      <c r="F2021" s="21">
        <v>0.35383722844787607</v>
      </c>
      <c r="G2021" s="21">
        <v>0.36311090602006535</v>
      </c>
      <c r="H2021" s="21">
        <v>0.12734775682095545</v>
      </c>
      <c r="I2021" s="21">
        <v>0</v>
      </c>
      <c r="J2021" s="21">
        <v>7.6408654092573247</v>
      </c>
      <c r="K2021" s="21">
        <v>0.12734775682095545</v>
      </c>
      <c r="L2021" s="21">
        <v>-1</v>
      </c>
      <c r="M2021" s="21">
        <v>-1</v>
      </c>
      <c r="N2021" s="21">
        <v>2.5469551364191085</v>
      </c>
      <c r="O2021" s="21">
        <v>11.781730188412688</v>
      </c>
      <c r="P2021" s="21">
        <v>0.7309464445954742</v>
      </c>
      <c r="Q2021" s="21">
        <v>1.9966706278514916</v>
      </c>
      <c r="R2021" s="21">
        <v>0.65729572757200239</v>
      </c>
      <c r="S2021" s="21">
        <v>0.33865962721443493</v>
      </c>
      <c r="T2021" s="21">
        <v>0.31890303385667712</v>
      </c>
      <c r="U2021" s="21">
        <v>0.12061912938365948</v>
      </c>
      <c r="V2021" s="21">
        <v>6.3183139380455673E-3</v>
      </c>
      <c r="W2021" s="21">
        <v>27.031596908191073</v>
      </c>
      <c r="X2021" s="21">
        <v>1.002076059338556</v>
      </c>
      <c r="Y2021" s="21">
        <v>-1</v>
      </c>
      <c r="Z2021" s="21">
        <v>-1</v>
      </c>
      <c r="AA2021" s="21">
        <v>48.001624852028897</v>
      </c>
      <c r="AB2021" s="21">
        <v>0.16565921912229639</v>
      </c>
      <c r="AC2021" s="21">
        <v>0.16589115158217227</v>
      </c>
      <c r="AD2021" s="21">
        <v>0.16088540662536893</v>
      </c>
      <c r="AE2021" s="21">
        <v>22.065198467050255</v>
      </c>
      <c r="AF2021" s="21">
        <v>-1</v>
      </c>
      <c r="AG2021" s="21">
        <v>-1</v>
      </c>
      <c r="AH2021" s="21">
        <v>-1</v>
      </c>
      <c r="AI2021" s="21">
        <v>3.1975656609944661E-3</v>
      </c>
      <c r="AJ2021" s="21">
        <v>6.3183139380455673E-3</v>
      </c>
      <c r="AK2021" s="21">
        <v>3.2331357021275119E-2</v>
      </c>
      <c r="AL2021" s="21">
        <v>0.1394965999679722</v>
      </c>
      <c r="AM2021" s="21">
        <v>2.9311498533682569E-2</v>
      </c>
      <c r="AN2021" s="21">
        <v>0.1541293616813712</v>
      </c>
      <c r="AO2021" s="21">
        <v>1.1334048098158831</v>
      </c>
      <c r="AP2021" s="21">
        <v>4.3117564805066975</v>
      </c>
      <c r="AQ2021" s="21">
        <v>32.399640570362799</v>
      </c>
      <c r="AR2021" s="21">
        <v>0.75864330378441691</v>
      </c>
      <c r="AS2021" s="21">
        <v>1.0948063768798011</v>
      </c>
      <c r="AT2021" s="21">
        <v>-1</v>
      </c>
      <c r="AU2021" s="21">
        <v>-1</v>
      </c>
      <c r="AV2021" s="21">
        <v>0.92397424227613445</v>
      </c>
      <c r="AW2021" s="21">
        <v>60.762039225678933</v>
      </c>
      <c r="AX2021" s="21">
        <v>60.953805875699665</v>
      </c>
      <c r="AY2021" s="21">
        <v>0.21240317382227109</v>
      </c>
      <c r="AZ2021" s="21">
        <v>8.0126939686802174</v>
      </c>
      <c r="BA2021" s="26">
        <v>1419.7229684958131</v>
      </c>
    </row>
    <row r="2022" spans="1:100" x14ac:dyDescent="0.25">
      <c r="A2022">
        <v>4903</v>
      </c>
      <c r="B2022" t="s">
        <v>1858</v>
      </c>
      <c r="C2022" s="26">
        <v>3</v>
      </c>
      <c r="D2022" s="21">
        <v>4.6699385044047252</v>
      </c>
      <c r="E2022" s="21">
        <v>-0.10277930255022721</v>
      </c>
      <c r="F2022" s="21">
        <v>-1.4159938940325349</v>
      </c>
      <c r="G2022" s="21">
        <v>-1.4468646311862088</v>
      </c>
      <c r="H2022" s="21">
        <v>0.26674751118653112</v>
      </c>
      <c r="I2022" s="21">
        <v>0</v>
      </c>
      <c r="J2022" s="21">
        <v>16.004850671191864</v>
      </c>
      <c r="K2022" s="21">
        <v>0.26674751118653112</v>
      </c>
      <c r="L2022" s="21">
        <v>-0.99999999999999944</v>
      </c>
      <c r="M2022" s="21">
        <v>-0.99999999999999944</v>
      </c>
      <c r="N2022" s="21">
        <v>5.3349502237306217</v>
      </c>
      <c r="O2022" s="21">
        <v>19.227924544410389</v>
      </c>
      <c r="P2022" s="21">
        <v>0.8225085254697897</v>
      </c>
      <c r="Q2022" s="21">
        <v>-2.5562324884899259</v>
      </c>
      <c r="R2022" s="21">
        <v>-0.7147032960435632</v>
      </c>
      <c r="S2022" s="21">
        <v>0.2629290435105866</v>
      </c>
      <c r="T2022" s="21">
        <v>0.26477877156666468</v>
      </c>
      <c r="U2022" s="21">
        <v>8.3467602350505224E-2</v>
      </c>
      <c r="V2022" s="21">
        <v>-4.0002989070926552E-2</v>
      </c>
      <c r="W2022" s="21">
        <v>12.176996686811965</v>
      </c>
      <c r="X2022" s="21">
        <v>0.36633991169637459</v>
      </c>
      <c r="Y2022" s="21">
        <v>-0.99999999999999944</v>
      </c>
      <c r="Z2022" s="21">
        <v>-0.99999999999999944</v>
      </c>
      <c r="AA2022" s="21">
        <v>23.313093081457676</v>
      </c>
      <c r="AB2022" s="21">
        <v>-4.7606940675172987E-2</v>
      </c>
      <c r="AC2022" s="21">
        <v>-3.2950144909392257E-2</v>
      </c>
      <c r="AD2022" s="21">
        <v>0.31757307939835072</v>
      </c>
      <c r="AE2022" s="21">
        <v>11.850799690689277</v>
      </c>
      <c r="AF2022" s="21">
        <v>-0.99999999999999944</v>
      </c>
      <c r="AG2022" s="21">
        <v>-0.99999999999999944</v>
      </c>
      <c r="AH2022" s="21">
        <v>-0.99999999999999944</v>
      </c>
      <c r="AI2022" s="21">
        <v>-4.1580606627303757E-2</v>
      </c>
      <c r="AJ2022" s="21">
        <v>-4.0002989070926552E-2</v>
      </c>
      <c r="AK2022" s="21">
        <v>-0.27266574834507401</v>
      </c>
      <c r="AL2022" s="21">
        <v>4.3351407617156959E-2</v>
      </c>
      <c r="AM2022" s="21">
        <v>8.2116506849448656E-2</v>
      </c>
      <c r="AN2022" s="21">
        <v>-0.18569214025340108</v>
      </c>
      <c r="AO2022" s="21">
        <v>0.68958392951084513</v>
      </c>
      <c r="AP2022" s="21">
        <v>-4.4255464682492418</v>
      </c>
      <c r="AQ2022" s="21">
        <v>28.181847358003829</v>
      </c>
      <c r="AR2022" s="21">
        <v>0.57117242835682991</v>
      </c>
      <c r="AS2022" s="21">
        <v>0.63308742288290565</v>
      </c>
      <c r="AT2022" s="21">
        <v>-0.99999999999999944</v>
      </c>
      <c r="AU2022" s="21">
        <v>-0.99999999999999944</v>
      </c>
      <c r="AV2022" s="21">
        <v>-2.161567927229771</v>
      </c>
      <c r="AW2022" s="21">
        <v>38.115471157618821</v>
      </c>
      <c r="AX2022" s="21">
        <v>33.283560117980088</v>
      </c>
      <c r="AY2022" s="21">
        <v>5.0857995214145441E-2</v>
      </c>
      <c r="AZ2022" s="21">
        <v>-22.642014144350348</v>
      </c>
      <c r="BA2022" s="26">
        <v>1348.448480078076</v>
      </c>
    </row>
    <row r="2023" spans="1:100" x14ac:dyDescent="0.25">
      <c r="A2023">
        <v>4904</v>
      </c>
      <c r="B2023" t="s">
        <v>2366</v>
      </c>
      <c r="C2023" s="26">
        <v>3</v>
      </c>
      <c r="D2023" s="21">
        <v>6.2621147385633966</v>
      </c>
      <c r="E2023" s="21">
        <v>-3.5360432237982772E-3</v>
      </c>
      <c r="F2023" s="21">
        <v>0.29157158022055046</v>
      </c>
      <c r="G2023" s="21">
        <v>0.29157158022055046</v>
      </c>
      <c r="H2023" s="21">
        <v>8.104505601157129E-2</v>
      </c>
      <c r="I2023" s="21">
        <v>0</v>
      </c>
      <c r="J2023" s="21">
        <v>4.8627033606942787</v>
      </c>
      <c r="K2023" s="21">
        <v>8.104505601157129E-2</v>
      </c>
      <c r="L2023" s="21">
        <v>-0.99999999999999956</v>
      </c>
      <c r="M2023" s="21">
        <v>-0.99999999999999956</v>
      </c>
      <c r="N2023" s="21">
        <v>1.6209011202314261</v>
      </c>
      <c r="O2023" s="21">
        <v>11.416389679478225</v>
      </c>
      <c r="P2023" s="21">
        <v>1.4029402359796288</v>
      </c>
      <c r="Q2023" s="21">
        <v>-1.7562891063229329</v>
      </c>
      <c r="R2023" s="21">
        <v>-0.58402324011518336</v>
      </c>
      <c r="S2023" s="21">
        <v>0.34145893745947919</v>
      </c>
      <c r="T2023" s="21">
        <v>0.23411026756232076</v>
      </c>
      <c r="U2023" s="21">
        <v>6.6683787941335379E-2</v>
      </c>
      <c r="V2023" s="21">
        <v>0</v>
      </c>
      <c r="W2023" s="21">
        <v>22.44831747806256</v>
      </c>
      <c r="X2023" s="21">
        <v>0.66203623500455733</v>
      </c>
      <c r="Y2023" s="21">
        <v>-0.99999999999999956</v>
      </c>
      <c r="Z2023" s="21">
        <v>-0.99999999999999956</v>
      </c>
      <c r="AA2023" s="21">
        <v>67.139239131763617</v>
      </c>
      <c r="AB2023" s="21">
        <v>0.30135988560319182</v>
      </c>
      <c r="AC2023" s="21">
        <v>0.33420269604697173</v>
      </c>
      <c r="AD2023" s="21">
        <v>0.26993631622616177</v>
      </c>
      <c r="AE2023" s="21">
        <v>45.274944893816254</v>
      </c>
      <c r="AF2023" s="21">
        <v>-0.99999999999999956</v>
      </c>
      <c r="AG2023" s="21">
        <v>-0.99999999999999956</v>
      </c>
      <c r="AH2023" s="21">
        <v>-0.99999999999999956</v>
      </c>
      <c r="AI2023" s="21">
        <v>-5.4480750393844993E-2</v>
      </c>
      <c r="AJ2023" s="21">
        <v>0</v>
      </c>
      <c r="AK2023" s="21">
        <v>-0.14599946074037934</v>
      </c>
      <c r="AL2023" s="21">
        <v>-7.1062819969696878E-2</v>
      </c>
      <c r="AM2023" s="21">
        <v>-0.19549360754030629</v>
      </c>
      <c r="AN2023" s="21">
        <v>0.55578219046097355</v>
      </c>
      <c r="AO2023" s="21">
        <v>-5.6173374922095549</v>
      </c>
      <c r="AP2023" s="21">
        <v>13.539240661675853</v>
      </c>
      <c r="AQ2023" s="21">
        <v>27.311020838756839</v>
      </c>
      <c r="AR2023" s="21">
        <v>0.64225299296313532</v>
      </c>
      <c r="AS2023" s="21">
        <v>0.74308129101612885</v>
      </c>
      <c r="AT2023" s="21">
        <v>-0.99999999999999956</v>
      </c>
      <c r="AU2023" s="21">
        <v>-0.99999999999999956</v>
      </c>
      <c r="AV2023" s="21">
        <v>-0.2924516598946324</v>
      </c>
      <c r="AW2023" s="21">
        <v>92.094869472917736</v>
      </c>
      <c r="AX2023" s="21">
        <v>91.005254465040835</v>
      </c>
      <c r="AY2023" s="21">
        <v>0.29528783977292627</v>
      </c>
      <c r="AZ2023" s="21">
        <v>19.416524834414254</v>
      </c>
      <c r="BA2023" s="26">
        <v>1486.4102049516935</v>
      </c>
    </row>
    <row r="2024" spans="1:100" x14ac:dyDescent="0.25">
      <c r="A2024">
        <v>4905</v>
      </c>
      <c r="B2024" t="s">
        <v>2367</v>
      </c>
      <c r="C2024" s="26">
        <v>3</v>
      </c>
      <c r="D2024" s="21">
        <v>4.1482189028158665</v>
      </c>
      <c r="E2024" s="21">
        <v>-8.1224990952418391E-2</v>
      </c>
      <c r="F2024" s="21">
        <v>1.6975026436858438</v>
      </c>
      <c r="G2024" s="21">
        <v>1.6806947169800059</v>
      </c>
      <c r="H2024" s="21">
        <v>0.2861735610611108</v>
      </c>
      <c r="I2024" s="21">
        <v>0</v>
      </c>
      <c r="J2024" s="21">
        <v>17.17041366366665</v>
      </c>
      <c r="K2024" s="21">
        <v>0.2861735610611108</v>
      </c>
      <c r="L2024" s="21">
        <v>-1.0000000000000009</v>
      </c>
      <c r="M2024" s="21">
        <v>-1.0000000000000009</v>
      </c>
      <c r="N2024" s="21">
        <v>5.7234712212222156</v>
      </c>
      <c r="O2024" s="21">
        <v>22.999327283462524</v>
      </c>
      <c r="P2024" s="21">
        <v>-0.41255165948092953</v>
      </c>
      <c r="Q2024" s="21">
        <v>0.96013043631293382</v>
      </c>
      <c r="R2024" s="21">
        <v>0.20664665997709047</v>
      </c>
      <c r="S2024" s="21">
        <v>0.33333333333333354</v>
      </c>
      <c r="T2024" s="21">
        <v>0.34208550429129547</v>
      </c>
      <c r="U2024" s="21">
        <v>0.36738060342238532</v>
      </c>
      <c r="V2024" s="21">
        <v>1.5740486666648415E-2</v>
      </c>
      <c r="W2024" s="21">
        <v>30.894654666102078</v>
      </c>
      <c r="X2024" s="21">
        <v>1.9619627812109124</v>
      </c>
      <c r="Y2024" s="21">
        <v>-1.0000000000000009</v>
      </c>
      <c r="Z2024" s="21">
        <v>-1.0000000000000009</v>
      </c>
      <c r="AA2024" s="21">
        <v>75.400407319009815</v>
      </c>
      <c r="AB2024" s="21">
        <v>0.21023414097276183</v>
      </c>
      <c r="AC2024" s="21">
        <v>0.25171846898711958</v>
      </c>
      <c r="AD2024" s="21">
        <v>0.42402950989873073</v>
      </c>
      <c r="AE2024" s="21">
        <v>44.299105992930578</v>
      </c>
      <c r="AF2024" s="21">
        <v>-1.0000000000000009</v>
      </c>
      <c r="AG2024" s="21">
        <v>-1.0000000000000009</v>
      </c>
      <c r="AH2024" s="21">
        <v>-1.0000000000000009</v>
      </c>
      <c r="AI2024" s="21">
        <v>0</v>
      </c>
      <c r="AJ2024" s="21">
        <v>1.5740486666648415E-2</v>
      </c>
      <c r="AK2024" s="21">
        <v>1.4750515711615736E-2</v>
      </c>
      <c r="AL2024" s="21">
        <v>3.2090583620532478E-2</v>
      </c>
      <c r="AM2024" s="21">
        <v>0.33776447786602815</v>
      </c>
      <c r="AN2024" s="21">
        <v>0.10657557672676174</v>
      </c>
      <c r="AO2024" s="21">
        <v>8.5178645252087826</v>
      </c>
      <c r="AP2024" s="21">
        <v>2.8248423362717054</v>
      </c>
      <c r="AQ2024" s="21">
        <v>48.065068329768742</v>
      </c>
      <c r="AR2024" s="21">
        <v>1.0585399277136629</v>
      </c>
      <c r="AS2024" s="21">
        <v>2.2481363422720237</v>
      </c>
      <c r="AT2024" s="21">
        <v>-1.0000000000000009</v>
      </c>
      <c r="AU2024" s="21">
        <v>-1.0000000000000009</v>
      </c>
      <c r="AV2024" s="21">
        <v>1.8873413769570964</v>
      </c>
      <c r="AW2024" s="21">
        <v>101.22457693874399</v>
      </c>
      <c r="AX2024" s="21">
        <v>102.79862560540884</v>
      </c>
      <c r="AY2024" s="21">
        <v>0.37615595774947425</v>
      </c>
      <c r="AZ2024" s="21">
        <v>38.582670039260428</v>
      </c>
      <c r="BA2024" s="26">
        <v>1539.8413942425557</v>
      </c>
    </row>
    <row r="2025" spans="1:100" x14ac:dyDescent="0.25">
      <c r="A2025">
        <v>4906</v>
      </c>
      <c r="B2025" t="s">
        <v>2368</v>
      </c>
      <c r="C2025" s="26">
        <v>3</v>
      </c>
      <c r="D2025" s="21">
        <v>4.4217971726395531</v>
      </c>
      <c r="E2025" s="21">
        <v>-6.5909248653530775E-2</v>
      </c>
      <c r="F2025" s="21">
        <v>-0.18873978222212145</v>
      </c>
      <c r="G2025" s="21">
        <v>-0.20416471849240075</v>
      </c>
      <c r="H2025" s="21">
        <v>0.11077889897010702</v>
      </c>
      <c r="I2025" s="21">
        <v>0</v>
      </c>
      <c r="J2025" s="21">
        <v>6.6467339382064221</v>
      </c>
      <c r="K2025" s="21">
        <v>0.11077889897010702</v>
      </c>
      <c r="L2025" s="21">
        <v>-0.99999999999999978</v>
      </c>
      <c r="M2025" s="21">
        <v>-0.99999999999999978</v>
      </c>
      <c r="N2025" s="21">
        <v>2.2155779794021404</v>
      </c>
      <c r="O2025" s="21">
        <v>10.864366392353574</v>
      </c>
      <c r="P2025" s="21">
        <v>-1.4917147991202793</v>
      </c>
      <c r="Q2025" s="21">
        <v>2.5177515798722894</v>
      </c>
      <c r="R2025" s="21">
        <v>0.66863218623495524</v>
      </c>
      <c r="S2025" s="21">
        <v>0.33333333333333315</v>
      </c>
      <c r="T2025" s="21">
        <v>0.38845733415294703</v>
      </c>
      <c r="U2025" s="21">
        <v>0.31041831235718931</v>
      </c>
      <c r="V2025" s="21">
        <v>4.3602534621094173E-3</v>
      </c>
      <c r="W2025" s="21">
        <v>37.031613373418892</v>
      </c>
      <c r="X2025" s="21">
        <v>1.9230343937956778</v>
      </c>
      <c r="Y2025" s="21">
        <v>-0.99999999999999978</v>
      </c>
      <c r="Z2025" s="21">
        <v>-0.99999999999999978</v>
      </c>
      <c r="AA2025" s="21">
        <v>96.160488993641223</v>
      </c>
      <c r="AB2025" s="21">
        <v>0.50085142507283775</v>
      </c>
      <c r="AC2025" s="21">
        <v>0.29050212309509937</v>
      </c>
      <c r="AD2025" s="21">
        <v>0.37785132051181036</v>
      </c>
      <c r="AE2025" s="21">
        <v>58.460243433987401</v>
      </c>
      <c r="AF2025" s="21">
        <v>-0.99999999999999978</v>
      </c>
      <c r="AG2025" s="21">
        <v>-0.99999999999999978</v>
      </c>
      <c r="AH2025" s="21">
        <v>-0.99999999999999978</v>
      </c>
      <c r="AI2025" s="21">
        <v>-5.4249478243299657E-3</v>
      </c>
      <c r="AJ2025" s="21">
        <v>4.3602534621094173E-3</v>
      </c>
      <c r="AK2025" s="21">
        <v>-5.7330019799132215E-2</v>
      </c>
      <c r="AL2025" s="21">
        <v>2.3189427515805758E-2</v>
      </c>
      <c r="AM2025" s="21">
        <v>-0.18414618645996828</v>
      </c>
      <c r="AN2025" s="21">
        <v>-0.10432819478612293</v>
      </c>
      <c r="AO2025" s="21">
        <v>-4.8903047604948666</v>
      </c>
      <c r="AP2025" s="21">
        <v>-2.4922577320740436</v>
      </c>
      <c r="AQ2025" s="21">
        <v>43.678347311625309</v>
      </c>
      <c r="AR2025" s="21">
        <v>1.0365692333055792</v>
      </c>
      <c r="AS2025" s="21">
        <v>2.0338132927657844</v>
      </c>
      <c r="AT2025" s="21">
        <v>-0.99999999999999978</v>
      </c>
      <c r="AU2025" s="21">
        <v>-0.99999999999999978</v>
      </c>
      <c r="AV2025" s="21">
        <v>0.4644674677425546</v>
      </c>
      <c r="AW2025" s="21">
        <v>104.53259765392077</v>
      </c>
      <c r="AX2025" s="21">
        <v>104.86012404364513</v>
      </c>
      <c r="AY2025" s="21">
        <v>0.43684252366624332</v>
      </c>
      <c r="AZ2025" s="21">
        <v>14.169407716852731</v>
      </c>
      <c r="BA2025" s="26">
        <v>1495.4310658212974</v>
      </c>
    </row>
    <row r="2026" spans="1:100" x14ac:dyDescent="0.25">
      <c r="A2026">
        <v>4907</v>
      </c>
      <c r="B2026" t="s">
        <v>2369</v>
      </c>
      <c r="C2026" s="26">
        <v>2</v>
      </c>
      <c r="D2026" s="21">
        <v>4.9980088065218453</v>
      </c>
      <c r="E2026" s="21">
        <v>0.28123238728452626</v>
      </c>
      <c r="F2026" s="21">
        <v>0.7772366427162033</v>
      </c>
      <c r="G2026" s="21">
        <v>0.78843301673511168</v>
      </c>
      <c r="H2026" s="21">
        <v>0.21533820970607798</v>
      </c>
      <c r="I2026" s="21">
        <v>0</v>
      </c>
      <c r="J2026" s="21">
        <v>12.920292582364677</v>
      </c>
      <c r="K2026" s="21">
        <v>0.21533820970607798</v>
      </c>
      <c r="L2026" s="21">
        <v>-1</v>
      </c>
      <c r="M2026" s="21">
        <v>-1</v>
      </c>
      <c r="N2026" s="21">
        <v>4.3067641941215591</v>
      </c>
      <c r="O2026" s="21">
        <v>17.265674669060395</v>
      </c>
      <c r="P2026" s="21">
        <v>1.5920699994384111</v>
      </c>
      <c r="Q2026" s="21">
        <v>4.0093399386207347</v>
      </c>
      <c r="R2026" s="21">
        <v>1.3183537485568098</v>
      </c>
      <c r="S2026" s="21">
        <v>0.35510755725528981</v>
      </c>
      <c r="T2026" s="21">
        <v>0.38834652471924241</v>
      </c>
      <c r="U2026" s="21">
        <v>0.20660969214616898</v>
      </c>
      <c r="V2026" s="21">
        <v>1.7688720613464791E-2</v>
      </c>
      <c r="W2026" s="21">
        <v>32.458820429567403</v>
      </c>
      <c r="X2026" s="21">
        <v>1.4004358212716239</v>
      </c>
      <c r="Y2026" s="21">
        <v>-1</v>
      </c>
      <c r="Z2026" s="21">
        <v>-1</v>
      </c>
      <c r="AA2026" s="21">
        <v>59.175403949314386</v>
      </c>
      <c r="AB2026" s="21">
        <v>0.26211366689762533</v>
      </c>
      <c r="AC2026" s="21">
        <v>0.26238220359000231</v>
      </c>
      <c r="AD2026" s="21">
        <v>0.25654783562824507</v>
      </c>
      <c r="AE2026" s="21">
        <v>30.951207651592039</v>
      </c>
      <c r="AF2026" s="21">
        <v>-1</v>
      </c>
      <c r="AG2026" s="21">
        <v>-1</v>
      </c>
      <c r="AH2026" s="21">
        <v>-1</v>
      </c>
      <c r="AI2026" s="21">
        <v>9.43244406892901E-3</v>
      </c>
      <c r="AJ2026" s="21">
        <v>1.7688720613464791E-2</v>
      </c>
      <c r="AK2026" s="21">
        <v>-8.3871380671218007E-2</v>
      </c>
      <c r="AL2026" s="21">
        <v>0.25569933766046532</v>
      </c>
      <c r="AM2026" s="21">
        <v>-0.10603254597058452</v>
      </c>
      <c r="AN2026" s="21">
        <v>0.28947340618563827</v>
      </c>
      <c r="AO2026" s="21">
        <v>-2.312984666177603</v>
      </c>
      <c r="AP2026" s="21">
        <v>7.7581459565001838</v>
      </c>
      <c r="AQ2026" s="21">
        <v>38.177303058665743</v>
      </c>
      <c r="AR2026" s="21">
        <v>0.88582096437109137</v>
      </c>
      <c r="AS2026" s="21">
        <v>1.5060829744393283</v>
      </c>
      <c r="AT2026" s="21">
        <v>-1</v>
      </c>
      <c r="AU2026" s="21">
        <v>-1</v>
      </c>
      <c r="AV2026" s="21">
        <v>1.801224854646315</v>
      </c>
      <c r="AW2026" s="21">
        <v>73.639002125338607</v>
      </c>
      <c r="AX2026" s="21">
        <v>73.999465199099731</v>
      </c>
      <c r="AY2026" s="21">
        <v>0.31159032065899345</v>
      </c>
      <c r="AZ2026" s="21">
        <v>25.389540226862774</v>
      </c>
      <c r="BA2026" s="26">
        <v>1465.6514055017105</v>
      </c>
    </row>
    <row r="2027" spans="1:100" x14ac:dyDescent="0.25">
      <c r="A2027">
        <v>4908</v>
      </c>
      <c r="B2027" t="s">
        <v>2370</v>
      </c>
      <c r="C2027" s="26">
        <v>3</v>
      </c>
      <c r="D2027" s="21">
        <v>4.493446454730365</v>
      </c>
      <c r="E2027" s="21">
        <v>0</v>
      </c>
      <c r="F2027" s="21">
        <v>-2.6080346141219363E-2</v>
      </c>
      <c r="G2027" s="21">
        <v>-2.6080346141219363E-2</v>
      </c>
      <c r="H2027" s="21">
        <v>8.6265370368657807E-2</v>
      </c>
      <c r="I2027" s="21">
        <v>0</v>
      </c>
      <c r="J2027" s="21">
        <v>5.1759222221194685</v>
      </c>
      <c r="K2027" s="21">
        <v>8.6265370368657807E-2</v>
      </c>
      <c r="L2027" s="21">
        <v>-1</v>
      </c>
      <c r="M2027" s="21">
        <v>-1</v>
      </c>
      <c r="N2027" s="21">
        <v>1.7253074073731562</v>
      </c>
      <c r="O2027" s="21">
        <v>9.6432883307086161</v>
      </c>
      <c r="P2027" s="21">
        <v>-0.1605253752274893</v>
      </c>
      <c r="Q2027" s="21">
        <v>0.14039114672609487</v>
      </c>
      <c r="R2027" s="21">
        <v>4.2765298500169337E-2</v>
      </c>
      <c r="S2027" s="21">
        <v>0.33999375946519189</v>
      </c>
      <c r="T2027" s="21">
        <v>0.35517067722863821</v>
      </c>
      <c r="U2027" s="21">
        <v>0.21522869495262681</v>
      </c>
      <c r="V2027" s="21">
        <v>-1.5865457053694111E-2</v>
      </c>
      <c r="W2027" s="21">
        <v>32.330492168964199</v>
      </c>
      <c r="X2027" s="21">
        <v>1.3898852681322895</v>
      </c>
      <c r="Y2027" s="21">
        <v>-1</v>
      </c>
      <c r="Z2027" s="21">
        <v>-1</v>
      </c>
      <c r="AA2027" s="21">
        <v>67.639147637757901</v>
      </c>
      <c r="AB2027" s="21">
        <v>0.10526437619611193</v>
      </c>
      <c r="AC2027" s="21">
        <v>0.34597348949515438</v>
      </c>
      <c r="AD2027" s="21">
        <v>0.2540799377146043</v>
      </c>
      <c r="AE2027" s="21">
        <v>35.265890170293524</v>
      </c>
      <c r="AF2027" s="21">
        <v>-1</v>
      </c>
      <c r="AG2027" s="21">
        <v>-1</v>
      </c>
      <c r="AH2027" s="21">
        <v>-1</v>
      </c>
      <c r="AI2027" s="21">
        <v>0</v>
      </c>
      <c r="AJ2027" s="21">
        <v>-1.5865457053694111E-2</v>
      </c>
      <c r="AK2027" s="21">
        <v>7.8770852345003181E-2</v>
      </c>
      <c r="AL2027" s="21">
        <v>3.7041345295671935E-3</v>
      </c>
      <c r="AM2027" s="21">
        <v>-0.11561512669192024</v>
      </c>
      <c r="AN2027" s="21">
        <v>-0.11638192040014114</v>
      </c>
      <c r="AO2027" s="21">
        <v>-2.4965239055729906</v>
      </c>
      <c r="AP2027" s="21">
        <v>-2.8910273373556912</v>
      </c>
      <c r="AQ2027" s="21">
        <v>37.506414391083688</v>
      </c>
      <c r="AR2027" s="21">
        <v>0.89452767459276339</v>
      </c>
      <c r="AS2027" s="21">
        <v>1.4761506385009469</v>
      </c>
      <c r="AT2027" s="21">
        <v>-1</v>
      </c>
      <c r="AU2027" s="21">
        <v>-1</v>
      </c>
      <c r="AV2027" s="21">
        <v>1.6684952358949977E-2</v>
      </c>
      <c r="AW2027" s="21">
        <v>74.391408631110892</v>
      </c>
      <c r="AX2027" s="21">
        <v>72.804862925741475</v>
      </c>
      <c r="AY2027" s="21">
        <v>0.2283056948992804</v>
      </c>
      <c r="AZ2027" s="21">
        <v>3.5849272197082578</v>
      </c>
      <c r="BA2027" s="26">
        <v>1495.7620942124233</v>
      </c>
      <c r="CU2027" t="e">
        <v>#N/A</v>
      </c>
      <c r="CV2027" t="e">
        <v>#N/A</v>
      </c>
    </row>
    <row r="2028" spans="1:100" x14ac:dyDescent="0.25">
      <c r="A2028">
        <v>4909</v>
      </c>
      <c r="B2028" t="s">
        <v>2371</v>
      </c>
      <c r="C2028" s="26">
        <v>3</v>
      </c>
      <c r="D2028" s="21">
        <v>5.9842675435538357</v>
      </c>
      <c r="E2028" s="21">
        <v>0.40624852699593267</v>
      </c>
      <c r="F2028" s="21">
        <v>9.6940564742422561E-2</v>
      </c>
      <c r="G2028" s="21">
        <v>0.25904610478638812</v>
      </c>
      <c r="H2028" s="21">
        <v>0.25276520771279698</v>
      </c>
      <c r="I2028" s="21">
        <v>0</v>
      </c>
      <c r="J2028" s="21">
        <v>15.165912462767821</v>
      </c>
      <c r="K2028" s="21">
        <v>0.25276520771279698</v>
      </c>
      <c r="L2028" s="21">
        <v>-0.99999999999999922</v>
      </c>
      <c r="M2028" s="21">
        <v>-0.99999999999999922</v>
      </c>
      <c r="N2028" s="21">
        <v>5.05530415425594</v>
      </c>
      <c r="O2028" s="21">
        <v>21.409226111108037</v>
      </c>
      <c r="P2028" s="21">
        <v>0.17164639256618175</v>
      </c>
      <c r="Q2028" s="21">
        <v>-0.77650825072425778</v>
      </c>
      <c r="R2028" s="21">
        <v>-0.22721653097891409</v>
      </c>
      <c r="S2028" s="21">
        <v>0.33333333333333315</v>
      </c>
      <c r="T2028" s="21">
        <v>0.33786992511150371</v>
      </c>
      <c r="U2028" s="21">
        <v>0.24277753760201148</v>
      </c>
      <c r="V2028" s="21">
        <v>2.9501850749467384E-2</v>
      </c>
      <c r="W2028" s="21">
        <v>27.628697563340751</v>
      </c>
      <c r="X2028" s="21">
        <v>1.5710958974150608</v>
      </c>
      <c r="Y2028" s="21">
        <v>-0.99999999999999922</v>
      </c>
      <c r="Z2028" s="21">
        <v>-0.99999999999999922</v>
      </c>
      <c r="AA2028" s="21">
        <v>60.84023654340146</v>
      </c>
      <c r="AB2028" s="21">
        <v>0.22627792706596953</v>
      </c>
      <c r="AC2028" s="21">
        <v>0.40760721269473116</v>
      </c>
      <c r="AD2028" s="21">
        <v>3.4889970460091069E-2</v>
      </c>
      <c r="AE2028" s="21">
        <v>33.438755511039581</v>
      </c>
      <c r="AF2028" s="21">
        <v>-0.99999999999999922</v>
      </c>
      <c r="AG2028" s="21">
        <v>-0.99999999999999922</v>
      </c>
      <c r="AH2028" s="21">
        <v>-0.99999999999999922</v>
      </c>
      <c r="AI2028" s="21">
        <v>0</v>
      </c>
      <c r="AJ2028" s="21">
        <v>2.9501850749467384E-2</v>
      </c>
      <c r="AK2028" s="21">
        <v>-9.7585362249712829E-2</v>
      </c>
      <c r="AL2028" s="21">
        <v>3.4910258834605218E-2</v>
      </c>
      <c r="AM2028" s="21">
        <v>0.13415681509658689</v>
      </c>
      <c r="AN2028" s="21">
        <v>5.074522997751324E-2</v>
      </c>
      <c r="AO2028" s="21">
        <v>2.8659935661661056</v>
      </c>
      <c r="AP2028" s="21">
        <v>1.4431820436108551</v>
      </c>
      <c r="AQ2028" s="21">
        <v>42.794610026108565</v>
      </c>
      <c r="AR2028" s="21">
        <v>0.94348264679631577</v>
      </c>
      <c r="AS2028" s="21">
        <v>1.8238611051278582</v>
      </c>
      <c r="AT2028" s="21">
        <v>-0.99999999999999922</v>
      </c>
      <c r="AU2028" s="21">
        <v>-0.99999999999999922</v>
      </c>
      <c r="AV2028" s="21">
        <v>3.1829573807474018E-2</v>
      </c>
      <c r="AW2028" s="21">
        <v>83.692644698120276</v>
      </c>
      <c r="AX2028" s="21">
        <v>86.642829773067035</v>
      </c>
      <c r="AY2028" s="21">
        <v>8.8654215278656676E-2</v>
      </c>
      <c r="AZ2028" s="21">
        <v>4.9937082341569905</v>
      </c>
      <c r="BA2028" s="26">
        <v>1475.1211577951456</v>
      </c>
    </row>
    <row r="2029" spans="1:100" x14ac:dyDescent="0.25">
      <c r="A2029">
        <v>4910</v>
      </c>
      <c r="B2029" t="s">
        <v>2372</v>
      </c>
      <c r="C2029" s="26">
        <v>3</v>
      </c>
      <c r="D2029" s="21">
        <v>5.3137119971275375</v>
      </c>
      <c r="E2029" s="21">
        <v>-0.19443212173890062</v>
      </c>
      <c r="F2029" s="21">
        <v>-1.7245167973042309E-2</v>
      </c>
      <c r="G2029" s="21">
        <v>-0.10912488783631752</v>
      </c>
      <c r="H2029" s="21">
        <v>0.10641065475461869</v>
      </c>
      <c r="I2029" s="21">
        <v>0</v>
      </c>
      <c r="J2029" s="21">
        <v>6.3846392852771157</v>
      </c>
      <c r="K2029" s="21">
        <v>0.10641065475461869</v>
      </c>
      <c r="L2029" s="21">
        <v>-1.0000000000000009</v>
      </c>
      <c r="M2029" s="21">
        <v>-1.0000000000000009</v>
      </c>
      <c r="N2029" s="21">
        <v>2.1282130950923719</v>
      </c>
      <c r="O2029" s="21">
        <v>11.589226394568341</v>
      </c>
      <c r="P2029" s="21">
        <v>-0.15214723196676519</v>
      </c>
      <c r="Q2029" s="21">
        <v>3.7028980105845918E-2</v>
      </c>
      <c r="R2029" s="21">
        <v>-2.5224991195579548E-2</v>
      </c>
      <c r="S2029" s="21">
        <v>0.33333333333333348</v>
      </c>
      <c r="T2029" s="21">
        <v>0.31026303551629125</v>
      </c>
      <c r="U2029" s="21">
        <v>0.32093653647739573</v>
      </c>
      <c r="V2029" s="21">
        <v>-1.2380876718758867E-2</v>
      </c>
      <c r="W2029" s="21">
        <v>33.829654954145717</v>
      </c>
      <c r="X2029" s="21">
        <v>1.7038769832937068</v>
      </c>
      <c r="Y2029" s="21">
        <v>-1.0000000000000009</v>
      </c>
      <c r="Z2029" s="21">
        <v>-1.0000000000000009</v>
      </c>
      <c r="AA2029" s="21">
        <v>84.352309758893043</v>
      </c>
      <c r="AB2029" s="21">
        <v>0.30124986680364196</v>
      </c>
      <c r="AC2029" s="21">
        <v>0.18921832511571046</v>
      </c>
      <c r="AD2029" s="21">
        <v>0.5204894039995055</v>
      </c>
      <c r="AE2029" s="21">
        <v>50.547879795942919</v>
      </c>
      <c r="AF2029" s="21">
        <v>-1.0000000000000009</v>
      </c>
      <c r="AG2029" s="21">
        <v>-1.0000000000000009</v>
      </c>
      <c r="AH2029" s="21">
        <v>-1.0000000000000009</v>
      </c>
      <c r="AI2029" s="21">
        <v>0</v>
      </c>
      <c r="AJ2029" s="21">
        <v>-1.2380876718758867E-2</v>
      </c>
      <c r="AK2029" s="21">
        <v>0.30426537270517739</v>
      </c>
      <c r="AL2029" s="21">
        <v>-5.1215419491248394E-2</v>
      </c>
      <c r="AM2029" s="21">
        <v>5.3145360350881868E-2</v>
      </c>
      <c r="AN2029" s="21">
        <v>0.23476835086737835</v>
      </c>
      <c r="AO2029" s="21">
        <v>2.849960872297935</v>
      </c>
      <c r="AP2029" s="21">
        <v>5.6131316742282165</v>
      </c>
      <c r="AQ2029" s="21">
        <v>40.214294239422841</v>
      </c>
      <c r="AR2029" s="21">
        <v>0.95215202860826198</v>
      </c>
      <c r="AS2029" s="21">
        <v>1.8102876380483257</v>
      </c>
      <c r="AT2029" s="21">
        <v>-1.0000000000000009</v>
      </c>
      <c r="AU2029" s="21">
        <v>-1.0000000000000009</v>
      </c>
      <c r="AV2029" s="21">
        <v>-0.13434987903189702</v>
      </c>
      <c r="AW2029" s="21">
        <v>101.55466782768958</v>
      </c>
      <c r="AX2029" s="21">
        <v>100.3165801558137</v>
      </c>
      <c r="AY2029" s="21">
        <v>0.43490901365677809</v>
      </c>
      <c r="AZ2029" s="21">
        <v>47.676890177549375</v>
      </c>
      <c r="BA2029" s="26">
        <v>1551.0365692855639</v>
      </c>
      <c r="CU2029" t="e">
        <v>#N/A</v>
      </c>
      <c r="CV2029" t="e">
        <v>#N/A</v>
      </c>
    </row>
    <row r="2030" spans="1:100" x14ac:dyDescent="0.25">
      <c r="A2030">
        <v>4911</v>
      </c>
      <c r="B2030" t="s">
        <v>538</v>
      </c>
      <c r="C2030" s="26">
        <v>3</v>
      </c>
      <c r="D2030" s="21">
        <v>4.4961181855989425</v>
      </c>
      <c r="E2030" s="21">
        <v>3.8984534048117581E-2</v>
      </c>
      <c r="F2030" s="21">
        <v>2.1808245460809133</v>
      </c>
      <c r="G2030" s="21">
        <v>2.1808245460809133</v>
      </c>
      <c r="H2030" s="21">
        <v>0.40770532211487831</v>
      </c>
      <c r="I2030" s="21">
        <v>0</v>
      </c>
      <c r="J2030" s="21">
        <v>24.462319326892722</v>
      </c>
      <c r="K2030" s="21">
        <v>0.40770532211487831</v>
      </c>
      <c r="L2030" s="21">
        <v>-1.0000000000000004</v>
      </c>
      <c r="M2030" s="21">
        <v>-1.0000000000000004</v>
      </c>
      <c r="N2030" s="21">
        <v>8.1541064422975715</v>
      </c>
      <c r="O2030" s="21">
        <v>31.139262058572559</v>
      </c>
      <c r="P2030" s="21">
        <v>2.0833979111575543E-2</v>
      </c>
      <c r="Q2030" s="21">
        <v>5.5952723218572959</v>
      </c>
      <c r="R2030" s="21">
        <v>1.5337266104579936</v>
      </c>
      <c r="S2030" s="21">
        <v>0.33102813611511916</v>
      </c>
      <c r="T2030" s="21">
        <v>0.3470616670349031</v>
      </c>
      <c r="U2030" s="21">
        <v>0.4795707084483169</v>
      </c>
      <c r="V2030" s="21">
        <v>4.4637055896999484E-2</v>
      </c>
      <c r="W2030" s="21">
        <v>31.783689815218398</v>
      </c>
      <c r="X2030" s="21">
        <v>2.4702179839119784</v>
      </c>
      <c r="Y2030" s="21">
        <v>-1.0000000000000004</v>
      </c>
      <c r="Z2030" s="21">
        <v>-1.0000000000000004</v>
      </c>
      <c r="AA2030" s="21">
        <v>87.897420849000113</v>
      </c>
      <c r="AB2030" s="21">
        <v>0.48955310183295636</v>
      </c>
      <c r="AC2030" s="21">
        <v>0.30423838961480459</v>
      </c>
      <c r="AD2030" s="21">
        <v>0.29780859701871348</v>
      </c>
      <c r="AE2030" s="21">
        <v>54.580004423323693</v>
      </c>
      <c r="AF2030" s="21">
        <v>-1.0000000000000004</v>
      </c>
      <c r="AG2030" s="21">
        <v>-1.0000000000000004</v>
      </c>
      <c r="AH2030" s="21">
        <v>-1.0000000000000004</v>
      </c>
      <c r="AI2030" s="21">
        <v>0</v>
      </c>
      <c r="AJ2030" s="21">
        <v>4.4637055896999484E-2</v>
      </c>
      <c r="AK2030" s="21">
        <v>-8.5111001328236902E-2</v>
      </c>
      <c r="AL2030" s="21">
        <v>3.3064574179657726E-2</v>
      </c>
      <c r="AM2030" s="21">
        <v>-0.22214285227133918</v>
      </c>
      <c r="AN2030" s="21">
        <v>-0.25833077552611361</v>
      </c>
      <c r="AO2030" s="21">
        <v>-5.9791263134246648</v>
      </c>
      <c r="AP2030" s="21">
        <v>-6.2929465172545536</v>
      </c>
      <c r="AQ2030" s="21">
        <v>56.246009142111156</v>
      </c>
      <c r="AR2030" s="21">
        <v>1.2022975674953389</v>
      </c>
      <c r="AS2030" s="21">
        <v>2.8779233060268554</v>
      </c>
      <c r="AT2030" s="21">
        <v>-1.0000000000000004</v>
      </c>
      <c r="AU2030" s="21">
        <v>-1.0000000000000004</v>
      </c>
      <c r="AV2030" s="21">
        <v>3.7145511565389078</v>
      </c>
      <c r="AW2030" s="21">
        <v>112.74373639031815</v>
      </c>
      <c r="AX2030" s="21">
        <v>117.20744198001809</v>
      </c>
      <c r="AY2030" s="21">
        <v>0.40852243934708654</v>
      </c>
      <c r="AZ2030" s="21">
        <v>41.666685684381662</v>
      </c>
      <c r="BA2030" s="26">
        <v>1539.8967808159291</v>
      </c>
      <c r="CU2030" t="e">
        <v>#N/A</v>
      </c>
      <c r="CV2030" t="e">
        <v>#N/A</v>
      </c>
    </row>
    <row r="2031" spans="1:100" x14ac:dyDescent="0.25">
      <c r="A2031">
        <v>4913</v>
      </c>
      <c r="B2031" t="s">
        <v>2373</v>
      </c>
      <c r="C2031" s="26">
        <v>3</v>
      </c>
      <c r="D2031" s="21">
        <v>5.8852371073980034</v>
      </c>
      <c r="E2031" s="21">
        <v>-8.9834815286915243E-3</v>
      </c>
      <c r="F2031" s="21">
        <v>0.34659653678493318</v>
      </c>
      <c r="G2031" s="21">
        <v>0.343602042942036</v>
      </c>
      <c r="H2031" s="21">
        <v>0.16086647755867184</v>
      </c>
      <c r="I2031" s="21">
        <v>0</v>
      </c>
      <c r="J2031" s="21">
        <v>9.6519886535203163</v>
      </c>
      <c r="K2031" s="21">
        <v>0.16086647755867184</v>
      </c>
      <c r="L2031" s="21">
        <v>-0.99999999999999989</v>
      </c>
      <c r="M2031" s="21">
        <v>-0.99999999999999989</v>
      </c>
      <c r="N2031" s="21">
        <v>3.2173295511734348</v>
      </c>
      <c r="O2031" s="21">
        <v>15.880827803860356</v>
      </c>
      <c r="P2031" s="21">
        <v>-0.61218789104735771</v>
      </c>
      <c r="Q2031" s="21">
        <v>0.62901427972718194</v>
      </c>
      <c r="R2031" s="21">
        <v>0.16918066222681566</v>
      </c>
      <c r="S2031" s="21">
        <v>0.33333333333333331</v>
      </c>
      <c r="T2031" s="21">
        <v>0.38145201392044115</v>
      </c>
      <c r="U2031" s="21">
        <v>0.42047100342534582</v>
      </c>
      <c r="V2031" s="21">
        <v>1.1773662963762855E-3</v>
      </c>
      <c r="W2031" s="21">
        <v>39.022689576672988</v>
      </c>
      <c r="X2031" s="21">
        <v>2.2924879607853033</v>
      </c>
      <c r="Y2031" s="21">
        <v>-0.99999999999999989</v>
      </c>
      <c r="Z2031" s="21">
        <v>-0.99999999999999989</v>
      </c>
      <c r="AA2031" s="21">
        <v>71.269858807564773</v>
      </c>
      <c r="AB2031" s="21">
        <v>0.31636061260950726</v>
      </c>
      <c r="AC2031" s="21">
        <v>-3.6926928801237074E-2</v>
      </c>
      <c r="AD2031" s="21">
        <v>0.36212608756502929</v>
      </c>
      <c r="AE2031" s="21">
        <v>32.077988568664992</v>
      </c>
      <c r="AF2031" s="21">
        <v>-0.99999999999999989</v>
      </c>
      <c r="AG2031" s="21">
        <v>-0.99999999999999989</v>
      </c>
      <c r="AH2031" s="21">
        <v>-0.99999999999999989</v>
      </c>
      <c r="AI2031" s="21">
        <v>-2.5012602723762552E-3</v>
      </c>
      <c r="AJ2031" s="21">
        <v>1.1773662963762855E-3</v>
      </c>
      <c r="AK2031" s="21">
        <v>6.3060012488254463E-2</v>
      </c>
      <c r="AL2031" s="21">
        <v>0.14797936045124882</v>
      </c>
      <c r="AM2031" s="21">
        <v>-0.29492567428787436</v>
      </c>
      <c r="AN2031" s="21">
        <v>2.8665144091436508E-2</v>
      </c>
      <c r="AO2031" s="21">
        <v>-7.0578417947555856</v>
      </c>
      <c r="AP2031" s="21">
        <v>1.4565254045421581</v>
      </c>
      <c r="AQ2031" s="21">
        <v>48.674678230193308</v>
      </c>
      <c r="AR2031" s="21">
        <v>1.1364337169754961</v>
      </c>
      <c r="AS2031" s="21">
        <v>2.4533544383439754</v>
      </c>
      <c r="AT2031" s="21">
        <v>-0.99999999999999989</v>
      </c>
      <c r="AU2031" s="21">
        <v>-0.99999999999999989</v>
      </c>
      <c r="AV2031" s="21">
        <v>0.51278270516885183</v>
      </c>
      <c r="AW2031" s="21">
        <v>88.60721201596732</v>
      </c>
      <c r="AX2031" s="21">
        <v>88.674923440157428</v>
      </c>
      <c r="AY2031" s="21">
        <v>0.39981053430472668</v>
      </c>
      <c r="AZ2031" s="21">
        <v>31.735379640636918</v>
      </c>
      <c r="BA2031" s="26">
        <v>1486.5963138820837</v>
      </c>
    </row>
    <row r="2032" spans="1:100" x14ac:dyDescent="0.25">
      <c r="A2032">
        <v>4914</v>
      </c>
      <c r="B2032" t="s">
        <v>1453</v>
      </c>
      <c r="C2032" s="26">
        <v>3</v>
      </c>
      <c r="D2032" s="21">
        <v>4.8765960730529283</v>
      </c>
      <c r="E2032" s="21">
        <v>4.5649438397656242E-2</v>
      </c>
      <c r="F2032" s="21">
        <v>0.25504264498001267</v>
      </c>
      <c r="G2032" s="21">
        <v>0.268261898050703</v>
      </c>
      <c r="H2032" s="21">
        <v>-0.12239650846634484</v>
      </c>
      <c r="I2032" s="21">
        <v>0</v>
      </c>
      <c r="J2032" s="21">
        <v>-7.3437905079806916</v>
      </c>
      <c r="K2032" s="21">
        <v>-0.12239650846634484</v>
      </c>
      <c r="L2032" s="21">
        <v>-1</v>
      </c>
      <c r="M2032" s="21">
        <v>-1</v>
      </c>
      <c r="N2032" s="21">
        <v>-2.4479301693268964</v>
      </c>
      <c r="O2032" s="21">
        <v>-2.1989325368770594</v>
      </c>
      <c r="P2032" s="21">
        <v>-1.1927518730956221</v>
      </c>
      <c r="Q2032" s="21">
        <v>-1.4522688132719441</v>
      </c>
      <c r="R2032" s="21">
        <v>-0.60414391518221111</v>
      </c>
      <c r="S2032" s="21">
        <v>0.3406258509872383</v>
      </c>
      <c r="T2032" s="21">
        <v>0.42723858762368294</v>
      </c>
      <c r="U2032" s="21">
        <v>9.7040083981554892E-2</v>
      </c>
      <c r="V2032" s="21">
        <v>0</v>
      </c>
      <c r="W2032" s="21">
        <v>39.492041242352855</v>
      </c>
      <c r="X2032" s="21">
        <v>1.3723265372938329</v>
      </c>
      <c r="Y2032" s="21">
        <v>-1</v>
      </c>
      <c r="Z2032" s="21">
        <v>-1</v>
      </c>
      <c r="AA2032" s="21">
        <v>68.118068758737365</v>
      </c>
      <c r="AB2032" s="21">
        <v>4.7555408789232152E-2</v>
      </c>
      <c r="AC2032" s="21">
        <v>0.43034329781043129</v>
      </c>
      <c r="AD2032" s="21">
        <v>0.10670472203167146</v>
      </c>
      <c r="AE2032" s="21">
        <v>29.230171431566745</v>
      </c>
      <c r="AF2032" s="21">
        <v>-1</v>
      </c>
      <c r="AG2032" s="21">
        <v>-1</v>
      </c>
      <c r="AH2032" s="21">
        <v>-1</v>
      </c>
      <c r="AI2032" s="21">
        <v>0</v>
      </c>
      <c r="AJ2032" s="21">
        <v>0</v>
      </c>
      <c r="AK2032" s="21">
        <v>5.4242647222278737E-3</v>
      </c>
      <c r="AL2032" s="21">
        <v>0.29222261045654285</v>
      </c>
      <c r="AM2032" s="21">
        <v>0.2968697399760718</v>
      </c>
      <c r="AN2032" s="21">
        <v>-0.1407264662954712</v>
      </c>
      <c r="AO2032" s="21">
        <v>7.4488648230129328</v>
      </c>
      <c r="AP2032" s="21">
        <v>-2.0570486051040668</v>
      </c>
      <c r="AQ2032" s="21">
        <v>32.148250734372148</v>
      </c>
      <c r="AR2032" s="21">
        <v>0.86490452259247597</v>
      </c>
      <c r="AS2032" s="21">
        <v>1.2499300288274888</v>
      </c>
      <c r="AT2032" s="21">
        <v>-1</v>
      </c>
      <c r="AU2032" s="21">
        <v>-1</v>
      </c>
      <c r="AV2032" s="21">
        <v>-0.33588201713150823</v>
      </c>
      <c r="AW2032" s="21">
        <v>63.862087616756241</v>
      </c>
      <c r="AX2032" s="21">
        <v>63.862087616756241</v>
      </c>
      <c r="AY2032" s="21">
        <v>9.2585151466683419E-2</v>
      </c>
      <c r="AZ2032" s="21">
        <v>-0.51390077684420876</v>
      </c>
      <c r="BA2032" s="26">
        <v>1428.9860627868395</v>
      </c>
      <c r="CU2032" t="e">
        <v>#N/A</v>
      </c>
      <c r="CV2032" t="e">
        <v>#N/A</v>
      </c>
    </row>
    <row r="2033" spans="1:100" x14ac:dyDescent="0.25">
      <c r="A2033">
        <v>4915</v>
      </c>
      <c r="B2033" t="s">
        <v>2374</v>
      </c>
      <c r="C2033" s="26">
        <v>3</v>
      </c>
      <c r="D2033" s="21">
        <v>4.5513969826427676</v>
      </c>
      <c r="E2033" s="21">
        <v>-1.3529493460676473E-2</v>
      </c>
      <c r="F2033" s="21">
        <v>4.1929406147531383</v>
      </c>
      <c r="G2033" s="21">
        <v>4.1929406147531383</v>
      </c>
      <c r="H2033" s="21">
        <v>0.17996132412351593</v>
      </c>
      <c r="I2033" s="21">
        <v>0</v>
      </c>
      <c r="J2033" s="21">
        <v>10.797679447410953</v>
      </c>
      <c r="K2033" s="21">
        <v>0.17996132412351593</v>
      </c>
      <c r="L2033" s="21">
        <v>-1.0000000000000016</v>
      </c>
      <c r="M2033" s="21">
        <v>-1.0000000000000016</v>
      </c>
      <c r="N2033" s="21">
        <v>3.5992264824703186</v>
      </c>
      <c r="O2033" s="21">
        <v>19.54201704480688</v>
      </c>
      <c r="P2033" s="21">
        <v>0.38757401918258327</v>
      </c>
      <c r="Q2033" s="21">
        <v>41.87342234814912</v>
      </c>
      <c r="R2033" s="21">
        <v>13.757152008088559</v>
      </c>
      <c r="S2033" s="21">
        <v>0.33388762247952813</v>
      </c>
      <c r="T2033" s="21">
        <v>0.33406268703142328</v>
      </c>
      <c r="U2033" s="21">
        <v>0.23871529037773728</v>
      </c>
      <c r="V2033" s="21">
        <v>-2.3862201164013237E-2</v>
      </c>
      <c r="W2033" s="21">
        <v>28.113682984046406</v>
      </c>
      <c r="X2033" s="21">
        <v>1.3004062936123948</v>
      </c>
      <c r="Y2033" s="21">
        <v>-1.0000000000000016</v>
      </c>
      <c r="Z2033" s="21">
        <v>-1.0000000000000016</v>
      </c>
      <c r="AA2033" s="21">
        <v>88.935398912497334</v>
      </c>
      <c r="AB2033" s="21">
        <v>0.37628719120989312</v>
      </c>
      <c r="AC2033" s="21">
        <v>0.31669771758370507</v>
      </c>
      <c r="AD2033" s="21">
        <v>0.24830636961364916</v>
      </c>
      <c r="AE2033" s="21">
        <v>47.064563920362374</v>
      </c>
      <c r="AF2033" s="21">
        <v>-1.0000000000000016</v>
      </c>
      <c r="AG2033" s="21">
        <v>-1.0000000000000016</v>
      </c>
      <c r="AH2033" s="21">
        <v>-1.0000000000000016</v>
      </c>
      <c r="AI2033" s="21">
        <v>0</v>
      </c>
      <c r="AJ2033" s="21">
        <v>-2.3862201164013237E-2</v>
      </c>
      <c r="AK2033" s="21">
        <v>0.1797202320277701</v>
      </c>
      <c r="AL2033" s="21">
        <v>9.2348877556649903E-2</v>
      </c>
      <c r="AM2033" s="21">
        <v>-4.4481873701213995E-2</v>
      </c>
      <c r="AN2033" s="21">
        <v>3.3711936410881389E-2</v>
      </c>
      <c r="AO2033" s="21">
        <v>-0.21344568239150041</v>
      </c>
      <c r="AP2033" s="21">
        <v>1.3045427980552844</v>
      </c>
      <c r="AQ2033" s="21">
        <v>38.911362431457356</v>
      </c>
      <c r="AR2033" s="21">
        <v>0.88280339872467561</v>
      </c>
      <c r="AS2033" s="21">
        <v>1.4803676177359113</v>
      </c>
      <c r="AT2033" s="21">
        <v>-1.0000000000000016</v>
      </c>
      <c r="AU2033" s="21">
        <v>-1.0000000000000016</v>
      </c>
      <c r="AV2033" s="21">
        <v>17.950092622841698</v>
      </c>
      <c r="AW2033" s="21">
        <v>109.78195875535948</v>
      </c>
      <c r="AX2033" s="21">
        <v>107.39573863895819</v>
      </c>
      <c r="AY2033" s="21">
        <v>0.45217937617392656</v>
      </c>
      <c r="AZ2033" s="21">
        <v>30.394913133160312</v>
      </c>
      <c r="BA2033" s="26">
        <v>1531.4284098393357</v>
      </c>
      <c r="CU2033" t="e">
        <v>#N/A</v>
      </c>
      <c r="CV2033" t="e">
        <v>#N/A</v>
      </c>
    </row>
    <row r="2034" spans="1:100" x14ac:dyDescent="0.25">
      <c r="A2034">
        <v>4917</v>
      </c>
      <c r="B2034" t="s">
        <v>2375</v>
      </c>
      <c r="C2034" s="26">
        <v>3</v>
      </c>
      <c r="D2034" s="21">
        <v>4.2381272377044956</v>
      </c>
      <c r="E2034" s="21">
        <v>-6.7357145551965772E-2</v>
      </c>
      <c r="F2034" s="21">
        <v>0.97337255106717124</v>
      </c>
      <c r="G2034" s="21">
        <v>0.92447890390773235</v>
      </c>
      <c r="H2034" s="21">
        <v>4.8055715892508691E-2</v>
      </c>
      <c r="I2034" s="21">
        <v>0</v>
      </c>
      <c r="J2034" s="21">
        <v>2.8833429535505246</v>
      </c>
      <c r="K2034" s="21">
        <v>4.8055715892508691E-2</v>
      </c>
      <c r="L2034" s="21">
        <v>-1.0000000000000004</v>
      </c>
      <c r="M2034" s="21">
        <v>-1.0000000000000004</v>
      </c>
      <c r="N2034" s="21">
        <v>0.96111431785017465</v>
      </c>
      <c r="O2034" s="21">
        <v>8.0459490951627526</v>
      </c>
      <c r="P2034" s="21">
        <v>-1.3306960119968354</v>
      </c>
      <c r="Q2034" s="21">
        <v>5.9477722771431019</v>
      </c>
      <c r="R2034" s="21">
        <v>1.74308600238904</v>
      </c>
      <c r="S2034" s="21">
        <v>0.34801782925235281</v>
      </c>
      <c r="T2034" s="21">
        <v>0.39686593391924913</v>
      </c>
      <c r="U2034" s="21">
        <v>0.40602981528424664</v>
      </c>
      <c r="V2034" s="21">
        <v>0.23367736915068771</v>
      </c>
      <c r="W2034" s="21">
        <v>53.461409268561084</v>
      </c>
      <c r="X2034" s="21">
        <v>3.7820823428317722</v>
      </c>
      <c r="Y2034" s="21">
        <v>-1.0000000000000004</v>
      </c>
      <c r="Z2034" s="21">
        <v>-1.0000000000000004</v>
      </c>
      <c r="AA2034" s="21">
        <v>113.59013333259054</v>
      </c>
      <c r="AB2034" s="21">
        <v>0.35351601296701102</v>
      </c>
      <c r="AC2034" s="21">
        <v>0.34074902391001349</v>
      </c>
      <c r="AD2034" s="21">
        <v>0.47344772435578397</v>
      </c>
      <c r="AE2034" s="21">
        <v>58.385638061640442</v>
      </c>
      <c r="AF2034" s="21">
        <v>-1.0000000000000004</v>
      </c>
      <c r="AG2034" s="21">
        <v>-1.0000000000000004</v>
      </c>
      <c r="AH2034" s="21">
        <v>-1.0000000000000004</v>
      </c>
      <c r="AI2034" s="21">
        <v>1.6319608339864029E-2</v>
      </c>
      <c r="AJ2034" s="21">
        <v>0.23367736915068771</v>
      </c>
      <c r="AK2034" s="21">
        <v>-0.31766590504710629</v>
      </c>
      <c r="AL2034" s="21">
        <v>0.23675423562899095</v>
      </c>
      <c r="AM2034" s="21">
        <v>3.7293900278661481E-2</v>
      </c>
      <c r="AN2034" s="21">
        <v>0.16842423620596556</v>
      </c>
      <c r="AO2034" s="21">
        <v>-0.65598201826899372</v>
      </c>
      <c r="AP2034" s="21">
        <v>5.3943770832940912</v>
      </c>
      <c r="AQ2034" s="21">
        <v>56.344752222111609</v>
      </c>
      <c r="AR2034" s="21">
        <v>1.3845909476065359</v>
      </c>
      <c r="AS2034" s="21">
        <v>3.8301380587242808</v>
      </c>
      <c r="AT2034" s="21">
        <v>-1.0000000000000004</v>
      </c>
      <c r="AU2034" s="21">
        <v>-1.0000000000000004</v>
      </c>
      <c r="AV2034" s="21">
        <v>2.6675649062967715</v>
      </c>
      <c r="AW2034" s="21">
        <v>127.03045951104743</v>
      </c>
      <c r="AX2034" s="21">
        <v>150.72458859291345</v>
      </c>
      <c r="AY2034" s="21">
        <v>0.25585735817145577</v>
      </c>
      <c r="AZ2034" s="21">
        <v>46.731048387304263</v>
      </c>
      <c r="BA2034" s="26">
        <v>1602.5409196232074</v>
      </c>
    </row>
    <row r="2035" spans="1:100" x14ac:dyDescent="0.25">
      <c r="A2035">
        <v>4918</v>
      </c>
      <c r="B2035" t="s">
        <v>2376</v>
      </c>
      <c r="C2035" s="26">
        <v>3</v>
      </c>
      <c r="D2035" s="21">
        <v>1.9259784284937036</v>
      </c>
      <c r="E2035" s="21">
        <v>0</v>
      </c>
      <c r="F2035" s="21">
        <v>1.241299904295913</v>
      </c>
      <c r="G2035" s="21">
        <v>1.241299904295913</v>
      </c>
      <c r="H2035" s="21">
        <v>-5.4503161635471725E-2</v>
      </c>
      <c r="I2035" s="21">
        <v>0</v>
      </c>
      <c r="J2035" s="21">
        <v>-3.2701896981282994</v>
      </c>
      <c r="K2035" s="21">
        <v>-5.4503161635471725E-2</v>
      </c>
      <c r="L2035" s="21">
        <v>-0.99999999999999933</v>
      </c>
      <c r="M2035" s="21">
        <v>-0.99999999999999933</v>
      </c>
      <c r="N2035" s="21">
        <v>-1.0900632327094346</v>
      </c>
      <c r="O2035" s="21">
        <v>-0.10291136533868628</v>
      </c>
      <c r="P2035" s="21">
        <v>4.8627219207560447E-2</v>
      </c>
      <c r="Q2035" s="21">
        <v>61.064824627719112</v>
      </c>
      <c r="R2035" s="21">
        <v>20.239567045954036</v>
      </c>
      <c r="S2035" s="21">
        <v>0.35204389961198718</v>
      </c>
      <c r="T2035" s="21">
        <v>0.2991241832321993</v>
      </c>
      <c r="U2035" s="21">
        <v>-0.16567018412151535</v>
      </c>
      <c r="V2035" s="21">
        <v>-1.3433006370603616E-2</v>
      </c>
      <c r="W2035" s="21">
        <v>21.062722159501568</v>
      </c>
      <c r="X2035" s="21">
        <v>-7.1816680331159011E-2</v>
      </c>
      <c r="Y2035" s="21">
        <v>-0.99999999999999933</v>
      </c>
      <c r="Z2035" s="21">
        <v>-0.99999999999999933</v>
      </c>
      <c r="AA2035" s="21">
        <v>63.883648856825005</v>
      </c>
      <c r="AB2035" s="21">
        <v>0.28928182219693199</v>
      </c>
      <c r="AC2035" s="21">
        <v>0.21180872033592957</v>
      </c>
      <c r="AD2035" s="21">
        <v>-4.9463349505474513E-2</v>
      </c>
      <c r="AE2035" s="21">
        <v>22.581359651369358</v>
      </c>
      <c r="AF2035" s="21">
        <v>-0.99999999999999933</v>
      </c>
      <c r="AG2035" s="21">
        <v>-0.99999999999999933</v>
      </c>
      <c r="AH2035" s="21">
        <v>-0.99999999999999933</v>
      </c>
      <c r="AI2035" s="21">
        <v>0</v>
      </c>
      <c r="AJ2035" s="21">
        <v>-1.3433006370603616E-2</v>
      </c>
      <c r="AK2035" s="21">
        <v>-0.10356269036902212</v>
      </c>
      <c r="AL2035" s="21">
        <v>5.2038646208236589E-2</v>
      </c>
      <c r="AM2035" s="21">
        <v>1.5734589298211921E-2</v>
      </c>
      <c r="AN2035" s="21">
        <v>3.1983158494504366E-2</v>
      </c>
      <c r="AO2035" s="21">
        <v>-0.12444871938981245</v>
      </c>
      <c r="AP2035" s="21">
        <v>1.059772193403794</v>
      </c>
      <c r="AQ2035" s="21">
        <v>17.792532461373249</v>
      </c>
      <c r="AR2035" s="21">
        <v>0.47206489235206767</v>
      </c>
      <c r="AS2035" s="21">
        <v>-0.1263198419666309</v>
      </c>
      <c r="AT2035" s="21">
        <v>-0.99999999999999933</v>
      </c>
      <c r="AU2035" s="21">
        <v>-0.99999999999999933</v>
      </c>
      <c r="AV2035" s="21">
        <v>21.480866950249958</v>
      </c>
      <c r="AW2035" s="21">
        <v>64.840509684890066</v>
      </c>
      <c r="AX2035" s="21">
        <v>63.497209047829699</v>
      </c>
      <c r="AY2035" s="21">
        <v>0.2099480407593825</v>
      </c>
      <c r="AZ2035" s="21">
        <v>-2.0756871457353601</v>
      </c>
      <c r="BA2035" s="26">
        <v>1405.9373173538943</v>
      </c>
    </row>
    <row r="2036" spans="1:100" x14ac:dyDescent="0.25">
      <c r="A2036">
        <v>4919</v>
      </c>
      <c r="B2036" t="s">
        <v>2377</v>
      </c>
      <c r="C2036" s="26">
        <v>3</v>
      </c>
      <c r="D2036" s="21">
        <v>6.3496440522094861</v>
      </c>
      <c r="E2036" s="21">
        <v>8.7120060778207192E-2</v>
      </c>
      <c r="F2036" s="21">
        <v>-4.0519755926456458E-2</v>
      </c>
      <c r="G2036" s="21">
        <v>-1.9702541031897607E-2</v>
      </c>
      <c r="H2036" s="21">
        <v>0.1006408136176403</v>
      </c>
      <c r="I2036" s="21">
        <v>0</v>
      </c>
      <c r="J2036" s="21">
        <v>6.0384488170584056</v>
      </c>
      <c r="K2036" s="21">
        <v>0.1006408136176403</v>
      </c>
      <c r="L2036" s="21">
        <v>-0.999999999999996</v>
      </c>
      <c r="M2036" s="21">
        <v>-0.999999999999996</v>
      </c>
      <c r="N2036" s="21">
        <v>2.0128162723528069</v>
      </c>
      <c r="O2036" s="21">
        <v>12.368390328236016</v>
      </c>
      <c r="P2036" s="21">
        <v>0.81399142986853423</v>
      </c>
      <c r="Q2036" s="21">
        <v>0.694871100858522</v>
      </c>
      <c r="R2036" s="21">
        <v>0.25207631331017133</v>
      </c>
      <c r="S2036" s="21">
        <v>0.3333333333333322</v>
      </c>
      <c r="T2036" s="21">
        <v>6.6094881694339552E-2</v>
      </c>
      <c r="U2036" s="21">
        <v>0.16407580415659714</v>
      </c>
      <c r="V2036" s="21">
        <v>0</v>
      </c>
      <c r="W2036" s="21">
        <v>18.514528222665142</v>
      </c>
      <c r="X2036" s="21">
        <v>0.70976251518006994</v>
      </c>
      <c r="Y2036" s="21">
        <v>-0.999999999999996</v>
      </c>
      <c r="Z2036" s="21">
        <v>-0.999999999999996</v>
      </c>
      <c r="AA2036" s="21">
        <v>12.170709593149059</v>
      </c>
      <c r="AB2036" s="21">
        <v>-0.15283452390155519</v>
      </c>
      <c r="AC2036" s="21">
        <v>0.23254975811889275</v>
      </c>
      <c r="AD2036" s="21">
        <v>-0.21163313307386256</v>
      </c>
      <c r="AE2036" s="21">
        <v>-6.5958949428262548</v>
      </c>
      <c r="AF2036" s="21">
        <v>-0.999999999999996</v>
      </c>
      <c r="AG2036" s="21">
        <v>-0.999999999999996</v>
      </c>
      <c r="AH2036" s="21">
        <v>-0.999999999999996</v>
      </c>
      <c r="AI2036" s="21">
        <v>0</v>
      </c>
      <c r="AJ2036" s="21">
        <v>0</v>
      </c>
      <c r="AK2036" s="21">
        <v>-0.27516524603670062</v>
      </c>
      <c r="AL2036" s="21">
        <v>5.0337840376173983E-2</v>
      </c>
      <c r="AM2036" s="21">
        <v>-0.17284526359316912</v>
      </c>
      <c r="AN2036" s="21">
        <v>4.6880257510135678E-2</v>
      </c>
      <c r="AO2036" s="21">
        <v>-5.6969578200127309</v>
      </c>
      <c r="AP2036" s="21">
        <v>1.4236956396342606</v>
      </c>
      <c r="AQ2036" s="21">
        <v>24.552977039723562</v>
      </c>
      <c r="AR2036" s="21">
        <v>0.56350401918426873</v>
      </c>
      <c r="AS2036" s="21">
        <v>0.81040332879771104</v>
      </c>
      <c r="AT2036" s="21">
        <v>-0.999999999999996</v>
      </c>
      <c r="AU2036" s="21">
        <v>-0.999999999999996</v>
      </c>
      <c r="AV2036" s="21">
        <v>0.23237377227827374</v>
      </c>
      <c r="AW2036" s="21">
        <v>25.962795561019327</v>
      </c>
      <c r="AX2036" s="21">
        <v>25.962795561019327</v>
      </c>
      <c r="AY2036" s="21">
        <v>-0.34937797238876184</v>
      </c>
      <c r="AZ2036" s="21">
        <v>-82.360017956985018</v>
      </c>
      <c r="BA2036" s="26">
        <v>1314.2769410652879</v>
      </c>
    </row>
    <row r="2037" spans="1:100" x14ac:dyDescent="0.25">
      <c r="A2037">
        <v>4920</v>
      </c>
      <c r="B2037" t="s">
        <v>2378</v>
      </c>
      <c r="C2037" s="26">
        <v>3</v>
      </c>
      <c r="D2037" s="21">
        <v>2.8788327829572999</v>
      </c>
      <c r="E2037" s="21">
        <v>0</v>
      </c>
      <c r="F2037" s="21">
        <v>-0.11974212222352831</v>
      </c>
      <c r="G2037" s="21">
        <v>-0.11974212222352831</v>
      </c>
      <c r="H2037" s="21">
        <v>0.27263673325370952</v>
      </c>
      <c r="I2037" s="21">
        <v>0</v>
      </c>
      <c r="J2037" s="21">
        <v>16.358203995222574</v>
      </c>
      <c r="K2037" s="21">
        <v>0.27263673325370952</v>
      </c>
      <c r="L2037" s="21">
        <v>-0.99999999999999889</v>
      </c>
      <c r="M2037" s="21">
        <v>-0.99999999999999889</v>
      </c>
      <c r="N2037" s="21">
        <v>5.4527346650741908</v>
      </c>
      <c r="O2037" s="21">
        <v>19.11729465595635</v>
      </c>
      <c r="P2037" s="21">
        <v>0.55560332587792483</v>
      </c>
      <c r="Q2037" s="21">
        <v>0.65836985155508898</v>
      </c>
      <c r="R2037" s="21">
        <v>0.18681072019007644</v>
      </c>
      <c r="S2037" s="21">
        <v>0.33333333333333309</v>
      </c>
      <c r="T2037" s="21">
        <v>0.29346653774352011</v>
      </c>
      <c r="U2037" s="21">
        <v>0.28943371240514693</v>
      </c>
      <c r="V2037" s="21">
        <v>-9.3448303595433206E-3</v>
      </c>
      <c r="W2037" s="21">
        <v>25.370080794749896</v>
      </c>
      <c r="X2037" s="21">
        <v>1.4114363249835529</v>
      </c>
      <c r="Y2037" s="21">
        <v>-0.99999999999999889</v>
      </c>
      <c r="Z2037" s="21">
        <v>-0.99999999999999889</v>
      </c>
      <c r="AA2037" s="21">
        <v>46.607243296352642</v>
      </c>
      <c r="AB2037" s="21">
        <v>3.5552063215241236E-2</v>
      </c>
      <c r="AC2037" s="21">
        <v>0.36574184163041856</v>
      </c>
      <c r="AD2037" s="21">
        <v>1.9713130782593565E-2</v>
      </c>
      <c r="AE2037" s="21">
        <v>21.050351781412658</v>
      </c>
      <c r="AF2037" s="21">
        <v>-0.99999999999999889</v>
      </c>
      <c r="AG2037" s="21">
        <v>-0.99999999999999889</v>
      </c>
      <c r="AH2037" s="21">
        <v>-0.99999999999999889</v>
      </c>
      <c r="AI2037" s="21">
        <v>0</v>
      </c>
      <c r="AJ2037" s="21">
        <v>-9.3448303595433206E-3</v>
      </c>
      <c r="AK2037" s="21">
        <v>0.10791301835592171</v>
      </c>
      <c r="AL2037" s="21">
        <v>-4.0591820032877889E-2</v>
      </c>
      <c r="AM2037" s="21">
        <v>7.4161134006729149E-2</v>
      </c>
      <c r="AN2037" s="21">
        <v>-0.21268832784684483</v>
      </c>
      <c r="AO2037" s="21">
        <v>2.3935934419478357</v>
      </c>
      <c r="AP2037" s="21">
        <v>-5.5201672963355115</v>
      </c>
      <c r="AQ2037" s="21">
        <v>41.728284789972449</v>
      </c>
      <c r="AR2037" s="21">
        <v>0.90688875312245665</v>
      </c>
      <c r="AS2037" s="21">
        <v>1.6840730582372618</v>
      </c>
      <c r="AT2037" s="21">
        <v>-0.99999999999999889</v>
      </c>
      <c r="AU2037" s="21">
        <v>-0.99999999999999889</v>
      </c>
      <c r="AV2037" s="21">
        <v>6.7068597966547822E-2</v>
      </c>
      <c r="AW2037" s="21">
        <v>60.204370655973513</v>
      </c>
      <c r="AX2037" s="21">
        <v>59.269887620019169</v>
      </c>
      <c r="AY2037" s="21">
        <v>0.2352715945746075</v>
      </c>
      <c r="AZ2037" s="21">
        <v>12.632604400499666</v>
      </c>
      <c r="BA2037" s="26">
        <v>1532.8044957011534</v>
      </c>
    </row>
    <row r="2038" spans="1:100" x14ac:dyDescent="0.25">
      <c r="A2038">
        <v>4924</v>
      </c>
      <c r="B2038" t="s">
        <v>2379</v>
      </c>
      <c r="C2038" s="26">
        <v>3</v>
      </c>
      <c r="D2038" s="21">
        <v>4.1896622455138033</v>
      </c>
      <c r="E2038" s="21">
        <v>-0.15718304478123335</v>
      </c>
      <c r="F2038" s="21">
        <v>2.985477709165224E-2</v>
      </c>
      <c r="G2038" s="21">
        <v>2.2838252023082789E-2</v>
      </c>
      <c r="H2038" s="21">
        <v>0.11128007740983595</v>
      </c>
      <c r="I2038" s="21">
        <v>0</v>
      </c>
      <c r="J2038" s="21">
        <v>6.6768046445901534</v>
      </c>
      <c r="K2038" s="21">
        <v>0.11128007740983595</v>
      </c>
      <c r="L2038" s="21">
        <v>-0.99999999999999911</v>
      </c>
      <c r="M2038" s="21">
        <v>-0.99999999999999911</v>
      </c>
      <c r="N2038" s="21">
        <v>2.2256015481967184</v>
      </c>
      <c r="O2038" s="21">
        <v>10.889305142127037</v>
      </c>
      <c r="P2038" s="21">
        <v>2.7477499423781491</v>
      </c>
      <c r="Q2038" s="21">
        <v>-2.0777861187901108</v>
      </c>
      <c r="R2038" s="21">
        <v>-0.45730598923917781</v>
      </c>
      <c r="S2038" s="21">
        <v>0.33333333333333309</v>
      </c>
      <c r="T2038" s="21">
        <v>0.38660970843511683</v>
      </c>
      <c r="U2038" s="21">
        <v>0.16908423687790952</v>
      </c>
      <c r="V2038" s="21">
        <v>-2.8994442899594384E-2</v>
      </c>
      <c r="W2038" s="21">
        <v>29.950110333477181</v>
      </c>
      <c r="X2038" s="21">
        <v>1.1643096295744695</v>
      </c>
      <c r="Y2038" s="21">
        <v>-0.99999999999999911</v>
      </c>
      <c r="Z2038" s="21">
        <v>-0.99999999999999911</v>
      </c>
      <c r="AA2038" s="21">
        <v>48.804411041466444</v>
      </c>
      <c r="AB2038" s="21">
        <v>-7.1989456385734771E-3</v>
      </c>
      <c r="AC2038" s="21">
        <v>0.13331432959109207</v>
      </c>
      <c r="AD2038" s="21">
        <v>0.26011674999205014</v>
      </c>
      <c r="AE2038" s="21">
        <v>19.311606697228445</v>
      </c>
      <c r="AF2038" s="21">
        <v>-0.99999999999999911</v>
      </c>
      <c r="AG2038" s="21">
        <v>-0.99999999999999911</v>
      </c>
      <c r="AH2038" s="21">
        <v>-0.99999999999999911</v>
      </c>
      <c r="AI2038" s="21">
        <v>-2.4709841681532427E-2</v>
      </c>
      <c r="AJ2038" s="21">
        <v>-2.8994442899594384E-2</v>
      </c>
      <c r="AK2038" s="21">
        <v>-8.7397906965232752E-2</v>
      </c>
      <c r="AL2038" s="21">
        <v>3.8356753178534771E-2</v>
      </c>
      <c r="AM2038" s="21">
        <v>8.8940690945015395E-3</v>
      </c>
      <c r="AN2038" s="21">
        <v>0.3387900453347264</v>
      </c>
      <c r="AO2038" s="21">
        <v>-0.21463780746362535</v>
      </c>
      <c r="AP2038" s="21">
        <v>8.6615348992608308</v>
      </c>
      <c r="AQ2038" s="21">
        <v>36.626914978067298</v>
      </c>
      <c r="AR2038" s="21">
        <v>0.86003283574676492</v>
      </c>
      <c r="AS2038" s="21">
        <v>1.2755897069843054</v>
      </c>
      <c r="AT2038" s="21">
        <v>-0.99999999999999911</v>
      </c>
      <c r="AU2038" s="21">
        <v>-0.99999999999999911</v>
      </c>
      <c r="AV2038" s="21">
        <v>-0.43446773721609511</v>
      </c>
      <c r="AW2038" s="21">
        <v>68.355251082854323</v>
      </c>
      <c r="AX2038" s="21">
        <v>64.961609959264223</v>
      </c>
      <c r="AY2038" s="21">
        <v>7.8436685007966134E-2</v>
      </c>
      <c r="AZ2038" s="21">
        <v>0.77830083123508442</v>
      </c>
      <c r="BA2038" s="26">
        <v>1469.6223875512114</v>
      </c>
    </row>
    <row r="2039" spans="1:100" x14ac:dyDescent="0.25">
      <c r="A2039">
        <v>4925</v>
      </c>
      <c r="B2039" t="s">
        <v>2380</v>
      </c>
      <c r="C2039" s="26">
        <v>3</v>
      </c>
      <c r="D2039" s="21">
        <v>0.89504183003465743</v>
      </c>
      <c r="E2039" s="21">
        <v>0.28309274080394486</v>
      </c>
      <c r="F2039" s="21">
        <v>0.19684329135448922</v>
      </c>
      <c r="G2039" s="21">
        <v>0.24826984887063891</v>
      </c>
      <c r="H2039" s="21">
        <v>0.28284561565903543</v>
      </c>
      <c r="I2039" s="21">
        <v>0</v>
      </c>
      <c r="J2039" s="21">
        <v>16.970736939542132</v>
      </c>
      <c r="K2039" s="21">
        <v>0.28284561565903543</v>
      </c>
      <c r="L2039" s="21">
        <v>-0.99999999999999845</v>
      </c>
      <c r="M2039" s="21">
        <v>-0.99999999999999845</v>
      </c>
      <c r="N2039" s="21">
        <v>5.6569123131807117</v>
      </c>
      <c r="O2039" s="21">
        <v>18.114048618447427</v>
      </c>
      <c r="P2039" s="21">
        <v>-2.8459634981571003E-2</v>
      </c>
      <c r="Q2039" s="21">
        <v>-0.85002233345459366</v>
      </c>
      <c r="R2039" s="21">
        <v>-0.2225329746687795</v>
      </c>
      <c r="S2039" s="21">
        <v>0.33333333333333304</v>
      </c>
      <c r="T2039" s="21">
        <v>0.25136260370132113</v>
      </c>
      <c r="U2039" s="21">
        <v>7.0915350613899489E-2</v>
      </c>
      <c r="V2039" s="21">
        <v>9.1380382655085038E-2</v>
      </c>
      <c r="W2039" s="21">
        <v>18.565842185784142</v>
      </c>
      <c r="X2039" s="21">
        <v>1.0518232901297153</v>
      </c>
      <c r="Y2039" s="21">
        <v>-0.99999999999999845</v>
      </c>
      <c r="Z2039" s="21">
        <v>-0.99999999999999845</v>
      </c>
      <c r="AA2039" s="21">
        <v>28.868355342497701</v>
      </c>
      <c r="AB2039" s="21">
        <v>0.14962143521757701</v>
      </c>
      <c r="AC2039" s="21">
        <v>-1.8570039707963421E-2</v>
      </c>
      <c r="AD2039" s="21">
        <v>7.9449527118033575E-2</v>
      </c>
      <c r="AE2039" s="21">
        <v>10.525046131382357</v>
      </c>
      <c r="AF2039" s="21">
        <v>-0.99999999999999845</v>
      </c>
      <c r="AG2039" s="21">
        <v>-0.99999999999999845</v>
      </c>
      <c r="AH2039" s="21">
        <v>-0.99999999999999845</v>
      </c>
      <c r="AI2039" s="21">
        <v>0</v>
      </c>
      <c r="AJ2039" s="21">
        <v>9.1380382655085038E-2</v>
      </c>
      <c r="AK2039" s="21">
        <v>0.33551630203589378</v>
      </c>
      <c r="AL2039" s="21">
        <v>-0.16269658146420149</v>
      </c>
      <c r="AM2039" s="21">
        <v>0.60126825956871688</v>
      </c>
      <c r="AN2039" s="21">
        <v>7.9494605117222242E-2</v>
      </c>
      <c r="AO2039" s="21">
        <v>16.709287999397393</v>
      </c>
      <c r="AP2039" s="21">
        <v>1.1738822206095478</v>
      </c>
      <c r="AQ2039" s="21">
        <v>35.536579125326263</v>
      </c>
      <c r="AR2039" s="21">
        <v>0.74699167030363889</v>
      </c>
      <c r="AS2039" s="21">
        <v>1.33466890578875</v>
      </c>
      <c r="AT2039" s="21">
        <v>-0.99999999999999845</v>
      </c>
      <c r="AU2039" s="21">
        <v>-0.99999999999999845</v>
      </c>
      <c r="AV2039" s="21">
        <v>2.5736874201859487E-2</v>
      </c>
      <c r="AW2039" s="21">
        <v>48.156286181554691</v>
      </c>
      <c r="AX2039" s="21">
        <v>57.294324447063154</v>
      </c>
      <c r="AY2039" s="21">
        <v>3.4054957853642667E-2</v>
      </c>
      <c r="AZ2039" s="21">
        <v>-50.359901772780375</v>
      </c>
      <c r="BA2039" s="26">
        <v>1336.6533854698137</v>
      </c>
    </row>
    <row r="2040" spans="1:100" x14ac:dyDescent="0.25">
      <c r="A2040">
        <v>4926</v>
      </c>
      <c r="B2040" t="s">
        <v>2381</v>
      </c>
      <c r="C2040" s="26">
        <v>3</v>
      </c>
      <c r="D2040" s="21">
        <v>4.9183766447951669</v>
      </c>
      <c r="E2040" s="21">
        <v>0</v>
      </c>
      <c r="F2040" s="21">
        <v>-0.1523938811853332</v>
      </c>
      <c r="G2040" s="21">
        <v>-0.1523938811853332</v>
      </c>
      <c r="H2040" s="21">
        <v>0.17283087376817532</v>
      </c>
      <c r="I2040" s="21">
        <v>0</v>
      </c>
      <c r="J2040" s="21">
        <v>10.369852426090523</v>
      </c>
      <c r="K2040" s="21">
        <v>0.17283087376817532</v>
      </c>
      <c r="L2040" s="21">
        <v>-0.99999999999999789</v>
      </c>
      <c r="M2040" s="21">
        <v>-0.99999999999999789</v>
      </c>
      <c r="N2040" s="21">
        <v>3.4566174753635055</v>
      </c>
      <c r="O2040" s="21">
        <v>15.135835189700352</v>
      </c>
      <c r="P2040" s="21">
        <v>-6.8315921612848961E-3</v>
      </c>
      <c r="Q2040" s="21">
        <v>-0.65350170848428024</v>
      </c>
      <c r="R2040" s="21">
        <v>-0.23042425642680683</v>
      </c>
      <c r="S2040" s="21">
        <v>0.33333333333333304</v>
      </c>
      <c r="T2040" s="21">
        <v>0.25852494716345104</v>
      </c>
      <c r="U2040" s="21">
        <v>0.23842398209564369</v>
      </c>
      <c r="V2040" s="21">
        <v>7.9572451095670224E-2</v>
      </c>
      <c r="W2040" s="21">
        <v>29.480953596796915</v>
      </c>
      <c r="X2040" s="21">
        <v>1.7681118507992699</v>
      </c>
      <c r="Y2040" s="21">
        <v>-0.99999999999999789</v>
      </c>
      <c r="Z2040" s="21">
        <v>-0.99999999999999789</v>
      </c>
      <c r="AA2040" s="21">
        <v>91.064370555640664</v>
      </c>
      <c r="AB2040" s="21">
        <v>0.35813927604289703</v>
      </c>
      <c r="AC2040" s="21">
        <v>0.4044591883982242</v>
      </c>
      <c r="AD2040" s="21">
        <v>0.47367835986428974</v>
      </c>
      <c r="AE2040" s="21">
        <v>61.813841215270543</v>
      </c>
      <c r="AF2040" s="21">
        <v>-0.99999999999999789</v>
      </c>
      <c r="AG2040" s="21">
        <v>-0.99999999999999789</v>
      </c>
      <c r="AH2040" s="21">
        <v>-0.99999999999999789</v>
      </c>
      <c r="AI2040" s="21">
        <v>0</v>
      </c>
      <c r="AJ2040" s="21">
        <v>7.9572451095670224E-2</v>
      </c>
      <c r="AK2040" s="21">
        <v>-0.16119269181861823</v>
      </c>
      <c r="AL2040" s="21">
        <v>-0.18059144713356712</v>
      </c>
      <c r="AM2040" s="21">
        <v>0.33089251827624122</v>
      </c>
      <c r="AN2040" s="21">
        <v>-0.12634557472385385</v>
      </c>
      <c r="AO2040" s="21">
        <v>7.4663494978129412</v>
      </c>
      <c r="AP2040" s="21">
        <v>-4.0615966037641824</v>
      </c>
      <c r="AQ2040" s="21">
        <v>39.850806022887411</v>
      </c>
      <c r="AR2040" s="21">
        <v>0.90985471368809756</v>
      </c>
      <c r="AS2040" s="21">
        <v>1.9409427245674453</v>
      </c>
      <c r="AT2040" s="21">
        <v>-0.99999999999999789</v>
      </c>
      <c r="AU2040" s="21">
        <v>-0.99999999999999789</v>
      </c>
      <c r="AV2040" s="21">
        <v>-0.38281813761214034</v>
      </c>
      <c r="AW2040" s="21">
        <v>102.13860914157679</v>
      </c>
      <c r="AX2040" s="21">
        <v>110.09585425114383</v>
      </c>
      <c r="AY2040" s="21">
        <v>0.18667368082352181</v>
      </c>
      <c r="AZ2040" s="21">
        <v>16.890690321158047</v>
      </c>
      <c r="BA2040" s="26">
        <v>1540.3806473172779</v>
      </c>
      <c r="CU2040" t="e">
        <v>#N/A</v>
      </c>
      <c r="CV2040" t="e">
        <v>#N/A</v>
      </c>
    </row>
    <row r="2041" spans="1:100" x14ac:dyDescent="0.25">
      <c r="A2041">
        <v>4929</v>
      </c>
      <c r="B2041" t="s">
        <v>2382</v>
      </c>
      <c r="C2041" s="26">
        <v>3</v>
      </c>
      <c r="D2041" s="21">
        <v>5.0799901099885512</v>
      </c>
      <c r="E2041" s="21">
        <v>2.9954570512556802E-3</v>
      </c>
      <c r="F2041" s="21">
        <v>-0.30637055022037557</v>
      </c>
      <c r="G2041" s="21">
        <v>-0.30700272216566998</v>
      </c>
      <c r="H2041" s="21">
        <v>0.14582761507968911</v>
      </c>
      <c r="I2041" s="21">
        <v>0</v>
      </c>
      <c r="J2041" s="21">
        <v>8.7496569047813431</v>
      </c>
      <c r="K2041" s="21">
        <v>0.14582761507968911</v>
      </c>
      <c r="L2041" s="21">
        <v>-1.0000000000000007</v>
      </c>
      <c r="M2041" s="21">
        <v>-1.0000000000000007</v>
      </c>
      <c r="N2041" s="21">
        <v>2.9165523015937813</v>
      </c>
      <c r="O2041" s="21">
        <v>13.522644292604229</v>
      </c>
      <c r="P2041" s="21">
        <v>-0.65480539943285831</v>
      </c>
      <c r="Q2041" s="21">
        <v>-2.7949790769855221</v>
      </c>
      <c r="R2041" s="21">
        <v>-1.1864613322558661</v>
      </c>
      <c r="S2041" s="21">
        <v>0.33333333333333337</v>
      </c>
      <c r="T2041" s="21">
        <v>0.32730253520895802</v>
      </c>
      <c r="U2041" s="21">
        <v>-0.14176344094580862</v>
      </c>
      <c r="V2041" s="21">
        <v>2.9736949656541684E-4</v>
      </c>
      <c r="W2041" s="21">
        <v>14.933687280534363</v>
      </c>
      <c r="X2041" s="21">
        <v>-6.9859015758744064E-2</v>
      </c>
      <c r="Y2041" s="21">
        <v>-1.0000000000000007</v>
      </c>
      <c r="Z2041" s="21">
        <v>-1.0000000000000007</v>
      </c>
      <c r="AA2041" s="21">
        <v>44.125763877808616</v>
      </c>
      <c r="AB2041" s="21">
        <v>0.28957026514177814</v>
      </c>
      <c r="AC2041" s="21">
        <v>0.36485802379771037</v>
      </c>
      <c r="AD2041" s="21">
        <v>-4.6857530348886484E-2</v>
      </c>
      <c r="AE2041" s="21">
        <v>30.378537929530101</v>
      </c>
      <c r="AF2041" s="21">
        <v>-1.0000000000000007</v>
      </c>
      <c r="AG2041" s="21">
        <v>-1.0000000000000007</v>
      </c>
      <c r="AH2041" s="21">
        <v>-1.0000000000000007</v>
      </c>
      <c r="AI2041" s="21">
        <v>-7.4320054850474581E-3</v>
      </c>
      <c r="AJ2041" s="21">
        <v>2.9736949656541684E-4</v>
      </c>
      <c r="AK2041" s="21">
        <v>0.20098611639400743</v>
      </c>
      <c r="AL2041" s="21">
        <v>-3.7881844974282458E-2</v>
      </c>
      <c r="AM2041" s="21">
        <v>0.73433444569452644</v>
      </c>
      <c r="AN2041" s="21">
        <v>0.19921521352366564</v>
      </c>
      <c r="AO2041" s="21">
        <v>19.363291724333202</v>
      </c>
      <c r="AP2041" s="21">
        <v>4.7909711132202268</v>
      </c>
      <c r="AQ2041" s="21">
        <v>23.683344185315708</v>
      </c>
      <c r="AR2041" s="21">
        <v>0.51916979709304811</v>
      </c>
      <c r="AS2041" s="21">
        <v>7.5968599320944782E-2</v>
      </c>
      <c r="AT2041" s="21">
        <v>-1.0000000000000007</v>
      </c>
      <c r="AU2041" s="21">
        <v>-1.0000000000000007</v>
      </c>
      <c r="AV2041" s="21">
        <v>-1.4934640544215354</v>
      </c>
      <c r="AW2041" s="21">
        <v>62.439379283633102</v>
      </c>
      <c r="AX2041" s="21">
        <v>62.320476123588719</v>
      </c>
      <c r="AY2041" s="21">
        <v>-2.5516302042861139E-2</v>
      </c>
      <c r="AZ2041" s="21">
        <v>-34.017274517628969</v>
      </c>
      <c r="BA2041" s="26">
        <v>1374.1205458668176</v>
      </c>
      <c r="CU2041" t="e">
        <v>#N/A</v>
      </c>
      <c r="CV2041" t="e">
        <v>#N/A</v>
      </c>
    </row>
    <row r="2042" spans="1:100" x14ac:dyDescent="0.25">
      <c r="A2042">
        <v>4930</v>
      </c>
      <c r="B2042" t="s">
        <v>2383</v>
      </c>
      <c r="C2042" s="26">
        <v>3</v>
      </c>
      <c r="D2042" s="21">
        <v>2.5545583330327726</v>
      </c>
      <c r="E2042" s="21">
        <v>-1.5234083654522907E-2</v>
      </c>
      <c r="F2042" s="21">
        <v>2.2362099101890656</v>
      </c>
      <c r="G2042" s="21">
        <v>2.2362099101890656</v>
      </c>
      <c r="H2042" s="21">
        <v>5.3605358253686463E-3</v>
      </c>
      <c r="I2042" s="21">
        <v>0</v>
      </c>
      <c r="J2042" s="21">
        <v>0.32163214952211783</v>
      </c>
      <c r="K2042" s="21">
        <v>5.3605358253686463E-3</v>
      </c>
      <c r="L2042" s="21">
        <v>-1</v>
      </c>
      <c r="M2042" s="21">
        <v>-1</v>
      </c>
      <c r="N2042" s="21">
        <v>0.10721071650737179</v>
      </c>
      <c r="O2042" s="21">
        <v>5.1124003927439539</v>
      </c>
      <c r="P2042" s="21">
        <v>0.36585717209134305</v>
      </c>
      <c r="Q2042" s="21">
        <v>6.5053778535637967</v>
      </c>
      <c r="R2042" s="21">
        <v>2.0604331144281796</v>
      </c>
      <c r="S2042" s="21">
        <v>0.33333333333333331</v>
      </c>
      <c r="T2042" s="21">
        <v>0.24959906788945291</v>
      </c>
      <c r="U2042" s="21">
        <v>0.22663230464455431</v>
      </c>
      <c r="V2042" s="21">
        <v>-2.2329118863367324E-2</v>
      </c>
      <c r="W2042" s="21">
        <v>31.275002047144195</v>
      </c>
      <c r="X2042" s="21">
        <v>1.2582161471384894</v>
      </c>
      <c r="Y2042" s="21">
        <v>-1</v>
      </c>
      <c r="Z2042" s="21">
        <v>-1</v>
      </c>
      <c r="AA2042" s="21">
        <v>54.253520455376346</v>
      </c>
      <c r="AB2042" s="21">
        <v>4.6819881943652969E-2</v>
      </c>
      <c r="AC2042" s="21">
        <v>0.19635685878436665</v>
      </c>
      <c r="AD2042" s="21">
        <v>0.1751849651480602</v>
      </c>
      <c r="AE2042" s="21">
        <v>20.918085293804005</v>
      </c>
      <c r="AF2042" s="21">
        <v>-1</v>
      </c>
      <c r="AG2042" s="21">
        <v>-1</v>
      </c>
      <c r="AH2042" s="21">
        <v>-1</v>
      </c>
      <c r="AI2042" s="21">
        <v>6.3215608611537372E-3</v>
      </c>
      <c r="AJ2042" s="21">
        <v>-2.2329118863367324E-2</v>
      </c>
      <c r="AK2042" s="21">
        <v>0.27894536188732849</v>
      </c>
      <c r="AL2042" s="21">
        <v>-9.7842581745601537E-2</v>
      </c>
      <c r="AM2042" s="21">
        <v>-6.4699440991297444E-2</v>
      </c>
      <c r="AN2042" s="21">
        <v>0.38497769243469276</v>
      </c>
      <c r="AO2042" s="21">
        <v>-0.22275921534579374</v>
      </c>
      <c r="AP2042" s="21">
        <v>9.1352294021393039</v>
      </c>
      <c r="AQ2042" s="21">
        <v>31.596634196666294</v>
      </c>
      <c r="AR2042" s="21">
        <v>0.78723558700397356</v>
      </c>
      <c r="AS2042" s="21">
        <v>1.2635766829638575</v>
      </c>
      <c r="AT2042" s="21">
        <v>-1</v>
      </c>
      <c r="AU2042" s="21">
        <v>-1</v>
      </c>
      <c r="AV2042" s="21">
        <v>4.2966430246172438</v>
      </c>
      <c r="AW2042" s="21">
        <v>68.501150250259627</v>
      </c>
      <c r="AX2042" s="21">
        <v>66.39466958114599</v>
      </c>
      <c r="AY2042" s="21">
        <v>0.17857352963058479</v>
      </c>
      <c r="AZ2042" s="21">
        <v>12.058331707720884</v>
      </c>
      <c r="BA2042" s="26">
        <v>1496.0005711872991</v>
      </c>
    </row>
    <row r="2043" spans="1:100" x14ac:dyDescent="0.25">
      <c r="A2043">
        <v>4931</v>
      </c>
      <c r="B2043" t="s">
        <v>2384</v>
      </c>
      <c r="C2043" s="26">
        <v>3</v>
      </c>
      <c r="D2043" s="21">
        <v>3.811617202109935</v>
      </c>
      <c r="E2043" s="21">
        <v>1.1396042634025539E-3</v>
      </c>
      <c r="F2043" s="21">
        <v>0.92947490298879132</v>
      </c>
      <c r="G2043" s="21">
        <v>0.92947490298879132</v>
      </c>
      <c r="H2043" s="21">
        <v>7.9516082403110963E-2</v>
      </c>
      <c r="I2043" s="21">
        <v>0</v>
      </c>
      <c r="J2043" s="21">
        <v>4.7709649441866553</v>
      </c>
      <c r="K2043" s="21">
        <v>7.9516082403110963E-2</v>
      </c>
      <c r="L2043" s="21">
        <v>-0.99999999999999967</v>
      </c>
      <c r="M2043" s="21">
        <v>-0.99999999999999967</v>
      </c>
      <c r="N2043" s="21">
        <v>1.5903216480622193</v>
      </c>
      <c r="O2043" s="21">
        <v>9.5120570492853886</v>
      </c>
      <c r="P2043" s="21">
        <v>0.16467022699651784</v>
      </c>
      <c r="Q2043" s="21">
        <v>2.2587645079740177</v>
      </c>
      <c r="R2043" s="21">
        <v>0.81428663331416862</v>
      </c>
      <c r="S2043" s="21">
        <v>0.3233043407876251</v>
      </c>
      <c r="T2043" s="21">
        <v>0.12676176070502704</v>
      </c>
      <c r="U2043" s="21">
        <v>-4.7965226382615737E-2</v>
      </c>
      <c r="V2043" s="21">
        <v>-2.2245058509359331E-3</v>
      </c>
      <c r="W2043" s="21">
        <v>12.814411474239581</v>
      </c>
      <c r="X2043" s="21">
        <v>-4.8537548506468471E-2</v>
      </c>
      <c r="Y2043" s="21">
        <v>-0.99999999999999967</v>
      </c>
      <c r="Z2043" s="21">
        <v>-0.99999999999999967</v>
      </c>
      <c r="AA2043" s="21">
        <v>27.3860083663198</v>
      </c>
      <c r="AB2043" s="21">
        <v>5.0124924359796263E-2</v>
      </c>
      <c r="AC2043" s="21">
        <v>0.14275431329007954</v>
      </c>
      <c r="AD2043" s="21">
        <v>8.2266967525445031E-2</v>
      </c>
      <c r="AE2043" s="21">
        <v>13.757310258766054</v>
      </c>
      <c r="AF2043" s="21">
        <v>-0.99999999999999967</v>
      </c>
      <c r="AG2043" s="21">
        <v>-0.99999999999999967</v>
      </c>
      <c r="AH2043" s="21">
        <v>-0.99999999999999967</v>
      </c>
      <c r="AI2043" s="21">
        <v>5.4428799383358387E-2</v>
      </c>
      <c r="AJ2043" s="21">
        <v>-2.2245058509359331E-3</v>
      </c>
      <c r="AK2043" s="21">
        <v>0.21807790579035274</v>
      </c>
      <c r="AL2043" s="21">
        <v>4.055697500241523E-2</v>
      </c>
      <c r="AM2043" s="21">
        <v>-0.30218650815970532</v>
      </c>
      <c r="AN2043" s="21">
        <v>4.1123880703143649E-2</v>
      </c>
      <c r="AO2043" s="21">
        <v>-6.4642731750408684</v>
      </c>
      <c r="AP2043" s="21">
        <v>1.230881892590667</v>
      </c>
      <c r="AQ2043" s="21">
        <v>17.585376418426247</v>
      </c>
      <c r="AR2043" s="21">
        <v>0.39987636925910047</v>
      </c>
      <c r="AS2043" s="21">
        <v>3.0978533896642266E-2</v>
      </c>
      <c r="AT2043" s="21">
        <v>-0.99999999999999967</v>
      </c>
      <c r="AU2043" s="21">
        <v>-0.99999999999999967</v>
      </c>
      <c r="AV2043" s="21">
        <v>1.7437615363029608</v>
      </c>
      <c r="AW2043" s="21">
        <v>38.128947308195848</v>
      </c>
      <c r="AX2043" s="21">
        <v>38.995072710769442</v>
      </c>
      <c r="AY2043" s="21">
        <v>0.24577240922432034</v>
      </c>
      <c r="AZ2043" s="21">
        <v>38.226412655955052</v>
      </c>
      <c r="BA2043" s="26">
        <v>1492.6070592506007</v>
      </c>
    </row>
    <row r="2044" spans="1:100" x14ac:dyDescent="0.25">
      <c r="A2044">
        <v>4932</v>
      </c>
      <c r="B2044" t="s">
        <v>697</v>
      </c>
      <c r="C2044" s="26">
        <v>2</v>
      </c>
      <c r="D2044" s="21">
        <v>2.4728739480458577</v>
      </c>
      <c r="E2044" s="21">
        <v>-0.27967097008410263</v>
      </c>
      <c r="F2044" s="21">
        <v>-0.61947398781863339</v>
      </c>
      <c r="G2044" s="21">
        <v>-0.61462020775693382</v>
      </c>
      <c r="H2044" s="21">
        <v>-7.4924829846309923E-2</v>
      </c>
      <c r="I2044" s="21">
        <v>0</v>
      </c>
      <c r="J2044" s="21">
        <v>-4.4954897907785965</v>
      </c>
      <c r="K2044" s="21">
        <v>-7.4924829846309923E-2</v>
      </c>
      <c r="L2044" s="21">
        <v>-1</v>
      </c>
      <c r="M2044" s="21">
        <v>-1</v>
      </c>
      <c r="N2044" s="21">
        <v>-1.4984965969261985</v>
      </c>
      <c r="O2044" s="21">
        <v>-0.82476970866691701</v>
      </c>
      <c r="P2044" s="21">
        <v>-1.2486056905162459</v>
      </c>
      <c r="Q2044" s="21">
        <v>-2.6300566391012481</v>
      </c>
      <c r="R2044" s="21">
        <v>-0.86234545459480505</v>
      </c>
      <c r="S2044" s="21">
        <v>0.30084910066754339</v>
      </c>
      <c r="T2044" s="21">
        <v>0.15926623164230097</v>
      </c>
      <c r="U2044" s="21">
        <v>-7.7056106833786137E-2</v>
      </c>
      <c r="V2044" s="21">
        <v>-1.9819994188388208E-2</v>
      </c>
      <c r="W2044" s="21">
        <v>14.555487238390432</v>
      </c>
      <c r="X2044" s="21">
        <v>8.6326033872081154E-2</v>
      </c>
      <c r="Y2044" s="21">
        <v>-1</v>
      </c>
      <c r="Z2044" s="21">
        <v>-1</v>
      </c>
      <c r="AA2044" s="21">
        <v>22.315324500701763</v>
      </c>
      <c r="AB2044" s="21">
        <v>-5.60704118474427E-2</v>
      </c>
      <c r="AC2044" s="21">
        <v>-5.5922625252807862E-2</v>
      </c>
      <c r="AD2044" s="21">
        <v>-5.902353038792231E-2</v>
      </c>
      <c r="AE2044" s="21">
        <v>1.6380270641144676</v>
      </c>
      <c r="AF2044" s="21">
        <v>-1</v>
      </c>
      <c r="AG2044" s="21">
        <v>-1</v>
      </c>
      <c r="AH2044" s="21">
        <v>-1</v>
      </c>
      <c r="AI2044" s="21">
        <v>-1.1135182288096226E-2</v>
      </c>
      <c r="AJ2044" s="21">
        <v>-1.9819994188388208E-2</v>
      </c>
      <c r="AK2044" s="21">
        <v>0.29945838683171594</v>
      </c>
      <c r="AL2044" s="21">
        <v>-0.12763042984246858</v>
      </c>
      <c r="AM2044" s="21">
        <v>0.34044059350071615</v>
      </c>
      <c r="AN2044" s="21">
        <v>-0.15699973328566236</v>
      </c>
      <c r="AO2044" s="21">
        <v>9.0559701690619345</v>
      </c>
      <c r="AP2044" s="21">
        <v>-3.6108088787393537</v>
      </c>
      <c r="AQ2044" s="21">
        <v>19.11794127140324</v>
      </c>
      <c r="AR2044" s="21">
        <v>0.46628710456422073</v>
      </c>
      <c r="AS2044" s="21">
        <v>0.14936311006666658</v>
      </c>
      <c r="AT2044" s="21">
        <v>-1</v>
      </c>
      <c r="AU2044" s="21">
        <v>-1</v>
      </c>
      <c r="AV2044" s="21">
        <v>-1.0926507971610828</v>
      </c>
      <c r="AW2044" s="21">
        <v>31.160457363915761</v>
      </c>
      <c r="AX2044" s="21">
        <v>30.964424418950486</v>
      </c>
      <c r="AY2044" s="21">
        <v>-1.5608389898205344E-2</v>
      </c>
      <c r="AZ2044" s="21">
        <v>-31.933226588756426</v>
      </c>
      <c r="BA2044" s="26">
        <v>1426.0468807661994</v>
      </c>
    </row>
    <row r="2045" spans="1:100" x14ac:dyDescent="0.25">
      <c r="A2045">
        <v>4933</v>
      </c>
      <c r="B2045" t="s">
        <v>2385</v>
      </c>
      <c r="C2045" s="26">
        <v>3</v>
      </c>
      <c r="D2045" s="21">
        <v>3.193066394583421</v>
      </c>
      <c r="E2045" s="21">
        <v>0</v>
      </c>
      <c r="F2045" s="21">
        <v>-0.63366353600745973</v>
      </c>
      <c r="G2045" s="21">
        <v>-0.63366353600745973</v>
      </c>
      <c r="H2045" s="21">
        <v>7.8981181135933887E-2</v>
      </c>
      <c r="I2045" s="21">
        <v>0</v>
      </c>
      <c r="J2045" s="21">
        <v>4.7388708681560354</v>
      </c>
      <c r="K2045" s="21">
        <v>7.8981181135933887E-2</v>
      </c>
      <c r="L2045" s="21">
        <v>-1</v>
      </c>
      <c r="M2045" s="21">
        <v>-1</v>
      </c>
      <c r="N2045" s="21">
        <v>1.5796236227186771</v>
      </c>
      <c r="O2045" s="21">
        <v>7.2982737267319928</v>
      </c>
      <c r="P2045" s="21">
        <v>-0.42679167325761824</v>
      </c>
      <c r="Q2045" s="21">
        <v>1.209530673471384E-3</v>
      </c>
      <c r="R2045" s="21">
        <v>3.0990083966393276E-3</v>
      </c>
      <c r="S2045" s="21">
        <v>0.33333333333333326</v>
      </c>
      <c r="T2045" s="21">
        <v>0.36099672569419416</v>
      </c>
      <c r="U2045" s="21">
        <v>0.34057303908948905</v>
      </c>
      <c r="V2045" s="21">
        <v>0</v>
      </c>
      <c r="W2045" s="21">
        <v>38.236876679243323</v>
      </c>
      <c r="X2045" s="21">
        <v>1.9859396393181445</v>
      </c>
      <c r="Y2045" s="21">
        <v>-1</v>
      </c>
      <c r="Z2045" s="21">
        <v>-1</v>
      </c>
      <c r="AA2045" s="21">
        <v>39.897060592837271</v>
      </c>
      <c r="AB2045" s="21">
        <v>7.5901832518535675E-2</v>
      </c>
      <c r="AC2045" s="21">
        <v>0.23591896370094631</v>
      </c>
      <c r="AD2045" s="21">
        <v>-0.27867909811553554</v>
      </c>
      <c r="AE2045" s="21">
        <v>1.6570849051973291</v>
      </c>
      <c r="AF2045" s="21">
        <v>-1</v>
      </c>
      <c r="AG2045" s="21">
        <v>-1</v>
      </c>
      <c r="AH2045" s="21">
        <v>-1</v>
      </c>
      <c r="AI2045" s="21">
        <v>0</v>
      </c>
      <c r="AJ2045" s="21">
        <v>0</v>
      </c>
      <c r="AK2045" s="21">
        <v>-0.28137739629215874</v>
      </c>
      <c r="AL2045" s="21">
        <v>7.2052729431596088E-2</v>
      </c>
      <c r="AM2045" s="21">
        <v>4.6131116718855017E-2</v>
      </c>
      <c r="AN2045" s="21">
        <v>5.4241607534896985E-2</v>
      </c>
      <c r="AO2045" s="21">
        <v>-0.25360906348941797</v>
      </c>
      <c r="AP2045" s="21">
        <v>1.7163038355304061</v>
      </c>
      <c r="AQ2045" s="21">
        <v>42.975747547399358</v>
      </c>
      <c r="AR2045" s="21">
        <v>1.0349030981170166</v>
      </c>
      <c r="AS2045" s="21">
        <v>2.0649208204540797</v>
      </c>
      <c r="AT2045" s="21">
        <v>-1</v>
      </c>
      <c r="AU2045" s="21">
        <v>-1</v>
      </c>
      <c r="AV2045" s="21">
        <v>-0.63056452761082038</v>
      </c>
      <c r="AW2045" s="21">
        <v>48.911638155099673</v>
      </c>
      <c r="AX2045" s="21">
        <v>48.911638155099673</v>
      </c>
      <c r="AY2045" s="21">
        <v>-0.21722554489435783</v>
      </c>
      <c r="AZ2045" s="21">
        <v>-46.993668991292445</v>
      </c>
      <c r="BA2045" s="26">
        <v>1411.5491181708257</v>
      </c>
    </row>
    <row r="2046" spans="1:100" x14ac:dyDescent="0.25">
      <c r="A2046">
        <v>4935</v>
      </c>
      <c r="B2046" t="s">
        <v>2386</v>
      </c>
      <c r="C2046" s="26">
        <v>3</v>
      </c>
      <c r="D2046" s="21">
        <v>5.0698162927882242</v>
      </c>
      <c r="E2046" s="21">
        <v>-4.8234474469870088E-3</v>
      </c>
      <c r="F2046" s="21">
        <v>-6.9992513830278401E-3</v>
      </c>
      <c r="G2046" s="21">
        <v>-6.9992513830278401E-3</v>
      </c>
      <c r="H2046" s="21">
        <v>0.36036526830999022</v>
      </c>
      <c r="I2046" s="21">
        <v>0</v>
      </c>
      <c r="J2046" s="21">
        <v>21.621916098599421</v>
      </c>
      <c r="K2046" s="21">
        <v>0.36036526830999022</v>
      </c>
      <c r="L2046" s="21">
        <v>-1</v>
      </c>
      <c r="M2046" s="21">
        <v>-1</v>
      </c>
      <c r="N2046" s="21">
        <v>7.2073053661998037</v>
      </c>
      <c r="O2046" s="21">
        <v>26.684733140004603</v>
      </c>
      <c r="P2046" s="21">
        <v>0.18232787439359721</v>
      </c>
      <c r="Q2046" s="21">
        <v>6.453738270465309E-2</v>
      </c>
      <c r="R2046" s="21">
        <v>-8.7223181598383541E-3</v>
      </c>
      <c r="S2046" s="21">
        <v>0.33333333333333326</v>
      </c>
      <c r="T2046" s="21">
        <v>0.33333333333333326</v>
      </c>
      <c r="U2046" s="21">
        <v>0.2814678340131157</v>
      </c>
      <c r="V2046" s="21">
        <v>-9.4339355974405008E-3</v>
      </c>
      <c r="W2046" s="21">
        <v>23.133411870894069</v>
      </c>
      <c r="X2046" s="21">
        <v>1.3755691208244958</v>
      </c>
      <c r="Y2046" s="21">
        <v>-1</v>
      </c>
      <c r="Z2046" s="21">
        <v>-1</v>
      </c>
      <c r="AA2046" s="21">
        <v>57.238893312305734</v>
      </c>
      <c r="AB2046" s="21">
        <v>0.21958060671024832</v>
      </c>
      <c r="AC2046" s="21">
        <v>0.13234853775839581</v>
      </c>
      <c r="AD2046" s="21">
        <v>0.33035493072278588</v>
      </c>
      <c r="AE2046" s="21">
        <v>34.114203759571488</v>
      </c>
      <c r="AF2046" s="21">
        <v>-1</v>
      </c>
      <c r="AG2046" s="21">
        <v>-1</v>
      </c>
      <c r="AH2046" s="21">
        <v>-1</v>
      </c>
      <c r="AI2046" s="21">
        <v>0</v>
      </c>
      <c r="AJ2046" s="21">
        <v>-9.4339355974405008E-3</v>
      </c>
      <c r="AK2046" s="21">
        <v>0.65655204286768154</v>
      </c>
      <c r="AL2046" s="21">
        <v>-6.1366326524012527E-2</v>
      </c>
      <c r="AM2046" s="21">
        <v>0.55490785905472995</v>
      </c>
      <c r="AN2046" s="21">
        <v>0.3851606756370699</v>
      </c>
      <c r="AO2046" s="21">
        <v>17.155456690706654</v>
      </c>
      <c r="AP2046" s="21">
        <v>9.3221852583066873</v>
      </c>
      <c r="AQ2046" s="21">
        <v>44.755327969493464</v>
      </c>
      <c r="AR2046" s="21">
        <v>0.9387005650823419</v>
      </c>
      <c r="AS2046" s="21">
        <v>1.7359343891344858</v>
      </c>
      <c r="AT2046" s="21">
        <v>-1</v>
      </c>
      <c r="AU2046" s="21">
        <v>-1</v>
      </c>
      <c r="AV2046" s="21">
        <v>-1.5721569542866194E-2</v>
      </c>
      <c r="AW2046" s="21">
        <v>93.245811710617019</v>
      </c>
      <c r="AX2046" s="21">
        <v>92.302418150872953</v>
      </c>
      <c r="AY2046" s="21">
        <v>0.25500584364790907</v>
      </c>
      <c r="AZ2046" s="21">
        <v>21.563647272449924</v>
      </c>
      <c r="BA2046" s="26">
        <v>1516.8091051079321</v>
      </c>
    </row>
    <row r="2047" spans="1:100" x14ac:dyDescent="0.25">
      <c r="A2047">
        <v>4936</v>
      </c>
      <c r="B2047" t="s">
        <v>2387</v>
      </c>
      <c r="C2047" s="26">
        <v>3</v>
      </c>
      <c r="D2047" s="21">
        <v>5.2353427105764654</v>
      </c>
      <c r="E2047" s="21">
        <v>0.82357020357694921</v>
      </c>
      <c r="F2047" s="21">
        <v>0.33503698283022487</v>
      </c>
      <c r="G2047" s="21">
        <v>0.6111749997890491</v>
      </c>
      <c r="H2047" s="21">
        <v>-4.0803090535179706E-2</v>
      </c>
      <c r="I2047" s="21">
        <v>0</v>
      </c>
      <c r="J2047" s="21">
        <v>-2.4481854321107832</v>
      </c>
      <c r="K2047" s="21">
        <v>-4.0803090535179706E-2</v>
      </c>
      <c r="L2047" s="21">
        <v>-0.99999999999999911</v>
      </c>
      <c r="M2047" s="21">
        <v>-0.99999999999999911</v>
      </c>
      <c r="N2047" s="21">
        <v>-0.81606181070359529</v>
      </c>
      <c r="O2047" s="21">
        <v>3.3983322782547312</v>
      </c>
      <c r="P2047" s="21">
        <v>9.4790089634990693</v>
      </c>
      <c r="Q2047" s="21">
        <v>1.5617385850591807</v>
      </c>
      <c r="R2047" s="21">
        <v>1.304647883409213</v>
      </c>
      <c r="S2047" s="21">
        <v>0.32885280274953138</v>
      </c>
      <c r="T2047" s="21">
        <v>0.33005172146465994</v>
      </c>
      <c r="U2047" s="21">
        <v>2.7757420032657402E-2</v>
      </c>
      <c r="V2047" s="21">
        <v>-4.1869881941232839E-2</v>
      </c>
      <c r="W2047" s="21">
        <v>27.423806113631848</v>
      </c>
      <c r="X2047" s="21">
        <v>0.55393775032538106</v>
      </c>
      <c r="Y2047" s="21">
        <v>-0.99999999999999911</v>
      </c>
      <c r="Z2047" s="21">
        <v>-0.99999999999999911</v>
      </c>
      <c r="AA2047" s="21">
        <v>60.840590179495358</v>
      </c>
      <c r="AB2047" s="21">
        <v>0.41639749108526392</v>
      </c>
      <c r="AC2047" s="21">
        <v>-5.0555636889119016E-2</v>
      </c>
      <c r="AD2047" s="21">
        <v>0.27640086945294146</v>
      </c>
      <c r="AE2047" s="21">
        <v>32.11213618245435</v>
      </c>
      <c r="AF2047" s="21">
        <v>-0.99999999999999911</v>
      </c>
      <c r="AG2047" s="21">
        <v>-0.99999999999999911</v>
      </c>
      <c r="AH2047" s="21">
        <v>-0.99999999999999911</v>
      </c>
      <c r="AI2047" s="21">
        <v>-2.850794016901035E-2</v>
      </c>
      <c r="AJ2047" s="21">
        <v>-4.1869881941232839E-2</v>
      </c>
      <c r="AK2047" s="21">
        <v>5.2713246194297521E-2</v>
      </c>
      <c r="AL2047" s="21">
        <v>0.64942196586600076</v>
      </c>
      <c r="AM2047" s="21">
        <v>-2.7574895148291645E-2</v>
      </c>
      <c r="AN2047" s="21">
        <v>0.18294186034076623</v>
      </c>
      <c r="AO2047" s="21">
        <v>-0.42580614773580105</v>
      </c>
      <c r="AP2047" s="21">
        <v>7.8206563378491616</v>
      </c>
      <c r="AQ2047" s="21">
        <v>24.975620681521054</v>
      </c>
      <c r="AR2047" s="21">
        <v>0.6447920623056157</v>
      </c>
      <c r="AS2047" s="21">
        <v>0.51313465979020156</v>
      </c>
      <c r="AT2047" s="21">
        <v>-0.99999999999999911</v>
      </c>
      <c r="AU2047" s="21">
        <v>-0.99999999999999911</v>
      </c>
      <c r="AV2047" s="21">
        <v>1.915822883198262</v>
      </c>
      <c r="AW2047" s="21">
        <v>72.059578795599279</v>
      </c>
      <c r="AX2047" s="21">
        <v>67.30243179809581</v>
      </c>
      <c r="AY2047" s="21">
        <v>-8.1964393510758557E-2</v>
      </c>
      <c r="AZ2047" s="21">
        <v>-22.132534027346875</v>
      </c>
      <c r="BA2047" s="26">
        <v>1493.0300080697825</v>
      </c>
    </row>
    <row r="2048" spans="1:100" x14ac:dyDescent="0.25">
      <c r="A2048">
        <v>4938</v>
      </c>
      <c r="B2048" t="s">
        <v>2107</v>
      </c>
      <c r="C2048" s="26">
        <v>3</v>
      </c>
      <c r="D2048" s="21">
        <v>2.4517229349607228</v>
      </c>
      <c r="E2048" s="21">
        <v>-7.1860144310340004E-2</v>
      </c>
      <c r="F2048" s="21">
        <v>-7.1433734124605186E-2</v>
      </c>
      <c r="G2048" s="21">
        <v>-0.11967503009519914</v>
      </c>
      <c r="H2048" s="21">
        <v>0.22154893721974173</v>
      </c>
      <c r="I2048" s="21">
        <v>0</v>
      </c>
      <c r="J2048" s="21">
        <v>13.292936233184506</v>
      </c>
      <c r="K2048" s="21">
        <v>0.22154893721974173</v>
      </c>
      <c r="L2048" s="21">
        <v>-1.0000000000000002</v>
      </c>
      <c r="M2048" s="21">
        <v>-1.0000000000000002</v>
      </c>
      <c r="N2048" s="21">
        <v>4.430978744394837</v>
      </c>
      <c r="O2048" s="21">
        <v>15.624984138050023</v>
      </c>
      <c r="P2048" s="21">
        <v>-0.99997057187526517</v>
      </c>
      <c r="Q2048" s="21">
        <v>-1.0128829224147966</v>
      </c>
      <c r="R2048" s="21">
        <v>-0.39590996801649636</v>
      </c>
      <c r="S2048" s="21">
        <v>0.33751455502176525</v>
      </c>
      <c r="T2048" s="21">
        <v>0.38558662208625094</v>
      </c>
      <c r="U2048" s="21">
        <v>7.367215543052201E-2</v>
      </c>
      <c r="V2048" s="21">
        <v>0</v>
      </c>
      <c r="W2048" s="21">
        <v>23.008975812751835</v>
      </c>
      <c r="X2048" s="21">
        <v>0.84849415036328035</v>
      </c>
      <c r="Y2048" s="21">
        <v>-1.0000000000000002</v>
      </c>
      <c r="Z2048" s="21">
        <v>-1.0000000000000002</v>
      </c>
      <c r="AA2048" s="21">
        <v>32.478626049327922</v>
      </c>
      <c r="AB2048" s="21">
        <v>5.9967157618872363E-2</v>
      </c>
      <c r="AC2048" s="21">
        <v>3.2589363026854203E-2</v>
      </c>
      <c r="AD2048" s="21">
        <v>0.10475468344612514</v>
      </c>
      <c r="AE2048" s="21">
        <v>9.865560204592585</v>
      </c>
      <c r="AF2048" s="21">
        <v>-1.0000000000000002</v>
      </c>
      <c r="AG2048" s="21">
        <v>-1.0000000000000002</v>
      </c>
      <c r="AH2048" s="21">
        <v>-1.0000000000000002</v>
      </c>
      <c r="AI2048" s="21">
        <v>0</v>
      </c>
      <c r="AJ2048" s="21">
        <v>0</v>
      </c>
      <c r="AK2048" s="21">
        <v>0.14951819362217142</v>
      </c>
      <c r="AL2048" s="21">
        <v>-5.7381746264879269E-2</v>
      </c>
      <c r="AM2048" s="21">
        <v>-0.11262920201599112</v>
      </c>
      <c r="AN2048" s="21">
        <v>-8.7857112796995859E-2</v>
      </c>
      <c r="AO2048" s="21">
        <v>-2.0681390822889218</v>
      </c>
      <c r="AP2048" s="21">
        <v>-2.4833365512492933</v>
      </c>
      <c r="AQ2048" s="21">
        <v>36.301912045936369</v>
      </c>
      <c r="AR2048" s="21">
        <v>0.79677333253853844</v>
      </c>
      <c r="AS2048" s="21">
        <v>1.0700430875830222</v>
      </c>
      <c r="AT2048" s="21">
        <v>-1.0000000000000002</v>
      </c>
      <c r="AU2048" s="21">
        <v>-1.0000000000000002</v>
      </c>
      <c r="AV2048" s="21">
        <v>-0.51558499811169556</v>
      </c>
      <c r="AW2048" s="21">
        <v>45.620273636128694</v>
      </c>
      <c r="AX2048" s="21">
        <v>45.620273636128694</v>
      </c>
      <c r="AY2048" s="21">
        <v>3.2108665992138831E-4</v>
      </c>
      <c r="AZ2048" s="21">
        <v>-38.908599977333907</v>
      </c>
      <c r="BA2048" s="26">
        <v>1376.6511178988274</v>
      </c>
      <c r="CU2048" t="e">
        <v>#N/A</v>
      </c>
      <c r="CV2048" t="e">
        <v>#N/A</v>
      </c>
    </row>
    <row r="2049" spans="1:100" x14ac:dyDescent="0.25">
      <c r="A2049">
        <v>4939</v>
      </c>
      <c r="B2049" t="s">
        <v>2388</v>
      </c>
      <c r="C2049" s="26">
        <v>3</v>
      </c>
      <c r="D2049" s="21">
        <v>5.0979299261775308</v>
      </c>
      <c r="E2049" s="21">
        <v>0</v>
      </c>
      <c r="F2049" s="21">
        <v>0.58684157447031282</v>
      </c>
      <c r="G2049" s="21">
        <v>0.58684157447031282</v>
      </c>
      <c r="H2049" s="21">
        <v>0.53773212374558677</v>
      </c>
      <c r="I2049" s="21">
        <v>0</v>
      </c>
      <c r="J2049" s="21">
        <v>32.263927424735193</v>
      </c>
      <c r="K2049" s="21">
        <v>0.53773212374558677</v>
      </c>
      <c r="L2049" s="21">
        <v>-1.0000000000000009</v>
      </c>
      <c r="M2049" s="21">
        <v>-1.0000000000000009</v>
      </c>
      <c r="N2049" s="21">
        <v>10.754642474911737</v>
      </c>
      <c r="O2049" s="21">
        <v>37.94869892538307</v>
      </c>
      <c r="P2049" s="21">
        <v>0.55019883081704046</v>
      </c>
      <c r="Q2049" s="21">
        <v>1.2680407238185532</v>
      </c>
      <c r="R2049" s="21">
        <v>0.42107511525703734</v>
      </c>
      <c r="S2049" s="21">
        <v>0.3333333333333337</v>
      </c>
      <c r="T2049" s="21">
        <v>0.38950290952086009</v>
      </c>
      <c r="U2049" s="21">
        <v>0.65603471160097138</v>
      </c>
      <c r="V2049" s="21">
        <v>0</v>
      </c>
      <c r="W2049" s="21">
        <v>33.645553228383122</v>
      </c>
      <c r="X2049" s="21">
        <v>2.8654125417000191</v>
      </c>
      <c r="Y2049" s="21">
        <v>-1.0000000000000009</v>
      </c>
      <c r="Z2049" s="21">
        <v>-1.0000000000000009</v>
      </c>
      <c r="AA2049" s="21">
        <v>83.103248907294116</v>
      </c>
      <c r="AB2049" s="21">
        <v>0.3817179155178872</v>
      </c>
      <c r="AC2049" s="21">
        <v>8.0826872081598E-2</v>
      </c>
      <c r="AD2049" s="21">
        <v>0.51818762367359428</v>
      </c>
      <c r="AE2049" s="21">
        <v>49.036620563653976</v>
      </c>
      <c r="AF2049" s="21">
        <v>-1.0000000000000009</v>
      </c>
      <c r="AG2049" s="21">
        <v>-1.0000000000000009</v>
      </c>
      <c r="AH2049" s="21">
        <v>-1.0000000000000009</v>
      </c>
      <c r="AI2049" s="21">
        <v>0</v>
      </c>
      <c r="AJ2049" s="21">
        <v>0</v>
      </c>
      <c r="AK2049" s="21">
        <v>0.11255459307442324</v>
      </c>
      <c r="AL2049" s="21">
        <v>2.4166456684437711E-3</v>
      </c>
      <c r="AM2049" s="21">
        <v>-0.31720158769294121</v>
      </c>
      <c r="AN2049" s="21">
        <v>0.21676250939221012</v>
      </c>
      <c r="AO2049" s="21">
        <v>-7.3672667269514172</v>
      </c>
      <c r="AP2049" s="21">
        <v>5.4311459631474692</v>
      </c>
      <c r="AQ2049" s="21">
        <v>65.909480653118322</v>
      </c>
      <c r="AR2049" s="21">
        <v>1.3788709544551654</v>
      </c>
      <c r="AS2049" s="21">
        <v>3.4031446654456059</v>
      </c>
      <c r="AT2049" s="21">
        <v>-1.0000000000000009</v>
      </c>
      <c r="AU2049" s="21">
        <v>-1.0000000000000009</v>
      </c>
      <c r="AV2049" s="21">
        <v>1.0079166897273502</v>
      </c>
      <c r="AW2049" s="21">
        <v>126.48309379582464</v>
      </c>
      <c r="AX2049" s="21">
        <v>126.48309379582464</v>
      </c>
      <c r="AY2049" s="21">
        <v>0.43485370913121102</v>
      </c>
      <c r="AZ2049" s="21">
        <v>90.911109017662</v>
      </c>
      <c r="BA2049" s="26">
        <v>1597.73094961169</v>
      </c>
      <c r="CU2049" t="e">
        <v>#N/A</v>
      </c>
      <c r="CV2049" t="e">
        <v>#N/A</v>
      </c>
    </row>
    <row r="2050" spans="1:100" x14ac:dyDescent="0.25">
      <c r="A2050">
        <v>4940</v>
      </c>
      <c r="B2050" t="s">
        <v>1570</v>
      </c>
      <c r="C2050" s="26">
        <v>3</v>
      </c>
      <c r="D2050" s="21">
        <v>5.459115582657958</v>
      </c>
      <c r="E2050" s="21">
        <v>2.5594905856842057E-2</v>
      </c>
      <c r="F2050" s="21">
        <v>-0.84220634117913995</v>
      </c>
      <c r="G2050" s="21">
        <v>-0.82904151257817038</v>
      </c>
      <c r="H2050" s="21">
        <v>8.1351149681898521E-2</v>
      </c>
      <c r="I2050" s="21">
        <v>0</v>
      </c>
      <c r="J2050" s="21">
        <v>4.8810689809139118</v>
      </c>
      <c r="K2050" s="21">
        <v>8.1351149681898521E-2</v>
      </c>
      <c r="L2050" s="21">
        <v>-0.99999999999999911</v>
      </c>
      <c r="M2050" s="21">
        <v>-0.99999999999999911</v>
      </c>
      <c r="N2050" s="21">
        <v>1.6270229936379705</v>
      </c>
      <c r="O2050" s="21">
        <v>9.5111430509936987</v>
      </c>
      <c r="P2050" s="21">
        <v>0.63736679287704323</v>
      </c>
      <c r="Q2050" s="21">
        <v>6.063832709994438</v>
      </c>
      <c r="R2050" s="21">
        <v>2.023909680447229</v>
      </c>
      <c r="S2050" s="21">
        <v>0.2459862808975351</v>
      </c>
      <c r="T2050" s="21">
        <v>0.21841224777376195</v>
      </c>
      <c r="U2050" s="21">
        <v>-5.3490787973484916E-2</v>
      </c>
      <c r="V2050" s="21">
        <v>-3.1401212831093567E-2</v>
      </c>
      <c r="W2050" s="21">
        <v>11.926215127392792</v>
      </c>
      <c r="X2050" s="21">
        <v>-0.13968742070456905</v>
      </c>
      <c r="Y2050" s="21">
        <v>-0.99999999999999911</v>
      </c>
      <c r="Z2050" s="21">
        <v>-0.99999999999999911</v>
      </c>
      <c r="AA2050" s="21">
        <v>39.793064797654338</v>
      </c>
      <c r="AB2050" s="21">
        <v>7.6616984081469316E-2</v>
      </c>
      <c r="AC2050" s="21">
        <v>0.43834217269235876</v>
      </c>
      <c r="AD2050" s="21">
        <v>1.8996430224578163E-3</v>
      </c>
      <c r="AE2050" s="21">
        <v>25.842939989814294</v>
      </c>
      <c r="AF2050" s="21">
        <v>-0.99999999999999911</v>
      </c>
      <c r="AG2050" s="21">
        <v>-0.99999999999999911</v>
      </c>
      <c r="AH2050" s="21">
        <v>-0.99999999999999911</v>
      </c>
      <c r="AI2050" s="21">
        <v>-2.3944487574268973E-2</v>
      </c>
      <c r="AJ2050" s="21">
        <v>-3.1401212831093567E-2</v>
      </c>
      <c r="AK2050" s="21">
        <v>0.96482285886993824</v>
      </c>
      <c r="AL2050" s="21">
        <v>-0.12061123366495027</v>
      </c>
      <c r="AM2050" s="21">
        <v>0.16731767897817354</v>
      </c>
      <c r="AN2050" s="21">
        <v>-0.1017887876107369</v>
      </c>
      <c r="AO2050" s="21">
        <v>9.0070562688040319</v>
      </c>
      <c r="AP2050" s="21">
        <v>-3.1477758585931732</v>
      </c>
      <c r="AQ2050" s="21">
        <v>16.80728410830671</v>
      </c>
      <c r="AR2050" s="21">
        <v>0.3795065278667184</v>
      </c>
      <c r="AS2050" s="21">
        <v>-5.8336271022670666E-2</v>
      </c>
      <c r="AT2050" s="21">
        <v>-0.99999999999999911</v>
      </c>
      <c r="AU2050" s="21">
        <v>-0.99999999999999911</v>
      </c>
      <c r="AV2050" s="21">
        <v>1.1948681678690589</v>
      </c>
      <c r="AW2050" s="21">
        <v>46.156431990054834</v>
      </c>
      <c r="AX2050" s="21">
        <v>42.537420955460114</v>
      </c>
      <c r="AY2050" s="21">
        <v>-6.6991108657379603E-2</v>
      </c>
      <c r="AZ2050" s="21">
        <v>-55.396336640706245</v>
      </c>
      <c r="BA2050" s="26">
        <v>1394.5631062708123</v>
      </c>
    </row>
    <row r="2051" spans="1:100" x14ac:dyDescent="0.25">
      <c r="A2051">
        <v>4941</v>
      </c>
      <c r="B2051" t="s">
        <v>2389</v>
      </c>
      <c r="C2051" s="26">
        <v>3</v>
      </c>
      <c r="D2051" s="21">
        <v>4.3795642648610649</v>
      </c>
      <c r="E2051" s="21">
        <v>-9.5343628128607791E-2</v>
      </c>
      <c r="F2051" s="21">
        <v>-7.4591802937291523E-3</v>
      </c>
      <c r="G2051" s="21">
        <v>-2.2130884590258314E-2</v>
      </c>
      <c r="H2051" s="21">
        <v>0.30098827187705179</v>
      </c>
      <c r="I2051" s="21">
        <v>0</v>
      </c>
      <c r="J2051" s="21">
        <v>18.059296312623111</v>
      </c>
      <c r="K2051" s="21">
        <v>0.30098827187705179</v>
      </c>
      <c r="L2051" s="21">
        <v>-1</v>
      </c>
      <c r="M2051" s="21">
        <v>-1</v>
      </c>
      <c r="N2051" s="21">
        <v>6.0197654375410377</v>
      </c>
      <c r="O2051" s="21">
        <v>22.416729692893917</v>
      </c>
      <c r="P2051" s="21">
        <v>0.41414697337364703</v>
      </c>
      <c r="Q2051" s="21">
        <v>-6.526856776119648E-2</v>
      </c>
      <c r="R2051" s="21">
        <v>7.7045676142671951E-4</v>
      </c>
      <c r="S2051" s="21">
        <v>0.33333333333333354</v>
      </c>
      <c r="T2051" s="21">
        <v>0.4217871254318909</v>
      </c>
      <c r="U2051" s="21">
        <v>0.52738611171061445</v>
      </c>
      <c r="V2051" s="21">
        <v>-2.6165090299602551E-3</v>
      </c>
      <c r="W2051" s="21">
        <v>39.15607158275305</v>
      </c>
      <c r="X2051" s="21">
        <v>2.6364313716494254</v>
      </c>
      <c r="Y2051" s="21">
        <v>-1</v>
      </c>
      <c r="Z2051" s="21">
        <v>-1</v>
      </c>
      <c r="AA2051" s="21">
        <v>78.781047594441461</v>
      </c>
      <c r="AB2051" s="21">
        <v>0.30065889869861701</v>
      </c>
      <c r="AC2051" s="21">
        <v>0.25275994836272186</v>
      </c>
      <c r="AD2051" s="21">
        <v>0.2390652640372011</v>
      </c>
      <c r="AE2051" s="21">
        <v>39.624205554926988</v>
      </c>
      <c r="AF2051" s="21">
        <v>-1</v>
      </c>
      <c r="AG2051" s="21">
        <v>-1</v>
      </c>
      <c r="AH2051" s="21">
        <v>-1</v>
      </c>
      <c r="AI2051" s="21">
        <v>0</v>
      </c>
      <c r="AJ2051" s="21">
        <v>-2.6165090299602551E-3</v>
      </c>
      <c r="AK2051" s="21">
        <v>-9.3663712214186054E-2</v>
      </c>
      <c r="AL2051" s="21">
        <v>0.35633138788581531</v>
      </c>
      <c r="AM2051" s="21">
        <v>3.136465700804212E-2</v>
      </c>
      <c r="AN2051" s="21">
        <v>0.17630316619835049</v>
      </c>
      <c r="AO2051" s="21">
        <v>0.31579786413012317</v>
      </c>
      <c r="AP2051" s="21">
        <v>6.1892360943878373</v>
      </c>
      <c r="AQ2051" s="21">
        <v>57.215367895376154</v>
      </c>
      <c r="AR2051" s="21">
        <v>1.2798900614458779</v>
      </c>
      <c r="AS2051" s="21">
        <v>2.9374196435264763</v>
      </c>
      <c r="AT2051" s="21">
        <v>-1</v>
      </c>
      <c r="AU2051" s="21">
        <v>-1</v>
      </c>
      <c r="AV2051" s="21">
        <v>-2.1360427828831595E-2</v>
      </c>
      <c r="AW2051" s="21">
        <v>107.38701338172322</v>
      </c>
      <c r="AX2051" s="21">
        <v>107.12536247872717</v>
      </c>
      <c r="AY2051" s="21">
        <v>0.30024072429154969</v>
      </c>
      <c r="AZ2051" s="21">
        <v>31.954955535091909</v>
      </c>
      <c r="BA2051" s="26">
        <v>1514.9213399045127</v>
      </c>
      <c r="CU2051" t="e">
        <v>#N/A</v>
      </c>
      <c r="CV2051" t="e">
        <v>#N/A</v>
      </c>
    </row>
    <row r="2052" spans="1:100" x14ac:dyDescent="0.25">
      <c r="A2052">
        <v>4942</v>
      </c>
      <c r="B2052" t="s">
        <v>2390</v>
      </c>
      <c r="C2052" s="26">
        <v>3</v>
      </c>
      <c r="D2052" s="21">
        <v>3.833749349533722</v>
      </c>
      <c r="E2052" s="21">
        <v>-0.11154954903692829</v>
      </c>
      <c r="F2052" s="21">
        <v>-0.13423212901451426</v>
      </c>
      <c r="G2052" s="21">
        <v>-0.16792417325317249</v>
      </c>
      <c r="H2052" s="21">
        <v>0.19993758343288592</v>
      </c>
      <c r="I2052" s="21">
        <v>0</v>
      </c>
      <c r="J2052" s="21">
        <v>11.996255005973158</v>
      </c>
      <c r="K2052" s="21">
        <v>0.19993758343288592</v>
      </c>
      <c r="L2052" s="21">
        <v>-1.0000000000000004</v>
      </c>
      <c r="M2052" s="21">
        <v>-1.0000000000000004</v>
      </c>
      <c r="N2052" s="21">
        <v>3.9987516686577198</v>
      </c>
      <c r="O2052" s="21">
        <v>15.66208018225371</v>
      </c>
      <c r="P2052" s="21">
        <v>-0.90994841148179018</v>
      </c>
      <c r="Q2052" s="21">
        <v>2.6794348060350655</v>
      </c>
      <c r="R2052" s="21">
        <v>0.84178598559727802</v>
      </c>
      <c r="S2052" s="21">
        <v>0.3333333333333337</v>
      </c>
      <c r="T2052" s="21">
        <v>0.38402467816506375</v>
      </c>
      <c r="U2052" s="21">
        <v>4.976448304686628E-2</v>
      </c>
      <c r="V2052" s="21">
        <v>0</v>
      </c>
      <c r="W2052" s="21">
        <v>22.687396444495104</v>
      </c>
      <c r="X2052" s="21">
        <v>0.772404707244007</v>
      </c>
      <c r="Y2052" s="21">
        <v>-1.0000000000000004</v>
      </c>
      <c r="Z2052" s="21">
        <v>-1.0000000000000004</v>
      </c>
      <c r="AA2052" s="21">
        <v>8.1757443459696599</v>
      </c>
      <c r="AB2052" s="21">
        <v>5.20466184942351E-2</v>
      </c>
      <c r="AC2052" s="21">
        <v>-0.18909760898916844</v>
      </c>
      <c r="AD2052" s="21">
        <v>-0.17001777118752082</v>
      </c>
      <c r="AE2052" s="21">
        <v>-15.353438084122704</v>
      </c>
      <c r="AF2052" s="21">
        <v>-1.0000000000000004</v>
      </c>
      <c r="AG2052" s="21">
        <v>-1.0000000000000004</v>
      </c>
      <c r="AH2052" s="21">
        <v>-1.0000000000000004</v>
      </c>
      <c r="AI2052" s="21">
        <v>8.9844797217222602E-3</v>
      </c>
      <c r="AJ2052" s="21">
        <v>0</v>
      </c>
      <c r="AK2052" s="21">
        <v>-0.11544379683454585</v>
      </c>
      <c r="AL2052" s="21">
        <v>-0.15921031642579966</v>
      </c>
      <c r="AM2052" s="21">
        <v>1.6833883318604758E-2</v>
      </c>
      <c r="AN2052" s="21">
        <v>-0.27712785244745108</v>
      </c>
      <c r="AO2052" s="21">
        <v>-0.15637190120761008</v>
      </c>
      <c r="AP2052" s="21">
        <v>-7.7242478933152725</v>
      </c>
      <c r="AQ2052" s="21">
        <v>34.683651450468268</v>
      </c>
      <c r="AR2052" s="21">
        <v>0.76712249454526349</v>
      </c>
      <c r="AS2052" s="21">
        <v>0.97234229067689315</v>
      </c>
      <c r="AT2052" s="21">
        <v>-1.0000000000000004</v>
      </c>
      <c r="AU2052" s="21">
        <v>-1.0000000000000004</v>
      </c>
      <c r="AV2052" s="21">
        <v>0.67386181234410547</v>
      </c>
      <c r="AW2052" s="21">
        <v>16.113576634908096</v>
      </c>
      <c r="AX2052" s="21">
        <v>16.293266229342546</v>
      </c>
      <c r="AY2052" s="21">
        <v>-0.13628642180131878</v>
      </c>
      <c r="AZ2052" s="21">
        <v>-77.406703181718783</v>
      </c>
      <c r="BA2052" s="26">
        <v>1343.8905958254229</v>
      </c>
    </row>
    <row r="2053" spans="1:100" x14ac:dyDescent="0.25">
      <c r="A2053">
        <v>4943</v>
      </c>
      <c r="B2053" t="s">
        <v>2391</v>
      </c>
      <c r="C2053" s="26">
        <v>2</v>
      </c>
      <c r="D2053" s="21">
        <v>4.0413708346857522</v>
      </c>
      <c r="E2053" s="21">
        <v>6.8736231529491931E-2</v>
      </c>
      <c r="F2053" s="21">
        <v>0.24809800271375626</v>
      </c>
      <c r="G2053" s="21">
        <v>0.25689150854562992</v>
      </c>
      <c r="H2053" s="21">
        <v>0.10537313416790892</v>
      </c>
      <c r="I2053" s="21">
        <v>0</v>
      </c>
      <c r="J2053" s="21">
        <v>6.3223880500745349</v>
      </c>
      <c r="K2053" s="21">
        <v>0.10537313416790892</v>
      </c>
      <c r="L2053" s="21">
        <v>-1</v>
      </c>
      <c r="M2053" s="21">
        <v>-1</v>
      </c>
      <c r="N2053" s="21">
        <v>2.1074626833581784</v>
      </c>
      <c r="O2053" s="21">
        <v>10.412176939609418</v>
      </c>
      <c r="P2053" s="21">
        <v>0.51589055438396902</v>
      </c>
      <c r="Q2053" s="21">
        <v>1.4940291800655201</v>
      </c>
      <c r="R2053" s="21">
        <v>0.4922039467412323</v>
      </c>
      <c r="S2053" s="21">
        <v>0.3345519422983978</v>
      </c>
      <c r="T2053" s="21">
        <v>0.30156030566993342</v>
      </c>
      <c r="U2053" s="21">
        <v>9.9143956720367576E-2</v>
      </c>
      <c r="V2053" s="21">
        <v>3.4786831836701127E-3</v>
      </c>
      <c r="W2053" s="21">
        <v>25.676209078880923</v>
      </c>
      <c r="X2053" s="21">
        <v>0.90259020420759906</v>
      </c>
      <c r="Y2053" s="21">
        <v>-1</v>
      </c>
      <c r="Z2053" s="21">
        <v>-1</v>
      </c>
      <c r="AA2053" s="21">
        <v>45.211099616388665</v>
      </c>
      <c r="AB2053" s="21">
        <v>0.14157080925994406</v>
      </c>
      <c r="AC2053" s="21">
        <v>0.14179360022582438</v>
      </c>
      <c r="AD2053" s="21">
        <v>0.13699479451366009</v>
      </c>
      <c r="AE2053" s="21">
        <v>19.84601795008275</v>
      </c>
      <c r="AF2053" s="21">
        <v>-1</v>
      </c>
      <c r="AG2053" s="21">
        <v>-1</v>
      </c>
      <c r="AH2053" s="21">
        <v>-1</v>
      </c>
      <c r="AI2053" s="21">
        <v>1.640475137993481E-3</v>
      </c>
      <c r="AJ2053" s="21">
        <v>3.4786831836701127E-3</v>
      </c>
      <c r="AK2053" s="21">
        <v>6.1351679434858572E-2</v>
      </c>
      <c r="AL2053" s="21">
        <v>0.11047627755438875</v>
      </c>
      <c r="AM2053" s="21">
        <v>6.3112146317611292E-2</v>
      </c>
      <c r="AN2053" s="21">
        <v>0.12032871389744247</v>
      </c>
      <c r="AO2053" s="21">
        <v>1.9941016896155837</v>
      </c>
      <c r="AP2053" s="21">
        <v>3.4510596007069969</v>
      </c>
      <c r="AQ2053" s="21">
        <v>30.956734563697772</v>
      </c>
      <c r="AR2053" s="21">
        <v>0.72688211822786519</v>
      </c>
      <c r="AS2053" s="21">
        <v>0.99209468781509391</v>
      </c>
      <c r="AT2053" s="21">
        <v>-1</v>
      </c>
      <c r="AU2053" s="21">
        <v>-1</v>
      </c>
      <c r="AV2053" s="21">
        <v>0.70489080143788319</v>
      </c>
      <c r="AW2053" s="21">
        <v>57.546163055491107</v>
      </c>
      <c r="AX2053" s="21">
        <v>57.695799677388749</v>
      </c>
      <c r="AY2053" s="21">
        <v>0.18763230320730898</v>
      </c>
      <c r="AZ2053" s="21">
        <v>3.6730227100029231</v>
      </c>
      <c r="BA2053" s="26">
        <v>1393.0899131702695</v>
      </c>
    </row>
    <row r="2054" spans="1:100" x14ac:dyDescent="0.25">
      <c r="A2054">
        <v>4944</v>
      </c>
      <c r="B2054" t="s">
        <v>2392</v>
      </c>
      <c r="C2054" s="26">
        <v>3</v>
      </c>
      <c r="D2054" s="21">
        <v>3.5888534749279923</v>
      </c>
      <c r="E2054" s="21">
        <v>1.6685238981085118</v>
      </c>
      <c r="F2054" s="21">
        <v>-0.29777801892110584</v>
      </c>
      <c r="G2054" s="21">
        <v>0.17005976847109816</v>
      </c>
      <c r="H2054" s="21">
        <v>-3.5995018020079241E-2</v>
      </c>
      <c r="I2054" s="21">
        <v>0</v>
      </c>
      <c r="J2054" s="21">
        <v>-2.1597010812047537</v>
      </c>
      <c r="K2054" s="21">
        <v>-3.5995018020079241E-2</v>
      </c>
      <c r="L2054" s="21">
        <v>-1.0000000000000007</v>
      </c>
      <c r="M2054" s="21">
        <v>-1.0000000000000007</v>
      </c>
      <c r="N2054" s="21">
        <v>-0.719900360401585</v>
      </c>
      <c r="O2054" s="21">
        <v>1.5992121621943367</v>
      </c>
      <c r="P2054" s="21">
        <v>1.8097737631091255</v>
      </c>
      <c r="Q2054" s="21">
        <v>-0.22303241662645179</v>
      </c>
      <c r="R2054" s="21">
        <v>0.11317656697016933</v>
      </c>
      <c r="S2054" s="21">
        <v>0.3333333333333337</v>
      </c>
      <c r="T2054" s="21">
        <v>0.43112631806976914</v>
      </c>
      <c r="U2054" s="21">
        <v>0.13769565076881943</v>
      </c>
      <c r="V2054" s="21">
        <v>7.7341274151369911E-3</v>
      </c>
      <c r="W2054" s="21">
        <v>37.835377904285522</v>
      </c>
      <c r="X2054" s="21">
        <v>1.4734762148787193</v>
      </c>
      <c r="Y2054" s="21">
        <v>-1.0000000000000007</v>
      </c>
      <c r="Z2054" s="21">
        <v>-1.0000000000000007</v>
      </c>
      <c r="AA2054" s="21">
        <v>70.885360389731602</v>
      </c>
      <c r="AB2054" s="21">
        <v>0.2055859240623121</v>
      </c>
      <c r="AC2054" s="21">
        <v>0.24213381308373536</v>
      </c>
      <c r="AD2054" s="21">
        <v>0.21101638122347049</v>
      </c>
      <c r="AE2054" s="21">
        <v>32.936805918475919</v>
      </c>
      <c r="AF2054" s="21">
        <v>-1.0000000000000007</v>
      </c>
      <c r="AG2054" s="21">
        <v>-1.0000000000000007</v>
      </c>
      <c r="AH2054" s="21">
        <v>-1.0000000000000007</v>
      </c>
      <c r="AI2054" s="21">
        <v>-4.0757418277051075E-3</v>
      </c>
      <c r="AJ2054" s="21">
        <v>7.7341274151369911E-3</v>
      </c>
      <c r="AK2054" s="21">
        <v>0.27421604639948882</v>
      </c>
      <c r="AL2054" s="21">
        <v>0.18142714663007214</v>
      </c>
      <c r="AM2054" s="21">
        <v>-9.360445676606011E-3</v>
      </c>
      <c r="AN2054" s="21">
        <v>5.2834692973464874E-2</v>
      </c>
      <c r="AO2054" s="21">
        <v>1.1370690900822942</v>
      </c>
      <c r="AP2054" s="21">
        <v>2.2280030574869825</v>
      </c>
      <c r="AQ2054" s="21">
        <v>35.675676823080757</v>
      </c>
      <c r="AR2054" s="21">
        <v>0.90988942958705854</v>
      </c>
      <c r="AS2054" s="21">
        <v>1.4374811968586398</v>
      </c>
      <c r="AT2054" s="21">
        <v>-1.0000000000000007</v>
      </c>
      <c r="AU2054" s="21">
        <v>-1.0000000000000007</v>
      </c>
      <c r="AV2054" s="21">
        <v>0.28323633544126742</v>
      </c>
      <c r="AW2054" s="21">
        <v>74.712575609412923</v>
      </c>
      <c r="AX2054" s="21">
        <v>75.40447351437254</v>
      </c>
      <c r="AY2054" s="21">
        <v>9.6806159780037385E-2</v>
      </c>
      <c r="AZ2054" s="21">
        <v>-3.9984435459141476</v>
      </c>
      <c r="BA2054" s="26">
        <v>1423.3592760814222</v>
      </c>
    </row>
    <row r="2055" spans="1:100" x14ac:dyDescent="0.25">
      <c r="A2055">
        <v>4946</v>
      </c>
      <c r="B2055" t="s">
        <v>2393</v>
      </c>
      <c r="C2055" s="26">
        <v>3</v>
      </c>
      <c r="D2055" s="21">
        <v>4.9193967027005607</v>
      </c>
      <c r="E2055" s="21">
        <v>0</v>
      </c>
      <c r="F2055" s="21">
        <v>0.93209378843397095</v>
      </c>
      <c r="G2055" s="21">
        <v>0.93209378843397095</v>
      </c>
      <c r="H2055" s="21">
        <v>0.21188330151217866</v>
      </c>
      <c r="I2055" s="21">
        <v>0</v>
      </c>
      <c r="J2055" s="21">
        <v>12.712998090730721</v>
      </c>
      <c r="K2055" s="21">
        <v>0.21188330151217866</v>
      </c>
      <c r="L2055" s="21">
        <v>-0.99999999999999978</v>
      </c>
      <c r="M2055" s="21">
        <v>-0.99999999999999978</v>
      </c>
      <c r="N2055" s="21">
        <v>4.2376660302435729</v>
      </c>
      <c r="O2055" s="21">
        <v>18.564488581865252</v>
      </c>
      <c r="P2055" s="21">
        <v>-0.17825354595110993</v>
      </c>
      <c r="Q2055" s="21">
        <v>0.74921051663618576</v>
      </c>
      <c r="R2055" s="21">
        <v>0.24532435130141969</v>
      </c>
      <c r="S2055" s="21">
        <v>0.3333333333333332</v>
      </c>
      <c r="T2055" s="21">
        <v>0.39486312766946524</v>
      </c>
      <c r="U2055" s="21">
        <v>0.34867385308945587</v>
      </c>
      <c r="V2055" s="21">
        <v>-1.6837687411338998E-2</v>
      </c>
      <c r="W2055" s="21">
        <v>33.925973006749487</v>
      </c>
      <c r="X2055" s="21">
        <v>1.8586609934537526</v>
      </c>
      <c r="Y2055" s="21">
        <v>-0.99999999999999978</v>
      </c>
      <c r="Z2055" s="21">
        <v>-0.99999999999999978</v>
      </c>
      <c r="AA2055" s="21">
        <v>62.914745033451574</v>
      </c>
      <c r="AB2055" s="21">
        <v>0.27740151874657359</v>
      </c>
      <c r="AC2055" s="21">
        <v>-1.2794580897275212E-2</v>
      </c>
      <c r="AD2055" s="21">
        <v>0.31026201565871642</v>
      </c>
      <c r="AE2055" s="21">
        <v>28.743447675400741</v>
      </c>
      <c r="AF2055" s="21">
        <v>-0.99999999999999978</v>
      </c>
      <c r="AG2055" s="21">
        <v>-0.99999999999999978</v>
      </c>
      <c r="AH2055" s="21">
        <v>-0.99999999999999978</v>
      </c>
      <c r="AI2055" s="21">
        <v>0</v>
      </c>
      <c r="AJ2055" s="21">
        <v>-1.6837687411338998E-2</v>
      </c>
      <c r="AK2055" s="21">
        <v>-1.7448538963365075E-2</v>
      </c>
      <c r="AL2055" s="21">
        <v>0.10201313399897713</v>
      </c>
      <c r="AM2055" s="21">
        <v>-1.1369374050981332E-3</v>
      </c>
      <c r="AN2055" s="21">
        <v>0.3128944961032844</v>
      </c>
      <c r="AO2055" s="21">
        <v>-0.11566612994427983</v>
      </c>
      <c r="AP2055" s="21">
        <v>8.332428072576997</v>
      </c>
      <c r="AQ2055" s="21">
        <v>46.638971097480187</v>
      </c>
      <c r="AR2055" s="21">
        <v>1.0600326266809157</v>
      </c>
      <c r="AS2055" s="21">
        <v>2.0705442949659321</v>
      </c>
      <c r="AT2055" s="21">
        <v>-0.99999999999999978</v>
      </c>
      <c r="AU2055" s="21">
        <v>-0.99999999999999978</v>
      </c>
      <c r="AV2055" s="21">
        <v>1.1774181397353904</v>
      </c>
      <c r="AW2055" s="21">
        <v>89.811661687893903</v>
      </c>
      <c r="AX2055" s="21">
        <v>88.127892946759999</v>
      </c>
      <c r="AY2055" s="21">
        <v>0.28806613682090598</v>
      </c>
      <c r="AZ2055" s="21">
        <v>42.329644201468717</v>
      </c>
      <c r="BA2055" s="26">
        <v>1583.5747455441863</v>
      </c>
      <c r="CU2055" t="e">
        <v>#N/A</v>
      </c>
      <c r="CV2055" t="e">
        <v>#N/A</v>
      </c>
    </row>
    <row r="2056" spans="1:100" x14ac:dyDescent="0.25">
      <c r="A2056">
        <v>4947</v>
      </c>
      <c r="B2056" t="s">
        <v>2394</v>
      </c>
      <c r="C2056" s="26">
        <v>3</v>
      </c>
      <c r="D2056" s="21">
        <v>4.8812428792030289</v>
      </c>
      <c r="E2056" s="21">
        <v>1.1082709137291036E-2</v>
      </c>
      <c r="F2056" s="21">
        <v>-0.51389933836786539</v>
      </c>
      <c r="G2056" s="21">
        <v>-0.50948336621649437</v>
      </c>
      <c r="H2056" s="21">
        <v>0.30336630565499695</v>
      </c>
      <c r="I2056" s="21">
        <v>0</v>
      </c>
      <c r="J2056" s="21">
        <v>18.20197833929981</v>
      </c>
      <c r="K2056" s="21">
        <v>0.30336630565499695</v>
      </c>
      <c r="L2056" s="21">
        <v>-1.0000000000000007</v>
      </c>
      <c r="M2056" s="21">
        <v>-1.0000000000000007</v>
      </c>
      <c r="N2056" s="21">
        <v>6.0673261130999352</v>
      </c>
      <c r="O2056" s="21">
        <v>22.573737852286357</v>
      </c>
      <c r="P2056" s="21">
        <v>-0.45144085517179605</v>
      </c>
      <c r="Q2056" s="21">
        <v>-6.8817821833719979</v>
      </c>
      <c r="R2056" s="21">
        <v>-2.2863181321091464</v>
      </c>
      <c r="S2056" s="21">
        <v>0.33333333333333365</v>
      </c>
      <c r="T2056" s="21">
        <v>0.32890484728029995</v>
      </c>
      <c r="U2056" s="21">
        <v>-0.20465698313126965</v>
      </c>
      <c r="V2056" s="21">
        <v>0</v>
      </c>
      <c r="W2056" s="21">
        <v>6.1685956730946749</v>
      </c>
      <c r="X2056" s="21">
        <v>-0.4537387801470677</v>
      </c>
      <c r="Y2056" s="21">
        <v>-1.0000000000000007</v>
      </c>
      <c r="Z2056" s="21">
        <v>-1.0000000000000007</v>
      </c>
      <c r="AA2056" s="21">
        <v>32.237845820563294</v>
      </c>
      <c r="AB2056" s="21">
        <v>0.18032033881509371</v>
      </c>
      <c r="AC2056" s="21">
        <v>0.11070797330725077</v>
      </c>
      <c r="AD2056" s="21">
        <v>0.27608305346921086</v>
      </c>
      <c r="AE2056" s="21">
        <v>28.355568279577767</v>
      </c>
      <c r="AF2056" s="21">
        <v>-1.0000000000000007</v>
      </c>
      <c r="AG2056" s="21">
        <v>-1.0000000000000007</v>
      </c>
      <c r="AH2056" s="21">
        <v>-1.0000000000000007</v>
      </c>
      <c r="AI2056" s="21">
        <v>-2.4662585367682073E-2</v>
      </c>
      <c r="AJ2056" s="21">
        <v>0</v>
      </c>
      <c r="AK2056" s="21">
        <v>-0.24540919507181191</v>
      </c>
      <c r="AL2056" s="21">
        <v>-0.28688291489795031</v>
      </c>
      <c r="AM2056" s="21">
        <v>-3.4601948952556305E-2</v>
      </c>
      <c r="AN2056" s="21">
        <v>0.22923183512910536</v>
      </c>
      <c r="AO2056" s="21">
        <v>-2.0920946991729683</v>
      </c>
      <c r="AP2056" s="21">
        <v>4.296381303737884</v>
      </c>
      <c r="AQ2056" s="21">
        <v>24.370574012394481</v>
      </c>
      <c r="AR2056" s="21">
        <v>0.45758119748236348</v>
      </c>
      <c r="AS2056" s="21">
        <v>-0.15037247449207042</v>
      </c>
      <c r="AT2056" s="21">
        <v>-1.0000000000000007</v>
      </c>
      <c r="AU2056" s="21">
        <v>-1.0000000000000007</v>
      </c>
      <c r="AV2056" s="21">
        <v>-2.7958014983256412</v>
      </c>
      <c r="AW2056" s="21">
        <v>59.107964976587503</v>
      </c>
      <c r="AX2056" s="21">
        <v>58.614713269233846</v>
      </c>
      <c r="AY2056" s="21">
        <v>0.30076388081004851</v>
      </c>
      <c r="AZ2056" s="21">
        <v>49.485381161372914</v>
      </c>
      <c r="BA2056" s="26">
        <v>1457.5822071233983</v>
      </c>
    </row>
    <row r="2057" spans="1:100" x14ac:dyDescent="0.25">
      <c r="A2057">
        <v>4949</v>
      </c>
      <c r="B2057" t="s">
        <v>2395</v>
      </c>
      <c r="C2057" s="26">
        <v>3</v>
      </c>
      <c r="D2057" s="21">
        <v>1.0359831142990366</v>
      </c>
      <c r="E2057" s="21">
        <v>-0.27240769160161787</v>
      </c>
      <c r="F2057" s="21">
        <v>-8.1981747299189767E-3</v>
      </c>
      <c r="G2057" s="21">
        <v>-0.10370286357286321</v>
      </c>
      <c r="H2057" s="21">
        <v>-0.12582466129717035</v>
      </c>
      <c r="I2057" s="21">
        <v>0</v>
      </c>
      <c r="J2057" s="21">
        <v>-7.549479677830222</v>
      </c>
      <c r="K2057" s="21">
        <v>-0.12582466129717035</v>
      </c>
      <c r="L2057" s="21">
        <v>-0.99999999999999956</v>
      </c>
      <c r="M2057" s="21">
        <v>-0.99999999999999956</v>
      </c>
      <c r="N2057" s="21">
        <v>-2.5164932259434072</v>
      </c>
      <c r="O2057" s="21">
        <v>-6.6171994271040457</v>
      </c>
      <c r="P2057" s="21">
        <v>-0.43627746522474425</v>
      </c>
      <c r="Q2057" s="21">
        <v>0.11527476672258379</v>
      </c>
      <c r="R2057" s="21">
        <v>-3.6698181133436661E-2</v>
      </c>
      <c r="S2057" s="21">
        <v>0.34439738876588027</v>
      </c>
      <c r="T2057" s="21">
        <v>0.21029676609977618</v>
      </c>
      <c r="U2057" s="21">
        <v>-7.7393846333503422E-2</v>
      </c>
      <c r="V2057" s="21">
        <v>0</v>
      </c>
      <c r="W2057" s="21">
        <v>24.124998793172935</v>
      </c>
      <c r="X2057" s="21">
        <v>0.23244205503518914</v>
      </c>
      <c r="Y2057" s="21">
        <v>-0.99999999999999956</v>
      </c>
      <c r="Z2057" s="21">
        <v>-0.99999999999999956</v>
      </c>
      <c r="AA2057" s="21">
        <v>29.359089397748015</v>
      </c>
      <c r="AB2057" s="21">
        <v>-9.938291046851877E-2</v>
      </c>
      <c r="AC2057" s="21">
        <v>9.0632581698925102E-2</v>
      </c>
      <c r="AD2057" s="21">
        <v>0.11416610448376412</v>
      </c>
      <c r="AE2057" s="21">
        <v>5.2707887857085183</v>
      </c>
      <c r="AF2057" s="21">
        <v>-0.99999999999999956</v>
      </c>
      <c r="AG2057" s="21">
        <v>-0.99999999999999956</v>
      </c>
      <c r="AH2057" s="21">
        <v>-0.99999999999999956</v>
      </c>
      <c r="AI2057" s="21">
        <v>0</v>
      </c>
      <c r="AJ2057" s="21">
        <v>0</v>
      </c>
      <c r="AK2057" s="21">
        <v>-0.12331242846069712</v>
      </c>
      <c r="AL2057" s="21">
        <v>0.61395825613306798</v>
      </c>
      <c r="AM2057" s="21">
        <v>0.94184350545355644</v>
      </c>
      <c r="AN2057" s="21">
        <v>-4.1483473538689074E-3</v>
      </c>
      <c r="AO2057" s="21">
        <v>22.929525494035424</v>
      </c>
      <c r="AP2057" s="21">
        <v>2.9660825968186164</v>
      </c>
      <c r="AQ2057" s="21">
        <v>16.575519115342722</v>
      </c>
      <c r="AR2057" s="21">
        <v>0.47730030853215311</v>
      </c>
      <c r="AS2057" s="21">
        <v>0.10661739373801915</v>
      </c>
      <c r="AT2057" s="21">
        <v>-0.99999999999999956</v>
      </c>
      <c r="AU2057" s="21">
        <v>-0.99999999999999956</v>
      </c>
      <c r="AV2057" s="21">
        <v>-0.14040104470629985</v>
      </c>
      <c r="AW2057" s="21">
        <v>25.707972567462605</v>
      </c>
      <c r="AX2057" s="21">
        <v>25.707972567462605</v>
      </c>
      <c r="AY2057" s="21">
        <v>-6.4203814807444165E-2</v>
      </c>
      <c r="AZ2057" s="21">
        <v>-64.668717787269159</v>
      </c>
      <c r="BA2057" s="26">
        <v>1247.6572320570544</v>
      </c>
    </row>
    <row r="2058" spans="1:100" x14ac:dyDescent="0.25">
      <c r="A2058">
        <v>4950</v>
      </c>
      <c r="B2058" t="s">
        <v>2396</v>
      </c>
      <c r="C2058" s="26">
        <v>3</v>
      </c>
      <c r="D2058" s="21">
        <v>4.6551257200743423</v>
      </c>
      <c r="E2058" s="21">
        <v>6.6682039736494614E-2</v>
      </c>
      <c r="F2058" s="21">
        <v>-6.7713729759466518E-2</v>
      </c>
      <c r="G2058" s="21">
        <v>-5.0198735356949437E-2</v>
      </c>
      <c r="H2058" s="21">
        <v>6.6674074439098049E-2</v>
      </c>
      <c r="I2058" s="21">
        <v>0</v>
      </c>
      <c r="J2058" s="21">
        <v>4.0004444663458845</v>
      </c>
      <c r="K2058" s="21">
        <v>6.6674074439098049E-2</v>
      </c>
      <c r="L2058" s="21">
        <v>-1</v>
      </c>
      <c r="M2058" s="21">
        <v>-1</v>
      </c>
      <c r="N2058" s="21">
        <v>1.3334814887819619</v>
      </c>
      <c r="O2058" s="21">
        <v>8.6053714510632702</v>
      </c>
      <c r="P2058" s="21">
        <v>-4.3529581457743396E-2</v>
      </c>
      <c r="Q2058" s="21">
        <v>5.8036593156053389</v>
      </c>
      <c r="R2058" s="21">
        <v>1.9871947893028483</v>
      </c>
      <c r="S2058" s="21">
        <v>0.33333333333333331</v>
      </c>
      <c r="T2058" s="21">
        <v>0.20155584219619352</v>
      </c>
      <c r="U2058" s="21">
        <v>-3.0983943408998224E-2</v>
      </c>
      <c r="V2058" s="21">
        <v>0</v>
      </c>
      <c r="W2058" s="21">
        <v>17.489246307257222</v>
      </c>
      <c r="X2058" s="21">
        <v>0.20946323765254099</v>
      </c>
      <c r="Y2058" s="21">
        <v>-1</v>
      </c>
      <c r="Z2058" s="21">
        <v>-1</v>
      </c>
      <c r="AA2058" s="21">
        <v>19.861323727743976</v>
      </c>
      <c r="AB2058" s="21">
        <v>8.3119230757295035E-2</v>
      </c>
      <c r="AC2058" s="21">
        <v>2.3251325646868413E-2</v>
      </c>
      <c r="AD2058" s="21">
        <v>-9.8672903780485377E-2</v>
      </c>
      <c r="AE2058" s="21">
        <v>0.38488263118389776</v>
      </c>
      <c r="AF2058" s="21">
        <v>-1</v>
      </c>
      <c r="AG2058" s="21">
        <v>-1</v>
      </c>
      <c r="AH2058" s="21">
        <v>-1</v>
      </c>
      <c r="AI2058" s="21">
        <v>9.6845223026857816E-2</v>
      </c>
      <c r="AJ2058" s="21">
        <v>0</v>
      </c>
      <c r="AK2058" s="21">
        <v>0.26838016345822518</v>
      </c>
      <c r="AL2058" s="21">
        <v>0.38295397109400731</v>
      </c>
      <c r="AM2058" s="21">
        <v>0.50817564582153463</v>
      </c>
      <c r="AN2058" s="21">
        <v>-0.20903739467383645</v>
      </c>
      <c r="AO2058" s="21">
        <v>14.046291962829489</v>
      </c>
      <c r="AP2058" s="21">
        <v>-3.3111650113758739</v>
      </c>
      <c r="AQ2058" s="21">
        <v>21.489690773603115</v>
      </c>
      <c r="AR2058" s="21">
        <v>0.50390523212052885</v>
      </c>
      <c r="AS2058" s="21">
        <v>0.27613731209163894</v>
      </c>
      <c r="AT2058" s="21">
        <v>-1</v>
      </c>
      <c r="AU2058" s="21">
        <v>-1</v>
      </c>
      <c r="AV2058" s="21">
        <v>1.9369960539458981</v>
      </c>
      <c r="AW2058" s="21">
        <v>25.155530167431365</v>
      </c>
      <c r="AX2058" s="21">
        <v>27.092434627968515</v>
      </c>
      <c r="AY2058" s="21">
        <v>8.4390851754553117E-2</v>
      </c>
      <c r="AZ2058" s="21">
        <v>-50.869790493137202</v>
      </c>
      <c r="BA2058" s="26">
        <v>1377.141742540327</v>
      </c>
    </row>
    <row r="2059" spans="1:100" x14ac:dyDescent="0.25">
      <c r="A2059">
        <v>4951</v>
      </c>
      <c r="B2059" t="s">
        <v>2397</v>
      </c>
      <c r="C2059" s="26">
        <v>3</v>
      </c>
      <c r="D2059" s="21">
        <v>4.2212123871041021</v>
      </c>
      <c r="E2059" s="21">
        <v>-0.16234118942497805</v>
      </c>
      <c r="F2059" s="21">
        <v>-0.27107010487148198</v>
      </c>
      <c r="G2059" s="21">
        <v>-0.27857561946028131</v>
      </c>
      <c r="H2059" s="21">
        <v>0.10607189519840654</v>
      </c>
      <c r="I2059" s="21">
        <v>0</v>
      </c>
      <c r="J2059" s="21">
        <v>6.3643137119043915</v>
      </c>
      <c r="K2059" s="21">
        <v>0.10607189519840654</v>
      </c>
      <c r="L2059" s="21">
        <v>-1.0000000000000016</v>
      </c>
      <c r="M2059" s="21">
        <v>-1.0000000000000016</v>
      </c>
      <c r="N2059" s="21">
        <v>2.1214379039681304</v>
      </c>
      <c r="O2059" s="21">
        <v>10.306950479548213</v>
      </c>
      <c r="P2059" s="21">
        <v>-1.4389765625318107</v>
      </c>
      <c r="Q2059" s="21">
        <v>0.38489525967559607</v>
      </c>
      <c r="R2059" s="21">
        <v>1.2344970048451727E-2</v>
      </c>
      <c r="S2059" s="21">
        <v>0.33319395541928115</v>
      </c>
      <c r="T2059" s="21">
        <v>0.37770757976948893</v>
      </c>
      <c r="U2059" s="21">
        <v>0.12447647062926991</v>
      </c>
      <c r="V2059" s="21">
        <v>0</v>
      </c>
      <c r="W2059" s="21">
        <v>29.172244424785319</v>
      </c>
      <c r="X2059" s="21">
        <v>1.1471097689435981</v>
      </c>
      <c r="Y2059" s="21">
        <v>-1.0000000000000016</v>
      </c>
      <c r="Z2059" s="21">
        <v>-1.0000000000000016</v>
      </c>
      <c r="AA2059" s="21">
        <v>75.30305931573622</v>
      </c>
      <c r="AB2059" s="21">
        <v>0.35262376419111213</v>
      </c>
      <c r="AC2059" s="21">
        <v>0.23336224249570506</v>
      </c>
      <c r="AD2059" s="21">
        <v>0.33638339173123172</v>
      </c>
      <c r="AE2059" s="21">
        <v>46.118469920902456</v>
      </c>
      <c r="AF2059" s="21">
        <v>-1.0000000000000016</v>
      </c>
      <c r="AG2059" s="21">
        <v>-1.0000000000000016</v>
      </c>
      <c r="AH2059" s="21">
        <v>-1.0000000000000016</v>
      </c>
      <c r="AI2059" s="21">
        <v>0</v>
      </c>
      <c r="AJ2059" s="21">
        <v>0</v>
      </c>
      <c r="AK2059" s="21">
        <v>0.13760522432775404</v>
      </c>
      <c r="AL2059" s="21">
        <v>0.16705857100363761</v>
      </c>
      <c r="AM2059" s="21">
        <v>0.13785253619725243</v>
      </c>
      <c r="AN2059" s="21">
        <v>8.0835243115847832E-2</v>
      </c>
      <c r="AO2059" s="21">
        <v>4.1343395265700806</v>
      </c>
      <c r="AP2059" s="21">
        <v>2.8561739329143863</v>
      </c>
      <c r="AQ2059" s="21">
        <v>35.53655813668972</v>
      </c>
      <c r="AR2059" s="21">
        <v>0.83537800581804011</v>
      </c>
      <c r="AS2059" s="21">
        <v>1.253181664142005</v>
      </c>
      <c r="AT2059" s="21">
        <v>-1.0000000000000016</v>
      </c>
      <c r="AU2059" s="21">
        <v>-1.0000000000000016</v>
      </c>
      <c r="AV2059" s="21">
        <v>-0.26623064941182961</v>
      </c>
      <c r="AW2059" s="21">
        <v>88.466183728198786</v>
      </c>
      <c r="AX2059" s="21">
        <v>88.466183728198786</v>
      </c>
      <c r="AY2059" s="21">
        <v>0.3604808028021963</v>
      </c>
      <c r="AZ2059" s="21">
        <v>50.212085563594741</v>
      </c>
      <c r="BA2059" s="26">
        <v>1497.6216157874971</v>
      </c>
      <c r="CU2059" t="e">
        <v>#N/A</v>
      </c>
      <c r="CV2059" t="e">
        <v>#N/A</v>
      </c>
    </row>
    <row r="2060" spans="1:100" x14ac:dyDescent="0.25">
      <c r="A2060">
        <v>4952</v>
      </c>
      <c r="B2060" t="s">
        <v>2398</v>
      </c>
      <c r="C2060" s="26">
        <v>3</v>
      </c>
      <c r="D2060" s="21">
        <v>5.0605059168722741</v>
      </c>
      <c r="E2060" s="21">
        <v>0.21720249426014226</v>
      </c>
      <c r="F2060" s="21">
        <v>1.0212482063143837</v>
      </c>
      <c r="G2060" s="21">
        <v>1.1022023308955822</v>
      </c>
      <c r="H2060" s="21">
        <v>0.28639666085329352</v>
      </c>
      <c r="I2060" s="21">
        <v>0</v>
      </c>
      <c r="J2060" s="21">
        <v>17.183799651197603</v>
      </c>
      <c r="K2060" s="21">
        <v>0.28639666085329352</v>
      </c>
      <c r="L2060" s="21">
        <v>-0.99999999999999956</v>
      </c>
      <c r="M2060" s="21">
        <v>-0.99999999999999956</v>
      </c>
      <c r="N2060" s="21">
        <v>5.7279332170658694</v>
      </c>
      <c r="O2060" s="21">
        <v>23.346507898965466</v>
      </c>
      <c r="P2060" s="21">
        <v>0.81035861140018217</v>
      </c>
      <c r="Q2060" s="21">
        <v>1.8126932194112271</v>
      </c>
      <c r="R2060" s="21">
        <v>0.61764108245008609</v>
      </c>
      <c r="S2060" s="21">
        <v>0.3333333333333332</v>
      </c>
      <c r="T2060" s="21">
        <v>0.34244418492540557</v>
      </c>
      <c r="U2060" s="21">
        <v>0.15415876986020779</v>
      </c>
      <c r="V2060" s="21">
        <v>0</v>
      </c>
      <c r="W2060" s="21">
        <v>21.741585090626124</v>
      </c>
      <c r="X2060" s="21">
        <v>0.97587070651172636</v>
      </c>
      <c r="Y2060" s="21">
        <v>-0.99999999999999956</v>
      </c>
      <c r="Z2060" s="21">
        <v>-0.99999999999999956</v>
      </c>
      <c r="AA2060" s="21">
        <v>73.857094203982925</v>
      </c>
      <c r="AB2060" s="21">
        <v>0.42507816080088745</v>
      </c>
      <c r="AC2060" s="21">
        <v>0.30201633561196933</v>
      </c>
      <c r="AD2060" s="21">
        <v>0.30286286420527836</v>
      </c>
      <c r="AE2060" s="21">
        <v>51.497868030906716</v>
      </c>
      <c r="AF2060" s="21">
        <v>-0.99999999999999956</v>
      </c>
      <c r="AG2060" s="21">
        <v>-0.99999999999999956</v>
      </c>
      <c r="AH2060" s="21">
        <v>-0.99999999999999956</v>
      </c>
      <c r="AI2060" s="21">
        <v>6.5093250687934682E-3</v>
      </c>
      <c r="AJ2060" s="21">
        <v>0</v>
      </c>
      <c r="AK2060" s="21">
        <v>0.26766540873114325</v>
      </c>
      <c r="AL2060" s="21">
        <v>2.5040670951617404E-2</v>
      </c>
      <c r="AM2060" s="21">
        <v>0.12576513000241543</v>
      </c>
      <c r="AN2060" s="21">
        <v>0.4784688961418872</v>
      </c>
      <c r="AO2060" s="21">
        <v>4.4824552937161011</v>
      </c>
      <c r="AP2060" s="21">
        <v>12.086925758305272</v>
      </c>
      <c r="AQ2060" s="21">
        <v>38.925384741823756</v>
      </c>
      <c r="AR2060" s="21">
        <v>0.8299362881189466</v>
      </c>
      <c r="AS2060" s="21">
        <v>1.2622673673650198</v>
      </c>
      <c r="AT2060" s="21">
        <v>-0.99999999999999956</v>
      </c>
      <c r="AU2060" s="21">
        <v>-0.99999999999999956</v>
      </c>
      <c r="AV2060" s="21">
        <v>1.7198434133456677</v>
      </c>
      <c r="AW2060" s="21">
        <v>109.29052786125378</v>
      </c>
      <c r="AX2060" s="21">
        <v>109.42071436262965</v>
      </c>
      <c r="AY2060" s="21">
        <v>0.2529950042680979</v>
      </c>
      <c r="AZ2060" s="21">
        <v>56.507367964379583</v>
      </c>
      <c r="BA2060" s="26">
        <v>1476.6869465493764</v>
      </c>
    </row>
    <row r="2061" spans="1:100" x14ac:dyDescent="0.25">
      <c r="A2061">
        <v>4954</v>
      </c>
      <c r="B2061" t="s">
        <v>2399</v>
      </c>
      <c r="C2061" s="26">
        <v>3</v>
      </c>
      <c r="D2061" s="21">
        <v>5.3566095058263246</v>
      </c>
      <c r="E2061" s="21">
        <v>0.47232661202989068</v>
      </c>
      <c r="F2061" s="21">
        <v>-7.325150505745423E-2</v>
      </c>
      <c r="G2061" s="21">
        <v>6.8366131784593484E-2</v>
      </c>
      <c r="H2061" s="21">
        <v>0.23631663759017216</v>
      </c>
      <c r="I2061" s="21">
        <v>0</v>
      </c>
      <c r="J2061" s="21">
        <v>14.178998255410331</v>
      </c>
      <c r="K2061" s="21">
        <v>0.23631663759017216</v>
      </c>
      <c r="L2061" s="21">
        <v>-0.99999999999999911</v>
      </c>
      <c r="M2061" s="21">
        <v>-0.99999999999999911</v>
      </c>
      <c r="N2061" s="21">
        <v>4.7263327518034446</v>
      </c>
      <c r="O2061" s="21">
        <v>19.603973893021251</v>
      </c>
      <c r="P2061" s="21">
        <v>1.0684835204776468</v>
      </c>
      <c r="Q2061" s="21">
        <v>4.1224899219429094</v>
      </c>
      <c r="R2061" s="21">
        <v>1.5410056955785438</v>
      </c>
      <c r="S2061" s="21">
        <v>0.33333333333333287</v>
      </c>
      <c r="T2061" s="21">
        <v>0.38638852729122802</v>
      </c>
      <c r="U2061" s="21">
        <v>0.24385904788472743</v>
      </c>
      <c r="V2061" s="21">
        <v>-1.3074927774624687E-2</v>
      </c>
      <c r="W2061" s="21">
        <v>28.567573725779678</v>
      </c>
      <c r="X2061" s="21">
        <v>1.4214482865745393</v>
      </c>
      <c r="Y2061" s="21">
        <v>-0.99999999999999911</v>
      </c>
      <c r="Z2061" s="21">
        <v>-0.99999999999999911</v>
      </c>
      <c r="AA2061" s="21">
        <v>47.619260493526248</v>
      </c>
      <c r="AB2061" s="21">
        <v>0.12745999274208786</v>
      </c>
      <c r="AC2061" s="21">
        <v>-7.2866943951844357E-2</v>
      </c>
      <c r="AD2061" s="21">
        <v>0.29562057265311636</v>
      </c>
      <c r="AE2061" s="21">
        <v>17.51068107216798</v>
      </c>
      <c r="AF2061" s="21">
        <v>-0.99999999999999911</v>
      </c>
      <c r="AG2061" s="21">
        <v>-0.99999999999999911</v>
      </c>
      <c r="AH2061" s="21">
        <v>-0.99999999999999911</v>
      </c>
      <c r="AI2061" s="21">
        <v>0</v>
      </c>
      <c r="AJ2061" s="21">
        <v>-1.3074927774624687E-2</v>
      </c>
      <c r="AK2061" s="21">
        <v>-1.6498715164056349E-2</v>
      </c>
      <c r="AL2061" s="21">
        <v>0.11542640140506098</v>
      </c>
      <c r="AM2061" s="21">
        <v>0.18760550778022841</v>
      </c>
      <c r="AN2061" s="21">
        <v>-0.17593971388677007</v>
      </c>
      <c r="AO2061" s="21">
        <v>4.60764411868543</v>
      </c>
      <c r="AP2061" s="21">
        <v>-3.8213608401439476</v>
      </c>
      <c r="AQ2061" s="21">
        <v>42.746571981190002</v>
      </c>
      <c r="AR2061" s="21">
        <v>0.95050598073466408</v>
      </c>
      <c r="AS2061" s="21">
        <v>1.6577649241647108</v>
      </c>
      <c r="AT2061" s="21">
        <v>-0.99999999999999911</v>
      </c>
      <c r="AU2061" s="21">
        <v>-0.99999999999999911</v>
      </c>
      <c r="AV2061" s="21">
        <v>1.6093718273631374</v>
      </c>
      <c r="AW2061" s="21">
        <v>63.401873546403522</v>
      </c>
      <c r="AX2061" s="21">
        <v>62.094380768941051</v>
      </c>
      <c r="AY2061" s="21">
        <v>9.0667363887692892E-2</v>
      </c>
      <c r="AZ2061" s="21">
        <v>-16.380776265590974</v>
      </c>
      <c r="BA2061" s="26">
        <v>1439.9797340282489</v>
      </c>
    </row>
    <row r="2062" spans="1:100" x14ac:dyDescent="0.25">
      <c r="A2062">
        <v>4955</v>
      </c>
      <c r="B2062" t="s">
        <v>2400</v>
      </c>
      <c r="C2062" s="26">
        <v>3</v>
      </c>
      <c r="D2062" s="21">
        <v>3.7162333603848352</v>
      </c>
      <c r="E2062" s="21">
        <v>-1.0753007245940135E-2</v>
      </c>
      <c r="F2062" s="21">
        <v>-0.49688603407458198</v>
      </c>
      <c r="G2062" s="21">
        <v>-0.50273786123447828</v>
      </c>
      <c r="H2062" s="21">
        <v>0.18982687413832047</v>
      </c>
      <c r="I2062" s="21">
        <v>0</v>
      </c>
      <c r="J2062" s="21">
        <v>11.389612448299228</v>
      </c>
      <c r="K2062" s="21">
        <v>0.18982687413832047</v>
      </c>
      <c r="L2062" s="21">
        <v>-1</v>
      </c>
      <c r="M2062" s="21">
        <v>-1</v>
      </c>
      <c r="N2062" s="21">
        <v>3.7965374827664107</v>
      </c>
      <c r="O2062" s="21">
        <v>14.603107947449578</v>
      </c>
      <c r="P2062" s="21">
        <v>-0.58196024450961481</v>
      </c>
      <c r="Q2062" s="21">
        <v>-8.3164409536161799</v>
      </c>
      <c r="R2062" s="21">
        <v>-2.7489379408985042</v>
      </c>
      <c r="S2062" s="21">
        <v>0.33333333333333337</v>
      </c>
      <c r="T2062" s="21">
        <v>7.0281382947502358E-2</v>
      </c>
      <c r="U2062" s="21">
        <v>1.6061178848462667E-2</v>
      </c>
      <c r="V2062" s="21">
        <v>0</v>
      </c>
      <c r="W2062" s="21">
        <v>9.193960839639125</v>
      </c>
      <c r="X2062" s="21">
        <v>0.10514379660570584</v>
      </c>
      <c r="Y2062" s="21">
        <v>-1</v>
      </c>
      <c r="Z2062" s="21">
        <v>-1</v>
      </c>
      <c r="AA2062" s="21">
        <v>-4.8739254684750879</v>
      </c>
      <c r="AB2062" s="21">
        <v>-0.12473977295723537</v>
      </c>
      <c r="AC2062" s="21">
        <v>-0.26008265914846229</v>
      </c>
      <c r="AD2062" s="21">
        <v>0.15844346476138324</v>
      </c>
      <c r="AE2062" s="21">
        <v>-11.318948367215704</v>
      </c>
      <c r="AF2062" s="21">
        <v>-1</v>
      </c>
      <c r="AG2062" s="21">
        <v>-1</v>
      </c>
      <c r="AH2062" s="21">
        <v>-1</v>
      </c>
      <c r="AI2062" s="21">
        <v>-1.9373248235397975E-2</v>
      </c>
      <c r="AJ2062" s="21">
        <v>0</v>
      </c>
      <c r="AK2062" s="21">
        <v>2.1496399613862523E-2</v>
      </c>
      <c r="AL2062" s="21">
        <v>-0.16633594098382282</v>
      </c>
      <c r="AM2062" s="21">
        <v>1.2542505411277251E-2</v>
      </c>
      <c r="AN2062" s="21">
        <v>4.3791912620819419E-2</v>
      </c>
      <c r="AO2062" s="21">
        <v>0.42104463335124276</v>
      </c>
      <c r="AP2062" s="21">
        <v>0.26311811060137313</v>
      </c>
      <c r="AQ2062" s="21">
        <v>20.58357328793835</v>
      </c>
      <c r="AR2062" s="21">
        <v>0.41967589512929815</v>
      </c>
      <c r="AS2062" s="21">
        <v>0.29497067074402605</v>
      </c>
      <c r="AT2062" s="21">
        <v>-1</v>
      </c>
      <c r="AU2062" s="21">
        <v>-1</v>
      </c>
      <c r="AV2062" s="21">
        <v>-3.2516758021329824</v>
      </c>
      <c r="AW2062" s="21">
        <v>9.9923005895758674</v>
      </c>
      <c r="AX2062" s="21">
        <v>9.6048356248679081</v>
      </c>
      <c r="AY2062" s="21">
        <v>0.36054597517322107</v>
      </c>
      <c r="AZ2062" s="21">
        <v>-31.001747042986789</v>
      </c>
      <c r="BA2062" s="26">
        <v>1374.6253909395073</v>
      </c>
    </row>
    <row r="2063" spans="1:100" x14ac:dyDescent="0.25">
      <c r="A2063">
        <v>4956</v>
      </c>
      <c r="B2063" t="s">
        <v>2401</v>
      </c>
      <c r="C2063" s="26">
        <v>3</v>
      </c>
      <c r="D2063" s="21">
        <v>5.1554255443383861</v>
      </c>
      <c r="E2063" s="21">
        <v>0</v>
      </c>
      <c r="F2063" s="21">
        <v>-3.5774737843064508E-3</v>
      </c>
      <c r="G2063" s="21">
        <v>-3.5774737843064508E-3</v>
      </c>
      <c r="H2063" s="21">
        <v>-1.2272465059153824E-2</v>
      </c>
      <c r="I2063" s="21">
        <v>0</v>
      </c>
      <c r="J2063" s="21">
        <v>-0.73634790354922841</v>
      </c>
      <c r="K2063" s="21">
        <v>-1.2272465059153824E-2</v>
      </c>
      <c r="L2063" s="21">
        <v>-0.99999999999999978</v>
      </c>
      <c r="M2063" s="21">
        <v>-0.99999999999999978</v>
      </c>
      <c r="N2063" s="21">
        <v>-0.24544930118307698</v>
      </c>
      <c r="O2063" s="21">
        <v>4.415500167004847</v>
      </c>
      <c r="P2063" s="21">
        <v>-3.5715406604377387E-2</v>
      </c>
      <c r="Q2063" s="21">
        <v>-0.50777792205250616</v>
      </c>
      <c r="R2063" s="21">
        <v>-0.20912798019922219</v>
      </c>
      <c r="S2063" s="21">
        <v>0.33333333333333326</v>
      </c>
      <c r="T2063" s="21">
        <v>0.34055489566108982</v>
      </c>
      <c r="U2063" s="21">
        <v>-0.24127437405691768</v>
      </c>
      <c r="V2063" s="21">
        <v>2.0281917343115772E-3</v>
      </c>
      <c r="W2063" s="21">
        <v>17.876580469238824</v>
      </c>
      <c r="X2063" s="21">
        <v>-0.25954608944046831</v>
      </c>
      <c r="Y2063" s="21">
        <v>-0.99999999999999978</v>
      </c>
      <c r="Z2063" s="21">
        <v>-0.99999999999999978</v>
      </c>
      <c r="AA2063" s="21">
        <v>25.146801346412417</v>
      </c>
      <c r="AB2063" s="21">
        <v>1.3723188273533204E-2</v>
      </c>
      <c r="AC2063" s="21">
        <v>0.13944800779279398</v>
      </c>
      <c r="AD2063" s="21">
        <v>-3.5842189188708302E-3</v>
      </c>
      <c r="AE2063" s="21">
        <v>7.4793488573728171</v>
      </c>
      <c r="AF2063" s="21">
        <v>-0.99999999999999978</v>
      </c>
      <c r="AG2063" s="21">
        <v>-0.99999999999999978</v>
      </c>
      <c r="AH2063" s="21">
        <v>-0.99999999999999978</v>
      </c>
      <c r="AI2063" s="21">
        <v>0</v>
      </c>
      <c r="AJ2063" s="21">
        <v>2.0281917343115772E-3</v>
      </c>
      <c r="AK2063" s="21">
        <v>2.0742652232968332E-2</v>
      </c>
      <c r="AL2063" s="21">
        <v>0.11564826275228969</v>
      </c>
      <c r="AM2063" s="21">
        <v>9.7710489957107641E-2</v>
      </c>
      <c r="AN2063" s="21">
        <v>6.2738024400806197E-2</v>
      </c>
      <c r="AO2063" s="21">
        <v>2.5464755100925331</v>
      </c>
      <c r="AP2063" s="21">
        <v>2.1466919237816033</v>
      </c>
      <c r="AQ2063" s="21">
        <v>17.140232565689608</v>
      </c>
      <c r="AR2063" s="21">
        <v>0.43464204667181672</v>
      </c>
      <c r="AS2063" s="21">
        <v>-0.271818554499622</v>
      </c>
      <c r="AT2063" s="21">
        <v>-0.99999999999999978</v>
      </c>
      <c r="AU2063" s="21">
        <v>-0.99999999999999978</v>
      </c>
      <c r="AV2063" s="21">
        <v>-0.21270545398352864</v>
      </c>
      <c r="AW2063" s="21">
        <v>31.70899343719887</v>
      </c>
      <c r="AX2063" s="21">
        <v>31.911812610630022</v>
      </c>
      <c r="AY2063" s="21">
        <v>8.4692467123682807E-2</v>
      </c>
      <c r="AZ2063" s="21">
        <v>-32.612351382070436</v>
      </c>
      <c r="BA2063" s="26">
        <v>1369.960471346066</v>
      </c>
    </row>
    <row r="2064" spans="1:100" x14ac:dyDescent="0.25">
      <c r="A2064">
        <v>4957</v>
      </c>
      <c r="B2064" t="s">
        <v>2402</v>
      </c>
      <c r="C2064" s="26">
        <v>3</v>
      </c>
      <c r="D2064" s="21">
        <v>1.4426332684316632</v>
      </c>
      <c r="E2064" s="21">
        <v>-4.8808291040444395E-2</v>
      </c>
      <c r="F2064" s="21">
        <v>-0.49474539447964128</v>
      </c>
      <c r="G2064" s="21">
        <v>-0.49850417819275994</v>
      </c>
      <c r="H2064" s="21">
        <v>5.9822890130544044E-2</v>
      </c>
      <c r="I2064" s="21">
        <v>0</v>
      </c>
      <c r="J2064" s="21">
        <v>3.5893734078326469</v>
      </c>
      <c r="K2064" s="21">
        <v>5.9822890130544044E-2</v>
      </c>
      <c r="L2064" s="21">
        <v>-1.0000000000000004</v>
      </c>
      <c r="M2064" s="21">
        <v>-1.0000000000000004</v>
      </c>
      <c r="N2064" s="21">
        <v>1.1964578026108821</v>
      </c>
      <c r="O2064" s="21">
        <v>4.5335024980715488</v>
      </c>
      <c r="P2064" s="21">
        <v>9.8302516144534655E-2</v>
      </c>
      <c r="Q2064" s="21">
        <v>0.31006520362855061</v>
      </c>
      <c r="R2064" s="21">
        <v>4.7575610731303758E-2</v>
      </c>
      <c r="S2064" s="21">
        <v>0.33333333333333354</v>
      </c>
      <c r="T2064" s="21">
        <v>0.23695752699967973</v>
      </c>
      <c r="U2064" s="21">
        <v>0.1500959569619561</v>
      </c>
      <c r="V2064" s="21">
        <v>0</v>
      </c>
      <c r="W2064" s="21">
        <v>26.422557086577005</v>
      </c>
      <c r="X2064" s="21">
        <v>0.98435664590231364</v>
      </c>
      <c r="Y2064" s="21">
        <v>-1.0000000000000004</v>
      </c>
      <c r="Z2064" s="21">
        <v>-1.0000000000000004</v>
      </c>
      <c r="AA2064" s="21">
        <v>23.416120354473001</v>
      </c>
      <c r="AB2064" s="21">
        <v>0.17717101635606761</v>
      </c>
      <c r="AC2064" s="21">
        <v>-0.10376593550126414</v>
      </c>
      <c r="AD2064" s="21">
        <v>-0.13448532771150992</v>
      </c>
      <c r="AE2064" s="21">
        <v>-3.0540123428353265</v>
      </c>
      <c r="AF2064" s="21">
        <v>-1.0000000000000004</v>
      </c>
      <c r="AG2064" s="21">
        <v>-1.0000000000000004</v>
      </c>
      <c r="AH2064" s="21">
        <v>-1.0000000000000004</v>
      </c>
      <c r="AI2064" s="21">
        <v>-9.1254059734231542E-3</v>
      </c>
      <c r="AJ2064" s="21">
        <v>0</v>
      </c>
      <c r="AK2064" s="21">
        <v>0.40662029812537653</v>
      </c>
      <c r="AL2064" s="21">
        <v>-0.11218444846210576</v>
      </c>
      <c r="AM2064" s="21">
        <v>5.5626347593941486E-2</v>
      </c>
      <c r="AN2064" s="21">
        <v>0.1198170625675094</v>
      </c>
      <c r="AO2064" s="21">
        <v>3.4237601804754196</v>
      </c>
      <c r="AP2064" s="21">
        <v>2.4345043218772049</v>
      </c>
      <c r="AQ2064" s="21">
        <v>30.011930494409654</v>
      </c>
      <c r="AR2064" s="21">
        <v>0.72038681729496923</v>
      </c>
      <c r="AS2064" s="21">
        <v>1.0441795360328578</v>
      </c>
      <c r="AT2064" s="21">
        <v>-1.0000000000000004</v>
      </c>
      <c r="AU2064" s="21">
        <v>-1.0000000000000004</v>
      </c>
      <c r="AV2064" s="21">
        <v>-0.45092856746145632</v>
      </c>
      <c r="AW2064" s="21">
        <v>30.384127174421732</v>
      </c>
      <c r="AX2064" s="21">
        <v>30.201619054953273</v>
      </c>
      <c r="AY2064" s="21">
        <v>0.13916542958284328</v>
      </c>
      <c r="AZ2064" s="21">
        <v>4.4172614268782677</v>
      </c>
      <c r="BA2064" s="26">
        <v>1386.9985296348718</v>
      </c>
    </row>
    <row r="2065" spans="1:100" x14ac:dyDescent="0.25">
      <c r="A2065">
        <v>4958</v>
      </c>
      <c r="B2065" t="s">
        <v>1011</v>
      </c>
      <c r="C2065" s="26">
        <v>3</v>
      </c>
      <c r="D2065" s="21">
        <v>5.3919026830510175</v>
      </c>
      <c r="E2065" s="21">
        <v>-7.7855086507124777E-2</v>
      </c>
      <c r="F2065" s="21">
        <v>0.25994038246315676</v>
      </c>
      <c r="G2065" s="21">
        <v>0.21911718738244887</v>
      </c>
      <c r="H2065" s="21">
        <v>9.0262586513241427E-2</v>
      </c>
      <c r="I2065" s="21">
        <v>0</v>
      </c>
      <c r="J2065" s="21">
        <v>5.415755190794485</v>
      </c>
      <c r="K2065" s="21">
        <v>9.0262586513241427E-2</v>
      </c>
      <c r="L2065" s="21">
        <v>-0.99999999999999978</v>
      </c>
      <c r="M2065" s="21">
        <v>-0.99999999999999978</v>
      </c>
      <c r="N2065" s="21">
        <v>1.8052517302648279</v>
      </c>
      <c r="O2065" s="21">
        <v>11.026775061227957</v>
      </c>
      <c r="P2065" s="21">
        <v>-1.3277574084691033</v>
      </c>
      <c r="Q2065" s="21">
        <v>-0.12899615312972254</v>
      </c>
      <c r="R2065" s="21">
        <v>-0.27377261991325114</v>
      </c>
      <c r="S2065" s="21">
        <v>0.33333333333333315</v>
      </c>
      <c r="T2065" s="21">
        <v>0.33145372829898723</v>
      </c>
      <c r="U2065" s="21">
        <v>-1.67461528235242E-3</v>
      </c>
      <c r="V2065" s="21">
        <v>4.9709608868625126E-2</v>
      </c>
      <c r="W2065" s="21">
        <v>24.902378748214087</v>
      </c>
      <c r="X2065" s="21">
        <v>0.86420406216707513</v>
      </c>
      <c r="Y2065" s="21">
        <v>-0.99999999999999978</v>
      </c>
      <c r="Z2065" s="21">
        <v>-0.99999999999999978</v>
      </c>
      <c r="AA2065" s="21">
        <v>36.966887312509115</v>
      </c>
      <c r="AB2065" s="21">
        <v>-1.4001515236653727E-2</v>
      </c>
      <c r="AC2065" s="21">
        <v>0.18410124388456456</v>
      </c>
      <c r="AD2065" s="21">
        <v>7.6665895036255094E-2</v>
      </c>
      <c r="AE2065" s="21">
        <v>12.3382811842083</v>
      </c>
      <c r="AF2065" s="21">
        <v>-0.99999999999999978</v>
      </c>
      <c r="AG2065" s="21">
        <v>-0.99999999999999978</v>
      </c>
      <c r="AH2065" s="21">
        <v>-0.99999999999999978</v>
      </c>
      <c r="AI2065" s="21">
        <v>0</v>
      </c>
      <c r="AJ2065" s="21">
        <v>4.9709608868625126E-2</v>
      </c>
      <c r="AK2065" s="21">
        <v>0.31551910130756916</v>
      </c>
      <c r="AL2065" s="21">
        <v>-8.1546701831894247E-2</v>
      </c>
      <c r="AM2065" s="21">
        <v>1.7516320872895036E-2</v>
      </c>
      <c r="AN2065" s="21">
        <v>0.36545872686814895</v>
      </c>
      <c r="AO2065" s="21">
        <v>2.0155035283602207</v>
      </c>
      <c r="AP2065" s="21">
        <v>8.7287346625442463</v>
      </c>
      <c r="AQ2065" s="21">
        <v>30.318133939008565</v>
      </c>
      <c r="AR2065" s="21">
        <v>0.71282205521859343</v>
      </c>
      <c r="AS2065" s="21">
        <v>0.95446664868031605</v>
      </c>
      <c r="AT2065" s="21">
        <v>-0.99999999999999978</v>
      </c>
      <c r="AU2065" s="21">
        <v>-0.99999999999999978</v>
      </c>
      <c r="AV2065" s="21">
        <v>-5.4655432530802239E-2</v>
      </c>
      <c r="AW2065" s="21">
        <v>56.722397036281336</v>
      </c>
      <c r="AX2065" s="21">
        <v>61.693357923143886</v>
      </c>
      <c r="AY2065" s="21">
        <v>9.5602433267737125E-2</v>
      </c>
      <c r="AZ2065" s="21">
        <v>0.78176843309637456</v>
      </c>
      <c r="BA2065" s="26">
        <v>1396.8183407466636</v>
      </c>
    </row>
    <row r="2066" spans="1:100" x14ac:dyDescent="0.25">
      <c r="A2066">
        <v>4959</v>
      </c>
      <c r="B2066" t="s">
        <v>1793</v>
      </c>
      <c r="C2066" s="26">
        <v>3</v>
      </c>
      <c r="D2066" s="21">
        <v>5.0855316795275467</v>
      </c>
      <c r="E2066" s="21">
        <v>0</v>
      </c>
      <c r="F2066" s="21">
        <v>-0.45765131047439001</v>
      </c>
      <c r="G2066" s="21">
        <v>-0.45765131047439001</v>
      </c>
      <c r="H2066" s="21">
        <v>0.32681256865777697</v>
      </c>
      <c r="I2066" s="21">
        <v>0</v>
      </c>
      <c r="J2066" s="21">
        <v>19.60875411946661</v>
      </c>
      <c r="K2066" s="21">
        <v>0.32681256865777697</v>
      </c>
      <c r="L2066" s="21">
        <v>-1.0000000000000018</v>
      </c>
      <c r="M2066" s="21">
        <v>-1.0000000000000018</v>
      </c>
      <c r="N2066" s="21">
        <v>6.5362513731555412</v>
      </c>
      <c r="O2066" s="21">
        <v>24.236634488519773</v>
      </c>
      <c r="P2066" s="21">
        <v>-0.47060117806463003</v>
      </c>
      <c r="Q2066" s="21">
        <v>0.64729672376552683</v>
      </c>
      <c r="R2066" s="21">
        <v>0.24723127835406605</v>
      </c>
      <c r="S2066" s="21">
        <v>0.3333333333333337</v>
      </c>
      <c r="T2066" s="21">
        <v>0.38201488719176879</v>
      </c>
      <c r="U2066" s="21">
        <v>0.22908664670481399</v>
      </c>
      <c r="V2066" s="21">
        <v>5.7903106207401647E-2</v>
      </c>
      <c r="W2066" s="21">
        <v>27.02101619118163</v>
      </c>
      <c r="X2066" s="21">
        <v>1.7009824297894265</v>
      </c>
      <c r="Y2066" s="21">
        <v>-1.0000000000000018</v>
      </c>
      <c r="Z2066" s="21">
        <v>-1.0000000000000018</v>
      </c>
      <c r="AA2066" s="21">
        <v>62.216169353314925</v>
      </c>
      <c r="AB2066" s="21">
        <v>7.6698857264862863E-2</v>
      </c>
      <c r="AC2066" s="21">
        <v>0.23855431210771633</v>
      </c>
      <c r="AD2066" s="21">
        <v>0.38370526830300444</v>
      </c>
      <c r="AE2066" s="21">
        <v>34.947921883779166</v>
      </c>
      <c r="AF2066" s="21">
        <v>-1.0000000000000018</v>
      </c>
      <c r="AG2066" s="21">
        <v>-1.0000000000000018</v>
      </c>
      <c r="AH2066" s="21">
        <v>-1.0000000000000018</v>
      </c>
      <c r="AI2066" s="21">
        <v>-4.4774249750161622E-3</v>
      </c>
      <c r="AJ2066" s="21">
        <v>5.7903106207401647E-2</v>
      </c>
      <c r="AK2066" s="21">
        <v>-6.9549015627471178E-2</v>
      </c>
      <c r="AL2066" s="21">
        <v>8.7603153708510378E-2</v>
      </c>
      <c r="AM2066" s="21">
        <v>0.15126838231491271</v>
      </c>
      <c r="AN2066" s="21">
        <v>0.1419282372515861</v>
      </c>
      <c r="AO2066" s="21">
        <v>3.4339644797354634</v>
      </c>
      <c r="AP2066" s="21">
        <v>3.9862216998322002</v>
      </c>
      <c r="AQ2066" s="21">
        <v>46.629770310648254</v>
      </c>
      <c r="AR2066" s="21">
        <v>1.0023379734373183</v>
      </c>
      <c r="AS2066" s="21">
        <v>2.0277949984472032</v>
      </c>
      <c r="AT2066" s="21">
        <v>-1.0000000000000018</v>
      </c>
      <c r="AU2066" s="21">
        <v>-1.0000000000000018</v>
      </c>
      <c r="AV2066" s="21">
        <v>-0.21042003212032434</v>
      </c>
      <c r="AW2066" s="21">
        <v>90.439025541666808</v>
      </c>
      <c r="AX2066" s="21">
        <v>96.13978766290667</v>
      </c>
      <c r="AY2066" s="21">
        <v>0.31546544450262937</v>
      </c>
      <c r="AZ2066" s="21">
        <v>45.825188357132077</v>
      </c>
      <c r="BA2066" s="26">
        <v>1537.5149810600756</v>
      </c>
    </row>
    <row r="2067" spans="1:100" x14ac:dyDescent="0.25">
      <c r="A2067">
        <v>4961</v>
      </c>
      <c r="B2067" t="s">
        <v>2403</v>
      </c>
      <c r="C2067" s="26">
        <v>3</v>
      </c>
      <c r="D2067" s="21">
        <v>4.8685328110674329</v>
      </c>
      <c r="E2067" s="21">
        <v>0</v>
      </c>
      <c r="F2067" s="21">
        <v>-8.9861395871228544E-2</v>
      </c>
      <c r="G2067" s="21">
        <v>-8.9861395871228544E-2</v>
      </c>
      <c r="H2067" s="21">
        <v>0.55977885551982653</v>
      </c>
      <c r="I2067" s="21">
        <v>-9.7043599758485088E-3</v>
      </c>
      <c r="J2067" s="21">
        <v>33.00446973263869</v>
      </c>
      <c r="K2067" s="21">
        <v>0.55007449554397803</v>
      </c>
      <c r="L2067" s="21">
        <v>-1.000000000000002</v>
      </c>
      <c r="M2067" s="21">
        <v>-1.000000000000002</v>
      </c>
      <c r="N2067" s="21">
        <v>11.001489910879563</v>
      </c>
      <c r="O2067" s="21">
        <v>37.78314114783489</v>
      </c>
      <c r="P2067" s="21">
        <v>-1.0396987786469487</v>
      </c>
      <c r="Q2067" s="21">
        <v>-1.3819255824360535</v>
      </c>
      <c r="R2067" s="21">
        <v>-0.52888079440493696</v>
      </c>
      <c r="S2067" s="21">
        <v>0.33333333333333409</v>
      </c>
      <c r="T2067" s="21">
        <v>0.3232398595826807</v>
      </c>
      <c r="U2067" s="21">
        <v>0.65210432350872416</v>
      </c>
      <c r="V2067" s="21">
        <v>7.8046363759182641E-2</v>
      </c>
      <c r="W2067" s="21">
        <v>33.465975385597716</v>
      </c>
      <c r="X2067" s="21">
        <v>3.1677926046608325</v>
      </c>
      <c r="Y2067" s="21">
        <v>-1.000000000000002</v>
      </c>
      <c r="Z2067" s="21">
        <v>-1.000000000000002</v>
      </c>
      <c r="AA2067" s="21">
        <v>61.395677017769046</v>
      </c>
      <c r="AB2067" s="21">
        <v>0.14264107479830809</v>
      </c>
      <c r="AC2067" s="21">
        <v>0.19736287786150927</v>
      </c>
      <c r="AD2067" s="21">
        <v>0.22916769587170807</v>
      </c>
      <c r="AE2067" s="21">
        <v>28.458582426576271</v>
      </c>
      <c r="AF2067" s="21">
        <v>-1.000000000000002</v>
      </c>
      <c r="AG2067" s="21">
        <v>-1.000000000000002</v>
      </c>
      <c r="AH2067" s="21">
        <v>-1.000000000000002</v>
      </c>
      <c r="AI2067" s="21">
        <v>0</v>
      </c>
      <c r="AJ2067" s="21">
        <v>7.8046363759182641E-2</v>
      </c>
      <c r="AK2067" s="21">
        <v>-0.13031583410660913</v>
      </c>
      <c r="AL2067" s="21">
        <v>8.7275995013694971E-2</v>
      </c>
      <c r="AM2067" s="21">
        <v>-2.3847246867300529E-2</v>
      </c>
      <c r="AN2067" s="21">
        <v>3.4697146252198996E-2</v>
      </c>
      <c r="AO2067" s="21">
        <v>-1.247760342215559</v>
      </c>
      <c r="AP2067" s="21">
        <v>1.3038086313734503</v>
      </c>
      <c r="AQ2067" s="21">
        <v>66.470445118236455</v>
      </c>
      <c r="AR2067" s="21">
        <v>1.3867238801839223</v>
      </c>
      <c r="AS2067" s="21">
        <v>3.7178671002048098</v>
      </c>
      <c r="AT2067" s="21">
        <v>-1.000000000000002</v>
      </c>
      <c r="AU2067" s="21">
        <v>-1.000000000000002</v>
      </c>
      <c r="AV2067" s="21">
        <v>-0.61874219027616562</v>
      </c>
      <c r="AW2067" s="21">
        <v>100.48262679697746</v>
      </c>
      <c r="AX2067" s="21">
        <v>108.28726317289572</v>
      </c>
      <c r="AY2067" s="21">
        <v>0.4421874134294706</v>
      </c>
      <c r="AZ2067" s="21">
        <v>72.142739425635909</v>
      </c>
      <c r="BA2067" s="26">
        <v>1563.9886147301672</v>
      </c>
    </row>
    <row r="2068" spans="1:100" x14ac:dyDescent="0.25">
      <c r="A2068">
        <v>4964</v>
      </c>
      <c r="B2068" t="s">
        <v>2404</v>
      </c>
      <c r="C2068" s="26">
        <v>3</v>
      </c>
      <c r="D2068" s="21">
        <v>4.7273276629661423</v>
      </c>
      <c r="E2068" s="21">
        <v>1.7377143049326804E-2</v>
      </c>
      <c r="F2068" s="21">
        <v>0.27958963092396727</v>
      </c>
      <c r="G2068" s="21">
        <v>0.28538201194040946</v>
      </c>
      <c r="H2068" s="21">
        <v>0.13887332951322884</v>
      </c>
      <c r="I2068" s="21">
        <v>0</v>
      </c>
      <c r="J2068" s="21">
        <v>8.3323997707937281</v>
      </c>
      <c r="K2068" s="21">
        <v>0.13887332951322884</v>
      </c>
      <c r="L2068" s="21">
        <v>-0.99999999999999956</v>
      </c>
      <c r="M2068" s="21">
        <v>-0.99999999999999956</v>
      </c>
      <c r="N2068" s="21">
        <v>2.7774665902645759</v>
      </c>
      <c r="O2068" s="21">
        <v>13.345109445700281</v>
      </c>
      <c r="P2068" s="21">
        <v>0.72776853083316295</v>
      </c>
      <c r="Q2068" s="21">
        <v>-1.581674228535892</v>
      </c>
      <c r="R2068" s="21">
        <v>-0.35411016063141726</v>
      </c>
      <c r="S2068" s="21">
        <v>0.33333333333333331</v>
      </c>
      <c r="T2068" s="21">
        <v>0.34933779754960037</v>
      </c>
      <c r="U2068" s="21">
        <v>0.22409340681706069</v>
      </c>
      <c r="V2068" s="21">
        <v>-2.520534389337821E-2</v>
      </c>
      <c r="W2068" s="21">
        <v>29.707434571735497</v>
      </c>
      <c r="X2068" s="21">
        <v>1.2834255537349832</v>
      </c>
      <c r="Y2068" s="21">
        <v>-0.99999999999999956</v>
      </c>
      <c r="Z2068" s="21">
        <v>-0.99999999999999956</v>
      </c>
      <c r="AA2068" s="21">
        <v>74.86375166687435</v>
      </c>
      <c r="AB2068" s="21">
        <v>0.45373914037578489</v>
      </c>
      <c r="AC2068" s="21">
        <v>0.48045526454708593</v>
      </c>
      <c r="AD2068" s="21">
        <v>-2.3985859807465058E-2</v>
      </c>
      <c r="AE2068" s="21">
        <v>45.510427255770288</v>
      </c>
      <c r="AF2068" s="21">
        <v>-0.99999999999999956</v>
      </c>
      <c r="AG2068" s="21">
        <v>-0.99999999999999956</v>
      </c>
      <c r="AH2068" s="21">
        <v>-0.99999999999999956</v>
      </c>
      <c r="AI2068" s="21">
        <v>2.1160401602490241E-2</v>
      </c>
      <c r="AJ2068" s="21">
        <v>-2.520534389337821E-2</v>
      </c>
      <c r="AK2068" s="21">
        <v>-0.12298148453548592</v>
      </c>
      <c r="AL2068" s="21">
        <v>3.6280477435558414E-2</v>
      </c>
      <c r="AM2068" s="21">
        <v>-2.5138453157503085E-2</v>
      </c>
      <c r="AN2068" s="21">
        <v>-0.34255886277105124</v>
      </c>
      <c r="AO2068" s="21">
        <v>-1.2433687516150069</v>
      </c>
      <c r="AP2068" s="21">
        <v>-8.3825691820984876</v>
      </c>
      <c r="AQ2068" s="21">
        <v>38.039834342529211</v>
      </c>
      <c r="AR2068" s="21">
        <v>0.88155919380661596</v>
      </c>
      <c r="AS2068" s="21">
        <v>1.4222988832482122</v>
      </c>
      <c r="AT2068" s="21">
        <v>-0.99999999999999956</v>
      </c>
      <c r="AU2068" s="21">
        <v>-0.99999999999999956</v>
      </c>
      <c r="AV2068" s="21">
        <v>-6.8728148691008462E-2</v>
      </c>
      <c r="AW2068" s="21">
        <v>79.826291930476131</v>
      </c>
      <c r="AX2068" s="21">
        <v>77.728965573188148</v>
      </c>
      <c r="AY2068" s="21">
        <v>0.45727783225658847</v>
      </c>
      <c r="AZ2068" s="21">
        <v>60.544882800912241</v>
      </c>
      <c r="BA2068" s="26">
        <v>1528.925228941132</v>
      </c>
    </row>
    <row r="2069" spans="1:100" x14ac:dyDescent="0.25">
      <c r="A2069">
        <v>4965</v>
      </c>
      <c r="B2069" t="s">
        <v>2405</v>
      </c>
      <c r="C2069" s="26">
        <v>3</v>
      </c>
      <c r="D2069" s="21">
        <v>4.4003161879512387</v>
      </c>
      <c r="E2069" s="21">
        <v>0.59898390864749806</v>
      </c>
      <c r="F2069" s="21">
        <v>-0.2559759990601837</v>
      </c>
      <c r="G2069" s="21">
        <v>-2.3782334497467875E-2</v>
      </c>
      <c r="H2069" s="21">
        <v>-2.9293911671455466E-2</v>
      </c>
      <c r="I2069" s="21">
        <v>0</v>
      </c>
      <c r="J2069" s="21">
        <v>-1.7576347002873305</v>
      </c>
      <c r="K2069" s="21">
        <v>-2.9293911671455466E-2</v>
      </c>
      <c r="L2069" s="21">
        <v>-1.0000000000000016</v>
      </c>
      <c r="M2069" s="21">
        <v>-1.0000000000000016</v>
      </c>
      <c r="N2069" s="21">
        <v>-0.58587823342910927</v>
      </c>
      <c r="O2069" s="21">
        <v>2.6188991531664403</v>
      </c>
      <c r="P2069" s="21">
        <v>-5.0117877157892927</v>
      </c>
      <c r="Q2069" s="21">
        <v>-2.3393724109963907</v>
      </c>
      <c r="R2069" s="21">
        <v>-1.3895174403374149</v>
      </c>
      <c r="S2069" s="21">
        <v>0.33333333333333398</v>
      </c>
      <c r="T2069" s="21">
        <v>0.3496712786888187</v>
      </c>
      <c r="U2069" s="21">
        <v>7.2100803193529836E-2</v>
      </c>
      <c r="V2069" s="21">
        <v>5.4527714258164425E-2</v>
      </c>
      <c r="W2069" s="21">
        <v>33.557081645812069</v>
      </c>
      <c r="X2069" s="21">
        <v>1.3442059673721982</v>
      </c>
      <c r="Y2069" s="21">
        <v>-1.0000000000000016</v>
      </c>
      <c r="Z2069" s="21">
        <v>-1.0000000000000016</v>
      </c>
      <c r="AA2069" s="21">
        <v>67.929850226026517</v>
      </c>
      <c r="AB2069" s="21">
        <v>0.25216959690379503</v>
      </c>
      <c r="AC2069" s="21">
        <v>2.6763674198676184E-2</v>
      </c>
      <c r="AD2069" s="21">
        <v>0.43631244930856566</v>
      </c>
      <c r="AE2069" s="21">
        <v>35.762286020551848</v>
      </c>
      <c r="AF2069" s="21">
        <v>-1.0000000000000016</v>
      </c>
      <c r="AG2069" s="21">
        <v>-1.0000000000000016</v>
      </c>
      <c r="AH2069" s="21">
        <v>-1.0000000000000016</v>
      </c>
      <c r="AI2069" s="21">
        <v>-5.4542119309567254E-2</v>
      </c>
      <c r="AJ2069" s="21">
        <v>5.4527714258164425E-2</v>
      </c>
      <c r="AK2069" s="21">
        <v>8.0001802071834632E-2</v>
      </c>
      <c r="AL2069" s="21">
        <v>-6.0012346583560264E-2</v>
      </c>
      <c r="AM2069" s="21">
        <v>0.20670014631799385</v>
      </c>
      <c r="AN2069" s="21">
        <v>0.16286156864885185</v>
      </c>
      <c r="AO2069" s="21">
        <v>5.5675126683090186</v>
      </c>
      <c r="AP2069" s="21">
        <v>3.7714774833034967</v>
      </c>
      <c r="AQ2069" s="21">
        <v>31.799446945524753</v>
      </c>
      <c r="AR2069" s="21">
        <v>0.80963312947384614</v>
      </c>
      <c r="AS2069" s="21">
        <v>1.3149120557007432</v>
      </c>
      <c r="AT2069" s="21">
        <v>-1.0000000000000016</v>
      </c>
      <c r="AU2069" s="21">
        <v>-1.0000000000000016</v>
      </c>
      <c r="AV2069" s="21">
        <v>-1.4132997748348832</v>
      </c>
      <c r="AW2069" s="21">
        <v>74.320226862496426</v>
      </c>
      <c r="AX2069" s="21">
        <v>78.682155902121522</v>
      </c>
      <c r="AY2069" s="21">
        <v>0.25555385997474617</v>
      </c>
      <c r="AZ2069" s="21">
        <v>22.431189518061004</v>
      </c>
      <c r="BA2069" s="26">
        <v>1491.6861524890567</v>
      </c>
      <c r="CU2069" t="e">
        <v>#N/A</v>
      </c>
      <c r="CV2069" t="e">
        <v>#N/A</v>
      </c>
    </row>
    <row r="2070" spans="1:100" x14ac:dyDescent="0.25">
      <c r="A2070">
        <v>4967</v>
      </c>
      <c r="B2070" t="s">
        <v>2406</v>
      </c>
      <c r="C2070" s="26">
        <v>3</v>
      </c>
      <c r="D2070" s="21">
        <v>3.6705952700531883</v>
      </c>
      <c r="E2070" s="21">
        <v>0</v>
      </c>
      <c r="F2070" s="21">
        <v>6.1663171955601008</v>
      </c>
      <c r="G2070" s="21">
        <v>6.1663171955601008</v>
      </c>
      <c r="H2070" s="21">
        <v>0.2333663083644984</v>
      </c>
      <c r="I2070" s="21">
        <v>0</v>
      </c>
      <c r="J2070" s="21">
        <v>14.0019785018699</v>
      </c>
      <c r="K2070" s="21">
        <v>0.2333663083644984</v>
      </c>
      <c r="L2070" s="21">
        <v>-0.99999999999999811</v>
      </c>
      <c r="M2070" s="21">
        <v>-0.99999999999999811</v>
      </c>
      <c r="N2070" s="21">
        <v>4.667326167289966</v>
      </c>
      <c r="O2070" s="21">
        <v>23.838890967483191</v>
      </c>
      <c r="P2070" s="21">
        <v>-0.9532084208663465</v>
      </c>
      <c r="Q2070" s="21">
        <v>27.654001933176055</v>
      </c>
      <c r="R2070" s="21">
        <v>8.90094209800003</v>
      </c>
      <c r="S2070" s="21">
        <v>0.33333333333333293</v>
      </c>
      <c r="T2070" s="21">
        <v>0.31263480473964445</v>
      </c>
      <c r="U2070" s="21">
        <v>0.14147784216121476</v>
      </c>
      <c r="V2070" s="21">
        <v>0</v>
      </c>
      <c r="W2070" s="21">
        <v>22.163186874787751</v>
      </c>
      <c r="X2070" s="21">
        <v>0.95781466975964957</v>
      </c>
      <c r="Y2070" s="21">
        <v>-0.99999999999999811</v>
      </c>
      <c r="Z2070" s="21">
        <v>-0.99999999999999811</v>
      </c>
      <c r="AA2070" s="21">
        <v>37.52004799085249</v>
      </c>
      <c r="AB2070" s="21">
        <v>0.16777471781069658</v>
      </c>
      <c r="AC2070" s="21">
        <v>1.087833614796398E-2</v>
      </c>
      <c r="AD2070" s="21">
        <v>-4.9534673597366602E-2</v>
      </c>
      <c r="AE2070" s="21">
        <v>6.4559190180646935</v>
      </c>
      <c r="AF2070" s="21">
        <v>-0.99999999999999811</v>
      </c>
      <c r="AG2070" s="21">
        <v>-0.99999999999999811</v>
      </c>
      <c r="AH2070" s="21">
        <v>-0.99999999999999811</v>
      </c>
      <c r="AI2070" s="21">
        <v>0</v>
      </c>
      <c r="AJ2070" s="21">
        <v>0</v>
      </c>
      <c r="AK2070" s="21">
        <v>0.18492229682524028</v>
      </c>
      <c r="AL2070" s="21">
        <v>5.4005619922619749E-2</v>
      </c>
      <c r="AM2070" s="21">
        <v>5.0365142691942463E-2</v>
      </c>
      <c r="AN2070" s="21">
        <v>3.5751674787818939E-2</v>
      </c>
      <c r="AO2070" s="21">
        <v>2.1837400514247616</v>
      </c>
      <c r="AP2070" s="21">
        <v>1.163819969308572</v>
      </c>
      <c r="AQ2070" s="21">
        <v>36.165165376657654</v>
      </c>
      <c r="AR2070" s="21">
        <v>0.78744598023419199</v>
      </c>
      <c r="AS2070" s="21">
        <v>1.1911809781241482</v>
      </c>
      <c r="AT2070" s="21">
        <v>-0.99999999999999811</v>
      </c>
      <c r="AU2070" s="21">
        <v>-0.99999999999999811</v>
      </c>
      <c r="AV2070" s="21">
        <v>15.067259293560131</v>
      </c>
      <c r="AW2070" s="21">
        <v>62.52275892764424</v>
      </c>
      <c r="AX2070" s="21">
        <v>62.52275892764424</v>
      </c>
      <c r="AY2070" s="21">
        <v>0.17491951581017584</v>
      </c>
      <c r="AZ2070" s="21">
        <v>-11.001768795833504</v>
      </c>
      <c r="BA2070" s="26">
        <v>1499.6837707509474</v>
      </c>
    </row>
    <row r="2071" spans="1:100" x14ac:dyDescent="0.25">
      <c r="A2071">
        <v>4968</v>
      </c>
      <c r="B2071" t="s">
        <v>610</v>
      </c>
      <c r="C2071" s="26">
        <v>2</v>
      </c>
      <c r="D2071" s="21">
        <v>2.2625162675565376</v>
      </c>
      <c r="E2071" s="21">
        <v>-0.326397317723986</v>
      </c>
      <c r="F2071" s="21">
        <v>-0.73582769762857514</v>
      </c>
      <c r="G2071" s="21">
        <v>-0.7315022906748091</v>
      </c>
      <c r="H2071" s="21">
        <v>-9.9105344216489519E-2</v>
      </c>
      <c r="I2071" s="21">
        <v>0</v>
      </c>
      <c r="J2071" s="21">
        <v>-5.9463206529893702</v>
      </c>
      <c r="K2071" s="21">
        <v>-9.9105344216489519E-2</v>
      </c>
      <c r="L2071" s="21">
        <v>-1</v>
      </c>
      <c r="M2071" s="21">
        <v>-1</v>
      </c>
      <c r="N2071" s="21">
        <v>-1.9821068843297907</v>
      </c>
      <c r="O2071" s="21">
        <v>-2.3318036421402795</v>
      </c>
      <c r="P2071" s="21">
        <v>-1.4852496650570386</v>
      </c>
      <c r="Q2071" s="21">
        <v>-3.1831550446181938</v>
      </c>
      <c r="R2071" s="21">
        <v>-1.0440097426149466</v>
      </c>
      <c r="S2071" s="21">
        <v>0.29632907155447757</v>
      </c>
      <c r="T2071" s="21">
        <v>0.14018257797694281</v>
      </c>
      <c r="U2071" s="21">
        <v>-0.10068703462652462</v>
      </c>
      <c r="V2071" s="21">
        <v>-2.2944677298824243E-2</v>
      </c>
      <c r="W2071" s="21">
        <v>13.064040700205764</v>
      </c>
      <c r="X2071" s="21">
        <v>-2.3146569485237634E-2</v>
      </c>
      <c r="Y2071" s="21">
        <v>-1</v>
      </c>
      <c r="Z2071" s="21">
        <v>-1</v>
      </c>
      <c r="AA2071" s="21">
        <v>19.244676297721469</v>
      </c>
      <c r="AB2071" s="21">
        <v>-8.2576902995341164E-2</v>
      </c>
      <c r="AC2071" s="21">
        <v>-8.2439175550772958E-2</v>
      </c>
      <c r="AD2071" s="21">
        <v>-8.5312368135016595E-2</v>
      </c>
      <c r="AE2071" s="21">
        <v>-0.80392278084070412</v>
      </c>
      <c r="AF2071" s="21">
        <v>-1</v>
      </c>
      <c r="AG2071" s="21">
        <v>-1</v>
      </c>
      <c r="AH2071" s="21">
        <v>-1</v>
      </c>
      <c r="AI2071" s="21">
        <v>-1.2848579162370921E-2</v>
      </c>
      <c r="AJ2071" s="21">
        <v>-2.2944677298824243E-2</v>
      </c>
      <c r="AK2071" s="21">
        <v>0.33139187366461104</v>
      </c>
      <c r="AL2071" s="21">
        <v>-0.15956391667536374</v>
      </c>
      <c r="AM2071" s="21">
        <v>0.37763427197088345</v>
      </c>
      <c r="AN2071" s="21">
        <v>-0.19419341175582966</v>
      </c>
      <c r="AO2071" s="21">
        <v>10.003066899639014</v>
      </c>
      <c r="AP2071" s="21">
        <v>-4.5579056093164336</v>
      </c>
      <c r="AQ2071" s="21">
        <v>17.53019116620883</v>
      </c>
      <c r="AR2071" s="21">
        <v>0.43133761688063293</v>
      </c>
      <c r="AS2071" s="21">
        <v>3.6340851954295927E-2</v>
      </c>
      <c r="AT2071" s="21">
        <v>-1</v>
      </c>
      <c r="AU2071" s="21">
        <v>-1</v>
      </c>
      <c r="AV2071" s="21">
        <v>-1.3337266223572573</v>
      </c>
      <c r="AW2071" s="21">
        <v>27.621759968574398</v>
      </c>
      <c r="AX2071" s="21">
        <v>27.379367831620669</v>
      </c>
      <c r="AY2071" s="21">
        <v>-4.2865849665502415E-2</v>
      </c>
      <c r="AZ2071" s="21">
        <v>-36.708529668545765</v>
      </c>
      <c r="BA2071" s="26">
        <v>1351.7954444544</v>
      </c>
    </row>
    <row r="2072" spans="1:100" x14ac:dyDescent="0.25">
      <c r="A2072">
        <v>4970</v>
      </c>
      <c r="B2072" t="s">
        <v>2407</v>
      </c>
      <c r="C2072" s="26">
        <v>3</v>
      </c>
      <c r="D2072" s="21">
        <v>4.9713411418885771</v>
      </c>
      <c r="E2072" s="21">
        <v>-0.29125849778325774</v>
      </c>
      <c r="F2072" s="21">
        <v>0.13259983565648001</v>
      </c>
      <c r="G2072" s="21">
        <v>5.1431541723138643E-2</v>
      </c>
      <c r="H2072" s="21">
        <v>0.39732884415604219</v>
      </c>
      <c r="I2072" s="21">
        <v>0</v>
      </c>
      <c r="J2072" s="21">
        <v>23.839730649362529</v>
      </c>
      <c r="K2072" s="21">
        <v>0.39732884415604219</v>
      </c>
      <c r="L2072" s="21">
        <v>-0.99999999999999878</v>
      </c>
      <c r="M2072" s="21">
        <v>-0.99999999999999878</v>
      </c>
      <c r="N2072" s="21">
        <v>7.9465768831208417</v>
      </c>
      <c r="O2072" s="21">
        <v>28.862503332974242</v>
      </c>
      <c r="P2072" s="21">
        <v>1.3892235676391187</v>
      </c>
      <c r="Q2072" s="21">
        <v>0.29536597558317323</v>
      </c>
      <c r="R2072" s="21">
        <v>0.25338656847659963</v>
      </c>
      <c r="S2072" s="21">
        <v>0.33333333333333309</v>
      </c>
      <c r="T2072" s="21">
        <v>0.35608135560846926</v>
      </c>
      <c r="U2072" s="21">
        <v>5.425242956565951E-2</v>
      </c>
      <c r="V2072" s="21">
        <v>0</v>
      </c>
      <c r="W2072" s="21">
        <v>13.853530974056774</v>
      </c>
      <c r="X2072" s="21">
        <v>0.5363304070796443</v>
      </c>
      <c r="Y2072" s="21">
        <v>-0.99999999999999878</v>
      </c>
      <c r="Z2072" s="21">
        <v>-0.99999999999999878</v>
      </c>
      <c r="AA2072" s="21">
        <v>64.053542611229489</v>
      </c>
      <c r="AB2072" s="21">
        <v>0.36478000906942776</v>
      </c>
      <c r="AC2072" s="21">
        <v>0.27192965218403442</v>
      </c>
      <c r="AD2072" s="21">
        <v>0.36222284012046091</v>
      </c>
      <c r="AE2072" s="21">
        <v>49.94662506869615</v>
      </c>
      <c r="AF2072" s="21">
        <v>-0.99999999999999878</v>
      </c>
      <c r="AG2072" s="21">
        <v>-0.99999999999999878</v>
      </c>
      <c r="AH2072" s="21">
        <v>-0.99999999999999878</v>
      </c>
      <c r="AI2072" s="21">
        <v>0</v>
      </c>
      <c r="AJ2072" s="21">
        <v>0</v>
      </c>
      <c r="AK2072" s="21">
        <v>1.1840892406636853E-3</v>
      </c>
      <c r="AL2072" s="21">
        <v>0.12876118829011127</v>
      </c>
      <c r="AM2072" s="21">
        <v>-9.740467177144789E-2</v>
      </c>
      <c r="AN2072" s="21">
        <v>0.56766318416541139</v>
      </c>
      <c r="AO2072" s="21">
        <v>-2.4291963480828795</v>
      </c>
      <c r="AP2072" s="21">
        <v>14.835385545585845</v>
      </c>
      <c r="AQ2072" s="21">
        <v>37.693261623419296</v>
      </c>
      <c r="AR2072" s="21">
        <v>0.74366711850746192</v>
      </c>
      <c r="AS2072" s="21">
        <v>0.93365925123568683</v>
      </c>
      <c r="AT2072" s="21">
        <v>-0.99999999999999878</v>
      </c>
      <c r="AU2072" s="21">
        <v>-0.99999999999999878</v>
      </c>
      <c r="AV2072" s="21">
        <v>0.30481811019973826</v>
      </c>
      <c r="AW2072" s="21">
        <v>107.75143148978962</v>
      </c>
      <c r="AX2072" s="21">
        <v>107.75143148978962</v>
      </c>
      <c r="AY2072" s="21">
        <v>0.43324588459572261</v>
      </c>
      <c r="AZ2072" s="21">
        <v>64.417474038925604</v>
      </c>
      <c r="BA2072" s="26">
        <v>1571.7400993835452</v>
      </c>
    </row>
    <row r="2073" spans="1:100" x14ac:dyDescent="0.25">
      <c r="A2073">
        <v>4973</v>
      </c>
      <c r="B2073" t="s">
        <v>2408</v>
      </c>
      <c r="C2073" s="26">
        <v>3</v>
      </c>
      <c r="D2073" s="21">
        <v>3.1749032686930976</v>
      </c>
      <c r="E2073" s="21">
        <v>-1.3886597297118445E-2</v>
      </c>
      <c r="F2073" s="21">
        <v>-9.7723764539929481E-2</v>
      </c>
      <c r="G2073" s="21">
        <v>-9.7723764539929481E-2</v>
      </c>
      <c r="H2073" s="21">
        <v>-3.847134352905715E-2</v>
      </c>
      <c r="I2073" s="21">
        <v>0</v>
      </c>
      <c r="J2073" s="21">
        <v>-2.3082806117434318</v>
      </c>
      <c r="K2073" s="21">
        <v>-3.847134352905715E-2</v>
      </c>
      <c r="L2073" s="21">
        <v>-0.99999999999999889</v>
      </c>
      <c r="M2073" s="21">
        <v>-0.99999999999999889</v>
      </c>
      <c r="N2073" s="21">
        <v>-0.76942687058114312</v>
      </c>
      <c r="O2073" s="21">
        <v>0.7688988924097393</v>
      </c>
      <c r="P2073" s="21">
        <v>-0.45292754727369811</v>
      </c>
      <c r="Q2073" s="21">
        <v>-2.1285508966462245</v>
      </c>
      <c r="R2073" s="21">
        <v>-0.67371274261470004</v>
      </c>
      <c r="S2073" s="21">
        <v>0.33860080683264804</v>
      </c>
      <c r="T2073" s="21">
        <v>0.33599527318012384</v>
      </c>
      <c r="U2073" s="21">
        <v>0.11759411584018709</v>
      </c>
      <c r="V2073" s="21">
        <v>0</v>
      </c>
      <c r="W2073" s="21">
        <v>33.226461575280652</v>
      </c>
      <c r="X2073" s="21">
        <v>1.1861058267493676</v>
      </c>
      <c r="Y2073" s="21">
        <v>-0.99999999999999889</v>
      </c>
      <c r="Z2073" s="21">
        <v>-0.99999999999999889</v>
      </c>
      <c r="AA2073" s="21">
        <v>30.811553080075331</v>
      </c>
      <c r="AB2073" s="21">
        <v>-0.13779754868441316</v>
      </c>
      <c r="AC2073" s="21">
        <v>0.14890954449576044</v>
      </c>
      <c r="AD2073" s="21">
        <v>-4.593591086315911E-2</v>
      </c>
      <c r="AE2073" s="21">
        <v>-1.7411957525905917</v>
      </c>
      <c r="AF2073" s="21">
        <v>-0.99999999999999889</v>
      </c>
      <c r="AG2073" s="21">
        <v>-0.99999999999999889</v>
      </c>
      <c r="AH2073" s="21">
        <v>-0.99999999999999889</v>
      </c>
      <c r="AI2073" s="21">
        <v>-1.8972316990041434E-2</v>
      </c>
      <c r="AJ2073" s="21">
        <v>0</v>
      </c>
      <c r="AK2073" s="21">
        <v>0.18564406487012791</v>
      </c>
      <c r="AL2073" s="21">
        <v>0.20888464256959455</v>
      </c>
      <c r="AM2073" s="21">
        <v>0.12475100895122268</v>
      </c>
      <c r="AN2073" s="21">
        <v>-5.6889815404257207E-2</v>
      </c>
      <c r="AO2073" s="21">
        <v>4.046995548131207</v>
      </c>
      <c r="AP2073" s="21">
        <v>-0.37782217225845788</v>
      </c>
      <c r="AQ2073" s="21">
        <v>30.918180963537207</v>
      </c>
      <c r="AR2073" s="21">
        <v>0.79219019585295825</v>
      </c>
      <c r="AS2073" s="21">
        <v>1.1476344832203105</v>
      </c>
      <c r="AT2073" s="21">
        <v>-0.99999999999999889</v>
      </c>
      <c r="AU2073" s="21">
        <v>-0.99999999999999889</v>
      </c>
      <c r="AV2073" s="21">
        <v>-0.77143650715462964</v>
      </c>
      <c r="AW2073" s="21">
        <v>31.202629800226646</v>
      </c>
      <c r="AX2073" s="21">
        <v>30.82318346042581</v>
      </c>
      <c r="AY2073" s="21">
        <v>0.12846621964692106</v>
      </c>
      <c r="AZ2073" s="21">
        <v>-2.1835248765599848</v>
      </c>
      <c r="BA2073" s="26">
        <v>1382.2097263707183</v>
      </c>
    </row>
    <row r="2074" spans="1:100" x14ac:dyDescent="0.25">
      <c r="A2074">
        <v>4976</v>
      </c>
      <c r="B2074" t="s">
        <v>1360</v>
      </c>
      <c r="C2074" s="26">
        <v>3</v>
      </c>
      <c r="D2074" s="21">
        <v>3.0280932476284668</v>
      </c>
      <c r="E2074" s="21">
        <v>0</v>
      </c>
      <c r="F2074" s="21">
        <v>0.123460680023119</v>
      </c>
      <c r="G2074" s="21">
        <v>0.123460680023119</v>
      </c>
      <c r="H2074" s="21">
        <v>4.0929435888738659E-2</v>
      </c>
      <c r="I2074" s="21">
        <v>0</v>
      </c>
      <c r="J2074" s="21">
        <v>2.4557661533243196</v>
      </c>
      <c r="K2074" s="21">
        <v>4.0929435888738659E-2</v>
      </c>
      <c r="L2074" s="21">
        <v>-1.0000000000000004</v>
      </c>
      <c r="M2074" s="21">
        <v>-1.0000000000000004</v>
      </c>
      <c r="N2074" s="21">
        <v>0.81858871777477371</v>
      </c>
      <c r="O2074" s="21">
        <v>5.607320080975903</v>
      </c>
      <c r="P2074" s="21">
        <v>-0.84087512402747622</v>
      </c>
      <c r="Q2074" s="21">
        <v>3.1281130955104914</v>
      </c>
      <c r="R2074" s="21">
        <v>0.97075008470504531</v>
      </c>
      <c r="S2074" s="21">
        <v>0.33333333333333343</v>
      </c>
      <c r="T2074" s="21">
        <v>0.36576497090328741</v>
      </c>
      <c r="U2074" s="21">
        <v>0.65865392838939907</v>
      </c>
      <c r="V2074" s="21">
        <v>7.4628258704774325E-2</v>
      </c>
      <c r="W2074" s="21">
        <v>55.658042217682222</v>
      </c>
      <c r="X2074" s="21">
        <v>3.7689428774452338</v>
      </c>
      <c r="Y2074" s="21">
        <v>-1.0000000000000004</v>
      </c>
      <c r="Z2074" s="21">
        <v>-1.0000000000000004</v>
      </c>
      <c r="AA2074" s="21">
        <v>114.15392246029462</v>
      </c>
      <c r="AB2074" s="21">
        <v>0.33134047463720984</v>
      </c>
      <c r="AC2074" s="21">
        <v>0.51322814802697647</v>
      </c>
      <c r="AD2074" s="21">
        <v>0.30593398049396103</v>
      </c>
      <c r="AE2074" s="21">
        <v>57.52513015790737</v>
      </c>
      <c r="AF2074" s="21">
        <v>-1.0000000000000004</v>
      </c>
      <c r="AG2074" s="21">
        <v>-1.0000000000000004</v>
      </c>
      <c r="AH2074" s="21">
        <v>-1.0000000000000004</v>
      </c>
      <c r="AI2074" s="21">
        <v>0</v>
      </c>
      <c r="AJ2074" s="21">
        <v>7.4628258704774325E-2</v>
      </c>
      <c r="AK2074" s="21">
        <v>-2.9017714559168566E-2</v>
      </c>
      <c r="AL2074" s="21">
        <v>-5.8059777931773547E-2</v>
      </c>
      <c r="AM2074" s="21">
        <v>0.34905020345356769</v>
      </c>
      <c r="AN2074" s="21">
        <v>-0.30928339885587314</v>
      </c>
      <c r="AO2074" s="21">
        <v>8.5811665135433479</v>
      </c>
      <c r="AP2074" s="21">
        <v>-8.0223838610556939</v>
      </c>
      <c r="AQ2074" s="21">
        <v>58.113808371006535</v>
      </c>
      <c r="AR2074" s="21">
        <v>1.4323804913307934</v>
      </c>
      <c r="AS2074" s="21">
        <v>3.8098723133339734</v>
      </c>
      <c r="AT2074" s="21">
        <v>-1.0000000000000004</v>
      </c>
      <c r="AU2074" s="21">
        <v>-1.0000000000000004</v>
      </c>
      <c r="AV2074" s="21">
        <v>1.0942107647281647</v>
      </c>
      <c r="AW2074" s="21">
        <v>111.73885868021483</v>
      </c>
      <c r="AX2074" s="21">
        <v>119.20168455069228</v>
      </c>
      <c r="AY2074" s="21">
        <v>0.49638145954765134</v>
      </c>
      <c r="AZ2074" s="21">
        <v>51.870754020940176</v>
      </c>
      <c r="BA2074" s="26">
        <v>1587.1151647854961</v>
      </c>
    </row>
    <row r="2075" spans="1:100" x14ac:dyDescent="0.25">
      <c r="A2075">
        <v>4978</v>
      </c>
      <c r="B2075" t="s">
        <v>1906</v>
      </c>
      <c r="C2075" s="26">
        <v>3</v>
      </c>
      <c r="D2075" s="21">
        <v>4.2226436575886437</v>
      </c>
      <c r="E2075" s="21">
        <v>-4.1575003808301023E-2</v>
      </c>
      <c r="F2075" s="21">
        <v>-0.28346328861837694</v>
      </c>
      <c r="G2075" s="21">
        <v>-0.28346328861837694</v>
      </c>
      <c r="H2075" s="21">
        <v>1.6478276072192044E-2</v>
      </c>
      <c r="I2075" s="21">
        <v>0</v>
      </c>
      <c r="J2075" s="21">
        <v>0.98869656433152342</v>
      </c>
      <c r="K2075" s="21">
        <v>1.6478276072192044E-2</v>
      </c>
      <c r="L2075" s="21">
        <v>-0.99999999999999867</v>
      </c>
      <c r="M2075" s="21">
        <v>-0.99999999999999867</v>
      </c>
      <c r="N2075" s="21">
        <v>0.32956552144384138</v>
      </c>
      <c r="O2075" s="21">
        <v>4.9278769333017909</v>
      </c>
      <c r="P2075" s="21">
        <v>0.61189305379493231</v>
      </c>
      <c r="Q2075" s="21">
        <v>8.2346254720023424</v>
      </c>
      <c r="R2075" s="21">
        <v>2.769931976623631</v>
      </c>
      <c r="S2075" s="21">
        <v>0.3333333333333332</v>
      </c>
      <c r="T2075" s="21">
        <v>0.12306933865209163</v>
      </c>
      <c r="U2075" s="21">
        <v>4.6815241153950603E-2</v>
      </c>
      <c r="V2075" s="21">
        <v>-1.5759257342826315E-2</v>
      </c>
      <c r="W2075" s="21">
        <v>18.839215188974254</v>
      </c>
      <c r="X2075" s="21">
        <v>0.32236582179083495</v>
      </c>
      <c r="Y2075" s="21">
        <v>-0.99999999999999867</v>
      </c>
      <c r="Z2075" s="21">
        <v>-0.99999999999999867</v>
      </c>
      <c r="AA2075" s="21">
        <v>49.791649650800835</v>
      </c>
      <c r="AB2075" s="21">
        <v>0.28651390854344105</v>
      </c>
      <c r="AC2075" s="21">
        <v>0.16926080664316004</v>
      </c>
      <c r="AD2075" s="21">
        <v>0.10787533451745704</v>
      </c>
      <c r="AE2075" s="21">
        <v>28.18250248520291</v>
      </c>
      <c r="AF2075" s="21">
        <v>-0.99999999999999867</v>
      </c>
      <c r="AG2075" s="21">
        <v>-0.99999999999999867</v>
      </c>
      <c r="AH2075" s="21">
        <v>-0.99999999999999867</v>
      </c>
      <c r="AI2075" s="21">
        <v>0</v>
      </c>
      <c r="AJ2075" s="21">
        <v>-1.5759257342826315E-2</v>
      </c>
      <c r="AK2075" s="21">
        <v>0.14044630974033168</v>
      </c>
      <c r="AL2075" s="21">
        <v>0.31861380323725702</v>
      </c>
      <c r="AM2075" s="21">
        <v>0.24311465002813634</v>
      </c>
      <c r="AN2075" s="21">
        <v>-0.11325894908896963</v>
      </c>
      <c r="AO2075" s="21">
        <v>6.7800977994050671</v>
      </c>
      <c r="AP2075" s="21">
        <v>-1.2384047110379548</v>
      </c>
      <c r="AQ2075" s="21">
        <v>19.827911753305784</v>
      </c>
      <c r="AR2075" s="21">
        <v>0.48745865579654862</v>
      </c>
      <c r="AS2075" s="21">
        <v>0.33884409786302738</v>
      </c>
      <c r="AT2075" s="21">
        <v>-0.99999999999999867</v>
      </c>
      <c r="AU2075" s="21">
        <v>-0.99999999999999867</v>
      </c>
      <c r="AV2075" s="21">
        <v>2.4864686880052536</v>
      </c>
      <c r="AW2075" s="21">
        <v>53.48112187306468</v>
      </c>
      <c r="AX2075" s="21">
        <v>51.90519613878206</v>
      </c>
      <c r="AY2075" s="21">
        <v>0.10015269169713012</v>
      </c>
      <c r="AZ2075" s="21">
        <v>-39.429156304894512</v>
      </c>
      <c r="BA2075" s="26">
        <v>1370.4512817647933</v>
      </c>
    </row>
    <row r="2076" spans="1:100" x14ac:dyDescent="0.25">
      <c r="A2076">
        <v>4979</v>
      </c>
      <c r="B2076" t="s">
        <v>2409</v>
      </c>
      <c r="C2076" s="26">
        <v>2</v>
      </c>
      <c r="D2076" s="21">
        <v>3.0042017211712384</v>
      </c>
      <c r="E2076" s="21">
        <v>-0.16164815209128791</v>
      </c>
      <c r="F2076" s="21">
        <v>-0.32558427870800266</v>
      </c>
      <c r="G2076" s="21">
        <v>-0.3193959179161649</v>
      </c>
      <c r="H2076" s="21">
        <v>-1.3848957439615964E-2</v>
      </c>
      <c r="I2076" s="21">
        <v>0</v>
      </c>
      <c r="J2076" s="21">
        <v>-0.83093744637695721</v>
      </c>
      <c r="K2076" s="21">
        <v>-1.3848957439615964E-2</v>
      </c>
      <c r="L2076" s="21">
        <v>-1</v>
      </c>
      <c r="M2076" s="21">
        <v>-1</v>
      </c>
      <c r="N2076" s="21">
        <v>-0.27697914879231922</v>
      </c>
      <c r="O2076" s="21">
        <v>2.9817420480428201</v>
      </c>
      <c r="P2076" s="21">
        <v>-0.65088320316127368</v>
      </c>
      <c r="Q2076" s="21">
        <v>-1.2330240066871554</v>
      </c>
      <c r="R2076" s="21">
        <v>-0.40349231747319475</v>
      </c>
      <c r="S2076" s="21">
        <v>0.31226592651160417</v>
      </c>
      <c r="T2076" s="21">
        <v>0.20746829957499802</v>
      </c>
      <c r="U2076" s="21">
        <v>-1.7368396778246226E-2</v>
      </c>
      <c r="V2076" s="21">
        <v>-1.1927575357145382E-2</v>
      </c>
      <c r="W2076" s="21">
        <v>18.322627882011719</v>
      </c>
      <c r="X2076" s="21">
        <v>0.36283523679151264</v>
      </c>
      <c r="Y2076" s="21">
        <v>-1</v>
      </c>
      <c r="Z2076" s="21">
        <v>-1</v>
      </c>
      <c r="AA2076" s="21">
        <v>30.071260333165029</v>
      </c>
      <c r="AB2076" s="21">
        <v>1.0880482848772396E-2</v>
      </c>
      <c r="AC2076" s="21">
        <v>1.1053677147998806E-2</v>
      </c>
      <c r="AD2076" s="21">
        <v>7.377608784779513E-3</v>
      </c>
      <c r="AE2076" s="21">
        <v>7.8059776242547052</v>
      </c>
      <c r="AF2076" s="21">
        <v>-1</v>
      </c>
      <c r="AG2076" s="21">
        <v>-1</v>
      </c>
      <c r="AH2076" s="21">
        <v>-1</v>
      </c>
      <c r="AI2076" s="21">
        <v>-6.8074327922341901E-3</v>
      </c>
      <c r="AJ2076" s="21">
        <v>-1.1927575357145382E-2</v>
      </c>
      <c r="AK2076" s="21">
        <v>0.21879982277271409</v>
      </c>
      <c r="AL2076" s="21">
        <v>-4.6971865783466779E-2</v>
      </c>
      <c r="AM2076" s="21">
        <v>0.24649567877297079</v>
      </c>
      <c r="AN2076" s="21">
        <v>-6.3054818557917044E-2</v>
      </c>
      <c r="AO2076" s="21">
        <v>6.6637646854242778</v>
      </c>
      <c r="AP2076" s="21">
        <v>-1.2186033951016966</v>
      </c>
      <c r="AQ2076" s="21">
        <v>23.128328368799316</v>
      </c>
      <c r="AR2076" s="21">
        <v>0.55456357452528049</v>
      </c>
      <c r="AS2076" s="21">
        <v>0.43483813801315918</v>
      </c>
      <c r="AT2076" s="21">
        <v>-1</v>
      </c>
      <c r="AU2076" s="21">
        <v>-1</v>
      </c>
      <c r="AV2076" s="21">
        <v>-0.48373420776966258</v>
      </c>
      <c r="AW2076" s="21">
        <v>40.09860596137937</v>
      </c>
      <c r="AX2076" s="21">
        <v>40.019668461590236</v>
      </c>
      <c r="AY2076" s="21">
        <v>5.323932398380779E-2</v>
      </c>
      <c r="AZ2076" s="21">
        <v>-19.871622061261814</v>
      </c>
      <c r="BA2076" s="26">
        <v>1382.8315882321529</v>
      </c>
    </row>
    <row r="2077" spans="1:100" x14ac:dyDescent="0.25">
      <c r="A2077">
        <v>4980</v>
      </c>
      <c r="B2077" t="s">
        <v>2410</v>
      </c>
      <c r="C2077" s="26">
        <v>3</v>
      </c>
      <c r="D2077" s="21">
        <v>4.9766903202184896</v>
      </c>
      <c r="E2077" s="21">
        <v>0</v>
      </c>
      <c r="F2077" s="21">
        <v>0.55122728633145524</v>
      </c>
      <c r="G2077" s="21">
        <v>0.55122728633145524</v>
      </c>
      <c r="H2077" s="21">
        <v>0.18567935422908061</v>
      </c>
      <c r="I2077" s="21">
        <v>0</v>
      </c>
      <c r="J2077" s="21">
        <v>11.140761253744831</v>
      </c>
      <c r="K2077" s="21">
        <v>0.18567935422908061</v>
      </c>
      <c r="L2077" s="21">
        <v>-0.999999999999999</v>
      </c>
      <c r="M2077" s="21">
        <v>-0.999999999999999</v>
      </c>
      <c r="N2077" s="21">
        <v>3.7135870845816106</v>
      </c>
      <c r="O2077" s="21">
        <v>16.668678860294776</v>
      </c>
      <c r="P2077" s="21">
        <v>-0.17960103473135761</v>
      </c>
      <c r="Q2077" s="21">
        <v>0.40677737789427548</v>
      </c>
      <c r="R2077" s="21">
        <v>-7.1025716549851653E-3</v>
      </c>
      <c r="S2077" s="21">
        <v>0.33333333333333304</v>
      </c>
      <c r="T2077" s="21">
        <v>0.33332712495034089</v>
      </c>
      <c r="U2077" s="21">
        <v>0.18485695834539995</v>
      </c>
      <c r="V2077" s="21">
        <v>0</v>
      </c>
      <c r="W2077" s="21">
        <v>26.633522495999735</v>
      </c>
      <c r="X2077" s="21">
        <v>1.2204027290532016</v>
      </c>
      <c r="Y2077" s="21">
        <v>-0.999999999999999</v>
      </c>
      <c r="Z2077" s="21">
        <v>-0.999999999999999</v>
      </c>
      <c r="AA2077" s="21">
        <v>63.578342869309473</v>
      </c>
      <c r="AB2077" s="21">
        <v>0.13940198532930259</v>
      </c>
      <c r="AC2077" s="21">
        <v>2.8052770053906682E-2</v>
      </c>
      <c r="AD2077" s="21">
        <v>0.57158370351608545</v>
      </c>
      <c r="AE2077" s="21">
        <v>36.9519229449647</v>
      </c>
      <c r="AF2077" s="21">
        <v>-0.999999999999999</v>
      </c>
      <c r="AG2077" s="21">
        <v>-0.999999999999999</v>
      </c>
      <c r="AH2077" s="21">
        <v>-0.999999999999999</v>
      </c>
      <c r="AI2077" s="21">
        <v>0</v>
      </c>
      <c r="AJ2077" s="21">
        <v>0</v>
      </c>
      <c r="AK2077" s="21">
        <v>7.7696662241686629E-2</v>
      </c>
      <c r="AL2077" s="21">
        <v>0.11229774535917833</v>
      </c>
      <c r="AM2077" s="21">
        <v>-9.4447561724163881E-2</v>
      </c>
      <c r="AN2077" s="21">
        <v>-0.25025253999155006</v>
      </c>
      <c r="AO2077" s="21">
        <v>-1.9727057318956631</v>
      </c>
      <c r="AP2077" s="21">
        <v>-5.6948247729928614</v>
      </c>
      <c r="AQ2077" s="21">
        <v>37.774283749744576</v>
      </c>
      <c r="AR2077" s="21">
        <v>0.85151741662907376</v>
      </c>
      <c r="AS2077" s="21">
        <v>1.4060820832822818</v>
      </c>
      <c r="AT2077" s="21">
        <v>-0.999999999999999</v>
      </c>
      <c r="AU2077" s="21">
        <v>-0.999999999999999</v>
      </c>
      <c r="AV2077" s="21">
        <v>0.54412471467647006</v>
      </c>
      <c r="AW2077" s="21">
        <v>74.552196956611382</v>
      </c>
      <c r="AX2077" s="21">
        <v>74.552196956611382</v>
      </c>
      <c r="AY2077" s="21">
        <v>-1.8382401288891237E-2</v>
      </c>
      <c r="AZ2077" s="21">
        <v>10.812115305587385</v>
      </c>
      <c r="BA2077" s="26">
        <v>1473.2427003193798</v>
      </c>
      <c r="CU2077" t="e">
        <v>#N/A</v>
      </c>
      <c r="CV2077" t="e">
        <v>#N/A</v>
      </c>
    </row>
    <row r="2078" spans="1:100" x14ac:dyDescent="0.25">
      <c r="A2078">
        <v>4982</v>
      </c>
      <c r="B2078" t="s">
        <v>2411</v>
      </c>
      <c r="C2078" s="26">
        <v>3</v>
      </c>
      <c r="D2078" s="21">
        <v>3.8997669995512902</v>
      </c>
      <c r="E2078" s="21">
        <v>0</v>
      </c>
      <c r="F2078" s="21">
        <v>0.36605082298803787</v>
      </c>
      <c r="G2078" s="21">
        <v>0.36605082298803787</v>
      </c>
      <c r="H2078" s="21">
        <v>0.24758304048250993</v>
      </c>
      <c r="I2078" s="21">
        <v>0</v>
      </c>
      <c r="J2078" s="21">
        <v>14.854982428950594</v>
      </c>
      <c r="K2078" s="21">
        <v>0.24758304048250993</v>
      </c>
      <c r="L2078" s="21">
        <v>-1</v>
      </c>
      <c r="M2078" s="21">
        <v>-1</v>
      </c>
      <c r="N2078" s="21">
        <v>4.9516608096501926</v>
      </c>
      <c r="O2078" s="21">
        <v>19.120800251489907</v>
      </c>
      <c r="P2078" s="21">
        <v>1.4069479974758143</v>
      </c>
      <c r="Q2078" s="21">
        <v>0.67239572368578515</v>
      </c>
      <c r="R2078" s="21">
        <v>0.34324520303220374</v>
      </c>
      <c r="S2078" s="21">
        <v>0.33333333333333331</v>
      </c>
      <c r="T2078" s="21">
        <v>0.35612598585369498</v>
      </c>
      <c r="U2078" s="21">
        <v>0.32087247135842484</v>
      </c>
      <c r="V2078" s="21">
        <v>0</v>
      </c>
      <c r="W2078" s="21">
        <v>30.509950002517712</v>
      </c>
      <c r="X2078" s="21">
        <v>1.7481588166585784</v>
      </c>
      <c r="Y2078" s="21">
        <v>-1</v>
      </c>
      <c r="Z2078" s="21">
        <v>-1</v>
      </c>
      <c r="AA2078" s="21">
        <v>68.353175687124818</v>
      </c>
      <c r="AB2078" s="21">
        <v>0.27156030125284636</v>
      </c>
      <c r="AC2078" s="21">
        <v>0.22454320512719333</v>
      </c>
      <c r="AD2078" s="21">
        <v>0.25389610325145789</v>
      </c>
      <c r="AE2078" s="21">
        <v>37.499980481574873</v>
      </c>
      <c r="AF2078" s="21">
        <v>-1</v>
      </c>
      <c r="AG2078" s="21">
        <v>-1</v>
      </c>
      <c r="AH2078" s="21">
        <v>-1</v>
      </c>
      <c r="AI2078" s="21">
        <v>0</v>
      </c>
      <c r="AJ2078" s="21">
        <v>0</v>
      </c>
      <c r="AK2078" s="21">
        <v>0.2132232772595834</v>
      </c>
      <c r="AL2078" s="21">
        <v>9.279760425512483E-2</v>
      </c>
      <c r="AM2078" s="21">
        <v>3.6950584118927848E-2</v>
      </c>
      <c r="AN2078" s="21">
        <v>0.15734824766122013</v>
      </c>
      <c r="AO2078" s="21">
        <v>1.9898809892711127</v>
      </c>
      <c r="AP2078" s="21">
        <v>4.3976942128061269</v>
      </c>
      <c r="AQ2078" s="21">
        <v>45.364932431468311</v>
      </c>
      <c r="AR2078" s="21">
        <v>1.0103317905454539</v>
      </c>
      <c r="AS2078" s="21">
        <v>1.9957418571410921</v>
      </c>
      <c r="AT2078" s="21">
        <v>-1</v>
      </c>
      <c r="AU2078" s="21">
        <v>-1</v>
      </c>
      <c r="AV2078" s="21">
        <v>0.70929602602024122</v>
      </c>
      <c r="AW2078" s="21">
        <v>91.871670151420844</v>
      </c>
      <c r="AX2078" s="21">
        <v>91.871670151420844</v>
      </c>
      <c r="AY2078" s="21">
        <v>0.34610511664495774</v>
      </c>
      <c r="AZ2078" s="21">
        <v>18.65372882480489</v>
      </c>
      <c r="BA2078" s="26">
        <v>1514.2550332194492</v>
      </c>
      <c r="CU2078" t="e">
        <v>#N/A</v>
      </c>
      <c r="CV2078" t="e">
        <v>#N/A</v>
      </c>
    </row>
    <row r="2079" spans="1:100" x14ac:dyDescent="0.25">
      <c r="A2079">
        <v>4983</v>
      </c>
      <c r="B2079" t="s">
        <v>2412</v>
      </c>
      <c r="C2079" s="26">
        <v>3</v>
      </c>
      <c r="D2079" s="21">
        <v>5.2207495307741896</v>
      </c>
      <c r="E2079" s="21">
        <v>0</v>
      </c>
      <c r="F2079" s="21">
        <v>0.18649681002623772</v>
      </c>
      <c r="G2079" s="21">
        <v>0.18649681002623772</v>
      </c>
      <c r="H2079" s="21">
        <v>0.14677020777605726</v>
      </c>
      <c r="I2079" s="21">
        <v>0</v>
      </c>
      <c r="J2079" s="21">
        <v>8.8062124665634336</v>
      </c>
      <c r="K2079" s="21">
        <v>0.14677020777605726</v>
      </c>
      <c r="L2079" s="21">
        <v>-1.0000000000000009</v>
      </c>
      <c r="M2079" s="21">
        <v>-1.0000000000000009</v>
      </c>
      <c r="N2079" s="21">
        <v>2.935404155521149</v>
      </c>
      <c r="O2079" s="21">
        <v>14.213458807363866</v>
      </c>
      <c r="P2079" s="21">
        <v>-9.0573646180109074E-2</v>
      </c>
      <c r="Q2079" s="21">
        <v>0.29955519726689306</v>
      </c>
      <c r="R2079" s="21">
        <v>8.7143842627753515E-2</v>
      </c>
      <c r="S2079" s="21">
        <v>0.33333333333333387</v>
      </c>
      <c r="T2079" s="21">
        <v>0.27771313032921141</v>
      </c>
      <c r="U2079" s="21">
        <v>0.28367141851066585</v>
      </c>
      <c r="V2079" s="21">
        <v>-3.1510291889205032E-2</v>
      </c>
      <c r="W2079" s="21">
        <v>28.657495300317933</v>
      </c>
      <c r="X2079" s="21">
        <v>1.3417050256496457</v>
      </c>
      <c r="Y2079" s="21">
        <v>-1.0000000000000009</v>
      </c>
      <c r="Z2079" s="21">
        <v>-1.0000000000000009</v>
      </c>
      <c r="AA2079" s="21">
        <v>56.351263313069886</v>
      </c>
      <c r="AB2079" s="21">
        <v>-7.7005329913958642E-2</v>
      </c>
      <c r="AC2079" s="21">
        <v>0.42871591290766281</v>
      </c>
      <c r="AD2079" s="21">
        <v>0.20042190040878038</v>
      </c>
      <c r="AE2079" s="21">
        <v>27.606624170124238</v>
      </c>
      <c r="AF2079" s="21">
        <v>-1.0000000000000009</v>
      </c>
      <c r="AG2079" s="21">
        <v>-1.0000000000000009</v>
      </c>
      <c r="AH2079" s="21">
        <v>-1.0000000000000009</v>
      </c>
      <c r="AI2079" s="21">
        <v>0</v>
      </c>
      <c r="AJ2079" s="21">
        <v>-3.1510291889205032E-2</v>
      </c>
      <c r="AK2079" s="21">
        <v>-8.3456967946154273E-2</v>
      </c>
      <c r="AL2079" s="21">
        <v>-9.6513856609389076E-2</v>
      </c>
      <c r="AM2079" s="21">
        <v>-7.7927336881328746E-2</v>
      </c>
      <c r="AN2079" s="21">
        <v>0.38360175660421247</v>
      </c>
      <c r="AO2079" s="21">
        <v>-2.3654682617639908</v>
      </c>
      <c r="AP2079" s="21">
        <v>9.1074746320583664</v>
      </c>
      <c r="AQ2079" s="21">
        <v>37.463707766881384</v>
      </c>
      <c r="AR2079" s="21">
        <v>0.86320759028400529</v>
      </c>
      <c r="AS2079" s="21">
        <v>1.4884752334257012</v>
      </c>
      <c r="AT2079" s="21">
        <v>-1.0000000000000009</v>
      </c>
      <c r="AU2079" s="21">
        <v>-1.0000000000000009</v>
      </c>
      <c r="AV2079" s="21">
        <v>0.27364065265399151</v>
      </c>
      <c r="AW2079" s="21">
        <v>79.672196752492169</v>
      </c>
      <c r="AX2079" s="21">
        <v>76.521167563571652</v>
      </c>
      <c r="AY2079" s="21">
        <v>0.37108114540085757</v>
      </c>
      <c r="AZ2079" s="21">
        <v>44.053178427105067</v>
      </c>
      <c r="BA2079" s="26">
        <v>1494.1076779620464</v>
      </c>
    </row>
    <row r="2080" spans="1:100" x14ac:dyDescent="0.25">
      <c r="A2080">
        <v>4984</v>
      </c>
      <c r="B2080" t="s">
        <v>2413</v>
      </c>
      <c r="C2080" s="26">
        <v>3</v>
      </c>
      <c r="D2080" s="21">
        <v>7.0253899689367119</v>
      </c>
      <c r="E2080" s="21">
        <v>2.2634447937420515E-2</v>
      </c>
      <c r="F2080" s="21">
        <v>-0.93180279601206517</v>
      </c>
      <c r="G2080" s="21">
        <v>-0.92413512967514788</v>
      </c>
      <c r="H2080" s="21">
        <v>0.16019573415954261</v>
      </c>
      <c r="I2080" s="21">
        <v>0</v>
      </c>
      <c r="J2080" s="21">
        <v>9.6117440495725539</v>
      </c>
      <c r="K2080" s="21">
        <v>0.16019573415954261</v>
      </c>
      <c r="L2080" s="21">
        <v>-1.0000000000000022</v>
      </c>
      <c r="M2080" s="21">
        <v>-1.0000000000000022</v>
      </c>
      <c r="N2080" s="21">
        <v>3.2039146831908503</v>
      </c>
      <c r="O2080" s="21">
        <v>15.712998888834116</v>
      </c>
      <c r="P2080" s="21">
        <v>-5.4243785393285573E-2</v>
      </c>
      <c r="Q2080" s="21">
        <v>6.3410597012213285E-2</v>
      </c>
      <c r="R2080" s="21">
        <v>-3.0539833672016403E-4</v>
      </c>
      <c r="S2080" s="21">
        <v>0.33333333333333387</v>
      </c>
      <c r="T2080" s="21">
        <v>0.26013853749671312</v>
      </c>
      <c r="U2080" s="21">
        <v>-0.32529272500222384</v>
      </c>
      <c r="V2080" s="21">
        <v>0</v>
      </c>
      <c r="W2080" s="21">
        <v>4.319336466731226</v>
      </c>
      <c r="X2080" s="21">
        <v>-0.94858575960153546</v>
      </c>
      <c r="Y2080" s="21">
        <v>-1.0000000000000022</v>
      </c>
      <c r="Z2080" s="21">
        <v>-1.0000000000000022</v>
      </c>
      <c r="AA2080" s="21">
        <v>30.983022823125438</v>
      </c>
      <c r="AB2080" s="21">
        <v>0.22090633661695774</v>
      </c>
      <c r="AC2080" s="21">
        <v>0.18341742487175183</v>
      </c>
      <c r="AD2080" s="21">
        <v>0.12895607360590922</v>
      </c>
      <c r="AE2080" s="21">
        <v>26.663991754730919</v>
      </c>
      <c r="AF2080" s="21">
        <v>-1.0000000000000022</v>
      </c>
      <c r="AG2080" s="21">
        <v>-1.0000000000000022</v>
      </c>
      <c r="AH2080" s="21">
        <v>-1.0000000000000022</v>
      </c>
      <c r="AI2080" s="21">
        <v>0</v>
      </c>
      <c r="AJ2080" s="21">
        <v>0</v>
      </c>
      <c r="AK2080" s="21">
        <v>-0.4878854213429839</v>
      </c>
      <c r="AL2080" s="21">
        <v>-0.26402813584038015</v>
      </c>
      <c r="AM2080" s="21">
        <v>-0.1843390519748993</v>
      </c>
      <c r="AN2080" s="21">
        <v>-3.7928201259221694E-2</v>
      </c>
      <c r="AO2080" s="21">
        <v>-7.0479034060874035</v>
      </c>
      <c r="AP2080" s="21">
        <v>-2.2683457106824449</v>
      </c>
      <c r="AQ2080" s="21">
        <v>13.931080516303785</v>
      </c>
      <c r="AR2080" s="21">
        <v>0.26817914582782326</v>
      </c>
      <c r="AS2080" s="21">
        <v>-0.78839002544199266</v>
      </c>
      <c r="AT2080" s="21">
        <v>-1.0000000000000022</v>
      </c>
      <c r="AU2080" s="21">
        <v>-1.0000000000000022</v>
      </c>
      <c r="AV2080" s="21">
        <v>-0.92444052801186805</v>
      </c>
      <c r="AW2080" s="21">
        <v>44.427676001277149</v>
      </c>
      <c r="AX2080" s="21">
        <v>44.427676001277149</v>
      </c>
      <c r="AY2080" s="21">
        <v>0.28804624585747529</v>
      </c>
      <c r="AZ2080" s="21">
        <v>33.510709189939405</v>
      </c>
      <c r="BA2080" s="26">
        <v>1472.7644023657631</v>
      </c>
    </row>
    <row r="2081" spans="1:100" x14ac:dyDescent="0.25">
      <c r="A2081">
        <v>4985</v>
      </c>
      <c r="B2081" t="s">
        <v>2414</v>
      </c>
      <c r="C2081" s="26">
        <v>3</v>
      </c>
      <c r="D2081" s="21">
        <v>3.593528313750955</v>
      </c>
      <c r="E2081" s="21">
        <v>1.1934055490854243E-2</v>
      </c>
      <c r="F2081" s="21">
        <v>0.3213743090113953</v>
      </c>
      <c r="G2081" s="21">
        <v>0.3213743090113953</v>
      </c>
      <c r="H2081" s="21">
        <v>-2.8258460621487028E-2</v>
      </c>
      <c r="I2081" s="21">
        <v>0</v>
      </c>
      <c r="J2081" s="21">
        <v>-1.6955076372892179</v>
      </c>
      <c r="K2081" s="21">
        <v>-2.8258460621487028E-2</v>
      </c>
      <c r="L2081" s="21">
        <v>-1.0000000000000002</v>
      </c>
      <c r="M2081" s="21">
        <v>-1.0000000000000002</v>
      </c>
      <c r="N2081" s="21">
        <v>-0.56516921242973983</v>
      </c>
      <c r="O2081" s="21">
        <v>2.2193949854731283</v>
      </c>
      <c r="P2081" s="21">
        <v>-2.1329876076620939</v>
      </c>
      <c r="Q2081" s="21">
        <v>-0.2417211956844672</v>
      </c>
      <c r="R2081" s="21">
        <v>-0.42836799300544082</v>
      </c>
      <c r="S2081" s="21">
        <v>0.33333333333333359</v>
      </c>
      <c r="T2081" s="21">
        <v>0.10645705404537385</v>
      </c>
      <c r="U2081" s="21">
        <v>-9.8392898186561648E-2</v>
      </c>
      <c r="V2081" s="21">
        <v>0</v>
      </c>
      <c r="W2081" s="21">
        <v>14.78623799254532</v>
      </c>
      <c r="X2081" s="21">
        <v>-0.15239902403401151</v>
      </c>
      <c r="Y2081" s="21">
        <v>-1.0000000000000002</v>
      </c>
      <c r="Z2081" s="21">
        <v>-1.0000000000000002</v>
      </c>
      <c r="AA2081" s="21">
        <v>43.860293680800979</v>
      </c>
      <c r="AB2081" s="21">
        <v>0.1411360406853204</v>
      </c>
      <c r="AC2081" s="21">
        <v>0.19980786349909752</v>
      </c>
      <c r="AD2081" s="21">
        <v>0.24910456944080428</v>
      </c>
      <c r="AE2081" s="21">
        <v>29.502423681261103</v>
      </c>
      <c r="AF2081" s="21">
        <v>-1.0000000000000002</v>
      </c>
      <c r="AG2081" s="21">
        <v>-1.0000000000000002</v>
      </c>
      <c r="AH2081" s="21">
        <v>-1.0000000000000002</v>
      </c>
      <c r="AI2081" s="21">
        <v>0</v>
      </c>
      <c r="AJ2081" s="21">
        <v>0</v>
      </c>
      <c r="AK2081" s="21">
        <v>9.3906906935911943E-2</v>
      </c>
      <c r="AL2081" s="21">
        <v>-4.2833810044250617E-2</v>
      </c>
      <c r="AM2081" s="21">
        <v>-9.8540258555787491E-2</v>
      </c>
      <c r="AN2081" s="21">
        <v>-5.4366657157587761E-2</v>
      </c>
      <c r="AO2081" s="21">
        <v>-1.9939719292151272</v>
      </c>
      <c r="AP2081" s="21">
        <v>-1.5733354791609471</v>
      </c>
      <c r="AQ2081" s="21">
        <v>13.090730355256097</v>
      </c>
      <c r="AR2081" s="21">
        <v>0.34139748919214574</v>
      </c>
      <c r="AS2081" s="21">
        <v>-0.18065748465549866</v>
      </c>
      <c r="AT2081" s="21">
        <v>-1.0000000000000002</v>
      </c>
      <c r="AU2081" s="21">
        <v>-1.0000000000000002</v>
      </c>
      <c r="AV2081" s="21">
        <v>-0.10699368399404557</v>
      </c>
      <c r="AW2081" s="21">
        <v>44.506353187113149</v>
      </c>
      <c r="AX2081" s="21">
        <v>44.506353187113149</v>
      </c>
      <c r="AY2081" s="21">
        <v>0.21134415312708049</v>
      </c>
      <c r="AZ2081" s="21">
        <v>-15.529841074821416</v>
      </c>
      <c r="BA2081" s="26">
        <v>1456.5804827114591</v>
      </c>
    </row>
    <row r="2082" spans="1:100" x14ac:dyDescent="0.25">
      <c r="A2082">
        <v>4987</v>
      </c>
      <c r="B2082" t="s">
        <v>2415</v>
      </c>
      <c r="C2082" s="26">
        <v>3</v>
      </c>
      <c r="D2082" s="21">
        <v>4.8128934438990303</v>
      </c>
      <c r="E2082" s="21">
        <v>0</v>
      </c>
      <c r="F2082" s="21">
        <v>-0.16205898138826971</v>
      </c>
      <c r="G2082" s="21">
        <v>-0.16205898138826971</v>
      </c>
      <c r="H2082" s="21">
        <v>0.1030523692487547</v>
      </c>
      <c r="I2082" s="21">
        <v>0</v>
      </c>
      <c r="J2082" s="21">
        <v>6.1831421549252816</v>
      </c>
      <c r="K2082" s="21">
        <v>0.1030523692487547</v>
      </c>
      <c r="L2082" s="21">
        <v>-1.0000000000000011</v>
      </c>
      <c r="M2082" s="21">
        <v>-1.0000000000000011</v>
      </c>
      <c r="N2082" s="21">
        <v>2.0610473849750939</v>
      </c>
      <c r="O2082" s="21">
        <v>10.833976617436038</v>
      </c>
      <c r="P2082" s="21">
        <v>1.0575182700827401</v>
      </c>
      <c r="Q2082" s="21">
        <v>0.79870388328106945</v>
      </c>
      <c r="R2082" s="21">
        <v>0.25101086652620497</v>
      </c>
      <c r="S2082" s="21">
        <v>0.34332690258320003</v>
      </c>
      <c r="T2082" s="21">
        <v>0.29989935381686433</v>
      </c>
      <c r="U2082" s="21">
        <v>0.21216862670691547</v>
      </c>
      <c r="V2082" s="21">
        <v>-2.1547322471637303E-2</v>
      </c>
      <c r="W2082" s="21">
        <v>29.231807655463506</v>
      </c>
      <c r="X2082" s="21">
        <v>1.2261304796326784</v>
      </c>
      <c r="Y2082" s="21">
        <v>-1.0000000000000011</v>
      </c>
      <c r="Z2082" s="21">
        <v>-1.0000000000000011</v>
      </c>
      <c r="AA2082" s="21">
        <v>26.785176175967838</v>
      </c>
      <c r="AB2082" s="21">
        <v>-0.11980437562851982</v>
      </c>
      <c r="AC2082" s="21">
        <v>4.5211168696052587E-2</v>
      </c>
      <c r="AD2082" s="21">
        <v>2.0640360012029627E-2</v>
      </c>
      <c r="AE2082" s="21">
        <v>-2.6976423460218837</v>
      </c>
      <c r="AF2082" s="21">
        <v>-1.0000000000000011</v>
      </c>
      <c r="AG2082" s="21">
        <v>-1.0000000000000011</v>
      </c>
      <c r="AH2082" s="21">
        <v>-1.0000000000000011</v>
      </c>
      <c r="AI2082" s="21">
        <v>0</v>
      </c>
      <c r="AJ2082" s="21">
        <v>-2.1547322471637303E-2</v>
      </c>
      <c r="AK2082" s="21">
        <v>0.15374378331581537</v>
      </c>
      <c r="AL2082" s="21">
        <v>0.12024595924745587</v>
      </c>
      <c r="AM2082" s="21">
        <v>0.15410090479245145</v>
      </c>
      <c r="AN2082" s="21">
        <v>0.11767252219410822</v>
      </c>
      <c r="AO2082" s="21">
        <v>4.6212415363903618</v>
      </c>
      <c r="AP2082" s="21">
        <v>3.5430428510899867</v>
      </c>
      <c r="AQ2082" s="21">
        <v>35.414949810388798</v>
      </c>
      <c r="AR2082" s="21">
        <v>0.83384756063534315</v>
      </c>
      <c r="AS2082" s="21">
        <v>1.3291828488814332</v>
      </c>
      <c r="AT2082" s="21">
        <v>-1.0000000000000011</v>
      </c>
      <c r="AU2082" s="21">
        <v>-1.0000000000000011</v>
      </c>
      <c r="AV2082" s="21">
        <v>8.8951885137935283E-2</v>
      </c>
      <c r="AW2082" s="21">
        <v>41.16219564449387</v>
      </c>
      <c r="AX2082" s="21">
        <v>39.00746339733012</v>
      </c>
      <c r="AY2082" s="21">
        <v>0.23212346739016604</v>
      </c>
      <c r="AZ2082" s="21">
        <v>9.9252562885663718</v>
      </c>
      <c r="BA2082" s="26">
        <v>1376.0235730206502</v>
      </c>
    </row>
    <row r="2083" spans="1:100" x14ac:dyDescent="0.25">
      <c r="A2083">
        <v>4988</v>
      </c>
      <c r="B2083" t="s">
        <v>2416</v>
      </c>
      <c r="C2083" s="26">
        <v>3</v>
      </c>
      <c r="D2083" s="21">
        <v>3.429939283836354</v>
      </c>
      <c r="E2083" s="21">
        <v>3.8153165554970205E-2</v>
      </c>
      <c r="F2083" s="21">
        <v>-2.0223857345376853E-2</v>
      </c>
      <c r="G2083" s="21">
        <v>-1.1966862518534903E-2</v>
      </c>
      <c r="H2083" s="21">
        <v>-3.1361831721243216E-3</v>
      </c>
      <c r="I2083" s="21">
        <v>0</v>
      </c>
      <c r="J2083" s="21">
        <v>-0.18817099032745871</v>
      </c>
      <c r="K2083" s="21">
        <v>-3.1361831721243216E-3</v>
      </c>
      <c r="L2083" s="21">
        <v>-0.99999999999999878</v>
      </c>
      <c r="M2083" s="21">
        <v>-0.99999999999999878</v>
      </c>
      <c r="N2083" s="21">
        <v>-6.2723663442486199E-2</v>
      </c>
      <c r="O2083" s="21">
        <v>3.2298014309903631</v>
      </c>
      <c r="P2083" s="21">
        <v>4.0459847410314345E-2</v>
      </c>
      <c r="Q2083" s="21">
        <v>-5.5746969626868495E-2</v>
      </c>
      <c r="R2083" s="21">
        <v>-0.11251522250005556</v>
      </c>
      <c r="S2083" s="21">
        <v>0.33333333333333304</v>
      </c>
      <c r="T2083" s="21">
        <v>0.19549103624357994</v>
      </c>
      <c r="U2083" s="21">
        <v>-0.136561662410213</v>
      </c>
      <c r="V2083" s="21">
        <v>0</v>
      </c>
      <c r="W2083" s="21">
        <v>15.815955613552964</v>
      </c>
      <c r="X2083" s="21">
        <v>-0.16020548845058052</v>
      </c>
      <c r="Y2083" s="21">
        <v>-0.99999999999999878</v>
      </c>
      <c r="Z2083" s="21">
        <v>-0.99999999999999878</v>
      </c>
      <c r="AA2083" s="21">
        <v>20.014300095977248</v>
      </c>
      <c r="AB2083" s="21">
        <v>6.8269404568768094E-2</v>
      </c>
      <c r="AC2083" s="21">
        <v>-3.8538344818356697E-2</v>
      </c>
      <c r="AD2083" s="21">
        <v>5.6486134348075215E-2</v>
      </c>
      <c r="AE2083" s="21">
        <v>4.3108597049243276</v>
      </c>
      <c r="AF2083" s="21">
        <v>-0.99999999999999878</v>
      </c>
      <c r="AG2083" s="21">
        <v>-0.99999999999999878</v>
      </c>
      <c r="AH2083" s="21">
        <v>-0.99999999999999878</v>
      </c>
      <c r="AI2083" s="21">
        <v>0</v>
      </c>
      <c r="AJ2083" s="21">
        <v>0</v>
      </c>
      <c r="AK2083" s="21">
        <v>6.2270835379796882E-3</v>
      </c>
      <c r="AL2083" s="21">
        <v>1.2606970734416774E-2</v>
      </c>
      <c r="AM2083" s="21">
        <v>6.6412060332633596E-2</v>
      </c>
      <c r="AN2083" s="21">
        <v>5.6815218899816486E-2</v>
      </c>
      <c r="AO2083" s="21">
        <v>1.6914369260057367</v>
      </c>
      <c r="AP2083" s="21">
        <v>1.4834153261674952</v>
      </c>
      <c r="AQ2083" s="21">
        <v>15.627784623225514</v>
      </c>
      <c r="AR2083" s="21">
        <v>0.39226270716669981</v>
      </c>
      <c r="AS2083" s="21">
        <v>-0.16334167162270496</v>
      </c>
      <c r="AT2083" s="21">
        <v>-0.99999999999999878</v>
      </c>
      <c r="AU2083" s="21">
        <v>-0.99999999999999878</v>
      </c>
      <c r="AV2083" s="21">
        <v>-0.12448208501859047</v>
      </c>
      <c r="AW2083" s="21">
        <v>24.7275168531351</v>
      </c>
      <c r="AX2083" s="21">
        <v>24.7275168531351</v>
      </c>
      <c r="AY2083" s="21">
        <v>-7.8139437158062638E-2</v>
      </c>
      <c r="AZ2083" s="21">
        <v>-39.990257422744918</v>
      </c>
      <c r="BA2083" s="26">
        <v>1377.902767831127</v>
      </c>
    </row>
    <row r="2084" spans="1:100" x14ac:dyDescent="0.25">
      <c r="A2084">
        <v>4990</v>
      </c>
      <c r="B2084" t="s">
        <v>2417</v>
      </c>
      <c r="C2084" s="26">
        <v>3</v>
      </c>
      <c r="D2084" s="21">
        <v>4.7794654461337496</v>
      </c>
      <c r="E2084" s="21">
        <v>1.2474672341651E-2</v>
      </c>
      <c r="F2084" s="21">
        <v>-0.73402038027760375</v>
      </c>
      <c r="G2084" s="21">
        <v>-0.73402038027760375</v>
      </c>
      <c r="H2084" s="21">
        <v>0.11649028846406682</v>
      </c>
      <c r="I2084" s="21">
        <v>0</v>
      </c>
      <c r="J2084" s="21">
        <v>6.9894173078440085</v>
      </c>
      <c r="K2084" s="21">
        <v>0.11649028846406682</v>
      </c>
      <c r="L2084" s="21">
        <v>-1</v>
      </c>
      <c r="M2084" s="21">
        <v>-1</v>
      </c>
      <c r="N2084" s="21">
        <v>2.3298057692813363</v>
      </c>
      <c r="O2084" s="21">
        <v>11.034862373700156</v>
      </c>
      <c r="P2084" s="21">
        <v>1.6778587531067739</v>
      </c>
      <c r="Q2084" s="21">
        <v>-4.1407416666156536</v>
      </c>
      <c r="R2084" s="21">
        <v>-1.1648444699656906</v>
      </c>
      <c r="S2084" s="21">
        <v>0.33014255571247653</v>
      </c>
      <c r="T2084" s="21">
        <v>0.28481489988064912</v>
      </c>
      <c r="U2084" s="21">
        <v>-3.5632244327844904E-2</v>
      </c>
      <c r="V2084" s="21">
        <v>0</v>
      </c>
      <c r="W2084" s="21">
        <v>18.513396912048552</v>
      </c>
      <c r="X2084" s="21">
        <v>0.30741975636499452</v>
      </c>
      <c r="Y2084" s="21">
        <v>-1</v>
      </c>
      <c r="Z2084" s="21">
        <v>-1</v>
      </c>
      <c r="AA2084" s="21">
        <v>41.872352430234017</v>
      </c>
      <c r="AB2084" s="21">
        <v>0.13533535159732818</v>
      </c>
      <c r="AC2084" s="21">
        <v>0.18304622405277179</v>
      </c>
      <c r="AD2084" s="21">
        <v>0.17209442411292311</v>
      </c>
      <c r="AE2084" s="21">
        <v>24.523799988151151</v>
      </c>
      <c r="AF2084" s="21">
        <v>-1</v>
      </c>
      <c r="AG2084" s="21">
        <v>-1</v>
      </c>
      <c r="AH2084" s="21">
        <v>-1</v>
      </c>
      <c r="AI2084" s="21">
        <v>-4.5110859058806019E-2</v>
      </c>
      <c r="AJ2084" s="21">
        <v>0</v>
      </c>
      <c r="AK2084" s="21">
        <v>0.43968204176083264</v>
      </c>
      <c r="AL2084" s="21">
        <v>8.6881005976963948E-3</v>
      </c>
      <c r="AM2084" s="21">
        <v>0.81402542070857187</v>
      </c>
      <c r="AN2084" s="21">
        <v>7.4220971713542541E-2</v>
      </c>
      <c r="AO2084" s="21">
        <v>22.54904572651845</v>
      </c>
      <c r="AP2084" s="21">
        <v>1.898964795827045</v>
      </c>
      <c r="AQ2084" s="21">
        <v>25.502814219892567</v>
      </c>
      <c r="AR2084" s="21">
        <v>0.57932521126528091</v>
      </c>
      <c r="AS2084" s="21">
        <v>0.42391004482906169</v>
      </c>
      <c r="AT2084" s="21">
        <v>-1</v>
      </c>
      <c r="AU2084" s="21">
        <v>-1</v>
      </c>
      <c r="AV2084" s="21">
        <v>-1.8988648502432941</v>
      </c>
      <c r="AW2084" s="21">
        <v>54.806179599761194</v>
      </c>
      <c r="AX2084" s="21">
        <v>53.903962418585081</v>
      </c>
      <c r="AY2084" s="21">
        <v>7.9461045482694975E-2</v>
      </c>
      <c r="AZ2084" s="21">
        <v>-34.905253248447629</v>
      </c>
      <c r="BA2084" s="26">
        <v>1367.8982050986926</v>
      </c>
    </row>
    <row r="2085" spans="1:100" x14ac:dyDescent="0.25">
      <c r="A2085">
        <v>4991</v>
      </c>
      <c r="B2085" t="s">
        <v>738</v>
      </c>
      <c r="C2085" s="26">
        <v>3</v>
      </c>
      <c r="D2085" s="21">
        <v>3.9958729060449985</v>
      </c>
      <c r="E2085" s="21">
        <v>-0.14697870446793271</v>
      </c>
      <c r="F2085" s="21">
        <v>0.33239953393068283</v>
      </c>
      <c r="G2085" s="21">
        <v>0.29766035466290719</v>
      </c>
      <c r="H2085" s="21">
        <v>0.15281457337898738</v>
      </c>
      <c r="I2085" s="21">
        <v>0</v>
      </c>
      <c r="J2085" s="21">
        <v>9.1688744027392417</v>
      </c>
      <c r="K2085" s="21">
        <v>0.15281457337898738</v>
      </c>
      <c r="L2085" s="21">
        <v>-0.99999999999999944</v>
      </c>
      <c r="M2085" s="21">
        <v>-0.99999999999999944</v>
      </c>
      <c r="N2085" s="21">
        <v>3.0562914675797468</v>
      </c>
      <c r="O2085" s="21">
        <v>13.462407663447147</v>
      </c>
      <c r="P2085" s="21">
        <v>-0.12039705195145758</v>
      </c>
      <c r="Q2085" s="21">
        <v>-0.56366044879818322</v>
      </c>
      <c r="R2085" s="21">
        <v>-0.14721851786276327</v>
      </c>
      <c r="S2085" s="21">
        <v>0.33333333333333331</v>
      </c>
      <c r="T2085" s="21">
        <v>0.39776889590312164</v>
      </c>
      <c r="U2085" s="21">
        <v>8.9682421342020285E-2</v>
      </c>
      <c r="V2085" s="21">
        <v>5.6710102950579572E-2</v>
      </c>
      <c r="W2085" s="21">
        <v>28.987207206002715</v>
      </c>
      <c r="X2085" s="21">
        <v>1.3417135214988156</v>
      </c>
      <c r="Y2085" s="21">
        <v>-0.99999999999999944</v>
      </c>
      <c r="Z2085" s="21">
        <v>-0.99999999999999944</v>
      </c>
      <c r="AA2085" s="21">
        <v>74.627832034683905</v>
      </c>
      <c r="AB2085" s="21">
        <v>0.28642740434135222</v>
      </c>
      <c r="AC2085" s="21">
        <v>0.28393095570786792</v>
      </c>
      <c r="AD2085" s="21">
        <v>0.34539850688165946</v>
      </c>
      <c r="AE2085" s="21">
        <v>45.787843346543973</v>
      </c>
      <c r="AF2085" s="21">
        <v>-0.99999999999999944</v>
      </c>
      <c r="AG2085" s="21">
        <v>-0.99999999999999944</v>
      </c>
      <c r="AH2085" s="21">
        <v>-0.99999999999999944</v>
      </c>
      <c r="AI2085" s="21">
        <v>0</v>
      </c>
      <c r="AJ2085" s="21">
        <v>5.6710102950579572E-2</v>
      </c>
      <c r="AK2085" s="21">
        <v>-0.15361089226888566</v>
      </c>
      <c r="AL2085" s="21">
        <v>-2.283775602659463E-2</v>
      </c>
      <c r="AM2085" s="21">
        <v>0.34839998326112143</v>
      </c>
      <c r="AN2085" s="21">
        <v>0.13318707546345956</v>
      </c>
      <c r="AO2085" s="21">
        <v>7.9419451201836075</v>
      </c>
      <c r="AP2085" s="21">
        <v>3.2154881064535163</v>
      </c>
      <c r="AQ2085" s="21">
        <v>38.156081608741957</v>
      </c>
      <c r="AR2085" s="21">
        <v>0.87749475352905526</v>
      </c>
      <c r="AS2085" s="21">
        <v>1.4945280948778028</v>
      </c>
      <c r="AT2085" s="21">
        <v>-0.99999999999999944</v>
      </c>
      <c r="AU2085" s="21">
        <v>-0.99999999999999944</v>
      </c>
      <c r="AV2085" s="21">
        <v>0.150441836800144</v>
      </c>
      <c r="AW2085" s="21">
        <v>91.305727804584635</v>
      </c>
      <c r="AX2085" s="21">
        <v>96.976738099642617</v>
      </c>
      <c r="AY2085" s="21">
        <v>0.15645394523035025</v>
      </c>
      <c r="AZ2085" s="21">
        <v>22.934566781382735</v>
      </c>
      <c r="BA2085" s="26">
        <v>1538.9892232847592</v>
      </c>
    </row>
    <row r="2086" spans="1:100" x14ac:dyDescent="0.25">
      <c r="A2086">
        <v>4992</v>
      </c>
      <c r="B2086" t="s">
        <v>1305</v>
      </c>
      <c r="C2086" s="26">
        <v>3</v>
      </c>
      <c r="D2086" s="21">
        <v>4.0934001854522606</v>
      </c>
      <c r="E2086" s="21">
        <v>0.23417831865342906</v>
      </c>
      <c r="F2086" s="21">
        <v>-0.21623433701198225</v>
      </c>
      <c r="G2086" s="21">
        <v>-0.18325258862061897</v>
      </c>
      <c r="H2086" s="21">
        <v>-0.11965599083068215</v>
      </c>
      <c r="I2086" s="21">
        <v>0</v>
      </c>
      <c r="J2086" s="21">
        <v>-7.1793594498409279</v>
      </c>
      <c r="K2086" s="21">
        <v>-0.11965599083068215</v>
      </c>
      <c r="L2086" s="21">
        <v>-0.99999999999999944</v>
      </c>
      <c r="M2086" s="21">
        <v>-0.99999999999999944</v>
      </c>
      <c r="N2086" s="21">
        <v>-2.3931198166136425</v>
      </c>
      <c r="O2086" s="21">
        <v>-3.2692118530092862</v>
      </c>
      <c r="P2086" s="21">
        <v>-0.35367151044815909</v>
      </c>
      <c r="Q2086" s="21">
        <v>-2.1474199836982545E-2</v>
      </c>
      <c r="R2086" s="21">
        <v>-7.7901593756203993E-2</v>
      </c>
      <c r="S2086" s="21">
        <v>0.24889304678925364</v>
      </c>
      <c r="T2086" s="21">
        <v>0.21821668388956963</v>
      </c>
      <c r="U2086" s="21">
        <v>-5.5523401905221365E-3</v>
      </c>
      <c r="V2086" s="21">
        <v>0</v>
      </c>
      <c r="W2086" s="21">
        <v>23.248535252759346</v>
      </c>
      <c r="X2086" s="21">
        <v>0.44943971130365334</v>
      </c>
      <c r="Y2086" s="21">
        <v>-0.99999999999999944</v>
      </c>
      <c r="Z2086" s="21">
        <v>-0.99999999999999944</v>
      </c>
      <c r="AA2086" s="21">
        <v>39.104189696159359</v>
      </c>
      <c r="AB2086" s="21">
        <v>-5.6377416434151319E-2</v>
      </c>
      <c r="AC2086" s="21">
        <v>0.19847354885873736</v>
      </c>
      <c r="AD2086" s="21">
        <v>0.17657498831853885</v>
      </c>
      <c r="AE2086" s="21">
        <v>15.933556037156238</v>
      </c>
      <c r="AF2086" s="21">
        <v>-0.99999999999999944</v>
      </c>
      <c r="AG2086" s="21">
        <v>-0.99999999999999944</v>
      </c>
      <c r="AH2086" s="21">
        <v>-0.99999999999999944</v>
      </c>
      <c r="AI2086" s="21">
        <v>0</v>
      </c>
      <c r="AJ2086" s="21">
        <v>0</v>
      </c>
      <c r="AK2086" s="21">
        <v>0.19273166566351455</v>
      </c>
      <c r="AL2086" s="21">
        <v>6.4342974982228657E-2</v>
      </c>
      <c r="AM2086" s="21">
        <v>-0.17017988511876311</v>
      </c>
      <c r="AN2086" s="21">
        <v>0.12880724541758615</v>
      </c>
      <c r="AO2086" s="21">
        <v>-3.2908387996515076</v>
      </c>
      <c r="AP2086" s="21">
        <v>3.5418960103507966</v>
      </c>
      <c r="AQ2086" s="21">
        <v>16.069175802918416</v>
      </c>
      <c r="AR2086" s="21">
        <v>0.46155739048830136</v>
      </c>
      <c r="AS2086" s="21">
        <v>0.32978372047297111</v>
      </c>
      <c r="AT2086" s="21">
        <v>-0.99999999999999944</v>
      </c>
      <c r="AU2086" s="21">
        <v>-0.99999999999999944</v>
      </c>
      <c r="AV2086" s="21">
        <v>-0.26115418237682297</v>
      </c>
      <c r="AW2086" s="21">
        <v>39.376873853500875</v>
      </c>
      <c r="AX2086" s="21">
        <v>39.376873853500875</v>
      </c>
      <c r="AY2086" s="21">
        <v>5.889429488309993E-3</v>
      </c>
      <c r="AZ2086" s="21">
        <v>-28.814816916562673</v>
      </c>
      <c r="BA2086" s="26">
        <v>1386.0732274805955</v>
      </c>
      <c r="CU2086" t="e">
        <v>#N/A</v>
      </c>
      <c r="CV2086" t="e">
        <v>#N/A</v>
      </c>
    </row>
    <row r="2087" spans="1:100" x14ac:dyDescent="0.25">
      <c r="A2087">
        <v>4994</v>
      </c>
      <c r="B2087" t="s">
        <v>2418</v>
      </c>
      <c r="C2087" s="26">
        <v>3</v>
      </c>
      <c r="D2087" s="21">
        <v>2.7805225831257259</v>
      </c>
      <c r="E2087" s="21">
        <v>0.16459821471459596</v>
      </c>
      <c r="F2087" s="21">
        <v>2.5026286584696234E-2</v>
      </c>
      <c r="G2087" s="21">
        <v>2.5026286584696234E-2</v>
      </c>
      <c r="H2087" s="21">
        <v>-3.4850535878119995E-2</v>
      </c>
      <c r="I2087" s="21">
        <v>0</v>
      </c>
      <c r="J2087" s="21">
        <v>-2.0910321526871991</v>
      </c>
      <c r="K2087" s="21">
        <v>-3.4850535878119995E-2</v>
      </c>
      <c r="L2087" s="21">
        <v>-1.0000000000000011</v>
      </c>
      <c r="M2087" s="21">
        <v>-1.0000000000000011</v>
      </c>
      <c r="N2087" s="21">
        <v>-0.69701071756240141</v>
      </c>
      <c r="O2087" s="21">
        <v>0.7145167170232174</v>
      </c>
      <c r="P2087" s="21">
        <v>2.6380647578265797</v>
      </c>
      <c r="Q2087" s="21">
        <v>-0.78838467303886905</v>
      </c>
      <c r="R2087" s="21">
        <v>5.3855262362636318E-2</v>
      </c>
      <c r="S2087" s="21">
        <v>0.33861606128425065</v>
      </c>
      <c r="T2087" s="21">
        <v>0.38345573008425965</v>
      </c>
      <c r="U2087" s="21">
        <v>0.27595069673458811</v>
      </c>
      <c r="V2087" s="21">
        <v>0</v>
      </c>
      <c r="W2087" s="21">
        <v>41.314920959248745</v>
      </c>
      <c r="X2087" s="21">
        <v>1.9152862167986098</v>
      </c>
      <c r="Y2087" s="21">
        <v>-1.0000000000000011</v>
      </c>
      <c r="Z2087" s="21">
        <v>-1.0000000000000011</v>
      </c>
      <c r="AA2087" s="21">
        <v>66.344790564579156</v>
      </c>
      <c r="AB2087" s="21">
        <v>0.26109266449220569</v>
      </c>
      <c r="AC2087" s="21">
        <v>0.12268172671459948</v>
      </c>
      <c r="AD2087" s="21">
        <v>0.11574589565255028</v>
      </c>
      <c r="AE2087" s="21">
        <v>24.976014342967773</v>
      </c>
      <c r="AF2087" s="21">
        <v>-1.0000000000000011</v>
      </c>
      <c r="AG2087" s="21">
        <v>-1.0000000000000011</v>
      </c>
      <c r="AH2087" s="21">
        <v>-1.0000000000000011</v>
      </c>
      <c r="AI2087" s="21">
        <v>0</v>
      </c>
      <c r="AJ2087" s="21">
        <v>0</v>
      </c>
      <c r="AK2087" s="21">
        <v>-0.10770412010868755</v>
      </c>
      <c r="AL2087" s="21">
        <v>0.21810401982702932</v>
      </c>
      <c r="AM2087" s="21">
        <v>7.7073742133698692E-2</v>
      </c>
      <c r="AN2087" s="21">
        <v>0.11500274401041596</v>
      </c>
      <c r="AO2087" s="21">
        <v>1.3883229527990304</v>
      </c>
      <c r="AP2087" s="21">
        <v>3.9655886993955423</v>
      </c>
      <c r="AQ2087" s="21">
        <v>39.22388880656154</v>
      </c>
      <c r="AR2087" s="21">
        <v>0.99802248810309879</v>
      </c>
      <c r="AS2087" s="21">
        <v>1.8804356809204905</v>
      </c>
      <c r="AT2087" s="21">
        <v>-1.0000000000000011</v>
      </c>
      <c r="AU2087" s="21">
        <v>-1.0000000000000011</v>
      </c>
      <c r="AV2087" s="21">
        <v>7.88815489473325E-2</v>
      </c>
      <c r="AW2087" s="21">
        <v>71.024895980997883</v>
      </c>
      <c r="AX2087" s="21">
        <v>71.024895980997883</v>
      </c>
      <c r="AY2087" s="21">
        <v>0.28872779870149107</v>
      </c>
      <c r="AZ2087" s="21">
        <v>11.523675303273681</v>
      </c>
      <c r="BA2087" s="26">
        <v>1441.1862866738045</v>
      </c>
      <c r="CU2087" t="e">
        <v>#N/A</v>
      </c>
      <c r="CV2087" t="e">
        <v>#N/A</v>
      </c>
    </row>
    <row r="2088" spans="1:100" x14ac:dyDescent="0.25">
      <c r="A2088">
        <v>4998</v>
      </c>
      <c r="B2088" t="s">
        <v>2419</v>
      </c>
      <c r="C2088" s="26">
        <v>3</v>
      </c>
      <c r="D2088" s="21">
        <v>5.0184631674159883</v>
      </c>
      <c r="E2088" s="21">
        <v>-1.1366354787624811E-2</v>
      </c>
      <c r="F2088" s="21">
        <v>7.9728469584083618E-3</v>
      </c>
      <c r="G2088" s="21">
        <v>7.9728469584083618E-3</v>
      </c>
      <c r="H2088" s="21">
        <v>0.1227087049273019</v>
      </c>
      <c r="I2088" s="21">
        <v>0</v>
      </c>
      <c r="J2088" s="21">
        <v>7.3625222956381116</v>
      </c>
      <c r="K2088" s="21">
        <v>0.1227087049273019</v>
      </c>
      <c r="L2088" s="21">
        <v>-1.0000000000000009</v>
      </c>
      <c r="M2088" s="21">
        <v>-1.0000000000000009</v>
      </c>
      <c r="N2088" s="21">
        <v>2.4541740985460372</v>
      </c>
      <c r="O2088" s="21">
        <v>12.388958310012509</v>
      </c>
      <c r="P2088" s="21">
        <v>-2.2496589745947095</v>
      </c>
      <c r="Q2088" s="21">
        <v>-1.0739175623848829</v>
      </c>
      <c r="R2088" s="21">
        <v>-0.47063886423201662</v>
      </c>
      <c r="S2088" s="21">
        <v>0.33852587315697641</v>
      </c>
      <c r="T2088" s="21">
        <v>0.34907569895387519</v>
      </c>
      <c r="U2088" s="21">
        <v>6.6199349596474888E-2</v>
      </c>
      <c r="V2088" s="21">
        <v>0</v>
      </c>
      <c r="W2088" s="21">
        <v>25.24368867120096</v>
      </c>
      <c r="X2088" s="21">
        <v>0.8460797149105691</v>
      </c>
      <c r="Y2088" s="21">
        <v>-1.0000000000000009</v>
      </c>
      <c r="Z2088" s="21">
        <v>-1.0000000000000009</v>
      </c>
      <c r="AA2088" s="21">
        <v>13.406340747947207</v>
      </c>
      <c r="AB2088" s="21">
        <v>-0.19208482096888632</v>
      </c>
      <c r="AC2088" s="21">
        <v>-9.0989807852079649E-2</v>
      </c>
      <c r="AD2088" s="21">
        <v>5.5740447640530946E-2</v>
      </c>
      <c r="AE2088" s="21">
        <v>-11.366709059021751</v>
      </c>
      <c r="AF2088" s="21">
        <v>-1.0000000000000009</v>
      </c>
      <c r="AG2088" s="21">
        <v>-1.0000000000000009</v>
      </c>
      <c r="AH2088" s="21">
        <v>-1.0000000000000009</v>
      </c>
      <c r="AI2088" s="21">
        <v>0</v>
      </c>
      <c r="AJ2088" s="21">
        <v>0</v>
      </c>
      <c r="AK2088" s="21">
        <v>-0.2054093838650223</v>
      </c>
      <c r="AL2088" s="21">
        <v>0.22883187754636886</v>
      </c>
      <c r="AM2088" s="21">
        <v>0.37036831890170407</v>
      </c>
      <c r="AN2088" s="21">
        <v>1.0809573013182365</v>
      </c>
      <c r="AO2088" s="21">
        <v>8.2321610532174905</v>
      </c>
      <c r="AP2088" s="21">
        <v>28.168091920687758</v>
      </c>
      <c r="AQ2088" s="21">
        <v>32.606210966839072</v>
      </c>
      <c r="AR2088" s="21">
        <v>0.75380092170732615</v>
      </c>
      <c r="AS2088" s="21">
        <v>0.9687884198378699</v>
      </c>
      <c r="AT2088" s="21">
        <v>-1.0000000000000009</v>
      </c>
      <c r="AU2088" s="21">
        <v>-1.0000000000000009</v>
      </c>
      <c r="AV2088" s="21">
        <v>-0.46266601727360818</v>
      </c>
      <c r="AW2088" s="21">
        <v>53.963390978647467</v>
      </c>
      <c r="AX2088" s="21">
        <v>53.963390978647467</v>
      </c>
      <c r="AY2088" s="21">
        <v>0.22916650056696405</v>
      </c>
      <c r="AZ2088" s="21">
        <v>-14.622981513266573</v>
      </c>
      <c r="BA2088" s="26">
        <v>1343.0223224602735</v>
      </c>
      <c r="CU2088" t="e">
        <v>#N/A</v>
      </c>
      <c r="CV2088" t="e">
        <v>#N/A</v>
      </c>
    </row>
    <row r="2089" spans="1:100" x14ac:dyDescent="0.25">
      <c r="A2089">
        <v>4999</v>
      </c>
      <c r="B2089" t="s">
        <v>1825</v>
      </c>
      <c r="C2089" s="26">
        <v>3</v>
      </c>
      <c r="D2089" s="21">
        <v>5.2238379449827672</v>
      </c>
      <c r="E2089" s="21">
        <v>4.7154650497434492E-3</v>
      </c>
      <c r="F2089" s="21">
        <v>-0.58938260209589177</v>
      </c>
      <c r="G2089" s="21">
        <v>-0.5878107804126439</v>
      </c>
      <c r="H2089" s="21">
        <v>0.15100030015184696</v>
      </c>
      <c r="I2089" s="21">
        <v>0</v>
      </c>
      <c r="J2089" s="21">
        <v>9.0600180091108058</v>
      </c>
      <c r="K2089" s="21">
        <v>0.15100030015184696</v>
      </c>
      <c r="L2089" s="21">
        <v>-0.99999999999999978</v>
      </c>
      <c r="M2089" s="21">
        <v>-0.99999999999999978</v>
      </c>
      <c r="N2089" s="21">
        <v>3.0200060030369404</v>
      </c>
      <c r="O2089" s="21">
        <v>13.696045173680925</v>
      </c>
      <c r="P2089" s="21">
        <v>0.9742676097594789</v>
      </c>
      <c r="Q2089" s="21">
        <v>0.17889198373927262</v>
      </c>
      <c r="R2089" s="21">
        <v>0.18750367986976518</v>
      </c>
      <c r="S2089" s="21">
        <v>0.33333333333333326</v>
      </c>
      <c r="T2089" s="21">
        <v>0.40288572315786009</v>
      </c>
      <c r="U2089" s="21">
        <v>3.6870806017014014E-2</v>
      </c>
      <c r="V2089" s="21">
        <v>-3.8383776464164625E-2</v>
      </c>
      <c r="W2089" s="21">
        <v>23.348231435687811</v>
      </c>
      <c r="X2089" s="21">
        <v>0.5665959041563533</v>
      </c>
      <c r="Y2089" s="21">
        <v>-0.99999999999999978</v>
      </c>
      <c r="Z2089" s="21">
        <v>-0.99999999999999978</v>
      </c>
      <c r="AA2089" s="21">
        <v>28.072695562648867</v>
      </c>
      <c r="AB2089" s="21">
        <v>0.14784816748014873</v>
      </c>
      <c r="AC2089" s="21">
        <v>5.807755370686038E-2</v>
      </c>
      <c r="AD2089" s="21">
        <v>-0.11518651224518403</v>
      </c>
      <c r="AE2089" s="21">
        <v>4.5369604470912543</v>
      </c>
      <c r="AF2089" s="21">
        <v>-0.99999999999999978</v>
      </c>
      <c r="AG2089" s="21">
        <v>-0.99999999999999978</v>
      </c>
      <c r="AH2089" s="21">
        <v>-0.99999999999999978</v>
      </c>
      <c r="AI2089" s="21">
        <v>-4.2604635590757708E-3</v>
      </c>
      <c r="AJ2089" s="21">
        <v>-3.8383776464164625E-2</v>
      </c>
      <c r="AK2089" s="21">
        <v>-1.9089472347858287E-2</v>
      </c>
      <c r="AL2089" s="21">
        <v>-0.12973991331016829</v>
      </c>
      <c r="AM2089" s="21">
        <v>0.34450643164857087</v>
      </c>
      <c r="AN2089" s="21">
        <v>-0.20199322455815133</v>
      </c>
      <c r="AO2089" s="21">
        <v>8.5172134294749782</v>
      </c>
      <c r="AP2089" s="21">
        <v>-5.6985301805046218</v>
      </c>
      <c r="AQ2089" s="21">
        <v>32.408249444798642</v>
      </c>
      <c r="AR2089" s="21">
        <v>0.73470608604404253</v>
      </c>
      <c r="AS2089" s="21">
        <v>0.7175962043081997</v>
      </c>
      <c r="AT2089" s="21">
        <v>-0.99999999999999978</v>
      </c>
      <c r="AU2089" s="21">
        <v>-0.99999999999999978</v>
      </c>
      <c r="AV2089" s="21">
        <v>-0.40030710054287855</v>
      </c>
      <c r="AW2089" s="21">
        <v>36.070210555825213</v>
      </c>
      <c r="AX2089" s="21">
        <v>32.146623638227226</v>
      </c>
      <c r="AY2089" s="21">
        <v>0.16683295682881766</v>
      </c>
      <c r="AZ2089" s="21">
        <v>-45.443529087131758</v>
      </c>
      <c r="BA2089" s="26">
        <v>1367.5574332497445</v>
      </c>
    </row>
    <row r="2090" spans="1:100" x14ac:dyDescent="0.25">
      <c r="A2090">
        <v>5000</v>
      </c>
      <c r="B2090" t="s">
        <v>552</v>
      </c>
      <c r="C2090" s="26">
        <v>3</v>
      </c>
      <c r="D2090" s="21">
        <v>4.9833712753022201</v>
      </c>
      <c r="E2090" s="21">
        <v>-2.8247071128272502E-3</v>
      </c>
      <c r="F2090" s="21">
        <v>-0.48436304223112575</v>
      </c>
      <c r="G2090" s="21">
        <v>-0.48814270643658803</v>
      </c>
      <c r="H2090" s="21">
        <v>0.1779851916839712</v>
      </c>
      <c r="I2090" s="21">
        <v>0</v>
      </c>
      <c r="J2090" s="21">
        <v>10.679111501038271</v>
      </c>
      <c r="K2090" s="21">
        <v>0.1779851916839712</v>
      </c>
      <c r="L2090" s="21">
        <v>-1.0000000000000013</v>
      </c>
      <c r="M2090" s="21">
        <v>-1.0000000000000013</v>
      </c>
      <c r="N2090" s="21">
        <v>3.5597038336794227</v>
      </c>
      <c r="O2090" s="21">
        <v>15.174340069903904</v>
      </c>
      <c r="P2090" s="21">
        <v>-0.24720714529385943</v>
      </c>
      <c r="Q2090" s="21">
        <v>1.6041346599396695</v>
      </c>
      <c r="R2090" s="21">
        <v>0.51504503217307462</v>
      </c>
      <c r="S2090" s="21">
        <v>0.33333333333333359</v>
      </c>
      <c r="T2090" s="21">
        <v>0.34101528378003276</v>
      </c>
      <c r="U2090" s="21">
        <v>0.11281670818548901</v>
      </c>
      <c r="V2090" s="21">
        <v>-3.2789593877807929E-2</v>
      </c>
      <c r="W2090" s="21">
        <v>23.05562158948306</v>
      </c>
      <c r="X2090" s="21">
        <v>0.7508926949045035</v>
      </c>
      <c r="Y2090" s="21">
        <v>-1.0000000000000013</v>
      </c>
      <c r="Z2090" s="21">
        <v>-1.0000000000000013</v>
      </c>
      <c r="AA2090" s="21">
        <v>75.544846541093207</v>
      </c>
      <c r="AB2090" s="21">
        <v>0.25769595471813467</v>
      </c>
      <c r="AC2090" s="21">
        <v>0.37265900945661617</v>
      </c>
      <c r="AD2090" s="21">
        <v>0.40912863421399132</v>
      </c>
      <c r="AE2090" s="21">
        <v>51.974179919437127</v>
      </c>
      <c r="AF2090" s="21">
        <v>-1.0000000000000013</v>
      </c>
      <c r="AG2090" s="21">
        <v>-1.0000000000000013</v>
      </c>
      <c r="AH2090" s="21">
        <v>-1.0000000000000013</v>
      </c>
      <c r="AI2090" s="21">
        <v>-3.2530866460894162E-2</v>
      </c>
      <c r="AJ2090" s="21">
        <v>-3.2789593877807929E-2</v>
      </c>
      <c r="AK2090" s="21">
        <v>0.18724430064002559</v>
      </c>
      <c r="AL2090" s="21">
        <v>0.44778680930138282</v>
      </c>
      <c r="AM2090" s="21">
        <v>-9.2705033188671057E-3</v>
      </c>
      <c r="AN2090" s="21">
        <v>9.9319394755447744E-3</v>
      </c>
      <c r="AO2090" s="21">
        <v>0.70445892022845003</v>
      </c>
      <c r="AP2090" s="21">
        <v>2.4872325333955336</v>
      </c>
      <c r="AQ2090" s="21">
        <v>33.734733090521352</v>
      </c>
      <c r="AR2090" s="21">
        <v>0.7543757314210483</v>
      </c>
      <c r="AS2090" s="21">
        <v>0.92887788658847581</v>
      </c>
      <c r="AT2090" s="21">
        <v>-1.0000000000000013</v>
      </c>
      <c r="AU2090" s="21">
        <v>-1.0000000000000013</v>
      </c>
      <c r="AV2090" s="21">
        <v>2.6902325736486904E-2</v>
      </c>
      <c r="AW2090" s="21">
        <v>93.206419144392683</v>
      </c>
      <c r="AX2090" s="21">
        <v>89.276842427394001</v>
      </c>
      <c r="AY2090" s="21">
        <v>0.33216318033517023</v>
      </c>
      <c r="AZ2090" s="21">
        <v>26.89153612210476</v>
      </c>
      <c r="BA2090" s="26">
        <v>1522.3963488255647</v>
      </c>
    </row>
    <row r="2091" spans="1:100" x14ac:dyDescent="0.25">
      <c r="A2091">
        <v>5001</v>
      </c>
      <c r="B2091" t="s">
        <v>2420</v>
      </c>
      <c r="C2091" s="26">
        <v>3</v>
      </c>
      <c r="D2091" s="21">
        <v>0.5549059541392537</v>
      </c>
      <c r="E2091" s="21">
        <v>0</v>
      </c>
      <c r="F2091" s="21">
        <v>5.0710896592363018E-2</v>
      </c>
      <c r="G2091" s="21">
        <v>5.0710896592363018E-2</v>
      </c>
      <c r="H2091" s="21">
        <v>3.3964859199355959E-3</v>
      </c>
      <c r="I2091" s="21">
        <v>0</v>
      </c>
      <c r="J2091" s="21">
        <v>0.20378915519613638</v>
      </c>
      <c r="K2091" s="21">
        <v>3.3964859199355959E-3</v>
      </c>
      <c r="L2091" s="21">
        <v>-0.99999999999999889</v>
      </c>
      <c r="M2091" s="21">
        <v>-0.99999999999999889</v>
      </c>
      <c r="N2091" s="21">
        <v>6.7929718398712396E-2</v>
      </c>
      <c r="O2091" s="21">
        <v>0.80940600592775391</v>
      </c>
      <c r="P2091" s="21">
        <v>-0.53517674191025089</v>
      </c>
      <c r="Q2091" s="21">
        <v>0.17525048969348619</v>
      </c>
      <c r="R2091" s="21">
        <v>2.0589817418620107E-3</v>
      </c>
      <c r="S2091" s="21">
        <v>0.33333333333333276</v>
      </c>
      <c r="T2091" s="21">
        <v>0.38661695223481257</v>
      </c>
      <c r="U2091" s="21">
        <v>-1.2715059000909888E-3</v>
      </c>
      <c r="V2091" s="21">
        <v>0</v>
      </c>
      <c r="W2091" s="21">
        <v>28.61129174992476</v>
      </c>
      <c r="X2091" s="21">
        <v>0.74073465235709757</v>
      </c>
      <c r="Y2091" s="21">
        <v>-0.99999999999999889</v>
      </c>
      <c r="Z2091" s="21">
        <v>-0.99999999999999889</v>
      </c>
      <c r="AA2091" s="21">
        <v>25.491903695708121</v>
      </c>
      <c r="AB2091" s="21">
        <v>2.239210830296514E-2</v>
      </c>
      <c r="AC2091" s="21">
        <v>-9.0704765198790852E-2</v>
      </c>
      <c r="AD2091" s="21">
        <v>5.883716176655937E-3</v>
      </c>
      <c r="AE2091" s="21">
        <v>-3.1214470359584858</v>
      </c>
      <c r="AF2091" s="21">
        <v>-0.99999999999999889</v>
      </c>
      <c r="AG2091" s="21">
        <v>-0.99999999999999889</v>
      </c>
      <c r="AH2091" s="21">
        <v>-0.99999999999999889</v>
      </c>
      <c r="AI2091" s="21">
        <v>0</v>
      </c>
      <c r="AJ2091" s="21">
        <v>0</v>
      </c>
      <c r="AK2091" s="21">
        <v>-0.11572159711541707</v>
      </c>
      <c r="AL2091" s="21">
        <v>3.6054511374472055E-2</v>
      </c>
      <c r="AM2091" s="21">
        <v>0.44190321258817022</v>
      </c>
      <c r="AN2091" s="21">
        <v>-0.18941272296191286</v>
      </c>
      <c r="AO2091" s="21">
        <v>10.468972329127167</v>
      </c>
      <c r="AP2091" s="21">
        <v>-4.5550455171754605</v>
      </c>
      <c r="AQ2091" s="21">
        <v>28.815080905120897</v>
      </c>
      <c r="AR2091" s="21">
        <v>0.71867877966805505</v>
      </c>
      <c r="AS2091" s="21">
        <v>0.74413113827703314</v>
      </c>
      <c r="AT2091" s="21">
        <v>-0.99999999999999889</v>
      </c>
      <c r="AU2091" s="21">
        <v>-0.99999999999999889</v>
      </c>
      <c r="AV2091" s="21">
        <v>5.2769878334225022E-2</v>
      </c>
      <c r="AW2091" s="21">
        <v>21.746264184460433</v>
      </c>
      <c r="AX2091" s="21">
        <v>21.746264184460433</v>
      </c>
      <c r="AY2091" s="21">
        <v>-0.21222140835799741</v>
      </c>
      <c r="AZ2091" s="21">
        <v>-40.322071794126856</v>
      </c>
      <c r="BA2091" s="26">
        <v>1348.1174500793059</v>
      </c>
    </row>
    <row r="2092" spans="1:100" x14ac:dyDescent="0.25">
      <c r="A2092">
        <v>5002</v>
      </c>
      <c r="B2092" t="s">
        <v>1240</v>
      </c>
      <c r="C2092" s="26">
        <v>3</v>
      </c>
      <c r="D2092" s="21">
        <v>5.1262511131162443</v>
      </c>
      <c r="E2092" s="21">
        <v>0.50977774634335427</v>
      </c>
      <c r="F2092" s="21">
        <v>-9.8536855763947565E-2</v>
      </c>
      <c r="G2092" s="21">
        <v>8.0000926895878066E-2</v>
      </c>
      <c r="H2092" s="21">
        <v>-0.25859311457040696</v>
      </c>
      <c r="I2092" s="21">
        <v>-1.3496122146859999E-3</v>
      </c>
      <c r="J2092" s="21">
        <v>-15.596563607105567</v>
      </c>
      <c r="K2092" s="21">
        <v>-0.25994272678509295</v>
      </c>
      <c r="L2092" s="21">
        <v>-1.0000000000000007</v>
      </c>
      <c r="M2092" s="21">
        <v>-1.0000000000000007</v>
      </c>
      <c r="N2092" s="21">
        <v>-5.1988545357018578</v>
      </c>
      <c r="O2092" s="21">
        <v>-10.390311567093455</v>
      </c>
      <c r="P2092" s="21">
        <v>0.47810391065735203</v>
      </c>
      <c r="Q2092" s="21">
        <v>-0.33702106229875739</v>
      </c>
      <c r="R2092" s="21">
        <v>-0.15613756008780164</v>
      </c>
      <c r="S2092" s="21">
        <v>0.33788504170212319</v>
      </c>
      <c r="T2092" s="21">
        <v>0.27370788832429493</v>
      </c>
      <c r="U2092" s="21">
        <v>9.1306386044996649E-2</v>
      </c>
      <c r="V2092" s="21">
        <v>9.3261124369350013E-3</v>
      </c>
      <c r="W2092" s="21">
        <v>38.886726211737695</v>
      </c>
      <c r="X2092" s="21">
        <v>1.2330924306040691</v>
      </c>
      <c r="Y2092" s="21">
        <v>-1.0000000000000007</v>
      </c>
      <c r="Z2092" s="21">
        <v>-1.0000000000000007</v>
      </c>
      <c r="AA2092" s="21">
        <v>94.523416446708637</v>
      </c>
      <c r="AB2092" s="21">
        <v>0.49885364961835149</v>
      </c>
      <c r="AC2092" s="21">
        <v>0.19903794392736435</v>
      </c>
      <c r="AD2092" s="21">
        <v>0.41796496235545894</v>
      </c>
      <c r="AE2092" s="21">
        <v>55.792827795058763</v>
      </c>
      <c r="AF2092" s="21">
        <v>-1.0000000000000007</v>
      </c>
      <c r="AG2092" s="21">
        <v>-1.0000000000000007</v>
      </c>
      <c r="AH2092" s="21">
        <v>-1.0000000000000007</v>
      </c>
      <c r="AI2092" s="21">
        <v>0</v>
      </c>
      <c r="AJ2092" s="21">
        <v>9.3261124369350013E-3</v>
      </c>
      <c r="AK2092" s="21">
        <v>-1.5961427787223613E-2</v>
      </c>
      <c r="AL2092" s="21">
        <v>0.15830394542576798</v>
      </c>
      <c r="AM2092" s="21">
        <v>-0.14039558407595765</v>
      </c>
      <c r="AN2092" s="21">
        <v>9.5797321188569859E-2</v>
      </c>
      <c r="AO2092" s="21">
        <v>-3.58969674083506</v>
      </c>
      <c r="AP2092" s="21">
        <v>3.1864527568430869</v>
      </c>
      <c r="AQ2092" s="21">
        <v>23.29016260463214</v>
      </c>
      <c r="AR2092" s="21">
        <v>0.71222542850835002</v>
      </c>
      <c r="AS2092" s="21">
        <v>0.97314970381897636</v>
      </c>
      <c r="AT2092" s="21">
        <v>-1.0000000000000007</v>
      </c>
      <c r="AU2092" s="21">
        <v>-1.0000000000000007</v>
      </c>
      <c r="AV2092" s="21">
        <v>-7.6136633191923653E-2</v>
      </c>
      <c r="AW2092" s="21">
        <v>87.3195576364582</v>
      </c>
      <c r="AX2092" s="21">
        <v>88.252168880151743</v>
      </c>
      <c r="AY2092" s="21">
        <v>0.17860583150886855</v>
      </c>
      <c r="AZ2092" s="21">
        <v>29.5591063263347</v>
      </c>
      <c r="BA2092" s="26">
        <v>1466.4847142565279</v>
      </c>
    </row>
    <row r="2093" spans="1:100" x14ac:dyDescent="0.25">
      <c r="A2093">
        <v>5003</v>
      </c>
      <c r="B2093" t="s">
        <v>2421</v>
      </c>
      <c r="C2093" s="26">
        <v>2</v>
      </c>
      <c r="D2093" s="21">
        <v>3.6798703049345067</v>
      </c>
      <c r="E2093" s="21">
        <v>-1.1563186993599893E-2</v>
      </c>
      <c r="F2093" s="21">
        <v>4.8143679025764122E-2</v>
      </c>
      <c r="G2093" s="21">
        <v>5.602917352199302E-2</v>
      </c>
      <c r="H2093" s="21">
        <v>6.3818821845467541E-2</v>
      </c>
      <c r="I2093" s="21">
        <v>0</v>
      </c>
      <c r="J2093" s="21">
        <v>3.8291293107280522</v>
      </c>
      <c r="K2093" s="21">
        <v>6.3818821845467541E-2</v>
      </c>
      <c r="L2093" s="21">
        <v>-1</v>
      </c>
      <c r="M2093" s="21">
        <v>-1</v>
      </c>
      <c r="N2093" s="21">
        <v>1.2763764369093509</v>
      </c>
      <c r="O2093" s="21">
        <v>7.8223329936386197</v>
      </c>
      <c r="P2093" s="21">
        <v>0.10921692136071359</v>
      </c>
      <c r="Q2093" s="21">
        <v>0.54352731992974856</v>
      </c>
      <c r="R2093" s="21">
        <v>0.18001312868598962</v>
      </c>
      <c r="S2093" s="21">
        <v>0.32678425387806792</v>
      </c>
      <c r="T2093" s="21">
        <v>0.26876496920506621</v>
      </c>
      <c r="U2093" s="21">
        <v>5.85341111672259E-2</v>
      </c>
      <c r="V2093" s="21">
        <v>-1.8910974542407904E-3</v>
      </c>
      <c r="W2093" s="21">
        <v>23.113152135130335</v>
      </c>
      <c r="X2093" s="21">
        <v>0.71446108995389834</v>
      </c>
      <c r="Y2093" s="21">
        <v>-1</v>
      </c>
      <c r="Z2093" s="21">
        <v>-1</v>
      </c>
      <c r="AA2093" s="21">
        <v>39.934178186778936</v>
      </c>
      <c r="AB2093" s="21">
        <v>9.6019296381865446E-2</v>
      </c>
      <c r="AC2093" s="21">
        <v>9.6224800657431081E-2</v>
      </c>
      <c r="AD2093" s="21">
        <v>9.1817319890376087E-2</v>
      </c>
      <c r="AE2093" s="21">
        <v>15.649517206568959</v>
      </c>
      <c r="AF2093" s="21">
        <v>-1</v>
      </c>
      <c r="AG2093" s="21">
        <v>-1</v>
      </c>
      <c r="AH2093" s="21">
        <v>-1</v>
      </c>
      <c r="AI2093" s="21">
        <v>-1.3040043613223413E-3</v>
      </c>
      <c r="AJ2093" s="21">
        <v>-1.8910974542407904E-3</v>
      </c>
      <c r="AK2093" s="21">
        <v>0.11622950647708115</v>
      </c>
      <c r="AL2093" s="21">
        <v>5.5598450512166178E-2</v>
      </c>
      <c r="AM2093" s="21">
        <v>0.12702963408932896</v>
      </c>
      <c r="AN2093" s="21">
        <v>5.64112261257248E-2</v>
      </c>
      <c r="AO2093" s="21">
        <v>3.6216912743308907</v>
      </c>
      <c r="AP2093" s="21">
        <v>1.8234700159916901</v>
      </c>
      <c r="AQ2093" s="21">
        <v>28.228179548234404</v>
      </c>
      <c r="AR2093" s="21">
        <v>0.66682128145326935</v>
      </c>
      <c r="AS2093" s="21">
        <v>0.79786547742323266</v>
      </c>
      <c r="AT2093" s="21">
        <v>-1</v>
      </c>
      <c r="AU2093" s="21">
        <v>-1</v>
      </c>
      <c r="AV2093" s="21">
        <v>0.29060101503257874</v>
      </c>
      <c r="AW2093" s="21">
        <v>51.464897184572713</v>
      </c>
      <c r="AX2093" s="21">
        <v>51.534865346428006</v>
      </c>
      <c r="AY2093" s="21">
        <v>0.14079024770151324</v>
      </c>
      <c r="AZ2093" s="21">
        <v>-4.5333550607115027</v>
      </c>
      <c r="BA2093" s="26">
        <v>1382.9990085117338</v>
      </c>
    </row>
    <row r="2094" spans="1:100" x14ac:dyDescent="0.25">
      <c r="A2094">
        <v>5005</v>
      </c>
      <c r="B2094" t="s">
        <v>2422</v>
      </c>
      <c r="C2094" s="26">
        <v>3</v>
      </c>
      <c r="D2094" s="21">
        <v>4.3145667586773522</v>
      </c>
      <c r="E2094" s="21">
        <v>0.14253333513346345</v>
      </c>
      <c r="F2094" s="21">
        <v>-0.82433456663992311</v>
      </c>
      <c r="G2094" s="21">
        <v>-0.77937402669985612</v>
      </c>
      <c r="H2094" s="21">
        <v>0.5162198866896115</v>
      </c>
      <c r="I2094" s="21">
        <v>0</v>
      </c>
      <c r="J2094" s="21">
        <v>30.973193201376702</v>
      </c>
      <c r="K2094" s="21">
        <v>0.5162198866896115</v>
      </c>
      <c r="L2094" s="21">
        <v>-0.99999999999999845</v>
      </c>
      <c r="M2094" s="21">
        <v>-0.99999999999999845</v>
      </c>
      <c r="N2094" s="21">
        <v>10.324397733792235</v>
      </c>
      <c r="O2094" s="21">
        <v>34.508385933354198</v>
      </c>
      <c r="P2094" s="21">
        <v>-0.38686526349555594</v>
      </c>
      <c r="Q2094" s="21">
        <v>3.1106831576760952</v>
      </c>
      <c r="R2094" s="21">
        <v>0.88520876389364545</v>
      </c>
      <c r="S2094" s="21">
        <v>0.33333333333333293</v>
      </c>
      <c r="T2094" s="21">
        <v>0.4527110629354526</v>
      </c>
      <c r="U2094" s="21">
        <v>-7.9885880569211337E-2</v>
      </c>
      <c r="V2094" s="21">
        <v>6.4334519946068116E-3</v>
      </c>
      <c r="W2094" s="21">
        <v>7.8548832401827688</v>
      </c>
      <c r="X2094" s="21">
        <v>0.10825942887208946</v>
      </c>
      <c r="Y2094" s="21">
        <v>-0.99999999999999845</v>
      </c>
      <c r="Z2094" s="21">
        <v>-0.99999999999999845</v>
      </c>
      <c r="AA2094" s="21">
        <v>27.288094607171686</v>
      </c>
      <c r="AB2094" s="21">
        <v>-7.5235603668687229E-2</v>
      </c>
      <c r="AC2094" s="21">
        <v>0.29658171950461754</v>
      </c>
      <c r="AD2094" s="21">
        <v>0.14961393622597491</v>
      </c>
      <c r="AE2094" s="21">
        <v>18.548002603095263</v>
      </c>
      <c r="AF2094" s="21">
        <v>-0.99999999999999845</v>
      </c>
      <c r="AG2094" s="21">
        <v>-0.99999999999999845</v>
      </c>
      <c r="AH2094" s="21">
        <v>-0.99999999999999845</v>
      </c>
      <c r="AI2094" s="21">
        <v>1.836581319527375E-2</v>
      </c>
      <c r="AJ2094" s="21">
        <v>6.4334519946068116E-3</v>
      </c>
      <c r="AK2094" s="21">
        <v>-1.689064987287088E-2</v>
      </c>
      <c r="AL2094" s="21">
        <v>-4.2985011997754549E-2</v>
      </c>
      <c r="AM2094" s="21">
        <v>-0.13628400149960324</v>
      </c>
      <c r="AN2094" s="21">
        <v>0.19754879697751226</v>
      </c>
      <c r="AO2094" s="21">
        <v>-3.4915532868544341</v>
      </c>
      <c r="AP2094" s="21">
        <v>4.7237948644490322</v>
      </c>
      <c r="AQ2094" s="21">
        <v>38.828076441559489</v>
      </c>
      <c r="AR2094" s="21">
        <v>0.71259196769418121</v>
      </c>
      <c r="AS2094" s="21">
        <v>0.62447931556170111</v>
      </c>
      <c r="AT2094" s="21">
        <v>-0.99999999999999845</v>
      </c>
      <c r="AU2094" s="21">
        <v>-0.99999999999999845</v>
      </c>
      <c r="AV2094" s="21">
        <v>0.105834737193788</v>
      </c>
      <c r="AW2094" s="21">
        <v>66.52027540497491</v>
      </c>
      <c r="AX2094" s="21">
        <v>67.530936868341058</v>
      </c>
      <c r="AY2094" s="21">
        <v>5.4027761168886836E-2</v>
      </c>
      <c r="AZ2094" s="21">
        <v>-19.312261744980468</v>
      </c>
      <c r="BA2094" s="26">
        <v>1405.3755822991566</v>
      </c>
    </row>
    <row r="2095" spans="1:100" x14ac:dyDescent="0.25">
      <c r="A2095">
        <v>5006</v>
      </c>
      <c r="B2095" t="s">
        <v>2423</v>
      </c>
      <c r="C2095" s="26">
        <v>3</v>
      </c>
      <c r="D2095" s="21">
        <v>6.3809832272098612</v>
      </c>
      <c r="E2095" s="21">
        <v>-2.7603618855859366E-2</v>
      </c>
      <c r="F2095" s="21">
        <v>0.78474494395637828</v>
      </c>
      <c r="G2095" s="21">
        <v>0.78474494395637828</v>
      </c>
      <c r="H2095" s="21">
        <v>0.34455876907889121</v>
      </c>
      <c r="I2095" s="21">
        <v>0</v>
      </c>
      <c r="J2095" s="21">
        <v>20.673526144733465</v>
      </c>
      <c r="K2095" s="21">
        <v>0.34455876907889121</v>
      </c>
      <c r="L2095" s="21">
        <v>-0.999999999999999</v>
      </c>
      <c r="M2095" s="21">
        <v>-0.999999999999999</v>
      </c>
      <c r="N2095" s="21">
        <v>6.8911753815778214</v>
      </c>
      <c r="O2095" s="21">
        <v>27.839254315899709</v>
      </c>
      <c r="P2095" s="21">
        <v>0.70879651353353024</v>
      </c>
      <c r="Q2095" s="21">
        <v>0.85215878359740327</v>
      </c>
      <c r="R2095" s="21">
        <v>0.32143504445710264</v>
      </c>
      <c r="S2095" s="21">
        <v>0.3333333333333332</v>
      </c>
      <c r="T2095" s="21">
        <v>0.30707453074655089</v>
      </c>
      <c r="U2095" s="21">
        <v>-0.12562037954119415</v>
      </c>
      <c r="V2095" s="21">
        <v>0.10371765194224428</v>
      </c>
      <c r="W2095" s="21">
        <v>10.957854696081712</v>
      </c>
      <c r="X2095" s="21">
        <v>0.38941468590289863</v>
      </c>
      <c r="Y2095" s="21">
        <v>-0.999999999999999</v>
      </c>
      <c r="Z2095" s="21">
        <v>-0.999999999999999</v>
      </c>
      <c r="AA2095" s="21">
        <v>36.868228820260569</v>
      </c>
      <c r="AB2095" s="21">
        <v>0.35375383445596637</v>
      </c>
      <c r="AC2095" s="21">
        <v>-0.18023987381366491</v>
      </c>
      <c r="AD2095" s="21">
        <v>0.3382648209521335</v>
      </c>
      <c r="AE2095" s="21">
        <v>25.588939079721747</v>
      </c>
      <c r="AF2095" s="21">
        <v>-0.999999999999999</v>
      </c>
      <c r="AG2095" s="21">
        <v>-0.999999999999999</v>
      </c>
      <c r="AH2095" s="21">
        <v>-0.999999999999999</v>
      </c>
      <c r="AI2095" s="21">
        <v>0</v>
      </c>
      <c r="AJ2095" s="21">
        <v>0.10371765194224428</v>
      </c>
      <c r="AK2095" s="21">
        <v>0.16815745882106775</v>
      </c>
      <c r="AL2095" s="21">
        <v>0.33291581141116577</v>
      </c>
      <c r="AM2095" s="21">
        <v>-0.16947158204908983</v>
      </c>
      <c r="AN2095" s="21">
        <v>0.51832986736211939</v>
      </c>
      <c r="AO2095" s="21">
        <v>-3.3960022571219062</v>
      </c>
      <c r="AP2095" s="21">
        <v>14.622825741108811</v>
      </c>
      <c r="AQ2095" s="21">
        <v>31.631380840815165</v>
      </c>
      <c r="AR2095" s="21">
        <v>0.61850513648093408</v>
      </c>
      <c r="AS2095" s="21">
        <v>0.73397345498179101</v>
      </c>
      <c r="AT2095" s="21">
        <v>-0.999999999999999</v>
      </c>
      <c r="AU2095" s="21">
        <v>-0.999999999999999</v>
      </c>
      <c r="AV2095" s="21">
        <v>1.1061799884134809</v>
      </c>
      <c r="AW2095" s="21">
        <v>79.330308877269076</v>
      </c>
      <c r="AX2095" s="21">
        <v>89.702074071493513</v>
      </c>
      <c r="AY2095" s="21">
        <v>0.18971982670509119</v>
      </c>
      <c r="AZ2095" s="21">
        <v>19.686661261928837</v>
      </c>
      <c r="BA2095" s="26">
        <v>1517.3016603485073</v>
      </c>
    </row>
    <row r="2096" spans="1:100" x14ac:dyDescent="0.25">
      <c r="A2096">
        <v>5010</v>
      </c>
      <c r="B2096" t="s">
        <v>2424</v>
      </c>
      <c r="C2096" s="26">
        <v>3</v>
      </c>
      <c r="D2096" s="21">
        <v>3.817523853742653</v>
      </c>
      <c r="E2096" s="21">
        <v>0</v>
      </c>
      <c r="F2096" s="21">
        <v>0.25207143861595649</v>
      </c>
      <c r="G2096" s="21">
        <v>0.25207143861595649</v>
      </c>
      <c r="H2096" s="21">
        <v>0.31098845405569836</v>
      </c>
      <c r="I2096" s="21">
        <v>0</v>
      </c>
      <c r="J2096" s="21">
        <v>18.659307243341907</v>
      </c>
      <c r="K2096" s="21">
        <v>0.31098845405569836</v>
      </c>
      <c r="L2096" s="21">
        <v>-1.0000000000000009</v>
      </c>
      <c r="M2096" s="21">
        <v>-1.0000000000000009</v>
      </c>
      <c r="N2096" s="21">
        <v>6.219769081113971</v>
      </c>
      <c r="O2096" s="21">
        <v>22.72890253570052</v>
      </c>
      <c r="P2096" s="21">
        <v>-1.1809159708057258E-2</v>
      </c>
      <c r="Q2096" s="21">
        <v>-1.0196893650366332</v>
      </c>
      <c r="R2096" s="21">
        <v>-0.34203833674699691</v>
      </c>
      <c r="S2096" s="21">
        <v>0.3333333333333337</v>
      </c>
      <c r="T2096" s="21">
        <v>0.34347155924760142</v>
      </c>
      <c r="U2096" s="21">
        <v>0.31321906583700398</v>
      </c>
      <c r="V2096" s="21">
        <v>-0.18599278659224938</v>
      </c>
      <c r="W2096" s="21">
        <v>19.721708710799639</v>
      </c>
      <c r="X2096" s="21">
        <v>0.50739732505544932</v>
      </c>
      <c r="Y2096" s="21">
        <v>-1.0000000000000009</v>
      </c>
      <c r="Z2096" s="21">
        <v>-1.0000000000000009</v>
      </c>
      <c r="AA2096" s="21">
        <v>39.639777657927453</v>
      </c>
      <c r="AB2096" s="21">
        <v>-0.10782636384554106</v>
      </c>
      <c r="AC2096" s="21">
        <v>0.20493670405368791</v>
      </c>
      <c r="AD2096" s="21">
        <v>0.30809180546934928</v>
      </c>
      <c r="AE2096" s="21">
        <v>20.260107283874813</v>
      </c>
      <c r="AF2096" s="21">
        <v>-1.0000000000000009</v>
      </c>
      <c r="AG2096" s="21">
        <v>-1.0000000000000009</v>
      </c>
      <c r="AH2096" s="21">
        <v>-1.0000000000000009</v>
      </c>
      <c r="AI2096" s="21">
        <v>0</v>
      </c>
      <c r="AJ2096" s="21">
        <v>-0.18599278659224938</v>
      </c>
      <c r="AK2096" s="21">
        <v>-0.21692952175590083</v>
      </c>
      <c r="AL2096" s="21">
        <v>2.5471105946841373E-2</v>
      </c>
      <c r="AM2096" s="21">
        <v>-2.5771294230506024E-2</v>
      </c>
      <c r="AN2096" s="21">
        <v>-9.6650200866959593E-3</v>
      </c>
      <c r="AO2096" s="21">
        <v>-1.7289299645421556</v>
      </c>
      <c r="AP2096" s="21">
        <v>-0.1142699724331914</v>
      </c>
      <c r="AQ2096" s="21">
        <v>38.381015954141539</v>
      </c>
      <c r="AR2096" s="21">
        <v>0.80403117182568906</v>
      </c>
      <c r="AS2096" s="21">
        <v>0.81838577911114752</v>
      </c>
      <c r="AT2096" s="21">
        <v>-1.0000000000000009</v>
      </c>
      <c r="AU2096" s="21">
        <v>-1.0000000000000009</v>
      </c>
      <c r="AV2096" s="21">
        <v>-8.9966898131040474E-2</v>
      </c>
      <c r="AW2096" s="21">
        <v>62.254410221194789</v>
      </c>
      <c r="AX2096" s="21">
        <v>43.655131561969839</v>
      </c>
      <c r="AY2096" s="21">
        <v>6.0332353288375981E-2</v>
      </c>
      <c r="AZ2096" s="21">
        <v>-37.457805894242718</v>
      </c>
      <c r="BA2096" s="26">
        <v>1361.8931546076997</v>
      </c>
      <c r="CU2096" t="e">
        <v>#N/A</v>
      </c>
      <c r="CV2096" t="e">
        <v>#N/A</v>
      </c>
    </row>
    <row r="2097" spans="1:100" x14ac:dyDescent="0.25">
      <c r="A2097">
        <v>5012</v>
      </c>
      <c r="B2097" t="s">
        <v>2425</v>
      </c>
      <c r="C2097" s="26">
        <v>3</v>
      </c>
      <c r="D2097" s="21">
        <v>3.9009450901755698</v>
      </c>
      <c r="E2097" s="21">
        <v>-0.27608693107749543</v>
      </c>
      <c r="F2097" s="21">
        <v>-0.40291362756074567</v>
      </c>
      <c r="G2097" s="21">
        <v>-0.49214182615248614</v>
      </c>
      <c r="H2097" s="21">
        <v>0.31362000474484419</v>
      </c>
      <c r="I2097" s="21">
        <v>0</v>
      </c>
      <c r="J2097" s="21">
        <v>18.817200284690657</v>
      </c>
      <c r="K2097" s="21">
        <v>0.31362000474484419</v>
      </c>
      <c r="L2097" s="21">
        <v>-1</v>
      </c>
      <c r="M2097" s="21">
        <v>-1</v>
      </c>
      <c r="N2097" s="21">
        <v>6.2724000948968861</v>
      </c>
      <c r="O2097" s="21">
        <v>22.226003548713742</v>
      </c>
      <c r="P2097" s="21">
        <v>-0.2198873050378044</v>
      </c>
      <c r="Q2097" s="21">
        <v>5.2705894985831918</v>
      </c>
      <c r="R2097" s="21">
        <v>1.7164862443230746</v>
      </c>
      <c r="S2097" s="21">
        <v>0.33333333333333354</v>
      </c>
      <c r="T2097" s="21">
        <v>0.38420653400819299</v>
      </c>
      <c r="U2097" s="21">
        <v>0.45194058639603157</v>
      </c>
      <c r="V2097" s="21">
        <v>0</v>
      </c>
      <c r="W2097" s="21">
        <v>34.234417959708551</v>
      </c>
      <c r="X2097" s="21">
        <v>2.2509681307251697</v>
      </c>
      <c r="Y2097" s="21">
        <v>-1</v>
      </c>
      <c r="Z2097" s="21">
        <v>-1</v>
      </c>
      <c r="AA2097" s="21">
        <v>86.74160348569464</v>
      </c>
      <c r="AB2097" s="21">
        <v>0.28298282314519813</v>
      </c>
      <c r="AC2097" s="21">
        <v>0.34603553872024739</v>
      </c>
      <c r="AD2097" s="21">
        <v>0.3867956237678149</v>
      </c>
      <c r="AE2097" s="21">
        <v>50.790699281662995</v>
      </c>
      <c r="AF2097" s="21">
        <v>-1</v>
      </c>
      <c r="AG2097" s="21">
        <v>-1</v>
      </c>
      <c r="AH2097" s="21">
        <v>-1</v>
      </c>
      <c r="AI2097" s="21">
        <v>9.8154898607873166E-3</v>
      </c>
      <c r="AJ2097" s="21">
        <v>0</v>
      </c>
      <c r="AK2097" s="21">
        <v>8.4302378871342606E-2</v>
      </c>
      <c r="AL2097" s="21">
        <v>6.2347417459573916E-2</v>
      </c>
      <c r="AM2097" s="21">
        <v>6.525297305831454E-2</v>
      </c>
      <c r="AN2097" s="21">
        <v>-0.16264035045011499</v>
      </c>
      <c r="AO2097" s="21">
        <v>2.0528362208145752</v>
      </c>
      <c r="AP2097" s="21">
        <v>-3.7542716739550044</v>
      </c>
      <c r="AQ2097" s="21">
        <v>53.051618244399201</v>
      </c>
      <c r="AR2097" s="21">
        <v>1.1694804537375574</v>
      </c>
      <c r="AS2097" s="21">
        <v>2.5645881354700117</v>
      </c>
      <c r="AT2097" s="21">
        <v>-1</v>
      </c>
      <c r="AU2097" s="21">
        <v>-1</v>
      </c>
      <c r="AV2097" s="21">
        <v>1.2243444181705878</v>
      </c>
      <c r="AW2097" s="21">
        <v>105.21333536045334</v>
      </c>
      <c r="AX2097" s="21">
        <v>105.40964515766909</v>
      </c>
      <c r="AY2097" s="21">
        <v>0.34295207476483447</v>
      </c>
      <c r="AZ2097" s="21">
        <v>39.47769013673026</v>
      </c>
      <c r="BA2097" s="26">
        <v>1497.6918932406727</v>
      </c>
    </row>
    <row r="2098" spans="1:100" x14ac:dyDescent="0.25">
      <c r="A2098">
        <v>5013</v>
      </c>
      <c r="B2098" t="s">
        <v>2362</v>
      </c>
      <c r="C2098" s="26">
        <v>3</v>
      </c>
      <c r="D2098" s="21">
        <v>5.4592372650042975</v>
      </c>
      <c r="E2098" s="21">
        <v>0</v>
      </c>
      <c r="F2098" s="21">
        <v>-0.27387591443101661</v>
      </c>
      <c r="G2098" s="21">
        <v>-0.27387591443101661</v>
      </c>
      <c r="H2098" s="21">
        <v>2.6250179170812162E-2</v>
      </c>
      <c r="I2098" s="21">
        <v>0</v>
      </c>
      <c r="J2098" s="21">
        <v>1.5750107502487283</v>
      </c>
      <c r="K2098" s="21">
        <v>2.6250179170812162E-2</v>
      </c>
      <c r="L2098" s="21">
        <v>-1.0000000000000011</v>
      </c>
      <c r="M2098" s="21">
        <v>-1.0000000000000011</v>
      </c>
      <c r="N2098" s="21">
        <v>0.5250035834162452</v>
      </c>
      <c r="O2098" s="21">
        <v>6.7603721008220115</v>
      </c>
      <c r="P2098" s="21">
        <v>0.38810249399506713</v>
      </c>
      <c r="Q2098" s="21">
        <v>-1.2560163824583734E-2</v>
      </c>
      <c r="R2098" s="21">
        <v>7.9943353214557616E-2</v>
      </c>
      <c r="S2098" s="21">
        <v>0.33333333333333354</v>
      </c>
      <c r="T2098" s="21">
        <v>0.36149881203273865</v>
      </c>
      <c r="U2098" s="21">
        <v>0.46611055068794893</v>
      </c>
      <c r="V2098" s="21">
        <v>0</v>
      </c>
      <c r="W2098" s="21">
        <v>45.387700675328389</v>
      </c>
      <c r="X2098" s="21">
        <v>2.5364084607468094</v>
      </c>
      <c r="Y2098" s="21">
        <v>-1.0000000000000011</v>
      </c>
      <c r="Z2098" s="21">
        <v>-1.0000000000000011</v>
      </c>
      <c r="AA2098" s="21">
        <v>59.449740998314496</v>
      </c>
      <c r="AB2098" s="21">
        <v>-0.11020099166252863</v>
      </c>
      <c r="AC2098" s="21">
        <v>0.3842003034288809</v>
      </c>
      <c r="AD2098" s="21">
        <v>5.6426276290782416E-3</v>
      </c>
      <c r="AE2098" s="21">
        <v>13.982096969771522</v>
      </c>
      <c r="AF2098" s="21">
        <v>-1.0000000000000011</v>
      </c>
      <c r="AG2098" s="21">
        <v>-1.0000000000000011</v>
      </c>
      <c r="AH2098" s="21">
        <v>-1.0000000000000011</v>
      </c>
      <c r="AI2098" s="21">
        <v>0</v>
      </c>
      <c r="AJ2098" s="21">
        <v>0</v>
      </c>
      <c r="AK2098" s="21">
        <v>0.21427432020295317</v>
      </c>
      <c r="AL2098" s="21">
        <v>6.9013127958697323E-2</v>
      </c>
      <c r="AM2098" s="21">
        <v>-7.3395989380495547E-2</v>
      </c>
      <c r="AN2098" s="21">
        <v>0.34936414394624526</v>
      </c>
      <c r="AO2098" s="21">
        <v>-0.76352813349762172</v>
      </c>
      <c r="AP2098" s="21">
        <v>9.0791692384496177</v>
      </c>
      <c r="AQ2098" s="21">
        <v>46.962711425577105</v>
      </c>
      <c r="AR2098" s="21">
        <v>1.1609426960540219</v>
      </c>
      <c r="AS2098" s="21">
        <v>2.5626586399176214</v>
      </c>
      <c r="AT2098" s="21">
        <v>-1.0000000000000011</v>
      </c>
      <c r="AU2098" s="21">
        <v>-1.0000000000000011</v>
      </c>
      <c r="AV2098" s="21">
        <v>-0.19393256121645902</v>
      </c>
      <c r="AW2098" s="21">
        <v>75.289282337586101</v>
      </c>
      <c r="AX2098" s="21">
        <v>75.289282337586101</v>
      </c>
      <c r="AY2098" s="21">
        <v>4.1484916888198178E-2</v>
      </c>
      <c r="AZ2098" s="21">
        <v>-3.3284601684109996</v>
      </c>
      <c r="BA2098" s="26">
        <v>1458.2181451254412</v>
      </c>
    </row>
    <row r="2099" spans="1:100" x14ac:dyDescent="0.25">
      <c r="A2099">
        <v>5015</v>
      </c>
      <c r="B2099" t="s">
        <v>2426</v>
      </c>
      <c r="C2099" s="26">
        <v>2</v>
      </c>
      <c r="D2099" s="21">
        <v>4.4114123747723131</v>
      </c>
      <c r="E2099" s="21">
        <v>0.15093284827798448</v>
      </c>
      <c r="F2099" s="21">
        <v>0.45277655722482668</v>
      </c>
      <c r="G2099" s="21">
        <v>0.46249952756755264</v>
      </c>
      <c r="H2099" s="21">
        <v>0.1479092315274762</v>
      </c>
      <c r="I2099" s="21">
        <v>0</v>
      </c>
      <c r="J2099" s="21">
        <v>8.8745538916485724</v>
      </c>
      <c r="K2099" s="21">
        <v>0.1479092315274762</v>
      </c>
      <c r="L2099" s="21">
        <v>-1</v>
      </c>
      <c r="M2099" s="21">
        <v>-1</v>
      </c>
      <c r="N2099" s="21">
        <v>2.9581846305495239</v>
      </c>
      <c r="O2099" s="21">
        <v>13.063209963019771</v>
      </c>
      <c r="P2099" s="21">
        <v>0.93217248232491556</v>
      </c>
      <c r="Q2099" s="21">
        <v>2.4669881199094226</v>
      </c>
      <c r="R2099" s="21">
        <v>0.81177075676372046</v>
      </c>
      <c r="S2099" s="21">
        <v>0.34250315439744872</v>
      </c>
      <c r="T2099" s="21">
        <v>0.33513048279102131</v>
      </c>
      <c r="U2099" s="21">
        <v>0.14071327281930235</v>
      </c>
      <c r="V2099" s="21">
        <v>8.975333212224313E-3</v>
      </c>
      <c r="W2099" s="21">
        <v>28.299822215624193</v>
      </c>
      <c r="X2099" s="21">
        <v>1.0951641603826108</v>
      </c>
      <c r="Y2099" s="21">
        <v>-1</v>
      </c>
      <c r="Z2099" s="21">
        <v>-1</v>
      </c>
      <c r="AA2099" s="21">
        <v>50.612696493915308</v>
      </c>
      <c r="AB2099" s="21">
        <v>0.18819854723387136</v>
      </c>
      <c r="AC2099" s="21">
        <v>0.18843903331491915</v>
      </c>
      <c r="AD2099" s="21">
        <v>0.18323965699927003</v>
      </c>
      <c r="AE2099" s="21">
        <v>24.14166752816995</v>
      </c>
      <c r="AF2099" s="21">
        <v>-1</v>
      </c>
      <c r="AG2099" s="21">
        <v>-1</v>
      </c>
      <c r="AH2099" s="21">
        <v>-1</v>
      </c>
      <c r="AI2099" s="21">
        <v>4.6545225293759731E-3</v>
      </c>
      <c r="AJ2099" s="21">
        <v>8.975333212224313E-3</v>
      </c>
      <c r="AK2099" s="21">
        <v>5.1772786690241213E-3</v>
      </c>
      <c r="AL2099" s="21">
        <v>0.16665067832022321</v>
      </c>
      <c r="AM2099" s="21">
        <v>-2.3154911737796602E-3</v>
      </c>
      <c r="AN2099" s="21">
        <v>0.18575635138883342</v>
      </c>
      <c r="AO2099" s="21">
        <v>0.32805777822399307</v>
      </c>
      <c r="AP2099" s="21">
        <v>5.1171035120985877</v>
      </c>
      <c r="AQ2099" s="21">
        <v>33.749755920617361</v>
      </c>
      <c r="AR2099" s="21">
        <v>0.78836198536458102</v>
      </c>
      <c r="AS2099" s="21">
        <v>1.1909128643545799</v>
      </c>
      <c r="AT2099" s="21">
        <v>-1</v>
      </c>
      <c r="AU2099" s="21">
        <v>-1</v>
      </c>
      <c r="AV2099" s="21">
        <v>1.1289688261894435</v>
      </c>
      <c r="AW2099" s="21">
        <v>63.771108258473134</v>
      </c>
      <c r="AX2099" s="21">
        <v>64.002295631266449</v>
      </c>
      <c r="AY2099" s="21">
        <v>0.2355810748788533</v>
      </c>
      <c r="AZ2099" s="21">
        <v>12.07328887530255</v>
      </c>
      <c r="BA2099" s="26">
        <v>1459.8575336034842</v>
      </c>
    </row>
    <row r="2100" spans="1:100" x14ac:dyDescent="0.25">
      <c r="A2100">
        <v>5016</v>
      </c>
      <c r="B2100" t="s">
        <v>2427</v>
      </c>
      <c r="C2100" s="26">
        <v>3</v>
      </c>
      <c r="D2100" s="21">
        <v>3.5924894503359663</v>
      </c>
      <c r="E2100" s="21">
        <v>7.1997947177815061E-2</v>
      </c>
      <c r="F2100" s="21">
        <v>7.2695502968076461E-2</v>
      </c>
      <c r="G2100" s="21">
        <v>8.7572024640549764E-2</v>
      </c>
      <c r="H2100" s="21">
        <v>0.12994524275206581</v>
      </c>
      <c r="I2100" s="21">
        <v>0</v>
      </c>
      <c r="J2100" s="21">
        <v>7.7967145651239527</v>
      </c>
      <c r="K2100" s="21">
        <v>0.12994524275206581</v>
      </c>
      <c r="L2100" s="21">
        <v>-1.0000000000000007</v>
      </c>
      <c r="M2100" s="21">
        <v>-1.0000000000000007</v>
      </c>
      <c r="N2100" s="21">
        <v>2.5989048550413156</v>
      </c>
      <c r="O2100" s="21">
        <v>11.476776040100464</v>
      </c>
      <c r="P2100" s="21">
        <v>-0.66382411810883379</v>
      </c>
      <c r="Q2100" s="21">
        <v>1.066039210155016</v>
      </c>
      <c r="R2100" s="21">
        <v>0.21608376749048472</v>
      </c>
      <c r="S2100" s="21">
        <v>0.33494866928137135</v>
      </c>
      <c r="T2100" s="21">
        <v>0.36305271206371492</v>
      </c>
      <c r="U2100" s="21">
        <v>0.22461803390679436</v>
      </c>
      <c r="V2100" s="21">
        <v>-5.6154814839475979E-2</v>
      </c>
      <c r="W2100" s="21">
        <v>29.460774306413565</v>
      </c>
      <c r="X2100" s="21">
        <v>1.1632290055350509</v>
      </c>
      <c r="Y2100" s="21">
        <v>-1.0000000000000007</v>
      </c>
      <c r="Z2100" s="21">
        <v>-1.0000000000000007</v>
      </c>
      <c r="AA2100" s="21">
        <v>52.481498969659704</v>
      </c>
      <c r="AB2100" s="21">
        <v>0.47982336489462341</v>
      </c>
      <c r="AC2100" s="21">
        <v>-0.14778613978243371</v>
      </c>
      <c r="AD2100" s="21">
        <v>0.12405559280292337</v>
      </c>
      <c r="AE2100" s="21">
        <v>22.804640895755668</v>
      </c>
      <c r="AF2100" s="21">
        <v>-1.0000000000000007</v>
      </c>
      <c r="AG2100" s="21">
        <v>-1.0000000000000007</v>
      </c>
      <c r="AH2100" s="21">
        <v>-1.0000000000000007</v>
      </c>
      <c r="AI2100" s="21">
        <v>0</v>
      </c>
      <c r="AJ2100" s="21">
        <v>-5.6154814839475979E-2</v>
      </c>
      <c r="AK2100" s="21">
        <v>-0.25439682888384452</v>
      </c>
      <c r="AL2100" s="21">
        <v>-0.15652918116139486</v>
      </c>
      <c r="AM2100" s="21">
        <v>2.5350062807452195E-2</v>
      </c>
      <c r="AN2100" s="21">
        <v>2.2820136287212255E-2</v>
      </c>
      <c r="AO2100" s="21">
        <v>-0.63823257423291502</v>
      </c>
      <c r="AP2100" s="21">
        <v>-0.21214249862666443</v>
      </c>
      <c r="AQ2100" s="21">
        <v>37.257488871537518</v>
      </c>
      <c r="AR2100" s="21">
        <v>0.86646460041240492</v>
      </c>
      <c r="AS2100" s="21">
        <v>1.2931742482871162</v>
      </c>
      <c r="AT2100" s="21">
        <v>-1.0000000000000007</v>
      </c>
      <c r="AU2100" s="21">
        <v>-1.0000000000000007</v>
      </c>
      <c r="AV2100" s="21">
        <v>0.30365579213103455</v>
      </c>
      <c r="AW2100" s="21">
        <v>63.746132511133482</v>
      </c>
      <c r="AX2100" s="21">
        <v>58.130651027185877</v>
      </c>
      <c r="AY2100" s="21">
        <v>0.22047503406760771</v>
      </c>
      <c r="AZ2100" s="21">
        <v>13.497471914332476</v>
      </c>
      <c r="BA2100" s="26">
        <v>1486.2635858739397</v>
      </c>
    </row>
    <row r="2101" spans="1:100" x14ac:dyDescent="0.25">
      <c r="A2101">
        <v>5019</v>
      </c>
      <c r="B2101" t="s">
        <v>2428</v>
      </c>
      <c r="C2101" s="26">
        <v>2</v>
      </c>
      <c r="D2101" s="21">
        <v>2.9317287961035614</v>
      </c>
      <c r="E2101" s="21">
        <v>-0.17774642377461461</v>
      </c>
      <c r="F2101" s="21">
        <v>-0.36567073370592362</v>
      </c>
      <c r="G2101" s="21">
        <v>-0.35966440926555154</v>
      </c>
      <c r="H2101" s="21">
        <v>-2.217968537867443E-2</v>
      </c>
      <c r="I2101" s="21">
        <v>0</v>
      </c>
      <c r="J2101" s="21">
        <v>-1.3307811227204658</v>
      </c>
      <c r="K2101" s="21">
        <v>-2.217968537867443E-2</v>
      </c>
      <c r="L2101" s="21">
        <v>-1</v>
      </c>
      <c r="M2101" s="21">
        <v>-1</v>
      </c>
      <c r="N2101" s="21">
        <v>-0.44359370757348859</v>
      </c>
      <c r="O2101" s="21">
        <v>2.4625351568040328</v>
      </c>
      <c r="P2101" s="21">
        <v>-0.73241234435886771</v>
      </c>
      <c r="Q2101" s="21">
        <v>-1.4235787760915291</v>
      </c>
      <c r="R2101" s="21">
        <v>-0.4660797271771398</v>
      </c>
      <c r="S2101" s="21">
        <v>0.31070867540266944</v>
      </c>
      <c r="T2101" s="21">
        <v>0.20089355412767304</v>
      </c>
      <c r="U2101" s="21">
        <v>-2.5509779851205977E-2</v>
      </c>
      <c r="V2101" s="21">
        <v>-1.3004098564646542E-2</v>
      </c>
      <c r="W2101" s="21">
        <v>17.808791197024163</v>
      </c>
      <c r="X2101" s="21">
        <v>0.32511947684576964</v>
      </c>
      <c r="Y2101" s="21">
        <v>-1</v>
      </c>
      <c r="Z2101" s="21">
        <v>-1</v>
      </c>
      <c r="AA2101" s="21">
        <v>29.013353359641961</v>
      </c>
      <c r="AB2101" s="21">
        <v>1.7484038949629604E-3</v>
      </c>
      <c r="AC2101" s="21">
        <v>1.9181325920429038E-3</v>
      </c>
      <c r="AD2101" s="21">
        <v>-1.6794837051627015E-3</v>
      </c>
      <c r="AE2101" s="21">
        <v>6.9646712943845817</v>
      </c>
      <c r="AF2101" s="21">
        <v>-1</v>
      </c>
      <c r="AG2101" s="21">
        <v>-1</v>
      </c>
      <c r="AH2101" s="21">
        <v>-1</v>
      </c>
      <c r="AI2101" s="21">
        <v>-7.3977363313854818E-3</v>
      </c>
      <c r="AJ2101" s="21">
        <v>-1.3004098564646542E-2</v>
      </c>
      <c r="AK2101" s="21">
        <v>0.22980162310159519</v>
      </c>
      <c r="AL2101" s="21">
        <v>-5.7973666112347846E-2</v>
      </c>
      <c r="AM2101" s="21">
        <v>0.25930973275231467</v>
      </c>
      <c r="AN2101" s="21">
        <v>-7.586887253726092E-2</v>
      </c>
      <c r="AO2101" s="21">
        <v>6.9900606886283985</v>
      </c>
      <c r="AP2101" s="21">
        <v>-1.5448993983058177</v>
      </c>
      <c r="AQ2101" s="21">
        <v>22.581312951381303</v>
      </c>
      <c r="AR2101" s="21">
        <v>0.54252269445779489</v>
      </c>
      <c r="AS2101" s="21">
        <v>0.39589944262488519</v>
      </c>
      <c r="AT2101" s="21">
        <v>-1</v>
      </c>
      <c r="AU2101" s="21">
        <v>-1</v>
      </c>
      <c r="AV2101" s="21">
        <v>-0.56679022062562201</v>
      </c>
      <c r="AW2101" s="21">
        <v>38.879445574303418</v>
      </c>
      <c r="AX2101" s="21">
        <v>38.784536296163424</v>
      </c>
      <c r="AY2101" s="21">
        <v>4.3848519547024511E-2</v>
      </c>
      <c r="AZ2101" s="21">
        <v>-21.516820760315689</v>
      </c>
      <c r="BA2101" s="26">
        <v>1427.6751101448094</v>
      </c>
    </row>
    <row r="2102" spans="1:100" x14ac:dyDescent="0.25">
      <c r="A2102">
        <v>5020</v>
      </c>
      <c r="B2102" t="s">
        <v>2429</v>
      </c>
      <c r="C2102" s="26">
        <v>3</v>
      </c>
      <c r="D2102" s="21">
        <v>-1.3226989683378345</v>
      </c>
      <c r="E2102" s="21">
        <v>0</v>
      </c>
      <c r="F2102" s="21">
        <v>0.77458825956935118</v>
      </c>
      <c r="G2102" s="21">
        <v>0.77458825956935118</v>
      </c>
      <c r="H2102" s="21">
        <v>0.12318541282650583</v>
      </c>
      <c r="I2102" s="21">
        <v>0</v>
      </c>
      <c r="J2102" s="21">
        <v>7.3911247695903457</v>
      </c>
      <c r="K2102" s="21">
        <v>0.12318541282650583</v>
      </c>
      <c r="L2102" s="21">
        <v>-1.0000000000000013</v>
      </c>
      <c r="M2102" s="21">
        <v>-1.0000000000000013</v>
      </c>
      <c r="N2102" s="21">
        <v>2.4637082565301158</v>
      </c>
      <c r="O2102" s="21">
        <v>6.8430140608218641</v>
      </c>
      <c r="P2102" s="21">
        <v>1.3679116283094297</v>
      </c>
      <c r="Q2102" s="21">
        <v>1.7072116052938255</v>
      </c>
      <c r="R2102" s="21">
        <v>0.7364643707094507</v>
      </c>
      <c r="S2102" s="21">
        <v>0.33333333333333387</v>
      </c>
      <c r="T2102" s="21">
        <v>0.23562876845977354</v>
      </c>
      <c r="U2102" s="21">
        <v>-1.3054715139981247E-2</v>
      </c>
      <c r="V2102" s="21">
        <v>0</v>
      </c>
      <c r="W2102" s="21">
        <v>17.308878953064799</v>
      </c>
      <c r="X2102" s="21">
        <v>0.29377985664544393</v>
      </c>
      <c r="Y2102" s="21">
        <v>-1.0000000000000013</v>
      </c>
      <c r="Z2102" s="21">
        <v>-1.0000000000000013</v>
      </c>
      <c r="AA2102" s="21">
        <v>12.390587377176503</v>
      </c>
      <c r="AB2102" s="21">
        <v>-0.19338433559141543</v>
      </c>
      <c r="AC2102" s="21">
        <v>-6.3373845889445071E-2</v>
      </c>
      <c r="AD2102" s="21">
        <v>0.14366306254890557</v>
      </c>
      <c r="AE2102" s="21">
        <v>-5.6547559465977439</v>
      </c>
      <c r="AF2102" s="21">
        <v>-1.0000000000000013</v>
      </c>
      <c r="AG2102" s="21">
        <v>-1.0000000000000013</v>
      </c>
      <c r="AH2102" s="21">
        <v>-1.0000000000000013</v>
      </c>
      <c r="AI2102" s="21">
        <v>0</v>
      </c>
      <c r="AJ2102" s="21">
        <v>0</v>
      </c>
      <c r="AK2102" s="21">
        <v>0.25802285575547779</v>
      </c>
      <c r="AL2102" s="21">
        <v>4.6934975739694115E-2</v>
      </c>
      <c r="AM2102" s="21">
        <v>0.25820392615171683</v>
      </c>
      <c r="AN2102" s="21">
        <v>-0.14188365843362363</v>
      </c>
      <c r="AO2102" s="21">
        <v>7.7452124325703107</v>
      </c>
      <c r="AP2102" s="21">
        <v>-3.312416582142121</v>
      </c>
      <c r="AQ2102" s="21">
        <v>24.700003722655158</v>
      </c>
      <c r="AR2102" s="21">
        <v>0.55590738665312645</v>
      </c>
      <c r="AS2102" s="21">
        <v>0.41696526947195078</v>
      </c>
      <c r="AT2102" s="21">
        <v>-1.0000000000000013</v>
      </c>
      <c r="AU2102" s="21">
        <v>-1.0000000000000013</v>
      </c>
      <c r="AV2102" s="21">
        <v>1.5110526302788017</v>
      </c>
      <c r="AW2102" s="21">
        <v>15.921184855856245</v>
      </c>
      <c r="AX2102" s="21">
        <v>15.921184855856245</v>
      </c>
      <c r="AY2102" s="21">
        <v>-0.40057795782877947</v>
      </c>
      <c r="AZ2102" s="21">
        <v>-89.29085749125025</v>
      </c>
      <c r="BA2102" s="26">
        <v>1295.9267600466726</v>
      </c>
      <c r="CU2102" t="e">
        <v>#N/A</v>
      </c>
      <c r="CV2102" t="e">
        <v>#N/A</v>
      </c>
    </row>
    <row r="2103" spans="1:100" x14ac:dyDescent="0.25">
      <c r="A2103">
        <v>5022</v>
      </c>
      <c r="B2103" t="s">
        <v>2430</v>
      </c>
      <c r="C2103" s="26">
        <v>3</v>
      </c>
      <c r="D2103" s="21">
        <v>4.8190599727266337</v>
      </c>
      <c r="E2103" s="21">
        <v>-0.57781734082093306</v>
      </c>
      <c r="F2103" s="21">
        <v>-2.4753534609092149E-3</v>
      </c>
      <c r="G2103" s="21">
        <v>-0.17017442810020567</v>
      </c>
      <c r="H2103" s="21">
        <v>3.9559799281333519E-2</v>
      </c>
      <c r="I2103" s="21">
        <v>-1.0159450459450036E-2</v>
      </c>
      <c r="J2103" s="21">
        <v>1.7640209293130102</v>
      </c>
      <c r="K2103" s="21">
        <v>2.9400348821883492E-2</v>
      </c>
      <c r="L2103" s="21">
        <v>-1.0000000000000009</v>
      </c>
      <c r="M2103" s="21">
        <v>-1.0000000000000009</v>
      </c>
      <c r="N2103" s="21">
        <v>0.58800697643766853</v>
      </c>
      <c r="O2103" s="21">
        <v>6.412906473939433</v>
      </c>
      <c r="P2103" s="21">
        <v>0.80393162673867868</v>
      </c>
      <c r="Q2103" s="21">
        <v>0.41670221589863654</v>
      </c>
      <c r="R2103" s="21">
        <v>0.16902172697409509</v>
      </c>
      <c r="S2103" s="21">
        <v>0.34235535854199339</v>
      </c>
      <c r="T2103" s="21">
        <v>0.29295855278233829</v>
      </c>
      <c r="U2103" s="21">
        <v>9.0221097717782056E-2</v>
      </c>
      <c r="V2103" s="21">
        <v>3.8620765239022687E-3</v>
      </c>
      <c r="W2103" s="21">
        <v>27.999869469765326</v>
      </c>
      <c r="X2103" s="21">
        <v>0.94959563196599461</v>
      </c>
      <c r="Y2103" s="21">
        <v>-1.0000000000000009</v>
      </c>
      <c r="Z2103" s="21">
        <v>-1.0000000000000009</v>
      </c>
      <c r="AA2103" s="21">
        <v>57.862800848486053</v>
      </c>
      <c r="AB2103" s="21">
        <v>0.20273581259149445</v>
      </c>
      <c r="AC2103" s="21">
        <v>4.4068255343109472E-2</v>
      </c>
      <c r="AD2103" s="21">
        <v>0.34707412510032992</v>
      </c>
      <c r="AE2103" s="21">
        <v>29.693909651746697</v>
      </c>
      <c r="AF2103" s="21">
        <v>-1.0000000000000009</v>
      </c>
      <c r="AG2103" s="21">
        <v>-1.0000000000000009</v>
      </c>
      <c r="AH2103" s="21">
        <v>-1.0000000000000009</v>
      </c>
      <c r="AI2103" s="21">
        <v>0</v>
      </c>
      <c r="AJ2103" s="21">
        <v>3.8620765239022687E-3</v>
      </c>
      <c r="AK2103" s="21">
        <v>6.1286871058714221E-2</v>
      </c>
      <c r="AL2103" s="21">
        <v>-4.3078290549548939E-2</v>
      </c>
      <c r="AM2103" s="21">
        <v>-0.24257891678830598</v>
      </c>
      <c r="AN2103" s="21">
        <v>6.2769924236302649E-2</v>
      </c>
      <c r="AO2103" s="21">
        <v>-5.7580385644140781</v>
      </c>
      <c r="AP2103" s="21">
        <v>1.3538566531598215</v>
      </c>
      <c r="AQ2103" s="21">
        <v>29.763890399078321</v>
      </c>
      <c r="AR2103" s="21">
        <v>0.72939708556601579</v>
      </c>
      <c r="AS2103" s="21">
        <v>0.97899598078787764</v>
      </c>
      <c r="AT2103" s="21">
        <v>-1.0000000000000009</v>
      </c>
      <c r="AU2103" s="21">
        <v>-1.0000000000000009</v>
      </c>
      <c r="AV2103" s="21">
        <v>-1.1527011261104406E-3</v>
      </c>
      <c r="AW2103" s="21">
        <v>65.629563975585327</v>
      </c>
      <c r="AX2103" s="21">
        <v>66.015771627975553</v>
      </c>
      <c r="AY2103" s="21">
        <v>0.11059448338586375</v>
      </c>
      <c r="AZ2103" s="21">
        <v>-22.158675164408884</v>
      </c>
      <c r="BA2103" s="26">
        <v>1448.8194296041543</v>
      </c>
      <c r="CU2103" t="e">
        <v>#N/A</v>
      </c>
      <c r="CV2103" t="e">
        <v>#N/A</v>
      </c>
    </row>
    <row r="2104" spans="1:100" x14ac:dyDescent="0.25">
      <c r="A2104">
        <v>5024</v>
      </c>
      <c r="B2104" t="s">
        <v>943</v>
      </c>
      <c r="C2104" s="26">
        <v>3</v>
      </c>
      <c r="D2104" s="21">
        <v>4.8103576987480183</v>
      </c>
      <c r="E2104" s="21">
        <v>5.8113252697346782E-2</v>
      </c>
      <c r="F2104" s="21">
        <v>-1.1466020437872482E-3</v>
      </c>
      <c r="G2104" s="21">
        <v>1.9104785241939017E-2</v>
      </c>
      <c r="H2104" s="21">
        <v>0.23452320238904478</v>
      </c>
      <c r="I2104" s="21">
        <v>0</v>
      </c>
      <c r="J2104" s="21">
        <v>14.071392143342683</v>
      </c>
      <c r="K2104" s="21">
        <v>0.23452320238904478</v>
      </c>
      <c r="L2104" s="21">
        <v>-1</v>
      </c>
      <c r="M2104" s="21">
        <v>-1</v>
      </c>
      <c r="N2104" s="21">
        <v>4.6904640477808952</v>
      </c>
      <c r="O2104" s="21">
        <v>18.900854627332638</v>
      </c>
      <c r="P2104" s="21">
        <v>-8.0025774509661293E-2</v>
      </c>
      <c r="Q2104" s="21">
        <v>0.77726120650032193</v>
      </c>
      <c r="R2104" s="21">
        <v>0.21064601097787955</v>
      </c>
      <c r="S2104" s="21">
        <v>0.33238797926406233</v>
      </c>
      <c r="T2104" s="21">
        <v>0.29085495048699378</v>
      </c>
      <c r="U2104" s="21">
        <v>0.54512499137979376</v>
      </c>
      <c r="V2104" s="21">
        <v>0</v>
      </c>
      <c r="W2104" s="21">
        <v>37.353788749672226</v>
      </c>
      <c r="X2104" s="21">
        <v>2.5267413100348475</v>
      </c>
      <c r="Y2104" s="21">
        <v>-1</v>
      </c>
      <c r="Z2104" s="21">
        <v>-1</v>
      </c>
      <c r="AA2104" s="21">
        <v>81.141611139442006</v>
      </c>
      <c r="AB2104" s="21">
        <v>0.46786633151082968</v>
      </c>
      <c r="AC2104" s="21">
        <v>0.25577399451424626</v>
      </c>
      <c r="AD2104" s="21">
        <v>0.14790320155076286</v>
      </c>
      <c r="AE2104" s="21">
        <v>43.577176378791911</v>
      </c>
      <c r="AF2104" s="21">
        <v>-1</v>
      </c>
      <c r="AG2104" s="21">
        <v>-1</v>
      </c>
      <c r="AH2104" s="21">
        <v>-1</v>
      </c>
      <c r="AI2104" s="21">
        <v>9.8690299454110512E-3</v>
      </c>
      <c r="AJ2104" s="21">
        <v>0</v>
      </c>
      <c r="AK2104" s="21">
        <v>-2.0366035179682836E-2</v>
      </c>
      <c r="AL2104" s="21">
        <v>1.1432071176737217</v>
      </c>
      <c r="AM2104" s="21">
        <v>8.0746533878886417E-2</v>
      </c>
      <c r="AN2104" s="21">
        <v>0.45604833250909205</v>
      </c>
      <c r="AO2104" s="21">
        <v>1.9168331710737467</v>
      </c>
      <c r="AP2104" s="21">
        <v>17.117243901095911</v>
      </c>
      <c r="AQ2104" s="21">
        <v>51.425180893014918</v>
      </c>
      <c r="AR2104" s="21">
        <v>1.16836792113085</v>
      </c>
      <c r="AS2104" s="21">
        <v>2.7612645124238928</v>
      </c>
      <c r="AT2104" s="21">
        <v>-1</v>
      </c>
      <c r="AU2104" s="21">
        <v>-1</v>
      </c>
      <c r="AV2104" s="21">
        <v>0.22975079621981845</v>
      </c>
      <c r="AW2104" s="21">
        <v>117.15970966787067</v>
      </c>
      <c r="AX2104" s="21">
        <v>117.35709026677888</v>
      </c>
      <c r="AY2104" s="21">
        <v>0.36384514799944812</v>
      </c>
      <c r="AZ2104" s="21">
        <v>67.24325722727994</v>
      </c>
      <c r="BA2104" s="26">
        <v>1553.0704862614339</v>
      </c>
    </row>
    <row r="2105" spans="1:100" x14ac:dyDescent="0.25">
      <c r="A2105">
        <v>5025</v>
      </c>
      <c r="B2105" t="s">
        <v>2431</v>
      </c>
      <c r="C2105" s="26">
        <v>3</v>
      </c>
      <c r="D2105" s="21">
        <v>4.5710314270842449</v>
      </c>
      <c r="E2105" s="21">
        <v>1.0824508469948948E-4</v>
      </c>
      <c r="F2105" s="21">
        <v>2.7770325541808996</v>
      </c>
      <c r="G2105" s="21">
        <v>2.7756533177969565</v>
      </c>
      <c r="H2105" s="21">
        <v>-0.22335744954564629</v>
      </c>
      <c r="I2105" s="21">
        <v>0</v>
      </c>
      <c r="J2105" s="21">
        <v>-13.401446972738777</v>
      </c>
      <c r="K2105" s="21">
        <v>-0.22335744954564629</v>
      </c>
      <c r="L2105" s="21">
        <v>-1.0000000000000018</v>
      </c>
      <c r="M2105" s="21">
        <v>-1.0000000000000018</v>
      </c>
      <c r="N2105" s="21">
        <v>-4.4671489909129267</v>
      </c>
      <c r="O2105" s="21">
        <v>-6.0547622278575748</v>
      </c>
      <c r="P2105" s="21">
        <v>-0.8309361310670843</v>
      </c>
      <c r="Q2105" s="21">
        <v>1.2961158721838035</v>
      </c>
      <c r="R2105" s="21">
        <v>0.21021307656731567</v>
      </c>
      <c r="S2105" s="21">
        <v>0.33333333333333404</v>
      </c>
      <c r="T2105" s="21">
        <v>7.8086760161445959E-2</v>
      </c>
      <c r="U2105" s="21">
        <v>6.8233576412064595E-2</v>
      </c>
      <c r="V2105" s="21">
        <v>0</v>
      </c>
      <c r="W2105" s="21">
        <v>28.120444778099639</v>
      </c>
      <c r="X2105" s="21">
        <v>0.62912861453016156</v>
      </c>
      <c r="Y2105" s="21">
        <v>-1.0000000000000018</v>
      </c>
      <c r="Z2105" s="21">
        <v>-1.0000000000000018</v>
      </c>
      <c r="AA2105" s="21">
        <v>66.673883735402057</v>
      </c>
      <c r="AB2105" s="21">
        <v>0.35222843939111348</v>
      </c>
      <c r="AC2105" s="21">
        <v>0.37371117974140211</v>
      </c>
      <c r="AD2105" s="21">
        <v>4.0924898482187305E-2</v>
      </c>
      <c r="AE2105" s="21">
        <v>38.343225880735133</v>
      </c>
      <c r="AF2105" s="21">
        <v>-1.0000000000000018</v>
      </c>
      <c r="AG2105" s="21">
        <v>-1.0000000000000018</v>
      </c>
      <c r="AH2105" s="21">
        <v>-1.0000000000000018</v>
      </c>
      <c r="AI2105" s="21">
        <v>0</v>
      </c>
      <c r="AJ2105" s="21">
        <v>0</v>
      </c>
      <c r="AK2105" s="21">
        <v>0.13430474628014757</v>
      </c>
      <c r="AL2105" s="21">
        <v>0.12458462960969249</v>
      </c>
      <c r="AM2105" s="21">
        <v>-0.16633147316726046</v>
      </c>
      <c r="AN2105" s="21">
        <v>0.16249485590720891</v>
      </c>
      <c r="AO2105" s="21">
        <v>-3.4867630977807726</v>
      </c>
      <c r="AP2105" s="21">
        <v>4.6852945457286852</v>
      </c>
      <c r="AQ2105" s="21">
        <v>14.718997805360853</v>
      </c>
      <c r="AR2105" s="21">
        <v>0.47965366990684466</v>
      </c>
      <c r="AS2105" s="21">
        <v>0.40577116498451621</v>
      </c>
      <c r="AT2105" s="21">
        <v>-1.0000000000000018</v>
      </c>
      <c r="AU2105" s="21">
        <v>-1.0000000000000018</v>
      </c>
      <c r="AV2105" s="21">
        <v>2.985866394364272</v>
      </c>
      <c r="AW2105" s="21">
        <v>65.304416053273215</v>
      </c>
      <c r="AX2105" s="21">
        <v>65.304416053273215</v>
      </c>
      <c r="AY2105" s="21">
        <v>0.11288144292873367</v>
      </c>
      <c r="AZ2105" s="21">
        <v>-14.226292819439166</v>
      </c>
      <c r="BA2105" s="26">
        <v>1448.5500236386583</v>
      </c>
    </row>
    <row r="2106" spans="1:100" x14ac:dyDescent="0.25">
      <c r="A2106">
        <v>5026</v>
      </c>
      <c r="B2106" t="s">
        <v>2432</v>
      </c>
      <c r="C2106" s="26">
        <v>3</v>
      </c>
      <c r="D2106" s="21">
        <v>4.8997646849486935</v>
      </c>
      <c r="E2106" s="21">
        <v>4.4957030619491942E-3</v>
      </c>
      <c r="F2106" s="21">
        <v>0.45701352050340832</v>
      </c>
      <c r="G2106" s="21">
        <v>0.45701352050340832</v>
      </c>
      <c r="H2106" s="21">
        <v>0.37574621869132241</v>
      </c>
      <c r="I2106" s="21">
        <v>0</v>
      </c>
      <c r="J2106" s="21">
        <v>22.544773121479345</v>
      </c>
      <c r="K2106" s="21">
        <v>0.37574621869132241</v>
      </c>
      <c r="L2106" s="21">
        <v>-0.99999999999999789</v>
      </c>
      <c r="M2106" s="21">
        <v>-0.99999999999999789</v>
      </c>
      <c r="N2106" s="21">
        <v>7.5149243738264486</v>
      </c>
      <c r="O2106" s="21">
        <v>27.901551326931472</v>
      </c>
      <c r="P2106" s="21">
        <v>0.92016362607779956</v>
      </c>
      <c r="Q2106" s="21">
        <v>-4.3486266744988846</v>
      </c>
      <c r="R2106" s="21">
        <v>-1.3766002657735519</v>
      </c>
      <c r="S2106" s="21">
        <v>0.36219327013357294</v>
      </c>
      <c r="T2106" s="21">
        <v>0.47332909487542235</v>
      </c>
      <c r="U2106" s="21">
        <v>0.62474082460263802</v>
      </c>
      <c r="V2106" s="21">
        <v>0</v>
      </c>
      <c r="W2106" s="21">
        <v>43.38067883681245</v>
      </c>
      <c r="X2106" s="21">
        <v>3.0987352062703146</v>
      </c>
      <c r="Y2106" s="21">
        <v>-0.99999999999999789</v>
      </c>
      <c r="Z2106" s="21">
        <v>-0.99999999999999789</v>
      </c>
      <c r="AA2106" s="21">
        <v>53.025150183479454</v>
      </c>
      <c r="AB2106" s="21">
        <v>-6.2624588208234494E-2</v>
      </c>
      <c r="AC2106" s="21">
        <v>0.14408547692756998</v>
      </c>
      <c r="AD2106" s="21">
        <v>0.13896054352947559</v>
      </c>
      <c r="AE2106" s="21">
        <v>11.021071612440558</v>
      </c>
      <c r="AF2106" s="21">
        <v>-0.99999999999999789</v>
      </c>
      <c r="AG2106" s="21">
        <v>-0.99999999999999789</v>
      </c>
      <c r="AH2106" s="21">
        <v>-0.99999999999999789</v>
      </c>
      <c r="AI2106" s="21">
        <v>-4.6602277002524957E-2</v>
      </c>
      <c r="AJ2106" s="21">
        <v>0</v>
      </c>
      <c r="AK2106" s="21">
        <v>-2.1643056371511652E-2</v>
      </c>
      <c r="AL2106" s="21">
        <v>0.34251636635141369</v>
      </c>
      <c r="AM2106" s="21">
        <v>-2.7290104923178318E-2</v>
      </c>
      <c r="AN2106" s="21">
        <v>-0.16694864205071758</v>
      </c>
      <c r="AO2106" s="21">
        <v>-0.79046790493701569</v>
      </c>
      <c r="AP2106" s="21">
        <v>-2.4611342195108707</v>
      </c>
      <c r="AQ2106" s="21">
        <v>65.925451958291802</v>
      </c>
      <c r="AR2106" s="21">
        <v>1.4602631896116343</v>
      </c>
      <c r="AS2106" s="21">
        <v>3.4744814249616374</v>
      </c>
      <c r="AT2106" s="21">
        <v>-0.99999999999999789</v>
      </c>
      <c r="AU2106" s="21">
        <v>-0.99999999999999789</v>
      </c>
      <c r="AV2106" s="21">
        <v>-0.91958674527014306</v>
      </c>
      <c r="AW2106" s="21">
        <v>78.465567290900012</v>
      </c>
      <c r="AX2106" s="21">
        <v>77.53352175084953</v>
      </c>
      <c r="AY2106" s="21">
        <v>0.37685317501317595</v>
      </c>
      <c r="AZ2106" s="21">
        <v>32.945872380556558</v>
      </c>
      <c r="BA2106" s="26">
        <v>1471.9065792452016</v>
      </c>
    </row>
    <row r="2107" spans="1:100" x14ac:dyDescent="0.25">
      <c r="A2107">
        <v>5027</v>
      </c>
      <c r="B2107" t="s">
        <v>2433</v>
      </c>
      <c r="C2107" s="26">
        <v>2</v>
      </c>
      <c r="D2107" s="21">
        <v>3.6740895586427849</v>
      </c>
      <c r="E2107" s="21">
        <v>-1.2847253067235311E-2</v>
      </c>
      <c r="F2107" s="21">
        <v>4.4946214236518747E-2</v>
      </c>
      <c r="G2107" s="21">
        <v>5.2817188745280463E-2</v>
      </c>
      <c r="H2107" s="21">
        <v>6.315432783482719E-2</v>
      </c>
      <c r="I2107" s="21">
        <v>0</v>
      </c>
      <c r="J2107" s="21">
        <v>3.7892596700896313</v>
      </c>
      <c r="K2107" s="21">
        <v>6.315432783482719E-2</v>
      </c>
      <c r="L2107" s="21">
        <v>-1</v>
      </c>
      <c r="M2107" s="21">
        <v>-1</v>
      </c>
      <c r="N2107" s="21">
        <v>1.2630865566965439</v>
      </c>
      <c r="O2107" s="21">
        <v>7.7809188612800542</v>
      </c>
      <c r="P2107" s="21">
        <v>0.10271381305916277</v>
      </c>
      <c r="Q2107" s="21">
        <v>0.52832786750561045</v>
      </c>
      <c r="R2107" s="21">
        <v>0.17502089281008543</v>
      </c>
      <c r="S2107" s="21">
        <v>0.3266600409590385</v>
      </c>
      <c r="T2107" s="21">
        <v>0.26824053976706369</v>
      </c>
      <c r="U2107" s="21">
        <v>5.7884720102017034E-2</v>
      </c>
      <c r="V2107" s="21">
        <v>-1.9769654874946412E-3</v>
      </c>
      <c r="W2107" s="21">
        <v>23.072166353081126</v>
      </c>
      <c r="X2107" s="21">
        <v>0.71145272180479657</v>
      </c>
      <c r="Y2107" s="21">
        <v>-1</v>
      </c>
      <c r="Z2107" s="21">
        <v>-1</v>
      </c>
      <c r="AA2107" s="21">
        <v>39.84979506289551</v>
      </c>
      <c r="AB2107" s="21">
        <v>9.5290883233111606E-2</v>
      </c>
      <c r="AC2107" s="21">
        <v>9.5496111077627482E-2</v>
      </c>
      <c r="AD2107" s="21">
        <v>9.1094887978374117E-2</v>
      </c>
      <c r="AE2107" s="21">
        <v>15.582411063936277</v>
      </c>
      <c r="AF2107" s="21">
        <v>-1</v>
      </c>
      <c r="AG2107" s="21">
        <v>-1</v>
      </c>
      <c r="AH2107" s="21">
        <v>-1</v>
      </c>
      <c r="AI2107" s="21">
        <v>-1.3510894622997432E-3</v>
      </c>
      <c r="AJ2107" s="21">
        <v>-1.9769654874946412E-3</v>
      </c>
      <c r="AK2107" s="21">
        <v>0.11710705649171153</v>
      </c>
      <c r="AL2107" s="21">
        <v>5.4720900497535793E-2</v>
      </c>
      <c r="AM2107" s="21">
        <v>0.12805173710164489</v>
      </c>
      <c r="AN2107" s="21">
        <v>5.5389123113408878E-2</v>
      </c>
      <c r="AO2107" s="21">
        <v>3.6477180203020869</v>
      </c>
      <c r="AP2107" s="21">
        <v>1.7974432700204939</v>
      </c>
      <c r="AQ2107" s="21">
        <v>28.184547290493999</v>
      </c>
      <c r="AR2107" s="21">
        <v>0.66586085005445117</v>
      </c>
      <c r="AS2107" s="21">
        <v>0.79475956278324733</v>
      </c>
      <c r="AT2107" s="21">
        <v>-1</v>
      </c>
      <c r="AU2107" s="21">
        <v>-1</v>
      </c>
      <c r="AV2107" s="21">
        <v>0.28397611700515735</v>
      </c>
      <c r="AW2107" s="21">
        <v>51.367651808040407</v>
      </c>
      <c r="AX2107" s="21">
        <v>51.436345993463981</v>
      </c>
      <c r="AY2107" s="21">
        <v>0.14004119751658517</v>
      </c>
      <c r="AZ2107" s="21">
        <v>-4.6645830506100845</v>
      </c>
      <c r="BA2107" s="26">
        <v>1416.9378752495659</v>
      </c>
    </row>
    <row r="2108" spans="1:100" x14ac:dyDescent="0.25">
      <c r="A2108">
        <v>5030</v>
      </c>
      <c r="B2108" t="s">
        <v>2434</v>
      </c>
      <c r="C2108" s="26">
        <v>3</v>
      </c>
      <c r="D2108" s="21">
        <v>-0.448112514926436</v>
      </c>
      <c r="E2108" s="21">
        <v>-1.3219445068656167E-2</v>
      </c>
      <c r="F2108" s="21">
        <v>2.7427575434302716</v>
      </c>
      <c r="G2108" s="21">
        <v>2.7427575434302716</v>
      </c>
      <c r="H2108" s="21">
        <v>0.26736057774030775</v>
      </c>
      <c r="I2108" s="21">
        <v>0</v>
      </c>
      <c r="J2108" s="21">
        <v>16.041634664418471</v>
      </c>
      <c r="K2108" s="21">
        <v>0.26736057774030775</v>
      </c>
      <c r="L2108" s="21">
        <v>-1.0000000000000009</v>
      </c>
      <c r="M2108" s="21">
        <v>-1.0000000000000009</v>
      </c>
      <c r="N2108" s="21">
        <v>5.3472115548061554</v>
      </c>
      <c r="O2108" s="21">
        <v>18.336279692922311</v>
      </c>
      <c r="P2108" s="21">
        <v>-0.41812708807039356</v>
      </c>
      <c r="Q2108" s="21">
        <v>3.6368048617003996</v>
      </c>
      <c r="R2108" s="21">
        <v>1.1069074589244956</v>
      </c>
      <c r="S2108" s="21">
        <v>0.3333333333333337</v>
      </c>
      <c r="T2108" s="21">
        <v>0.37241455649097743</v>
      </c>
      <c r="U2108" s="21">
        <v>6.2716772858508157E-2</v>
      </c>
      <c r="V2108" s="21">
        <v>-1.1397683746981037E-2</v>
      </c>
      <c r="W2108" s="21">
        <v>19.588256047821218</v>
      </c>
      <c r="X2108" s="21">
        <v>0.65592541034642249</v>
      </c>
      <c r="Y2108" s="21">
        <v>-1.0000000000000009</v>
      </c>
      <c r="Z2108" s="21">
        <v>-1.0000000000000009</v>
      </c>
      <c r="AA2108" s="21">
        <v>55.613879316370628</v>
      </c>
      <c r="AB2108" s="21">
        <v>0.24848544923272209</v>
      </c>
      <c r="AC2108" s="21">
        <v>-2.5912771819241075E-2</v>
      </c>
      <c r="AD2108" s="21">
        <v>0.47580163877901727</v>
      </c>
      <c r="AE2108" s="21">
        <v>34.918715809624935</v>
      </c>
      <c r="AF2108" s="21">
        <v>-1.0000000000000009</v>
      </c>
      <c r="AG2108" s="21">
        <v>-1.0000000000000009</v>
      </c>
      <c r="AH2108" s="21">
        <v>-1.0000000000000009</v>
      </c>
      <c r="AI2108" s="21">
        <v>-5.2234831597634318E-3</v>
      </c>
      <c r="AJ2108" s="21">
        <v>-1.1397683746981037E-2</v>
      </c>
      <c r="AK2108" s="21">
        <v>-0.17691578589633475</v>
      </c>
      <c r="AL2108" s="21">
        <v>4.2643547968688952E-2</v>
      </c>
      <c r="AM2108" s="21">
        <v>-7.6859612532101509E-2</v>
      </c>
      <c r="AN2108" s="21">
        <v>0.15215656564600907</v>
      </c>
      <c r="AO2108" s="21">
        <v>-2.8060692427842122</v>
      </c>
      <c r="AP2108" s="21">
        <v>4.0171318809936727</v>
      </c>
      <c r="AQ2108" s="21">
        <v>35.629890712239686</v>
      </c>
      <c r="AR2108" s="21">
        <v>0.7570669789358383</v>
      </c>
      <c r="AS2108" s="21">
        <v>0.92328598808673057</v>
      </c>
      <c r="AT2108" s="21">
        <v>-1.0000000000000009</v>
      </c>
      <c r="AU2108" s="21">
        <v>-1.0000000000000009</v>
      </c>
      <c r="AV2108" s="21">
        <v>3.8496650023547683</v>
      </c>
      <c r="AW2108" s="21">
        <v>77.967290890286606</v>
      </c>
      <c r="AX2108" s="21">
        <v>76.723052852393224</v>
      </c>
      <c r="AY2108" s="21">
        <v>0.44117988324415003</v>
      </c>
      <c r="AZ2108" s="21">
        <v>10.097737529334266</v>
      </c>
      <c r="BA2108" s="26">
        <v>1526.2925375622044</v>
      </c>
    </row>
    <row r="2109" spans="1:100" x14ac:dyDescent="0.25">
      <c r="A2109">
        <v>5031</v>
      </c>
      <c r="B2109" t="s">
        <v>2435</v>
      </c>
      <c r="C2109" s="26">
        <v>3</v>
      </c>
      <c r="D2109" s="21">
        <v>4.7859414531296185</v>
      </c>
      <c r="E2109" s="21">
        <v>0</v>
      </c>
      <c r="F2109" s="21">
        <v>-9.0961529606333157E-3</v>
      </c>
      <c r="G2109" s="21">
        <v>-9.0961529606333157E-3</v>
      </c>
      <c r="H2109" s="21">
        <v>-9.1587169872577132E-2</v>
      </c>
      <c r="I2109" s="21">
        <v>0</v>
      </c>
      <c r="J2109" s="21">
        <v>-5.4952301923546276</v>
      </c>
      <c r="K2109" s="21">
        <v>-9.1587169872577132E-2</v>
      </c>
      <c r="L2109" s="21">
        <v>-1.0000000000000004</v>
      </c>
      <c r="M2109" s="21">
        <v>-1.0000000000000004</v>
      </c>
      <c r="N2109" s="21">
        <v>-1.8317433974515427</v>
      </c>
      <c r="O2109" s="21">
        <v>-0.71838489218564039</v>
      </c>
      <c r="P2109" s="21">
        <v>0.11046296805342731</v>
      </c>
      <c r="Q2109" s="21">
        <v>0.20613867948740078</v>
      </c>
      <c r="R2109" s="21">
        <v>2.2051692001701304E-3</v>
      </c>
      <c r="S2109" s="21">
        <v>0.33333333333333326</v>
      </c>
      <c r="T2109" s="21">
        <v>0.38269017512265441</v>
      </c>
      <c r="U2109" s="21">
        <v>2.2527979827655746E-3</v>
      </c>
      <c r="V2109" s="21">
        <v>0</v>
      </c>
      <c r="W2109" s="21">
        <v>32.394539052453219</v>
      </c>
      <c r="X2109" s="21">
        <v>0.86597871204894816</v>
      </c>
      <c r="Y2109" s="21">
        <v>-1.0000000000000004</v>
      </c>
      <c r="Z2109" s="21">
        <v>-1.0000000000000004</v>
      </c>
      <c r="AA2109" s="21">
        <v>55.651324935590154</v>
      </c>
      <c r="AB2109" s="21">
        <v>7.8590486783391644E-2</v>
      </c>
      <c r="AC2109" s="21">
        <v>0.11012847009097361</v>
      </c>
      <c r="AD2109" s="21">
        <v>0.2763726574043705</v>
      </c>
      <c r="AE2109" s="21">
        <v>23.254580713936782</v>
      </c>
      <c r="AF2109" s="21">
        <v>-1.0000000000000004</v>
      </c>
      <c r="AG2109" s="21">
        <v>-1.0000000000000004</v>
      </c>
      <c r="AH2109" s="21">
        <v>-1.0000000000000004</v>
      </c>
      <c r="AI2109" s="21">
        <v>0</v>
      </c>
      <c r="AJ2109" s="21">
        <v>0</v>
      </c>
      <c r="AK2109" s="21">
        <v>-0.23763561263007996</v>
      </c>
      <c r="AL2109" s="21">
        <v>-5.6906824081830454E-2</v>
      </c>
      <c r="AM2109" s="21">
        <v>5.3203719389048332E-2</v>
      </c>
      <c r="AN2109" s="21">
        <v>-4.0931469840190152E-2</v>
      </c>
      <c r="AO2109" s="21">
        <v>0.14191492157580843</v>
      </c>
      <c r="AP2109" s="21">
        <v>-1.3078208664139044</v>
      </c>
      <c r="AQ2109" s="21">
        <v>26.899308860098579</v>
      </c>
      <c r="AR2109" s="21">
        <v>0.71827630643875284</v>
      </c>
      <c r="AS2109" s="21">
        <v>0.77439154217637041</v>
      </c>
      <c r="AT2109" s="21">
        <v>-1.0000000000000004</v>
      </c>
      <c r="AU2109" s="21">
        <v>-1.0000000000000004</v>
      </c>
      <c r="AV2109" s="21">
        <v>-6.8909837604631194E-3</v>
      </c>
      <c r="AW2109" s="21">
        <v>53.625119176990651</v>
      </c>
      <c r="AX2109" s="21">
        <v>53.625119176990651</v>
      </c>
      <c r="AY2109" s="21">
        <v>-1.0693272304090265E-2</v>
      </c>
      <c r="AZ2109" s="21">
        <v>-6.4318652651478425</v>
      </c>
      <c r="BA2109" s="26">
        <v>1436.7456846096734</v>
      </c>
      <c r="CU2109" t="e">
        <v>#N/A</v>
      </c>
      <c r="CV2109" t="e">
        <v>#N/A</v>
      </c>
    </row>
    <row r="2110" spans="1:100" x14ac:dyDescent="0.25">
      <c r="A2110">
        <v>5032</v>
      </c>
      <c r="B2110" t="s">
        <v>2107</v>
      </c>
      <c r="C2110" s="26">
        <v>3</v>
      </c>
      <c r="D2110" s="21">
        <v>5.4945196839731958</v>
      </c>
      <c r="E2110" s="21">
        <v>-2.0018905437939487E-2</v>
      </c>
      <c r="F2110" s="21">
        <v>4.2852860581110874E-2</v>
      </c>
      <c r="G2110" s="21">
        <v>3.9944187088790439E-2</v>
      </c>
      <c r="H2110" s="21">
        <v>9.5818712098852787E-2</v>
      </c>
      <c r="I2110" s="21">
        <v>0</v>
      </c>
      <c r="J2110" s="21">
        <v>5.7491227259311675</v>
      </c>
      <c r="K2110" s="21">
        <v>9.5818712098852787E-2</v>
      </c>
      <c r="L2110" s="21">
        <v>-1</v>
      </c>
      <c r="M2110" s="21">
        <v>-1</v>
      </c>
      <c r="N2110" s="21">
        <v>1.916374241977056</v>
      </c>
      <c r="O2110" s="21">
        <v>11.283586596993157</v>
      </c>
      <c r="P2110" s="21">
        <v>0.2745468263062506</v>
      </c>
      <c r="Q2110" s="21">
        <v>-0.35330970098493791</v>
      </c>
      <c r="R2110" s="21">
        <v>-4.2446911992328362E-2</v>
      </c>
      <c r="S2110" s="21">
        <v>0.33474499985024403</v>
      </c>
      <c r="T2110" s="21">
        <v>0.30100531728805074</v>
      </c>
      <c r="U2110" s="21">
        <v>0.1020012215503705</v>
      </c>
      <c r="V2110" s="21">
        <v>-4.0980473897255558E-2</v>
      </c>
      <c r="W2110" s="21">
        <v>24.038094107702278</v>
      </c>
      <c r="X2110" s="21">
        <v>0.66878189687390777</v>
      </c>
      <c r="Y2110" s="21">
        <v>-1</v>
      </c>
      <c r="Z2110" s="21">
        <v>-1</v>
      </c>
      <c r="AA2110" s="21">
        <v>56.813264884786598</v>
      </c>
      <c r="AB2110" s="21">
        <v>7.321158732039755E-2</v>
      </c>
      <c r="AC2110" s="21">
        <v>0.35646277578073937</v>
      </c>
      <c r="AD2110" s="21">
        <v>0.22667799068039599</v>
      </c>
      <c r="AE2110" s="21">
        <v>32.817617689076641</v>
      </c>
      <c r="AF2110" s="21">
        <v>-1</v>
      </c>
      <c r="AG2110" s="21">
        <v>-1</v>
      </c>
      <c r="AH2110" s="21">
        <v>-1</v>
      </c>
      <c r="AI2110" s="21">
        <v>-5.1813010964437314E-2</v>
      </c>
      <c r="AJ2110" s="21">
        <v>-4.0980473897255558E-2</v>
      </c>
      <c r="AK2110" s="21">
        <v>-5.9570031097290033E-2</v>
      </c>
      <c r="AL2110" s="21">
        <v>0.80365381409797065</v>
      </c>
      <c r="AM2110" s="21">
        <v>0.71632256364937097</v>
      </c>
      <c r="AN2110" s="21">
        <v>-0.11617295404425662</v>
      </c>
      <c r="AO2110" s="21">
        <v>17.610213935747822</v>
      </c>
      <c r="AP2110" s="21">
        <v>1.1139452193834369</v>
      </c>
      <c r="AQ2110" s="21">
        <v>29.787216833633437</v>
      </c>
      <c r="AR2110" s="21">
        <v>0.69677106479141016</v>
      </c>
      <c r="AS2110" s="21">
        <v>0.76460060897276017</v>
      </c>
      <c r="AT2110" s="21">
        <v>-1</v>
      </c>
      <c r="AU2110" s="21">
        <v>-1</v>
      </c>
      <c r="AV2110" s="21">
        <v>-2.5027249035375898E-3</v>
      </c>
      <c r="AW2110" s="21">
        <v>69.210796701163204</v>
      </c>
      <c r="AX2110" s="21">
        <v>64.076489092148876</v>
      </c>
      <c r="AY2110" s="21">
        <v>0.3123188015604258</v>
      </c>
      <c r="AZ2110" s="21">
        <v>-8.5489100286511626</v>
      </c>
      <c r="BA2110" s="26">
        <v>1421.1666573424668</v>
      </c>
    </row>
    <row r="2111" spans="1:100" x14ac:dyDescent="0.25">
      <c r="A2111">
        <v>5033</v>
      </c>
      <c r="B2111" t="s">
        <v>2436</v>
      </c>
      <c r="C2111" s="26">
        <v>3</v>
      </c>
      <c r="D2111" s="21">
        <v>4.9423629875760202</v>
      </c>
      <c r="E2111" s="21">
        <v>-1.9452759804624478E-2</v>
      </c>
      <c r="F2111" s="21">
        <v>-1.1608481115764357</v>
      </c>
      <c r="G2111" s="21">
        <v>-1.1692580599679423</v>
      </c>
      <c r="H2111" s="21">
        <v>-4.979947029312877E-2</v>
      </c>
      <c r="I2111" s="21">
        <v>0</v>
      </c>
      <c r="J2111" s="21">
        <v>-2.9879682175877269</v>
      </c>
      <c r="K2111" s="21">
        <v>-4.979947029312877E-2</v>
      </c>
      <c r="L2111" s="21">
        <v>-1</v>
      </c>
      <c r="M2111" s="21">
        <v>-1</v>
      </c>
      <c r="N2111" s="21">
        <v>-0.99598940586257545</v>
      </c>
      <c r="O2111" s="21">
        <v>0.78513671002035557</v>
      </c>
      <c r="P2111" s="21">
        <v>-0.33248806537726783</v>
      </c>
      <c r="Q2111" s="21">
        <v>-0.93286599842269158</v>
      </c>
      <c r="R2111" s="21">
        <v>-0.37140304469468483</v>
      </c>
      <c r="S2111" s="21">
        <v>0.34379387741191558</v>
      </c>
      <c r="T2111" s="21">
        <v>-2.9203726485224762E-2</v>
      </c>
      <c r="U2111" s="21">
        <v>-0.19664997139726864</v>
      </c>
      <c r="V2111" s="21">
        <v>-7.2282509509122832E-3</v>
      </c>
      <c r="W2111" s="21">
        <v>6.420455954865556</v>
      </c>
      <c r="X2111" s="21">
        <v>-0.74558747322332042</v>
      </c>
      <c r="Y2111" s="21">
        <v>-1</v>
      </c>
      <c r="Z2111" s="21">
        <v>-1</v>
      </c>
      <c r="AA2111" s="21">
        <v>22.833189535829867</v>
      </c>
      <c r="AB2111" s="21">
        <v>7.8796145504303056E-2</v>
      </c>
      <c r="AC2111" s="21">
        <v>9.6909668670818641E-2</v>
      </c>
      <c r="AD2111" s="21">
        <v>0.1599769183380583</v>
      </c>
      <c r="AE2111" s="21">
        <v>16.784136625658988</v>
      </c>
      <c r="AF2111" s="21">
        <v>-1</v>
      </c>
      <c r="AG2111" s="21">
        <v>-1</v>
      </c>
      <c r="AH2111" s="21">
        <v>-1</v>
      </c>
      <c r="AI2111" s="21">
        <v>-2.2885530323106355E-2</v>
      </c>
      <c r="AJ2111" s="21">
        <v>-7.2282509509122832E-3</v>
      </c>
      <c r="AK2111" s="21">
        <v>0.37388918524442927</v>
      </c>
      <c r="AL2111" s="21">
        <v>7.5481587801292299E-2</v>
      </c>
      <c r="AM2111" s="21">
        <v>-0.15443838714545677</v>
      </c>
      <c r="AN2111" s="21">
        <v>0.40127679897998192</v>
      </c>
      <c r="AO2111" s="21">
        <v>-1.991513752414275</v>
      </c>
      <c r="AP2111" s="21">
        <v>10.409327913506015</v>
      </c>
      <c r="AQ2111" s="21">
        <v>3.43248773727783</v>
      </c>
      <c r="AR2111" s="21">
        <v>0.11071192857851002</v>
      </c>
      <c r="AS2111" s="21">
        <v>-0.79538694351644923</v>
      </c>
      <c r="AT2111" s="21">
        <v>-1</v>
      </c>
      <c r="AU2111" s="21">
        <v>-1</v>
      </c>
      <c r="AV2111" s="21">
        <v>-1.5406611046626271</v>
      </c>
      <c r="AW2111" s="21">
        <v>34.02765415935621</v>
      </c>
      <c r="AX2111" s="21">
        <v>32.847118457802871</v>
      </c>
      <c r="AY2111" s="21">
        <v>-0.11534876874092277</v>
      </c>
      <c r="AZ2111" s="21">
        <v>-50.561118650198061</v>
      </c>
      <c r="BA2111" s="26">
        <v>1287.4534440531627</v>
      </c>
    </row>
    <row r="2112" spans="1:100" x14ac:dyDescent="0.25">
      <c r="A2112">
        <v>5036</v>
      </c>
      <c r="B2112" t="s">
        <v>2437</v>
      </c>
      <c r="C2112" s="26">
        <v>3</v>
      </c>
      <c r="D2112" s="21">
        <v>5.0780730436591535</v>
      </c>
      <c r="E2112" s="21">
        <v>9.5219426192251946E-2</v>
      </c>
      <c r="F2112" s="21">
        <v>0.34698188169921251</v>
      </c>
      <c r="G2112" s="21">
        <v>0.37636388006156912</v>
      </c>
      <c r="H2112" s="21">
        <v>0.53547235055534759</v>
      </c>
      <c r="I2112" s="21">
        <v>0</v>
      </c>
      <c r="J2112" s="21">
        <v>32.128341033320865</v>
      </c>
      <c r="K2112" s="21">
        <v>0.53547235055534759</v>
      </c>
      <c r="L2112" s="21">
        <v>-1.0000000000000002</v>
      </c>
      <c r="M2112" s="21">
        <v>-1.0000000000000002</v>
      </c>
      <c r="N2112" s="21">
        <v>10.709447011106958</v>
      </c>
      <c r="O2112" s="21">
        <v>37.582777957041607</v>
      </c>
      <c r="P2112" s="21">
        <v>-0.62021145069302419</v>
      </c>
      <c r="Q2112" s="21">
        <v>-0.48762730196499976</v>
      </c>
      <c r="R2112" s="21">
        <v>-0.25131939836688227</v>
      </c>
      <c r="S2112" s="21">
        <v>0.33679180044005663</v>
      </c>
      <c r="T2112" s="21">
        <v>0.3649717622006472</v>
      </c>
      <c r="U2112" s="21">
        <v>0.46295500431630138</v>
      </c>
      <c r="V2112" s="21">
        <v>0</v>
      </c>
      <c r="W2112" s="21">
        <v>25.169848656066335</v>
      </c>
      <c r="X2112" s="21">
        <v>2.0497496582178774</v>
      </c>
      <c r="Y2112" s="21">
        <v>-1.0000000000000002</v>
      </c>
      <c r="Z2112" s="21">
        <v>-1.0000000000000002</v>
      </c>
      <c r="AA2112" s="21">
        <v>68.597229827405798</v>
      </c>
      <c r="AB2112" s="21">
        <v>0.22346718623513243</v>
      </c>
      <c r="AC2112" s="21">
        <v>0.24441524800913039</v>
      </c>
      <c r="AD2112" s="21">
        <v>0.40569157714986398</v>
      </c>
      <c r="AE2112" s="21">
        <v>43.678700569706365</v>
      </c>
      <c r="AF2112" s="21">
        <v>-1.0000000000000002</v>
      </c>
      <c r="AG2112" s="21">
        <v>-1.0000000000000002</v>
      </c>
      <c r="AH2112" s="21">
        <v>-1.0000000000000002</v>
      </c>
      <c r="AI2112" s="21">
        <v>-9.3746792223195832E-4</v>
      </c>
      <c r="AJ2112" s="21">
        <v>0</v>
      </c>
      <c r="AK2112" s="21">
        <v>0.22546159293969403</v>
      </c>
      <c r="AL2112" s="21">
        <v>1.396856156320303</v>
      </c>
      <c r="AM2112" s="21">
        <v>-0.19295842915418585</v>
      </c>
      <c r="AN2112" s="21">
        <v>0.16304416513187475</v>
      </c>
      <c r="AO2112" s="21">
        <v>-3.6966527641561764</v>
      </c>
      <c r="AP2112" s="21">
        <v>11.060384909898382</v>
      </c>
      <c r="AQ2112" s="21">
        <v>57.298189689387215</v>
      </c>
      <c r="AR2112" s="21">
        <v>1.164718566957005</v>
      </c>
      <c r="AS2112" s="21">
        <v>2.5852220087732234</v>
      </c>
      <c r="AT2112" s="21">
        <v>-1.0000000000000002</v>
      </c>
      <c r="AU2112" s="21">
        <v>-1.0000000000000002</v>
      </c>
      <c r="AV2112" s="21">
        <v>0.12504448169468696</v>
      </c>
      <c r="AW2112" s="21">
        <v>117.24039269434574</v>
      </c>
      <c r="AX2112" s="21">
        <v>117.22164333590111</v>
      </c>
      <c r="AY2112" s="21">
        <v>0.49057617428240041</v>
      </c>
      <c r="AZ2112" s="21">
        <v>49.611600040810977</v>
      </c>
      <c r="BA2112" s="26">
        <v>1530.2917372863863</v>
      </c>
      <c r="CU2112" t="e">
        <v>#N/A</v>
      </c>
      <c r="CV2112" t="e">
        <v>#N/A</v>
      </c>
    </row>
    <row r="2113" spans="1:100" x14ac:dyDescent="0.25">
      <c r="A2113">
        <v>5038</v>
      </c>
      <c r="B2113" t="s">
        <v>2438</v>
      </c>
      <c r="C2113" s="26">
        <v>3</v>
      </c>
      <c r="D2113" s="21">
        <v>4.1942534978930528</v>
      </c>
      <c r="E2113" s="21">
        <v>0</v>
      </c>
      <c r="F2113" s="21">
        <v>0.12795955794439984</v>
      </c>
      <c r="G2113" s="21">
        <v>0.12795955794439984</v>
      </c>
      <c r="H2113" s="21">
        <v>0.42630336629622761</v>
      </c>
      <c r="I2113" s="21">
        <v>0</v>
      </c>
      <c r="J2113" s="21">
        <v>25.578201977773659</v>
      </c>
      <c r="K2113" s="21">
        <v>0.42630336629622761</v>
      </c>
      <c r="L2113" s="21">
        <v>-0.99999999999999933</v>
      </c>
      <c r="M2113" s="21">
        <v>-0.99999999999999933</v>
      </c>
      <c r="N2113" s="21">
        <v>8.5260673259245543</v>
      </c>
      <c r="O2113" s="21">
        <v>29.900415033611115</v>
      </c>
      <c r="P2113" s="21">
        <v>3.2127029023012912E-2</v>
      </c>
      <c r="Q2113" s="21">
        <v>-0.5676923928062394</v>
      </c>
      <c r="R2113" s="21">
        <v>-0.2296195294358338</v>
      </c>
      <c r="S2113" s="21">
        <v>0.33333333333333326</v>
      </c>
      <c r="T2113" s="21">
        <v>0.42974712523162145</v>
      </c>
      <c r="U2113" s="21">
        <v>0.27156024275683943</v>
      </c>
      <c r="V2113" s="21">
        <v>0</v>
      </c>
      <c r="W2113" s="21">
        <v>24.333493401022647</v>
      </c>
      <c r="X2113" s="21">
        <v>1.4753993309863902</v>
      </c>
      <c r="Y2113" s="21">
        <v>-0.99999999999999933</v>
      </c>
      <c r="Z2113" s="21">
        <v>-0.99999999999999933</v>
      </c>
      <c r="AA2113" s="21">
        <v>57.682264603416591</v>
      </c>
      <c r="AB2113" s="21">
        <v>0.45513765667782691</v>
      </c>
      <c r="AC2113" s="21">
        <v>0.13764896303758897</v>
      </c>
      <c r="AD2113" s="21">
        <v>7.8781194921179673E-2</v>
      </c>
      <c r="AE2113" s="21">
        <v>33.578390731829771</v>
      </c>
      <c r="AF2113" s="21">
        <v>-0.99999999999999933</v>
      </c>
      <c r="AG2113" s="21">
        <v>-0.99999999999999933</v>
      </c>
      <c r="AH2113" s="21">
        <v>-0.99999999999999933</v>
      </c>
      <c r="AI2113" s="21">
        <v>0</v>
      </c>
      <c r="AJ2113" s="21">
        <v>0</v>
      </c>
      <c r="AK2113" s="21">
        <v>-0.18662881599063835</v>
      </c>
      <c r="AL2113" s="21">
        <v>0.30733729555526762</v>
      </c>
      <c r="AM2113" s="21">
        <v>1.159323977656692E-3</v>
      </c>
      <c r="AN2113" s="21">
        <v>0.49711233144425893</v>
      </c>
      <c r="AO2113" s="21">
        <v>-0.90416098051177296</v>
      </c>
      <c r="AP2113" s="21">
        <v>13.964494763882813</v>
      </c>
      <c r="AQ2113" s="21">
        <v>49.911695378796303</v>
      </c>
      <c r="AR2113" s="21">
        <v>1.034640701321794</v>
      </c>
      <c r="AS2113" s="21">
        <v>1.9017026972826174</v>
      </c>
      <c r="AT2113" s="21">
        <v>-0.99999999999999933</v>
      </c>
      <c r="AU2113" s="21">
        <v>-0.99999999999999933</v>
      </c>
      <c r="AV2113" s="21">
        <v>-0.10165997149143402</v>
      </c>
      <c r="AW2113" s="21">
        <v>101.54717440091055</v>
      </c>
      <c r="AX2113" s="21">
        <v>101.54717440091055</v>
      </c>
      <c r="AY2113" s="21">
        <v>0.4567104213235213</v>
      </c>
      <c r="AZ2113" s="21">
        <v>49.568729842591821</v>
      </c>
      <c r="BA2113" s="26">
        <v>1517.3055323392937</v>
      </c>
      <c r="CU2113" t="e">
        <v>#N/A</v>
      </c>
      <c r="CV2113" t="e">
        <v>#N/A</v>
      </c>
    </row>
    <row r="2114" spans="1:100" x14ac:dyDescent="0.25">
      <c r="A2114">
        <v>5039</v>
      </c>
      <c r="B2114" t="s">
        <v>2439</v>
      </c>
      <c r="C2114" s="26">
        <v>3</v>
      </c>
      <c r="D2114" s="21">
        <v>5.3693754782286183</v>
      </c>
      <c r="E2114" s="21">
        <v>2.6814073419625731E-2</v>
      </c>
      <c r="F2114" s="21">
        <v>-0.44970927673232775</v>
      </c>
      <c r="G2114" s="21">
        <v>-0.44188162061306152</v>
      </c>
      <c r="H2114" s="21">
        <v>0.22686594592955389</v>
      </c>
      <c r="I2114" s="21">
        <v>0</v>
      </c>
      <c r="J2114" s="21">
        <v>13.611956755773232</v>
      </c>
      <c r="K2114" s="21">
        <v>0.22686594592955389</v>
      </c>
      <c r="L2114" s="21">
        <v>-0.999999999999999</v>
      </c>
      <c r="M2114" s="21">
        <v>-0.999999999999999</v>
      </c>
      <c r="N2114" s="21">
        <v>4.5373189185910778</v>
      </c>
      <c r="O2114" s="21">
        <v>18.539450613388784</v>
      </c>
      <c r="P2114" s="21">
        <v>-0.13361754029117792</v>
      </c>
      <c r="Q2114" s="21">
        <v>-5.4338260070335084E-2</v>
      </c>
      <c r="R2114" s="21">
        <v>-7.8127128932315881E-2</v>
      </c>
      <c r="S2114" s="21">
        <v>0.34058813867878945</v>
      </c>
      <c r="T2114" s="21">
        <v>0.37621183588906998</v>
      </c>
      <c r="U2114" s="21">
        <v>0.30710826682057274</v>
      </c>
      <c r="V2114" s="21">
        <v>0</v>
      </c>
      <c r="W2114" s="21">
        <v>31.881691818355126</v>
      </c>
      <c r="X2114" s="21">
        <v>1.7612455984763329</v>
      </c>
      <c r="Y2114" s="21">
        <v>-0.999999999999999</v>
      </c>
      <c r="Z2114" s="21">
        <v>-0.999999999999999</v>
      </c>
      <c r="AA2114" s="21">
        <v>35.395825228272848</v>
      </c>
      <c r="AB2114" s="21">
        <v>-6.9830113828047005E-2</v>
      </c>
      <c r="AC2114" s="21">
        <v>7.9674224994142256E-2</v>
      </c>
      <c r="AD2114" s="21">
        <v>6.200109961090549E-2</v>
      </c>
      <c r="AE2114" s="21">
        <v>3.592260538850041</v>
      </c>
      <c r="AF2114" s="21">
        <v>-0.999999999999999</v>
      </c>
      <c r="AG2114" s="21">
        <v>-0.999999999999999</v>
      </c>
      <c r="AH2114" s="21">
        <v>-0.999999999999999</v>
      </c>
      <c r="AI2114" s="21">
        <v>2.4183871817148022E-3</v>
      </c>
      <c r="AJ2114" s="21">
        <v>0</v>
      </c>
      <c r="AK2114" s="21">
        <v>0.41226861292261813</v>
      </c>
      <c r="AL2114" s="21">
        <v>9.3474595402969832E-2</v>
      </c>
      <c r="AM2114" s="21">
        <v>4.5829848081443386E-2</v>
      </c>
      <c r="AN2114" s="21">
        <v>5.1588913376065797E-2</v>
      </c>
      <c r="AO2114" s="21">
        <v>3.2070892666491764</v>
      </c>
      <c r="AP2114" s="21">
        <v>1.757095811416495</v>
      </c>
      <c r="AQ2114" s="21">
        <v>45.493648574128358</v>
      </c>
      <c r="AR2114" s="21">
        <v>1.0239082413884313</v>
      </c>
      <c r="AS2114" s="21">
        <v>1.9881115444058863</v>
      </c>
      <c r="AT2114" s="21">
        <v>-0.999999999999999</v>
      </c>
      <c r="AU2114" s="21">
        <v>-0.999999999999999</v>
      </c>
      <c r="AV2114" s="21">
        <v>-0.52000874954537724</v>
      </c>
      <c r="AW2114" s="21">
        <v>55.692371653078155</v>
      </c>
      <c r="AX2114" s="21">
        <v>55.740739396712442</v>
      </c>
      <c r="AY2114" s="21">
        <v>0.19151281398986161</v>
      </c>
      <c r="AZ2114" s="21">
        <v>-1.0625624632057762</v>
      </c>
      <c r="BA2114" s="26">
        <v>1454.8046138000766</v>
      </c>
    </row>
    <row r="2115" spans="1:100" x14ac:dyDescent="0.25">
      <c r="A2115">
        <v>5041</v>
      </c>
      <c r="B2115" t="s">
        <v>2440</v>
      </c>
      <c r="C2115" s="26">
        <v>3</v>
      </c>
      <c r="D2115" s="21">
        <v>5.1192334386789051</v>
      </c>
      <c r="E2115" s="21">
        <v>-1.2623683006877065E-2</v>
      </c>
      <c r="F2115" s="21">
        <v>3.7660996529906302E-2</v>
      </c>
      <c r="G2115" s="21">
        <v>3.7660996529906302E-2</v>
      </c>
      <c r="H2115" s="21">
        <v>3.8143084268705642E-2</v>
      </c>
      <c r="I2115" s="21">
        <v>0</v>
      </c>
      <c r="J2115" s="21">
        <v>2.2885850561223364</v>
      </c>
      <c r="K2115" s="21">
        <v>3.8143084268705642E-2</v>
      </c>
      <c r="L2115" s="21">
        <v>-1.0000000000000011</v>
      </c>
      <c r="M2115" s="21">
        <v>-1.0000000000000011</v>
      </c>
      <c r="N2115" s="21">
        <v>0.76286168537411347</v>
      </c>
      <c r="O2115" s="21">
        <v>7.4454794913311497</v>
      </c>
      <c r="P2115" s="21">
        <v>-0.30604339467124675</v>
      </c>
      <c r="Q2115" s="21">
        <v>-0.31346170173685062</v>
      </c>
      <c r="R2115" s="21">
        <v>-0.1027856704438278</v>
      </c>
      <c r="S2115" s="21">
        <v>0.33333333333333359</v>
      </c>
      <c r="T2115" s="21">
        <v>0.13952219628312115</v>
      </c>
      <c r="U2115" s="21">
        <v>0.17646045238581706</v>
      </c>
      <c r="V2115" s="21">
        <v>-2.1898793152977526E-2</v>
      </c>
      <c r="W2115" s="21">
        <v>23.570964183223527</v>
      </c>
      <c r="X2115" s="21">
        <v>0.7929242782483934</v>
      </c>
      <c r="Y2115" s="21">
        <v>-1.0000000000000011</v>
      </c>
      <c r="Z2115" s="21">
        <v>-1.0000000000000011</v>
      </c>
      <c r="AA2115" s="21">
        <v>57.645448543610733</v>
      </c>
      <c r="AB2115" s="21">
        <v>0.1996939696667076</v>
      </c>
      <c r="AC2115" s="21">
        <v>7.7912715949137235E-2</v>
      </c>
      <c r="AD2115" s="21">
        <v>0.40593871500077566</v>
      </c>
      <c r="AE2115" s="21">
        <v>34.177270030831032</v>
      </c>
      <c r="AF2115" s="21">
        <v>-1.0000000000000011</v>
      </c>
      <c r="AG2115" s="21">
        <v>-1.0000000000000011</v>
      </c>
      <c r="AH2115" s="21">
        <v>-1.0000000000000011</v>
      </c>
      <c r="AI2115" s="21">
        <v>0</v>
      </c>
      <c r="AJ2115" s="21">
        <v>-2.1898793152977526E-2</v>
      </c>
      <c r="AK2115" s="21">
        <v>0.35447495768753745</v>
      </c>
      <c r="AL2115" s="21">
        <v>1.6245616433209455E-2</v>
      </c>
      <c r="AM2115" s="21">
        <v>-3.0797202087912878E-2</v>
      </c>
      <c r="AN2115" s="21">
        <v>-0.34451410922438558</v>
      </c>
      <c r="AO2115" s="21">
        <v>1.0024447362398656</v>
      </c>
      <c r="AP2115" s="21">
        <v>-8.5316246484435929</v>
      </c>
      <c r="AQ2115" s="21">
        <v>25.859549239345885</v>
      </c>
      <c r="AR2115" s="21">
        <v>0.62741718884929465</v>
      </c>
      <c r="AS2115" s="21">
        <v>0.83106736251709845</v>
      </c>
      <c r="AT2115" s="21">
        <v>-1.0000000000000011</v>
      </c>
      <c r="AU2115" s="21">
        <v>-1.0000000000000011</v>
      </c>
      <c r="AV2115" s="21">
        <v>-6.5124673913921682E-2</v>
      </c>
      <c r="AW2115" s="21">
        <v>56.559303386498314</v>
      </c>
      <c r="AX2115" s="21">
        <v>54.369424071200584</v>
      </c>
      <c r="AY2115" s="21">
        <v>0.11599520693357526</v>
      </c>
      <c r="AZ2115" s="21">
        <v>-20.193671592198914</v>
      </c>
      <c r="BA2115" s="26">
        <v>1385.4652759804203</v>
      </c>
    </row>
    <row r="2116" spans="1:100" x14ac:dyDescent="0.25">
      <c r="A2116">
        <v>5045</v>
      </c>
      <c r="B2116" t="s">
        <v>2441</v>
      </c>
      <c r="C2116" s="26">
        <v>3</v>
      </c>
      <c r="D2116" s="21">
        <v>2.8850411621709853</v>
      </c>
      <c r="E2116" s="21">
        <v>4.937489853883173E-2</v>
      </c>
      <c r="F2116" s="21">
        <v>-0.95896626290173637</v>
      </c>
      <c r="G2116" s="21">
        <v>-0.95269740878589282</v>
      </c>
      <c r="H2116" s="21">
        <v>9.8655926340291328E-2</v>
      </c>
      <c r="I2116" s="21">
        <v>0</v>
      </c>
      <c r="J2116" s="21">
        <v>5.9193555804174744</v>
      </c>
      <c r="K2116" s="21">
        <v>9.8655926340291328E-2</v>
      </c>
      <c r="L2116" s="21">
        <v>-1.0000000000000011</v>
      </c>
      <c r="M2116" s="21">
        <v>-1.0000000000000011</v>
      </c>
      <c r="N2116" s="21">
        <v>1.9731185268058273</v>
      </c>
      <c r="O2116" s="21">
        <v>7.8516993338025705</v>
      </c>
      <c r="P2116" s="21">
        <v>1.4740902806136094</v>
      </c>
      <c r="Q2116" s="21">
        <v>-1.490596574900414</v>
      </c>
      <c r="R2116" s="21">
        <v>-0.31980814678107017</v>
      </c>
      <c r="S2116" s="21">
        <v>0.33333333333333381</v>
      </c>
      <c r="T2116" s="21">
        <v>0.41438113915421876</v>
      </c>
      <c r="U2116" s="21">
        <v>3.8177725850604381E-2</v>
      </c>
      <c r="V2116" s="21">
        <v>-6.207612352909439E-5</v>
      </c>
      <c r="W2116" s="21">
        <v>27.486967834973459</v>
      </c>
      <c r="X2116" s="21">
        <v>0.88244479862938918</v>
      </c>
      <c r="Y2116" s="21">
        <v>-1.0000000000000011</v>
      </c>
      <c r="Z2116" s="21">
        <v>-1.0000000000000011</v>
      </c>
      <c r="AA2116" s="21">
        <v>39.618942871143666</v>
      </c>
      <c r="AB2116" s="21">
        <v>0.13813376501833954</v>
      </c>
      <c r="AC2116" s="21">
        <v>-3.3020237462998127E-2</v>
      </c>
      <c r="AD2116" s="21">
        <v>0.14392213610368379</v>
      </c>
      <c r="AE2116" s="21">
        <v>12.451783182951262</v>
      </c>
      <c r="AF2116" s="21">
        <v>-1.0000000000000011</v>
      </c>
      <c r="AG2116" s="21">
        <v>-1.0000000000000011</v>
      </c>
      <c r="AH2116" s="21">
        <v>-1.0000000000000011</v>
      </c>
      <c r="AI2116" s="21">
        <v>-8.0823788629666396E-2</v>
      </c>
      <c r="AJ2116" s="21">
        <v>-6.207612352909439E-5</v>
      </c>
      <c r="AK2116" s="21">
        <v>-4.8471054566567737E-2</v>
      </c>
      <c r="AL2116" s="21">
        <v>0.22806033235227177</v>
      </c>
      <c r="AM2116" s="21">
        <v>0.46757279003218588</v>
      </c>
      <c r="AN2116" s="21">
        <v>-0.21105642595628901</v>
      </c>
      <c r="AO2116" s="21">
        <v>11.446964477971809</v>
      </c>
      <c r="AP2116" s="21">
        <v>-4.1361089871458674</v>
      </c>
      <c r="AQ2116" s="21">
        <v>33.406323415390958</v>
      </c>
      <c r="AR2116" s="21">
        <v>0.78583012221462756</v>
      </c>
      <c r="AS2116" s="21">
        <v>0.98110072496968059</v>
      </c>
      <c r="AT2116" s="21">
        <v>-1.0000000000000011</v>
      </c>
      <c r="AU2116" s="21">
        <v>-1.0000000000000011</v>
      </c>
      <c r="AV2116" s="21">
        <v>-1.2725055555669624</v>
      </c>
      <c r="AW2116" s="21">
        <v>43.334533217800377</v>
      </c>
      <c r="AX2116" s="21">
        <v>41.711849832854149</v>
      </c>
      <c r="AY2116" s="21">
        <v>-0.13699769152218394</v>
      </c>
      <c r="AZ2116" s="21">
        <v>-35.995811353796348</v>
      </c>
      <c r="BA2116" s="26">
        <v>1434.0899818914925</v>
      </c>
    </row>
    <row r="2117" spans="1:100" x14ac:dyDescent="0.25">
      <c r="A2117">
        <v>5046</v>
      </c>
      <c r="B2117" t="s">
        <v>2442</v>
      </c>
      <c r="C2117" s="26">
        <v>3</v>
      </c>
      <c r="D2117" s="21">
        <v>4.8635513858141843</v>
      </c>
      <c r="E2117" s="21">
        <v>0.28331806173194146</v>
      </c>
      <c r="F2117" s="21">
        <v>-0.50766724317102452</v>
      </c>
      <c r="G2117" s="21">
        <v>-0.49581651066699461</v>
      </c>
      <c r="H2117" s="21">
        <v>-0.1385125703845313</v>
      </c>
      <c r="I2117" s="21">
        <v>0</v>
      </c>
      <c r="J2117" s="21">
        <v>-8.3107542230718732</v>
      </c>
      <c r="K2117" s="21">
        <v>-0.1385125703845313</v>
      </c>
      <c r="L2117" s="21">
        <v>-0.99999999999999989</v>
      </c>
      <c r="M2117" s="21">
        <v>-0.99999999999999989</v>
      </c>
      <c r="N2117" s="21">
        <v>-2.7702514076906253</v>
      </c>
      <c r="O2117" s="21">
        <v>-3.9430193479246878</v>
      </c>
      <c r="P2117" s="21">
        <v>-2.671621998718833</v>
      </c>
      <c r="Q2117" s="21">
        <v>0.59232261011228882</v>
      </c>
      <c r="R2117" s="21">
        <v>-0.2027408178585437</v>
      </c>
      <c r="S2117" s="21">
        <v>0.33333333333333309</v>
      </c>
      <c r="T2117" s="21">
        <v>0.37620631579034031</v>
      </c>
      <c r="U2117" s="21">
        <v>8.0876705023443393E-2</v>
      </c>
      <c r="V2117" s="21">
        <v>0</v>
      </c>
      <c r="W2117" s="21">
        <v>37.157156981265949</v>
      </c>
      <c r="X2117" s="21">
        <v>1.1992059744963586</v>
      </c>
      <c r="Y2117" s="21">
        <v>-0.99999999999999989</v>
      </c>
      <c r="Z2117" s="21">
        <v>-0.99999999999999989</v>
      </c>
      <c r="AA2117" s="21">
        <v>75.788190279346125</v>
      </c>
      <c r="AB2117" s="21">
        <v>0.19809958053566554</v>
      </c>
      <c r="AC2117" s="21">
        <v>0.39476895728020173</v>
      </c>
      <c r="AD2117" s="21">
        <v>0.18380694450290805</v>
      </c>
      <c r="AE2117" s="21">
        <v>38.833774115938759</v>
      </c>
      <c r="AF2117" s="21">
        <v>-0.99999999999999989</v>
      </c>
      <c r="AG2117" s="21">
        <v>-0.99999999999999989</v>
      </c>
      <c r="AH2117" s="21">
        <v>-0.99999999999999989</v>
      </c>
      <c r="AI2117" s="21">
        <v>-2.012524685408152E-2</v>
      </c>
      <c r="AJ2117" s="21">
        <v>0</v>
      </c>
      <c r="AK2117" s="21">
        <v>8.8991164932078717E-2</v>
      </c>
      <c r="AL2117" s="21">
        <v>-0.14062971035354277</v>
      </c>
      <c r="AM2117" s="21">
        <v>0.43731231991202202</v>
      </c>
      <c r="AN2117" s="21">
        <v>-4.758926980284528E-2</v>
      </c>
      <c r="AO2117" s="21">
        <v>11.377763822460942</v>
      </c>
      <c r="AP2117" s="21">
        <v>-1.8928802968388461</v>
      </c>
      <c r="AQ2117" s="21">
        <v>28.84640275819406</v>
      </c>
      <c r="AR2117" s="21">
        <v>0.79041635414711731</v>
      </c>
      <c r="AS2117" s="21">
        <v>1.0606934041118272</v>
      </c>
      <c r="AT2117" s="21">
        <v>-0.99999999999999989</v>
      </c>
      <c r="AU2117" s="21">
        <v>-0.99999999999999989</v>
      </c>
      <c r="AV2117" s="21">
        <v>-0.69855732852553809</v>
      </c>
      <c r="AW2117" s="21">
        <v>69.952290634582624</v>
      </c>
      <c r="AX2117" s="21">
        <v>69.54978569750098</v>
      </c>
      <c r="AY2117" s="21">
        <v>0.21265385327262609</v>
      </c>
      <c r="AZ2117" s="21">
        <v>0.27803893658989992</v>
      </c>
      <c r="BA2117" s="26">
        <v>1466.4087111199397</v>
      </c>
    </row>
    <row r="2118" spans="1:100" x14ac:dyDescent="0.25">
      <c r="A2118">
        <v>5047</v>
      </c>
      <c r="B2118" t="s">
        <v>2443</v>
      </c>
      <c r="C2118" s="26">
        <v>2</v>
      </c>
      <c r="D2118" s="21">
        <v>2.2644666213971654</v>
      </c>
      <c r="E2118" s="21">
        <v>-0.32596408937042198</v>
      </c>
      <c r="F2118" s="21">
        <v>-0.73474891170418577</v>
      </c>
      <c r="G2118" s="21">
        <v>-0.73041860588236807</v>
      </c>
      <c r="H2118" s="21">
        <v>-9.8881151978960899E-2</v>
      </c>
      <c r="I2118" s="21">
        <v>0</v>
      </c>
      <c r="J2118" s="21">
        <v>-5.9328691187376537</v>
      </c>
      <c r="K2118" s="21">
        <v>-9.8881151978960899E-2</v>
      </c>
      <c r="L2118" s="21">
        <v>-1</v>
      </c>
      <c r="M2118" s="21">
        <v>-1</v>
      </c>
      <c r="N2118" s="21">
        <v>-1.9776230395792176</v>
      </c>
      <c r="O2118" s="21">
        <v>-2.3178310150735211</v>
      </c>
      <c r="P2118" s="21">
        <v>-1.4830555950162707</v>
      </c>
      <c r="Q2118" s="21">
        <v>-3.1780269333130304</v>
      </c>
      <c r="R2118" s="21">
        <v>-1.0423254226461167</v>
      </c>
      <c r="S2118" s="21">
        <v>0.29637097949014174</v>
      </c>
      <c r="T2118" s="21">
        <v>0.14035951412271538</v>
      </c>
      <c r="U2118" s="21">
        <v>-0.10046793794000977</v>
      </c>
      <c r="V2118" s="21">
        <v>-2.2915706463573507E-2</v>
      </c>
      <c r="W2118" s="21">
        <v>13.077868807062016</v>
      </c>
      <c r="X2118" s="21">
        <v>-2.2131582478797984E-2</v>
      </c>
      <c r="Y2118" s="21">
        <v>-1</v>
      </c>
      <c r="Z2118" s="21">
        <v>-1</v>
      </c>
      <c r="AA2118" s="21">
        <v>19.273146142520897</v>
      </c>
      <c r="AB2118" s="21">
        <v>-8.2331145214158116E-2</v>
      </c>
      <c r="AC2118" s="21">
        <v>-8.2193324505099086E-2</v>
      </c>
      <c r="AD2118" s="21">
        <v>-8.5068628350729106E-2</v>
      </c>
      <c r="AE2118" s="21">
        <v>-0.78128198043042119</v>
      </c>
      <c r="AF2118" s="21">
        <v>-1</v>
      </c>
      <c r="AG2118" s="21">
        <v>-1</v>
      </c>
      <c r="AH2118" s="21">
        <v>-1</v>
      </c>
      <c r="AI2118" s="21">
        <v>-1.2832693219121843E-2</v>
      </c>
      <c r="AJ2118" s="21">
        <v>-2.2915706463573507E-2</v>
      </c>
      <c r="AK2118" s="21">
        <v>0.33109579890972551</v>
      </c>
      <c r="AL2118" s="21">
        <v>-0.15926784192047816</v>
      </c>
      <c r="AM2118" s="21">
        <v>0.37728942678394933</v>
      </c>
      <c r="AN2118" s="21">
        <v>-0.19384856656889554</v>
      </c>
      <c r="AO2118" s="21">
        <v>9.9942857905222464</v>
      </c>
      <c r="AP2118" s="21">
        <v>-4.5491245001996656</v>
      </c>
      <c r="AQ2118" s="21">
        <v>17.544912161935823</v>
      </c>
      <c r="AR2118" s="21">
        <v>0.43166165481151858</v>
      </c>
      <c r="AS2118" s="21">
        <v>3.7388749966258739E-2</v>
      </c>
      <c r="AT2118" s="21">
        <v>-1</v>
      </c>
      <c r="AU2118" s="21">
        <v>-1</v>
      </c>
      <c r="AV2118" s="21">
        <v>-1.3314914619368716</v>
      </c>
      <c r="AW2118" s="21">
        <v>27.654569381759451</v>
      </c>
      <c r="AX2118" s="21">
        <v>27.412607069036206</v>
      </c>
      <c r="AY2118" s="21">
        <v>-4.2613129198062205E-2</v>
      </c>
      <c r="AZ2118" s="21">
        <v>-36.664254932866214</v>
      </c>
      <c r="BA2118" s="26">
        <v>1363.4391839042125</v>
      </c>
    </row>
    <row r="2119" spans="1:100" x14ac:dyDescent="0.25">
      <c r="A2119">
        <v>5048</v>
      </c>
      <c r="B2119" t="s">
        <v>2374</v>
      </c>
      <c r="C2119" s="26">
        <v>2</v>
      </c>
      <c r="D2119" s="21">
        <v>5.9637922538060426</v>
      </c>
      <c r="E2119" s="21">
        <v>0.49576000993977637</v>
      </c>
      <c r="F2119" s="21">
        <v>1.3114338572089552</v>
      </c>
      <c r="G2119" s="21">
        <v>1.3250560708760533</v>
      </c>
      <c r="H2119" s="21">
        <v>0.32635455325585783</v>
      </c>
      <c r="I2119" s="21">
        <v>0</v>
      </c>
      <c r="J2119" s="21">
        <v>19.581273195351468</v>
      </c>
      <c r="K2119" s="21">
        <v>0.32635455325585783</v>
      </c>
      <c r="L2119" s="21">
        <v>-1</v>
      </c>
      <c r="M2119" s="21">
        <v>-1</v>
      </c>
      <c r="N2119" s="21">
        <v>6.5270910651171556</v>
      </c>
      <c r="O2119" s="21">
        <v>24.184691954564585</v>
      </c>
      <c r="P2119" s="21">
        <v>2.6785377384789384</v>
      </c>
      <c r="Q2119" s="21">
        <v>6.5486971112468568</v>
      </c>
      <c r="R2119" s="21">
        <v>2.1524015566729955</v>
      </c>
      <c r="S2119" s="21">
        <v>0.37585968424436489</v>
      </c>
      <c r="T2119" s="21">
        <v>0.47596242151385987</v>
      </c>
      <c r="U2119" s="21">
        <v>0.31510280184916217</v>
      </c>
      <c r="V2119" s="21">
        <v>3.2034606245251097E-2</v>
      </c>
      <c r="W2119" s="21">
        <v>39.306273661308104</v>
      </c>
      <c r="X2119" s="21">
        <v>1.903040850988972</v>
      </c>
      <c r="Y2119" s="21">
        <v>-1</v>
      </c>
      <c r="Z2119" s="21">
        <v>-1</v>
      </c>
      <c r="AA2119" s="21">
        <v>73.273207271603383</v>
      </c>
      <c r="AB2119" s="21">
        <v>0.38380891632554048</v>
      </c>
      <c r="AC2119" s="21">
        <v>0.38412363607434552</v>
      </c>
      <c r="AD2119" s="21">
        <v>0.37724380587009576</v>
      </c>
      <c r="AE2119" s="21">
        <v>42.162563157461769</v>
      </c>
      <c r="AF2119" s="21">
        <v>-1</v>
      </c>
      <c r="AG2119" s="21">
        <v>-1</v>
      </c>
      <c r="AH2119" s="21">
        <v>-1</v>
      </c>
      <c r="AI2119" s="21">
        <v>1.729890435672915E-2</v>
      </c>
      <c r="AJ2119" s="21">
        <v>3.2034606245251097E-2</v>
      </c>
      <c r="AK2119" s="21">
        <v>-0.23048277572719195</v>
      </c>
      <c r="AL2119" s="21">
        <v>0.4023107327164393</v>
      </c>
      <c r="AM2119" s="21">
        <v>-0.27679426442337024</v>
      </c>
      <c r="AN2119" s="21">
        <v>0.46023512463842403</v>
      </c>
      <c r="AO2119" s="21">
        <v>-6.661246841538329</v>
      </c>
      <c r="AP2119" s="21">
        <v>12.10640813186091</v>
      </c>
      <c r="AQ2119" s="21">
        <v>45.466900312512436</v>
      </c>
      <c r="AR2119" s="21">
        <v>1.0462792686144005</v>
      </c>
      <c r="AS2119" s="21">
        <v>2.0249849979152517</v>
      </c>
      <c r="AT2119" s="21">
        <v>-1</v>
      </c>
      <c r="AU2119" s="21">
        <v>-1</v>
      </c>
      <c r="AV2119" s="21">
        <v>2.9080398802410885</v>
      </c>
      <c r="AW2119" s="21">
        <v>89.885689013207738</v>
      </c>
      <c r="AX2119" s="21">
        <v>90.458994043334656</v>
      </c>
      <c r="AY2119" s="21">
        <v>0.43673337888741448</v>
      </c>
      <c r="AZ2119" s="21">
        <v>47.313668024326084</v>
      </c>
      <c r="BA2119" s="26">
        <v>1529.7321187354366</v>
      </c>
    </row>
    <row r="2120" spans="1:100" x14ac:dyDescent="0.25">
      <c r="A2120">
        <v>5049</v>
      </c>
      <c r="B2120" t="s">
        <v>2444</v>
      </c>
      <c r="C2120" s="26">
        <v>2</v>
      </c>
      <c r="D2120" s="21">
        <v>3.8930894814490835</v>
      </c>
      <c r="E2120" s="21">
        <v>3.5798779263751065E-2</v>
      </c>
      <c r="F2120" s="21">
        <v>0.16608014862546297</v>
      </c>
      <c r="G2120" s="21">
        <v>0.17450120369026229</v>
      </c>
      <c r="H2120" s="21">
        <v>8.8328263809819049E-2</v>
      </c>
      <c r="I2120" s="21">
        <v>0</v>
      </c>
      <c r="J2120" s="21">
        <v>5.2996958285891429</v>
      </c>
      <c r="K2120" s="21">
        <v>8.8328263809819049E-2</v>
      </c>
      <c r="L2120" s="21">
        <v>-1</v>
      </c>
      <c r="M2120" s="21">
        <v>-1</v>
      </c>
      <c r="N2120" s="21">
        <v>1.7665652761963808</v>
      </c>
      <c r="O2120" s="21">
        <v>9.3498671132736213</v>
      </c>
      <c r="P2120" s="21">
        <v>0.34907996444692063</v>
      </c>
      <c r="Q2120" s="21">
        <v>1.1041495243651884</v>
      </c>
      <c r="R2120" s="21">
        <v>0.36414859644576136</v>
      </c>
      <c r="S2120" s="21">
        <v>0.33136576895785003</v>
      </c>
      <c r="T2120" s="21">
        <v>0.28810821785637297</v>
      </c>
      <c r="U2120" s="21">
        <v>8.2486490526623449E-2</v>
      </c>
      <c r="V2120" s="21">
        <v>1.2760907279373472E-3</v>
      </c>
      <c r="W2120" s="21">
        <v>24.624886824101658</v>
      </c>
      <c r="X2120" s="21">
        <v>0.82542284939362309</v>
      </c>
      <c r="Y2120" s="21">
        <v>-1</v>
      </c>
      <c r="Z2120" s="21">
        <v>-1</v>
      </c>
      <c r="AA2120" s="21">
        <v>43.046596424527408</v>
      </c>
      <c r="AB2120" s="21">
        <v>0.12288635539154479</v>
      </c>
      <c r="AC2120" s="21">
        <v>0.12310205565181921</v>
      </c>
      <c r="AD2120" s="21">
        <v>0.1184637647595253</v>
      </c>
      <c r="AE2120" s="21">
        <v>18.124684901041018</v>
      </c>
      <c r="AF2120" s="21">
        <v>-1</v>
      </c>
      <c r="AG2120" s="21">
        <v>-1</v>
      </c>
      <c r="AH2120" s="21">
        <v>-1</v>
      </c>
      <c r="AI2120" s="21">
        <v>4.3269985468582243E-4</v>
      </c>
      <c r="AJ2120" s="21">
        <v>1.2760907279373472E-3</v>
      </c>
      <c r="AK2120" s="21">
        <v>8.3861628347265627E-2</v>
      </c>
      <c r="AL2120" s="21">
        <v>8.79663286419817E-2</v>
      </c>
      <c r="AM2120" s="21">
        <v>8.9330009922957435E-2</v>
      </c>
      <c r="AN2120" s="21">
        <v>9.4110850292096329E-2</v>
      </c>
      <c r="AO2120" s="21">
        <v>2.6617111846875949</v>
      </c>
      <c r="AP2120" s="21">
        <v>2.7834501056349858</v>
      </c>
      <c r="AQ2120" s="21">
        <v>29.83752782186529</v>
      </c>
      <c r="AR2120" s="21">
        <v>0.70224618710048325</v>
      </c>
      <c r="AS2120" s="21">
        <v>0.91242517758003838</v>
      </c>
      <c r="AT2120" s="21">
        <v>-1</v>
      </c>
      <c r="AU2120" s="21">
        <v>-1</v>
      </c>
      <c r="AV2120" s="21">
        <v>0.53495619524911486</v>
      </c>
      <c r="AW2120" s="21">
        <v>55.051731488953017</v>
      </c>
      <c r="AX2120" s="21">
        <v>55.168689466995033</v>
      </c>
      <c r="AY2120" s="21">
        <v>0.16841849075849716</v>
      </c>
      <c r="AZ2120" s="21">
        <v>0.30690647816727645</v>
      </c>
      <c r="BA2120" s="26">
        <v>1401.4771477194595</v>
      </c>
    </row>
    <row r="2121" spans="1:100" x14ac:dyDescent="0.25">
      <c r="A2121">
        <v>5050</v>
      </c>
      <c r="B2121" t="s">
        <v>2445</v>
      </c>
      <c r="C2121" s="26">
        <v>3</v>
      </c>
      <c r="D2121" s="21">
        <v>4.4585999036930426</v>
      </c>
      <c r="E2121" s="21">
        <v>4.2643648113492146E-2</v>
      </c>
      <c r="F2121" s="21">
        <v>-0.63557954207057676</v>
      </c>
      <c r="G2121" s="21">
        <v>-0.61704199757466061</v>
      </c>
      <c r="H2121" s="21">
        <v>-8.370290738947328E-2</v>
      </c>
      <c r="I2121" s="21">
        <v>0</v>
      </c>
      <c r="J2121" s="21">
        <v>-5.0221744433683968</v>
      </c>
      <c r="K2121" s="21">
        <v>-8.370290738947328E-2</v>
      </c>
      <c r="L2121" s="21">
        <v>-1</v>
      </c>
      <c r="M2121" s="21">
        <v>-1</v>
      </c>
      <c r="N2121" s="21">
        <v>-1.6740581477894654</v>
      </c>
      <c r="O2121" s="21">
        <v>-1.1806165372500119</v>
      </c>
      <c r="P2121" s="21">
        <v>0.32177243085131302</v>
      </c>
      <c r="Q2121" s="21">
        <v>2.1450131680822535</v>
      </c>
      <c r="R2121" s="21">
        <v>0.67540136052300004</v>
      </c>
      <c r="S2121" s="21">
        <v>0.33333333333333354</v>
      </c>
      <c r="T2121" s="21">
        <v>0.38752291025498636</v>
      </c>
      <c r="U2121" s="21">
        <v>-4.3587541600436909E-2</v>
      </c>
      <c r="V2121" s="21">
        <v>0</v>
      </c>
      <c r="W2121" s="21">
        <v>30.438864375094223</v>
      </c>
      <c r="X2121" s="21">
        <v>0.66220156943973796</v>
      </c>
      <c r="Y2121" s="21">
        <v>-1</v>
      </c>
      <c r="Z2121" s="21">
        <v>-1</v>
      </c>
      <c r="AA2121" s="21">
        <v>75.703063105803821</v>
      </c>
      <c r="AB2121" s="21">
        <v>0.20148335977903895</v>
      </c>
      <c r="AC2121" s="21">
        <v>0.37807136737622304</v>
      </c>
      <c r="AD2121" s="21">
        <v>0.31222122024846932</v>
      </c>
      <c r="AE2121" s="21">
        <v>44.588797370186541</v>
      </c>
      <c r="AF2121" s="21">
        <v>-1</v>
      </c>
      <c r="AG2121" s="21">
        <v>-1</v>
      </c>
      <c r="AH2121" s="21">
        <v>-1</v>
      </c>
      <c r="AI2121" s="21">
        <v>0</v>
      </c>
      <c r="AJ2121" s="21">
        <v>0</v>
      </c>
      <c r="AK2121" s="21">
        <v>4.1472276713088313E-2</v>
      </c>
      <c r="AL2121" s="21">
        <v>-0.11514988369790992</v>
      </c>
      <c r="AM2121" s="21">
        <v>-3.9122338085590902E-2</v>
      </c>
      <c r="AN2121" s="21">
        <v>-0.21575715100593221</v>
      </c>
      <c r="AO2121" s="21">
        <v>-0.77069706857433029</v>
      </c>
      <c r="AP2121" s="21">
        <v>-5.9696781936378551</v>
      </c>
      <c r="AQ2121" s="21">
        <v>25.416689931725831</v>
      </c>
      <c r="AR2121" s="21">
        <v>0.67726870198788214</v>
      </c>
      <c r="AS2121" s="21">
        <v>0.57849866205026401</v>
      </c>
      <c r="AT2121" s="21">
        <v>-1</v>
      </c>
      <c r="AU2121" s="21">
        <v>-1</v>
      </c>
      <c r="AV2121" s="21">
        <v>5.8359362948339655E-2</v>
      </c>
      <c r="AW2121" s="21">
        <v>68.552768374915885</v>
      </c>
      <c r="AX2121" s="21">
        <v>68.552768374915885</v>
      </c>
      <c r="AY2121" s="21">
        <v>0.17722998787678235</v>
      </c>
      <c r="AZ2121" s="21">
        <v>-15.53545634160831</v>
      </c>
      <c r="BA2121" s="26">
        <v>1467.9811686222688</v>
      </c>
    </row>
    <row r="2122" spans="1:100" x14ac:dyDescent="0.25">
      <c r="A2122">
        <v>5052</v>
      </c>
      <c r="B2122" t="s">
        <v>2446</v>
      </c>
      <c r="C2122" s="26">
        <v>3</v>
      </c>
      <c r="D2122" s="21">
        <v>5.6498352454946366</v>
      </c>
      <c r="E2122" s="21">
        <v>0</v>
      </c>
      <c r="F2122" s="21">
        <v>1.3524642900623642E-3</v>
      </c>
      <c r="G2122" s="21">
        <v>1.3524642900623642E-3</v>
      </c>
      <c r="H2122" s="21">
        <v>0.13223056051134821</v>
      </c>
      <c r="I2122" s="21">
        <v>0</v>
      </c>
      <c r="J2122" s="21">
        <v>7.9338336306808968</v>
      </c>
      <c r="K2122" s="21">
        <v>0.13223056051134821</v>
      </c>
      <c r="L2122" s="21">
        <v>-1.0000000000000022</v>
      </c>
      <c r="M2122" s="21">
        <v>-1.0000000000000022</v>
      </c>
      <c r="N2122" s="21">
        <v>2.6446112102269645</v>
      </c>
      <c r="O2122" s="21">
        <v>13.585021340465596</v>
      </c>
      <c r="P2122" s="21">
        <v>0.41529467078591958</v>
      </c>
      <c r="Q2122" s="21">
        <v>-3.2448082117069996E-2</v>
      </c>
      <c r="R2122" s="21">
        <v>1.6840406972128456E-2</v>
      </c>
      <c r="S2122" s="21">
        <v>0.33333333333333409</v>
      </c>
      <c r="T2122" s="21">
        <v>0.49334657108987989</v>
      </c>
      <c r="U2122" s="21">
        <v>-0.18513399440866662</v>
      </c>
      <c r="V2122" s="21">
        <v>0</v>
      </c>
      <c r="W2122" s="21">
        <v>20.372613980127966</v>
      </c>
      <c r="X2122" s="21">
        <v>0.11392660403374484</v>
      </c>
      <c r="Y2122" s="21">
        <v>-1.0000000000000022</v>
      </c>
      <c r="Z2122" s="21">
        <v>-1.0000000000000022</v>
      </c>
      <c r="AA2122" s="21">
        <v>48.150623739930275</v>
      </c>
      <c r="AB2122" s="21">
        <v>0.62142001752885723</v>
      </c>
      <c r="AC2122" s="21">
        <v>-0.11077096421046423</v>
      </c>
      <c r="AD2122" s="21">
        <v>4.4574333738210778E-2</v>
      </c>
      <c r="AE2122" s="21">
        <v>27.76116935283018</v>
      </c>
      <c r="AF2122" s="21">
        <v>-1.0000000000000022</v>
      </c>
      <c r="AG2122" s="21">
        <v>-1.0000000000000022</v>
      </c>
      <c r="AH2122" s="21">
        <v>-1.0000000000000022</v>
      </c>
      <c r="AI2122" s="21">
        <v>0</v>
      </c>
      <c r="AJ2122" s="21">
        <v>0</v>
      </c>
      <c r="AK2122" s="21">
        <v>0.62943967486226271</v>
      </c>
      <c r="AL2122" s="21">
        <v>0.19026683786159043</v>
      </c>
      <c r="AM2122" s="21">
        <v>7.4006407415427328E-2</v>
      </c>
      <c r="AN2122" s="21">
        <v>0.89052414078338782</v>
      </c>
      <c r="AO2122" s="21">
        <v>4.9973585596969956</v>
      </c>
      <c r="AP2122" s="21">
        <v>23.214437708892643</v>
      </c>
      <c r="AQ2122" s="21">
        <v>28.306447610808846</v>
      </c>
      <c r="AR2122" s="21">
        <v>0.64154591001454742</v>
      </c>
      <c r="AS2122" s="21">
        <v>0.24615716454509307</v>
      </c>
      <c r="AT2122" s="21">
        <v>-1.0000000000000022</v>
      </c>
      <c r="AU2122" s="21">
        <v>-1.0000000000000022</v>
      </c>
      <c r="AV2122" s="21">
        <v>1.8192871262190824E-2</v>
      </c>
      <c r="AW2122" s="21">
        <v>84.950082789288501</v>
      </c>
      <c r="AX2122" s="21">
        <v>84.950082789288501</v>
      </c>
      <c r="AY2122" s="21">
        <v>0.35059545949624304</v>
      </c>
      <c r="AZ2122" s="21">
        <v>23.258457392403443</v>
      </c>
      <c r="BA2122" s="26">
        <v>1459.100840031487</v>
      </c>
    </row>
    <row r="2123" spans="1:100" x14ac:dyDescent="0.25">
      <c r="A2123">
        <v>5053</v>
      </c>
      <c r="B2123" t="s">
        <v>2447</v>
      </c>
      <c r="C2123" s="26">
        <v>3</v>
      </c>
      <c r="D2123" s="21">
        <v>5.2209783877870803</v>
      </c>
      <c r="E2123" s="21">
        <v>2.6304508091578319E-2</v>
      </c>
      <c r="F2123" s="21">
        <v>0.92359785131444649</v>
      </c>
      <c r="G2123" s="21">
        <v>0.90898771450940197</v>
      </c>
      <c r="H2123" s="21">
        <v>0.6521470587955569</v>
      </c>
      <c r="I2123" s="21">
        <v>0</v>
      </c>
      <c r="J2123" s="21">
        <v>39.128823527733417</v>
      </c>
      <c r="K2123" s="21">
        <v>0.6521470587955569</v>
      </c>
      <c r="L2123" s="21">
        <v>-1.0000000000000004</v>
      </c>
      <c r="M2123" s="21">
        <v>-1.0000000000000004</v>
      </c>
      <c r="N2123" s="21">
        <v>13.042941175911146</v>
      </c>
      <c r="O2123" s="21">
        <v>45.258789630029938</v>
      </c>
      <c r="P2123" s="21">
        <v>-1.3842928311416396</v>
      </c>
      <c r="Q2123" s="21">
        <v>1.5316673804943139</v>
      </c>
      <c r="R2123" s="21">
        <v>0.36948593983223288</v>
      </c>
      <c r="S2123" s="21">
        <v>0.33333333333333354</v>
      </c>
      <c r="T2123" s="21">
        <v>0.36513169202239565</v>
      </c>
      <c r="U2123" s="21">
        <v>0.39279313264177879</v>
      </c>
      <c r="V2123" s="21">
        <v>0</v>
      </c>
      <c r="W2123" s="21">
        <v>17.564443968078031</v>
      </c>
      <c r="X2123" s="21">
        <v>1.6453699165471962</v>
      </c>
      <c r="Y2123" s="21">
        <v>-1.0000000000000004</v>
      </c>
      <c r="Z2123" s="21">
        <v>-1.0000000000000004</v>
      </c>
      <c r="AA2123" s="21">
        <v>68.809461586112675</v>
      </c>
      <c r="AB2123" s="21">
        <v>0.20324299706866</v>
      </c>
      <c r="AC2123" s="21">
        <v>0.41825381623879881</v>
      </c>
      <c r="AD2123" s="21">
        <v>0.39601382025658916</v>
      </c>
      <c r="AE2123" s="21">
        <v>50.875531678202385</v>
      </c>
      <c r="AF2123" s="21">
        <v>-1.0000000000000004</v>
      </c>
      <c r="AG2123" s="21">
        <v>-1.0000000000000004</v>
      </c>
      <c r="AH2123" s="21">
        <v>-1.0000000000000004</v>
      </c>
      <c r="AI2123" s="21">
        <v>0</v>
      </c>
      <c r="AJ2123" s="21">
        <v>0</v>
      </c>
      <c r="AK2123" s="21">
        <v>-1.2222259307358894E-2</v>
      </c>
      <c r="AL2123" s="21">
        <v>4.373189118929191E-2</v>
      </c>
      <c r="AM2123" s="21">
        <v>0.36911546148626306</v>
      </c>
      <c r="AN2123" s="21">
        <v>7.1835678602881065E-2</v>
      </c>
      <c r="AO2123" s="21">
        <v>9.1667752406197813</v>
      </c>
      <c r="AP2123" s="21">
        <v>2.0145514210184858</v>
      </c>
      <c r="AQ2123" s="21">
        <v>56.69326749581149</v>
      </c>
      <c r="AR2123" s="21">
        <v>1.0912581579975087</v>
      </c>
      <c r="AS2123" s="21">
        <v>2.2975169753427545</v>
      </c>
      <c r="AT2123" s="21">
        <v>-1.0000000000000004</v>
      </c>
      <c r="AU2123" s="21">
        <v>-1.0000000000000004</v>
      </c>
      <c r="AV2123" s="21">
        <v>1.2784736543416351</v>
      </c>
      <c r="AW2123" s="21">
        <v>116.08280263716107</v>
      </c>
      <c r="AX2123" s="21">
        <v>116.08280263716107</v>
      </c>
      <c r="AY2123" s="21">
        <v>0.36948711360506648</v>
      </c>
      <c r="AZ2123" s="21">
        <v>21.443126274079003</v>
      </c>
      <c r="BA2123" s="26">
        <v>1523.3265590857716</v>
      </c>
    </row>
    <row r="2124" spans="1:100" x14ac:dyDescent="0.25">
      <c r="A2124">
        <v>5056</v>
      </c>
      <c r="B2124" t="s">
        <v>2448</v>
      </c>
      <c r="C2124" s="26">
        <v>3</v>
      </c>
      <c r="D2124" s="21">
        <v>4.7885958287198518</v>
      </c>
      <c r="E2124" s="21">
        <v>0</v>
      </c>
      <c r="F2124" s="21">
        <v>-0.61427858482514941</v>
      </c>
      <c r="G2124" s="21">
        <v>-0.61427858482514941</v>
      </c>
      <c r="H2124" s="21">
        <v>8.575172942658478E-2</v>
      </c>
      <c r="I2124" s="21">
        <v>0</v>
      </c>
      <c r="J2124" s="21">
        <v>5.1451037655950822</v>
      </c>
      <c r="K2124" s="21">
        <v>8.575172942658478E-2</v>
      </c>
      <c r="L2124" s="21">
        <v>-0.99999999999999944</v>
      </c>
      <c r="M2124" s="21">
        <v>-0.99999999999999944</v>
      </c>
      <c r="N2124" s="21">
        <v>1.7150345885316944</v>
      </c>
      <c r="O2124" s="21">
        <v>9.3194210094897905</v>
      </c>
      <c r="P2124" s="21">
        <v>1.858555598930582</v>
      </c>
      <c r="Q2124" s="21">
        <v>-1.1442626000573159</v>
      </c>
      <c r="R2124" s="21">
        <v>-0.1845877345559841</v>
      </c>
      <c r="S2124" s="21">
        <v>0.33333333333333304</v>
      </c>
      <c r="T2124" s="21">
        <v>0.37571385819639813</v>
      </c>
      <c r="U2124" s="21">
        <v>0.20269260033786568</v>
      </c>
      <c r="V2124" s="21">
        <v>0</v>
      </c>
      <c r="W2124" s="21">
        <v>33.039522497640498</v>
      </c>
      <c r="X2124" s="21">
        <v>1.4764463883176735</v>
      </c>
      <c r="Y2124" s="21">
        <v>-0.99999999999999944</v>
      </c>
      <c r="Z2124" s="21">
        <v>-0.99999999999999944</v>
      </c>
      <c r="AA2124" s="21">
        <v>43.642776078416816</v>
      </c>
      <c r="AB2124" s="21">
        <v>9.5118342325315589E-2</v>
      </c>
      <c r="AC2124" s="21">
        <v>0.13000114818291258</v>
      </c>
      <c r="AD2124" s="21">
        <v>-9.3626642015824414E-3</v>
      </c>
      <c r="AE2124" s="21">
        <v>10.787841315332285</v>
      </c>
      <c r="AF2124" s="21">
        <v>-0.99999999999999944</v>
      </c>
      <c r="AG2124" s="21">
        <v>-0.99999999999999944</v>
      </c>
      <c r="AH2124" s="21">
        <v>-0.99999999999999944</v>
      </c>
      <c r="AI2124" s="21">
        <v>0</v>
      </c>
      <c r="AJ2124" s="21">
        <v>0</v>
      </c>
      <c r="AK2124" s="21">
        <v>-8.4741633611801863E-3</v>
      </c>
      <c r="AL2124" s="21">
        <v>-6.8872944783259102E-2</v>
      </c>
      <c r="AM2124" s="21">
        <v>0.33850205726233079</v>
      </c>
      <c r="AN2124" s="21">
        <v>-4.0317089459990504E-2</v>
      </c>
      <c r="AO2124" s="21">
        <v>8.4201806147523701</v>
      </c>
      <c r="AP2124" s="21">
        <v>-1.3522919604160575</v>
      </c>
      <c r="AQ2124" s="21">
        <v>38.184626263235586</v>
      </c>
      <c r="AR2124" s="21">
        <v>0.9117397918675969</v>
      </c>
      <c r="AS2124" s="21">
        <v>1.5621981177442585</v>
      </c>
      <c r="AT2124" s="21">
        <v>-0.99999999999999944</v>
      </c>
      <c r="AU2124" s="21">
        <v>-0.99999999999999944</v>
      </c>
      <c r="AV2124" s="21">
        <v>-0.79886631938113351</v>
      </c>
      <c r="AW2124" s="21">
        <v>51.609905127490514</v>
      </c>
      <c r="AX2124" s="21">
        <v>51.609905127490514</v>
      </c>
      <c r="AY2124" s="21">
        <v>-0.197178965662788</v>
      </c>
      <c r="AZ2124" s="21">
        <v>-45.32137864838942</v>
      </c>
      <c r="BA2124" s="26">
        <v>1384.9708209113962</v>
      </c>
    </row>
    <row r="2125" spans="1:100" x14ac:dyDescent="0.25">
      <c r="A2125">
        <v>5057</v>
      </c>
      <c r="B2125" t="s">
        <v>2449</v>
      </c>
      <c r="C2125" s="26">
        <v>3</v>
      </c>
      <c r="D2125" s="21">
        <v>4.4216305078530933</v>
      </c>
      <c r="E2125" s="21">
        <v>0</v>
      </c>
      <c r="F2125" s="21">
        <v>1.9186643766036973E-2</v>
      </c>
      <c r="G2125" s="21">
        <v>1.9186643766036973E-2</v>
      </c>
      <c r="H2125" s="21">
        <v>0.4005196182903738</v>
      </c>
      <c r="I2125" s="21">
        <v>0</v>
      </c>
      <c r="J2125" s="21">
        <v>24.031177097422411</v>
      </c>
      <c r="K2125" s="21">
        <v>0.4005196182903738</v>
      </c>
      <c r="L2125" s="21">
        <v>-0.99999999999999722</v>
      </c>
      <c r="M2125" s="21">
        <v>-0.99999999999999722</v>
      </c>
      <c r="N2125" s="21">
        <v>8.0103923658074745</v>
      </c>
      <c r="O2125" s="21">
        <v>28.471994249041551</v>
      </c>
      <c r="P2125" s="21">
        <v>0.37658555507537794</v>
      </c>
      <c r="Q2125" s="21">
        <v>0.2187271481103103</v>
      </c>
      <c r="R2125" s="21">
        <v>3.5696820145028479E-2</v>
      </c>
      <c r="S2125" s="21">
        <v>0.33333333333333276</v>
      </c>
      <c r="T2125" s="21">
        <v>0.30309446639227006</v>
      </c>
      <c r="U2125" s="21">
        <v>-4.5035736344284434E-2</v>
      </c>
      <c r="V2125" s="21">
        <v>0</v>
      </c>
      <c r="W2125" s="21">
        <v>7.6348978036377781</v>
      </c>
      <c r="X2125" s="21">
        <v>2.5526369117028352E-2</v>
      </c>
      <c r="Y2125" s="21">
        <v>-0.99999999999999722</v>
      </c>
      <c r="Z2125" s="21">
        <v>-0.99999999999999722</v>
      </c>
      <c r="AA2125" s="21">
        <v>-15.943200113583075</v>
      </c>
      <c r="AB2125" s="21">
        <v>2.3391213878922616E-2</v>
      </c>
      <c r="AC2125" s="21">
        <v>-9.3661416612741771E-2</v>
      </c>
      <c r="AD2125" s="21">
        <v>-0.40200569201349839</v>
      </c>
      <c r="AE2125" s="21">
        <v>-23.613794737365879</v>
      </c>
      <c r="AF2125" s="21">
        <v>-0.99999999999999722</v>
      </c>
      <c r="AG2125" s="21">
        <v>-0.99999999999999722</v>
      </c>
      <c r="AH2125" s="21">
        <v>-0.99999999999999722</v>
      </c>
      <c r="AI2125" s="21">
        <v>0</v>
      </c>
      <c r="AJ2125" s="21">
        <v>0</v>
      </c>
      <c r="AK2125" s="21">
        <v>-1.7688093309551928E-2</v>
      </c>
      <c r="AL2125" s="21">
        <v>2.1316217325865552E-2</v>
      </c>
      <c r="AM2125" s="21">
        <v>0.3127587758479709</v>
      </c>
      <c r="AN2125" s="21">
        <v>-2.5767075629090835E-2</v>
      </c>
      <c r="AO2125" s="21">
        <v>7.7305289296515118</v>
      </c>
      <c r="AP2125" s="21">
        <v>-0.53759580409794316</v>
      </c>
      <c r="AQ2125" s="21">
        <v>31.666074901060188</v>
      </c>
      <c r="AR2125" s="21">
        <v>0.59139206338131811</v>
      </c>
      <c r="AS2125" s="21">
        <v>0.42604598740740207</v>
      </c>
      <c r="AT2125" s="21">
        <v>-0.99999999999999722</v>
      </c>
      <c r="AU2125" s="21">
        <v>-0.99999999999999722</v>
      </c>
      <c r="AV2125" s="21">
        <v>5.4883463911065453E-2</v>
      </c>
      <c r="AW2125" s="21">
        <v>11.991198331360522</v>
      </c>
      <c r="AX2125" s="21">
        <v>11.991198331360522</v>
      </c>
      <c r="AY2125" s="21">
        <v>-1.6844482970261226E-2</v>
      </c>
      <c r="AZ2125" s="21">
        <v>-42.520705994143682</v>
      </c>
      <c r="BA2125" s="26">
        <v>1389.8801147638069</v>
      </c>
    </row>
    <row r="2126" spans="1:100" x14ac:dyDescent="0.25">
      <c r="A2126">
        <v>5058</v>
      </c>
      <c r="B2126" t="s">
        <v>2450</v>
      </c>
      <c r="C2126" s="26">
        <v>3</v>
      </c>
      <c r="D2126" s="21">
        <v>0.3641943501888138</v>
      </c>
      <c r="E2126" s="21">
        <v>-4.8008647096692059E-2</v>
      </c>
      <c r="F2126" s="21">
        <v>1.1878352751381336</v>
      </c>
      <c r="G2126" s="21">
        <v>1.1703397848694264</v>
      </c>
      <c r="H2126" s="21">
        <v>0.20329158358731358</v>
      </c>
      <c r="I2126" s="21">
        <v>0</v>
      </c>
      <c r="J2126" s="21">
        <v>12.197495015238813</v>
      </c>
      <c r="K2126" s="21">
        <v>0.20329158358731358</v>
      </c>
      <c r="L2126" s="21">
        <v>-0.99999999999999911</v>
      </c>
      <c r="M2126" s="21">
        <v>-0.99999999999999911</v>
      </c>
      <c r="N2126" s="21">
        <v>4.0658316717462704</v>
      </c>
      <c r="O2126" s="21">
        <v>13.73202915029705</v>
      </c>
      <c r="P2126" s="21">
        <v>0.77921972008277585</v>
      </c>
      <c r="Q2126" s="21">
        <v>-4.630164435125657</v>
      </c>
      <c r="R2126" s="21">
        <v>-1.4470680179481539</v>
      </c>
      <c r="S2126" s="21">
        <v>0.33333333333333276</v>
      </c>
      <c r="T2126" s="21">
        <v>0.30963877154122343</v>
      </c>
      <c r="U2126" s="21">
        <v>-1.8937371994231778E-2</v>
      </c>
      <c r="V2126" s="21">
        <v>-2.0557991765160197E-2</v>
      </c>
      <c r="W2126" s="21">
        <v>16.007406301114045</v>
      </c>
      <c r="X2126" s="21">
        <v>0.21688852092724523</v>
      </c>
      <c r="Y2126" s="21">
        <v>-0.99999999999999911</v>
      </c>
      <c r="Z2126" s="21">
        <v>-0.99999999999999911</v>
      </c>
      <c r="AA2126" s="21">
        <v>16.719562743118988</v>
      </c>
      <c r="AB2126" s="21">
        <v>-0.20633831210886108</v>
      </c>
      <c r="AC2126" s="21">
        <v>0.28961316900588607</v>
      </c>
      <c r="AD2126" s="21">
        <v>-4.0090367697963036E-2</v>
      </c>
      <c r="AE2126" s="21">
        <v>2.1592244599531045</v>
      </c>
      <c r="AF2126" s="21">
        <v>-0.99999999999999911</v>
      </c>
      <c r="AG2126" s="21">
        <v>-0.99999999999999911</v>
      </c>
      <c r="AH2126" s="21">
        <v>-0.99999999999999911</v>
      </c>
      <c r="AI2126" s="21">
        <v>7.2217008048325065E-2</v>
      </c>
      <c r="AJ2126" s="21">
        <v>-2.0557991765160197E-2</v>
      </c>
      <c r="AK2126" s="21">
        <v>0.221391238910121</v>
      </c>
      <c r="AL2126" s="21">
        <v>0.18080289050974685</v>
      </c>
      <c r="AM2126" s="21">
        <v>0.19245397822661608</v>
      </c>
      <c r="AN2126" s="21">
        <v>8.1627929992764359E-2</v>
      </c>
      <c r="AO2126" s="21">
        <v>5.9183056502160074</v>
      </c>
      <c r="AP2126" s="21">
        <v>2.9447127023678439</v>
      </c>
      <c r="AQ2126" s="21">
        <v>28.204901316352867</v>
      </c>
      <c r="AR2126" s="21">
        <v>0.60347674111516436</v>
      </c>
      <c r="AS2126" s="21">
        <v>0.42018010451455856</v>
      </c>
      <c r="AT2126" s="21">
        <v>-0.99999999999999911</v>
      </c>
      <c r="AU2126" s="21">
        <v>-0.99999999999999911</v>
      </c>
      <c r="AV2126" s="21">
        <v>-0.27672823307872757</v>
      </c>
      <c r="AW2126" s="21">
        <v>33.396304595783889</v>
      </c>
      <c r="AX2126" s="21">
        <v>32.784845580234375</v>
      </c>
      <c r="AY2126" s="21">
        <v>0.19386159318470153</v>
      </c>
      <c r="AZ2126" s="21">
        <v>-30.773626540930014</v>
      </c>
      <c r="BA2126" s="26">
        <v>1359.1735392626147</v>
      </c>
    </row>
    <row r="2127" spans="1:100" x14ac:dyDescent="0.25">
      <c r="A2127">
        <v>5059</v>
      </c>
      <c r="B2127" t="s">
        <v>2451</v>
      </c>
      <c r="C2127" s="26">
        <v>3</v>
      </c>
      <c r="D2127" s="21">
        <v>-0.15217576634631058</v>
      </c>
      <c r="E2127" s="21">
        <v>-6.5657104838202137E-4</v>
      </c>
      <c r="F2127" s="21">
        <v>-0.7187573364172678</v>
      </c>
      <c r="G2127" s="21">
        <v>-0.7187573364172678</v>
      </c>
      <c r="H2127" s="21">
        <v>1.2536805953864701E-2</v>
      </c>
      <c r="I2127" s="21">
        <v>0</v>
      </c>
      <c r="J2127" s="21">
        <v>0.75220835723188073</v>
      </c>
      <c r="K2127" s="21">
        <v>1.2536805953864701E-2</v>
      </c>
      <c r="L2127" s="21">
        <v>-1.0000000000000022</v>
      </c>
      <c r="M2127" s="21">
        <v>-1.0000000000000022</v>
      </c>
      <c r="N2127" s="21">
        <v>0.25073611907729432</v>
      </c>
      <c r="O2127" s="21">
        <v>-0.11872474553169682</v>
      </c>
      <c r="P2127" s="21">
        <v>-0.89409436247591412</v>
      </c>
      <c r="Q2127" s="21">
        <v>-0.4948112920842887</v>
      </c>
      <c r="R2127" s="21">
        <v>-0.27728430025193479</v>
      </c>
      <c r="S2127" s="21">
        <v>0.33333333333333393</v>
      </c>
      <c r="T2127" s="21">
        <v>0.22225864457204644</v>
      </c>
      <c r="U2127" s="21">
        <v>-1.9819820756605669E-2</v>
      </c>
      <c r="V2127" s="21">
        <v>0</v>
      </c>
      <c r="W2127" s="21">
        <v>20.929414047796392</v>
      </c>
      <c r="X2127" s="21">
        <v>0.35270120016380535</v>
      </c>
      <c r="Y2127" s="21">
        <v>-1.0000000000000022</v>
      </c>
      <c r="Z2127" s="21">
        <v>-1.0000000000000022</v>
      </c>
      <c r="AA2127" s="21">
        <v>25.520332339988453</v>
      </c>
      <c r="AB2127" s="21">
        <v>-0.19021996687895321</v>
      </c>
      <c r="AC2127" s="21">
        <v>8.773561084607133E-2</v>
      </c>
      <c r="AD2127" s="21">
        <v>0.19984840788176178</v>
      </c>
      <c r="AE2127" s="21">
        <v>4.8682025924439971</v>
      </c>
      <c r="AF2127" s="21">
        <v>-1.0000000000000022</v>
      </c>
      <c r="AG2127" s="21">
        <v>-1.0000000000000022</v>
      </c>
      <c r="AH2127" s="21">
        <v>-1.0000000000000022</v>
      </c>
      <c r="AI2127" s="21">
        <v>0</v>
      </c>
      <c r="AJ2127" s="21">
        <v>0</v>
      </c>
      <c r="AK2127" s="21">
        <v>0.27864671638148397</v>
      </c>
      <c r="AL2127" s="21">
        <v>-0.23294787593747013</v>
      </c>
      <c r="AM2127" s="21">
        <v>0.20648630666419784</v>
      </c>
      <c r="AN2127" s="21">
        <v>0.23367771938651988</v>
      </c>
      <c r="AO2127" s="21">
        <v>6.5553912485123664</v>
      </c>
      <c r="AP2127" s="21">
        <v>4.677203604975646</v>
      </c>
      <c r="AQ2127" s="21">
        <v>21.681622405028275</v>
      </c>
      <c r="AR2127" s="21">
        <v>0.53577215714877457</v>
      </c>
      <c r="AS2127" s="21">
        <v>0.36523800611767021</v>
      </c>
      <c r="AT2127" s="21">
        <v>-1.0000000000000022</v>
      </c>
      <c r="AU2127" s="21">
        <v>-1.0000000000000022</v>
      </c>
      <c r="AV2127" s="21">
        <v>-0.99604163666920276</v>
      </c>
      <c r="AW2127" s="21">
        <v>30.078811199432412</v>
      </c>
      <c r="AX2127" s="21">
        <v>30.078811199432412</v>
      </c>
      <c r="AY2127" s="21">
        <v>5.9357738827578263E-2</v>
      </c>
      <c r="AZ2127" s="21">
        <v>-12.241001811425914</v>
      </c>
      <c r="BA2127" s="26">
        <v>1387.2544524146131</v>
      </c>
    </row>
    <row r="2128" spans="1:100" x14ac:dyDescent="0.25">
      <c r="A2128">
        <v>5063</v>
      </c>
      <c r="B2128" t="s">
        <v>2452</v>
      </c>
      <c r="C2128" s="26">
        <v>3</v>
      </c>
      <c r="D2128" s="21">
        <v>4.3438353065029043</v>
      </c>
      <c r="E2128" s="21">
        <v>0</v>
      </c>
      <c r="F2128" s="21">
        <v>9.6770507721897492E-3</v>
      </c>
      <c r="G2128" s="21">
        <v>9.6770507721897492E-3</v>
      </c>
      <c r="H2128" s="21">
        <v>-0.21658329007104779</v>
      </c>
      <c r="I2128" s="21">
        <v>0</v>
      </c>
      <c r="J2128" s="21">
        <v>-12.994997404262868</v>
      </c>
      <c r="K2128" s="21">
        <v>-0.21658329007104779</v>
      </c>
      <c r="L2128" s="21">
        <v>-1.0000000000000002</v>
      </c>
      <c r="M2128" s="21">
        <v>-1.0000000000000002</v>
      </c>
      <c r="N2128" s="21">
        <v>-4.3316658014209555</v>
      </c>
      <c r="O2128" s="21">
        <v>-8.6414850469877713</v>
      </c>
      <c r="P2128" s="21">
        <v>0.59226023097739433</v>
      </c>
      <c r="Q2128" s="21">
        <v>-2.7274657833946594</v>
      </c>
      <c r="R2128" s="21">
        <v>-0.80770641626325335</v>
      </c>
      <c r="S2128" s="21">
        <v>0.33333333333333304</v>
      </c>
      <c r="T2128" s="21">
        <v>0.14941952261007449</v>
      </c>
      <c r="U2128" s="21">
        <v>0.40863601696279001</v>
      </c>
      <c r="V2128" s="21">
        <v>0</v>
      </c>
      <c r="W2128" s="21">
        <v>44.318886519089837</v>
      </c>
      <c r="X2128" s="21">
        <v>2.1585772315906619</v>
      </c>
      <c r="Y2128" s="21">
        <v>-1.0000000000000002</v>
      </c>
      <c r="Z2128" s="21">
        <v>-1.0000000000000002</v>
      </c>
      <c r="AA2128" s="21">
        <v>80.876890319414088</v>
      </c>
      <c r="AB2128" s="21">
        <v>0.32478489562150276</v>
      </c>
      <c r="AC2128" s="21">
        <v>0.33906510298388648</v>
      </c>
      <c r="AD2128" s="21">
        <v>8.3464205726360957E-2</v>
      </c>
      <c r="AE2128" s="21">
        <v>37.365710216587551</v>
      </c>
      <c r="AF2128" s="21">
        <v>-1.0000000000000002</v>
      </c>
      <c r="AG2128" s="21">
        <v>-1.0000000000000002</v>
      </c>
      <c r="AH2128" s="21">
        <v>-1.0000000000000002</v>
      </c>
      <c r="AI2128" s="21">
        <v>0</v>
      </c>
      <c r="AJ2128" s="21">
        <v>0</v>
      </c>
      <c r="AK2128" s="21">
        <v>-3.7544040592578744E-2</v>
      </c>
      <c r="AL2128" s="21">
        <v>0.13481657676048228</v>
      </c>
      <c r="AM2128" s="21">
        <v>-4.3163178305902855E-2</v>
      </c>
      <c r="AN2128" s="21">
        <v>0.158788700543772</v>
      </c>
      <c r="AO2128" s="21">
        <v>-1.2667996606104652</v>
      </c>
      <c r="AP2128" s="21">
        <v>4.6438003973967108</v>
      </c>
      <c r="AQ2128" s="21">
        <v>31.323889114826958</v>
      </c>
      <c r="AR2128" s="21">
        <v>0.89138887290619873</v>
      </c>
      <c r="AS2128" s="21">
        <v>1.9419939415196139</v>
      </c>
      <c r="AT2128" s="21">
        <v>-1.0000000000000002</v>
      </c>
      <c r="AU2128" s="21">
        <v>-1.0000000000000002</v>
      </c>
      <c r="AV2128" s="21">
        <v>-0.79802936549106329</v>
      </c>
      <c r="AW2128" s="21">
        <v>76.879205669823023</v>
      </c>
      <c r="AX2128" s="21">
        <v>76.879205669823023</v>
      </c>
      <c r="AY2128" s="21">
        <v>0.22385153398128124</v>
      </c>
      <c r="AZ2128" s="21">
        <v>27.79468135374006</v>
      </c>
      <c r="BA2128" s="26">
        <v>1483.0477969030358</v>
      </c>
      <c r="CU2128" t="e">
        <v>#N/A</v>
      </c>
      <c r="CV2128" t="e">
        <v>#N/A</v>
      </c>
    </row>
    <row r="2129" spans="1:100" x14ac:dyDescent="0.25">
      <c r="A2129">
        <v>5065</v>
      </c>
      <c r="B2129" t="s">
        <v>693</v>
      </c>
      <c r="C2129" s="26">
        <v>3</v>
      </c>
      <c r="D2129" s="21">
        <v>1.7454387334132684</v>
      </c>
      <c r="E2129" s="21">
        <v>0</v>
      </c>
      <c r="F2129" s="21">
        <v>0.79746761124570287</v>
      </c>
      <c r="G2129" s="21">
        <v>0.79746761124570287</v>
      </c>
      <c r="H2129" s="21">
        <v>-0.13849634526835017</v>
      </c>
      <c r="I2129" s="21">
        <v>-4.1935219043490726E-3</v>
      </c>
      <c r="J2129" s="21">
        <v>-8.5613920303619526</v>
      </c>
      <c r="K2129" s="21">
        <v>-0.14268986717269924</v>
      </c>
      <c r="L2129" s="21">
        <v>-1</v>
      </c>
      <c r="M2129" s="21">
        <v>-1</v>
      </c>
      <c r="N2129" s="21">
        <v>-2.8537973434539849</v>
      </c>
      <c r="O2129" s="21">
        <v>-6.018485685702986</v>
      </c>
      <c r="P2129" s="21">
        <v>-1.7066166462777601</v>
      </c>
      <c r="Q2129" s="21">
        <v>5.3937760960649666</v>
      </c>
      <c r="R2129" s="21">
        <v>1.6146940211008791</v>
      </c>
      <c r="S2129" s="21">
        <v>0.33333333333333315</v>
      </c>
      <c r="T2129" s="21">
        <v>0.35131438405433379</v>
      </c>
      <c r="U2129" s="21">
        <v>-7.9943408973018604E-2</v>
      </c>
      <c r="V2129" s="21">
        <v>-4.6631373516971712E-2</v>
      </c>
      <c r="W2129" s="21">
        <v>28.030512082815058</v>
      </c>
      <c r="X2129" s="21">
        <v>0.24999193066233186</v>
      </c>
      <c r="Y2129" s="21">
        <v>-1</v>
      </c>
      <c r="Z2129" s="21">
        <v>-1</v>
      </c>
      <c r="AA2129" s="21">
        <v>42.881259110047736</v>
      </c>
      <c r="AB2129" s="21">
        <v>0.21956152734724446</v>
      </c>
      <c r="AC2129" s="21">
        <v>-9.5832708201101617E-3</v>
      </c>
      <c r="AD2129" s="21">
        <v>5.4742803595501759E-2</v>
      </c>
      <c r="AE2129" s="21">
        <v>13.236053006131808</v>
      </c>
      <c r="AF2129" s="21">
        <v>-1</v>
      </c>
      <c r="AG2129" s="21">
        <v>-1</v>
      </c>
      <c r="AH2129" s="21">
        <v>-1</v>
      </c>
      <c r="AI2129" s="21">
        <v>0</v>
      </c>
      <c r="AJ2129" s="21">
        <v>-4.6631373516971712E-2</v>
      </c>
      <c r="AK2129" s="21">
        <v>0.32445341463972843</v>
      </c>
      <c r="AL2129" s="21">
        <v>2.9302018996879255E-2</v>
      </c>
      <c r="AM2129" s="21">
        <v>8.410133385065395E-2</v>
      </c>
      <c r="AN2129" s="21">
        <v>1.7904923037069129E-2</v>
      </c>
      <c r="AO2129" s="21">
        <v>3.7248004194649913</v>
      </c>
      <c r="AP2129" s="21">
        <v>0.59413317091112505</v>
      </c>
      <c r="AQ2129" s="21">
        <v>19.4691200524531</v>
      </c>
      <c r="AR2129" s="21">
        <v>0.55807293489767695</v>
      </c>
      <c r="AS2129" s="21">
        <v>0.10730206348963284</v>
      </c>
      <c r="AT2129" s="21">
        <v>-1</v>
      </c>
      <c r="AU2129" s="21">
        <v>-1</v>
      </c>
      <c r="AV2129" s="21">
        <v>2.4121616323465802</v>
      </c>
      <c r="AW2129" s="21">
        <v>37.456906595255887</v>
      </c>
      <c r="AX2129" s="21">
        <v>32.793769243558714</v>
      </c>
      <c r="AY2129" s="21">
        <v>-0.18148115993175101</v>
      </c>
      <c r="AZ2129" s="21">
        <v>-54.874315720666203</v>
      </c>
      <c r="BA2129" s="26">
        <v>1292.5712534746076</v>
      </c>
    </row>
    <row r="2130" spans="1:100" x14ac:dyDescent="0.25">
      <c r="A2130">
        <v>5066</v>
      </c>
      <c r="B2130" t="s">
        <v>2453</v>
      </c>
      <c r="C2130" s="26">
        <v>3</v>
      </c>
      <c r="D2130" s="21">
        <v>6.0395287636408925</v>
      </c>
      <c r="E2130" s="21">
        <v>0</v>
      </c>
      <c r="F2130" s="21">
        <v>0</v>
      </c>
      <c r="G2130" s="21">
        <v>0</v>
      </c>
      <c r="H2130" s="21">
        <v>-1.9755721594634491E-2</v>
      </c>
      <c r="I2130" s="21">
        <v>0</v>
      </c>
      <c r="J2130" s="21">
        <v>-1.1853432956780694</v>
      </c>
      <c r="K2130" s="21">
        <v>-1.9755721594634491E-2</v>
      </c>
      <c r="L2130" s="21">
        <v>-1.0000000000000018</v>
      </c>
      <c r="M2130" s="21">
        <v>-1.0000000000000018</v>
      </c>
      <c r="N2130" s="21">
        <v>-0.39511443189269013</v>
      </c>
      <c r="O2130" s="21">
        <v>4.8541854679628216</v>
      </c>
      <c r="P2130" s="21">
        <v>0.16238035748876206</v>
      </c>
      <c r="Q2130" s="21">
        <v>-0.38621099598474512</v>
      </c>
      <c r="R2130" s="21">
        <v>-0.10351376784575916</v>
      </c>
      <c r="S2130" s="21">
        <v>0.32954003597787118</v>
      </c>
      <c r="T2130" s="21">
        <v>0.38560099984395935</v>
      </c>
      <c r="U2130" s="21">
        <v>-3.7269253244465145E-2</v>
      </c>
      <c r="V2130" s="21">
        <v>0</v>
      </c>
      <c r="W2130" s="21">
        <v>27.905100166879997</v>
      </c>
      <c r="X2130" s="21">
        <v>0.63482398988688682</v>
      </c>
      <c r="Y2130" s="21">
        <v>-1.0000000000000018</v>
      </c>
      <c r="Z2130" s="21">
        <v>-1.0000000000000018</v>
      </c>
      <c r="AA2130" s="21">
        <v>72.48817810838986</v>
      </c>
      <c r="AB2130" s="21">
        <v>0.33281564305658057</v>
      </c>
      <c r="AC2130" s="21">
        <v>0.36878116057849208</v>
      </c>
      <c r="AD2130" s="21">
        <v>0.1921350305520394</v>
      </c>
      <c r="AE2130" s="21">
        <v>44.686591709355596</v>
      </c>
      <c r="AF2130" s="21">
        <v>-1.0000000000000018</v>
      </c>
      <c r="AG2130" s="21">
        <v>-1.0000000000000018</v>
      </c>
      <c r="AH2130" s="21">
        <v>-1.0000000000000018</v>
      </c>
      <c r="AI2130" s="21">
        <v>0</v>
      </c>
      <c r="AJ2130" s="21">
        <v>0</v>
      </c>
      <c r="AK2130" s="21">
        <v>0.18716273957575519</v>
      </c>
      <c r="AL2130" s="21">
        <v>-0.12150135814032167</v>
      </c>
      <c r="AM2130" s="21">
        <v>-0.17049177420249284</v>
      </c>
      <c r="AN2130" s="21">
        <v>-9.9635262784027123E-2</v>
      </c>
      <c r="AO2130" s="21">
        <v>-3.3264806571835455</v>
      </c>
      <c r="AP2130" s="21">
        <v>-3.0983883603022866</v>
      </c>
      <c r="AQ2130" s="21">
        <v>26.719756871201934</v>
      </c>
      <c r="AR2130" s="21">
        <v>0.67787178257736636</v>
      </c>
      <c r="AS2130" s="21">
        <v>0.61506826829225247</v>
      </c>
      <c r="AT2130" s="21">
        <v>-1.0000000000000018</v>
      </c>
      <c r="AU2130" s="21">
        <v>-1.0000000000000018</v>
      </c>
      <c r="AV2130" s="21">
        <v>-0.10351376784575916</v>
      </c>
      <c r="AW2130" s="21">
        <v>74.243975216050387</v>
      </c>
      <c r="AX2130" s="21">
        <v>74.243975216050387</v>
      </c>
      <c r="AY2130" s="21">
        <v>0.13869204164813834</v>
      </c>
      <c r="AZ2130" s="21">
        <v>-12.611590143435384</v>
      </c>
      <c r="BA2130" s="26">
        <v>1429.2106025135154</v>
      </c>
    </row>
    <row r="2131" spans="1:100" x14ac:dyDescent="0.25">
      <c r="A2131">
        <v>5067</v>
      </c>
      <c r="B2131" t="s">
        <v>2454</v>
      </c>
      <c r="C2131" s="26">
        <v>3</v>
      </c>
      <c r="D2131" s="21">
        <v>4.964651510445762</v>
      </c>
      <c r="E2131" s="21">
        <v>0</v>
      </c>
      <c r="F2131" s="21">
        <v>0</v>
      </c>
      <c r="G2131" s="21">
        <v>0</v>
      </c>
      <c r="H2131" s="21">
        <v>0.37236523319178744</v>
      </c>
      <c r="I2131" s="21">
        <v>0</v>
      </c>
      <c r="J2131" s="21">
        <v>22.341913991507251</v>
      </c>
      <c r="K2131" s="21">
        <v>0.37236523319178744</v>
      </c>
      <c r="L2131" s="21">
        <v>-1.0000000000000002</v>
      </c>
      <c r="M2131" s="21">
        <v>-1.0000000000000002</v>
      </c>
      <c r="N2131" s="21">
        <v>7.4473046638357516</v>
      </c>
      <c r="O2131" s="21">
        <v>27.306565501953003</v>
      </c>
      <c r="P2131" s="21">
        <v>-0.16776253645309688</v>
      </c>
      <c r="Q2131" s="21">
        <v>0.78497419234092114</v>
      </c>
      <c r="R2131" s="21">
        <v>0.16472225137940893</v>
      </c>
      <c r="S2131" s="21">
        <v>0.33048687464871845</v>
      </c>
      <c r="T2131" s="21">
        <v>0.3676946962265214</v>
      </c>
      <c r="U2131" s="21">
        <v>0.30495734484217252</v>
      </c>
      <c r="V2131" s="21">
        <v>0</v>
      </c>
      <c r="W2131" s="21">
        <v>25.230947301025004</v>
      </c>
      <c r="X2131" s="21">
        <v>1.5736647659448242</v>
      </c>
      <c r="Y2131" s="21">
        <v>-1.0000000000000002</v>
      </c>
      <c r="Z2131" s="21">
        <v>-1.0000000000000002</v>
      </c>
      <c r="AA2131" s="21">
        <v>60.741970984141624</v>
      </c>
      <c r="AB2131" s="21">
        <v>0.12807988810480678</v>
      </c>
      <c r="AC2131" s="21">
        <v>0.34884309039431133</v>
      </c>
      <c r="AD2131" s="21">
        <v>0.2300030501356258</v>
      </c>
      <c r="AE2131" s="21">
        <v>35.346301431737224</v>
      </c>
      <c r="AF2131" s="21">
        <v>-1.0000000000000002</v>
      </c>
      <c r="AG2131" s="21">
        <v>-1.0000000000000002</v>
      </c>
      <c r="AH2131" s="21">
        <v>-1.0000000000000002</v>
      </c>
      <c r="AI2131" s="21">
        <v>0</v>
      </c>
      <c r="AJ2131" s="21">
        <v>0</v>
      </c>
      <c r="AK2131" s="21">
        <v>-0.11463971010262934</v>
      </c>
      <c r="AL2131" s="21">
        <v>0.2259686252515993</v>
      </c>
      <c r="AM2131" s="21">
        <v>-2.3677567633088294E-2</v>
      </c>
      <c r="AN2131" s="21">
        <v>0.1234346375362617</v>
      </c>
      <c r="AO2131" s="21">
        <v>-1.1651377413403541</v>
      </c>
      <c r="AP2131" s="21">
        <v>4.2157090646645408</v>
      </c>
      <c r="AQ2131" s="21">
        <v>47.572861292532259</v>
      </c>
      <c r="AR2131" s="21">
        <v>1.0031389157174131</v>
      </c>
      <c r="AS2131" s="21">
        <v>1.9460299991366119</v>
      </c>
      <c r="AT2131" s="21">
        <v>-1.0000000000000002</v>
      </c>
      <c r="AU2131" s="21">
        <v>-1.0000000000000002</v>
      </c>
      <c r="AV2131" s="21">
        <v>0.16472225137940893</v>
      </c>
      <c r="AW2131" s="21">
        <v>92.264245550759185</v>
      </c>
      <c r="AX2131" s="21">
        <v>92.264245550759185</v>
      </c>
      <c r="AY2131" s="21">
        <v>0.46491777015762192</v>
      </c>
      <c r="AZ2131" s="21">
        <v>32.649983591267151</v>
      </c>
      <c r="BA2131" s="26">
        <v>1513.8547589626417</v>
      </c>
      <c r="CU2131" t="e">
        <v>#N/A</v>
      </c>
      <c r="CV2131" t="e">
        <v>#N/A</v>
      </c>
    </row>
    <row r="2132" spans="1:100" x14ac:dyDescent="0.25">
      <c r="A2132">
        <v>5069</v>
      </c>
      <c r="B2132" t="s">
        <v>2455</v>
      </c>
      <c r="C2132" s="26">
        <v>3</v>
      </c>
      <c r="D2132" s="21">
        <v>2.0128767310482929</v>
      </c>
      <c r="E2132" s="21">
        <v>0</v>
      </c>
      <c r="F2132" s="21">
        <v>0.81897833927428076</v>
      </c>
      <c r="G2132" s="21">
        <v>0.81897833927428076</v>
      </c>
      <c r="H2132" s="21">
        <v>-6.2890449262018838E-2</v>
      </c>
      <c r="I2132" s="21">
        <v>0</v>
      </c>
      <c r="J2132" s="21">
        <v>-3.7734269557211295</v>
      </c>
      <c r="K2132" s="21">
        <v>-6.2890449262018838E-2</v>
      </c>
      <c r="L2132" s="21">
        <v>-1</v>
      </c>
      <c r="M2132" s="21">
        <v>-1</v>
      </c>
      <c r="N2132" s="21">
        <v>-1.2578089852403769</v>
      </c>
      <c r="O2132" s="21">
        <v>-0.94157188539855563</v>
      </c>
      <c r="P2132" s="21">
        <v>-0.3213962190316374</v>
      </c>
      <c r="Q2132" s="21">
        <v>-1.2684368019225634</v>
      </c>
      <c r="R2132" s="21">
        <v>-0.45785201608837428</v>
      </c>
      <c r="S2132" s="21">
        <v>0.33333333333333298</v>
      </c>
      <c r="T2132" s="21">
        <v>0.2975069546096662</v>
      </c>
      <c r="U2132" s="21">
        <v>-5.9943294127213871E-3</v>
      </c>
      <c r="V2132" s="21">
        <v>0</v>
      </c>
      <c r="W2132" s="21">
        <v>27.509456311691878</v>
      </c>
      <c r="X2132" s="21">
        <v>0.6339270408304658</v>
      </c>
      <c r="Y2132" s="21">
        <v>-1</v>
      </c>
      <c r="Z2132" s="21">
        <v>-1</v>
      </c>
      <c r="AA2132" s="21">
        <v>59.120506287495047</v>
      </c>
      <c r="AB2132" s="21">
        <v>0.34047173380233703</v>
      </c>
      <c r="AC2132" s="21">
        <v>0.26371765387115287</v>
      </c>
      <c r="AD2132" s="21">
        <v>3.7188652164339482E-2</v>
      </c>
      <c r="AE2132" s="21">
        <v>32.068901991891472</v>
      </c>
      <c r="AF2132" s="21">
        <v>-1</v>
      </c>
      <c r="AG2132" s="21">
        <v>-1</v>
      </c>
      <c r="AH2132" s="21">
        <v>-1</v>
      </c>
      <c r="AI2132" s="21">
        <v>0</v>
      </c>
      <c r="AJ2132" s="21">
        <v>0</v>
      </c>
      <c r="AK2132" s="21">
        <v>6.1744693535492667E-2</v>
      </c>
      <c r="AL2132" s="21">
        <v>0.13081442219377645</v>
      </c>
      <c r="AM2132" s="21">
        <v>2.8826192655199857E-2</v>
      </c>
      <c r="AN2132" s="21">
        <v>4.9497726177386646E-2</v>
      </c>
      <c r="AO2132" s="21">
        <v>1.0293782840574597</v>
      </c>
      <c r="AP2132" s="21">
        <v>1.891515265403547</v>
      </c>
      <c r="AQ2132" s="21">
        <v>23.736029355970739</v>
      </c>
      <c r="AR2132" s="21">
        <v>0.62484595853027813</v>
      </c>
      <c r="AS2132" s="21">
        <v>0.57103659156844722</v>
      </c>
      <c r="AT2132" s="21">
        <v>-1</v>
      </c>
      <c r="AU2132" s="21">
        <v>-1</v>
      </c>
      <c r="AV2132" s="21">
        <v>0.36112632318590637</v>
      </c>
      <c r="AW2132" s="21">
        <v>60.070449667499965</v>
      </c>
      <c r="AX2132" s="21">
        <v>60.070449667499965</v>
      </c>
      <c r="AY2132" s="21">
        <v>5.5973345894562231E-2</v>
      </c>
      <c r="AZ2132" s="21">
        <v>2.3644913741627498</v>
      </c>
      <c r="BA2132" s="26">
        <v>1426.9898313423564</v>
      </c>
    </row>
    <row r="2133" spans="1:100" x14ac:dyDescent="0.25">
      <c r="A2133">
        <v>5070</v>
      </c>
      <c r="B2133" t="s">
        <v>2456</v>
      </c>
      <c r="C2133" s="26">
        <v>3</v>
      </c>
      <c r="D2133" s="21">
        <v>-0.26797789255047078</v>
      </c>
      <c r="E2133" s="21">
        <v>0</v>
      </c>
      <c r="F2133" s="21">
        <v>-2.0320594798746003</v>
      </c>
      <c r="G2133" s="21">
        <v>-2.0320594798746003</v>
      </c>
      <c r="H2133" s="21">
        <v>-0.19267157703554399</v>
      </c>
      <c r="I2133" s="21">
        <v>0</v>
      </c>
      <c r="J2133" s="21">
        <v>-11.560294622132638</v>
      </c>
      <c r="K2133" s="21">
        <v>-0.19267157703554399</v>
      </c>
      <c r="L2133" s="21">
        <v>-1.0000000000000009</v>
      </c>
      <c r="M2133" s="21">
        <v>-1.0000000000000009</v>
      </c>
      <c r="N2133" s="21">
        <v>-3.8534315407108792</v>
      </c>
      <c r="O2133" s="21">
        <v>-13.860331994557709</v>
      </c>
      <c r="P2133" s="21">
        <v>2.5737769747211061</v>
      </c>
      <c r="Q2133" s="21">
        <v>-9.1576546564386963</v>
      </c>
      <c r="R2133" s="21">
        <v>-2.7743832436300946</v>
      </c>
      <c r="S2133" s="21">
        <v>0.3333333333333337</v>
      </c>
      <c r="T2133" s="21">
        <v>0.19971906887311458</v>
      </c>
      <c r="U2133" s="21">
        <v>-0.13480881498135702</v>
      </c>
      <c r="V2133" s="21">
        <v>1.7284557648077046E-2</v>
      </c>
      <c r="W2133" s="21">
        <v>24.327988876348467</v>
      </c>
      <c r="X2133" s="21">
        <v>0.15658180074480729</v>
      </c>
      <c r="Y2133" s="21">
        <v>-1.0000000000000009</v>
      </c>
      <c r="Z2133" s="21">
        <v>-1.0000000000000009</v>
      </c>
      <c r="AA2133" s="21">
        <v>22.177178761233758</v>
      </c>
      <c r="AB2133" s="21">
        <v>-4.7080268865110887E-2</v>
      </c>
      <c r="AC2133" s="21">
        <v>-5.1353639885682797E-2</v>
      </c>
      <c r="AD2133" s="21">
        <v>0.11090537132110122</v>
      </c>
      <c r="AE2133" s="21">
        <v>0.62357312851537605</v>
      </c>
      <c r="AF2133" s="21">
        <v>-1.0000000000000009</v>
      </c>
      <c r="AG2133" s="21">
        <v>-1.0000000000000009</v>
      </c>
      <c r="AH2133" s="21">
        <v>-1.0000000000000009</v>
      </c>
      <c r="AI2133" s="21">
        <v>-0.10098673076874209</v>
      </c>
      <c r="AJ2133" s="21">
        <v>1.7284557648077046E-2</v>
      </c>
      <c r="AK2133" s="21">
        <v>0.11762731436683216</v>
      </c>
      <c r="AL2133" s="21">
        <v>3.9027628535396361E-2</v>
      </c>
      <c r="AM2133" s="21">
        <v>0.20069011066653814</v>
      </c>
      <c r="AN2133" s="21">
        <v>-0.3075657035457488</v>
      </c>
      <c r="AO2133" s="21">
        <v>5.6053893384976172</v>
      </c>
      <c r="AP2133" s="21">
        <v>-7.4940044459667385</v>
      </c>
      <c r="AQ2133" s="21">
        <v>12.767694254215842</v>
      </c>
      <c r="AR2133" s="21">
        <v>0.41552814487316847</v>
      </c>
      <c r="AS2133" s="21">
        <v>-3.6089776290736703E-2</v>
      </c>
      <c r="AT2133" s="21">
        <v>-1.0000000000000009</v>
      </c>
      <c r="AU2133" s="21">
        <v>-1.0000000000000009</v>
      </c>
      <c r="AV2133" s="21">
        <v>-4.8064427235046949</v>
      </c>
      <c r="AW2133" s="21">
        <v>0.82284232070930319</v>
      </c>
      <c r="AX2133" s="21">
        <v>0.53156347014217165</v>
      </c>
      <c r="AY2133" s="21">
        <v>-0.16399860766536115</v>
      </c>
      <c r="AZ2133" s="21">
        <v>-102.64572230156384</v>
      </c>
      <c r="BA2133" s="26">
        <v>1243.9715023600738</v>
      </c>
    </row>
    <row r="2134" spans="1:100" x14ac:dyDescent="0.25">
      <c r="A2134">
        <v>5071</v>
      </c>
      <c r="B2134" t="s">
        <v>1851</v>
      </c>
      <c r="C2134" s="26">
        <v>3</v>
      </c>
      <c r="D2134" s="21">
        <v>1.216877025032302</v>
      </c>
      <c r="E2134" s="21">
        <v>0</v>
      </c>
      <c r="F2134" s="21">
        <v>0.37212125390928352</v>
      </c>
      <c r="G2134" s="21">
        <v>0.37212125390928352</v>
      </c>
      <c r="H2134" s="21">
        <v>0.10875702287445391</v>
      </c>
      <c r="I2134" s="21">
        <v>0</v>
      </c>
      <c r="J2134" s="21">
        <v>6.5254213724672336</v>
      </c>
      <c r="K2134" s="21">
        <v>0.10875702287445391</v>
      </c>
      <c r="L2134" s="21">
        <v>-1.0000000000000004</v>
      </c>
      <c r="M2134" s="21">
        <v>-1.0000000000000004</v>
      </c>
      <c r="N2134" s="21">
        <v>2.1751404574890794</v>
      </c>
      <c r="O2134" s="21">
        <v>8.1144196514088218</v>
      </c>
      <c r="P2134" s="21">
        <v>-1.5423589969494043</v>
      </c>
      <c r="Q2134" s="21">
        <v>-4.6111307124405867</v>
      </c>
      <c r="R2134" s="21">
        <v>-1.6891952288177268</v>
      </c>
      <c r="S2134" s="21">
        <v>0.33492812882825596</v>
      </c>
      <c r="T2134" s="21">
        <v>0.39417681989587178</v>
      </c>
      <c r="U2134" s="21">
        <v>9.7264776988444969E-3</v>
      </c>
      <c r="V2134" s="21">
        <v>0</v>
      </c>
      <c r="W2134" s="21">
        <v>25.202976141940709</v>
      </c>
      <c r="X2134" s="21">
        <v>0.6792462027992161</v>
      </c>
      <c r="Y2134" s="21">
        <v>-1.0000000000000004</v>
      </c>
      <c r="Z2134" s="21">
        <v>-1.0000000000000004</v>
      </c>
      <c r="AA2134" s="21">
        <v>23.401506772191663</v>
      </c>
      <c r="AB2134" s="21">
        <v>-0.18167156391231615</v>
      </c>
      <c r="AC2134" s="21">
        <v>6.6171262684578902E-2</v>
      </c>
      <c r="AD2134" s="21">
        <v>0.11325481840911034</v>
      </c>
      <c r="AE2134" s="21">
        <v>-0.11227414093134622</v>
      </c>
      <c r="AF2134" s="21">
        <v>-1.0000000000000004</v>
      </c>
      <c r="AG2134" s="21">
        <v>-1.0000000000000004</v>
      </c>
      <c r="AH2134" s="21">
        <v>-1.0000000000000004</v>
      </c>
      <c r="AI2134" s="21">
        <v>-2.1626188574024277E-2</v>
      </c>
      <c r="AJ2134" s="21">
        <v>0</v>
      </c>
      <c r="AK2134" s="21">
        <v>-0.10297484843164913</v>
      </c>
      <c r="AL2134" s="21">
        <v>1.999337829037378E-2</v>
      </c>
      <c r="AM2134" s="21">
        <v>0.86736618704690938</v>
      </c>
      <c r="AN2134" s="21">
        <v>-0.17295698168874171</v>
      </c>
      <c r="AO2134" s="21">
        <v>21.169280434014485</v>
      </c>
      <c r="AP2134" s="21">
        <v>-4.2239576507666738</v>
      </c>
      <c r="AQ2134" s="21">
        <v>31.728397514407959</v>
      </c>
      <c r="AR2134" s="21">
        <v>0.73883142642297273</v>
      </c>
      <c r="AS2134" s="21">
        <v>0.78800322567367098</v>
      </c>
      <c r="AT2134" s="21">
        <v>-1.0000000000000004</v>
      </c>
      <c r="AU2134" s="21">
        <v>-1.0000000000000004</v>
      </c>
      <c r="AV2134" s="21">
        <v>-1.3170739749084428</v>
      </c>
      <c r="AW2134" s="21">
        <v>27.291968772833798</v>
      </c>
      <c r="AX2134" s="21">
        <v>26.859445001353308</v>
      </c>
      <c r="AY2134" s="21">
        <v>-0.40293317503581189</v>
      </c>
      <c r="AZ2134" s="21">
        <v>-74.929375031616857</v>
      </c>
      <c r="BA2134" s="26">
        <v>1299.9737205670824</v>
      </c>
    </row>
    <row r="2135" spans="1:100" x14ac:dyDescent="0.25">
      <c r="A2135">
        <v>5072</v>
      </c>
      <c r="B2135" t="s">
        <v>943</v>
      </c>
      <c r="C2135" s="26">
        <v>3</v>
      </c>
      <c r="D2135" s="21">
        <v>4.3046199761400779</v>
      </c>
      <c r="E2135" s="21">
        <v>-7.6057955919278768E-3</v>
      </c>
      <c r="F2135" s="21">
        <v>4.0717990083764422E-2</v>
      </c>
      <c r="G2135" s="21">
        <v>4.0509813552621989E-2</v>
      </c>
      <c r="H2135" s="21">
        <v>0.31223355104470152</v>
      </c>
      <c r="I2135" s="21">
        <v>0</v>
      </c>
      <c r="J2135" s="21">
        <v>18.734013062682092</v>
      </c>
      <c r="K2135" s="21">
        <v>0.31223355104470152</v>
      </c>
      <c r="L2135" s="21">
        <v>-0.99999999999999822</v>
      </c>
      <c r="M2135" s="21">
        <v>-0.99999999999999822</v>
      </c>
      <c r="N2135" s="21">
        <v>6.2446710208940317</v>
      </c>
      <c r="O2135" s="21">
        <v>23.07914285237478</v>
      </c>
      <c r="P2135" s="21">
        <v>-1.2609836062827646</v>
      </c>
      <c r="Q2135" s="21">
        <v>0.28652854904220831</v>
      </c>
      <c r="R2135" s="21">
        <v>-8.0667430932673187E-2</v>
      </c>
      <c r="S2135" s="21">
        <v>0.33333333333333282</v>
      </c>
      <c r="T2135" s="21">
        <v>0.37474485448358485</v>
      </c>
      <c r="U2135" s="21">
        <v>0.52756507469804637</v>
      </c>
      <c r="V2135" s="21">
        <v>0</v>
      </c>
      <c r="W2135" s="21">
        <v>36.936388458810491</v>
      </c>
      <c r="X2135" s="21">
        <v>2.555932409413805</v>
      </c>
      <c r="Y2135" s="21">
        <v>-0.99999999999999822</v>
      </c>
      <c r="Z2135" s="21">
        <v>-0.99999999999999822</v>
      </c>
      <c r="AA2135" s="21">
        <v>56.481208762934429</v>
      </c>
      <c r="AB2135" s="21">
        <v>0.11822300343319084</v>
      </c>
      <c r="AC2135" s="21">
        <v>0.11653001087212539</v>
      </c>
      <c r="AD2135" s="21">
        <v>0.15775674039581494</v>
      </c>
      <c r="AE2135" s="21">
        <v>19.625487735056574</v>
      </c>
      <c r="AF2135" s="21">
        <v>-0.99999999999999822</v>
      </c>
      <c r="AG2135" s="21">
        <v>-0.99999999999999822</v>
      </c>
      <c r="AH2135" s="21">
        <v>-0.99999999999999822</v>
      </c>
      <c r="AI2135" s="21">
        <v>0</v>
      </c>
      <c r="AJ2135" s="21">
        <v>0</v>
      </c>
      <c r="AK2135" s="21">
        <v>2.0784574695292279E-2</v>
      </c>
      <c r="AL2135" s="21">
        <v>9.8142162432365024E-2</v>
      </c>
      <c r="AM2135" s="21">
        <v>0.10976958288306003</v>
      </c>
      <c r="AN2135" s="21">
        <v>0.10709753803799796</v>
      </c>
      <c r="AO2135" s="21">
        <v>2.8481624455529624</v>
      </c>
      <c r="AP2135" s="21">
        <v>3.1681492631117738</v>
      </c>
      <c r="AQ2135" s="21">
        <v>55.670401521492579</v>
      </c>
      <c r="AR2135" s="21">
        <v>1.2356432625149647</v>
      </c>
      <c r="AS2135" s="21">
        <v>2.8681659604585059</v>
      </c>
      <c r="AT2135" s="21">
        <v>-0.99999999999999822</v>
      </c>
      <c r="AU2135" s="21">
        <v>-0.99999999999999822</v>
      </c>
      <c r="AV2135" s="21">
        <v>-4.015761738005124E-2</v>
      </c>
      <c r="AW2135" s="21">
        <v>82.728500878421002</v>
      </c>
      <c r="AX2135" s="21">
        <v>82.728500878421002</v>
      </c>
      <c r="AY2135" s="21">
        <v>0.46197723011686337</v>
      </c>
      <c r="AZ2135" s="21">
        <v>46.595449619606207</v>
      </c>
      <c r="BA2135" s="26">
        <v>1494.832122406943</v>
      </c>
    </row>
    <row r="2136" spans="1:100" x14ac:dyDescent="0.25">
      <c r="A2136">
        <v>5074</v>
      </c>
      <c r="B2136" t="s">
        <v>2457</v>
      </c>
      <c r="C2136" s="26">
        <v>3</v>
      </c>
      <c r="D2136" s="21">
        <v>5.3133905269121202</v>
      </c>
      <c r="E2136" s="21">
        <v>0.40555678570937248</v>
      </c>
      <c r="F2136" s="21">
        <v>-1.2993159353483314E-2</v>
      </c>
      <c r="G2136" s="21">
        <v>4.4765990738523359E-2</v>
      </c>
      <c r="H2136" s="21">
        <v>0.39314495122286364</v>
      </c>
      <c r="I2136" s="21">
        <v>0</v>
      </c>
      <c r="J2136" s="21">
        <v>23.588697073371815</v>
      </c>
      <c r="K2136" s="21">
        <v>0.39314495122286364</v>
      </c>
      <c r="L2136" s="21">
        <v>-1.0000000000000002</v>
      </c>
      <c r="M2136" s="21">
        <v>-1.0000000000000002</v>
      </c>
      <c r="N2136" s="21">
        <v>7.8628990244572741</v>
      </c>
      <c r="O2136" s="21">
        <v>28.946853591022464</v>
      </c>
      <c r="P2136" s="21">
        <v>-0.20277401617993854</v>
      </c>
      <c r="Q2136" s="21">
        <v>-0.95844224852181237</v>
      </c>
      <c r="R2136" s="21">
        <v>-0.27481058690726851</v>
      </c>
      <c r="S2136" s="21">
        <v>0.33333333333333348</v>
      </c>
      <c r="T2136" s="21">
        <v>0.33226529172825947</v>
      </c>
      <c r="U2136" s="21">
        <v>0.42887620635466833</v>
      </c>
      <c r="V2136" s="21">
        <v>8.3385985829774939E-2</v>
      </c>
      <c r="W2136" s="21">
        <v>31.388634640926895</v>
      </c>
      <c r="X2136" s="21">
        <v>2.4872063726309772</v>
      </c>
      <c r="Y2136" s="21">
        <v>-1.0000000000000002</v>
      </c>
      <c r="Z2136" s="21">
        <v>-1.0000000000000002</v>
      </c>
      <c r="AA2136" s="21">
        <v>42.349326623565467</v>
      </c>
      <c r="AB2136" s="21">
        <v>6.182283083156636E-2</v>
      </c>
      <c r="AC2136" s="21">
        <v>7.0278386074695984E-2</v>
      </c>
      <c r="AD2136" s="21">
        <v>9.260883448465454E-2</v>
      </c>
      <c r="AE2136" s="21">
        <v>11.235502569545845</v>
      </c>
      <c r="AF2136" s="21">
        <v>-1.0000000000000002</v>
      </c>
      <c r="AG2136" s="21">
        <v>-1.0000000000000002</v>
      </c>
      <c r="AH2136" s="21">
        <v>-1.0000000000000002</v>
      </c>
      <c r="AI2136" s="21">
        <v>0</v>
      </c>
      <c r="AJ2136" s="21">
        <v>8.3385985829774939E-2</v>
      </c>
      <c r="AK2136" s="21">
        <v>-2.324743175284396E-2</v>
      </c>
      <c r="AL2136" s="21">
        <v>0.10905493375741536</v>
      </c>
      <c r="AM2136" s="21">
        <v>-0.10274610513558137</v>
      </c>
      <c r="AN2136" s="21">
        <v>2.5095556090384656E-2</v>
      </c>
      <c r="AO2136" s="21">
        <v>-2.6848897871537538</v>
      </c>
      <c r="AP2136" s="21">
        <v>1.1726635710466935</v>
      </c>
      <c r="AQ2136" s="21">
        <v>54.977331714298707</v>
      </c>
      <c r="AR2136" s="21">
        <v>1.1778608172460363</v>
      </c>
      <c r="AS2136" s="21">
        <v>2.8803513238538416</v>
      </c>
      <c r="AT2136" s="21">
        <v>-1.0000000000000002</v>
      </c>
      <c r="AU2136" s="21">
        <v>-1.0000000000000002</v>
      </c>
      <c r="AV2136" s="21">
        <v>-0.23004459616874517</v>
      </c>
      <c r="AW2136" s="21">
        <v>72.468843785634647</v>
      </c>
      <c r="AX2136" s="21">
        <v>80.807442368612143</v>
      </c>
      <c r="AY2136" s="21">
        <v>0.42463202514117315</v>
      </c>
      <c r="AZ2136" s="21">
        <v>46.050298790380005</v>
      </c>
      <c r="BA2136" s="26">
        <v>1450.190086697467</v>
      </c>
    </row>
    <row r="2137" spans="1:100" x14ac:dyDescent="0.25">
      <c r="A2137">
        <v>5076</v>
      </c>
      <c r="B2137" t="s">
        <v>2328</v>
      </c>
      <c r="C2137" s="26">
        <v>3</v>
      </c>
      <c r="D2137" s="21">
        <v>4.9805599093682256</v>
      </c>
      <c r="E2137" s="21">
        <v>0</v>
      </c>
      <c r="F2137" s="21">
        <v>-3.9614723305778587E-2</v>
      </c>
      <c r="G2137" s="21">
        <v>-3.9614723305778587E-2</v>
      </c>
      <c r="H2137" s="21">
        <v>0.68217269844198791</v>
      </c>
      <c r="I2137" s="21">
        <v>0</v>
      </c>
      <c r="J2137" s="21">
        <v>40.930361906519295</v>
      </c>
      <c r="K2137" s="21">
        <v>0.68217269844198791</v>
      </c>
      <c r="L2137" s="21">
        <v>-0.99999999999999978</v>
      </c>
      <c r="M2137" s="21">
        <v>-0.99999999999999978</v>
      </c>
      <c r="N2137" s="21">
        <v>13.643453968839765</v>
      </c>
      <c r="O2137" s="21">
        <v>45.871307092581738</v>
      </c>
      <c r="P2137" s="21">
        <v>0.42012207745823832</v>
      </c>
      <c r="Q2137" s="21">
        <v>2.697843828130593E-2</v>
      </c>
      <c r="R2137" s="21">
        <v>1.4662402306564452E-2</v>
      </c>
      <c r="S2137" s="21">
        <v>0.33333333333333343</v>
      </c>
      <c r="T2137" s="21">
        <v>0.35657520711955004</v>
      </c>
      <c r="U2137" s="21">
        <v>0.41332442022467902</v>
      </c>
      <c r="V2137" s="21">
        <v>0</v>
      </c>
      <c r="W2137" s="21">
        <v>16.842410489422971</v>
      </c>
      <c r="X2137" s="21">
        <v>1.6842753966958282</v>
      </c>
      <c r="Y2137" s="21">
        <v>-0.99999999999999978</v>
      </c>
      <c r="Z2137" s="21">
        <v>-0.99999999999999978</v>
      </c>
      <c r="AA2137" s="21">
        <v>60.361865241944969</v>
      </c>
      <c r="AB2137" s="21">
        <v>0.32091673072299587</v>
      </c>
      <c r="AC2137" s="21">
        <v>0.32256189848885169</v>
      </c>
      <c r="AD2137" s="21">
        <v>0.22661721779246047</v>
      </c>
      <c r="AE2137" s="21">
        <v>43.504792350215396</v>
      </c>
      <c r="AF2137" s="21">
        <v>-0.99999999999999978</v>
      </c>
      <c r="AG2137" s="21">
        <v>-0.99999999999999978</v>
      </c>
      <c r="AH2137" s="21">
        <v>-0.99999999999999978</v>
      </c>
      <c r="AI2137" s="21">
        <v>0</v>
      </c>
      <c r="AJ2137" s="21">
        <v>0</v>
      </c>
      <c r="AK2137" s="21">
        <v>0.15660868393874325</v>
      </c>
      <c r="AL2137" s="21">
        <v>9.0471277188065094E-3</v>
      </c>
      <c r="AM2137" s="21">
        <v>-0.17931155966984672</v>
      </c>
      <c r="AN2137" s="21">
        <v>4.2396254717512176E-2</v>
      </c>
      <c r="AO2137" s="21">
        <v>-3.6997455720524508</v>
      </c>
      <c r="AP2137" s="21">
        <v>1.1051420065318365</v>
      </c>
      <c r="AQ2137" s="21">
        <v>57.772772395942276</v>
      </c>
      <c r="AR2137" s="21">
        <v>1.1032329606775626</v>
      </c>
      <c r="AS2137" s="21">
        <v>2.3664480951378155</v>
      </c>
      <c r="AT2137" s="21">
        <v>-0.99999999999999978</v>
      </c>
      <c r="AU2137" s="21">
        <v>-0.99999999999999978</v>
      </c>
      <c r="AV2137" s="21">
        <v>-2.495232099921408E-2</v>
      </c>
      <c r="AW2137" s="21">
        <v>107.33831434105852</v>
      </c>
      <c r="AX2137" s="21">
        <v>107.33831434105852</v>
      </c>
      <c r="AY2137" s="21">
        <v>0.60557482917101224</v>
      </c>
      <c r="AZ2137" s="21">
        <v>92.249917351407831</v>
      </c>
      <c r="BA2137" s="26">
        <v>1576.9920683324046</v>
      </c>
    </row>
    <row r="2138" spans="1:100" x14ac:dyDescent="0.25">
      <c r="A2138">
        <v>5077</v>
      </c>
      <c r="B2138" t="s">
        <v>2458</v>
      </c>
      <c r="C2138" s="26">
        <v>2</v>
      </c>
      <c r="D2138" s="21">
        <v>1.8663817321377967</v>
      </c>
      <c r="E2138" s="21">
        <v>-0.41438992142204573</v>
      </c>
      <c r="F2138" s="21">
        <v>-0.95493889277292576</v>
      </c>
      <c r="G2138" s="21">
        <v>-0.95160849030462491</v>
      </c>
      <c r="H2138" s="21">
        <v>-0.14464081886108465</v>
      </c>
      <c r="I2138" s="21">
        <v>0</v>
      </c>
      <c r="J2138" s="21">
        <v>-8.6784491316650794</v>
      </c>
      <c r="K2138" s="21">
        <v>-0.14464081886108465</v>
      </c>
      <c r="L2138" s="21">
        <v>-1</v>
      </c>
      <c r="M2138" s="21">
        <v>-1</v>
      </c>
      <c r="N2138" s="21">
        <v>-2.8928163772216937</v>
      </c>
      <c r="O2138" s="21">
        <v>-5.1697707927005787</v>
      </c>
      <c r="P2138" s="21">
        <v>-1.9308851688156983</v>
      </c>
      <c r="Q2138" s="21">
        <v>-4.2247209118622235</v>
      </c>
      <c r="R2138" s="21">
        <v>-1.3861103883800006</v>
      </c>
      <c r="S2138" s="21">
        <v>0.28781719013128221</v>
      </c>
      <c r="T2138" s="21">
        <v>0.10424524371258906</v>
      </c>
      <c r="U2138" s="21">
        <v>-0.14518755669405875</v>
      </c>
      <c r="V2138" s="21">
        <v>-2.8828916416711887E-2</v>
      </c>
      <c r="W2138" s="21">
        <v>10.255426913766584</v>
      </c>
      <c r="X2138" s="21">
        <v>-0.2292996263698579</v>
      </c>
      <c r="Y2138" s="21">
        <v>-1</v>
      </c>
      <c r="Z2138" s="21">
        <v>-1</v>
      </c>
      <c r="AA2138" s="21">
        <v>13.462192879514404</v>
      </c>
      <c r="AB2138" s="21">
        <v>-0.13249253494198088</v>
      </c>
      <c r="AC2138" s="21">
        <v>-0.13237375036048799</v>
      </c>
      <c r="AD2138" s="21">
        <v>-0.134818126628929</v>
      </c>
      <c r="AE2138" s="21">
        <v>-5.402474471927146</v>
      </c>
      <c r="AF2138" s="21">
        <v>-1</v>
      </c>
      <c r="AG2138" s="21">
        <v>-1</v>
      </c>
      <c r="AH2138" s="21">
        <v>-1</v>
      </c>
      <c r="AI2138" s="21">
        <v>-1.6075158164382632E-2</v>
      </c>
      <c r="AJ2138" s="21">
        <v>-2.8828916416711887E-2</v>
      </c>
      <c r="AK2138" s="21">
        <v>0.39152733884669477</v>
      </c>
      <c r="AL2138" s="21">
        <v>-0.21969938185744742</v>
      </c>
      <c r="AM2138" s="21">
        <v>0.44767545376667628</v>
      </c>
      <c r="AN2138" s="21">
        <v>-0.26423459355162249</v>
      </c>
      <c r="AO2138" s="21">
        <v>11.786589718920187</v>
      </c>
      <c r="AP2138" s="21">
        <v>-6.3414284285976059</v>
      </c>
      <c r="AQ2138" s="21">
        <v>14.540223560466114</v>
      </c>
      <c r="AR2138" s="21">
        <v>0.36552257730396309</v>
      </c>
      <c r="AS2138" s="21">
        <v>-0.17649672832884533</v>
      </c>
      <c r="AT2138" s="21">
        <v>-1</v>
      </c>
      <c r="AU2138" s="21">
        <v>-1</v>
      </c>
      <c r="AV2138" s="21">
        <v>-1.7877079544989396</v>
      </c>
      <c r="AW2138" s="21">
        <v>20.957870894354308</v>
      </c>
      <c r="AX2138" s="21">
        <v>20.62817756194142</v>
      </c>
      <c r="AY2138" s="21">
        <v>-9.4195666273560436E-2</v>
      </c>
      <c r="AZ2138" s="21">
        <v>-45.701129618287439</v>
      </c>
      <c r="BA2138" s="26">
        <v>1400.9694060217325</v>
      </c>
    </row>
    <row r="2139" spans="1:100" x14ac:dyDescent="0.25">
      <c r="A2139">
        <v>5078</v>
      </c>
      <c r="B2139" t="s">
        <v>2459</v>
      </c>
      <c r="C2139" s="26">
        <v>2</v>
      </c>
      <c r="D2139" s="21">
        <v>4.2670890629032483</v>
      </c>
      <c r="E2139" s="21">
        <v>0.1188745881410288</v>
      </c>
      <c r="F2139" s="21">
        <v>0.37294798757640141</v>
      </c>
      <c r="G2139" s="21">
        <v>0.38230844889800614</v>
      </c>
      <c r="H2139" s="21">
        <v>0.13131933612416097</v>
      </c>
      <c r="I2139" s="21">
        <v>0</v>
      </c>
      <c r="J2139" s="21">
        <v>7.8791601674496574</v>
      </c>
      <c r="K2139" s="21">
        <v>0.13131933612416097</v>
      </c>
      <c r="L2139" s="21">
        <v>-1</v>
      </c>
      <c r="M2139" s="21">
        <v>-1</v>
      </c>
      <c r="N2139" s="21">
        <v>2.6263867224832191</v>
      </c>
      <c r="O2139" s="21">
        <v>12.029256137934777</v>
      </c>
      <c r="P2139" s="21">
        <v>0.76981453057273419</v>
      </c>
      <c r="Q2139" s="21">
        <v>2.0875154356317638</v>
      </c>
      <c r="R2139" s="21">
        <v>0.68713355961258704</v>
      </c>
      <c r="S2139" s="21">
        <v>0.33940202887721665</v>
      </c>
      <c r="T2139" s="21">
        <v>0.32203746858236471</v>
      </c>
      <c r="U2139" s="21">
        <v>0.12450044068665339</v>
      </c>
      <c r="V2139" s="21">
        <v>6.8315340697805687E-3</v>
      </c>
      <c r="W2139" s="21">
        <v>27.276562673278217</v>
      </c>
      <c r="X2139" s="21">
        <v>1.0200566167041241</v>
      </c>
      <c r="Y2139" s="21">
        <v>-1</v>
      </c>
      <c r="Z2139" s="21">
        <v>-1</v>
      </c>
      <c r="AA2139" s="21">
        <v>48.505969907046484</v>
      </c>
      <c r="AB2139" s="21">
        <v>0.17001283336027226</v>
      </c>
      <c r="AC2139" s="21">
        <v>0.17024641800635068</v>
      </c>
      <c r="AD2139" s="21">
        <v>0.1652032719239851</v>
      </c>
      <c r="AE2139" s="21">
        <v>22.466281641511191</v>
      </c>
      <c r="AF2139" s="21">
        <v>-1</v>
      </c>
      <c r="AG2139" s="21">
        <v>-1</v>
      </c>
      <c r="AH2139" s="21">
        <v>-1</v>
      </c>
      <c r="AI2139" s="21">
        <v>3.4789861245904967E-3</v>
      </c>
      <c r="AJ2139" s="21">
        <v>6.8315340697805687E-3</v>
      </c>
      <c r="AK2139" s="21">
        <v>2.7086374493479094E-2</v>
      </c>
      <c r="AL2139" s="21">
        <v>0.14474158249576824</v>
      </c>
      <c r="AM2139" s="21">
        <v>2.3202544796769128E-2</v>
      </c>
      <c r="AN2139" s="21">
        <v>0.16023831541828465</v>
      </c>
      <c r="AO2139" s="21">
        <v>0.97784692069453505</v>
      </c>
      <c r="AP2139" s="21">
        <v>4.4673143696280455</v>
      </c>
      <c r="AQ2139" s="21">
        <v>32.660423916817543</v>
      </c>
      <c r="AR2139" s="21">
        <v>0.76438365569822697</v>
      </c>
      <c r="AS2139" s="21">
        <v>1.1133699547362845</v>
      </c>
      <c r="AT2139" s="21">
        <v>-1</v>
      </c>
      <c r="AU2139" s="21">
        <v>-1</v>
      </c>
      <c r="AV2139" s="21">
        <v>0.96357024686043269</v>
      </c>
      <c r="AW2139" s="21">
        <v>61.343260002064788</v>
      </c>
      <c r="AX2139" s="21">
        <v>61.542641014815608</v>
      </c>
      <c r="AY2139" s="21">
        <v>0.2168801324763541</v>
      </c>
      <c r="AZ2139" s="21">
        <v>8.7970236395830828</v>
      </c>
      <c r="BA2139" s="26">
        <v>1415.3141187724536</v>
      </c>
    </row>
    <row r="2140" spans="1:100" x14ac:dyDescent="0.25">
      <c r="A2140">
        <v>5082</v>
      </c>
      <c r="B2140" t="s">
        <v>2460</v>
      </c>
      <c r="C2140" s="26">
        <v>3</v>
      </c>
      <c r="D2140" s="21">
        <v>4.8240799805628924</v>
      </c>
      <c r="E2140" s="21">
        <v>0</v>
      </c>
      <c r="F2140" s="21">
        <v>8.5624481370549871E-2</v>
      </c>
      <c r="G2140" s="21">
        <v>8.5624481370549871E-2</v>
      </c>
      <c r="H2140" s="21">
        <v>0.42102354033967193</v>
      </c>
      <c r="I2140" s="21">
        <v>0</v>
      </c>
      <c r="J2140" s="21">
        <v>25.261412420380335</v>
      </c>
      <c r="K2140" s="21">
        <v>0.42102354033967193</v>
      </c>
      <c r="L2140" s="21">
        <v>-1.0000000000000007</v>
      </c>
      <c r="M2140" s="21">
        <v>-1.0000000000000007</v>
      </c>
      <c r="N2140" s="21">
        <v>8.4204708067934426</v>
      </c>
      <c r="O2140" s="21">
        <v>30.171116882313786</v>
      </c>
      <c r="P2140" s="21">
        <v>-0.43742909760208959</v>
      </c>
      <c r="Q2140" s="21">
        <v>0.19191379933998579</v>
      </c>
      <c r="R2140" s="21">
        <v>0.12960665065763019</v>
      </c>
      <c r="S2140" s="21">
        <v>0.33333333333333343</v>
      </c>
      <c r="T2140" s="21">
        <v>0.28041687920194996</v>
      </c>
      <c r="U2140" s="21">
        <v>0.19174848339680958</v>
      </c>
      <c r="V2140" s="21">
        <v>2.6323470089239763E-2</v>
      </c>
      <c r="W2140" s="21">
        <v>16.431945027266458</v>
      </c>
      <c r="X2140" s="21">
        <v>1.0647449721869047</v>
      </c>
      <c r="Y2140" s="21">
        <v>-1.0000000000000007</v>
      </c>
      <c r="Z2140" s="21">
        <v>-1.0000000000000007</v>
      </c>
      <c r="AA2140" s="21">
        <v>32.284807357677856</v>
      </c>
      <c r="AB2140" s="21">
        <v>-4.1988808244703725E-2</v>
      </c>
      <c r="AC2140" s="21">
        <v>0.35064700396949433</v>
      </c>
      <c r="AD2140" s="21">
        <v>5.8069178702850957E-3</v>
      </c>
      <c r="AE2140" s="21">
        <v>15.723255679753784</v>
      </c>
      <c r="AF2140" s="21">
        <v>-1.0000000000000007</v>
      </c>
      <c r="AG2140" s="21">
        <v>-1.0000000000000007</v>
      </c>
      <c r="AH2140" s="21">
        <v>-1.0000000000000007</v>
      </c>
      <c r="AI2140" s="21">
        <v>4.8546686120945143E-3</v>
      </c>
      <c r="AJ2140" s="21">
        <v>2.6323470089239763E-2</v>
      </c>
      <c r="AK2140" s="21">
        <v>-2.1863675025190987E-2</v>
      </c>
      <c r="AL2140" s="21">
        <v>3.3575026014405866E-2</v>
      </c>
      <c r="AM2140" s="21">
        <v>0.31105861530166334</v>
      </c>
      <c r="AN2140" s="21">
        <v>5.3117473924789979E-2</v>
      </c>
      <c r="AO2140" s="21">
        <v>7.6671470074156263</v>
      </c>
      <c r="AP2140" s="21">
        <v>1.495811978191778</v>
      </c>
      <c r="AQ2140" s="21">
        <v>41.69335744764674</v>
      </c>
      <c r="AR2140" s="21">
        <v>0.83182216602133285</v>
      </c>
      <c r="AS2140" s="21">
        <v>1.4857685125265765</v>
      </c>
      <c r="AT2140" s="21">
        <v>-1.0000000000000007</v>
      </c>
      <c r="AU2140" s="21">
        <v>-1.0000000000000007</v>
      </c>
      <c r="AV2140" s="21">
        <v>0.21523113202817998</v>
      </c>
      <c r="AW2140" s="21">
        <v>63.951736218183349</v>
      </c>
      <c r="AX2140" s="21">
        <v>66.681176599349257</v>
      </c>
      <c r="AY2140" s="21">
        <v>-0.19962050278168186</v>
      </c>
      <c r="AZ2140" s="21">
        <v>-57.04280957019008</v>
      </c>
      <c r="BA2140" s="26">
        <v>1368.7040326204522</v>
      </c>
    </row>
    <row r="2141" spans="1:100" x14ac:dyDescent="0.25">
      <c r="A2141">
        <v>5084</v>
      </c>
      <c r="B2141" t="s">
        <v>2461</v>
      </c>
      <c r="C2141" s="26">
        <v>3</v>
      </c>
      <c r="D2141" s="21">
        <v>3.9434757276698371</v>
      </c>
      <c r="E2141" s="21">
        <v>0</v>
      </c>
      <c r="F2141" s="21">
        <v>-0.550521503571203</v>
      </c>
      <c r="G2141" s="21">
        <v>-0.550521503571203</v>
      </c>
      <c r="H2141" s="21">
        <v>1.0035786260271804E-2</v>
      </c>
      <c r="I2141" s="21">
        <v>0</v>
      </c>
      <c r="J2141" s="21">
        <v>0.60214717561630693</v>
      </c>
      <c r="K2141" s="21">
        <v>1.0035786260271804E-2</v>
      </c>
      <c r="L2141" s="21">
        <v>-1.000000000000002</v>
      </c>
      <c r="M2141" s="21">
        <v>-1.000000000000002</v>
      </c>
      <c r="N2141" s="21">
        <v>0.20071572520543554</v>
      </c>
      <c r="O2141" s="21">
        <v>3.9951013997149434</v>
      </c>
      <c r="P2141" s="21">
        <v>-0.11481571909694063</v>
      </c>
      <c r="Q2141" s="21">
        <v>-0.44494654504315045</v>
      </c>
      <c r="R2141" s="21">
        <v>-0.15068041327020779</v>
      </c>
      <c r="S2141" s="21">
        <v>0.33333333333333398</v>
      </c>
      <c r="T2141" s="21">
        <v>0.35023449110381705</v>
      </c>
      <c r="U2141" s="21">
        <v>0.29904322643668496</v>
      </c>
      <c r="V2141" s="21">
        <v>-5.0426342433112128E-2</v>
      </c>
      <c r="W2141" s="21">
        <v>36.885956887218065</v>
      </c>
      <c r="X2141" s="21">
        <v>1.5840480470954292</v>
      </c>
      <c r="Y2141" s="21">
        <v>-1.000000000000002</v>
      </c>
      <c r="Z2141" s="21">
        <v>-1.000000000000002</v>
      </c>
      <c r="AA2141" s="21">
        <v>94.678622802431192</v>
      </c>
      <c r="AB2141" s="21">
        <v>0.23319240416337078</v>
      </c>
      <c r="AC2141" s="21">
        <v>0.61892727816106208</v>
      </c>
      <c r="AD2141" s="21">
        <v>0.30674724424523447</v>
      </c>
      <c r="AE2141" s="21">
        <v>57.943346328483344</v>
      </c>
      <c r="AF2141" s="21">
        <v>-1.000000000000002</v>
      </c>
      <c r="AG2141" s="21">
        <v>-1.000000000000002</v>
      </c>
      <c r="AH2141" s="21">
        <v>-1.000000000000002</v>
      </c>
      <c r="AI2141" s="21">
        <v>0</v>
      </c>
      <c r="AJ2141" s="21">
        <v>-5.0426342433112128E-2</v>
      </c>
      <c r="AK2141" s="21">
        <v>0.23540602383789305</v>
      </c>
      <c r="AL2141" s="21">
        <v>8.9381720215871999E-2</v>
      </c>
      <c r="AM2141" s="21">
        <v>-7.8636292784991971E-2</v>
      </c>
      <c r="AN2141" s="21">
        <v>0.22141505025201205</v>
      </c>
      <c r="AO2141" s="21">
        <v>-0.78887720043533416</v>
      </c>
      <c r="AP2141" s="21">
        <v>5.9822848573796588</v>
      </c>
      <c r="AQ2141" s="21">
        <v>37.488104062834395</v>
      </c>
      <c r="AR2141" s="21">
        <v>0.9321847084407241</v>
      </c>
      <c r="AS2141" s="21">
        <v>1.5940838333557015</v>
      </c>
      <c r="AT2141" s="21">
        <v>-1.000000000000002</v>
      </c>
      <c r="AU2141" s="21">
        <v>-1.000000000000002</v>
      </c>
      <c r="AV2141" s="21">
        <v>-0.70120191684141076</v>
      </c>
      <c r="AW2141" s="21">
        <v>104.65600905952579</v>
      </c>
      <c r="AX2141" s="21">
        <v>99.613374816214602</v>
      </c>
      <c r="AY2141" s="21">
        <v>0.40132156237702876</v>
      </c>
      <c r="AZ2141" s="21">
        <v>19.405547634033688</v>
      </c>
      <c r="BA2141" s="26">
        <v>1476.3068994302703</v>
      </c>
      <c r="CU2141" t="e">
        <v>#N/A</v>
      </c>
      <c r="CV2141" t="e">
        <v>#N/A</v>
      </c>
    </row>
    <row r="2142" spans="1:100" x14ac:dyDescent="0.25">
      <c r="A2142">
        <v>5085</v>
      </c>
      <c r="B2142" t="s">
        <v>2462</v>
      </c>
      <c r="C2142" s="26">
        <v>3</v>
      </c>
      <c r="D2142" s="21">
        <v>4.439789770957745</v>
      </c>
      <c r="E2142" s="21">
        <v>0</v>
      </c>
      <c r="F2142" s="21">
        <v>5.6478260209386344E-2</v>
      </c>
      <c r="G2142" s="21">
        <v>5.6478260209386344E-2</v>
      </c>
      <c r="H2142" s="21">
        <v>0.36847237301043867</v>
      </c>
      <c r="I2142" s="21">
        <v>0</v>
      </c>
      <c r="J2142" s="21">
        <v>22.108342380626308</v>
      </c>
      <c r="K2142" s="21">
        <v>0.36847237301043867</v>
      </c>
      <c r="L2142" s="21">
        <v>-0.99999999999999933</v>
      </c>
      <c r="M2142" s="21">
        <v>-0.99999999999999933</v>
      </c>
      <c r="N2142" s="21">
        <v>7.3694474602087716</v>
      </c>
      <c r="O2142" s="21">
        <v>26.604610411793431</v>
      </c>
      <c r="P2142" s="21">
        <v>0.65175246290973965</v>
      </c>
      <c r="Q2142" s="21">
        <v>-2.1103824091981997</v>
      </c>
      <c r="R2142" s="21">
        <v>-0.67411667502372596</v>
      </c>
      <c r="S2142" s="21">
        <v>0.33223054856079137</v>
      </c>
      <c r="T2142" s="21">
        <v>0.38800280074340587</v>
      </c>
      <c r="U2142" s="21">
        <v>0.23638311664474326</v>
      </c>
      <c r="V2142" s="21">
        <v>-1.267446923057554E-2</v>
      </c>
      <c r="W2142" s="21">
        <v>23.018784948317055</v>
      </c>
      <c r="X2142" s="21">
        <v>1.2759160948993511</v>
      </c>
      <c r="Y2142" s="21">
        <v>-0.99999999999999933</v>
      </c>
      <c r="Z2142" s="21">
        <v>-0.99999999999999933</v>
      </c>
      <c r="AA2142" s="21">
        <v>45.210296689455177</v>
      </c>
      <c r="AB2142" s="21">
        <v>0.20363832451756864</v>
      </c>
      <c r="AC2142" s="21">
        <v>0.20300343041503432</v>
      </c>
      <c r="AD2142" s="21">
        <v>5.0670813390634145E-2</v>
      </c>
      <c r="AE2142" s="21">
        <v>22.865628416161869</v>
      </c>
      <c r="AF2142" s="21">
        <v>-0.99999999999999933</v>
      </c>
      <c r="AG2142" s="21">
        <v>-0.99999999999999933</v>
      </c>
      <c r="AH2142" s="21">
        <v>-0.99999999999999933</v>
      </c>
      <c r="AI2142" s="21">
        <v>0</v>
      </c>
      <c r="AJ2142" s="21">
        <v>-1.267446923057554E-2</v>
      </c>
      <c r="AK2142" s="21">
        <v>9.1631067012628756E-2</v>
      </c>
      <c r="AL2142" s="21">
        <v>-3.4688008648076717E-2</v>
      </c>
      <c r="AM2142" s="21">
        <v>0.15973507787717039</v>
      </c>
      <c r="AN2142" s="21">
        <v>5.3218476653378227E-2</v>
      </c>
      <c r="AO2142" s="21">
        <v>4.451532281992403</v>
      </c>
      <c r="AP2142" s="21">
        <v>1.157021873094072</v>
      </c>
      <c r="AQ2142" s="21">
        <v>45.127127328943367</v>
      </c>
      <c r="AR2142" s="21">
        <v>0.9439419967183651</v>
      </c>
      <c r="AS2142" s="21">
        <v>1.6443884679097893</v>
      </c>
      <c r="AT2142" s="21">
        <v>-0.99999999999999933</v>
      </c>
      <c r="AU2142" s="21">
        <v>-0.99999999999999933</v>
      </c>
      <c r="AV2142" s="21">
        <v>-0.61763841481433968</v>
      </c>
      <c r="AW2142" s="21">
        <v>72.971928974342731</v>
      </c>
      <c r="AX2142" s="21">
        <v>71.704482051285154</v>
      </c>
      <c r="AY2142" s="21">
        <v>0.16084733057734424</v>
      </c>
      <c r="AZ2142" s="21">
        <v>-0.36471350280043602</v>
      </c>
      <c r="BA2142" s="26">
        <v>1494.8003392412027</v>
      </c>
    </row>
    <row r="2143" spans="1:100" x14ac:dyDescent="0.25">
      <c r="A2143">
        <v>5086</v>
      </c>
      <c r="B2143" t="s">
        <v>2463</v>
      </c>
      <c r="C2143" s="26">
        <v>3</v>
      </c>
      <c r="D2143" s="21">
        <v>6.2136660674994042</v>
      </c>
      <c r="E2143" s="21">
        <v>-2.6659295564099975E-2</v>
      </c>
      <c r="F2143" s="21">
        <v>1.3931582260988908</v>
      </c>
      <c r="G2143" s="21">
        <v>1.3931582260988908</v>
      </c>
      <c r="H2143" s="21">
        <v>-5.7790629763387974E-2</v>
      </c>
      <c r="I2143" s="21">
        <v>0</v>
      </c>
      <c r="J2143" s="21">
        <v>-3.4674377858032797</v>
      </c>
      <c r="K2143" s="21">
        <v>-5.7790629763387974E-2</v>
      </c>
      <c r="L2143" s="21">
        <v>-1.0000000000000002</v>
      </c>
      <c r="M2143" s="21">
        <v>-1.0000000000000002</v>
      </c>
      <c r="N2143" s="21">
        <v>-1.1558125952677603</v>
      </c>
      <c r="O2143" s="21">
        <v>4.1393865077950167</v>
      </c>
      <c r="P2143" s="21">
        <v>-0.52876065294903496</v>
      </c>
      <c r="Q2143" s="21">
        <v>2.0460384952558361</v>
      </c>
      <c r="R2143" s="21">
        <v>0.41956750935946047</v>
      </c>
      <c r="S2143" s="21">
        <v>0.33884463592108816</v>
      </c>
      <c r="T2143" s="21">
        <v>0.28583484074426785</v>
      </c>
      <c r="U2143" s="21">
        <v>0.39457467760336351</v>
      </c>
      <c r="V2143" s="21">
        <v>0</v>
      </c>
      <c r="W2143" s="21">
        <v>43.081791361284289</v>
      </c>
      <c r="X2143" s="21">
        <v>2.2063792395932218</v>
      </c>
      <c r="Y2143" s="21">
        <v>-1.0000000000000002</v>
      </c>
      <c r="Z2143" s="21">
        <v>-1.0000000000000002</v>
      </c>
      <c r="AA2143" s="21">
        <v>90.41515811726704</v>
      </c>
      <c r="AB2143" s="21">
        <v>0.31322024106779417</v>
      </c>
      <c r="AC2143" s="21">
        <v>0.33418646726937001</v>
      </c>
      <c r="AD2143" s="21">
        <v>0.2908692765953006</v>
      </c>
      <c r="AE2143" s="21">
        <v>46.913799246623235</v>
      </c>
      <c r="AF2143" s="21">
        <v>-1.0000000000000002</v>
      </c>
      <c r="AG2143" s="21">
        <v>-1.0000000000000002</v>
      </c>
      <c r="AH2143" s="21">
        <v>-1.0000000000000002</v>
      </c>
      <c r="AI2143" s="21">
        <v>0</v>
      </c>
      <c r="AJ2143" s="21">
        <v>0</v>
      </c>
      <c r="AK2143" s="21">
        <v>0.34641172131855552</v>
      </c>
      <c r="AL2143" s="21">
        <v>-2.9446893803677779E-2</v>
      </c>
      <c r="AM2143" s="21">
        <v>-1.5369256996771616E-2</v>
      </c>
      <c r="AN2143" s="21">
        <v>0.14635329055774071</v>
      </c>
      <c r="AO2143" s="21">
        <v>1.3478271816734864</v>
      </c>
      <c r="AP2143" s="21">
        <v>3.5115977949251276</v>
      </c>
      <c r="AQ2143" s="21">
        <v>39.614353575481026</v>
      </c>
      <c r="AR2143" s="21">
        <v>1.0192541542687199</v>
      </c>
      <c r="AS2143" s="21">
        <v>2.1485886098298335</v>
      </c>
      <c r="AT2143" s="21">
        <v>-1.0000000000000002</v>
      </c>
      <c r="AU2143" s="21">
        <v>-1.0000000000000002</v>
      </c>
      <c r="AV2143" s="21">
        <v>1.8127257354583517</v>
      </c>
      <c r="AW2143" s="21">
        <v>98.066142419987116</v>
      </c>
      <c r="AX2143" s="21">
        <v>98.066142419987116</v>
      </c>
      <c r="AY2143" s="21">
        <v>0.35370221807238406</v>
      </c>
      <c r="AZ2143" s="21">
        <v>39.648353666530049</v>
      </c>
      <c r="BA2143" s="26">
        <v>1525.5129219202813</v>
      </c>
      <c r="CU2143" t="e">
        <v>#N/A</v>
      </c>
      <c r="CV2143" t="e">
        <v>#N/A</v>
      </c>
    </row>
    <row r="2144" spans="1:100" x14ac:dyDescent="0.25">
      <c r="A2144">
        <v>5087</v>
      </c>
      <c r="B2144" t="s">
        <v>2464</v>
      </c>
      <c r="C2144" s="26">
        <v>3</v>
      </c>
      <c r="D2144" s="21">
        <v>5.7071426963047909</v>
      </c>
      <c r="E2144" s="21">
        <v>1.6862403242527604E-4</v>
      </c>
      <c r="F2144" s="21">
        <v>-0.2902679922189102</v>
      </c>
      <c r="G2144" s="21">
        <v>-0.2902679922189102</v>
      </c>
      <c r="H2144" s="21">
        <v>-9.1444505800358081E-2</v>
      </c>
      <c r="I2144" s="21">
        <v>0</v>
      </c>
      <c r="J2144" s="21">
        <v>-5.4866703480214865</v>
      </c>
      <c r="K2144" s="21">
        <v>-9.1444505800358081E-2</v>
      </c>
      <c r="L2144" s="21">
        <v>-0.99999999999999956</v>
      </c>
      <c r="M2144" s="21">
        <v>-0.99999999999999956</v>
      </c>
      <c r="N2144" s="21">
        <v>-1.8288901160071622</v>
      </c>
      <c r="O2144" s="21">
        <v>-6.9795643935604168E-2</v>
      </c>
      <c r="P2144" s="21">
        <v>0.71626732102055479</v>
      </c>
      <c r="Q2144" s="21">
        <v>2.6331224203918063E-3</v>
      </c>
      <c r="R2144" s="21">
        <v>7.5965871701472121E-2</v>
      </c>
      <c r="S2144" s="21">
        <v>0.33333333333333293</v>
      </c>
      <c r="T2144" s="21">
        <v>0.39387714103416438</v>
      </c>
      <c r="U2144" s="21">
        <v>0.19562396450184236</v>
      </c>
      <c r="V2144" s="21">
        <v>-8.370056242531846E-3</v>
      </c>
      <c r="W2144" s="21">
        <v>40.236355537086652</v>
      </c>
      <c r="X2144" s="21">
        <v>1.6032892357579758</v>
      </c>
      <c r="Y2144" s="21">
        <v>-0.99999999999999956</v>
      </c>
      <c r="Z2144" s="21">
        <v>-0.99999999999999956</v>
      </c>
      <c r="AA2144" s="21">
        <v>85.733258493026824</v>
      </c>
      <c r="AB2144" s="21">
        <v>0.25905773565811646</v>
      </c>
      <c r="AC2144" s="21">
        <v>0.41463299065686593</v>
      </c>
      <c r="AD2144" s="21">
        <v>0.23472801536979271</v>
      </c>
      <c r="AE2144" s="21">
        <v>45.420937084238751</v>
      </c>
      <c r="AF2144" s="21">
        <v>-0.99999999999999956</v>
      </c>
      <c r="AG2144" s="21">
        <v>-0.99999999999999956</v>
      </c>
      <c r="AH2144" s="21">
        <v>-0.99999999999999956</v>
      </c>
      <c r="AI2144" s="21">
        <v>-8.9640918544055086E-3</v>
      </c>
      <c r="AJ2144" s="21">
        <v>-8.370056242531846E-3</v>
      </c>
      <c r="AK2144" s="21">
        <v>2.6072982724005284E-3</v>
      </c>
      <c r="AL2144" s="21">
        <v>0.240292784431756</v>
      </c>
      <c r="AM2144" s="21">
        <v>8.8899573501174584E-2</v>
      </c>
      <c r="AN2144" s="21">
        <v>0.1233265817777198</v>
      </c>
      <c r="AO2144" s="21">
        <v>2.2355258288913675</v>
      </c>
      <c r="AP2144" s="21">
        <v>4.2846284666017747</v>
      </c>
      <c r="AQ2144" s="21">
        <v>34.749685189065147</v>
      </c>
      <c r="AR2144" s="21">
        <v>0.91446438262680774</v>
      </c>
      <c r="AS2144" s="21">
        <v>1.511844729957617</v>
      </c>
      <c r="AT2144" s="21">
        <v>-0.99999999999999956</v>
      </c>
      <c r="AU2144" s="21">
        <v>-0.99999999999999956</v>
      </c>
      <c r="AV2144" s="21">
        <v>-0.21430212051743822</v>
      </c>
      <c r="AW2144" s="21">
        <v>89.948091315693006</v>
      </c>
      <c r="AX2144" s="21">
        <v>88.931803854351713</v>
      </c>
      <c r="AY2144" s="21">
        <v>0.23128831889851084</v>
      </c>
      <c r="AZ2144" s="21">
        <v>23.624072214671312</v>
      </c>
      <c r="BA2144" s="26">
        <v>1433.5547558452827</v>
      </c>
    </row>
    <row r="2145" spans="1:100" x14ac:dyDescent="0.25">
      <c r="A2145">
        <v>5089</v>
      </c>
      <c r="B2145" t="s">
        <v>2465</v>
      </c>
      <c r="C2145" s="26">
        <v>3</v>
      </c>
      <c r="D2145" s="21">
        <v>4.274799098763455</v>
      </c>
      <c r="E2145" s="21">
        <v>-2.5686077869496671E-2</v>
      </c>
      <c r="F2145" s="21">
        <v>0.34860438872855543</v>
      </c>
      <c r="G2145" s="21">
        <v>0.34004236277205652</v>
      </c>
      <c r="H2145" s="21">
        <v>-0.16122845049486392</v>
      </c>
      <c r="I2145" s="21">
        <v>0</v>
      </c>
      <c r="J2145" s="21">
        <v>-9.673707029691835</v>
      </c>
      <c r="K2145" s="21">
        <v>-0.16122845049486392</v>
      </c>
      <c r="L2145" s="21">
        <v>-1.0000000000000013</v>
      </c>
      <c r="M2145" s="21">
        <v>-1.0000000000000013</v>
      </c>
      <c r="N2145" s="21">
        <v>-3.2245690098972792</v>
      </c>
      <c r="O2145" s="21">
        <v>-5.0588655681563308</v>
      </c>
      <c r="P2145" s="21">
        <v>-0.98381995175949166</v>
      </c>
      <c r="Q2145" s="21">
        <v>-1.4235498450152488</v>
      </c>
      <c r="R2145" s="21">
        <v>-0.5369462756526765</v>
      </c>
      <c r="S2145" s="21">
        <v>0.3333333333333337</v>
      </c>
      <c r="T2145" s="21">
        <v>0.39892541391842373</v>
      </c>
      <c r="U2145" s="21">
        <v>0.30364726574317913</v>
      </c>
      <c r="V2145" s="21">
        <v>-2.6285561049229991E-2</v>
      </c>
      <c r="W2145" s="21">
        <v>46.83395609762281</v>
      </c>
      <c r="X2145" s="21">
        <v>2.0006079883600476</v>
      </c>
      <c r="Y2145" s="21">
        <v>-1.0000000000000013</v>
      </c>
      <c r="Z2145" s="21">
        <v>-1.0000000000000013</v>
      </c>
      <c r="AA2145" s="21">
        <v>79.151455157933825</v>
      </c>
      <c r="AB2145" s="21">
        <v>0.28064935330695789</v>
      </c>
      <c r="AC2145" s="21">
        <v>0.11483419617743273</v>
      </c>
      <c r="AD2145" s="21">
        <v>0.26160535723488298</v>
      </c>
      <c r="AE2145" s="21">
        <v>32.854445335963682</v>
      </c>
      <c r="AF2145" s="21">
        <v>-1.0000000000000013</v>
      </c>
      <c r="AG2145" s="21">
        <v>-1.0000000000000013</v>
      </c>
      <c r="AH2145" s="21">
        <v>-1.0000000000000013</v>
      </c>
      <c r="AI2145" s="21">
        <v>7.1990279588377698E-3</v>
      </c>
      <c r="AJ2145" s="21">
        <v>-2.6285561049229991E-2</v>
      </c>
      <c r="AK2145" s="21">
        <v>-0.21824830745793564</v>
      </c>
      <c r="AL2145" s="21">
        <v>0.45288434057113719</v>
      </c>
      <c r="AM2145" s="21">
        <v>0.23353784412137871</v>
      </c>
      <c r="AN2145" s="21">
        <v>3.4006237096257011E-2</v>
      </c>
      <c r="AO2145" s="21">
        <v>4.7472045657447879</v>
      </c>
      <c r="AP2145" s="21">
        <v>3.1145776302621111</v>
      </c>
      <c r="AQ2145" s="21">
        <v>37.160249067930984</v>
      </c>
      <c r="AR2145" s="21">
        <v>1.0096204519457068</v>
      </c>
      <c r="AS2145" s="21">
        <v>1.8393795378651838</v>
      </c>
      <c r="AT2145" s="21">
        <v>-1.0000000000000013</v>
      </c>
      <c r="AU2145" s="21">
        <v>-1.0000000000000013</v>
      </c>
      <c r="AV2145" s="21">
        <v>-0.19690391288062031</v>
      </c>
      <c r="AW2145" s="21">
        <v>77.207167220039594</v>
      </c>
      <c r="AX2145" s="21">
        <v>74.722591674293355</v>
      </c>
      <c r="AY2145" s="21">
        <v>0.16984715067362888</v>
      </c>
      <c r="AZ2145" s="21">
        <v>2.507891196175037</v>
      </c>
      <c r="BA2145" s="26">
        <v>1488.4874852797418</v>
      </c>
    </row>
    <row r="2146" spans="1:100" x14ac:dyDescent="0.25">
      <c r="A2146">
        <v>5090</v>
      </c>
      <c r="B2146" t="s">
        <v>2466</v>
      </c>
      <c r="C2146" s="26">
        <v>3</v>
      </c>
      <c r="D2146" s="21">
        <v>4.4034653613967594</v>
      </c>
      <c r="E2146" s="21">
        <v>-1.7018428135351642E-2</v>
      </c>
      <c r="F2146" s="21">
        <v>0.21963221596466731</v>
      </c>
      <c r="G2146" s="21">
        <v>0.21667123612373712</v>
      </c>
      <c r="H2146" s="21">
        <v>-0.17992981908135972</v>
      </c>
      <c r="I2146" s="21">
        <v>0</v>
      </c>
      <c r="J2146" s="21">
        <v>-10.795789144881578</v>
      </c>
      <c r="K2146" s="21">
        <v>-0.17992981908135972</v>
      </c>
      <c r="L2146" s="21">
        <v>-0.99999999999999889</v>
      </c>
      <c r="M2146" s="21">
        <v>-0.99999999999999889</v>
      </c>
      <c r="N2146" s="21">
        <v>-3.5985963816271935</v>
      </c>
      <c r="O2146" s="21">
        <v>-6.1756525473610795</v>
      </c>
      <c r="P2146" s="21">
        <v>1.9756965056960589</v>
      </c>
      <c r="Q2146" s="21">
        <v>-1.0022616410831693</v>
      </c>
      <c r="R2146" s="21">
        <v>-0.11148231959665829</v>
      </c>
      <c r="S2146" s="21">
        <v>0.33333333333333326</v>
      </c>
      <c r="T2146" s="21">
        <v>0.38476229108264792</v>
      </c>
      <c r="U2146" s="21">
        <v>0.23579806049512897</v>
      </c>
      <c r="V2146" s="21">
        <v>0</v>
      </c>
      <c r="W2146" s="21">
        <v>45.352940159698782</v>
      </c>
      <c r="X2146" s="21">
        <v>1.8824410712380011</v>
      </c>
      <c r="Y2146" s="21">
        <v>-0.99999999999999889</v>
      </c>
      <c r="Z2146" s="21">
        <v>-0.99999999999999889</v>
      </c>
      <c r="AA2146" s="21">
        <v>86.088202313460542</v>
      </c>
      <c r="AB2146" s="21">
        <v>0.41659087659029115</v>
      </c>
      <c r="AC2146" s="21">
        <v>7.0800747480403992E-3</v>
      </c>
      <c r="AD2146" s="21">
        <v>0.39326393812883675</v>
      </c>
      <c r="AE2146" s="21">
        <v>40.846744473358406</v>
      </c>
      <c r="AF2146" s="21">
        <v>-0.99999999999999889</v>
      </c>
      <c r="AG2146" s="21">
        <v>-0.99999999999999889</v>
      </c>
      <c r="AH2146" s="21">
        <v>-0.99999999999999889</v>
      </c>
      <c r="AI2146" s="21">
        <v>0</v>
      </c>
      <c r="AJ2146" s="21">
        <v>0</v>
      </c>
      <c r="AK2146" s="21">
        <v>0.12402242045415333</v>
      </c>
      <c r="AL2146" s="21">
        <v>-8.464810842816177E-2</v>
      </c>
      <c r="AM2146" s="21">
        <v>-5.610010008693208E-2</v>
      </c>
      <c r="AN2146" s="21">
        <v>5.0423928651177147E-2</v>
      </c>
      <c r="AO2146" s="21">
        <v>-0.78239039990253523</v>
      </c>
      <c r="AP2146" s="21">
        <v>0.8373576741386195</v>
      </c>
      <c r="AQ2146" s="21">
        <v>34.557151014817215</v>
      </c>
      <c r="AR2146" s="21">
        <v>0.95389368491110937</v>
      </c>
      <c r="AS2146" s="21">
        <v>1.7025112521566403</v>
      </c>
      <c r="AT2146" s="21">
        <v>-0.99999999999999889</v>
      </c>
      <c r="AU2146" s="21">
        <v>-0.99999999999999889</v>
      </c>
      <c r="AV2146" s="21">
        <v>0.10518891652707876</v>
      </c>
      <c r="AW2146" s="21">
        <v>80.749907440238061</v>
      </c>
      <c r="AX2146" s="21">
        <v>80.749907440238061</v>
      </c>
      <c r="AY2146" s="21">
        <v>0.41159690143051741</v>
      </c>
      <c r="AZ2146" s="21">
        <v>6.8864085258997303</v>
      </c>
      <c r="BA2146" s="26">
        <v>1424.9089450136239</v>
      </c>
    </row>
    <row r="2147" spans="1:100" x14ac:dyDescent="0.25">
      <c r="A2147">
        <v>5092</v>
      </c>
      <c r="B2147" t="s">
        <v>1463</v>
      </c>
      <c r="C2147" s="26">
        <v>3</v>
      </c>
      <c r="D2147" s="21">
        <v>5.4792004263695597</v>
      </c>
      <c r="E2147" s="21">
        <v>7.5984436888921467E-2</v>
      </c>
      <c r="F2147" s="21">
        <v>0.33395463569703709</v>
      </c>
      <c r="G2147" s="21">
        <v>0.33107421462004605</v>
      </c>
      <c r="H2147" s="21">
        <v>0.1228854366822264</v>
      </c>
      <c r="I2147" s="21">
        <v>0</v>
      </c>
      <c r="J2147" s="21">
        <v>7.3731262009335854</v>
      </c>
      <c r="K2147" s="21">
        <v>0.1228854366822264</v>
      </c>
      <c r="L2147" s="21">
        <v>-1.0000000000000011</v>
      </c>
      <c r="M2147" s="21">
        <v>-1.0000000000000011</v>
      </c>
      <c r="N2147" s="21">
        <v>2.4577087336445271</v>
      </c>
      <c r="O2147" s="21">
        <v>13.183400841923197</v>
      </c>
      <c r="P2147" s="21">
        <v>-0.17796400790039565</v>
      </c>
      <c r="Q2147" s="21">
        <v>6.1319159929355394</v>
      </c>
      <c r="R2147" s="21">
        <v>2.1467291877408843</v>
      </c>
      <c r="S2147" s="21">
        <v>0.34462278809993774</v>
      </c>
      <c r="T2147" s="21">
        <v>0.27759096693545338</v>
      </c>
      <c r="U2147" s="21">
        <v>0.34543399084066528</v>
      </c>
      <c r="V2147" s="21">
        <v>-3.3489288662518012E-2</v>
      </c>
      <c r="W2147" s="21">
        <v>32.450920821252467</v>
      </c>
      <c r="X2147" s="21">
        <v>1.6235649933695053</v>
      </c>
      <c r="Y2147" s="21">
        <v>-1.0000000000000011</v>
      </c>
      <c r="Z2147" s="21">
        <v>-1.0000000000000011</v>
      </c>
      <c r="AA2147" s="21">
        <v>48.274329393569587</v>
      </c>
      <c r="AB2147" s="21">
        <v>0.2029782296955753</v>
      </c>
      <c r="AC2147" s="21">
        <v>8.1327846136965129E-2</v>
      </c>
      <c r="AD2147" s="21">
        <v>-1.0772488141015795E-2</v>
      </c>
      <c r="AE2147" s="21">
        <v>13.676679384576216</v>
      </c>
      <c r="AF2147" s="21">
        <v>-1.0000000000000011</v>
      </c>
      <c r="AG2147" s="21">
        <v>-1.0000000000000011</v>
      </c>
      <c r="AH2147" s="21">
        <v>-1.0000000000000011</v>
      </c>
      <c r="AI2147" s="21">
        <v>8.2772361129820476E-2</v>
      </c>
      <c r="AJ2147" s="21">
        <v>-3.3489288662518012E-2</v>
      </c>
      <c r="AK2147" s="21">
        <v>0.83091080404505913</v>
      </c>
      <c r="AL2147" s="21">
        <v>0.11748860668829589</v>
      </c>
      <c r="AM2147" s="21">
        <v>0.24384924925439053</v>
      </c>
      <c r="AN2147" s="21">
        <v>-8.2752382075458042E-2</v>
      </c>
      <c r="AO2147" s="21">
        <v>10.250785251585059</v>
      </c>
      <c r="AP2147" s="21">
        <v>-1.4813665184449709</v>
      </c>
      <c r="AQ2147" s="21">
        <v>39.824047022186058</v>
      </c>
      <c r="AR2147" s="21">
        <v>0.93415845721353818</v>
      </c>
      <c r="AS2147" s="21">
        <v>1.7464504300517312</v>
      </c>
      <c r="AT2147" s="21">
        <v>-1.0000000000000011</v>
      </c>
      <c r="AU2147" s="21">
        <v>-1.0000000000000011</v>
      </c>
      <c r="AV2147" s="21">
        <v>2.4778034023609301</v>
      </c>
      <c r="AW2147" s="21">
        <v>59.976363717047839</v>
      </c>
      <c r="AX2147" s="21">
        <v>58.28288207339245</v>
      </c>
      <c r="AY2147" s="21">
        <v>0.13973043631535212</v>
      </c>
      <c r="AZ2147" s="21">
        <v>-2.2189267998315372</v>
      </c>
      <c r="BA2147" s="26">
        <v>1401.4708600792856</v>
      </c>
    </row>
    <row r="2148" spans="1:100" x14ac:dyDescent="0.25">
      <c r="A2148">
        <v>5093</v>
      </c>
      <c r="B2148" t="s">
        <v>2467</v>
      </c>
      <c r="C2148" s="26">
        <v>1</v>
      </c>
      <c r="D2148" s="21">
        <v>3.6780808625294901</v>
      </c>
      <c r="E2148" s="21">
        <v>2.1757476414710399E-2</v>
      </c>
      <c r="F2148" s="21">
        <v>5.7515663270048999E-2</v>
      </c>
      <c r="G2148" s="21">
        <v>6.3638324821297304E-2</v>
      </c>
      <c r="H2148" s="21">
        <v>4.4731895715573101E-2</v>
      </c>
      <c r="I2148" s="21">
        <v>0</v>
      </c>
      <c r="J2148" s="21">
        <v>2.6839137429343798</v>
      </c>
      <c r="K2148" s="21">
        <v>4.4731895715573101E-2</v>
      </c>
      <c r="L2148" s="21">
        <v>-1</v>
      </c>
      <c r="M2148" s="21">
        <v>-1</v>
      </c>
      <c r="N2148" s="21">
        <v>0.894637914311463</v>
      </c>
      <c r="O2148" s="21">
        <v>6.42563293028517</v>
      </c>
      <c r="P2148" s="21">
        <v>8.4867148022695807E-2</v>
      </c>
      <c r="Q2148" s="21">
        <v>0.153507344323627</v>
      </c>
      <c r="R2148" s="21">
        <v>5.0277871893111802E-2</v>
      </c>
      <c r="S2148" s="21">
        <v>0.32916601326620298</v>
      </c>
      <c r="T2148" s="21">
        <v>0.23975694309620599</v>
      </c>
      <c r="U2148" s="21">
        <v>4.00147922229208E-2</v>
      </c>
      <c r="V2148" s="21">
        <v>-3.2092616958779002E-3</v>
      </c>
      <c r="W2148" s="21">
        <v>22.4398636469551</v>
      </c>
      <c r="X2148" s="21">
        <v>0.57887640222380699</v>
      </c>
      <c r="Y2148" s="21">
        <v>-1</v>
      </c>
      <c r="Z2148" s="21">
        <v>-1</v>
      </c>
      <c r="AA2148" s="21">
        <v>33.0321732872819</v>
      </c>
      <c r="AB2148" s="21">
        <v>0.100272451404467</v>
      </c>
      <c r="AC2148" s="21">
        <v>4.1627991656747201E-2</v>
      </c>
      <c r="AD2148" s="21">
        <v>6.8940192307458195E-2</v>
      </c>
      <c r="AE2148" s="21">
        <v>10.542031768433599</v>
      </c>
      <c r="AF2148" s="21">
        <v>-1</v>
      </c>
      <c r="AG2148" s="21">
        <v>-1</v>
      </c>
      <c r="AH2148" s="21">
        <v>-1</v>
      </c>
      <c r="AI2148" s="21">
        <v>-6.4806894010443399E-4</v>
      </c>
      <c r="AJ2148" s="21">
        <v>-3.2092616958779002E-3</v>
      </c>
      <c r="AK2148" s="21">
        <v>0.108545496552842</v>
      </c>
      <c r="AL2148" s="21">
        <v>6.3541779719447203E-2</v>
      </c>
      <c r="AM2148" s="21">
        <v>0.14516971361987499</v>
      </c>
      <c r="AN2148" s="21">
        <v>6.2411759814733403E-2</v>
      </c>
      <c r="AO2148" s="21">
        <v>4.1719703232610899</v>
      </c>
      <c r="AP2148" s="21">
        <v>1.87800289396557</v>
      </c>
      <c r="AQ2148" s="21">
        <v>25.123777389889501</v>
      </c>
      <c r="AR2148" s="21">
        <v>0.60572848688945202</v>
      </c>
      <c r="AS2148" s="21">
        <v>0.62360829793938</v>
      </c>
      <c r="AT2148" s="21">
        <v>-1</v>
      </c>
      <c r="AU2148" s="21">
        <v>-1</v>
      </c>
      <c r="AV2148" s="21">
        <v>0.113916196714409</v>
      </c>
      <c r="AW2148" s="21">
        <v>41.335809111532598</v>
      </c>
      <c r="AX2148" s="21">
        <v>41.001921563142801</v>
      </c>
      <c r="AY2148" s="21">
        <v>9.6368259759583505E-2</v>
      </c>
      <c r="AZ2148" s="21">
        <v>-14.145392237927799</v>
      </c>
      <c r="BA2148" s="26">
        <v>1350</v>
      </c>
    </row>
    <row r="2149" spans="1:100" x14ac:dyDescent="0.25">
      <c r="A2149">
        <v>5095</v>
      </c>
      <c r="B2149" t="s">
        <v>2468</v>
      </c>
      <c r="C2149" s="26">
        <v>3</v>
      </c>
      <c r="D2149" s="21">
        <v>3.7127554624215544</v>
      </c>
      <c r="E2149" s="21">
        <v>2.5308542645029006E-2</v>
      </c>
      <c r="F2149" s="21">
        <v>-7.4662849658026137E-2</v>
      </c>
      <c r="G2149" s="21">
        <v>-6.4382164810229431E-2</v>
      </c>
      <c r="H2149" s="21">
        <v>7.3625585658038631E-2</v>
      </c>
      <c r="I2149" s="21">
        <v>0</v>
      </c>
      <c r="J2149" s="21">
        <v>4.4175351394823164</v>
      </c>
      <c r="K2149" s="21">
        <v>7.3625585658038631E-2</v>
      </c>
      <c r="L2149" s="21">
        <v>-1.0000000000000007</v>
      </c>
      <c r="M2149" s="21">
        <v>-1.0000000000000007</v>
      </c>
      <c r="N2149" s="21">
        <v>1.4725117131607728</v>
      </c>
      <c r="O2149" s="21">
        <v>8.0659084370936398</v>
      </c>
      <c r="P2149" s="21">
        <v>-8.7958397970167565E-2</v>
      </c>
      <c r="Q2149" s="21">
        <v>1.3738187857201523</v>
      </c>
      <c r="R2149" s="21">
        <v>0.45225771651234514</v>
      </c>
      <c r="S2149" s="21">
        <v>0.33333333333333331</v>
      </c>
      <c r="T2149" s="21">
        <v>0.11002212577422313</v>
      </c>
      <c r="U2149" s="21">
        <v>0.14110202720106757</v>
      </c>
      <c r="V2149" s="21">
        <v>0</v>
      </c>
      <c r="W2149" s="21">
        <v>20.433276026023425</v>
      </c>
      <c r="X2149" s="21">
        <v>0.73084245860475883</v>
      </c>
      <c r="Y2149" s="21">
        <v>-1.0000000000000007</v>
      </c>
      <c r="Z2149" s="21">
        <v>-1.0000000000000007</v>
      </c>
      <c r="AA2149" s="21">
        <v>36.636413453316912</v>
      </c>
      <c r="AB2149" s="21">
        <v>0.3583786377133662</v>
      </c>
      <c r="AC2149" s="21">
        <v>-0.1265449692100189</v>
      </c>
      <c r="AD2149" s="21">
        <v>8.3183925712275425E-2</v>
      </c>
      <c r="AE2149" s="21">
        <v>15.750879710781133</v>
      </c>
      <c r="AF2149" s="21">
        <v>-1.0000000000000007</v>
      </c>
      <c r="AG2149" s="21">
        <v>-1.0000000000000007</v>
      </c>
      <c r="AH2149" s="21">
        <v>-1.0000000000000007</v>
      </c>
      <c r="AI2149" s="21">
        <v>8.9715835793426936E-3</v>
      </c>
      <c r="AJ2149" s="21">
        <v>0</v>
      </c>
      <c r="AK2149" s="21">
        <v>0.18361421517481408</v>
      </c>
      <c r="AL2149" s="21">
        <v>0.23545617420535681</v>
      </c>
      <c r="AM2149" s="21">
        <v>-0.24618385612131694</v>
      </c>
      <c r="AN2149" s="21">
        <v>4.3595082092768689E-2</v>
      </c>
      <c r="AO2149" s="21">
        <v>-5.2365253271588568</v>
      </c>
      <c r="AP2149" s="21">
        <v>2.2671579233460015</v>
      </c>
      <c r="AQ2149" s="21">
        <v>24.850811165505739</v>
      </c>
      <c r="AR2149" s="21">
        <v>0.5844574863086246</v>
      </c>
      <c r="AS2149" s="21">
        <v>0.80446804426279783</v>
      </c>
      <c r="AT2149" s="21">
        <v>-1.0000000000000007</v>
      </c>
      <c r="AU2149" s="21">
        <v>-1.0000000000000007</v>
      </c>
      <c r="AV2149" s="21">
        <v>0.3878755517021158</v>
      </c>
      <c r="AW2149" s="21">
        <v>46.969479813756543</v>
      </c>
      <c r="AX2149" s="21">
        <v>47.148911485343397</v>
      </c>
      <c r="AY2149" s="21">
        <v>8.3538739449530164E-2</v>
      </c>
      <c r="AZ2149" s="21">
        <v>9.2789441046331014</v>
      </c>
      <c r="BA2149" s="26">
        <v>1436.7599522279338</v>
      </c>
    </row>
    <row r="2150" spans="1:100" x14ac:dyDescent="0.25">
      <c r="A2150">
        <v>5096</v>
      </c>
      <c r="B2150" t="s">
        <v>2469</v>
      </c>
      <c r="C2150" s="26">
        <v>3</v>
      </c>
      <c r="D2150" s="21">
        <v>3.4886672972912907</v>
      </c>
      <c r="E2150" s="21">
        <v>5.7205455020199913E-2</v>
      </c>
      <c r="F2150" s="21">
        <v>0.6031663813770104</v>
      </c>
      <c r="G2150" s="21">
        <v>0.55887595186245254</v>
      </c>
      <c r="H2150" s="21">
        <v>0.29086148987900529</v>
      </c>
      <c r="I2150" s="21">
        <v>0</v>
      </c>
      <c r="J2150" s="21">
        <v>17.451689392740303</v>
      </c>
      <c r="K2150" s="21">
        <v>0.29086148987900529</v>
      </c>
      <c r="L2150" s="21">
        <v>-0.99999999999999833</v>
      </c>
      <c r="M2150" s="21">
        <v>-0.99999999999999833</v>
      </c>
      <c r="N2150" s="21">
        <v>5.8172297975801044</v>
      </c>
      <c r="O2150" s="21">
        <v>21.499232641894046</v>
      </c>
      <c r="P2150" s="21">
        <v>0.12326062668694238</v>
      </c>
      <c r="Q2150" s="21">
        <v>-3.3646474799304547</v>
      </c>
      <c r="R2150" s="21">
        <v>-1.1167364226554337</v>
      </c>
      <c r="S2150" s="21">
        <v>0.33333333333333293</v>
      </c>
      <c r="T2150" s="21">
        <v>0.41064612595364136</v>
      </c>
      <c r="U2150" s="21">
        <v>-3.2399964874202165E-2</v>
      </c>
      <c r="V2150" s="21">
        <v>-3.0945274812428022E-2</v>
      </c>
      <c r="W2150" s="21">
        <v>15.590909188853557</v>
      </c>
      <c r="X2150" s="21">
        <v>0.21515925365690117</v>
      </c>
      <c r="Y2150" s="21">
        <v>-0.99999999999999833</v>
      </c>
      <c r="Z2150" s="21">
        <v>-0.99999999999999833</v>
      </c>
      <c r="AA2150" s="21">
        <v>75.205488126924763</v>
      </c>
      <c r="AB2150" s="21">
        <v>0.62187273343116323</v>
      </c>
      <c r="AC2150" s="21">
        <v>0.57420445676068343</v>
      </c>
      <c r="AD2150" s="21">
        <v>1.8549117022686211E-2</v>
      </c>
      <c r="AE2150" s="21">
        <v>60.731315360726605</v>
      </c>
      <c r="AF2150" s="21">
        <v>-0.99999999999999833</v>
      </c>
      <c r="AG2150" s="21">
        <v>-0.99999999999999833</v>
      </c>
      <c r="AH2150" s="21">
        <v>-0.99999999999999833</v>
      </c>
      <c r="AI2150" s="21">
        <v>0</v>
      </c>
      <c r="AJ2150" s="21">
        <v>-3.0945274812428022E-2</v>
      </c>
      <c r="AK2150" s="21">
        <v>0.14189177517969198</v>
      </c>
      <c r="AL2150" s="21">
        <v>2.4678311985629645E-2</v>
      </c>
      <c r="AM2150" s="21">
        <v>0.46795387573127434</v>
      </c>
      <c r="AN2150" s="21">
        <v>-0.2151717320619792</v>
      </c>
      <c r="AO2150" s="21">
        <v>12.408305769180323</v>
      </c>
      <c r="AP2150" s="21">
        <v>-5.2559017416213338</v>
      </c>
      <c r="AQ2150" s="21">
        <v>33.042598581593857</v>
      </c>
      <c r="AR2150" s="21">
        <v>0.68063421960034365</v>
      </c>
      <c r="AS2150" s="21">
        <v>0.50602074353590609</v>
      </c>
      <c r="AT2150" s="21">
        <v>-0.99999999999999833</v>
      </c>
      <c r="AU2150" s="21">
        <v>-0.99999999999999833</v>
      </c>
      <c r="AV2150" s="21">
        <v>-0.55786047079298107</v>
      </c>
      <c r="AW2150" s="21">
        <v>91.44881902719743</v>
      </c>
      <c r="AX2150" s="21">
        <v>88.354291545954695</v>
      </c>
      <c r="AY2150" s="21">
        <v>-0.1606444336784702</v>
      </c>
      <c r="AZ2150" s="21">
        <v>-15.909127000595396</v>
      </c>
      <c r="BA2150" s="26">
        <v>1469.343456493785</v>
      </c>
    </row>
    <row r="2151" spans="1:100" x14ac:dyDescent="0.25">
      <c r="A2151">
        <v>5098</v>
      </c>
      <c r="B2151" t="s">
        <v>2470</v>
      </c>
      <c r="C2151" s="26">
        <v>3</v>
      </c>
      <c r="D2151" s="21">
        <v>3.0208088256415087</v>
      </c>
      <c r="E2151" s="21">
        <v>0</v>
      </c>
      <c r="F2151" s="21">
        <v>0.54633470554532082</v>
      </c>
      <c r="G2151" s="21">
        <v>0.54633470554532082</v>
      </c>
      <c r="H2151" s="21">
        <v>-6.0031909727796068E-2</v>
      </c>
      <c r="I2151" s="21">
        <v>0</v>
      </c>
      <c r="J2151" s="21">
        <v>-3.6019145836677664</v>
      </c>
      <c r="K2151" s="21">
        <v>-6.0031909727796068E-2</v>
      </c>
      <c r="L2151" s="21">
        <v>-1.0000000000000011</v>
      </c>
      <c r="M2151" s="21">
        <v>-1.0000000000000011</v>
      </c>
      <c r="N2151" s="21">
        <v>-1.200638194555921</v>
      </c>
      <c r="O2151" s="21">
        <v>-3.4771052480934872E-2</v>
      </c>
      <c r="P2151" s="21">
        <v>-0.14432660824474552</v>
      </c>
      <c r="Q2151" s="21">
        <v>4.3129761521242909</v>
      </c>
      <c r="R2151" s="21">
        <v>1.3422467729487852</v>
      </c>
      <c r="S2151" s="21">
        <v>0.3333333333333337</v>
      </c>
      <c r="T2151" s="21">
        <v>0.28486166886744058</v>
      </c>
      <c r="U2151" s="21">
        <v>9.1898828758618656E-2</v>
      </c>
      <c r="V2151" s="21">
        <v>-1.5279644287401823E-2</v>
      </c>
      <c r="W2151" s="21">
        <v>30.193843855991474</v>
      </c>
      <c r="X2151" s="21">
        <v>0.90567269677274065</v>
      </c>
      <c r="Y2151" s="21">
        <v>-1.0000000000000011</v>
      </c>
      <c r="Z2151" s="21">
        <v>-1.0000000000000011</v>
      </c>
      <c r="AA2151" s="21">
        <v>67.77808373015921</v>
      </c>
      <c r="AB2151" s="21">
        <v>0.13005650512275491</v>
      </c>
      <c r="AC2151" s="21">
        <v>0.17908335989105093</v>
      </c>
      <c r="AD2151" s="21">
        <v>0.41569999701057364</v>
      </c>
      <c r="AE2151" s="21">
        <v>36.241993101218959</v>
      </c>
      <c r="AF2151" s="21">
        <v>-1.0000000000000011</v>
      </c>
      <c r="AG2151" s="21">
        <v>-1.0000000000000011</v>
      </c>
      <c r="AH2151" s="21">
        <v>-1.0000000000000011</v>
      </c>
      <c r="AI2151" s="21">
        <v>-1.6501359680396604E-2</v>
      </c>
      <c r="AJ2151" s="21">
        <v>-1.5279644287401823E-2</v>
      </c>
      <c r="AK2151" s="21">
        <v>0.25013980182221401</v>
      </c>
      <c r="AL2151" s="21">
        <v>0.43967631784543681</v>
      </c>
      <c r="AM2151" s="21">
        <v>0.18909926746349259</v>
      </c>
      <c r="AN2151" s="21">
        <v>-0.11870018661951814</v>
      </c>
      <c r="AO2151" s="21">
        <v>5.9781806956983834</v>
      </c>
      <c r="AP2151" s="21">
        <v>-0.76912307626076881</v>
      </c>
      <c r="AQ2151" s="21">
        <v>26.591929272323704</v>
      </c>
      <c r="AR2151" s="21">
        <v>0.69481418667199069</v>
      </c>
      <c r="AS2151" s="21">
        <v>0.84564078704494472</v>
      </c>
      <c r="AT2151" s="21">
        <v>-1.0000000000000011</v>
      </c>
      <c r="AU2151" s="21">
        <v>-1.0000000000000011</v>
      </c>
      <c r="AV2151" s="21">
        <v>1.8885814784941071</v>
      </c>
      <c r="AW2151" s="21">
        <v>66.97418960141755</v>
      </c>
      <c r="AX2151" s="21">
        <v>65.11619797906944</v>
      </c>
      <c r="AY2151" s="21">
        <v>0.30854260797210015</v>
      </c>
      <c r="AZ2151" s="21">
        <v>-1.8344895112411443</v>
      </c>
      <c r="BA2151" s="26">
        <v>1472.5948381872463</v>
      </c>
    </row>
    <row r="2152" spans="1:100" x14ac:dyDescent="0.25">
      <c r="A2152">
        <v>5099</v>
      </c>
      <c r="B2152" t="s">
        <v>2471</v>
      </c>
      <c r="C2152" s="26">
        <v>2</v>
      </c>
      <c r="D2152" s="21">
        <v>4.5511275571072005</v>
      </c>
      <c r="E2152" s="21">
        <v>0.18196751345000858</v>
      </c>
      <c r="F2152" s="21">
        <v>0.53005626359743052</v>
      </c>
      <c r="G2152" s="21">
        <v>0.54013016833410898</v>
      </c>
      <c r="H2152" s="21">
        <v>0.16396942465340555</v>
      </c>
      <c r="I2152" s="21">
        <v>0</v>
      </c>
      <c r="J2152" s="21">
        <v>9.8381654792043332</v>
      </c>
      <c r="K2152" s="21">
        <v>0.16396942465340555</v>
      </c>
      <c r="L2152" s="21">
        <v>-1</v>
      </c>
      <c r="M2152" s="21">
        <v>-1</v>
      </c>
      <c r="N2152" s="21">
        <v>3.2793884930681108</v>
      </c>
      <c r="O2152" s="21">
        <v>14.064150457848932</v>
      </c>
      <c r="P2152" s="21">
        <v>1.0893464727136242</v>
      </c>
      <c r="Q2152" s="21">
        <v>2.8343445406314087</v>
      </c>
      <c r="R2152" s="21">
        <v>0.93242838649909077</v>
      </c>
      <c r="S2152" s="21">
        <v>0.3455052634253768</v>
      </c>
      <c r="T2152" s="21">
        <v>0.34780544738118629</v>
      </c>
      <c r="U2152" s="21">
        <v>0.1564084420074445</v>
      </c>
      <c r="V2152" s="21">
        <v>1.105068253865635E-2</v>
      </c>
      <c r="W2152" s="21">
        <v>29.290409887728647</v>
      </c>
      <c r="X2152" s="21">
        <v>1.1678735794214805</v>
      </c>
      <c r="Y2152" s="21">
        <v>-1</v>
      </c>
      <c r="Z2152" s="21">
        <v>-1</v>
      </c>
      <c r="AA2152" s="21">
        <v>52.652156962236404</v>
      </c>
      <c r="AB2152" s="21">
        <v>0.20580360560479566</v>
      </c>
      <c r="AC2152" s="21">
        <v>0.20605077276343675</v>
      </c>
      <c r="AD2152" s="21">
        <v>0.20070015452264922</v>
      </c>
      <c r="AE2152" s="21">
        <v>25.763559664682099</v>
      </c>
      <c r="AF2152" s="21">
        <v>-1</v>
      </c>
      <c r="AG2152" s="21">
        <v>-1</v>
      </c>
      <c r="AH2152" s="21">
        <v>-1</v>
      </c>
      <c r="AI2152" s="21">
        <v>5.7925249837882317E-3</v>
      </c>
      <c r="AJ2152" s="21">
        <v>1.105068253865635E-2</v>
      </c>
      <c r="AK2152" s="21">
        <v>-1.6032277003335552E-2</v>
      </c>
      <c r="AL2152" s="21">
        <v>0.18786023399258289</v>
      </c>
      <c r="AM2152" s="21">
        <v>-2.7018756379389566E-2</v>
      </c>
      <c r="AN2152" s="21">
        <v>0.21045961659444334</v>
      </c>
      <c r="AO2152" s="21">
        <v>-0.30098410935315734</v>
      </c>
      <c r="AP2152" s="21">
        <v>5.7461453996757381</v>
      </c>
      <c r="AQ2152" s="21">
        <v>34.804306412586378</v>
      </c>
      <c r="AR2152" s="21">
        <v>0.81157470587407199</v>
      </c>
      <c r="AS2152" s="21">
        <v>1.2659798900193373</v>
      </c>
      <c r="AT2152" s="21">
        <v>-1</v>
      </c>
      <c r="AU2152" s="21">
        <v>-1</v>
      </c>
      <c r="AV2152" s="21">
        <v>1.2890863593143016</v>
      </c>
      <c r="AW2152" s="21">
        <v>66.121437234662864</v>
      </c>
      <c r="AX2152" s="21">
        <v>66.383415415505112</v>
      </c>
      <c r="AY2152" s="21">
        <v>0.25368491093806067</v>
      </c>
      <c r="AZ2152" s="21">
        <v>15.24494554571822</v>
      </c>
      <c r="BA2152" s="26">
        <v>1494.0721267879906</v>
      </c>
    </row>
    <row r="2153" spans="1:100" x14ac:dyDescent="0.25">
      <c r="A2153">
        <v>5101</v>
      </c>
      <c r="B2153" t="s">
        <v>2472</v>
      </c>
      <c r="C2153" s="26">
        <v>2</v>
      </c>
      <c r="D2153" s="21">
        <v>3.1106569899992826</v>
      </c>
      <c r="E2153" s="21">
        <v>-0.13800144764110744</v>
      </c>
      <c r="F2153" s="21">
        <v>-0.26670140156206223</v>
      </c>
      <c r="G2153" s="21">
        <v>-0.26024564810305056</v>
      </c>
      <c r="H2153" s="21">
        <v>-1.6119754017361876E-3</v>
      </c>
      <c r="I2153" s="21">
        <v>0</v>
      </c>
      <c r="J2153" s="21">
        <v>-9.6718524104171699E-2</v>
      </c>
      <c r="K2153" s="21">
        <v>-1.6119754017361876E-3</v>
      </c>
      <c r="L2153" s="21">
        <v>-1</v>
      </c>
      <c r="M2153" s="21">
        <v>-1</v>
      </c>
      <c r="N2153" s="21">
        <v>-3.2239508034723974E-2</v>
      </c>
      <c r="O2153" s="21">
        <v>3.7444035403529963</v>
      </c>
      <c r="P2153" s="21">
        <v>-0.5311252848020438</v>
      </c>
      <c r="Q2153" s="21">
        <v>-0.95311866018064451</v>
      </c>
      <c r="R2153" s="21">
        <v>-0.31155785340868286</v>
      </c>
      <c r="S2153" s="21">
        <v>0.31455336813590201</v>
      </c>
      <c r="T2153" s="21">
        <v>0.21712592403844205</v>
      </c>
      <c r="U2153" s="21">
        <v>-5.4095428634265974E-3</v>
      </c>
      <c r="V2153" s="21">
        <v>-1.0346273548957747E-2</v>
      </c>
      <c r="W2153" s="21">
        <v>19.077401093979923</v>
      </c>
      <c r="X2153" s="21">
        <v>0.41823580687101081</v>
      </c>
      <c r="Y2153" s="21">
        <v>-1</v>
      </c>
      <c r="Z2153" s="21">
        <v>-1</v>
      </c>
      <c r="AA2153" s="21">
        <v>31.625216809411757</v>
      </c>
      <c r="AB2153" s="21">
        <v>2.4294567061309488E-2</v>
      </c>
      <c r="AC2153" s="21">
        <v>2.4472851973448298E-2</v>
      </c>
      <c r="AD2153" s="21">
        <v>2.0681545598657106E-2</v>
      </c>
      <c r="AE2153" s="21">
        <v>9.0417700450715071</v>
      </c>
      <c r="AF2153" s="21">
        <v>-1</v>
      </c>
      <c r="AG2153" s="21">
        <v>-1</v>
      </c>
      <c r="AH2153" s="21">
        <v>-1</v>
      </c>
      <c r="AI2153" s="21">
        <v>-5.9403376406059897E-3</v>
      </c>
      <c r="AJ2153" s="21">
        <v>-1.0346273548957747E-2</v>
      </c>
      <c r="AK2153" s="21">
        <v>0.20263931027084109</v>
      </c>
      <c r="AL2153" s="21">
        <v>-3.0811353281593762E-2</v>
      </c>
      <c r="AM2153" s="21">
        <v>0.227673152155282</v>
      </c>
      <c r="AN2153" s="21">
        <v>-4.4232291940228222E-2</v>
      </c>
      <c r="AO2153" s="21">
        <v>6.1844694354233436</v>
      </c>
      <c r="AP2153" s="21">
        <v>-0.73930814510076326</v>
      </c>
      <c r="AQ2153" s="21">
        <v>23.931837724326783</v>
      </c>
      <c r="AR2153" s="21">
        <v>0.57225038823279173</v>
      </c>
      <c r="AS2153" s="21">
        <v>0.49203507440700722</v>
      </c>
      <c r="AT2153" s="21">
        <v>-1</v>
      </c>
      <c r="AU2153" s="21">
        <v>-1</v>
      </c>
      <c r="AV2153" s="21">
        <v>-0.361733472072711</v>
      </c>
      <c r="AW2153" s="21">
        <v>41.88942710775197</v>
      </c>
      <c r="AX2153" s="21">
        <v>41.833950506724896</v>
      </c>
      <c r="AY2153" s="21">
        <v>6.7033449305723664E-2</v>
      </c>
      <c r="AZ2153" s="21">
        <v>-17.454994477653461</v>
      </c>
      <c r="BA2153" s="26">
        <v>1395.2383925192203</v>
      </c>
    </row>
    <row r="2154" spans="1:100" x14ac:dyDescent="0.25">
      <c r="A2154">
        <v>5102</v>
      </c>
      <c r="B2154" t="s">
        <v>2473</v>
      </c>
      <c r="C2154" s="26">
        <v>3</v>
      </c>
      <c r="D2154" s="21">
        <v>3.9927037528736706</v>
      </c>
      <c r="E2154" s="21">
        <v>2.0788183533891683E-3</v>
      </c>
      <c r="F2154" s="21">
        <v>-1.5441871156259006</v>
      </c>
      <c r="G2154" s="21">
        <v>-1.5434941761747709</v>
      </c>
      <c r="H2154" s="21">
        <v>-7.8274563797575709E-3</v>
      </c>
      <c r="I2154" s="21">
        <v>0</v>
      </c>
      <c r="J2154" s="21">
        <v>-0.46964738278545548</v>
      </c>
      <c r="K2154" s="21">
        <v>-7.8274563797575709E-3</v>
      </c>
      <c r="L2154" s="21">
        <v>-0.99999999999999989</v>
      </c>
      <c r="M2154" s="21">
        <v>-0.99999999999999989</v>
      </c>
      <c r="N2154" s="21">
        <v>-0.15654912759515169</v>
      </c>
      <c r="O2154" s="21">
        <v>1.9795621939134453</v>
      </c>
      <c r="P2154" s="21">
        <v>0.33223546338331583</v>
      </c>
      <c r="Q2154" s="21">
        <v>-6.8032724029622873</v>
      </c>
      <c r="R2154" s="21">
        <v>-2.1786375610897437</v>
      </c>
      <c r="S2154" s="21">
        <v>0.33333333333333348</v>
      </c>
      <c r="T2154" s="21">
        <v>0.28596904873680801</v>
      </c>
      <c r="U2154" s="21">
        <v>5.6914778215849934E-2</v>
      </c>
      <c r="V2154" s="21">
        <v>-5.3137704932212995E-3</v>
      </c>
      <c r="W2154" s="21">
        <v>27.149233846901108</v>
      </c>
      <c r="X2154" s="21">
        <v>0.76717650341561405</v>
      </c>
      <c r="Y2154" s="21">
        <v>-0.99999999999999989</v>
      </c>
      <c r="Z2154" s="21">
        <v>-0.99999999999999989</v>
      </c>
      <c r="AA2154" s="21">
        <v>35.959749583608797</v>
      </c>
      <c r="AB2154" s="21">
        <v>3.0077976833555977E-2</v>
      </c>
      <c r="AC2154" s="21">
        <v>-1.8289110083586843E-2</v>
      </c>
      <c r="AD2154" s="21">
        <v>0.20799419920597945</v>
      </c>
      <c r="AE2154" s="21">
        <v>10.989153297797436</v>
      </c>
      <c r="AF2154" s="21">
        <v>-0.99999999999999989</v>
      </c>
      <c r="AG2154" s="21">
        <v>-0.99999999999999989</v>
      </c>
      <c r="AH2154" s="21">
        <v>-0.99999999999999989</v>
      </c>
      <c r="AI2154" s="21">
        <v>-5.7494689091465968E-2</v>
      </c>
      <c r="AJ2154" s="21">
        <v>-5.3137704932212995E-3</v>
      </c>
      <c r="AK2154" s="21">
        <v>0.18399058254458775</v>
      </c>
      <c r="AL2154" s="21">
        <v>-3.5665879941495247E-2</v>
      </c>
      <c r="AM2154" s="21">
        <v>0.15869620872731505</v>
      </c>
      <c r="AN2154" s="21">
        <v>6.3132616029110827E-4</v>
      </c>
      <c r="AO2154" s="21">
        <v>4.8873581309058141</v>
      </c>
      <c r="AP2154" s="21">
        <v>-0.16254624570019832</v>
      </c>
      <c r="AQ2154" s="21">
        <v>26.679586464115648</v>
      </c>
      <c r="AR2154" s="21">
        <v>0.67090338979276976</v>
      </c>
      <c r="AS2154" s="21">
        <v>0.75934904703585637</v>
      </c>
      <c r="AT2154" s="21">
        <v>-0.99999999999999989</v>
      </c>
      <c r="AU2154" s="21">
        <v>-0.99999999999999989</v>
      </c>
      <c r="AV2154" s="21">
        <v>-3.7221317372645149</v>
      </c>
      <c r="AW2154" s="21">
        <v>37.776765531822015</v>
      </c>
      <c r="AX2154" s="21">
        <v>36.095494700670564</v>
      </c>
      <c r="AY2154" s="21">
        <v>9.4427622375630751E-2</v>
      </c>
      <c r="AZ2154" s="21">
        <v>-37.098881068162328</v>
      </c>
      <c r="BA2154" s="26">
        <v>1405.4300855767437</v>
      </c>
    </row>
    <row r="2155" spans="1:100" x14ac:dyDescent="0.25">
      <c r="A2155">
        <v>5103</v>
      </c>
      <c r="B2155" t="s">
        <v>2474</v>
      </c>
      <c r="C2155" s="26">
        <v>2</v>
      </c>
      <c r="D2155" s="21">
        <v>4.5621054201560813</v>
      </c>
      <c r="E2155" s="21">
        <v>0.18440600508944785</v>
      </c>
      <c r="F2155" s="21">
        <v>0.53612837415004533</v>
      </c>
      <c r="G2155" s="21">
        <v>0.54622985291018766</v>
      </c>
      <c r="H2155" s="21">
        <v>0.1652313247399147</v>
      </c>
      <c r="I2155" s="21">
        <v>0</v>
      </c>
      <c r="J2155" s="21">
        <v>9.9138794843948794</v>
      </c>
      <c r="K2155" s="21">
        <v>0.1652313247399147</v>
      </c>
      <c r="L2155" s="21">
        <v>-1</v>
      </c>
      <c r="M2155" s="21">
        <v>-1</v>
      </c>
      <c r="N2155" s="21">
        <v>3.3046264947982933</v>
      </c>
      <c r="O2155" s="21">
        <v>14.142797513155889</v>
      </c>
      <c r="P2155" s="21">
        <v>1.101696129440247</v>
      </c>
      <c r="Q2155" s="21">
        <v>2.8632088945936482</v>
      </c>
      <c r="R2155" s="21">
        <v>0.94190883746298515</v>
      </c>
      <c r="S2155" s="21">
        <v>0.34574114861133609</v>
      </c>
      <c r="T2155" s="21">
        <v>0.34880135937224482</v>
      </c>
      <c r="U2155" s="21">
        <v>0.15764166101054072</v>
      </c>
      <c r="V2155" s="21">
        <v>1.1213749288478491E-2</v>
      </c>
      <c r="W2155" s="21">
        <v>29.368243489063445</v>
      </c>
      <c r="X2155" s="21">
        <v>1.1735865880668772</v>
      </c>
      <c r="Y2155" s="21">
        <v>-1</v>
      </c>
      <c r="Z2155" s="21">
        <v>-1</v>
      </c>
      <c r="AA2155" s="21">
        <v>52.812403811152016</v>
      </c>
      <c r="AB2155" s="21">
        <v>0.20718689063176085</v>
      </c>
      <c r="AC2155" s="21">
        <v>0.20743458274376503</v>
      </c>
      <c r="AD2155" s="21">
        <v>0.20207208094734902</v>
      </c>
      <c r="AE2155" s="21">
        <v>25.8909968512293</v>
      </c>
      <c r="AF2155" s="21">
        <v>-1</v>
      </c>
      <c r="AG2155" s="21">
        <v>-1</v>
      </c>
      <c r="AH2155" s="21">
        <v>-1</v>
      </c>
      <c r="AI2155" s="21">
        <v>5.8819414300544902E-3</v>
      </c>
      <c r="AJ2155" s="21">
        <v>1.1213749288478491E-2</v>
      </c>
      <c r="AK2155" s="21">
        <v>-1.7698778765045955E-2</v>
      </c>
      <c r="AL2155" s="21">
        <v>0.1895267357542933</v>
      </c>
      <c r="AM2155" s="21">
        <v>-2.895976993106894E-2</v>
      </c>
      <c r="AN2155" s="21">
        <v>0.2124006301461227</v>
      </c>
      <c r="AO2155" s="21">
        <v>-0.35040991675953803</v>
      </c>
      <c r="AP2155" s="21">
        <v>5.7955712070821193</v>
      </c>
      <c r="AQ2155" s="21">
        <v>34.887165774650676</v>
      </c>
      <c r="AR2155" s="21">
        <v>0.8133986026223462</v>
      </c>
      <c r="AS2155" s="21">
        <v>1.2718781432618467</v>
      </c>
      <c r="AT2155" s="21">
        <v>-1</v>
      </c>
      <c r="AU2155" s="21">
        <v>-1</v>
      </c>
      <c r="AV2155" s="21">
        <v>1.3016672994884062</v>
      </c>
      <c r="AW2155" s="21">
        <v>66.306110003858294</v>
      </c>
      <c r="AX2155" s="21">
        <v>66.570507515715803</v>
      </c>
      <c r="AY2155" s="21">
        <v>0.25510738650296388</v>
      </c>
      <c r="AZ2155" s="21">
        <v>15.494152625321323</v>
      </c>
      <c r="BA2155" s="26">
        <v>1415.5785271128602</v>
      </c>
    </row>
    <row r="2156" spans="1:100" x14ac:dyDescent="0.25">
      <c r="A2156">
        <v>5104</v>
      </c>
      <c r="B2156" t="s">
        <v>2475</v>
      </c>
      <c r="C2156" s="26">
        <v>3</v>
      </c>
      <c r="D2156" s="21">
        <v>4.5724894137465153</v>
      </c>
      <c r="E2156" s="21">
        <v>0</v>
      </c>
      <c r="F2156" s="21">
        <v>1.3802886997055182</v>
      </c>
      <c r="G2156" s="21">
        <v>1.3802886997055182</v>
      </c>
      <c r="H2156" s="21">
        <v>0.13428756443272902</v>
      </c>
      <c r="I2156" s="21">
        <v>0</v>
      </c>
      <c r="J2156" s="21">
        <v>8.0572538659637392</v>
      </c>
      <c r="K2156" s="21">
        <v>0.13428756443272902</v>
      </c>
      <c r="L2156" s="21">
        <v>-0.999999999999999</v>
      </c>
      <c r="M2156" s="21">
        <v>-0.999999999999999</v>
      </c>
      <c r="N2156" s="21">
        <v>2.6857512886545809</v>
      </c>
      <c r="O2156" s="21">
        <v>14.010031979415768</v>
      </c>
      <c r="P2156" s="21">
        <v>-2.3381798130792637</v>
      </c>
      <c r="Q2156" s="21">
        <v>3.6898203598890693</v>
      </c>
      <c r="R2156" s="21">
        <v>0.89282322836966233</v>
      </c>
      <c r="S2156" s="21">
        <v>0.34236265120722809</v>
      </c>
      <c r="T2156" s="21">
        <v>0.40192218117169454</v>
      </c>
      <c r="U2156" s="21">
        <v>0.24436889449529431</v>
      </c>
      <c r="V2156" s="21">
        <v>0</v>
      </c>
      <c r="W2156" s="21">
        <v>34.174646497659523</v>
      </c>
      <c r="X2156" s="21">
        <v>1.6560616937657326</v>
      </c>
      <c r="Y2156" s="21">
        <v>-0.999999999999999</v>
      </c>
      <c r="Z2156" s="21">
        <v>-0.999999999999999</v>
      </c>
      <c r="AA2156" s="21">
        <v>50.661834838064649</v>
      </c>
      <c r="AB2156" s="21">
        <v>-2.6875999624999217E-2</v>
      </c>
      <c r="AC2156" s="21">
        <v>3.9750645549699426E-2</v>
      </c>
      <c r="AD2156" s="21">
        <v>0.29901265631600898</v>
      </c>
      <c r="AE2156" s="21">
        <v>15.594365112035455</v>
      </c>
      <c r="AF2156" s="21">
        <v>-0.999999999999999</v>
      </c>
      <c r="AG2156" s="21">
        <v>-0.999999999999999</v>
      </c>
      <c r="AH2156" s="21">
        <v>-0.999999999999999</v>
      </c>
      <c r="AI2156" s="21">
        <v>-1.8339194889669824E-2</v>
      </c>
      <c r="AJ2156" s="21">
        <v>0</v>
      </c>
      <c r="AK2156" s="21">
        <v>0.33249209116289991</v>
      </c>
      <c r="AL2156" s="21">
        <v>0.13072325099272494</v>
      </c>
      <c r="AM2156" s="21">
        <v>0.18348696148458241</v>
      </c>
      <c r="AN2156" s="21">
        <v>0.1315112101064316</v>
      </c>
      <c r="AO2156" s="21">
        <v>6.2496344929290606</v>
      </c>
      <c r="AP2156" s="21">
        <v>3.9413965076244146</v>
      </c>
      <c r="AQ2156" s="21">
        <v>42.231900363623247</v>
      </c>
      <c r="AR2156" s="21">
        <v>0.98865372687421693</v>
      </c>
      <c r="AS2156" s="21">
        <v>1.7903492581984608</v>
      </c>
      <c r="AT2156" s="21">
        <v>-0.999999999999999</v>
      </c>
      <c r="AU2156" s="21">
        <v>-0.999999999999999</v>
      </c>
      <c r="AV2156" s="21">
        <v>2.2731119280751804</v>
      </c>
      <c r="AW2156" s="21">
        <v>68.613263325104811</v>
      </c>
      <c r="AX2156" s="21">
        <v>68.246479427311399</v>
      </c>
      <c r="AY2156" s="21">
        <v>0.41539660721210203</v>
      </c>
      <c r="AZ2156" s="21">
        <v>26.637545519722316</v>
      </c>
      <c r="BA2156" s="26">
        <v>1540.8117030298622</v>
      </c>
    </row>
    <row r="2157" spans="1:100" x14ac:dyDescent="0.25">
      <c r="A2157">
        <v>5107</v>
      </c>
      <c r="B2157" t="s">
        <v>2476</v>
      </c>
      <c r="C2157" s="26">
        <v>3</v>
      </c>
      <c r="D2157" s="21">
        <v>5.9041565898034722</v>
      </c>
      <c r="E2157" s="21">
        <v>-0.10381873300389409</v>
      </c>
      <c r="F2157" s="21">
        <v>-1.1922661593694759</v>
      </c>
      <c r="G2157" s="21">
        <v>-1.2268724037041072</v>
      </c>
      <c r="H2157" s="21">
        <v>-4.4990716167598595E-2</v>
      </c>
      <c r="I2157" s="21">
        <v>0</v>
      </c>
      <c r="J2157" s="21">
        <v>-2.6994429700559164</v>
      </c>
      <c r="K2157" s="21">
        <v>-4.4990716167598595E-2</v>
      </c>
      <c r="L2157" s="21">
        <v>-0.999999999999999</v>
      </c>
      <c r="M2157" s="21">
        <v>-0.999999999999999</v>
      </c>
      <c r="N2157" s="21">
        <v>-0.89981432335197142</v>
      </c>
      <c r="O2157" s="21">
        <v>1.9778412160434506</v>
      </c>
      <c r="P2157" s="21">
        <v>1.3994298072742224</v>
      </c>
      <c r="Q2157" s="21">
        <v>7.056693423082872</v>
      </c>
      <c r="R2157" s="21">
        <v>2.4414626667391359</v>
      </c>
      <c r="S2157" s="21">
        <v>0.33333333333333298</v>
      </c>
      <c r="T2157" s="21">
        <v>0.34544699754019553</v>
      </c>
      <c r="U2157" s="21">
        <v>0.13225945843396225</v>
      </c>
      <c r="V2157" s="21">
        <v>-2.2715285888178297E-4</v>
      </c>
      <c r="W2157" s="21">
        <v>34.232134104648296</v>
      </c>
      <c r="X2157" s="21">
        <v>1.2759595799509986</v>
      </c>
      <c r="Y2157" s="21">
        <v>-0.999999999999999</v>
      </c>
      <c r="Z2157" s="21">
        <v>-0.999999999999999</v>
      </c>
      <c r="AA2157" s="21">
        <v>46.966298816976447</v>
      </c>
      <c r="AB2157" s="21">
        <v>0.21388062830912036</v>
      </c>
      <c r="AC2157" s="21">
        <v>2.5980809614900079E-2</v>
      </c>
      <c r="AD2157" s="21">
        <v>-3.4007397012241099E-2</v>
      </c>
      <c r="AE2157" s="21">
        <v>10.292702045588964</v>
      </c>
      <c r="AF2157" s="21">
        <v>-0.999999999999999</v>
      </c>
      <c r="AG2157" s="21">
        <v>-0.999999999999999</v>
      </c>
      <c r="AH2157" s="21">
        <v>-0.999999999999999</v>
      </c>
      <c r="AI2157" s="21">
        <v>-3.8244936569719959E-2</v>
      </c>
      <c r="AJ2157" s="21">
        <v>-2.2715285888178297E-4</v>
      </c>
      <c r="AK2157" s="21">
        <v>0.13316048074069278</v>
      </c>
      <c r="AL2157" s="21">
        <v>-0.14223933252681462</v>
      </c>
      <c r="AM2157" s="21">
        <v>4.1209432036826581E-2</v>
      </c>
      <c r="AN2157" s="21">
        <v>0.10002530184637717</v>
      </c>
      <c r="AO2157" s="21">
        <v>1.6960382046241282</v>
      </c>
      <c r="AP2157" s="21">
        <v>1.7894358835253577</v>
      </c>
      <c r="AQ2157" s="21">
        <v>31.53269113459239</v>
      </c>
      <c r="AR2157" s="21">
        <v>0.81081263644860901</v>
      </c>
      <c r="AS2157" s="21">
        <v>1.2309688637834002</v>
      </c>
      <c r="AT2157" s="21">
        <v>-0.999999999999999</v>
      </c>
      <c r="AU2157" s="21">
        <v>-0.999999999999999</v>
      </c>
      <c r="AV2157" s="21">
        <v>1.2145902630350283</v>
      </c>
      <c r="AW2157" s="21">
        <v>50.733575916545242</v>
      </c>
      <c r="AX2157" s="21">
        <v>49.945961899262649</v>
      </c>
      <c r="AY2157" s="21">
        <v>0.16790471825995734</v>
      </c>
      <c r="AZ2157" s="21">
        <v>7.4621359044817792</v>
      </c>
      <c r="BA2157" s="26">
        <v>1372.5287258128783</v>
      </c>
    </row>
    <row r="2158" spans="1:100" x14ac:dyDescent="0.25">
      <c r="A2158">
        <v>5109</v>
      </c>
      <c r="B2158" t="s">
        <v>2477</v>
      </c>
      <c r="C2158" s="26">
        <v>3</v>
      </c>
      <c r="D2158" s="21">
        <v>3.7110009990954858</v>
      </c>
      <c r="E2158" s="21">
        <v>0.1184257265642038</v>
      </c>
      <c r="F2158" s="21">
        <v>0.25346368483607828</v>
      </c>
      <c r="G2158" s="21">
        <v>0.22652338304382183</v>
      </c>
      <c r="H2158" s="21">
        <v>7.4302952758970905E-2</v>
      </c>
      <c r="I2158" s="21">
        <v>0</v>
      </c>
      <c r="J2158" s="21">
        <v>4.4581771655382552</v>
      </c>
      <c r="K2158" s="21">
        <v>7.4302952758970905E-2</v>
      </c>
      <c r="L2158" s="21">
        <v>-1.0000000000000009</v>
      </c>
      <c r="M2158" s="21">
        <v>-1.0000000000000009</v>
      </c>
      <c r="N2158" s="21">
        <v>1.4860590551794191</v>
      </c>
      <c r="O2158" s="21">
        <v>8.3957015476775663</v>
      </c>
      <c r="P2158" s="21">
        <v>-0.12835663255929661</v>
      </c>
      <c r="Q2158" s="21">
        <v>5.070324857482098</v>
      </c>
      <c r="R2158" s="21">
        <v>1.5458636189787036</v>
      </c>
      <c r="S2158" s="21">
        <v>0.33333333333333387</v>
      </c>
      <c r="T2158" s="21">
        <v>0.43500198399444617</v>
      </c>
      <c r="U2158" s="21">
        <v>5.0902706169136308E-2</v>
      </c>
      <c r="V2158" s="21">
        <v>-2.3806749674193275E-3</v>
      </c>
      <c r="W2158" s="21">
        <v>29.702175830821027</v>
      </c>
      <c r="X2158" s="21">
        <v>0.98502779010195096</v>
      </c>
      <c r="Y2158" s="21">
        <v>-1.0000000000000009</v>
      </c>
      <c r="Z2158" s="21">
        <v>-1.0000000000000009</v>
      </c>
      <c r="AA2158" s="21">
        <v>69.175245949352444</v>
      </c>
      <c r="AB2158" s="21">
        <v>0.12766105334678349</v>
      </c>
      <c r="AC2158" s="21">
        <v>0.3040830881891089</v>
      </c>
      <c r="AD2158" s="21">
        <v>0.32679998845516151</v>
      </c>
      <c r="AE2158" s="21">
        <v>37.927206499552696</v>
      </c>
      <c r="AF2158" s="21">
        <v>-1.0000000000000009</v>
      </c>
      <c r="AG2158" s="21">
        <v>-1.0000000000000009</v>
      </c>
      <c r="AH2158" s="21">
        <v>-1.0000000000000009</v>
      </c>
      <c r="AI2158" s="21">
        <v>0</v>
      </c>
      <c r="AJ2158" s="21">
        <v>-2.3806749674193275E-3</v>
      </c>
      <c r="AK2158" s="21">
        <v>0.18796390160844401</v>
      </c>
      <c r="AL2158" s="21">
        <v>-2.1773254670688757E-2</v>
      </c>
      <c r="AM2158" s="21">
        <v>-0.1117427500772717</v>
      </c>
      <c r="AN2158" s="21">
        <v>-8.1911021505244846E-2</v>
      </c>
      <c r="AO2158" s="21">
        <v>-1.8537492438895731</v>
      </c>
      <c r="AP2158" s="21">
        <v>-2.1566418109845644</v>
      </c>
      <c r="AQ2158" s="21">
        <v>34.160352996359279</v>
      </c>
      <c r="AR2158" s="21">
        <v>0.81685734852949643</v>
      </c>
      <c r="AS2158" s="21">
        <v>1.0593307428609211</v>
      </c>
      <c r="AT2158" s="21">
        <v>-1.0000000000000009</v>
      </c>
      <c r="AU2158" s="21">
        <v>-1.0000000000000009</v>
      </c>
      <c r="AV2158" s="21">
        <v>1.7723870020225254</v>
      </c>
      <c r="AW2158" s="21">
        <v>75.414305686045438</v>
      </c>
      <c r="AX2158" s="21">
        <v>75.176238189303504</v>
      </c>
      <c r="AY2158" s="21">
        <v>0.20415037787817633</v>
      </c>
      <c r="AZ2158" s="21">
        <v>9.6458113626178879</v>
      </c>
      <c r="BA2158" s="26">
        <v>1416.9129995124531</v>
      </c>
    </row>
    <row r="2159" spans="1:100" x14ac:dyDescent="0.25">
      <c r="A2159">
        <v>5110</v>
      </c>
      <c r="B2159" t="s">
        <v>2478</v>
      </c>
      <c r="C2159" s="26">
        <v>3</v>
      </c>
      <c r="D2159" s="21">
        <v>4.9853952189029354</v>
      </c>
      <c r="E2159" s="21">
        <v>0</v>
      </c>
      <c r="F2159" s="21">
        <v>-0.19256191064873265</v>
      </c>
      <c r="G2159" s="21">
        <v>-0.19256191064873265</v>
      </c>
      <c r="H2159" s="21">
        <v>0.23055310234508539</v>
      </c>
      <c r="I2159" s="21">
        <v>0</v>
      </c>
      <c r="J2159" s="21">
        <v>13.83318614070512</v>
      </c>
      <c r="K2159" s="21">
        <v>0.23055310234508539</v>
      </c>
      <c r="L2159" s="21">
        <v>-0.99999999999999989</v>
      </c>
      <c r="M2159" s="21">
        <v>-0.99999999999999989</v>
      </c>
      <c r="N2159" s="21">
        <v>4.6110620469017114</v>
      </c>
      <c r="O2159" s="21">
        <v>18.626019448959319</v>
      </c>
      <c r="P2159" s="21">
        <v>1.5297969356092649</v>
      </c>
      <c r="Q2159" s="21">
        <v>-2.4881203339788045</v>
      </c>
      <c r="R2159" s="21">
        <v>-0.653287584021781</v>
      </c>
      <c r="S2159" s="21">
        <v>0.33333333333333337</v>
      </c>
      <c r="T2159" s="21">
        <v>0.35169286972920399</v>
      </c>
      <c r="U2159" s="21">
        <v>-2.3531652084417612E-3</v>
      </c>
      <c r="V2159" s="21">
        <v>0</v>
      </c>
      <c r="W2159" s="21">
        <v>18.08479742036041</v>
      </c>
      <c r="X2159" s="21">
        <v>0.4634199762795555</v>
      </c>
      <c r="Y2159" s="21">
        <v>-0.99999999999999989</v>
      </c>
      <c r="Z2159" s="21">
        <v>-0.99999999999999989</v>
      </c>
      <c r="AA2159" s="21">
        <v>46.773234859903965</v>
      </c>
      <c r="AB2159" s="21">
        <v>0.48777535711733022</v>
      </c>
      <c r="AC2159" s="21">
        <v>-1.0718599913717873E-2</v>
      </c>
      <c r="AD2159" s="21">
        <v>0.10977774326769442</v>
      </c>
      <c r="AE2159" s="21">
        <v>29.341725023565342</v>
      </c>
      <c r="AF2159" s="21">
        <v>-0.99999999999999989</v>
      </c>
      <c r="AG2159" s="21">
        <v>-0.99999999999999989</v>
      </c>
      <c r="AH2159" s="21">
        <v>-0.99999999999999989</v>
      </c>
      <c r="AI2159" s="21">
        <v>0</v>
      </c>
      <c r="AJ2159" s="21">
        <v>0</v>
      </c>
      <c r="AK2159" s="21">
        <v>3.8629537277839493E-2</v>
      </c>
      <c r="AL2159" s="21">
        <v>3.9574330265133087E-3</v>
      </c>
      <c r="AM2159" s="21">
        <v>-5.8345607224825902E-2</v>
      </c>
      <c r="AN2159" s="21">
        <v>-0.1172238894662546</v>
      </c>
      <c r="AO2159" s="21">
        <v>-1.2654924942314498</v>
      </c>
      <c r="AP2159" s="21">
        <v>-2.9108100715237981</v>
      </c>
      <c r="AQ2159" s="21">
        <v>31.917983561065522</v>
      </c>
      <c r="AR2159" s="21">
        <v>0.68267303785409517</v>
      </c>
      <c r="AS2159" s="21">
        <v>0.69397307862464097</v>
      </c>
      <c r="AT2159" s="21">
        <v>-0.99999999999999989</v>
      </c>
      <c r="AU2159" s="21">
        <v>-0.99999999999999989</v>
      </c>
      <c r="AV2159" s="21">
        <v>-0.84584949467051418</v>
      </c>
      <c r="AW2159" s="21">
        <v>62.488444237339486</v>
      </c>
      <c r="AX2159" s="21">
        <v>62.488444237339486</v>
      </c>
      <c r="AY2159" s="21">
        <v>0.15795529513676271</v>
      </c>
      <c r="AZ2159" s="21">
        <v>-10.566859668860399</v>
      </c>
      <c r="BA2159" s="26">
        <v>1425.4465341482485</v>
      </c>
    </row>
    <row r="2160" spans="1:100" x14ac:dyDescent="0.25">
      <c r="A2160">
        <v>5111</v>
      </c>
      <c r="B2160" t="s">
        <v>2479</v>
      </c>
      <c r="C2160" s="26">
        <v>3</v>
      </c>
      <c r="D2160" s="21">
        <v>3.2089354306715325</v>
      </c>
      <c r="E2160" s="21">
        <v>0</v>
      </c>
      <c r="F2160" s="21">
        <v>1.3528345206385572E-3</v>
      </c>
      <c r="G2160" s="21">
        <v>1.3528345206385572E-3</v>
      </c>
      <c r="H2160" s="21">
        <v>-2.256635127995945E-2</v>
      </c>
      <c r="I2160" s="21">
        <v>0</v>
      </c>
      <c r="J2160" s="21">
        <v>-1.3539810767975686</v>
      </c>
      <c r="K2160" s="21">
        <v>-2.256635127995945E-2</v>
      </c>
      <c r="L2160" s="21">
        <v>-0.99999999999999933</v>
      </c>
      <c r="M2160" s="21">
        <v>-0.99999999999999933</v>
      </c>
      <c r="N2160" s="21">
        <v>-0.45132702559918875</v>
      </c>
      <c r="O2160" s="21">
        <v>1.856307188394603</v>
      </c>
      <c r="P2160" s="21">
        <v>-0.15784682386940893</v>
      </c>
      <c r="Q2160" s="21">
        <v>5.2525416184245399</v>
      </c>
      <c r="R2160" s="21">
        <v>1.6402838317170718</v>
      </c>
      <c r="S2160" s="21">
        <v>0.3333333333333332</v>
      </c>
      <c r="T2160" s="21">
        <v>0.2611440721142762</v>
      </c>
      <c r="U2160" s="21">
        <v>-0.15644118955422373</v>
      </c>
      <c r="V2160" s="21">
        <v>0</v>
      </c>
      <c r="W2160" s="21">
        <v>18.424102686933811</v>
      </c>
      <c r="X2160" s="21">
        <v>-8.0910262708382891E-2</v>
      </c>
      <c r="Y2160" s="21">
        <v>-0.99999999999999933</v>
      </c>
      <c r="Z2160" s="21">
        <v>-0.99999999999999933</v>
      </c>
      <c r="AA2160" s="21">
        <v>20.642359796463705</v>
      </c>
      <c r="AB2160" s="21">
        <v>-0.11568781264699542</v>
      </c>
      <c r="AC2160" s="21">
        <v>-6.165520774169439E-2</v>
      </c>
      <c r="AD2160" s="21">
        <v>0.18890248594494621</v>
      </c>
      <c r="AE2160" s="21">
        <v>0.57797327781280938</v>
      </c>
      <c r="AF2160" s="21">
        <v>-0.99999999999999933</v>
      </c>
      <c r="AG2160" s="21">
        <v>-0.99999999999999933</v>
      </c>
      <c r="AH2160" s="21">
        <v>-0.99999999999999933</v>
      </c>
      <c r="AI2160" s="21">
        <v>0</v>
      </c>
      <c r="AJ2160" s="21">
        <v>0</v>
      </c>
      <c r="AK2160" s="21">
        <v>1.4381838074332725E-2</v>
      </c>
      <c r="AL2160" s="21">
        <v>5.2662515778128277E-2</v>
      </c>
      <c r="AM2160" s="21">
        <v>3.6675855349739911E-2</v>
      </c>
      <c r="AN2160" s="21">
        <v>-0.11743528857321517</v>
      </c>
      <c r="AO2160" s="21">
        <v>0.98880557411516157</v>
      </c>
      <c r="AP2160" s="21">
        <v>-2.6725696354397375</v>
      </c>
      <c r="AQ2160" s="21">
        <v>17.070121610136241</v>
      </c>
      <c r="AR2160" s="21">
        <v>0.43803621589338571</v>
      </c>
      <c r="AS2160" s="21">
        <v>-0.10347661398834213</v>
      </c>
      <c r="AT2160" s="21">
        <v>-0.99999999999999933</v>
      </c>
      <c r="AU2160" s="21">
        <v>-0.99999999999999933</v>
      </c>
      <c r="AV2160" s="21">
        <v>1.6416366662377104</v>
      </c>
      <c r="AW2160" s="21">
        <v>19.826097349418564</v>
      </c>
      <c r="AX2160" s="21">
        <v>19.826097349418564</v>
      </c>
      <c r="AY2160" s="21">
        <v>-0.10915097144760481</v>
      </c>
      <c r="AZ2160" s="21">
        <v>-62.553900076331828</v>
      </c>
      <c r="BA2160" s="26">
        <v>1326.342154288342</v>
      </c>
      <c r="CU2160" t="e">
        <v>#N/A</v>
      </c>
      <c r="CV2160" t="e">
        <v>#N/A</v>
      </c>
    </row>
    <row r="2161" spans="1:100" x14ac:dyDescent="0.25">
      <c r="A2161">
        <v>5112</v>
      </c>
      <c r="B2161" t="s">
        <v>2480</v>
      </c>
      <c r="C2161" s="26">
        <v>3</v>
      </c>
      <c r="D2161" s="21">
        <v>4.2703494978304137</v>
      </c>
      <c r="E2161" s="21">
        <v>0.33673828655501081</v>
      </c>
      <c r="F2161" s="21">
        <v>-0.55416669003932895</v>
      </c>
      <c r="G2161" s="21">
        <v>-0.45753200251622195</v>
      </c>
      <c r="H2161" s="21">
        <v>0.47551085996148068</v>
      </c>
      <c r="I2161" s="21">
        <v>0</v>
      </c>
      <c r="J2161" s="21">
        <v>28.530651597688852</v>
      </c>
      <c r="K2161" s="21">
        <v>0.47551085996148068</v>
      </c>
      <c r="L2161" s="21">
        <v>-1.0000000000000002</v>
      </c>
      <c r="M2161" s="21">
        <v>-1.0000000000000002</v>
      </c>
      <c r="N2161" s="21">
        <v>9.5102171992296167</v>
      </c>
      <c r="O2161" s="21">
        <v>32.343469093003058</v>
      </c>
      <c r="P2161" s="21">
        <v>-0.60529167808901696</v>
      </c>
      <c r="Q2161" s="21">
        <v>3.4970997216611561</v>
      </c>
      <c r="R2161" s="21">
        <v>1.0979646968259651</v>
      </c>
      <c r="S2161" s="21">
        <v>0.33333333333333343</v>
      </c>
      <c r="T2161" s="21">
        <v>0.34830411205189821</v>
      </c>
      <c r="U2161" s="21">
        <v>0.46293077800907201</v>
      </c>
      <c r="V2161" s="21">
        <v>-1.6390628259447551E-2</v>
      </c>
      <c r="W2161" s="21">
        <v>26.106669406935037</v>
      </c>
      <c r="X2161" s="21">
        <v>1.9595059279033538</v>
      </c>
      <c r="Y2161" s="21">
        <v>-1.0000000000000002</v>
      </c>
      <c r="Z2161" s="21">
        <v>-1.0000000000000002</v>
      </c>
      <c r="AA2161" s="21">
        <v>53.832887235960349</v>
      </c>
      <c r="AB2161" s="21">
        <v>0.21083778922827337</v>
      </c>
      <c r="AC2161" s="21">
        <v>0.19552951221913681</v>
      </c>
      <c r="AD2161" s="21">
        <v>0.12619776119657766</v>
      </c>
      <c r="AE2161" s="21">
        <v>26.628253132199397</v>
      </c>
      <c r="AF2161" s="21">
        <v>-1.0000000000000002</v>
      </c>
      <c r="AG2161" s="21">
        <v>-1.0000000000000002</v>
      </c>
      <c r="AH2161" s="21">
        <v>-1.0000000000000002</v>
      </c>
      <c r="AI2161" s="21">
        <v>4.5304361764579963E-2</v>
      </c>
      <c r="AJ2161" s="21">
        <v>-1.6390628259447551E-2</v>
      </c>
      <c r="AK2161" s="21">
        <v>-2.7516928266174984E-2</v>
      </c>
      <c r="AL2161" s="21">
        <v>5.38942227001038E-2</v>
      </c>
      <c r="AM2161" s="21">
        <v>0.2278667732211824</v>
      </c>
      <c r="AN2161" s="21">
        <v>-2.8512766680583751E-2</v>
      </c>
      <c r="AO2161" s="21">
        <v>5.5590846891986843</v>
      </c>
      <c r="AP2161" s="21">
        <v>-0.44334805351407475</v>
      </c>
      <c r="AQ2161" s="21">
        <v>54.637321004623871</v>
      </c>
      <c r="AR2161" s="21">
        <v>1.1281775951348567</v>
      </c>
      <c r="AS2161" s="21">
        <v>2.4350167878648361</v>
      </c>
      <c r="AT2161" s="21">
        <v>-1.0000000000000002</v>
      </c>
      <c r="AU2161" s="21">
        <v>-1.0000000000000002</v>
      </c>
      <c r="AV2161" s="21">
        <v>0.64043269430974137</v>
      </c>
      <c r="AW2161" s="21">
        <v>85.733008275449393</v>
      </c>
      <c r="AX2161" s="21">
        <v>85.00003268479621</v>
      </c>
      <c r="AY2161" s="21">
        <v>0.10315233083030695</v>
      </c>
      <c r="AZ2161" s="21">
        <v>-3.6076542100529005</v>
      </c>
      <c r="BA2161" s="26">
        <v>1450.755407002524</v>
      </c>
    </row>
    <row r="2162" spans="1:100" x14ac:dyDescent="0.25">
      <c r="A2162">
        <v>5113</v>
      </c>
      <c r="B2162" t="s">
        <v>2481</v>
      </c>
      <c r="C2162" s="26">
        <v>3</v>
      </c>
      <c r="D2162" s="21">
        <v>3.2089742636408931</v>
      </c>
      <c r="E2162" s="21">
        <v>0.74608069230343954</v>
      </c>
      <c r="F2162" s="21">
        <v>-0.54203161109478659</v>
      </c>
      <c r="G2162" s="21">
        <v>-0.29086028794602548</v>
      </c>
      <c r="H2162" s="21">
        <v>4.7969279539624668E-2</v>
      </c>
      <c r="I2162" s="21">
        <v>0</v>
      </c>
      <c r="J2162" s="21">
        <v>2.8781567723774777</v>
      </c>
      <c r="K2162" s="21">
        <v>4.7969279539624668E-2</v>
      </c>
      <c r="L2162" s="21">
        <v>-1.000000000000002</v>
      </c>
      <c r="M2162" s="21">
        <v>-1.000000000000002</v>
      </c>
      <c r="N2162" s="21">
        <v>0.95938559079249264</v>
      </c>
      <c r="O2162" s="21">
        <v>5.7962707480723461</v>
      </c>
      <c r="P2162" s="21">
        <v>-1.4272733587450033</v>
      </c>
      <c r="Q2162" s="21">
        <v>3.2562274318088225E-2</v>
      </c>
      <c r="R2162" s="21">
        <v>-0.26547913113645072</v>
      </c>
      <c r="S2162" s="21">
        <v>0.33333333333333381</v>
      </c>
      <c r="T2162" s="21">
        <v>0.25110762710402601</v>
      </c>
      <c r="U2162" s="21">
        <v>0.22342756382447851</v>
      </c>
      <c r="V2162" s="21">
        <v>-1.3436634413038629E-2</v>
      </c>
      <c r="W2162" s="21">
        <v>29.858504412367012</v>
      </c>
      <c r="X2162" s="21">
        <v>1.2673364234881097</v>
      </c>
      <c r="Y2162" s="21">
        <v>-1.000000000000002</v>
      </c>
      <c r="Z2162" s="21">
        <v>-1.000000000000002</v>
      </c>
      <c r="AA2162" s="21">
        <v>44.392940074751699</v>
      </c>
      <c r="AB2162" s="21">
        <v>-5.3353254955172624E-2</v>
      </c>
      <c r="AC2162" s="21">
        <v>0.20729774773635543</v>
      </c>
      <c r="AD2162" s="21">
        <v>0.14205380308924032</v>
      </c>
      <c r="AE2162" s="21">
        <v>14.799914793521163</v>
      </c>
      <c r="AF2162" s="21">
        <v>-1.000000000000002</v>
      </c>
      <c r="AG2162" s="21">
        <v>-1.000000000000002</v>
      </c>
      <c r="AH2162" s="21">
        <v>-1.000000000000002</v>
      </c>
      <c r="AI2162" s="21">
        <v>0</v>
      </c>
      <c r="AJ2162" s="21">
        <v>-1.3436634413038629E-2</v>
      </c>
      <c r="AK2162" s="21">
        <v>-9.2563301853821278E-2</v>
      </c>
      <c r="AL2162" s="21">
        <v>0.10054955984192615</v>
      </c>
      <c r="AM2162" s="21">
        <v>-0.13217493795511487</v>
      </c>
      <c r="AN2162" s="21">
        <v>0.10942162683255453</v>
      </c>
      <c r="AO2162" s="21">
        <v>-3.7671899581469792</v>
      </c>
      <c r="AP2162" s="21">
        <v>3.2382884700234964</v>
      </c>
      <c r="AQ2162" s="21">
        <v>32.736661184744499</v>
      </c>
      <c r="AR2162" s="21">
        <v>0.7944318898487992</v>
      </c>
      <c r="AS2162" s="21">
        <v>1.3153057030277342</v>
      </c>
      <c r="AT2162" s="21">
        <v>-1.000000000000002</v>
      </c>
      <c r="AU2162" s="21">
        <v>-1.000000000000002</v>
      </c>
      <c r="AV2162" s="21">
        <v>-0.55633941908247631</v>
      </c>
      <c r="AW2162" s="21">
        <v>53.42749929284755</v>
      </c>
      <c r="AX2162" s="21">
        <v>52.083835851543704</v>
      </c>
      <c r="AY2162" s="21">
        <v>3.1991414802374621E-2</v>
      </c>
      <c r="AZ2162" s="21">
        <v>-15.172770805515345</v>
      </c>
      <c r="BA2162" s="26">
        <v>1405.1858769856228</v>
      </c>
      <c r="CU2162" t="e">
        <v>#N/A</v>
      </c>
      <c r="CV2162" t="e">
        <v>#N/A</v>
      </c>
    </row>
    <row r="2163" spans="1:100" x14ac:dyDescent="0.25">
      <c r="A2163">
        <v>5114</v>
      </c>
      <c r="B2163" t="s">
        <v>1463</v>
      </c>
      <c r="C2163" s="26">
        <v>3</v>
      </c>
      <c r="D2163" s="21">
        <v>5.2405962941256874</v>
      </c>
      <c r="E2163" s="21">
        <v>0</v>
      </c>
      <c r="F2163" s="21">
        <v>1.7810226902729169</v>
      </c>
      <c r="G2163" s="21">
        <v>1.7810226902729169</v>
      </c>
      <c r="H2163" s="21">
        <v>0.25473336911466121</v>
      </c>
      <c r="I2163" s="21">
        <v>0</v>
      </c>
      <c r="J2163" s="21">
        <v>15.284002146879679</v>
      </c>
      <c r="K2163" s="21">
        <v>0.25473336911466121</v>
      </c>
      <c r="L2163" s="21">
        <v>-0.999999999999999</v>
      </c>
      <c r="M2163" s="21">
        <v>-0.999999999999999</v>
      </c>
      <c r="N2163" s="21">
        <v>5.0946673822932285</v>
      </c>
      <c r="O2163" s="21">
        <v>22.305621131278279</v>
      </c>
      <c r="P2163" s="21">
        <v>0.51672942061850602</v>
      </c>
      <c r="Q2163" s="21">
        <v>-1.5275568379816407</v>
      </c>
      <c r="R2163" s="21">
        <v>-0.40279569388746583</v>
      </c>
      <c r="S2163" s="21">
        <v>0.33333333333333309</v>
      </c>
      <c r="T2163" s="21">
        <v>0.33119881214435681</v>
      </c>
      <c r="U2163" s="21">
        <v>0.11668971238093828</v>
      </c>
      <c r="V2163" s="21">
        <v>0.13564349219180299</v>
      </c>
      <c r="W2163" s="21">
        <v>26.485279237430802</v>
      </c>
      <c r="X2163" s="21">
        <v>1.6882840578486233</v>
      </c>
      <c r="Y2163" s="21">
        <v>-0.999999999999999</v>
      </c>
      <c r="Z2163" s="21">
        <v>-0.999999999999999</v>
      </c>
      <c r="AA2163" s="21">
        <v>59.577379946142472</v>
      </c>
      <c r="AB2163" s="21">
        <v>5.8386383088677718E-2</v>
      </c>
      <c r="AC2163" s="21">
        <v>0.24717192919468436</v>
      </c>
      <c r="AD2163" s="21">
        <v>0.36433961576862095</v>
      </c>
      <c r="AE2163" s="21">
        <v>33.494896402599139</v>
      </c>
      <c r="AF2163" s="21">
        <v>-0.999999999999999</v>
      </c>
      <c r="AG2163" s="21">
        <v>-0.999999999999999</v>
      </c>
      <c r="AH2163" s="21">
        <v>-0.999999999999999</v>
      </c>
      <c r="AI2163" s="21">
        <v>0</v>
      </c>
      <c r="AJ2163" s="21">
        <v>0.13564349219180299</v>
      </c>
      <c r="AK2163" s="21">
        <v>-0.23610135272119614</v>
      </c>
      <c r="AL2163" s="21">
        <v>0.16070007888561147</v>
      </c>
      <c r="AM2163" s="21">
        <v>-1.4968347523161929E-2</v>
      </c>
      <c r="AN2163" s="21">
        <v>-0.20120639405597029</v>
      </c>
      <c r="AO2163" s="21">
        <v>-1.5547154516850283</v>
      </c>
      <c r="AP2163" s="21">
        <v>-4.2266594569711993</v>
      </c>
      <c r="AQ2163" s="21">
        <v>41.769281384310496</v>
      </c>
      <c r="AR2163" s="21">
        <v>0.91686535005043135</v>
      </c>
      <c r="AS2163" s="21">
        <v>1.9430174269632841</v>
      </c>
      <c r="AT2163" s="21">
        <v>-0.999999999999999</v>
      </c>
      <c r="AU2163" s="21">
        <v>-0.999999999999999</v>
      </c>
      <c r="AV2163" s="21">
        <v>1.3782269963854505</v>
      </c>
      <c r="AW2163" s="21">
        <v>77.656341620449609</v>
      </c>
      <c r="AX2163" s="21">
        <v>91.220690839629938</v>
      </c>
      <c r="AY2163" s="21">
        <v>-0.12414031907348427</v>
      </c>
      <c r="AZ2163" s="21">
        <v>7.3191934075769858</v>
      </c>
      <c r="BA2163" s="26">
        <v>1513.5851546985177</v>
      </c>
      <c r="CU2163" t="e">
        <v>#N/A</v>
      </c>
      <c r="CV2163" t="e">
        <v>#N/A</v>
      </c>
    </row>
    <row r="2164" spans="1:100" x14ac:dyDescent="0.25">
      <c r="A2164">
        <v>5115</v>
      </c>
      <c r="B2164" t="s">
        <v>2482</v>
      </c>
      <c r="C2164" s="26">
        <v>3</v>
      </c>
      <c r="D2164" s="21">
        <v>4.4982136198358047</v>
      </c>
      <c r="E2164" s="21">
        <v>-3.0989287612525396E-2</v>
      </c>
      <c r="F2164" s="21">
        <v>-8.8504018117180651E-3</v>
      </c>
      <c r="G2164" s="21">
        <v>-6.0625683451986871E-2</v>
      </c>
      <c r="H2164" s="21">
        <v>0.36701797793737517</v>
      </c>
      <c r="I2164" s="21">
        <v>0</v>
      </c>
      <c r="J2164" s="21">
        <v>22.021078676242514</v>
      </c>
      <c r="K2164" s="21">
        <v>0.36701797793737517</v>
      </c>
      <c r="L2164" s="21">
        <v>-0.99999999999999889</v>
      </c>
      <c r="M2164" s="21">
        <v>-0.99999999999999889</v>
      </c>
      <c r="N2164" s="21">
        <v>7.3403595587475046</v>
      </c>
      <c r="O2164" s="21">
        <v>26.458666612626327</v>
      </c>
      <c r="P2164" s="21">
        <v>0.20812195636331646</v>
      </c>
      <c r="Q2164" s="21">
        <v>-4.5894564797948706E-2</v>
      </c>
      <c r="R2164" s="21">
        <v>4.8867811537290987E-2</v>
      </c>
      <c r="S2164" s="21">
        <v>0.33373752051638006</v>
      </c>
      <c r="T2164" s="21">
        <v>0.26226585709396949</v>
      </c>
      <c r="U2164" s="21">
        <v>0.17292493571580558</v>
      </c>
      <c r="V2164" s="21">
        <v>0</v>
      </c>
      <c r="W2164" s="21">
        <v>16.076413415551212</v>
      </c>
      <c r="X2164" s="21">
        <v>0.93403531682028895</v>
      </c>
      <c r="Y2164" s="21">
        <v>-0.99999999999999889</v>
      </c>
      <c r="Z2164" s="21">
        <v>-0.99999999999999889</v>
      </c>
      <c r="AA2164" s="21">
        <v>54.092057105740601</v>
      </c>
      <c r="AB2164" s="21">
        <v>0.16913841847695094</v>
      </c>
      <c r="AC2164" s="21">
        <v>0.47064471257331036</v>
      </c>
      <c r="AD2164" s="21">
        <v>0.119552386522781</v>
      </c>
      <c r="AE2164" s="21">
        <v>37.966775878652129</v>
      </c>
      <c r="AF2164" s="21">
        <v>-0.99999999999999889</v>
      </c>
      <c r="AG2164" s="21">
        <v>-0.99999999999999889</v>
      </c>
      <c r="AH2164" s="21">
        <v>-0.99999999999999889</v>
      </c>
      <c r="AI2164" s="21">
        <v>0</v>
      </c>
      <c r="AJ2164" s="21">
        <v>0</v>
      </c>
      <c r="AK2164" s="21">
        <v>2.2998738046797657E-2</v>
      </c>
      <c r="AL2164" s="21">
        <v>0.24791673987900509</v>
      </c>
      <c r="AM2164" s="21">
        <v>-9.3448809536980371E-3</v>
      </c>
      <c r="AN2164" s="21">
        <v>0.22825502438081521</v>
      </c>
      <c r="AO2164" s="21">
        <v>-0.11862833360846252</v>
      </c>
      <c r="AP2164" s="21">
        <v>6.9459593089154055</v>
      </c>
      <c r="AQ2164" s="21">
        <v>38.097492091793718</v>
      </c>
      <c r="AR2164" s="21">
        <v>0.76892831332615519</v>
      </c>
      <c r="AS2164" s="21">
        <v>1.3010532947576641</v>
      </c>
      <c r="AT2164" s="21">
        <v>-0.99999999999999889</v>
      </c>
      <c r="AU2164" s="21">
        <v>-0.99999999999999889</v>
      </c>
      <c r="AV2164" s="21">
        <v>-1.175787191469589E-2</v>
      </c>
      <c r="AW2164" s="21">
        <v>87.49668302728233</v>
      </c>
      <c r="AX2164" s="21">
        <v>87.49668302728233</v>
      </c>
      <c r="AY2164" s="21">
        <v>0.34456353625361635</v>
      </c>
      <c r="AZ2164" s="21">
        <v>25.434316256489097</v>
      </c>
      <c r="BA2164" s="26">
        <v>1525.7518639595737</v>
      </c>
    </row>
    <row r="2165" spans="1:100" x14ac:dyDescent="0.25">
      <c r="A2165">
        <v>5118</v>
      </c>
      <c r="B2165" t="s">
        <v>2483</v>
      </c>
      <c r="C2165" s="26">
        <v>2</v>
      </c>
      <c r="D2165" s="21">
        <v>3.5585507239376581</v>
      </c>
      <c r="E2165" s="21">
        <v>-3.8511672563498377E-2</v>
      </c>
      <c r="F2165" s="21">
        <v>-1.896099378074062E-2</v>
      </c>
      <c r="G2165" s="21">
        <v>-1.1380227896822803E-2</v>
      </c>
      <c r="H2165" s="21">
        <v>4.9873194260800342E-2</v>
      </c>
      <c r="I2165" s="21">
        <v>0</v>
      </c>
      <c r="J2165" s="21">
        <v>2.9923916556480199</v>
      </c>
      <c r="K2165" s="21">
        <v>4.9873194260800342E-2</v>
      </c>
      <c r="L2165" s="21">
        <v>-1</v>
      </c>
      <c r="M2165" s="21">
        <v>-1</v>
      </c>
      <c r="N2165" s="21">
        <v>0.99746388521600671</v>
      </c>
      <c r="O2165" s="21">
        <v>6.9531813423572011</v>
      </c>
      <c r="P2165" s="21">
        <v>-2.7262753495634506E-2</v>
      </c>
      <c r="Q2165" s="21">
        <v>0.22453888722192694</v>
      </c>
      <c r="R2165" s="21">
        <v>7.5241887372490601E-2</v>
      </c>
      <c r="S2165" s="21">
        <v>0.3241774175751807</v>
      </c>
      <c r="T2165" s="21">
        <v>0.25775885399603404</v>
      </c>
      <c r="U2165" s="21">
        <v>4.4905446638728308E-2</v>
      </c>
      <c r="V2165" s="21">
        <v>-3.6931958840401105E-3</v>
      </c>
      <c r="W2165" s="21">
        <v>22.252990202032052</v>
      </c>
      <c r="X2165" s="21">
        <v>0.65132495753862174</v>
      </c>
      <c r="Y2165" s="21">
        <v>-1</v>
      </c>
      <c r="Z2165" s="21">
        <v>-1</v>
      </c>
      <c r="AA2165" s="21">
        <v>38.163243308110651</v>
      </c>
      <c r="AB2165" s="21">
        <v>8.0732208255206855E-2</v>
      </c>
      <c r="AC2165" s="21">
        <v>8.0931911117349264E-2</v>
      </c>
      <c r="AD2165" s="21">
        <v>7.6655759005350321E-2</v>
      </c>
      <c r="AE2165" s="21">
        <v>14.241171519755195</v>
      </c>
      <c r="AF2165" s="21">
        <v>-1</v>
      </c>
      <c r="AG2165" s="21">
        <v>-1</v>
      </c>
      <c r="AH2165" s="21">
        <v>-1</v>
      </c>
      <c r="AI2165" s="21">
        <v>-2.2921717074576775E-3</v>
      </c>
      <c r="AJ2165" s="21">
        <v>-3.6931958840401105E-3</v>
      </c>
      <c r="AK2165" s="21">
        <v>0.13464650572010106</v>
      </c>
      <c r="AL2165" s="21">
        <v>3.7181451269146279E-2</v>
      </c>
      <c r="AM2165" s="21">
        <v>0.14848034355349476</v>
      </c>
      <c r="AN2165" s="21">
        <v>3.4960516661559006E-2</v>
      </c>
      <c r="AO2165" s="21">
        <v>4.1679103534242756</v>
      </c>
      <c r="AP2165" s="21">
        <v>1.2772509368983052</v>
      </c>
      <c r="AQ2165" s="21">
        <v>27.312476460798678</v>
      </c>
      <c r="AR2165" s="21">
        <v>0.64666486409800816</v>
      </c>
      <c r="AS2165" s="21">
        <v>0.73268215268978332</v>
      </c>
      <c r="AT2165" s="21">
        <v>-1</v>
      </c>
      <c r="AU2165" s="21">
        <v>-1</v>
      </c>
      <c r="AV2165" s="21">
        <v>0.15156535903353707</v>
      </c>
      <c r="AW2165" s="21">
        <v>49.424024304253749</v>
      </c>
      <c r="AX2165" s="21">
        <v>49.46725573021088</v>
      </c>
      <c r="AY2165" s="21">
        <v>0.12507005345752489</v>
      </c>
      <c r="AZ2165" s="21">
        <v>-7.2874155134859775</v>
      </c>
      <c r="BA2165" s="26">
        <v>1417.5759540503764</v>
      </c>
    </row>
    <row r="2166" spans="1:100" x14ac:dyDescent="0.25">
      <c r="A2166">
        <v>5119</v>
      </c>
      <c r="B2166" t="s">
        <v>2484</v>
      </c>
      <c r="C2166" s="26">
        <v>3</v>
      </c>
      <c r="D2166" s="21">
        <v>4.0420465483805472</v>
      </c>
      <c r="E2166" s="21">
        <v>0</v>
      </c>
      <c r="F2166" s="21">
        <v>-0.43577000678638084</v>
      </c>
      <c r="G2166" s="21">
        <v>-0.43577000678638084</v>
      </c>
      <c r="H2166" s="21">
        <v>-2.0036797768431022E-2</v>
      </c>
      <c r="I2166" s="21">
        <v>0</v>
      </c>
      <c r="J2166" s="21">
        <v>-1.2022078661058588</v>
      </c>
      <c r="K2166" s="21">
        <v>-2.0036797768431022E-2</v>
      </c>
      <c r="L2166" s="21">
        <v>-0.99999999999999922</v>
      </c>
      <c r="M2166" s="21">
        <v>-0.99999999999999922</v>
      </c>
      <c r="N2166" s="21">
        <v>-0.40073595536861839</v>
      </c>
      <c r="O2166" s="21">
        <v>2.4040686754883072</v>
      </c>
      <c r="P2166" s="21">
        <v>-0.37323973869067423</v>
      </c>
      <c r="Q2166" s="21">
        <v>1.85114818641065</v>
      </c>
      <c r="R2166" s="21">
        <v>0.51972950843402055</v>
      </c>
      <c r="S2166" s="21">
        <v>0.33333333333333315</v>
      </c>
      <c r="T2166" s="21">
        <v>0.37941065358458648</v>
      </c>
      <c r="U2166" s="21">
        <v>0.19018388155350852</v>
      </c>
      <c r="V2166" s="21">
        <v>-1.176083117665425E-2</v>
      </c>
      <c r="W2166" s="21">
        <v>36.448153402528206</v>
      </c>
      <c r="X2166" s="21">
        <v>1.4690286440917129</v>
      </c>
      <c r="Y2166" s="21">
        <v>-0.99999999999999922</v>
      </c>
      <c r="Z2166" s="21">
        <v>-0.99999999999999922</v>
      </c>
      <c r="AA2166" s="21">
        <v>86.996254207379494</v>
      </c>
      <c r="AB2166" s="21">
        <v>0.54140495991370774</v>
      </c>
      <c r="AC2166" s="21">
        <v>0.14294964424207199</v>
      </c>
      <c r="AD2166" s="21">
        <v>0.31621282177256577</v>
      </c>
      <c r="AE2166" s="21">
        <v>50.028371296417298</v>
      </c>
      <c r="AF2166" s="21">
        <v>-0.99999999999999922</v>
      </c>
      <c r="AG2166" s="21">
        <v>-0.99999999999999922</v>
      </c>
      <c r="AH2166" s="21">
        <v>-0.99999999999999922</v>
      </c>
      <c r="AI2166" s="21">
        <v>-8.5819248081991095E-2</v>
      </c>
      <c r="AJ2166" s="21">
        <v>-1.176083117665425E-2</v>
      </c>
      <c r="AK2166" s="21">
        <v>-6.7672947511610085E-2</v>
      </c>
      <c r="AL2166" s="21">
        <v>-3.0482677361704708E-2</v>
      </c>
      <c r="AM2166" s="21">
        <v>0.43577198715179621</v>
      </c>
      <c r="AN2166" s="21">
        <v>0.15770085082148022</v>
      </c>
      <c r="AO2166" s="21">
        <v>10.555934941236849</v>
      </c>
      <c r="AP2166" s="21">
        <v>3.7901078837284832</v>
      </c>
      <c r="AQ2166" s="21">
        <v>35.245945536422347</v>
      </c>
      <c r="AR2166" s="21">
        <v>0.89116703729477431</v>
      </c>
      <c r="AS2166" s="21">
        <v>1.4489918463232816</v>
      </c>
      <c r="AT2166" s="21">
        <v>-0.99999999999999922</v>
      </c>
      <c r="AU2166" s="21">
        <v>-0.99999999999999922</v>
      </c>
      <c r="AV2166" s="21">
        <v>8.3959501647639045E-2</v>
      </c>
      <c r="AW2166" s="21">
        <v>93.190430766596293</v>
      </c>
      <c r="AX2166" s="21">
        <v>90.297962687291033</v>
      </c>
      <c r="AY2166" s="21">
        <v>0.27754334397978353</v>
      </c>
      <c r="AZ2166" s="21">
        <v>-12.456509309490906</v>
      </c>
      <c r="BA2166" s="26">
        <v>1433.2106348681723</v>
      </c>
    </row>
    <row r="2167" spans="1:100" x14ac:dyDescent="0.25">
      <c r="A2167">
        <v>5122</v>
      </c>
      <c r="B2167" t="s">
        <v>2485</v>
      </c>
      <c r="C2167" s="26">
        <v>3</v>
      </c>
      <c r="D2167" s="21">
        <v>5.5447780147514347</v>
      </c>
      <c r="E2167" s="21">
        <v>-7.5300907751874147E-2</v>
      </c>
      <c r="F2167" s="21">
        <v>2.2998931158355586E-2</v>
      </c>
      <c r="G2167" s="21">
        <v>2.7702398540827532E-3</v>
      </c>
      <c r="H2167" s="21">
        <v>6.5734652338820587E-2</v>
      </c>
      <c r="I2167" s="21">
        <v>0</v>
      </c>
      <c r="J2167" s="21">
        <v>3.9440791403292357</v>
      </c>
      <c r="K2167" s="21">
        <v>6.5734652338820587E-2</v>
      </c>
      <c r="L2167" s="21">
        <v>-0.99999999999999978</v>
      </c>
      <c r="M2167" s="21">
        <v>-0.99999999999999978</v>
      </c>
      <c r="N2167" s="21">
        <v>1.3146930467764122</v>
      </c>
      <c r="O2167" s="21">
        <v>9.4916273949347616</v>
      </c>
      <c r="P2167" s="21">
        <v>-1.5336298714568897</v>
      </c>
      <c r="Q2167" s="21">
        <v>1.6379940712762862</v>
      </c>
      <c r="R2167" s="21">
        <v>0.45327997353625521</v>
      </c>
      <c r="S2167" s="21">
        <v>0.33333333333333348</v>
      </c>
      <c r="T2167" s="21">
        <v>0.30544363271712494</v>
      </c>
      <c r="U2167" s="21">
        <v>-0.10678859153174827</v>
      </c>
      <c r="V2167" s="21">
        <v>-1.3894881528809033E-2</v>
      </c>
      <c r="W2167" s="21">
        <v>18.094353626043208</v>
      </c>
      <c r="X2167" s="21">
        <v>3.1692999874898348E-2</v>
      </c>
      <c r="Y2167" s="21">
        <v>-0.99999999999999978</v>
      </c>
      <c r="Z2167" s="21">
        <v>-0.99999999999999978</v>
      </c>
      <c r="AA2167" s="21">
        <v>22.806500609806108</v>
      </c>
      <c r="AB2167" s="21">
        <v>-6.3582879629217673E-2</v>
      </c>
      <c r="AC2167" s="21">
        <v>-0.10554666075133057</v>
      </c>
      <c r="AD2167" s="21">
        <v>0.25430688058508077</v>
      </c>
      <c r="AE2167" s="21">
        <v>4.2588670102266182</v>
      </c>
      <c r="AF2167" s="21">
        <v>-0.99999999999999978</v>
      </c>
      <c r="AG2167" s="21">
        <v>-0.99999999999999978</v>
      </c>
      <c r="AH2167" s="21">
        <v>-0.99999999999999978</v>
      </c>
      <c r="AI2167" s="21">
        <v>1.0124207664626928E-3</v>
      </c>
      <c r="AJ2167" s="21">
        <v>-1.3894881528809033E-2</v>
      </c>
      <c r="AK2167" s="21">
        <v>6.0851052195703373E-2</v>
      </c>
      <c r="AL2167" s="21">
        <v>-0.15334650075017525</v>
      </c>
      <c r="AM2167" s="21">
        <v>-5.1673978829105689E-2</v>
      </c>
      <c r="AN2167" s="21">
        <v>0.39070752433497036</v>
      </c>
      <c r="AO2167" s="21">
        <v>-0.98759420974912504</v>
      </c>
      <c r="AP2167" s="21">
        <v>9.0009556046233818</v>
      </c>
      <c r="AQ2167" s="21">
        <v>22.038432766372424</v>
      </c>
      <c r="AR2167" s="21">
        <v>0.51809349298990037</v>
      </c>
      <c r="AS2167" s="21">
        <v>9.7427652213718782E-2</v>
      </c>
      <c r="AT2167" s="21">
        <v>-0.99999999999999978</v>
      </c>
      <c r="AU2167" s="21">
        <v>-0.99999999999999978</v>
      </c>
      <c r="AV2167" s="21">
        <v>0.4560502133903378</v>
      </c>
      <c r="AW2167" s="21">
        <v>41.299083609364189</v>
      </c>
      <c r="AX2167" s="21">
        <v>39.929843871812551</v>
      </c>
      <c r="AY2167" s="21">
        <v>5.7267998353846043E-2</v>
      </c>
      <c r="AZ2167" s="21">
        <v>-37.620504624688955</v>
      </c>
      <c r="BA2167" s="26">
        <v>1426.8030316854563</v>
      </c>
    </row>
    <row r="2168" spans="1:100" x14ac:dyDescent="0.25">
      <c r="A2168">
        <v>5123</v>
      </c>
      <c r="B2168" t="s">
        <v>2486</v>
      </c>
      <c r="C2168" s="26">
        <v>3</v>
      </c>
      <c r="D2168" s="21">
        <v>4.6899569813502913</v>
      </c>
      <c r="E2168" s="21">
        <v>-6.0410206904024384E-2</v>
      </c>
      <c r="F2168" s="21">
        <v>-0.10526128781375052</v>
      </c>
      <c r="G2168" s="21">
        <v>-8.6850532326980895E-2</v>
      </c>
      <c r="H2168" s="21">
        <v>-8.4947995962626061E-2</v>
      </c>
      <c r="I2168" s="21">
        <v>0</v>
      </c>
      <c r="J2168" s="21">
        <v>-5.0968797577575673</v>
      </c>
      <c r="K2168" s="21">
        <v>-8.4947995962626061E-2</v>
      </c>
      <c r="L2168" s="21">
        <v>-1.0000000000000007</v>
      </c>
      <c r="M2168" s="21">
        <v>-1.0000000000000007</v>
      </c>
      <c r="N2168" s="21">
        <v>-1.6989599192525204</v>
      </c>
      <c r="O2168" s="21">
        <v>-0.49377330873424796</v>
      </c>
      <c r="P2168" s="21">
        <v>0.82602993714423134</v>
      </c>
      <c r="Q2168" s="21">
        <v>-0.87841624119707706</v>
      </c>
      <c r="R2168" s="21">
        <v>-0.19897436568847221</v>
      </c>
      <c r="S2168" s="21">
        <v>0.35224502115766465</v>
      </c>
      <c r="T2168" s="21">
        <v>0.383678840605708</v>
      </c>
      <c r="U2168" s="21">
        <v>-0.28551264430938644</v>
      </c>
      <c r="V2168" s="21">
        <v>-4.5404265757043524E-2</v>
      </c>
      <c r="W2168" s="21">
        <v>19.598197906382747</v>
      </c>
      <c r="X2168" s="21">
        <v>-0.55956641939548346</v>
      </c>
      <c r="Y2168" s="21">
        <v>-1.0000000000000007</v>
      </c>
      <c r="Z2168" s="21">
        <v>-1.0000000000000007</v>
      </c>
      <c r="AA2168" s="21">
        <v>16.119357502437069</v>
      </c>
      <c r="AB2168" s="21">
        <v>0.10103735115577535</v>
      </c>
      <c r="AC2168" s="21">
        <v>3.1038084905564527E-2</v>
      </c>
      <c r="AD2168" s="21">
        <v>-0.19767275682648422</v>
      </c>
      <c r="AE2168" s="21">
        <v>-3.27986603825721</v>
      </c>
      <c r="AF2168" s="21">
        <v>-1.0000000000000007</v>
      </c>
      <c r="AG2168" s="21">
        <v>-1.0000000000000007</v>
      </c>
      <c r="AH2168" s="21">
        <v>-1.0000000000000007</v>
      </c>
      <c r="AI2168" s="21">
        <v>0</v>
      </c>
      <c r="AJ2168" s="21">
        <v>-4.5404265757043524E-2</v>
      </c>
      <c r="AK2168" s="21">
        <v>-2.4701438459539017E-3</v>
      </c>
      <c r="AL2168" s="21">
        <v>-4.1762380319447415E-2</v>
      </c>
      <c r="AM2168" s="21">
        <v>0.39023665342243397</v>
      </c>
      <c r="AN2168" s="21">
        <v>0.61610871246485543</v>
      </c>
      <c r="AO2168" s="21">
        <v>9.7435656163310771</v>
      </c>
      <c r="AP2168" s="21">
        <v>15.193905910024151</v>
      </c>
      <c r="AQ2168" s="21">
        <v>14.501318148625202</v>
      </c>
      <c r="AR2168" s="21">
        <v>0.40500695169694245</v>
      </c>
      <c r="AS2168" s="21">
        <v>-0.64451441535810972</v>
      </c>
      <c r="AT2168" s="21">
        <v>-1.0000000000000007</v>
      </c>
      <c r="AU2168" s="21">
        <v>-1.0000000000000007</v>
      </c>
      <c r="AV2168" s="21">
        <v>-0.28582489801545308</v>
      </c>
      <c r="AW2168" s="21">
        <v>30.819490103726967</v>
      </c>
      <c r="AX2168" s="21">
        <v>26.279063528022629</v>
      </c>
      <c r="AY2168" s="21">
        <v>4.3512687401454836E-2</v>
      </c>
      <c r="AZ2168" s="21">
        <v>-58.629184460090023</v>
      </c>
      <c r="BA2168" s="26">
        <v>1294.8379937949644</v>
      </c>
    </row>
    <row r="2169" spans="1:100" x14ac:dyDescent="0.25">
      <c r="A2169">
        <v>5124</v>
      </c>
      <c r="B2169" t="s">
        <v>2487</v>
      </c>
      <c r="C2169" s="26">
        <v>3</v>
      </c>
      <c r="D2169" s="21">
        <v>3.7809343840580434</v>
      </c>
      <c r="E2169" s="21">
        <v>1.0147169837566791E-3</v>
      </c>
      <c r="F2169" s="21">
        <v>1.0985543248826973E-2</v>
      </c>
      <c r="G2169" s="21">
        <v>1.1323782243412378E-2</v>
      </c>
      <c r="H2169" s="21">
        <v>0.19516817541851261</v>
      </c>
      <c r="I2169" s="21">
        <v>0</v>
      </c>
      <c r="J2169" s="21">
        <v>11.710090525110756</v>
      </c>
      <c r="K2169" s="21">
        <v>0.19516817541851261</v>
      </c>
      <c r="L2169" s="21">
        <v>-0.99999999999999933</v>
      </c>
      <c r="M2169" s="21">
        <v>-0.99999999999999933</v>
      </c>
      <c r="N2169" s="21">
        <v>3.9033635083702531</v>
      </c>
      <c r="O2169" s="21">
        <v>15.502348691412214</v>
      </c>
      <c r="P2169" s="21">
        <v>-1.2673095448455782</v>
      </c>
      <c r="Q2169" s="21">
        <v>-1.378917579907347</v>
      </c>
      <c r="R2169" s="21">
        <v>-0.578504514568974</v>
      </c>
      <c r="S2169" s="21">
        <v>0.3333333333333332</v>
      </c>
      <c r="T2169" s="21">
        <v>0.35222574214266639</v>
      </c>
      <c r="U2169" s="21">
        <v>0.15822295210015436</v>
      </c>
      <c r="V2169" s="21">
        <v>1.2804131315350048E-2</v>
      </c>
      <c r="W2169" s="21">
        <v>26.456719338919672</v>
      </c>
      <c r="X2169" s="21">
        <v>1.2221785088574986</v>
      </c>
      <c r="Y2169" s="21">
        <v>-0.99999999999999933</v>
      </c>
      <c r="Z2169" s="21">
        <v>-0.99999999999999933</v>
      </c>
      <c r="AA2169" s="21">
        <v>54.319014612336368</v>
      </c>
      <c r="AB2169" s="21">
        <v>0.16190000343776501</v>
      </c>
      <c r="AC2169" s="21">
        <v>0.31322450477959735</v>
      </c>
      <c r="AD2169" s="21">
        <v>9.3691487542350668E-2</v>
      </c>
      <c r="AE2169" s="21">
        <v>28.44079978798565</v>
      </c>
      <c r="AF2169" s="21">
        <v>-0.99999999999999933</v>
      </c>
      <c r="AG2169" s="21">
        <v>-0.99999999999999933</v>
      </c>
      <c r="AH2169" s="21">
        <v>-0.99999999999999933</v>
      </c>
      <c r="AI2169" s="21">
        <v>-6.3516256818602596E-2</v>
      </c>
      <c r="AJ2169" s="21">
        <v>1.2804131315350048E-2</v>
      </c>
      <c r="AK2169" s="21">
        <v>0.35792666308049254</v>
      </c>
      <c r="AL2169" s="21">
        <v>5.3407585800538046E-2</v>
      </c>
      <c r="AM2169" s="21">
        <v>-9.3096782339281814E-2</v>
      </c>
      <c r="AN2169" s="21">
        <v>6.1265865581600132E-2</v>
      </c>
      <c r="AO2169" s="21">
        <v>-0.53778624307958245</v>
      </c>
      <c r="AP2169" s="21">
        <v>1.7986845685426933</v>
      </c>
      <c r="AQ2169" s="21">
        <v>38.166809864030434</v>
      </c>
      <c r="AR2169" s="21">
        <v>0.85658615889150425</v>
      </c>
      <c r="AS2169" s="21">
        <v>1.4173466842760116</v>
      </c>
      <c r="AT2169" s="21">
        <v>-0.99999999999999933</v>
      </c>
      <c r="AU2169" s="21">
        <v>-0.99999999999999933</v>
      </c>
      <c r="AV2169" s="21">
        <v>-0.5671807323255611</v>
      </c>
      <c r="AW2169" s="21">
        <v>71.620047872291238</v>
      </c>
      <c r="AX2169" s="21">
        <v>71.6301358674542</v>
      </c>
      <c r="AY2169" s="21">
        <v>0.27434946610810218</v>
      </c>
      <c r="AZ2169" s="21">
        <v>53.973153065192399</v>
      </c>
      <c r="BA2169" s="26">
        <v>1513.7009459138023</v>
      </c>
    </row>
    <row r="2170" spans="1:100" x14ac:dyDescent="0.25">
      <c r="A2170">
        <v>5125</v>
      </c>
      <c r="B2170" t="s">
        <v>2488</v>
      </c>
      <c r="C2170" s="26">
        <v>2</v>
      </c>
      <c r="D2170" s="21">
        <v>2.480378358299558</v>
      </c>
      <c r="E2170" s="21">
        <v>-0.27800402984435924</v>
      </c>
      <c r="F2170" s="21">
        <v>-0.61532312453224058</v>
      </c>
      <c r="G2170" s="21">
        <v>-0.61045049501108828</v>
      </c>
      <c r="H2170" s="21">
        <v>-7.4062201490847787E-2</v>
      </c>
      <c r="I2170" s="21">
        <v>0</v>
      </c>
      <c r="J2170" s="21">
        <v>-4.4437320894508678</v>
      </c>
      <c r="K2170" s="21">
        <v>-7.4062201490847787E-2</v>
      </c>
      <c r="L2170" s="21">
        <v>-1</v>
      </c>
      <c r="M2170" s="21">
        <v>-1</v>
      </c>
      <c r="N2170" s="21">
        <v>-1.4812440298169558</v>
      </c>
      <c r="O2170" s="21">
        <v>-0.77100698948915536</v>
      </c>
      <c r="P2170" s="21">
        <v>-1.2401635292179778</v>
      </c>
      <c r="Q2170" s="21">
        <v>-2.6103251164108867</v>
      </c>
      <c r="R2170" s="21">
        <v>-0.85586466747746082</v>
      </c>
      <c r="S2170" s="21">
        <v>0.30101035055746522</v>
      </c>
      <c r="T2170" s="21">
        <v>0.15994703191501389</v>
      </c>
      <c r="U2170" s="21">
        <v>-7.6213084718217139E-2</v>
      </c>
      <c r="V2170" s="21">
        <v>-1.9708522603804388E-2</v>
      </c>
      <c r="W2170" s="21">
        <v>14.60869388465105</v>
      </c>
      <c r="X2170" s="21">
        <v>9.0231416956848887E-2</v>
      </c>
      <c r="Y2170" s="21">
        <v>-1</v>
      </c>
      <c r="Z2170" s="21">
        <v>-1</v>
      </c>
      <c r="AA2170" s="21">
        <v>22.424868415648682</v>
      </c>
      <c r="AB2170" s="21">
        <v>-5.5124805376135302E-2</v>
      </c>
      <c r="AC2170" s="21">
        <v>-5.4976659926103649E-2</v>
      </c>
      <c r="AD2170" s="21">
        <v>-5.8085688598222676E-2</v>
      </c>
      <c r="AE2170" s="21">
        <v>1.7251424640032518</v>
      </c>
      <c r="AF2170" s="21">
        <v>-1</v>
      </c>
      <c r="AG2170" s="21">
        <v>-1</v>
      </c>
      <c r="AH2170" s="21">
        <v>-1</v>
      </c>
      <c r="AI2170" s="21">
        <v>-1.1074057669104154E-2</v>
      </c>
      <c r="AJ2170" s="21">
        <v>-1.9708522603804388E-2</v>
      </c>
      <c r="AK2170" s="21">
        <v>0.29831917486917786</v>
      </c>
      <c r="AL2170" s="21">
        <v>-0.12649121787993051</v>
      </c>
      <c r="AM2170" s="21">
        <v>0.33911372670205631</v>
      </c>
      <c r="AN2170" s="21">
        <v>-0.15567286648700251</v>
      </c>
      <c r="AO2170" s="21">
        <v>9.0221829434200842</v>
      </c>
      <c r="AP2170" s="21">
        <v>-3.5770216530975025</v>
      </c>
      <c r="AQ2170" s="21">
        <v>19.174583501637095</v>
      </c>
      <c r="AR2170" s="21">
        <v>0.46753391092339058</v>
      </c>
      <c r="AS2170" s="21">
        <v>0.15339512539742095</v>
      </c>
      <c r="AT2170" s="21">
        <v>-1</v>
      </c>
      <c r="AU2170" s="21">
        <v>-1</v>
      </c>
      <c r="AV2170" s="21">
        <v>-1.0840505316974536</v>
      </c>
      <c r="AW2170" s="21">
        <v>31.286698711303558</v>
      </c>
      <c r="AX2170" s="21">
        <v>31.0923196084747</v>
      </c>
      <c r="AY2170" s="21">
        <v>-1.4635992978388912E-2</v>
      </c>
      <c r="AZ2170" s="21">
        <v>-31.762869921421334</v>
      </c>
      <c r="BA2170" s="26">
        <v>1381.3000253844771</v>
      </c>
    </row>
    <row r="2171" spans="1:100" x14ac:dyDescent="0.25">
      <c r="A2171">
        <v>5126</v>
      </c>
      <c r="B2171" t="s">
        <v>2489</v>
      </c>
      <c r="C2171" s="26">
        <v>3</v>
      </c>
      <c r="D2171" s="21">
        <v>4.7978128833048332</v>
      </c>
      <c r="E2171" s="21">
        <v>0</v>
      </c>
      <c r="F2171" s="21">
        <v>-0.668695285223049</v>
      </c>
      <c r="G2171" s="21">
        <v>-0.668695285223049</v>
      </c>
      <c r="H2171" s="21">
        <v>0.36032556542184568</v>
      </c>
      <c r="I2171" s="21">
        <v>0</v>
      </c>
      <c r="J2171" s="21">
        <v>21.619533925310741</v>
      </c>
      <c r="K2171" s="21">
        <v>0.36032556542184568</v>
      </c>
      <c r="L2171" s="21">
        <v>-1.0000000000000016</v>
      </c>
      <c r="M2171" s="21">
        <v>-1.0000000000000016</v>
      </c>
      <c r="N2171" s="21">
        <v>7.2065113084369123</v>
      </c>
      <c r="O2171" s="21">
        <v>25.748651523392532</v>
      </c>
      <c r="P2171" s="21">
        <v>-1.9566720642927002</v>
      </c>
      <c r="Q2171" s="21">
        <v>-0.13260494121825731</v>
      </c>
      <c r="R2171" s="21">
        <v>-0.20337245116967495</v>
      </c>
      <c r="S2171" s="21">
        <v>0.33333333333333365</v>
      </c>
      <c r="T2171" s="21">
        <v>0.31491974484071794</v>
      </c>
      <c r="U2171" s="21">
        <v>0.32059681635147708</v>
      </c>
      <c r="V2171" s="21">
        <v>0</v>
      </c>
      <c r="W2171" s="21">
        <v>24.340973164147332</v>
      </c>
      <c r="X2171" s="21">
        <v>1.572340613361177</v>
      </c>
      <c r="Y2171" s="21">
        <v>-1.0000000000000016</v>
      </c>
      <c r="Z2171" s="21">
        <v>-1.0000000000000016</v>
      </c>
      <c r="AA2171" s="21">
        <v>71.802049873271031</v>
      </c>
      <c r="AB2171" s="21">
        <v>0.27271024845145458</v>
      </c>
      <c r="AC2171" s="21">
        <v>0.29568626219701438</v>
      </c>
      <c r="AD2171" s="21">
        <v>0.38489247255739806</v>
      </c>
      <c r="AE2171" s="21">
        <v>47.664449160293366</v>
      </c>
      <c r="AF2171" s="21">
        <v>-1.0000000000000016</v>
      </c>
      <c r="AG2171" s="21">
        <v>-1.0000000000000016</v>
      </c>
      <c r="AH2171" s="21">
        <v>-1.0000000000000016</v>
      </c>
      <c r="AI2171" s="21">
        <v>0</v>
      </c>
      <c r="AJ2171" s="21">
        <v>0</v>
      </c>
      <c r="AK2171" s="21">
        <v>0.75809277248430806</v>
      </c>
      <c r="AL2171" s="21">
        <v>6.3250617025984349E-2</v>
      </c>
      <c r="AM2171" s="21">
        <v>0.19367028878056455</v>
      </c>
      <c r="AN2171" s="21">
        <v>0.28748520018735008</v>
      </c>
      <c r="AO2171" s="21">
        <v>8.6322210819356542</v>
      </c>
      <c r="AP2171" s="21">
        <v>7.5033830898136715</v>
      </c>
      <c r="AQ2171" s="21">
        <v>45.960507089458083</v>
      </c>
      <c r="AR2171" s="21">
        <v>0.96884989452552861</v>
      </c>
      <c r="AS2171" s="21">
        <v>1.9326661787830215</v>
      </c>
      <c r="AT2171" s="21">
        <v>-1.0000000000000016</v>
      </c>
      <c r="AU2171" s="21">
        <v>-1.0000000000000016</v>
      </c>
      <c r="AV2171" s="21">
        <v>-0.87206773639272406</v>
      </c>
      <c r="AW2171" s="21">
        <v>105.05408448647718</v>
      </c>
      <c r="AX2171" s="21">
        <v>105.05408448647718</v>
      </c>
      <c r="AY2171" s="21">
        <v>9.5987168074612633E-2</v>
      </c>
      <c r="AZ2171" s="21">
        <v>34.533886430360759</v>
      </c>
      <c r="BA2171" s="26">
        <v>1443.6363775079317</v>
      </c>
    </row>
    <row r="2172" spans="1:100" x14ac:dyDescent="0.25">
      <c r="A2172">
        <v>5129</v>
      </c>
      <c r="B2172" t="s">
        <v>2490</v>
      </c>
      <c r="C2172" s="26">
        <v>3</v>
      </c>
      <c r="D2172" s="21">
        <v>4.3598790403028058</v>
      </c>
      <c r="E2172" s="21">
        <v>0.2994999782153861</v>
      </c>
      <c r="F2172" s="21">
        <v>0.28092105613962021</v>
      </c>
      <c r="G2172" s="21">
        <v>0.37427556165349118</v>
      </c>
      <c r="H2172" s="21">
        <v>2.8898506854244495E-2</v>
      </c>
      <c r="I2172" s="21">
        <v>0</v>
      </c>
      <c r="J2172" s="21">
        <v>1.7339104112546693</v>
      </c>
      <c r="K2172" s="21">
        <v>2.8898506854244495E-2</v>
      </c>
      <c r="L2172" s="21">
        <v>-1.0000000000000002</v>
      </c>
      <c r="M2172" s="21">
        <v>-1.0000000000000002</v>
      </c>
      <c r="N2172" s="21">
        <v>0.57797013708488998</v>
      </c>
      <c r="O2172" s="21">
        <v>6.4680650132109667</v>
      </c>
      <c r="P2172" s="21">
        <v>3.8414497579665363E-2</v>
      </c>
      <c r="Q2172" s="21">
        <v>4.8815538596067709</v>
      </c>
      <c r="R2172" s="21">
        <v>1.6616167976857295</v>
      </c>
      <c r="S2172" s="21">
        <v>0.33333333333333331</v>
      </c>
      <c r="T2172" s="21">
        <v>0.37080138048805722</v>
      </c>
      <c r="U2172" s="21">
        <v>-0.25169419220263328</v>
      </c>
      <c r="V2172" s="21">
        <v>0</v>
      </c>
      <c r="W2172" s="21">
        <v>16.941680590580521</v>
      </c>
      <c r="X2172" s="21">
        <v>-0.33458320312733209</v>
      </c>
      <c r="Y2172" s="21">
        <v>-1.0000000000000002</v>
      </c>
      <c r="Z2172" s="21">
        <v>-1.0000000000000002</v>
      </c>
      <c r="AA2172" s="21">
        <v>33.582545342885908</v>
      </c>
      <c r="AB2172" s="21">
        <v>1.3685642695350079E-2</v>
      </c>
      <c r="AC2172" s="21">
        <v>3.2059571797618786E-2</v>
      </c>
      <c r="AD2172" s="21">
        <v>0.25383974459942388</v>
      </c>
      <c r="AE2172" s="21">
        <v>14.97924795461965</v>
      </c>
      <c r="AF2172" s="21">
        <v>-1.0000000000000002</v>
      </c>
      <c r="AG2172" s="21">
        <v>-1.0000000000000002</v>
      </c>
      <c r="AH2172" s="21">
        <v>-1.0000000000000002</v>
      </c>
      <c r="AI2172" s="21">
        <v>0</v>
      </c>
      <c r="AJ2172" s="21">
        <v>0</v>
      </c>
      <c r="AK2172" s="21">
        <v>0.670925374098299</v>
      </c>
      <c r="AL2172" s="21">
        <v>0.33508306356685807</v>
      </c>
      <c r="AM2172" s="21">
        <v>-0.23703038194421813</v>
      </c>
      <c r="AN2172" s="21">
        <v>-0.18990345910651049</v>
      </c>
      <c r="AO2172" s="21">
        <v>-2.5711326781139574</v>
      </c>
      <c r="AP2172" s="21">
        <v>-3.0721711598284704</v>
      </c>
      <c r="AQ2172" s="21">
        <v>18.67559100183519</v>
      </c>
      <c r="AR2172" s="21">
        <v>0.45244052161875731</v>
      </c>
      <c r="AS2172" s="21">
        <v>-0.30568469627308748</v>
      </c>
      <c r="AT2172" s="21">
        <v>-1.0000000000000002</v>
      </c>
      <c r="AU2172" s="21">
        <v>-1.0000000000000002</v>
      </c>
      <c r="AV2172" s="21">
        <v>2.0358923593392215</v>
      </c>
      <c r="AW2172" s="21">
        <v>36.978439196268383</v>
      </c>
      <c r="AX2172" s="21">
        <v>36.978439196268383</v>
      </c>
      <c r="AY2172" s="21">
        <v>0.3350910560949657</v>
      </c>
      <c r="AZ2172" s="21">
        <v>-6.116073894844142</v>
      </c>
      <c r="BA2172" s="26">
        <v>1433.8592662087549</v>
      </c>
      <c r="CU2172" t="e">
        <v>#N/A</v>
      </c>
      <c r="CV2172" t="e">
        <v>#N/A</v>
      </c>
    </row>
    <row r="2173" spans="1:100" x14ac:dyDescent="0.25">
      <c r="A2173">
        <v>5132</v>
      </c>
      <c r="B2173" t="s">
        <v>2491</v>
      </c>
      <c r="C2173" s="26">
        <v>3</v>
      </c>
      <c r="D2173" s="21">
        <v>3.626469628523219</v>
      </c>
      <c r="E2173" s="21">
        <v>4.2242265153014354E-3</v>
      </c>
      <c r="F2173" s="21">
        <v>-0.12619422718636833</v>
      </c>
      <c r="G2173" s="21">
        <v>-0.12619422718636833</v>
      </c>
      <c r="H2173" s="21">
        <v>9.9201013789845E-2</v>
      </c>
      <c r="I2173" s="21">
        <v>0</v>
      </c>
      <c r="J2173" s="21">
        <v>5.9520608273906994</v>
      </c>
      <c r="K2173" s="21">
        <v>9.9201013789845E-2</v>
      </c>
      <c r="L2173" s="21">
        <v>-1</v>
      </c>
      <c r="M2173" s="21">
        <v>-1</v>
      </c>
      <c r="N2173" s="21">
        <v>1.9840202757968999</v>
      </c>
      <c r="O2173" s="21">
        <v>9.4523362287275425</v>
      </c>
      <c r="P2173" s="21">
        <v>6.8400100666547586E-2</v>
      </c>
      <c r="Q2173" s="21">
        <v>-1.2350579282071048</v>
      </c>
      <c r="R2173" s="21">
        <v>-0.37162870471791964</v>
      </c>
      <c r="S2173" s="21">
        <v>0.33940936868725202</v>
      </c>
      <c r="T2173" s="21">
        <v>0.42507090565092154</v>
      </c>
      <c r="U2173" s="21">
        <v>0.25158458119137478</v>
      </c>
      <c r="V2173" s="21">
        <v>-6.1645902179960641E-3</v>
      </c>
      <c r="W2173" s="21">
        <v>36.427970060868304</v>
      </c>
      <c r="X2173" s="21">
        <v>1.7057076577649526</v>
      </c>
      <c r="Y2173" s="21">
        <v>-1</v>
      </c>
      <c r="Z2173" s="21">
        <v>-1</v>
      </c>
      <c r="AA2173" s="21">
        <v>52.445140952179862</v>
      </c>
      <c r="AB2173" s="21">
        <v>5.8628284469454416E-2</v>
      </c>
      <c r="AC2173" s="21">
        <v>7.8147847432866263E-2</v>
      </c>
      <c r="AD2173" s="21">
        <v>0.1909998600182693</v>
      </c>
      <c r="AE2173" s="21">
        <v>16.3887995960295</v>
      </c>
      <c r="AF2173" s="21">
        <v>-1</v>
      </c>
      <c r="AG2173" s="21">
        <v>-1</v>
      </c>
      <c r="AH2173" s="21">
        <v>-1</v>
      </c>
      <c r="AI2173" s="21">
        <v>0</v>
      </c>
      <c r="AJ2173" s="21">
        <v>-6.1645902179960641E-3</v>
      </c>
      <c r="AK2173" s="21">
        <v>0.10164827731111477</v>
      </c>
      <c r="AL2173" s="21">
        <v>2.7190177367733392E-3</v>
      </c>
      <c r="AM2173" s="21">
        <v>-7.7406984665019898E-2</v>
      </c>
      <c r="AN2173" s="21">
        <v>3.493134977583387E-2</v>
      </c>
      <c r="AO2173" s="21">
        <v>-1.426933230069924</v>
      </c>
      <c r="AP2173" s="21">
        <v>0.88687883307971305</v>
      </c>
      <c r="AQ2173" s="21">
        <v>42.380030888258993</v>
      </c>
      <c r="AR2173" s="21">
        <v>1.0099002653115519</v>
      </c>
      <c r="AS2173" s="21">
        <v>1.8049086715547975</v>
      </c>
      <c r="AT2173" s="21">
        <v>-1</v>
      </c>
      <c r="AU2173" s="21">
        <v>-1</v>
      </c>
      <c r="AV2173" s="21">
        <v>-0.49782293190428789</v>
      </c>
      <c r="AW2173" s="21">
        <v>62.784356013987129</v>
      </c>
      <c r="AX2173" s="21">
        <v>62.167896992187515</v>
      </c>
      <c r="AY2173" s="21">
        <v>0.12697941883244845</v>
      </c>
      <c r="AZ2173" s="21">
        <v>8.721696056370293</v>
      </c>
      <c r="BA2173" s="26">
        <v>1472.5574095253526</v>
      </c>
      <c r="CU2173" t="e">
        <v>#N/A</v>
      </c>
      <c r="CV2173" t="e">
        <v>#N/A</v>
      </c>
    </row>
    <row r="2174" spans="1:100" x14ac:dyDescent="0.25">
      <c r="A2174">
        <v>5133</v>
      </c>
      <c r="B2174" t="s">
        <v>2492</v>
      </c>
      <c r="C2174" s="26">
        <v>3</v>
      </c>
      <c r="D2174" s="21">
        <v>5.1116246567451231</v>
      </c>
      <c r="E2174" s="21">
        <v>-4.41274438959883E-2</v>
      </c>
      <c r="F2174" s="21">
        <v>0.13143804136288062</v>
      </c>
      <c r="G2174" s="21">
        <v>0.11637106200589875</v>
      </c>
      <c r="H2174" s="21">
        <v>-5.7729106980289983E-2</v>
      </c>
      <c r="I2174" s="21">
        <v>0</v>
      </c>
      <c r="J2174" s="21">
        <v>-3.463746418817399</v>
      </c>
      <c r="K2174" s="21">
        <v>-5.7729106980289983E-2</v>
      </c>
      <c r="L2174" s="21">
        <v>-1.0000000000000029</v>
      </c>
      <c r="M2174" s="21">
        <v>-1.0000000000000029</v>
      </c>
      <c r="N2174" s="21">
        <v>-1.1545821396057996</v>
      </c>
      <c r="O2174" s="21">
        <v>1.7642492999336241</v>
      </c>
      <c r="P2174" s="21">
        <v>-0.3030271973633184</v>
      </c>
      <c r="Q2174" s="21">
        <v>-2.8498665948888831</v>
      </c>
      <c r="R2174" s="21">
        <v>-0.94129414146388601</v>
      </c>
      <c r="S2174" s="21">
        <v>0.24280005660919399</v>
      </c>
      <c r="T2174" s="21">
        <v>6.9782889453541969E-3</v>
      </c>
      <c r="U2174" s="21">
        <v>-2.9936188743477653E-2</v>
      </c>
      <c r="V2174" s="21">
        <v>0</v>
      </c>
      <c r="W2174" s="21">
        <v>11.102850551654425</v>
      </c>
      <c r="X2174" s="21">
        <v>-0.16489480905247281</v>
      </c>
      <c r="Y2174" s="21">
        <v>-1.0000000000000029</v>
      </c>
      <c r="Z2174" s="21">
        <v>-1.0000000000000029</v>
      </c>
      <c r="AA2174" s="21">
        <v>15.826113765310891</v>
      </c>
      <c r="AB2174" s="21">
        <v>9.1522485367548881E-2</v>
      </c>
      <c r="AC2174" s="21">
        <v>-1.4868545033839786E-2</v>
      </c>
      <c r="AD2174" s="21">
        <v>3.663720676869793E-2</v>
      </c>
      <c r="AE2174" s="21">
        <v>5.6645573551203512</v>
      </c>
      <c r="AF2174" s="21">
        <v>-1.0000000000000029</v>
      </c>
      <c r="AG2174" s="21">
        <v>-1.0000000000000029</v>
      </c>
      <c r="AH2174" s="21">
        <v>-1.0000000000000029</v>
      </c>
      <c r="AI2174" s="21">
        <v>0</v>
      </c>
      <c r="AJ2174" s="21">
        <v>0</v>
      </c>
      <c r="AK2174" s="21">
        <v>0.30564284857009649</v>
      </c>
      <c r="AL2174" s="21">
        <v>0.12907162352293611</v>
      </c>
      <c r="AM2174" s="21">
        <v>3.7873439873059009E-2</v>
      </c>
      <c r="AN2174" s="21">
        <v>0.19526757930297328</v>
      </c>
      <c r="AO2174" s="21">
        <v>2.4750502396769578</v>
      </c>
      <c r="AP2174" s="21">
        <v>5.5270476001890101</v>
      </c>
      <c r="AQ2174" s="21">
        <v>7.6391041328370175</v>
      </c>
      <c r="AR2174" s="21">
        <v>0.21984215681107053</v>
      </c>
      <c r="AS2174" s="21">
        <v>-0.22262391603276258</v>
      </c>
      <c r="AT2174" s="21">
        <v>-1.0000000000000029</v>
      </c>
      <c r="AU2174" s="21">
        <v>-1.0000000000000029</v>
      </c>
      <c r="AV2174" s="21">
        <v>-0.82492307945798771</v>
      </c>
      <c r="AW2174" s="21">
        <v>23.117410665433535</v>
      </c>
      <c r="AX2174" s="21">
        <v>23.117410665433535</v>
      </c>
      <c r="AY2174" s="21">
        <v>0.15434745278447543</v>
      </c>
      <c r="AZ2174" s="21">
        <v>-25.223132421612885</v>
      </c>
      <c r="BA2174" s="26">
        <v>1357.5229922058454</v>
      </c>
      <c r="CU2174" t="e">
        <v>#N/A</v>
      </c>
      <c r="CV2174" t="e">
        <v>#N/A</v>
      </c>
    </row>
    <row r="2175" spans="1:100" x14ac:dyDescent="0.25">
      <c r="A2175">
        <v>5134</v>
      </c>
      <c r="B2175" t="s">
        <v>1803</v>
      </c>
      <c r="C2175" s="26">
        <v>3</v>
      </c>
      <c r="D2175" s="21">
        <v>2.0735765261547332</v>
      </c>
      <c r="E2175" s="21">
        <v>0</v>
      </c>
      <c r="F2175" s="21">
        <v>0.57345021957813413</v>
      </c>
      <c r="G2175" s="21">
        <v>0.57345021957813413</v>
      </c>
      <c r="H2175" s="21">
        <v>-5.9505462370310694E-3</v>
      </c>
      <c r="I2175" s="21">
        <v>0</v>
      </c>
      <c r="J2175" s="21">
        <v>-0.35703277422186308</v>
      </c>
      <c r="K2175" s="21">
        <v>-5.9505462370310694E-3</v>
      </c>
      <c r="L2175" s="21">
        <v>-1.0000000000000009</v>
      </c>
      <c r="M2175" s="21">
        <v>-1.0000000000000009</v>
      </c>
      <c r="N2175" s="21">
        <v>-0.11901092474062069</v>
      </c>
      <c r="O2175" s="21">
        <v>2.2899939715109974</v>
      </c>
      <c r="P2175" s="21">
        <v>2.3337465355126001</v>
      </c>
      <c r="Q2175" s="21">
        <v>-0.84353571202702826</v>
      </c>
      <c r="R2175" s="21">
        <v>-0.15084783826966849</v>
      </c>
      <c r="S2175" s="21">
        <v>0.33533664714190697</v>
      </c>
      <c r="T2175" s="21">
        <v>0.14595443769275296</v>
      </c>
      <c r="U2175" s="21">
        <v>2.956661052363245E-3</v>
      </c>
      <c r="V2175" s="21">
        <v>0</v>
      </c>
      <c r="W2175" s="21">
        <v>19.607931684962161</v>
      </c>
      <c r="X2175" s="21">
        <v>0.31168937964056259</v>
      </c>
      <c r="Y2175" s="21">
        <v>-1.0000000000000009</v>
      </c>
      <c r="Z2175" s="21">
        <v>-1.0000000000000009</v>
      </c>
      <c r="AA2175" s="21">
        <v>34.445982290106869</v>
      </c>
      <c r="AB2175" s="21">
        <v>0.14017640181263777</v>
      </c>
      <c r="AC2175" s="21">
        <v>0.23302900106973093</v>
      </c>
      <c r="AD2175" s="21">
        <v>-7.3427434014081056E-2</v>
      </c>
      <c r="AE2175" s="21">
        <v>14.988898443414383</v>
      </c>
      <c r="AF2175" s="21">
        <v>-1.0000000000000009</v>
      </c>
      <c r="AG2175" s="21">
        <v>-1.0000000000000009</v>
      </c>
      <c r="AH2175" s="21">
        <v>-1.0000000000000009</v>
      </c>
      <c r="AI2175" s="21">
        <v>-2.0386299511551673E-2</v>
      </c>
      <c r="AJ2175" s="21">
        <v>0</v>
      </c>
      <c r="AK2175" s="21">
        <v>0.11452618562555653</v>
      </c>
      <c r="AL2175" s="21">
        <v>8.3169896923447645E-2</v>
      </c>
      <c r="AM2175" s="21">
        <v>-9.6963590656768336E-2</v>
      </c>
      <c r="AN2175" s="21">
        <v>1.2498976700608296E-2</v>
      </c>
      <c r="AO2175" s="21">
        <v>-1.8514588382914245</v>
      </c>
      <c r="AP2175" s="21">
        <v>0.7283239021324448</v>
      </c>
      <c r="AQ2175" s="21">
        <v>19.250898910740315</v>
      </c>
      <c r="AR2175" s="21">
        <v>0.48424774588702302</v>
      </c>
      <c r="AS2175" s="21">
        <v>0.30573883340353164</v>
      </c>
      <c r="AT2175" s="21">
        <v>-1.0000000000000009</v>
      </c>
      <c r="AU2175" s="21">
        <v>-1.0000000000000009</v>
      </c>
      <c r="AV2175" s="21">
        <v>0.42260238130846595</v>
      </c>
      <c r="AW2175" s="21">
        <v>37.464300163750309</v>
      </c>
      <c r="AX2175" s="21">
        <v>37.05657417351928</v>
      </c>
      <c r="AY2175" s="21">
        <v>0.2167907308998244</v>
      </c>
      <c r="AZ2175" s="21">
        <v>-3.22994496327125</v>
      </c>
      <c r="BA2175" s="26">
        <v>1451.9843458053026</v>
      </c>
    </row>
    <row r="2176" spans="1:100" x14ac:dyDescent="0.25">
      <c r="A2176">
        <v>5135</v>
      </c>
      <c r="B2176" t="s">
        <v>2493</v>
      </c>
      <c r="C2176" s="26">
        <v>3</v>
      </c>
      <c r="D2176" s="21">
        <v>5.3930264150009855</v>
      </c>
      <c r="E2176" s="21">
        <v>0</v>
      </c>
      <c r="F2176" s="21">
        <v>0.11006142555339603</v>
      </c>
      <c r="G2176" s="21">
        <v>0.11006142555339603</v>
      </c>
      <c r="H2176" s="21">
        <v>-4.9007700088269344E-3</v>
      </c>
      <c r="I2176" s="21">
        <v>0</v>
      </c>
      <c r="J2176" s="21">
        <v>-0.29404620052961944</v>
      </c>
      <c r="K2176" s="21">
        <v>-4.9007700088269344E-3</v>
      </c>
      <c r="L2176" s="21">
        <v>-0.99999999999999967</v>
      </c>
      <c r="M2176" s="21">
        <v>-0.99999999999999967</v>
      </c>
      <c r="N2176" s="21">
        <v>-9.801540017653948E-2</v>
      </c>
      <c r="O2176" s="21">
        <v>5.2090416400247639</v>
      </c>
      <c r="P2176" s="21">
        <v>-2.3042373551895631E-2</v>
      </c>
      <c r="Q2176" s="21">
        <v>-0.63086482786498776</v>
      </c>
      <c r="R2176" s="21">
        <v>-0.18160614230898617</v>
      </c>
      <c r="S2176" s="21">
        <v>0.33333333333333331</v>
      </c>
      <c r="T2176" s="21">
        <v>0.1496909698370523</v>
      </c>
      <c r="U2176" s="21">
        <v>-2.9239160019012174E-2</v>
      </c>
      <c r="V2176" s="21">
        <v>0</v>
      </c>
      <c r="W2176" s="21">
        <v>18.347436526408011</v>
      </c>
      <c r="X2176" s="21">
        <v>0.27938492397912984</v>
      </c>
      <c r="Y2176" s="21">
        <v>-0.99999999999999967</v>
      </c>
      <c r="Z2176" s="21">
        <v>-0.99999999999999967</v>
      </c>
      <c r="AA2176" s="21">
        <v>29.371617032547711</v>
      </c>
      <c r="AB2176" s="21">
        <v>0.21894548960336854</v>
      </c>
      <c r="AC2176" s="21">
        <v>-2.9659376089873318E-2</v>
      </c>
      <c r="AD2176" s="21">
        <v>3.4829619455478314E-2</v>
      </c>
      <c r="AE2176" s="21">
        <v>11.205786648448681</v>
      </c>
      <c r="AF2176" s="21">
        <v>-0.99999999999999967</v>
      </c>
      <c r="AG2176" s="21">
        <v>-0.99999999999999967</v>
      </c>
      <c r="AH2176" s="21">
        <v>-0.99999999999999967</v>
      </c>
      <c r="AI2176" s="21">
        <v>0</v>
      </c>
      <c r="AJ2176" s="21">
        <v>0</v>
      </c>
      <c r="AK2176" s="21">
        <v>-5.6371048400979305E-2</v>
      </c>
      <c r="AL2176" s="21">
        <v>6.372897313854832E-2</v>
      </c>
      <c r="AM2176" s="21">
        <v>0.1639467858729643</v>
      </c>
      <c r="AN2176" s="21">
        <v>5.1878118593360556E-2</v>
      </c>
      <c r="AO2176" s="21">
        <v>3.8168144048192119</v>
      </c>
      <c r="AP2176" s="21">
        <v>1.6155978305267558</v>
      </c>
      <c r="AQ2176" s="21">
        <v>18.053390325878404</v>
      </c>
      <c r="AR2176" s="21">
        <v>0.45378514315137347</v>
      </c>
      <c r="AS2176" s="21">
        <v>0.27448415397030301</v>
      </c>
      <c r="AT2176" s="21">
        <v>-0.99999999999999967</v>
      </c>
      <c r="AU2176" s="21">
        <v>-0.99999999999999967</v>
      </c>
      <c r="AV2176" s="21">
        <v>-7.1544716755590154E-2</v>
      </c>
      <c r="AW2176" s="21">
        <v>36.196256503099221</v>
      </c>
      <c r="AX2176" s="21">
        <v>36.196256503099221</v>
      </c>
      <c r="AY2176" s="21">
        <v>0.23900905072746184</v>
      </c>
      <c r="AZ2176" s="21">
        <v>-40.51617331666526</v>
      </c>
      <c r="BA2176" s="26">
        <v>1339.5504034737648</v>
      </c>
    </row>
    <row r="2177" spans="1:100" x14ac:dyDescent="0.25">
      <c r="A2177">
        <v>5136</v>
      </c>
      <c r="B2177" t="s">
        <v>2494</v>
      </c>
      <c r="C2177" s="26">
        <v>3</v>
      </c>
      <c r="D2177" s="21">
        <v>3.901274526497081</v>
      </c>
      <c r="E2177" s="21">
        <v>-1.9054678917739789E-2</v>
      </c>
      <c r="F2177" s="21">
        <v>-0.22145815997165458</v>
      </c>
      <c r="G2177" s="21">
        <v>-0.22145815997165458</v>
      </c>
      <c r="H2177" s="21">
        <v>9.0832943092012033E-3</v>
      </c>
      <c r="I2177" s="21">
        <v>0</v>
      </c>
      <c r="J2177" s="21">
        <v>0.54499765855206883</v>
      </c>
      <c r="K2177" s="21">
        <v>9.0832943092012033E-3</v>
      </c>
      <c r="L2177" s="21">
        <v>-1.0000000000000007</v>
      </c>
      <c r="M2177" s="21">
        <v>-1.0000000000000007</v>
      </c>
      <c r="N2177" s="21">
        <v>0.18166588618402252</v>
      </c>
      <c r="O2177" s="21">
        <v>4.2248140250774924</v>
      </c>
      <c r="P2177" s="21">
        <v>0.37116127997725473</v>
      </c>
      <c r="Q2177" s="21">
        <v>-1.7045565835865202</v>
      </c>
      <c r="R2177" s="21">
        <v>-0.53655313695282592</v>
      </c>
      <c r="S2177" s="21">
        <v>0.33333333333333343</v>
      </c>
      <c r="T2177" s="21">
        <v>0.30151672640233956</v>
      </c>
      <c r="U2177" s="21">
        <v>0.13826181562005449</v>
      </c>
      <c r="V2177" s="21">
        <v>7.0261364714147186E-3</v>
      </c>
      <c r="W2177" s="21">
        <v>30.842188700717646</v>
      </c>
      <c r="X2177" s="21">
        <v>1.1891542398041843</v>
      </c>
      <c r="Y2177" s="21">
        <v>-1.0000000000000007</v>
      </c>
      <c r="Z2177" s="21">
        <v>-1.0000000000000007</v>
      </c>
      <c r="AA2177" s="21">
        <v>52.930516994906306</v>
      </c>
      <c r="AB2177" s="21">
        <v>0.28032379591536871</v>
      </c>
      <c r="AC2177" s="21">
        <v>0.30088881513047006</v>
      </c>
      <c r="AD2177" s="21">
        <v>-0.12871498242300897</v>
      </c>
      <c r="AE2177" s="21">
        <v>22.624881431141489</v>
      </c>
      <c r="AF2177" s="21">
        <v>-1.0000000000000007</v>
      </c>
      <c r="AG2177" s="21">
        <v>-1.0000000000000007</v>
      </c>
      <c r="AH2177" s="21">
        <v>-1.0000000000000007</v>
      </c>
      <c r="AI2177" s="21">
        <v>0</v>
      </c>
      <c r="AJ2177" s="21">
        <v>7.0261364714147186E-3</v>
      </c>
      <c r="AK2177" s="21">
        <v>-2.972285733613373E-2</v>
      </c>
      <c r="AL2177" s="21">
        <v>-0.20181351950134088</v>
      </c>
      <c r="AM2177" s="21">
        <v>-0.14968793717294235</v>
      </c>
      <c r="AN2177" s="21">
        <v>-4.7831304067947077E-2</v>
      </c>
      <c r="AO2177" s="21">
        <v>-3.8908127160042265</v>
      </c>
      <c r="AP2177" s="21">
        <v>-2.2048501992053833</v>
      </c>
      <c r="AQ2177" s="21">
        <v>31.387186359269716</v>
      </c>
      <c r="AR2177" s="21">
        <v>0.78013801182714226</v>
      </c>
      <c r="AS2177" s="21">
        <v>1.1982375341133855</v>
      </c>
      <c r="AT2177" s="21">
        <v>-1.0000000000000007</v>
      </c>
      <c r="AU2177" s="21">
        <v>-1.0000000000000007</v>
      </c>
      <c r="AV2177" s="21">
        <v>-0.75801129692448033</v>
      </c>
      <c r="AW2177" s="21">
        <v>54.950480820778417</v>
      </c>
      <c r="AX2177" s="21">
        <v>55.653094467919878</v>
      </c>
      <c r="AY2177" s="21">
        <v>0.14129375243512135</v>
      </c>
      <c r="AZ2177" s="21">
        <v>-15.358453993106687</v>
      </c>
      <c r="BA2177" s="26">
        <v>1465.2602517211601</v>
      </c>
    </row>
    <row r="2178" spans="1:100" x14ac:dyDescent="0.25">
      <c r="A2178">
        <v>5137</v>
      </c>
      <c r="B2178" t="s">
        <v>2495</v>
      </c>
      <c r="C2178" s="26">
        <v>3</v>
      </c>
      <c r="D2178" s="21">
        <v>4.4760308612404822</v>
      </c>
      <c r="E2178" s="21">
        <v>-1.7875858841836243E-3</v>
      </c>
      <c r="F2178" s="21">
        <v>-0.10349221035493242</v>
      </c>
      <c r="G2178" s="21">
        <v>-0.10349221035493242</v>
      </c>
      <c r="H2178" s="21">
        <v>0.51745109124164501</v>
      </c>
      <c r="I2178" s="21">
        <v>0</v>
      </c>
      <c r="J2178" s="21">
        <v>31.047065474498673</v>
      </c>
      <c r="K2178" s="21">
        <v>0.51745109124164501</v>
      </c>
      <c r="L2178" s="21">
        <v>-0.99999999999999933</v>
      </c>
      <c r="M2178" s="21">
        <v>-0.99999999999999933</v>
      </c>
      <c r="N2178" s="21">
        <v>10.349021824832889</v>
      </c>
      <c r="O2178" s="21">
        <v>35.41960412538424</v>
      </c>
      <c r="P2178" s="21">
        <v>3.7479888950066972E-2</v>
      </c>
      <c r="Q2178" s="21">
        <v>1.0718646085623109</v>
      </c>
      <c r="R2178" s="21">
        <v>0.36957510997948351</v>
      </c>
      <c r="S2178" s="21">
        <v>0.33333333333333298</v>
      </c>
      <c r="T2178" s="21">
        <v>0.40430174456154894</v>
      </c>
      <c r="U2178" s="21">
        <v>0.23794467770988126</v>
      </c>
      <c r="V2178" s="21">
        <v>3.8996722618468132E-3</v>
      </c>
      <c r="W2178" s="21">
        <v>18.481133464998628</v>
      </c>
      <c r="X2178" s="21">
        <v>1.26632914229206</v>
      </c>
      <c r="Y2178" s="21">
        <v>-0.99999999999999933</v>
      </c>
      <c r="Z2178" s="21">
        <v>-0.99999999999999933</v>
      </c>
      <c r="AA2178" s="21">
        <v>54.773644529195955</v>
      </c>
      <c r="AB2178" s="21">
        <v>0.16676401949363598</v>
      </c>
      <c r="AC2178" s="21">
        <v>0.28294626713694798</v>
      </c>
      <c r="AD2178" s="21">
        <v>0.26874843245377317</v>
      </c>
      <c r="AE2178" s="21">
        <v>35.922935954217863</v>
      </c>
      <c r="AF2178" s="21">
        <v>-0.99999999999999933</v>
      </c>
      <c r="AG2178" s="21">
        <v>-0.99999999999999933</v>
      </c>
      <c r="AH2178" s="21">
        <v>-0.99999999999999933</v>
      </c>
      <c r="AI2178" s="21">
        <v>0</v>
      </c>
      <c r="AJ2178" s="21">
        <v>3.8996722618468132E-3</v>
      </c>
      <c r="AK2178" s="21">
        <v>0.29633200307744634</v>
      </c>
      <c r="AL2178" s="21">
        <v>0.59770261616569398</v>
      </c>
      <c r="AM2178" s="21">
        <v>0.31096264309201416</v>
      </c>
      <c r="AN2178" s="21">
        <v>0.2880019228090866</v>
      </c>
      <c r="AO2178" s="21">
        <v>9.2557260926875848</v>
      </c>
      <c r="AP2178" s="21">
        <v>10.188561151055637</v>
      </c>
      <c r="AQ2178" s="21">
        <v>49.528198939497315</v>
      </c>
      <c r="AR2178" s="21">
        <v>0.97947942786661013</v>
      </c>
      <c r="AS2178" s="21">
        <v>1.7837802335337041</v>
      </c>
      <c r="AT2178" s="21">
        <v>-0.99999999999999933</v>
      </c>
      <c r="AU2178" s="21">
        <v>-0.99999999999999933</v>
      </c>
      <c r="AV2178" s="21">
        <v>0.26608289962455112</v>
      </c>
      <c r="AW2178" s="21">
        <v>100.38180980563583</v>
      </c>
      <c r="AX2178" s="21">
        <v>100.77177703182052</v>
      </c>
      <c r="AY2178" s="21">
        <v>0.4186358289532508</v>
      </c>
      <c r="AZ2178" s="21">
        <v>42.69854801092459</v>
      </c>
      <c r="BA2178" s="26">
        <v>1512.2486624158873</v>
      </c>
    </row>
    <row r="2179" spans="1:100" x14ac:dyDescent="0.25">
      <c r="A2179">
        <v>5141</v>
      </c>
      <c r="B2179" t="s">
        <v>2496</v>
      </c>
      <c r="C2179" s="26">
        <v>3</v>
      </c>
      <c r="D2179" s="21">
        <v>4.7217598732427657</v>
      </c>
      <c r="E2179" s="21">
        <v>0</v>
      </c>
      <c r="F2179" s="21">
        <v>1.4672262656749813E-2</v>
      </c>
      <c r="G2179" s="21">
        <v>1.4672262656749813E-2</v>
      </c>
      <c r="H2179" s="21">
        <v>-3.5819386036532036E-3</v>
      </c>
      <c r="I2179" s="21">
        <v>0</v>
      </c>
      <c r="J2179" s="21">
        <v>-0.21491631621919072</v>
      </c>
      <c r="K2179" s="21">
        <v>-3.5819386036532036E-3</v>
      </c>
      <c r="L2179" s="21">
        <v>-1.000000000000002</v>
      </c>
      <c r="M2179" s="21">
        <v>-1.000000000000002</v>
      </c>
      <c r="N2179" s="21">
        <v>-7.1638772073064405E-2</v>
      </c>
      <c r="O2179" s="21">
        <v>4.52151581968032</v>
      </c>
      <c r="P2179" s="21">
        <v>-6.57991581969644E-2</v>
      </c>
      <c r="Q2179" s="21">
        <v>-3.7879108814348834</v>
      </c>
      <c r="R2179" s="21">
        <v>-1.2451630416422601</v>
      </c>
      <c r="S2179" s="21">
        <v>0.33333333333333404</v>
      </c>
      <c r="T2179" s="21">
        <v>0.36344304472472211</v>
      </c>
      <c r="U2179" s="21">
        <v>0.24413099568763624</v>
      </c>
      <c r="V2179" s="21">
        <v>-2.8342517839776395E-2</v>
      </c>
      <c r="W2179" s="21">
        <v>36.64587178038277</v>
      </c>
      <c r="X2179" s="21">
        <v>1.5369369037649825</v>
      </c>
      <c r="Y2179" s="21">
        <v>-1.000000000000002</v>
      </c>
      <c r="Z2179" s="21">
        <v>-1.000000000000002</v>
      </c>
      <c r="AA2179" s="21">
        <v>62.237491512204855</v>
      </c>
      <c r="AB2179" s="21">
        <v>-5.1301957110567288E-3</v>
      </c>
      <c r="AC2179" s="21">
        <v>0.39874609815455675</v>
      </c>
      <c r="AD2179" s="21">
        <v>0.14311975302578625</v>
      </c>
      <c r="AE2179" s="21">
        <v>26.836782773464332</v>
      </c>
      <c r="AF2179" s="21">
        <v>-1.000000000000002</v>
      </c>
      <c r="AG2179" s="21">
        <v>-1.000000000000002</v>
      </c>
      <c r="AH2179" s="21">
        <v>-1.000000000000002</v>
      </c>
      <c r="AI2179" s="21">
        <v>5.1557551912079927E-3</v>
      </c>
      <c r="AJ2179" s="21">
        <v>-2.8342517839776395E-2</v>
      </c>
      <c r="AK2179" s="21">
        <v>0.1713555001475667</v>
      </c>
      <c r="AL2179" s="21">
        <v>-0.13858677703253017</v>
      </c>
      <c r="AM2179" s="21">
        <v>0.22576242748442052</v>
      </c>
      <c r="AN2179" s="21">
        <v>-0.13369471081394368</v>
      </c>
      <c r="AO2179" s="21">
        <v>6.5008381878483448</v>
      </c>
      <c r="AP2179" s="21">
        <v>-4.0353016555112413</v>
      </c>
      <c r="AQ2179" s="21">
        <v>36.430955464163574</v>
      </c>
      <c r="AR2179" s="21">
        <v>0.91256485590591629</v>
      </c>
      <c r="AS2179" s="21">
        <v>1.5333549651613303</v>
      </c>
      <c r="AT2179" s="21">
        <v>-1.000000000000002</v>
      </c>
      <c r="AU2179" s="21">
        <v>-1.000000000000002</v>
      </c>
      <c r="AV2179" s="21">
        <v>-1.2304907789855097</v>
      </c>
      <c r="AW2179" s="21">
        <v>62.723705676373903</v>
      </c>
      <c r="AX2179" s="21">
        <v>59.992568996220413</v>
      </c>
      <c r="AY2179" s="21">
        <v>-2.7942376787991323E-2</v>
      </c>
      <c r="AZ2179" s="21">
        <v>-9.7737685141313939</v>
      </c>
      <c r="BA2179" s="26">
        <v>1415.6876014982954</v>
      </c>
    </row>
    <row r="2180" spans="1:100" x14ac:dyDescent="0.25">
      <c r="A2180">
        <v>5142</v>
      </c>
      <c r="B2180" t="s">
        <v>2497</v>
      </c>
      <c r="C2180" s="26">
        <v>3</v>
      </c>
      <c r="D2180" s="21">
        <v>5.462226945980742</v>
      </c>
      <c r="E2180" s="21">
        <v>-0.17324944637300402</v>
      </c>
      <c r="F2180" s="21">
        <v>-0.4785692266573438</v>
      </c>
      <c r="G2180" s="21">
        <v>-0.50907539836247373</v>
      </c>
      <c r="H2180" s="21">
        <v>1.4180547655780067E-2</v>
      </c>
      <c r="I2180" s="21">
        <v>0</v>
      </c>
      <c r="J2180" s="21">
        <v>0.85083285934680375</v>
      </c>
      <c r="K2180" s="21">
        <v>1.4180547655780067E-2</v>
      </c>
      <c r="L2180" s="21">
        <v>-0.99999999999999867</v>
      </c>
      <c r="M2180" s="21">
        <v>-0.99999999999999867</v>
      </c>
      <c r="N2180" s="21">
        <v>0.28361095311560147</v>
      </c>
      <c r="O2180" s="21">
        <v>5.803984406965073</v>
      </c>
      <c r="P2180" s="21">
        <v>0.33211398201110998</v>
      </c>
      <c r="Q2180" s="21">
        <v>-1.4967118463519271</v>
      </c>
      <c r="R2180" s="21">
        <v>-0.67132008039003188</v>
      </c>
      <c r="S2180" s="21">
        <v>0.33333333333333287</v>
      </c>
      <c r="T2180" s="21">
        <v>0.20622120621198112</v>
      </c>
      <c r="U2180" s="21">
        <v>0.23391857736526961</v>
      </c>
      <c r="V2180" s="21">
        <v>0</v>
      </c>
      <c r="W2180" s="21">
        <v>30.371702770192144</v>
      </c>
      <c r="X2180" s="21">
        <v>1.4254228944499894</v>
      </c>
      <c r="Y2180" s="21">
        <v>-0.99999999999999867</v>
      </c>
      <c r="Z2180" s="21">
        <v>-0.99999999999999867</v>
      </c>
      <c r="AA2180" s="21">
        <v>33.458396115138832</v>
      </c>
      <c r="AB2180" s="21">
        <v>0.24790245146433224</v>
      </c>
      <c r="AC2180" s="21">
        <v>-9.4293064006961469E-2</v>
      </c>
      <c r="AD2180" s="21">
        <v>-7.8449118950636484E-2</v>
      </c>
      <c r="AE2180" s="21">
        <v>3.7580134253367157</v>
      </c>
      <c r="AF2180" s="21">
        <v>-0.99999999999999867</v>
      </c>
      <c r="AG2180" s="21">
        <v>-0.99999999999999867</v>
      </c>
      <c r="AH2180" s="21">
        <v>-0.99999999999999867</v>
      </c>
      <c r="AI2180" s="21">
        <v>0</v>
      </c>
      <c r="AJ2180" s="21">
        <v>0</v>
      </c>
      <c r="AK2180" s="21">
        <v>2.9901066112011383E-2</v>
      </c>
      <c r="AL2180" s="21">
        <v>0.14481421306062031</v>
      </c>
      <c r="AM2180" s="21">
        <v>-9.0224083931306945E-2</v>
      </c>
      <c r="AN2180" s="21">
        <v>5.2100159136469204E-2</v>
      </c>
      <c r="AO2180" s="21">
        <v>-2.1060967677226152</v>
      </c>
      <c r="AP2180" s="21">
        <v>2.026575043714832</v>
      </c>
      <c r="AQ2180" s="21">
        <v>31.222535629538946</v>
      </c>
      <c r="AR2180" s="21">
        <v>0.77347311691058385</v>
      </c>
      <c r="AS2180" s="21">
        <v>1.4396034421057691</v>
      </c>
      <c r="AT2180" s="21">
        <v>-0.99999999999999867</v>
      </c>
      <c r="AU2180" s="21">
        <v>-0.99999999999999867</v>
      </c>
      <c r="AV2180" s="21">
        <v>-1.1803954787525057</v>
      </c>
      <c r="AW2180" s="21">
        <v>41.288955565818732</v>
      </c>
      <c r="AX2180" s="21">
        <v>41.288955565818732</v>
      </c>
      <c r="AY2180" s="21">
        <v>0.1415578225315802</v>
      </c>
      <c r="AZ2180" s="21">
        <v>-3.6885650333340831</v>
      </c>
      <c r="BA2180" s="26">
        <v>1400.4011404274843</v>
      </c>
      <c r="CU2180" t="e">
        <v>#N/A</v>
      </c>
      <c r="CV2180" t="e">
        <v>#N/A</v>
      </c>
    </row>
    <row r="2181" spans="1:100" x14ac:dyDescent="0.25">
      <c r="A2181">
        <v>5143</v>
      </c>
      <c r="B2181" t="s">
        <v>2498</v>
      </c>
      <c r="C2181" s="26">
        <v>3</v>
      </c>
      <c r="D2181" s="21">
        <v>2.9811845857388137</v>
      </c>
      <c r="E2181" s="21">
        <v>0</v>
      </c>
      <c r="F2181" s="21">
        <v>-7.6082535038695193E-2</v>
      </c>
      <c r="G2181" s="21">
        <v>-7.6082535038695193E-2</v>
      </c>
      <c r="H2181" s="21">
        <v>2.5751238913855536E-2</v>
      </c>
      <c r="I2181" s="21">
        <v>0</v>
      </c>
      <c r="J2181" s="21">
        <v>1.5450743348313327</v>
      </c>
      <c r="K2181" s="21">
        <v>2.5751238913855536E-2</v>
      </c>
      <c r="L2181" s="21">
        <v>-1.0000000000000009</v>
      </c>
      <c r="M2181" s="21">
        <v>-1.0000000000000009</v>
      </c>
      <c r="N2181" s="21">
        <v>0.51502477827711257</v>
      </c>
      <c r="O2181" s="21">
        <v>4.4501763855314493</v>
      </c>
      <c r="P2181" s="21">
        <v>1.4609186551188094</v>
      </c>
      <c r="Q2181" s="21">
        <v>-2.3147847425267658</v>
      </c>
      <c r="R2181" s="21">
        <v>-0.50853998721118565</v>
      </c>
      <c r="S2181" s="21">
        <v>0.33333333333333354</v>
      </c>
      <c r="T2181" s="21">
        <v>0.1087783156151681</v>
      </c>
      <c r="U2181" s="21">
        <v>-0.10775553252716212</v>
      </c>
      <c r="V2181" s="21">
        <v>-1.1176318549447494E-2</v>
      </c>
      <c r="W2181" s="21">
        <v>11.897142358321469</v>
      </c>
      <c r="X2181" s="21">
        <v>-0.32147354721713722</v>
      </c>
      <c r="Y2181" s="21">
        <v>-1.0000000000000009</v>
      </c>
      <c r="Z2181" s="21">
        <v>-1.0000000000000009</v>
      </c>
      <c r="AA2181" s="21">
        <v>14.065959131740829</v>
      </c>
      <c r="AB2181" s="21">
        <v>2.5100807345913911E-2</v>
      </c>
      <c r="AC2181" s="21">
        <v>-0.11399093981409444</v>
      </c>
      <c r="AD2181" s="21">
        <v>0.14243726768079168</v>
      </c>
      <c r="AE2181" s="21">
        <v>2.6773567606305537</v>
      </c>
      <c r="AF2181" s="21">
        <v>-1.0000000000000009</v>
      </c>
      <c r="AG2181" s="21">
        <v>-1.0000000000000009</v>
      </c>
      <c r="AH2181" s="21">
        <v>-1.0000000000000009</v>
      </c>
      <c r="AI2181" s="21">
        <v>0</v>
      </c>
      <c r="AJ2181" s="21">
        <v>-1.1176318549447494E-2</v>
      </c>
      <c r="AK2181" s="21">
        <v>7.0023641278281423E-2</v>
      </c>
      <c r="AL2181" s="21">
        <v>-0.1457029480308486</v>
      </c>
      <c r="AM2181" s="21">
        <v>0.28434840903414171</v>
      </c>
      <c r="AN2181" s="21">
        <v>7.8097422133407854E-2</v>
      </c>
      <c r="AO2181" s="21">
        <v>7.4588284322449532</v>
      </c>
      <c r="AP2181" s="21">
        <v>1.2239208131809529</v>
      </c>
      <c r="AQ2181" s="21">
        <v>13.442216693152794</v>
      </c>
      <c r="AR2181" s="21">
        <v>0.32317979787189233</v>
      </c>
      <c r="AS2181" s="21">
        <v>-0.29572230830328156</v>
      </c>
      <c r="AT2181" s="21">
        <v>-1.0000000000000009</v>
      </c>
      <c r="AU2181" s="21">
        <v>-1.0000000000000009</v>
      </c>
      <c r="AV2181" s="21">
        <v>-0.58462252224988076</v>
      </c>
      <c r="AW2181" s="21">
        <v>19.74005633045325</v>
      </c>
      <c r="AX2181" s="21">
        <v>18.622424475508502</v>
      </c>
      <c r="AY2181" s="21">
        <v>4.5644649318754185E-2</v>
      </c>
      <c r="AZ2181" s="21">
        <v>-45.884237539772975</v>
      </c>
      <c r="BA2181" s="26">
        <v>1388.1513899179447</v>
      </c>
      <c r="CU2181" t="e">
        <v>#N/A</v>
      </c>
      <c r="CV2181" t="e">
        <v>#N/A</v>
      </c>
    </row>
    <row r="2182" spans="1:100" x14ac:dyDescent="0.25">
      <c r="A2182">
        <v>5144</v>
      </c>
      <c r="B2182" t="s">
        <v>2499</v>
      </c>
      <c r="C2182" s="26">
        <v>3</v>
      </c>
      <c r="D2182" s="21">
        <v>4.148601735322603</v>
      </c>
      <c r="E2182" s="21">
        <v>-6.6280478028147127E-2</v>
      </c>
      <c r="F2182" s="21">
        <v>-0.32482875628059621</v>
      </c>
      <c r="G2182" s="21">
        <v>-0.34043316633771037</v>
      </c>
      <c r="H2182" s="21">
        <v>0.28265545167706546</v>
      </c>
      <c r="I2182" s="21">
        <v>0</v>
      </c>
      <c r="J2182" s="21">
        <v>16.959327100623938</v>
      </c>
      <c r="K2182" s="21">
        <v>0.28265545167706546</v>
      </c>
      <c r="L2182" s="21">
        <v>-1</v>
      </c>
      <c r="M2182" s="21">
        <v>-1</v>
      </c>
      <c r="N2182" s="21">
        <v>5.653109033541309</v>
      </c>
      <c r="O2182" s="21">
        <v>20.767495669608824</v>
      </c>
      <c r="P2182" s="21">
        <v>-0.41052252321527122</v>
      </c>
      <c r="Q2182" s="21">
        <v>0.52895360942859004</v>
      </c>
      <c r="R2182" s="21">
        <v>7.5450233885689333E-2</v>
      </c>
      <c r="S2182" s="21">
        <v>0.33333333333333282</v>
      </c>
      <c r="T2182" s="21">
        <v>0.35634845531342929</v>
      </c>
      <c r="U2182" s="21">
        <v>0.39561475990048012</v>
      </c>
      <c r="V2182" s="21">
        <v>0</v>
      </c>
      <c r="W2182" s="21">
        <v>32.1056438748071</v>
      </c>
      <c r="X2182" s="21">
        <v>2.0057060613713653</v>
      </c>
      <c r="Y2182" s="21">
        <v>-1</v>
      </c>
      <c r="Z2182" s="21">
        <v>-1</v>
      </c>
      <c r="AA2182" s="21">
        <v>78.468413439998329</v>
      </c>
      <c r="AB2182" s="21">
        <v>0.18370819886194198</v>
      </c>
      <c r="AC2182" s="21">
        <v>0.23507273207510737</v>
      </c>
      <c r="AD2182" s="21">
        <v>0.50696545568906204</v>
      </c>
      <c r="AE2182" s="21">
        <v>46.287319331305611</v>
      </c>
      <c r="AF2182" s="21">
        <v>-1</v>
      </c>
      <c r="AG2182" s="21">
        <v>-1</v>
      </c>
      <c r="AH2182" s="21">
        <v>-1</v>
      </c>
      <c r="AI2182" s="21">
        <v>0</v>
      </c>
      <c r="AJ2182" s="21">
        <v>0</v>
      </c>
      <c r="AK2182" s="21">
        <v>9.6203674057912525E-3</v>
      </c>
      <c r="AL2182" s="21">
        <v>-3.8026014200985836E-3</v>
      </c>
      <c r="AM2182" s="21">
        <v>0.13836612999544962</v>
      </c>
      <c r="AN2182" s="21">
        <v>-0.11038323312107148</v>
      </c>
      <c r="AO2182" s="21">
        <v>3.5072550869151984</v>
      </c>
      <c r="AP2182" s="21">
        <v>-2.7785938351272796</v>
      </c>
      <c r="AQ2182" s="21">
        <v>49.064970975431009</v>
      </c>
      <c r="AR2182" s="21">
        <v>1.0852965485472434</v>
      </c>
      <c r="AS2182" s="21">
        <v>2.2883615130484309</v>
      </c>
      <c r="AT2182" s="21">
        <v>-1</v>
      </c>
      <c r="AU2182" s="21">
        <v>-1</v>
      </c>
      <c r="AV2182" s="21">
        <v>-0.26498293245202087</v>
      </c>
      <c r="AW2182" s="21">
        <v>96.45731527447991</v>
      </c>
      <c r="AX2182" s="21">
        <v>96.45731527447991</v>
      </c>
      <c r="AY2182" s="21">
        <v>0.32025586679463058</v>
      </c>
      <c r="AZ2182" s="21">
        <v>36.287281488339708</v>
      </c>
      <c r="BA2182" s="26">
        <v>1465.6016663487878</v>
      </c>
    </row>
    <row r="2183" spans="1:100" x14ac:dyDescent="0.25">
      <c r="A2183">
        <v>5145</v>
      </c>
      <c r="B2183" t="s">
        <v>2500</v>
      </c>
      <c r="C2183" s="26">
        <v>3</v>
      </c>
      <c r="D2183" s="21">
        <v>4.225709700046294</v>
      </c>
      <c r="E2183" s="21">
        <v>-3.7531020439246221E-2</v>
      </c>
      <c r="F2183" s="21">
        <v>0.85788617407387302</v>
      </c>
      <c r="G2183" s="21">
        <v>0.84207605592044699</v>
      </c>
      <c r="H2183" s="21">
        <v>-5.2226138623554852E-2</v>
      </c>
      <c r="I2183" s="21">
        <v>0</v>
      </c>
      <c r="J2183" s="21">
        <v>-3.1335683174132907</v>
      </c>
      <c r="K2183" s="21">
        <v>-5.2226138623554852E-2</v>
      </c>
      <c r="L2183" s="21">
        <v>-1.0000000000000011</v>
      </c>
      <c r="M2183" s="21">
        <v>-1.0000000000000011</v>
      </c>
      <c r="N2183" s="21">
        <v>-1.044522772471097</v>
      </c>
      <c r="O2183" s="21">
        <v>1.9342174385534481</v>
      </c>
      <c r="P2183" s="21">
        <v>1.3933013832519614</v>
      </c>
      <c r="Q2183" s="21">
        <v>0.39667343615041051</v>
      </c>
      <c r="R2183" s="21">
        <v>-2.8798505412807068E-2</v>
      </c>
      <c r="S2183" s="21">
        <v>0.33333333333333326</v>
      </c>
      <c r="T2183" s="21">
        <v>0.13881391204696863</v>
      </c>
      <c r="U2183" s="21">
        <v>-7.6344699855324799E-2</v>
      </c>
      <c r="V2183" s="21">
        <v>-3.942163228461356E-3</v>
      </c>
      <c r="W2183" s="21">
        <v>17.763460836802835</v>
      </c>
      <c r="X2183" s="21">
        <v>-1.4153503872262399E-2</v>
      </c>
      <c r="Y2183" s="21">
        <v>-1.0000000000000011</v>
      </c>
      <c r="Z2183" s="21">
        <v>-1.0000000000000011</v>
      </c>
      <c r="AA2183" s="21">
        <v>64.917617701422429</v>
      </c>
      <c r="AB2183" s="21">
        <v>0.21827108377556609</v>
      </c>
      <c r="AC2183" s="21">
        <v>0.40212196162150016</v>
      </c>
      <c r="AD2183" s="21">
        <v>0.3232660620035816</v>
      </c>
      <c r="AE2183" s="21">
        <v>47.182955370032367</v>
      </c>
      <c r="AF2183" s="21">
        <v>-1.0000000000000011</v>
      </c>
      <c r="AG2183" s="21">
        <v>-1.0000000000000011</v>
      </c>
      <c r="AH2183" s="21">
        <v>-1.0000000000000011</v>
      </c>
      <c r="AI2183" s="21">
        <v>0</v>
      </c>
      <c r="AJ2183" s="21">
        <v>-3.942163228461356E-3</v>
      </c>
      <c r="AK2183" s="21">
        <v>5.0537115831142648E-2</v>
      </c>
      <c r="AL2183" s="21">
        <v>0.11701492188691938</v>
      </c>
      <c r="AM2183" s="21">
        <v>-0.1891612611491264</v>
      </c>
      <c r="AN2183" s="21">
        <v>0.14151796779434411</v>
      </c>
      <c r="AO2183" s="21">
        <v>-4.4763459495724467</v>
      </c>
      <c r="AP2183" s="21">
        <v>4.1230238042932035</v>
      </c>
      <c r="AQ2183" s="21">
        <v>14.629892519389555</v>
      </c>
      <c r="AR2183" s="21">
        <v>0.39186038229651576</v>
      </c>
      <c r="AS2183" s="21">
        <v>-6.6379642495817515E-2</v>
      </c>
      <c r="AT2183" s="21">
        <v>-1.0000000000000011</v>
      </c>
      <c r="AU2183" s="21">
        <v>-1.0000000000000011</v>
      </c>
      <c r="AV2183" s="21">
        <v>0.81327755050763972</v>
      </c>
      <c r="AW2183" s="21">
        <v>70.974858944269087</v>
      </c>
      <c r="AX2183" s="21">
        <v>70.580642621422939</v>
      </c>
      <c r="AY2183" s="21">
        <v>0.32332856192840453</v>
      </c>
      <c r="AZ2183" s="21">
        <v>24.040705767225727</v>
      </c>
      <c r="BA2183" s="26">
        <v>1469.4395245577009</v>
      </c>
    </row>
    <row r="2184" spans="1:100" x14ac:dyDescent="0.25">
      <c r="A2184">
        <v>5146</v>
      </c>
      <c r="B2184" t="s">
        <v>2501</v>
      </c>
      <c r="C2184" s="26">
        <v>3</v>
      </c>
      <c r="D2184" s="21">
        <v>4.1639172053183939</v>
      </c>
      <c r="E2184" s="21">
        <v>0</v>
      </c>
      <c r="F2184" s="21">
        <v>-0.1680736283694412</v>
      </c>
      <c r="G2184" s="21">
        <v>-0.1680736283694412</v>
      </c>
      <c r="H2184" s="21">
        <v>0.25934612727793732</v>
      </c>
      <c r="I2184" s="21">
        <v>0</v>
      </c>
      <c r="J2184" s="21">
        <v>15.560767636676243</v>
      </c>
      <c r="K2184" s="21">
        <v>0.25934612727793732</v>
      </c>
      <c r="L2184" s="21">
        <v>-1</v>
      </c>
      <c r="M2184" s="21">
        <v>-1</v>
      </c>
      <c r="N2184" s="21">
        <v>5.1869225455587493</v>
      </c>
      <c r="O2184" s="21">
        <v>19.556611213625189</v>
      </c>
      <c r="P2184" s="21">
        <v>-2.1247999407759736E-2</v>
      </c>
      <c r="Q2184" s="21">
        <v>-0.1502690103328006</v>
      </c>
      <c r="R2184" s="21">
        <v>-1.8518002053535272E-2</v>
      </c>
      <c r="S2184" s="21">
        <v>0.33333333333333354</v>
      </c>
      <c r="T2184" s="21">
        <v>0.15586600783369395</v>
      </c>
      <c r="U2184" s="21">
        <v>0.13245570447651436</v>
      </c>
      <c r="V2184" s="21">
        <v>-2.1186727292761647E-2</v>
      </c>
      <c r="W2184" s="21">
        <v>13.644887642913707</v>
      </c>
      <c r="X2184" s="21">
        <v>0.54380578429884519</v>
      </c>
      <c r="Y2184" s="21">
        <v>-1</v>
      </c>
      <c r="Z2184" s="21">
        <v>-1</v>
      </c>
      <c r="AA2184" s="21">
        <v>40.975104029217448</v>
      </c>
      <c r="AB2184" s="21">
        <v>0.20165885883099888</v>
      </c>
      <c r="AC2184" s="21">
        <v>0.23667700734199618</v>
      </c>
      <c r="AD2184" s="21">
        <v>0.10863882159415046</v>
      </c>
      <c r="AE2184" s="21">
        <v>27.348734388357279</v>
      </c>
      <c r="AF2184" s="21">
        <v>-1</v>
      </c>
      <c r="AG2184" s="21">
        <v>-1</v>
      </c>
      <c r="AH2184" s="21">
        <v>-1</v>
      </c>
      <c r="AI2184" s="21">
        <v>0</v>
      </c>
      <c r="AJ2184" s="21">
        <v>-2.1186727292761647E-2</v>
      </c>
      <c r="AK2184" s="21">
        <v>0.36050263332155214</v>
      </c>
      <c r="AL2184" s="21">
        <v>0.13232858101656955</v>
      </c>
      <c r="AM2184" s="21">
        <v>0.14683545214216315</v>
      </c>
      <c r="AN2184" s="21">
        <v>-4.4077424487869964E-2</v>
      </c>
      <c r="AO2184" s="21">
        <v>5.4733994701618425</v>
      </c>
      <c r="AP2184" s="21">
        <v>-0.44029270711390184</v>
      </c>
      <c r="AQ2184" s="21">
        <v>29.205655279589941</v>
      </c>
      <c r="AR2184" s="21">
        <v>0.60046831835078018</v>
      </c>
      <c r="AS2184" s="21">
        <v>0.80315191157678234</v>
      </c>
      <c r="AT2184" s="21">
        <v>-1</v>
      </c>
      <c r="AU2184" s="21">
        <v>-1</v>
      </c>
      <c r="AV2184" s="21">
        <v>-0.18659163042297652</v>
      </c>
      <c r="AW2184" s="21">
        <v>60.091422535728753</v>
      </c>
      <c r="AX2184" s="21">
        <v>57.972749806452597</v>
      </c>
      <c r="AY2184" s="21">
        <v>0.24795615630753193</v>
      </c>
      <c r="AZ2184" s="21">
        <v>-3.8649082631743132</v>
      </c>
      <c r="BA2184" s="26">
        <v>1469.2079402591266</v>
      </c>
    </row>
    <row r="2185" spans="1:100" x14ac:dyDescent="0.25">
      <c r="A2185">
        <v>5147</v>
      </c>
      <c r="B2185" t="s">
        <v>2502</v>
      </c>
      <c r="C2185" s="26">
        <v>3</v>
      </c>
      <c r="D2185" s="21">
        <v>2.9918057187758658</v>
      </c>
      <c r="E2185" s="21">
        <v>-4.5626033221740714E-3</v>
      </c>
      <c r="F2185" s="21">
        <v>-0.38400519389026111</v>
      </c>
      <c r="G2185" s="21">
        <v>-0.38400519389026111</v>
      </c>
      <c r="H2185" s="21">
        <v>0.19981200784676717</v>
      </c>
      <c r="I2185" s="21">
        <v>0</v>
      </c>
      <c r="J2185" s="21">
        <v>11.988720470806031</v>
      </c>
      <c r="K2185" s="21">
        <v>0.19981200784676717</v>
      </c>
      <c r="L2185" s="21">
        <v>-1.0000000000000013</v>
      </c>
      <c r="M2185" s="21">
        <v>-1.0000000000000013</v>
      </c>
      <c r="N2185" s="21">
        <v>3.996240156935345</v>
      </c>
      <c r="O2185" s="21">
        <v>14.596520995691636</v>
      </c>
      <c r="P2185" s="21">
        <v>-0.76096108707945187</v>
      </c>
      <c r="Q2185" s="21">
        <v>-1.330186322483824</v>
      </c>
      <c r="R2185" s="21">
        <v>-0.54959635045157529</v>
      </c>
      <c r="S2185" s="21">
        <v>0.33051387340274685</v>
      </c>
      <c r="T2185" s="21">
        <v>0.35832301402856781</v>
      </c>
      <c r="U2185" s="21">
        <v>0.3784026951557688</v>
      </c>
      <c r="V2185" s="21">
        <v>-3.4274313891260472E-3</v>
      </c>
      <c r="W2185" s="21">
        <v>34.560005734047614</v>
      </c>
      <c r="X2185" s="21">
        <v>2.0100813299550744</v>
      </c>
      <c r="Y2185" s="21">
        <v>-1.0000000000000013</v>
      </c>
      <c r="Z2185" s="21">
        <v>-1.0000000000000013</v>
      </c>
      <c r="AA2185" s="21">
        <v>60.928481316994535</v>
      </c>
      <c r="AB2185" s="21">
        <v>8.8465978214892105E-2</v>
      </c>
      <c r="AC2185" s="21">
        <v>0.20320244629260406</v>
      </c>
      <c r="AD2185" s="21">
        <v>0.2466930141604734</v>
      </c>
      <c r="AE2185" s="21">
        <v>26.918071933398476</v>
      </c>
      <c r="AF2185" s="21">
        <v>-1.0000000000000013</v>
      </c>
      <c r="AG2185" s="21">
        <v>-1.0000000000000013</v>
      </c>
      <c r="AH2185" s="21">
        <v>-1.0000000000000013</v>
      </c>
      <c r="AI2185" s="21">
        <v>-8.4516551225793483E-3</v>
      </c>
      <c r="AJ2185" s="21">
        <v>-3.4274313891260472E-3</v>
      </c>
      <c r="AK2185" s="21">
        <v>3.2031648710034201E-2</v>
      </c>
      <c r="AL2185" s="21">
        <v>6.7038160646346476E-2</v>
      </c>
      <c r="AM2185" s="21">
        <v>0.10302360634670692</v>
      </c>
      <c r="AN2185" s="21">
        <v>0.23459647031760902</v>
      </c>
      <c r="AO2185" s="21">
        <v>2.735748402217844</v>
      </c>
      <c r="AP2185" s="21">
        <v>6.2001025611719562</v>
      </c>
      <c r="AQ2185" s="21">
        <v>46.548726204853637</v>
      </c>
      <c r="AR2185" s="21">
        <v>1.0638121511979575</v>
      </c>
      <c r="AS2185" s="21">
        <v>2.2098933378018426</v>
      </c>
      <c r="AT2185" s="21">
        <v>-1.0000000000000013</v>
      </c>
      <c r="AU2185" s="21">
        <v>-1.0000000000000013</v>
      </c>
      <c r="AV2185" s="21">
        <v>-0.93360154434183662</v>
      </c>
      <c r="AW2185" s="21">
        <v>81.725104873858129</v>
      </c>
      <c r="AX2185" s="21">
        <v>81.213328632493926</v>
      </c>
      <c r="AY2185" s="21">
        <v>0.15986713098886091</v>
      </c>
      <c r="AZ2185" s="21">
        <v>-3.1876853864001076</v>
      </c>
      <c r="BA2185" s="26">
        <v>1405.6526186708795</v>
      </c>
    </row>
    <row r="2186" spans="1:100" x14ac:dyDescent="0.25">
      <c r="A2186">
        <v>5148</v>
      </c>
      <c r="B2186" t="s">
        <v>2503</v>
      </c>
      <c r="C2186" s="26">
        <v>3</v>
      </c>
      <c r="D2186" s="21">
        <v>3.3615663760807282</v>
      </c>
      <c r="E2186" s="21">
        <v>5.8123592371409183E-2</v>
      </c>
      <c r="F2186" s="21">
        <v>0.31306283848972322</v>
      </c>
      <c r="G2186" s="21">
        <v>0.32421412693417268</v>
      </c>
      <c r="H2186" s="21">
        <v>6.1619284125609061E-2</v>
      </c>
      <c r="I2186" s="21">
        <v>0</v>
      </c>
      <c r="J2186" s="21">
        <v>3.6971570475365514</v>
      </c>
      <c r="K2186" s="21">
        <v>6.1619284125609061E-2</v>
      </c>
      <c r="L2186" s="21">
        <v>-0.99999999999999989</v>
      </c>
      <c r="M2186" s="21">
        <v>-0.99999999999999989</v>
      </c>
      <c r="N2186" s="21">
        <v>1.2323856825121808</v>
      </c>
      <c r="O2186" s="21">
        <v>7.3829375505514436</v>
      </c>
      <c r="P2186" s="21">
        <v>-1.3659196812117254</v>
      </c>
      <c r="Q2186" s="21">
        <v>4.9033558700643241</v>
      </c>
      <c r="R2186" s="21">
        <v>1.4699592552538403</v>
      </c>
      <c r="S2186" s="21">
        <v>0.33333333333333343</v>
      </c>
      <c r="T2186" s="21">
        <v>0.34238248718691133</v>
      </c>
      <c r="U2186" s="21">
        <v>0.1178919280390623</v>
      </c>
      <c r="V2186" s="21">
        <v>-1.9279667812651214E-2</v>
      </c>
      <c r="W2186" s="21">
        <v>28.508351864841874</v>
      </c>
      <c r="X2186" s="21">
        <v>0.97903539552855512</v>
      </c>
      <c r="Y2186" s="21">
        <v>-0.99999999999999989</v>
      </c>
      <c r="Z2186" s="21">
        <v>-0.99999999999999989</v>
      </c>
      <c r="AA2186" s="21">
        <v>57.781697469468099</v>
      </c>
      <c r="AB2186" s="21">
        <v>0.10344067447237856</v>
      </c>
      <c r="AC2186" s="21">
        <v>0.24296757136612501</v>
      </c>
      <c r="AD2186" s="21">
        <v>0.20965948114894334</v>
      </c>
      <c r="AE2186" s="21">
        <v>27.803386349372342</v>
      </c>
      <c r="AF2186" s="21">
        <v>-0.99999999999999989</v>
      </c>
      <c r="AG2186" s="21">
        <v>-0.99999999999999989</v>
      </c>
      <c r="AH2186" s="21">
        <v>-0.99999999999999989</v>
      </c>
      <c r="AI2186" s="21">
        <v>0</v>
      </c>
      <c r="AJ2186" s="21">
        <v>-1.9279667812651214E-2</v>
      </c>
      <c r="AK2186" s="21">
        <v>0.23824105526291084</v>
      </c>
      <c r="AL2186" s="21">
        <v>5.2757198287526536E-2</v>
      </c>
      <c r="AM2186" s="21">
        <v>0.19455410589536737</v>
      </c>
      <c r="AN2186" s="21">
        <v>0.35198641331426822</v>
      </c>
      <c r="AO2186" s="21">
        <v>6.0550579236987394</v>
      </c>
      <c r="AP2186" s="21">
        <v>9.0634463242943379</v>
      </c>
      <c r="AQ2186" s="21">
        <v>32.20550891237842</v>
      </c>
      <c r="AR2186" s="21">
        <v>0.77432808074665604</v>
      </c>
      <c r="AS2186" s="21">
        <v>1.0406546796541638</v>
      </c>
      <c r="AT2186" s="21">
        <v>-0.99999999999999989</v>
      </c>
      <c r="AU2186" s="21">
        <v>-0.99999999999999989</v>
      </c>
      <c r="AV2186" s="21">
        <v>1.7941733821880133</v>
      </c>
      <c r="AW2186" s="21">
        <v>74.22808134431385</v>
      </c>
      <c r="AX2186" s="21">
        <v>72.300114563048709</v>
      </c>
      <c r="AY2186" s="21">
        <v>0.46203879253817343</v>
      </c>
      <c r="AZ2186" s="21">
        <v>38.735524747848302</v>
      </c>
      <c r="BA2186" s="26">
        <v>1514.0795207754331</v>
      </c>
    </row>
    <row r="2187" spans="1:100" x14ac:dyDescent="0.25">
      <c r="A2187">
        <v>5149</v>
      </c>
      <c r="B2187" t="s">
        <v>2504</v>
      </c>
      <c r="C2187" s="26">
        <v>3</v>
      </c>
      <c r="D2187" s="21">
        <v>5.5814770924641213</v>
      </c>
      <c r="E2187" s="21">
        <v>2.5443600194022509E-3</v>
      </c>
      <c r="F2187" s="21">
        <v>0.98483077380278916</v>
      </c>
      <c r="G2187" s="21">
        <v>0.98483077380278916</v>
      </c>
      <c r="H2187" s="21">
        <v>1.7833039808482574E-2</v>
      </c>
      <c r="I2187" s="21">
        <v>0</v>
      </c>
      <c r="J2187" s="21">
        <v>1.0699823885089546</v>
      </c>
      <c r="K2187" s="21">
        <v>1.7833039808482574E-2</v>
      </c>
      <c r="L2187" s="21">
        <v>-1.0000000000000007</v>
      </c>
      <c r="M2187" s="21">
        <v>-1.0000000000000007</v>
      </c>
      <c r="N2187" s="21">
        <v>0.35666079616965107</v>
      </c>
      <c r="O2187" s="21">
        <v>7.6362902547758766</v>
      </c>
      <c r="P2187" s="21">
        <v>1.927076623600521E-2</v>
      </c>
      <c r="Q2187" s="21">
        <v>-1.3516355409266212</v>
      </c>
      <c r="R2187" s="21">
        <v>-0.44479249088942946</v>
      </c>
      <c r="S2187" s="21">
        <v>0.33333333333333359</v>
      </c>
      <c r="T2187" s="21">
        <v>0.37278421714659637</v>
      </c>
      <c r="U2187" s="21">
        <v>-8.1818164763350909E-3</v>
      </c>
      <c r="V2187" s="21">
        <v>-6.3369199792968692E-3</v>
      </c>
      <c r="W2187" s="21">
        <v>26.950630968632638</v>
      </c>
      <c r="X2187" s="21">
        <v>0.65698660870358883</v>
      </c>
      <c r="Y2187" s="21">
        <v>-1.0000000000000007</v>
      </c>
      <c r="Z2187" s="21">
        <v>-1.0000000000000007</v>
      </c>
      <c r="AA2187" s="21">
        <v>63.398294651078899</v>
      </c>
      <c r="AB2187" s="21">
        <v>0.17458318159480551</v>
      </c>
      <c r="AC2187" s="21">
        <v>0.33495678596530903</v>
      </c>
      <c r="AD2187" s="21">
        <v>0.22830915590659967</v>
      </c>
      <c r="AE2187" s="21">
        <v>36.892456173335702</v>
      </c>
      <c r="AF2187" s="21">
        <v>-1.0000000000000007</v>
      </c>
      <c r="AG2187" s="21">
        <v>-1.0000000000000007</v>
      </c>
      <c r="AH2187" s="21">
        <v>-1.0000000000000007</v>
      </c>
      <c r="AI2187" s="21">
        <v>3.2409257434636546E-2</v>
      </c>
      <c r="AJ2187" s="21">
        <v>-6.3369199792968692E-3</v>
      </c>
      <c r="AK2187" s="21">
        <v>-0.15340066996151719</v>
      </c>
      <c r="AL2187" s="21">
        <v>6.562321446586801E-2</v>
      </c>
      <c r="AM2187" s="21">
        <v>0.26700904400584735</v>
      </c>
      <c r="AN2187" s="21">
        <v>5.5676675765852238E-2</v>
      </c>
      <c r="AO2187" s="21">
        <v>5.9082227503385987</v>
      </c>
      <c r="AP2187" s="21">
        <v>1.7200329664756455</v>
      </c>
      <c r="AQ2187" s="21">
        <v>28.020613357141595</v>
      </c>
      <c r="AR2187" s="21">
        <v>0.69159881402429813</v>
      </c>
      <c r="AS2187" s="21">
        <v>0.67481964851207121</v>
      </c>
      <c r="AT2187" s="21">
        <v>-1.0000000000000007</v>
      </c>
      <c r="AU2187" s="21">
        <v>-1.0000000000000007</v>
      </c>
      <c r="AV2187" s="21">
        <v>0.54003828291336009</v>
      </c>
      <c r="AW2187" s="21">
        <v>72.7546178723304</v>
      </c>
      <c r="AX2187" s="21">
        <v>72.769111023093444</v>
      </c>
      <c r="AY2187" s="21">
        <v>0.35919051367369448</v>
      </c>
      <c r="AZ2187" s="21">
        <v>30.000333692338593</v>
      </c>
      <c r="BA2187" s="26">
        <v>1448.7760450698704</v>
      </c>
    </row>
    <row r="2188" spans="1:100" x14ac:dyDescent="0.25">
      <c r="A2188">
        <v>5150</v>
      </c>
      <c r="B2188" t="s">
        <v>2505</v>
      </c>
      <c r="C2188" s="26">
        <v>3</v>
      </c>
      <c r="D2188" s="21">
        <v>4.3583635575593966</v>
      </c>
      <c r="E2188" s="21">
        <v>-1.6621900247568658E-2</v>
      </c>
      <c r="F2188" s="21">
        <v>0.15440698519697599</v>
      </c>
      <c r="G2188" s="21">
        <v>0.15440698519697599</v>
      </c>
      <c r="H2188" s="21">
        <v>0.12068275627232727</v>
      </c>
      <c r="I2188" s="21">
        <v>0</v>
      </c>
      <c r="J2188" s="21">
        <v>7.2409653763396369</v>
      </c>
      <c r="K2188" s="21">
        <v>0.12068275627232727</v>
      </c>
      <c r="L2188" s="21">
        <v>-1.0000000000000013</v>
      </c>
      <c r="M2188" s="21">
        <v>-1.0000000000000013</v>
      </c>
      <c r="N2188" s="21">
        <v>2.4136551254465459</v>
      </c>
      <c r="O2188" s="21">
        <v>11.753735919096012</v>
      </c>
      <c r="P2188" s="21">
        <v>0.49645623561804264</v>
      </c>
      <c r="Q2188" s="21">
        <v>-0.51495169284970332</v>
      </c>
      <c r="R2188" s="21">
        <v>-5.8449955645141369E-2</v>
      </c>
      <c r="S2188" s="21">
        <v>0.33723298043363498</v>
      </c>
      <c r="T2188" s="21">
        <v>0.34705120074216517</v>
      </c>
      <c r="U2188" s="21">
        <v>0.48293567839261198</v>
      </c>
      <c r="V2188" s="21">
        <v>0</v>
      </c>
      <c r="W2188" s="21">
        <v>41.861484131843405</v>
      </c>
      <c r="X2188" s="21">
        <v>2.503670922686426</v>
      </c>
      <c r="Y2188" s="21">
        <v>-1.0000000000000013</v>
      </c>
      <c r="Z2188" s="21">
        <v>-1.0000000000000013</v>
      </c>
      <c r="AA2188" s="21">
        <v>91.703809829513176</v>
      </c>
      <c r="AB2188" s="21">
        <v>0.43790357936548024</v>
      </c>
      <c r="AC2188" s="21">
        <v>0.12610576132895654</v>
      </c>
      <c r="AD2188" s="21">
        <v>0.43400617237186029</v>
      </c>
      <c r="AE2188" s="21">
        <v>49.900775653314852</v>
      </c>
      <c r="AF2188" s="21">
        <v>-1.0000000000000013</v>
      </c>
      <c r="AG2188" s="21">
        <v>-1.0000000000000013</v>
      </c>
      <c r="AH2188" s="21">
        <v>-1.0000000000000013</v>
      </c>
      <c r="AI2188" s="21">
        <v>0</v>
      </c>
      <c r="AJ2188" s="21">
        <v>0</v>
      </c>
      <c r="AK2188" s="21">
        <v>0.13381576703473913</v>
      </c>
      <c r="AL2188" s="21">
        <v>0.17715193897354328</v>
      </c>
      <c r="AM2188" s="21">
        <v>9.7917325408174334E-3</v>
      </c>
      <c r="AN2188" s="21">
        <v>3.0723198022670057E-2</v>
      </c>
      <c r="AO2188" s="21">
        <v>0.91387214869413058</v>
      </c>
      <c r="AP2188" s="21">
        <v>1.6538396454344688</v>
      </c>
      <c r="AQ2188" s="21">
        <v>49.102449508183057</v>
      </c>
      <c r="AR2188" s="21">
        <v>1.1672198595684127</v>
      </c>
      <c r="AS2188" s="21">
        <v>2.6243536789587534</v>
      </c>
      <c r="AT2188" s="21">
        <v>-1.0000000000000013</v>
      </c>
      <c r="AU2188" s="21">
        <v>-1.0000000000000013</v>
      </c>
      <c r="AV2188" s="21">
        <v>9.5957029551834702E-2</v>
      </c>
      <c r="AW2188" s="21">
        <v>105.11138539404359</v>
      </c>
      <c r="AX2188" s="21">
        <v>105.11138539404359</v>
      </c>
      <c r="AY2188" s="21">
        <v>0.28872947284698208</v>
      </c>
      <c r="AZ2188" s="21">
        <v>50.667504133162097</v>
      </c>
      <c r="BA2188" s="26">
        <v>1610.6549400397246</v>
      </c>
      <c r="CU2188" t="e">
        <v>#N/A</v>
      </c>
      <c r="CV2188" t="e">
        <v>#N/A</v>
      </c>
    </row>
    <row r="2189" spans="1:100" x14ac:dyDescent="0.25">
      <c r="A2189">
        <v>5152</v>
      </c>
      <c r="B2189" t="s">
        <v>2506</v>
      </c>
      <c r="C2189" s="26">
        <v>3</v>
      </c>
      <c r="D2189" s="21">
        <v>5.2166824646619245</v>
      </c>
      <c r="E2189" s="21">
        <v>0</v>
      </c>
      <c r="F2189" s="21">
        <v>-7.1759497339076161E-2</v>
      </c>
      <c r="G2189" s="21">
        <v>-7.1759497339076161E-2</v>
      </c>
      <c r="H2189" s="21">
        <v>3.6469900098986992E-2</v>
      </c>
      <c r="I2189" s="21">
        <v>0</v>
      </c>
      <c r="J2189" s="21">
        <v>2.1881940059392155</v>
      </c>
      <c r="K2189" s="21">
        <v>3.6469900098986992E-2</v>
      </c>
      <c r="L2189" s="21">
        <v>-0.99999999999999956</v>
      </c>
      <c r="M2189" s="21">
        <v>-0.99999999999999956</v>
      </c>
      <c r="N2189" s="21">
        <v>0.72939800197973947</v>
      </c>
      <c r="O2189" s="21">
        <v>7.3331169732620651</v>
      </c>
      <c r="P2189" s="21">
        <v>0.39167781688658931</v>
      </c>
      <c r="Q2189" s="21">
        <v>-0.71917971249461299</v>
      </c>
      <c r="R2189" s="21">
        <v>-0.24643826575818278</v>
      </c>
      <c r="S2189" s="21">
        <v>0.33333333333333309</v>
      </c>
      <c r="T2189" s="21">
        <v>0.3405474322253132</v>
      </c>
      <c r="U2189" s="21">
        <v>0.14296674939990769</v>
      </c>
      <c r="V2189" s="21">
        <v>-7.1220091715386499E-2</v>
      </c>
      <c r="W2189" s="21">
        <v>28.366300925767241</v>
      </c>
      <c r="X2189" s="21">
        <v>0.78917141165895177</v>
      </c>
      <c r="Y2189" s="21">
        <v>-0.99999999999999956</v>
      </c>
      <c r="Z2189" s="21">
        <v>-0.99999999999999956</v>
      </c>
      <c r="AA2189" s="21">
        <v>58.398781989908819</v>
      </c>
      <c r="AB2189" s="21">
        <v>1.4776027556651469E-2</v>
      </c>
      <c r="AC2189" s="21">
        <v>0.31379469119711134</v>
      </c>
      <c r="AD2189" s="21">
        <v>0.27700766784423253</v>
      </c>
      <c r="AE2189" s="21">
        <v>30.278919329899765</v>
      </c>
      <c r="AF2189" s="21">
        <v>-0.99999999999999956</v>
      </c>
      <c r="AG2189" s="21">
        <v>-0.99999999999999956</v>
      </c>
      <c r="AH2189" s="21">
        <v>-0.99999999999999956</v>
      </c>
      <c r="AI2189" s="21">
        <v>0</v>
      </c>
      <c r="AJ2189" s="21">
        <v>-7.1220091715386499E-2</v>
      </c>
      <c r="AK2189" s="21">
        <v>-6.1548181610366577E-2</v>
      </c>
      <c r="AL2189" s="21">
        <v>0.22181580623831426</v>
      </c>
      <c r="AM2189" s="21">
        <v>-1.544338340659988E-2</v>
      </c>
      <c r="AN2189" s="21">
        <v>0.5410782385335362</v>
      </c>
      <c r="AO2189" s="21">
        <v>-0.69382549321682963</v>
      </c>
      <c r="AP2189" s="21">
        <v>14.636034994529979</v>
      </c>
      <c r="AQ2189" s="21">
        <v>30.554494931706465</v>
      </c>
      <c r="AR2189" s="21">
        <v>0.74562742324316766</v>
      </c>
      <c r="AS2189" s="21">
        <v>0.82564131175793865</v>
      </c>
      <c r="AT2189" s="21">
        <v>-0.99999999999999956</v>
      </c>
      <c r="AU2189" s="21">
        <v>-0.99999999999999956</v>
      </c>
      <c r="AV2189" s="21">
        <v>-0.318197763097259</v>
      </c>
      <c r="AW2189" s="21">
        <v>80.36793395770087</v>
      </c>
      <c r="AX2189" s="21">
        <v>73.245924786162206</v>
      </c>
      <c r="AY2189" s="21">
        <v>0.25334719406035611</v>
      </c>
      <c r="AZ2189" s="21">
        <v>0.56473030143005132</v>
      </c>
      <c r="BA2189" s="26">
        <v>1500.5810472999285</v>
      </c>
    </row>
    <row r="2190" spans="1:100" x14ac:dyDescent="0.25">
      <c r="A2190">
        <v>5153</v>
      </c>
      <c r="B2190" t="s">
        <v>2507</v>
      </c>
      <c r="C2190" s="26">
        <v>3</v>
      </c>
      <c r="D2190" s="21">
        <v>4.1680959358229623</v>
      </c>
      <c r="E2190" s="21">
        <v>5.0598906142212538E-3</v>
      </c>
      <c r="F2190" s="21">
        <v>0.31231052941174936</v>
      </c>
      <c r="G2190" s="21">
        <v>0.31231052941174936</v>
      </c>
      <c r="H2190" s="21">
        <v>0.1983967806197689</v>
      </c>
      <c r="I2190" s="21">
        <v>0</v>
      </c>
      <c r="J2190" s="21">
        <v>11.903806837186135</v>
      </c>
      <c r="K2190" s="21">
        <v>0.1983967806197689</v>
      </c>
      <c r="L2190" s="21">
        <v>-1.0000000000000002</v>
      </c>
      <c r="M2190" s="21">
        <v>-1.0000000000000002</v>
      </c>
      <c r="N2190" s="21">
        <v>3.9679356123953777</v>
      </c>
      <c r="O2190" s="21">
        <v>16.384213302420839</v>
      </c>
      <c r="P2190" s="21">
        <v>9.6825784705815723E-2</v>
      </c>
      <c r="Q2190" s="21">
        <v>-0.26290827899908475</v>
      </c>
      <c r="R2190" s="21">
        <v>-0.11421417143642901</v>
      </c>
      <c r="S2190" s="21">
        <v>0.33806466836419141</v>
      </c>
      <c r="T2190" s="21">
        <v>0.24089102653404604</v>
      </c>
      <c r="U2190" s="21">
        <v>-4.7693882650978348E-2</v>
      </c>
      <c r="V2190" s="21">
        <v>0</v>
      </c>
      <c r="W2190" s="21">
        <v>13.314601265099613</v>
      </c>
      <c r="X2190" s="21">
        <v>0.1954296938658959</v>
      </c>
      <c r="Y2190" s="21">
        <v>-1.0000000000000002</v>
      </c>
      <c r="Z2190" s="21">
        <v>-1.0000000000000002</v>
      </c>
      <c r="AA2190" s="21">
        <v>47.824648459932178</v>
      </c>
      <c r="AB2190" s="21">
        <v>0.37050301285291448</v>
      </c>
      <c r="AC2190" s="21">
        <v>0.28855658333772849</v>
      </c>
      <c r="AD2190" s="21">
        <v>3.3425631134736858E-2</v>
      </c>
      <c r="AE2190" s="21">
        <v>34.624261366268996</v>
      </c>
      <c r="AF2190" s="21">
        <v>-1.0000000000000002</v>
      </c>
      <c r="AG2190" s="21">
        <v>-1.0000000000000002</v>
      </c>
      <c r="AH2190" s="21">
        <v>-1.0000000000000002</v>
      </c>
      <c r="AI2190" s="21">
        <v>0</v>
      </c>
      <c r="AJ2190" s="21">
        <v>0</v>
      </c>
      <c r="AK2190" s="21">
        <v>0.14067001710022381</v>
      </c>
      <c r="AL2190" s="21">
        <v>-0.12543490500949611</v>
      </c>
      <c r="AM2190" s="21">
        <v>-0.27178578609940024</v>
      </c>
      <c r="AN2190" s="21">
        <v>-0.30714902365352198</v>
      </c>
      <c r="AO2190" s="21">
        <v>-6.0912945669838905</v>
      </c>
      <c r="AP2190" s="21">
        <v>-8.3059001163855299</v>
      </c>
      <c r="AQ2190" s="21">
        <v>25.218408102285743</v>
      </c>
      <c r="AR2190" s="21">
        <v>0.5312618122472591</v>
      </c>
      <c r="AS2190" s="21">
        <v>0.3938264744856651</v>
      </c>
      <c r="AT2190" s="21">
        <v>-1.0000000000000002</v>
      </c>
      <c r="AU2190" s="21">
        <v>-1.0000000000000002</v>
      </c>
      <c r="AV2190" s="21">
        <v>0.19809635797532041</v>
      </c>
      <c r="AW2190" s="21">
        <v>55.902961645967522</v>
      </c>
      <c r="AX2190" s="21">
        <v>55.902961645967522</v>
      </c>
      <c r="AY2190" s="21">
        <v>9.2901172936370985E-2</v>
      </c>
      <c r="AZ2190" s="21">
        <v>-11.395910900629099</v>
      </c>
      <c r="BA2190" s="26">
        <v>1436.6930357520134</v>
      </c>
    </row>
    <row r="2191" spans="1:100" x14ac:dyDescent="0.25">
      <c r="A2191">
        <v>5155</v>
      </c>
      <c r="B2191" t="s">
        <v>2508</v>
      </c>
      <c r="C2191" s="26">
        <v>3</v>
      </c>
      <c r="D2191" s="21">
        <v>4.199681141428921</v>
      </c>
      <c r="E2191" s="21">
        <v>0</v>
      </c>
      <c r="F2191" s="21">
        <v>0.67780947697447302</v>
      </c>
      <c r="G2191" s="21">
        <v>0.67780947697447302</v>
      </c>
      <c r="H2191" s="21">
        <v>0.29620035353540941</v>
      </c>
      <c r="I2191" s="21">
        <v>4.9603216438776163E-4</v>
      </c>
      <c r="J2191" s="21">
        <v>17.801783141987833</v>
      </c>
      <c r="K2191" s="21">
        <v>0.29669638569979717</v>
      </c>
      <c r="L2191" s="21">
        <v>-1.0000000000000002</v>
      </c>
      <c r="M2191" s="21">
        <v>-1.0000000000000002</v>
      </c>
      <c r="N2191" s="21">
        <v>5.9339277139959457</v>
      </c>
      <c r="O2191" s="21">
        <v>22.679273760391233</v>
      </c>
      <c r="P2191" s="21">
        <v>1.8752332840568811</v>
      </c>
      <c r="Q2191" s="21">
        <v>-1.4081656736689807</v>
      </c>
      <c r="R2191" s="21">
        <v>-0.37899435860171737</v>
      </c>
      <c r="S2191" s="21">
        <v>0.33333333333333359</v>
      </c>
      <c r="T2191" s="21">
        <v>0.37894165983787503</v>
      </c>
      <c r="U2191" s="21">
        <v>0.41158606494576483</v>
      </c>
      <c r="V2191" s="21">
        <v>0.13828328690361091</v>
      </c>
      <c r="W2191" s="21">
        <v>38.617918372831475</v>
      </c>
      <c r="X2191" s="21">
        <v>2.9322823356178627</v>
      </c>
      <c r="Y2191" s="21">
        <v>-1.0000000000000002</v>
      </c>
      <c r="Z2191" s="21">
        <v>-1.0000000000000002</v>
      </c>
      <c r="AA2191" s="21">
        <v>80.276540812154536</v>
      </c>
      <c r="AB2191" s="21">
        <v>0.35821319248000777</v>
      </c>
      <c r="AC2191" s="21">
        <v>0.15469282752868899</v>
      </c>
      <c r="AD2191" s="21">
        <v>0.32784631594979929</v>
      </c>
      <c r="AE2191" s="21">
        <v>42.037616797924777</v>
      </c>
      <c r="AF2191" s="21">
        <v>-1.0000000000000002</v>
      </c>
      <c r="AG2191" s="21">
        <v>-1.0000000000000002</v>
      </c>
      <c r="AH2191" s="21">
        <v>-1.0000000000000002</v>
      </c>
      <c r="AI2191" s="21">
        <v>0</v>
      </c>
      <c r="AJ2191" s="21">
        <v>0.13828328690361091</v>
      </c>
      <c r="AK2191" s="21">
        <v>2.3544843456877518E-2</v>
      </c>
      <c r="AL2191" s="21">
        <v>0.18299829771593487</v>
      </c>
      <c r="AM2191" s="21">
        <v>0.16924618795513269</v>
      </c>
      <c r="AN2191" s="21">
        <v>6.6514966156019928E-2</v>
      </c>
      <c r="AO2191" s="21">
        <v>4.3488789161627048</v>
      </c>
      <c r="AP2191" s="21">
        <v>2.5778656424801718</v>
      </c>
      <c r="AQ2191" s="21">
        <v>56.419701514819295</v>
      </c>
      <c r="AR2191" s="21">
        <v>1.262144345020584</v>
      </c>
      <c r="AS2191" s="21">
        <v>3.2289787213176591</v>
      </c>
      <c r="AT2191" s="21">
        <v>-1.0000000000000002</v>
      </c>
      <c r="AU2191" s="21">
        <v>-1.0000000000000002</v>
      </c>
      <c r="AV2191" s="21">
        <v>0.29881511837275548</v>
      </c>
      <c r="AW2191" s="21">
        <v>105.53368021502592</v>
      </c>
      <c r="AX2191" s="21">
        <v>119.36200890538703</v>
      </c>
      <c r="AY2191" s="21">
        <v>0.27082820155059917</v>
      </c>
      <c r="AZ2191" s="21">
        <v>20.368637329792811</v>
      </c>
      <c r="BA2191" s="26">
        <v>1501.3577180299189</v>
      </c>
    </row>
    <row r="2192" spans="1:100" x14ac:dyDescent="0.25">
      <c r="A2192">
        <v>5156</v>
      </c>
      <c r="B2192" t="s">
        <v>2509</v>
      </c>
      <c r="C2192" s="26">
        <v>3</v>
      </c>
      <c r="D2192" s="21">
        <v>5.5356584743389972</v>
      </c>
      <c r="E2192" s="21">
        <v>4.8073164159824523E-3</v>
      </c>
      <c r="F2192" s="21">
        <v>-1.9820175806872724E-2</v>
      </c>
      <c r="G2192" s="21">
        <v>-1.9820175806872724E-2</v>
      </c>
      <c r="H2192" s="21">
        <v>5.4348316901386133E-2</v>
      </c>
      <c r="I2192" s="21">
        <v>0</v>
      </c>
      <c r="J2192" s="21">
        <v>3.2608990140831704</v>
      </c>
      <c r="K2192" s="21">
        <v>5.4348316901386133E-2</v>
      </c>
      <c r="L2192" s="21">
        <v>-0.99999999999999889</v>
      </c>
      <c r="M2192" s="21">
        <v>-0.99999999999999889</v>
      </c>
      <c r="N2192" s="21">
        <v>1.0869663380277232</v>
      </c>
      <c r="O2192" s="21">
        <v>8.7767373126152943</v>
      </c>
      <c r="P2192" s="21">
        <v>0.33642784142324589</v>
      </c>
      <c r="Q2192" s="21">
        <v>0.61873774077614552</v>
      </c>
      <c r="R2192" s="21">
        <v>0.19393093256076144</v>
      </c>
      <c r="S2192" s="21">
        <v>0.33333333333333315</v>
      </c>
      <c r="T2192" s="21">
        <v>0.35106226421264863</v>
      </c>
      <c r="U2192" s="21">
        <v>8.4070155068780072E-2</v>
      </c>
      <c r="V2192" s="21">
        <v>-5.6424195930787693E-3</v>
      </c>
      <c r="W2192" s="21">
        <v>28.339000644811875</v>
      </c>
      <c r="X2192" s="21">
        <v>0.93877051460472538</v>
      </c>
      <c r="Y2192" s="21">
        <v>-0.99999999999999889</v>
      </c>
      <c r="Z2192" s="21">
        <v>-0.99999999999999889</v>
      </c>
      <c r="AA2192" s="21">
        <v>26.361034448674452</v>
      </c>
      <c r="AB2192" s="21">
        <v>5.7661072636941486E-2</v>
      </c>
      <c r="AC2192" s="21">
        <v>7.8823725047105539E-2</v>
      </c>
      <c r="AD2192" s="21">
        <v>-0.17992274025801069</v>
      </c>
      <c r="AE2192" s="21">
        <v>-2.1718971286981845</v>
      </c>
      <c r="AF2192" s="21">
        <v>-0.99999999999999889</v>
      </c>
      <c r="AG2192" s="21">
        <v>-0.99999999999999889</v>
      </c>
      <c r="AH2192" s="21">
        <v>-0.99999999999999889</v>
      </c>
      <c r="AI2192" s="21">
        <v>0</v>
      </c>
      <c r="AJ2192" s="21">
        <v>-5.6424195930787693E-3</v>
      </c>
      <c r="AK2192" s="21">
        <v>-0.19750370886861185</v>
      </c>
      <c r="AL2192" s="21">
        <v>0.3389508693485081</v>
      </c>
      <c r="AM2192" s="21">
        <v>0.26352179822934579</v>
      </c>
      <c r="AN2192" s="21">
        <v>-0.10276215667719298</v>
      </c>
      <c r="AO2192" s="21">
        <v>5.6005264113905842</v>
      </c>
      <c r="AP2192" s="21">
        <v>-0.87429957018728421</v>
      </c>
      <c r="AQ2192" s="21">
        <v>31.59989965889503</v>
      </c>
      <c r="AR2192" s="21">
        <v>0.76282333302168259</v>
      </c>
      <c r="AS2192" s="21">
        <v>0.99311883150611202</v>
      </c>
      <c r="AT2192" s="21">
        <v>-0.99999999999999889</v>
      </c>
      <c r="AU2192" s="21">
        <v>-0.99999999999999889</v>
      </c>
      <c r="AV2192" s="21">
        <v>0.17411075675388871</v>
      </c>
      <c r="AW2192" s="21">
        <v>34.263472191102458</v>
      </c>
      <c r="AX2192" s="21">
        <v>33.69923023179458</v>
      </c>
      <c r="AY2192" s="21">
        <v>-8.1503201077599688E-2</v>
      </c>
      <c r="AZ2192" s="21">
        <v>-54.240334248968146</v>
      </c>
      <c r="BA2192" s="26">
        <v>1303.1638131607617</v>
      </c>
    </row>
    <row r="2193" spans="1:100" x14ac:dyDescent="0.25">
      <c r="A2193">
        <v>5159</v>
      </c>
      <c r="B2193" t="s">
        <v>2510</v>
      </c>
      <c r="C2193" s="26">
        <v>3</v>
      </c>
      <c r="D2193" s="21">
        <v>3.5195406803211786</v>
      </c>
      <c r="E2193" s="21">
        <v>0</v>
      </c>
      <c r="F2193" s="21">
        <v>0.89427154768573647</v>
      </c>
      <c r="G2193" s="21">
        <v>0.89427154768573647</v>
      </c>
      <c r="H2193" s="21">
        <v>7.8222484626043164E-3</v>
      </c>
      <c r="I2193" s="21">
        <v>0</v>
      </c>
      <c r="J2193" s="21">
        <v>0.46933490775625641</v>
      </c>
      <c r="K2193" s="21">
        <v>7.8222484626043164E-3</v>
      </c>
      <c r="L2193" s="21">
        <v>-1.0000000000000002</v>
      </c>
      <c r="M2193" s="21">
        <v>-1.0000000000000002</v>
      </c>
      <c r="N2193" s="21">
        <v>0.15644496925208623</v>
      </c>
      <c r="O2193" s="21">
        <v>4.8831471357631715</v>
      </c>
      <c r="P2193" s="21">
        <v>5.7572771292818068</v>
      </c>
      <c r="Q2193" s="21">
        <v>7.5351708337543899</v>
      </c>
      <c r="R2193" s="21">
        <v>3.0666425599892526</v>
      </c>
      <c r="S2193" s="21">
        <v>0.33921135374561062</v>
      </c>
      <c r="T2193" s="21">
        <v>0.30125293920609675</v>
      </c>
      <c r="U2193" s="21">
        <v>0.15429628435736573</v>
      </c>
      <c r="V2193" s="21">
        <v>0</v>
      </c>
      <c r="W2193" s="21">
        <v>31.477533153858776</v>
      </c>
      <c r="X2193" s="21">
        <v>1.2091761346369347</v>
      </c>
      <c r="Y2193" s="21">
        <v>-1.0000000000000002</v>
      </c>
      <c r="Z2193" s="21">
        <v>-1.0000000000000002</v>
      </c>
      <c r="AA2193" s="21">
        <v>41.642234121037475</v>
      </c>
      <c r="AB2193" s="21">
        <v>5.5717008653521E-2</v>
      </c>
      <c r="AC2193" s="21">
        <v>0.16254725344756851</v>
      </c>
      <c r="AD2193" s="21">
        <v>-7.6303093957299853E-2</v>
      </c>
      <c r="AE2193" s="21">
        <v>7.0980584071894821</v>
      </c>
      <c r="AF2193" s="21">
        <v>-1.0000000000000002</v>
      </c>
      <c r="AG2193" s="21">
        <v>-1.0000000000000002</v>
      </c>
      <c r="AH2193" s="21">
        <v>-1.0000000000000002</v>
      </c>
      <c r="AI2193" s="21">
        <v>9.3222405789119847E-2</v>
      </c>
      <c r="AJ2193" s="21">
        <v>0</v>
      </c>
      <c r="AK2193" s="21">
        <v>2.3734804861391207E-2</v>
      </c>
      <c r="AL2193" s="21">
        <v>1.696620462161921E-2</v>
      </c>
      <c r="AM2193" s="21">
        <v>7.8498081835606345E-2</v>
      </c>
      <c r="AN2193" s="21">
        <v>0.3777278382158501</v>
      </c>
      <c r="AO2193" s="21">
        <v>2.081126070197115</v>
      </c>
      <c r="AP2193" s="21">
        <v>9.5280269785043483</v>
      </c>
      <c r="AQ2193" s="21">
        <v>31.946868061615024</v>
      </c>
      <c r="AR2193" s="21">
        <v>0.79476057730907301</v>
      </c>
      <c r="AS2193" s="21">
        <v>1.2169983830995394</v>
      </c>
      <c r="AT2193" s="21">
        <v>-1.0000000000000002</v>
      </c>
      <c r="AU2193" s="21">
        <v>-1.0000000000000002</v>
      </c>
      <c r="AV2193" s="21">
        <v>3.9609141076749883</v>
      </c>
      <c r="AW2193" s="21">
        <v>56.053408235305042</v>
      </c>
      <c r="AX2193" s="21">
        <v>57.91785635108743</v>
      </c>
      <c r="AY2193" s="21">
        <v>5.6060375304101878E-2</v>
      </c>
      <c r="AZ2193" s="21">
        <v>10.000304609760578</v>
      </c>
      <c r="BA2193" s="26">
        <v>1435.4065501448622</v>
      </c>
    </row>
    <row r="2194" spans="1:100" x14ac:dyDescent="0.25">
      <c r="A2194">
        <v>5160</v>
      </c>
      <c r="B2194" t="s">
        <v>1851</v>
      </c>
      <c r="C2194" s="26">
        <v>3</v>
      </c>
      <c r="D2194" s="21">
        <v>5.1584993100169001</v>
      </c>
      <c r="E2194" s="21">
        <v>0</v>
      </c>
      <c r="F2194" s="21">
        <v>-0.2597111558416571</v>
      </c>
      <c r="G2194" s="21">
        <v>-0.2597111558416571</v>
      </c>
      <c r="H2194" s="21">
        <v>0.2026943945011114</v>
      </c>
      <c r="I2194" s="21">
        <v>0</v>
      </c>
      <c r="J2194" s="21">
        <v>12.161663670066682</v>
      </c>
      <c r="K2194" s="21">
        <v>0.2026943945011114</v>
      </c>
      <c r="L2194" s="21">
        <v>-1.0000000000000016</v>
      </c>
      <c r="M2194" s="21">
        <v>-1.0000000000000016</v>
      </c>
      <c r="N2194" s="21">
        <v>4.0538878900222279</v>
      </c>
      <c r="O2194" s="21">
        <v>17.060451824241937</v>
      </c>
      <c r="P2194" s="21">
        <v>0.27635166904473063</v>
      </c>
      <c r="Q2194" s="21">
        <v>-0.3647910062904739</v>
      </c>
      <c r="R2194" s="21">
        <v>-0.12426393038593889</v>
      </c>
      <c r="S2194" s="21">
        <v>0.3333333333333337</v>
      </c>
      <c r="T2194" s="21">
        <v>0.26458813905550416</v>
      </c>
      <c r="U2194" s="21">
        <v>3.086850324519174E-4</v>
      </c>
      <c r="V2194" s="21">
        <v>-6.5729504554735852E-3</v>
      </c>
      <c r="W2194" s="21">
        <v>15.558512498588193</v>
      </c>
      <c r="X2194" s="21">
        <v>0.28827892100686325</v>
      </c>
      <c r="Y2194" s="21">
        <v>-1.0000000000000016</v>
      </c>
      <c r="Z2194" s="21">
        <v>-1.0000000000000016</v>
      </c>
      <c r="AA2194" s="21">
        <v>52.924948696919031</v>
      </c>
      <c r="AB2194" s="21">
        <v>0.2244880513461566</v>
      </c>
      <c r="AC2194" s="21">
        <v>0.20338104520843109</v>
      </c>
      <c r="AD2194" s="21">
        <v>0.32194490601974851</v>
      </c>
      <c r="AE2194" s="21">
        <v>37.49070012871681</v>
      </c>
      <c r="AF2194" s="21">
        <v>-1.0000000000000016</v>
      </c>
      <c r="AG2194" s="21">
        <v>-1.0000000000000016</v>
      </c>
      <c r="AH2194" s="21">
        <v>-1.0000000000000016</v>
      </c>
      <c r="AI2194" s="21">
        <v>-1.1122204372307138E-2</v>
      </c>
      <c r="AJ2194" s="21">
        <v>-6.5729504554735852E-3</v>
      </c>
      <c r="AK2194" s="21">
        <v>-3.7530697973406371E-2</v>
      </c>
      <c r="AL2194" s="21">
        <v>-0.19978822521301226</v>
      </c>
      <c r="AM2194" s="21">
        <v>0.33622902421883716</v>
      </c>
      <c r="AN2194" s="21">
        <v>7.8409587133560291E-2</v>
      </c>
      <c r="AO2194" s="21">
        <v>8.2180721156038938</v>
      </c>
      <c r="AP2194" s="21">
        <v>0.96129855227394456</v>
      </c>
      <c r="AQ2194" s="21">
        <v>27.720176168654895</v>
      </c>
      <c r="AR2194" s="21">
        <v>0.59165720696581636</v>
      </c>
      <c r="AS2194" s="21">
        <v>0.49097331550797435</v>
      </c>
      <c r="AT2194" s="21">
        <v>-1.0000000000000016</v>
      </c>
      <c r="AU2194" s="21">
        <v>-1.0000000000000016</v>
      </c>
      <c r="AV2194" s="21">
        <v>-0.38397508622759596</v>
      </c>
      <c r="AW2194" s="21">
        <v>70.946699073434885</v>
      </c>
      <c r="AX2194" s="21">
        <v>70.066959940441407</v>
      </c>
      <c r="AY2194" s="21">
        <v>0.37091706579148881</v>
      </c>
      <c r="AZ2194" s="21">
        <v>-2.3616524615956966</v>
      </c>
      <c r="BA2194" s="26">
        <v>1434.753762412935</v>
      </c>
      <c r="CU2194" t="e">
        <v>#N/A</v>
      </c>
      <c r="CV2194" t="e">
        <v>#N/A</v>
      </c>
    </row>
    <row r="2195" spans="1:100" x14ac:dyDescent="0.25">
      <c r="A2195">
        <v>5161</v>
      </c>
      <c r="B2195" t="s">
        <v>2511</v>
      </c>
      <c r="C2195" s="26">
        <v>3</v>
      </c>
      <c r="D2195" s="21">
        <v>3.3500100339742764</v>
      </c>
      <c r="E2195" s="21">
        <v>0</v>
      </c>
      <c r="F2195" s="21">
        <v>3.0777121521151506E-3</v>
      </c>
      <c r="G2195" s="21">
        <v>3.0777121521151506E-3</v>
      </c>
      <c r="H2195" s="21">
        <v>0.1847492888461536</v>
      </c>
      <c r="I2195" s="21">
        <v>0</v>
      </c>
      <c r="J2195" s="21">
        <v>11.084957330769214</v>
      </c>
      <c r="K2195" s="21">
        <v>0.1847492888461536</v>
      </c>
      <c r="L2195" s="21">
        <v>-1.0000000000000007</v>
      </c>
      <c r="M2195" s="21">
        <v>-1.0000000000000007</v>
      </c>
      <c r="N2195" s="21">
        <v>3.6949857769230716</v>
      </c>
      <c r="O2195" s="21">
        <v>14.438045076895609</v>
      </c>
      <c r="P2195" s="21">
        <v>-0.4774730758240473</v>
      </c>
      <c r="Q2195" s="21">
        <v>-0.79014367350476766</v>
      </c>
      <c r="R2195" s="21">
        <v>-0.31799454260622212</v>
      </c>
      <c r="S2195" s="21">
        <v>0.3333333333333332</v>
      </c>
      <c r="T2195" s="21">
        <v>0.34077101084489719</v>
      </c>
      <c r="U2195" s="21">
        <v>5.000397323111324E-2</v>
      </c>
      <c r="V2195" s="21">
        <v>8.3926077645409117E-2</v>
      </c>
      <c r="W2195" s="21">
        <v>24.931404248343977</v>
      </c>
      <c r="X2195" s="21">
        <v>1.2003650916405482</v>
      </c>
      <c r="Y2195" s="21">
        <v>-1.0000000000000007</v>
      </c>
      <c r="Z2195" s="21">
        <v>-1.0000000000000007</v>
      </c>
      <c r="AA2195" s="21">
        <v>17.422273320743361</v>
      </c>
      <c r="AB2195" s="21">
        <v>-6.5908911993995747E-3</v>
      </c>
      <c r="AC2195" s="21">
        <v>4.4195121552501299E-2</v>
      </c>
      <c r="AD2195" s="21">
        <v>-0.18142695805298958</v>
      </c>
      <c r="AE2195" s="21">
        <v>-7.1911363849943921</v>
      </c>
      <c r="AF2195" s="21">
        <v>-1.0000000000000007</v>
      </c>
      <c r="AG2195" s="21">
        <v>-1.0000000000000007</v>
      </c>
      <c r="AH2195" s="21">
        <v>-1.0000000000000007</v>
      </c>
      <c r="AI2195" s="21">
        <v>0</v>
      </c>
      <c r="AJ2195" s="21">
        <v>8.3926077645409117E-2</v>
      </c>
      <c r="AK2195" s="21">
        <v>0.27272845337830526</v>
      </c>
      <c r="AL2195" s="21">
        <v>0.10364287579532611</v>
      </c>
      <c r="AM2195" s="21">
        <v>2.7257534672234435E-2</v>
      </c>
      <c r="AN2195" s="21">
        <v>-2.7285370678855336E-2</v>
      </c>
      <c r="AO2195" s="21">
        <v>2.0450806336973875</v>
      </c>
      <c r="AP2195" s="21">
        <v>-0.1639198879947526</v>
      </c>
      <c r="AQ2195" s="21">
        <v>36.016361579113195</v>
      </c>
      <c r="AR2195" s="21">
        <v>0.80803439505475327</v>
      </c>
      <c r="AS2195" s="21">
        <v>1.3851143804867014</v>
      </c>
      <c r="AT2195" s="21">
        <v>-1.0000000000000007</v>
      </c>
      <c r="AU2195" s="21">
        <v>-1.0000000000000007</v>
      </c>
      <c r="AV2195" s="21">
        <v>-0.31491683045410696</v>
      </c>
      <c r="AW2195" s="21">
        <v>31.69639850964419</v>
      </c>
      <c r="AX2195" s="21">
        <v>40.08900627418511</v>
      </c>
      <c r="AY2195" s="21">
        <v>4.6405811617802523E-2</v>
      </c>
      <c r="AZ2195" s="21">
        <v>-34.344202307122892</v>
      </c>
      <c r="BA2195" s="26">
        <v>1316.0313103471021</v>
      </c>
      <c r="CU2195" t="e">
        <v>#N/A</v>
      </c>
      <c r="CV2195" t="e">
        <v>#N/A</v>
      </c>
    </row>
    <row r="2196" spans="1:100" x14ac:dyDescent="0.25">
      <c r="A2196">
        <v>5162</v>
      </c>
      <c r="B2196" t="s">
        <v>2512</v>
      </c>
      <c r="C2196" s="26">
        <v>3</v>
      </c>
      <c r="D2196" s="21">
        <v>4.5041546030202184</v>
      </c>
      <c r="E2196" s="21">
        <v>-8.0627453160418364E-3</v>
      </c>
      <c r="F2196" s="21">
        <v>-0.1019653329199271</v>
      </c>
      <c r="G2196" s="21">
        <v>-0.1019653329199271</v>
      </c>
      <c r="H2196" s="21">
        <v>0.20362983657710138</v>
      </c>
      <c r="I2196" s="21">
        <v>0</v>
      </c>
      <c r="J2196" s="21">
        <v>12.217790194626083</v>
      </c>
      <c r="K2196" s="21">
        <v>0.20362983657710138</v>
      </c>
      <c r="L2196" s="21">
        <v>-1.0000000000000002</v>
      </c>
      <c r="M2196" s="21">
        <v>-1.0000000000000002</v>
      </c>
      <c r="N2196" s="21">
        <v>4.0725967315420295</v>
      </c>
      <c r="O2196" s="21">
        <v>16.619979464726377</v>
      </c>
      <c r="P2196" s="21">
        <v>1.6791078859447324</v>
      </c>
      <c r="Q2196" s="21">
        <v>0.4262201271180604</v>
      </c>
      <c r="R2196" s="21">
        <v>0.17431441296616101</v>
      </c>
      <c r="S2196" s="21">
        <v>0.33333333333333337</v>
      </c>
      <c r="T2196" s="21">
        <v>0.33497992201320881</v>
      </c>
      <c r="U2196" s="21">
        <v>0.10088628009543987</v>
      </c>
      <c r="V2196" s="21">
        <v>-4.4897114585269446E-2</v>
      </c>
      <c r="W2196" s="21">
        <v>20.826903371184464</v>
      </c>
      <c r="X2196" s="21">
        <v>0.60292664226365322</v>
      </c>
      <c r="Y2196" s="21">
        <v>-1.0000000000000002</v>
      </c>
      <c r="Z2196" s="21">
        <v>-1.0000000000000002</v>
      </c>
      <c r="AA2196" s="21">
        <v>33.995291019045823</v>
      </c>
      <c r="AB2196" s="21">
        <v>-0.11426604716069533</v>
      </c>
      <c r="AC2196" s="21">
        <v>0.31896141156052588</v>
      </c>
      <c r="AD2196" s="21">
        <v>5.5186100298073873E-2</v>
      </c>
      <c r="AE2196" s="21">
        <v>12.994073234895215</v>
      </c>
      <c r="AF2196" s="21">
        <v>-1.0000000000000002</v>
      </c>
      <c r="AG2196" s="21">
        <v>-1.0000000000000002</v>
      </c>
      <c r="AH2196" s="21">
        <v>-1.0000000000000002</v>
      </c>
      <c r="AI2196" s="21">
        <v>0</v>
      </c>
      <c r="AJ2196" s="21">
        <v>-4.4897114585269446E-2</v>
      </c>
      <c r="AK2196" s="21">
        <v>5.0273255261677544E-2</v>
      </c>
      <c r="AL2196" s="21">
        <v>0.21826129492767155</v>
      </c>
      <c r="AM2196" s="21">
        <v>-1.0031219423770735E-2</v>
      </c>
      <c r="AN2196" s="21">
        <v>-0.21907336271856975</v>
      </c>
      <c r="AO2196" s="21">
        <v>5.8579071411934969E-4</v>
      </c>
      <c r="AP2196" s="21">
        <v>-4.3855275933258842</v>
      </c>
      <c r="AQ2196" s="21">
        <v>33.044693565810533</v>
      </c>
      <c r="AR2196" s="21">
        <v>0.72430242085671237</v>
      </c>
      <c r="AS2196" s="21">
        <v>0.80655647884075488</v>
      </c>
      <c r="AT2196" s="21">
        <v>-1.0000000000000002</v>
      </c>
      <c r="AU2196" s="21">
        <v>-1.0000000000000002</v>
      </c>
      <c r="AV2196" s="21">
        <v>7.2349080046233943E-2</v>
      </c>
      <c r="AW2196" s="21">
        <v>46.229742890446332</v>
      </c>
      <c r="AX2196" s="21">
        <v>41.740031431919377</v>
      </c>
      <c r="AY2196" s="21">
        <v>0.18860164468976534</v>
      </c>
      <c r="AZ2196" s="21">
        <v>-21.925762538908145</v>
      </c>
      <c r="BA2196" s="26">
        <v>1457.2120341601642</v>
      </c>
    </row>
    <row r="2197" spans="1:100" x14ac:dyDescent="0.25">
      <c r="A2197">
        <v>5166</v>
      </c>
      <c r="B2197" t="s">
        <v>2513</v>
      </c>
      <c r="C2197" s="26">
        <v>3</v>
      </c>
      <c r="D2197" s="21">
        <v>4.5903698023998682</v>
      </c>
      <c r="E2197" s="21">
        <v>-3.4640615350709295E-3</v>
      </c>
      <c r="F2197" s="21">
        <v>-2.5732782669359487E-2</v>
      </c>
      <c r="G2197" s="21">
        <v>-2.5732782669359487E-2</v>
      </c>
      <c r="H2197" s="21">
        <v>1.5848885591560918E-2</v>
      </c>
      <c r="I2197" s="21">
        <v>0</v>
      </c>
      <c r="J2197" s="21">
        <v>0.95093313549365543</v>
      </c>
      <c r="K2197" s="21">
        <v>1.5848885591560918E-2</v>
      </c>
      <c r="L2197" s="21">
        <v>-0.99999999999999967</v>
      </c>
      <c r="M2197" s="21">
        <v>-0.99999999999999967</v>
      </c>
      <c r="N2197" s="21">
        <v>0.31697771183121737</v>
      </c>
      <c r="O2197" s="21">
        <v>5.5155701552241618</v>
      </c>
      <c r="P2197" s="21">
        <v>-0.11440894938790805</v>
      </c>
      <c r="Q2197" s="21">
        <v>0.32297088361695814</v>
      </c>
      <c r="R2197" s="21">
        <v>5.2046482930291724E-2</v>
      </c>
      <c r="S2197" s="21">
        <v>0.3333333333333332</v>
      </c>
      <c r="T2197" s="21">
        <v>0.34479299956706594</v>
      </c>
      <c r="U2197" s="21">
        <v>0.27084756256338316</v>
      </c>
      <c r="V2197" s="21">
        <v>-3.0078446463820314E-2</v>
      </c>
      <c r="W2197" s="21">
        <v>36.12186253633606</v>
      </c>
      <c r="X2197" s="21">
        <v>1.579995626106431</v>
      </c>
      <c r="Y2197" s="21">
        <v>-0.99999999999999967</v>
      </c>
      <c r="Z2197" s="21">
        <v>-0.99999999999999967</v>
      </c>
      <c r="AA2197" s="21">
        <v>90.615267776524249</v>
      </c>
      <c r="AB2197" s="21">
        <v>0.46573871984740139</v>
      </c>
      <c r="AC2197" s="21">
        <v>0.19499360806646618</v>
      </c>
      <c r="AD2197" s="21">
        <v>0.42809484723128965</v>
      </c>
      <c r="AE2197" s="21">
        <v>54.441358757257881</v>
      </c>
      <c r="AF2197" s="21">
        <v>-0.99999999999999967</v>
      </c>
      <c r="AG2197" s="21">
        <v>-0.99999999999999967</v>
      </c>
      <c r="AH2197" s="21">
        <v>-0.99999999999999967</v>
      </c>
      <c r="AI2197" s="21">
        <v>0</v>
      </c>
      <c r="AJ2197" s="21">
        <v>-3.0078446463820314E-2</v>
      </c>
      <c r="AK2197" s="21">
        <v>-0.28130031727245036</v>
      </c>
      <c r="AL2197" s="21">
        <v>0.37835974194319433</v>
      </c>
      <c r="AM2197" s="21">
        <v>-3.3232762039014712E-3</v>
      </c>
      <c r="AN2197" s="21">
        <v>0.30761705069690976</v>
      </c>
      <c r="AO2197" s="21">
        <v>-1.489583491459789</v>
      </c>
      <c r="AP2197" s="21">
        <v>9.5822249771387185</v>
      </c>
      <c r="AQ2197" s="21">
        <v>37.072795671829716</v>
      </c>
      <c r="AR2197" s="21">
        <v>0.91889544899996267</v>
      </c>
      <c r="AS2197" s="21">
        <v>1.5958445116979922</v>
      </c>
      <c r="AT2197" s="21">
        <v>-0.99999999999999967</v>
      </c>
      <c r="AU2197" s="21">
        <v>-0.99999999999999967</v>
      </c>
      <c r="AV2197" s="21">
        <v>2.6313700260932202E-2</v>
      </c>
      <c r="AW2197" s="21">
        <v>105.7130629088871</v>
      </c>
      <c r="AX2197" s="21">
        <v>102.70521826250508</v>
      </c>
      <c r="AY2197" s="21">
        <v>0.40124558243055214</v>
      </c>
      <c r="AZ2197" s="21">
        <v>61.100615165389769</v>
      </c>
      <c r="BA2197" s="26">
        <v>1530.4679899184384</v>
      </c>
    </row>
    <row r="2198" spans="1:100" x14ac:dyDescent="0.25">
      <c r="A2198">
        <v>5167</v>
      </c>
      <c r="B2198" t="s">
        <v>2514</v>
      </c>
      <c r="C2198" s="26">
        <v>3</v>
      </c>
      <c r="D2198" s="21">
        <v>3.1183838854253825</v>
      </c>
      <c r="E2198" s="21">
        <v>0</v>
      </c>
      <c r="F2198" s="21">
        <v>-0.30658598064074172</v>
      </c>
      <c r="G2198" s="21">
        <v>-0.30658598064074172</v>
      </c>
      <c r="H2198" s="21">
        <v>-7.073902455624375E-3</v>
      </c>
      <c r="I2198" s="21">
        <v>0</v>
      </c>
      <c r="J2198" s="21">
        <v>-0.42443414733746376</v>
      </c>
      <c r="K2198" s="21">
        <v>-7.073902455624375E-3</v>
      </c>
      <c r="L2198" s="21">
        <v>-1.0000000000000016</v>
      </c>
      <c r="M2198" s="21">
        <v>-1.0000000000000016</v>
      </c>
      <c r="N2198" s="21">
        <v>-0.14147804911248774</v>
      </c>
      <c r="O2198" s="21">
        <v>2.3873637574471789</v>
      </c>
      <c r="P2198" s="21">
        <v>8.1371437171941619E-2</v>
      </c>
      <c r="Q2198" s="21">
        <v>-0.5318109667417259</v>
      </c>
      <c r="R2198" s="21">
        <v>-0.31801621265430247</v>
      </c>
      <c r="S2198" s="21">
        <v>0.33808441766646824</v>
      </c>
      <c r="T2198" s="21">
        <v>0.22080789066685078</v>
      </c>
      <c r="U2198" s="21">
        <v>0.16887848718564133</v>
      </c>
      <c r="V2198" s="21">
        <v>0</v>
      </c>
      <c r="W2198" s="21">
        <v>29.39378791898341</v>
      </c>
      <c r="X2198" s="21">
        <v>1.1997044712657758</v>
      </c>
      <c r="Y2198" s="21">
        <v>-1.0000000000000016</v>
      </c>
      <c r="Z2198" s="21">
        <v>-1.0000000000000016</v>
      </c>
      <c r="AA2198" s="21">
        <v>30.688801221440023</v>
      </c>
      <c r="AB2198" s="21">
        <v>-3.1577520403364479E-2</v>
      </c>
      <c r="AC2198" s="21">
        <v>7.0721456365964649E-3</v>
      </c>
      <c r="AD2198" s="21">
        <v>5.6765965068986346E-2</v>
      </c>
      <c r="AE2198" s="21">
        <v>1.6130295151109131</v>
      </c>
      <c r="AF2198" s="21">
        <v>-1.0000000000000016</v>
      </c>
      <c r="AG2198" s="21">
        <v>-1.0000000000000016</v>
      </c>
      <c r="AH2198" s="21">
        <v>-1.0000000000000016</v>
      </c>
      <c r="AI2198" s="21">
        <v>0</v>
      </c>
      <c r="AJ2198" s="21">
        <v>0</v>
      </c>
      <c r="AK2198" s="21">
        <v>-0.14463941533439537</v>
      </c>
      <c r="AL2198" s="21">
        <v>0.30445096263351712</v>
      </c>
      <c r="AM2198" s="21">
        <v>0.37982763650258039</v>
      </c>
      <c r="AN2198" s="21">
        <v>6.8426719139418807E-2</v>
      </c>
      <c r="AO2198" s="21">
        <v>8.7724938358925364</v>
      </c>
      <c r="AP2198" s="21">
        <v>3.2329227916530563</v>
      </c>
      <c r="AQ2198" s="21">
        <v>28.969353771645928</v>
      </c>
      <c r="AR2198" s="21">
        <v>0.72777079551896096</v>
      </c>
      <c r="AS2198" s="21">
        <v>1.1926305688101517</v>
      </c>
      <c r="AT2198" s="21">
        <v>-1.0000000000000016</v>
      </c>
      <c r="AU2198" s="21">
        <v>-1.0000000000000016</v>
      </c>
      <c r="AV2198" s="21">
        <v>-0.62460219329504429</v>
      </c>
      <c r="AW2198" s="21">
        <v>36.309087770540252</v>
      </c>
      <c r="AX2198" s="21">
        <v>36.309087770540252</v>
      </c>
      <c r="AY2198" s="21">
        <v>-2.9487788490422873E-2</v>
      </c>
      <c r="AZ2198" s="21">
        <v>-27.409464594736868</v>
      </c>
      <c r="BA2198" s="26">
        <v>1405.533064135509</v>
      </c>
      <c r="CU2198" t="e">
        <v>#N/A</v>
      </c>
      <c r="CV2198" t="e">
        <v>#N/A</v>
      </c>
    </row>
    <row r="2199" spans="1:100" x14ac:dyDescent="0.25">
      <c r="A2199">
        <v>5168</v>
      </c>
      <c r="B2199" t="s">
        <v>2515</v>
      </c>
      <c r="C2199" s="26">
        <v>3</v>
      </c>
      <c r="D2199" s="21">
        <v>0.82594867027797503</v>
      </c>
      <c r="E2199" s="21">
        <v>-2.034339882641676E-2</v>
      </c>
      <c r="F2199" s="21">
        <v>-0.47286716412091057</v>
      </c>
      <c r="G2199" s="21">
        <v>-0.47286716412091057</v>
      </c>
      <c r="H2199" s="21">
        <v>-8.8744988421926643E-2</v>
      </c>
      <c r="I2199" s="21">
        <v>0</v>
      </c>
      <c r="J2199" s="21">
        <v>-5.3246993053156002</v>
      </c>
      <c r="K2199" s="21">
        <v>-8.8744988421926643E-2</v>
      </c>
      <c r="L2199" s="21">
        <v>-0.99999999999999989</v>
      </c>
      <c r="M2199" s="21">
        <v>-0.99999999999999989</v>
      </c>
      <c r="N2199" s="21">
        <v>-1.7748997684385328</v>
      </c>
      <c r="O2199" s="21">
        <v>-4.9716177991585386</v>
      </c>
      <c r="P2199" s="21">
        <v>0.23336164277283472</v>
      </c>
      <c r="Q2199" s="21">
        <v>-0.93266539512085866</v>
      </c>
      <c r="R2199" s="21">
        <v>-0.28249758619608617</v>
      </c>
      <c r="S2199" s="21">
        <v>0.33333333333333326</v>
      </c>
      <c r="T2199" s="21">
        <v>0.23818407244050643</v>
      </c>
      <c r="U2199" s="21">
        <v>-1.1215140067903293E-2</v>
      </c>
      <c r="V2199" s="21">
        <v>3.7222877211197436E-2</v>
      </c>
      <c r="W2199" s="21">
        <v>27.450805253562454</v>
      </c>
      <c r="X2199" s="21">
        <v>0.74358983629851139</v>
      </c>
      <c r="Y2199" s="21">
        <v>-0.99999999999999989</v>
      </c>
      <c r="Z2199" s="21">
        <v>-0.99999999999999989</v>
      </c>
      <c r="AA2199" s="21">
        <v>77.599696664364316</v>
      </c>
      <c r="AB2199" s="21">
        <v>0.23742702305855543</v>
      </c>
      <c r="AC2199" s="21">
        <v>0.2866883178126175</v>
      </c>
      <c r="AD2199" s="21">
        <v>0.48451243906878577</v>
      </c>
      <c r="AE2199" s="21">
        <v>50.431388996997924</v>
      </c>
      <c r="AF2199" s="21">
        <v>-0.99999999999999989</v>
      </c>
      <c r="AG2199" s="21">
        <v>-0.99999999999999989</v>
      </c>
      <c r="AH2199" s="21">
        <v>-0.99999999999999989</v>
      </c>
      <c r="AI2199" s="21">
        <v>0</v>
      </c>
      <c r="AJ2199" s="21">
        <v>3.7222877211197436E-2</v>
      </c>
      <c r="AK2199" s="21">
        <v>0.45506016417705114</v>
      </c>
      <c r="AL2199" s="21">
        <v>0.3135202164545568</v>
      </c>
      <c r="AM2199" s="21">
        <v>-0.15476414541969016</v>
      </c>
      <c r="AN2199" s="21">
        <v>-0.14910345919333631</v>
      </c>
      <c r="AO2199" s="21">
        <v>-1.5938028146069989</v>
      </c>
      <c r="AP2199" s="21">
        <v>-2.159985397560622</v>
      </c>
      <c r="AQ2199" s="21">
        <v>22.126105948246821</v>
      </c>
      <c r="AR2199" s="21">
        <v>0.5975251429171341</v>
      </c>
      <c r="AS2199" s="21">
        <v>0.65484484787658459</v>
      </c>
      <c r="AT2199" s="21">
        <v>-0.99999999999999989</v>
      </c>
      <c r="AU2199" s="21">
        <v>-0.99999999999999989</v>
      </c>
      <c r="AV2199" s="21">
        <v>-0.75536475031699679</v>
      </c>
      <c r="AW2199" s="21">
        <v>70.468093467645119</v>
      </c>
      <c r="AX2199" s="21">
        <v>74.19038118876486</v>
      </c>
      <c r="AY2199" s="21">
        <v>0.28224575157674814</v>
      </c>
      <c r="AZ2199" s="21">
        <v>42.09487136447558</v>
      </c>
      <c r="BA2199" s="26">
        <v>1514.1725865483068</v>
      </c>
    </row>
    <row r="2200" spans="1:100" x14ac:dyDescent="0.25">
      <c r="A2200">
        <v>5171</v>
      </c>
      <c r="B2200" t="s">
        <v>2516</v>
      </c>
      <c r="C2200" s="26">
        <v>2</v>
      </c>
      <c r="D2200" s="21">
        <v>2.8020276524898078</v>
      </c>
      <c r="E2200" s="21">
        <v>-0.20655668975439376</v>
      </c>
      <c r="F2200" s="21">
        <v>-0.43741144310597091</v>
      </c>
      <c r="G2200" s="21">
        <v>-0.43173089995485003</v>
      </c>
      <c r="H2200" s="21">
        <v>-3.7088769561794299E-2</v>
      </c>
      <c r="I2200" s="21">
        <v>0</v>
      </c>
      <c r="J2200" s="21">
        <v>-2.225326173707658</v>
      </c>
      <c r="K2200" s="21">
        <v>-3.7088769561794299E-2</v>
      </c>
      <c r="L2200" s="21">
        <v>-1</v>
      </c>
      <c r="M2200" s="21">
        <v>-1</v>
      </c>
      <c r="N2200" s="21">
        <v>-0.74177539123588598</v>
      </c>
      <c r="O2200" s="21">
        <v>1.5333367354221563</v>
      </c>
      <c r="P2200" s="21">
        <v>-0.87832094182889531</v>
      </c>
      <c r="Q2200" s="21">
        <v>-1.7646050488647431</v>
      </c>
      <c r="R2200" s="21">
        <v>-0.5780892618667326</v>
      </c>
      <c r="S2200" s="21">
        <v>0.30792174152999885</v>
      </c>
      <c r="T2200" s="21">
        <v>0.18912706336314195</v>
      </c>
      <c r="U2200" s="21">
        <v>-4.0080003064557279E-2</v>
      </c>
      <c r="V2200" s="21">
        <v>-1.4930697925846059E-2</v>
      </c>
      <c r="W2200" s="21">
        <v>16.889203563278855</v>
      </c>
      <c r="X2200" s="21">
        <v>0.25762148097135718</v>
      </c>
      <c r="Y2200" s="21">
        <v>-1</v>
      </c>
      <c r="Z2200" s="21">
        <v>-1</v>
      </c>
      <c r="AA2200" s="21">
        <v>27.120070534714241</v>
      </c>
      <c r="AB2200" s="21">
        <v>-1.459481783610582E-2</v>
      </c>
      <c r="AC2200" s="21">
        <v>-1.4431291352628856E-2</v>
      </c>
      <c r="AD2200" s="21">
        <v>-1.7888505938832303E-2</v>
      </c>
      <c r="AE2200" s="21">
        <v>5.4590277314712932</v>
      </c>
      <c r="AF2200" s="21">
        <v>-1</v>
      </c>
      <c r="AG2200" s="21">
        <v>-1</v>
      </c>
      <c r="AH2200" s="21">
        <v>-1</v>
      </c>
      <c r="AI2200" s="21">
        <v>-8.4541728424780329E-3</v>
      </c>
      <c r="AJ2200" s="21">
        <v>-1.4930697925846059E-2</v>
      </c>
      <c r="AK2200" s="21">
        <v>0.24949099100186317</v>
      </c>
      <c r="AL2200" s="21">
        <v>-7.7663034012615831E-2</v>
      </c>
      <c r="AM2200" s="21">
        <v>0.28224239972963422</v>
      </c>
      <c r="AN2200" s="21">
        <v>-9.8801539514580441E-2</v>
      </c>
      <c r="AO2200" s="21">
        <v>7.5740162103994768</v>
      </c>
      <c r="AP2200" s="21">
        <v>-2.128854920076896</v>
      </c>
      <c r="AQ2200" s="21">
        <v>21.602347011380701</v>
      </c>
      <c r="AR2200" s="21">
        <v>0.52097373788662615</v>
      </c>
      <c r="AS2200" s="21">
        <v>0.32621282078686009</v>
      </c>
      <c r="AT2200" s="21">
        <v>-1</v>
      </c>
      <c r="AU2200" s="21">
        <v>-1</v>
      </c>
      <c r="AV2200" s="21">
        <v>-0.71543138339581469</v>
      </c>
      <c r="AW2200" s="21">
        <v>36.697575637293497</v>
      </c>
      <c r="AX2200" s="21">
        <v>36.574082471919496</v>
      </c>
      <c r="AY2200" s="21">
        <v>2.7042269850789585E-2</v>
      </c>
      <c r="AZ2200" s="21">
        <v>-24.461150005201063</v>
      </c>
      <c r="BA2200" s="26">
        <v>1410.7817048789304</v>
      </c>
    </row>
    <row r="2201" spans="1:100" x14ac:dyDescent="0.25">
      <c r="A2201">
        <v>5172</v>
      </c>
      <c r="B2201" t="s">
        <v>1169</v>
      </c>
      <c r="C2201" s="26">
        <v>3</v>
      </c>
      <c r="D2201" s="21">
        <v>3.9710963492918818</v>
      </c>
      <c r="E2201" s="21">
        <v>0</v>
      </c>
      <c r="F2201" s="21">
        <v>-0.44205190416172441</v>
      </c>
      <c r="G2201" s="21">
        <v>-0.44205190416172441</v>
      </c>
      <c r="H2201" s="21">
        <v>0.32191568642043539</v>
      </c>
      <c r="I2201" s="21">
        <v>0</v>
      </c>
      <c r="J2201" s="21">
        <v>19.314941185226118</v>
      </c>
      <c r="K2201" s="21">
        <v>0.32191568642043539</v>
      </c>
      <c r="L2201" s="21">
        <v>-1</v>
      </c>
      <c r="M2201" s="21">
        <v>-1</v>
      </c>
      <c r="N2201" s="21">
        <v>6.4383137284087084</v>
      </c>
      <c r="O2201" s="21">
        <v>22.843985630356283</v>
      </c>
      <c r="P2201" s="21">
        <v>0.79040771066552962</v>
      </c>
      <c r="Q2201" s="21">
        <v>6.4755872910346968</v>
      </c>
      <c r="R2201" s="21">
        <v>2.275004004222017</v>
      </c>
      <c r="S2201" s="21">
        <v>0.33333333333333354</v>
      </c>
      <c r="T2201" s="21">
        <v>0.26329499409414897</v>
      </c>
      <c r="U2201" s="21">
        <v>0.17303167523412899</v>
      </c>
      <c r="V2201" s="21">
        <v>0.1350989910247547</v>
      </c>
      <c r="W2201" s="21">
        <v>23.313732290637237</v>
      </c>
      <c r="X2201" s="21">
        <v>1.6759949393011702</v>
      </c>
      <c r="Y2201" s="21">
        <v>-1</v>
      </c>
      <c r="Z2201" s="21">
        <v>-1</v>
      </c>
      <c r="AA2201" s="21">
        <v>73.184040652558551</v>
      </c>
      <c r="AB2201" s="21">
        <v>0.24811534254294604</v>
      </c>
      <c r="AC2201" s="21">
        <v>0.10887235678737574</v>
      </c>
      <c r="AD2201" s="21">
        <v>0.59491838782366357</v>
      </c>
      <c r="AE2201" s="21">
        <v>47.59530435769927</v>
      </c>
      <c r="AF2201" s="21">
        <v>-1</v>
      </c>
      <c r="AG2201" s="21">
        <v>-1</v>
      </c>
      <c r="AH2201" s="21">
        <v>-1</v>
      </c>
      <c r="AI2201" s="21">
        <v>0</v>
      </c>
      <c r="AJ2201" s="21">
        <v>0.1350989910247547</v>
      </c>
      <c r="AK2201" s="21">
        <v>-0.30214542739170513</v>
      </c>
      <c r="AL2201" s="21">
        <v>-0.12539461826429421</v>
      </c>
      <c r="AM2201" s="21">
        <v>0.19095155743178929</v>
      </c>
      <c r="AN2201" s="21">
        <v>0.26746028899850099</v>
      </c>
      <c r="AO2201" s="21">
        <v>3.263061798836207</v>
      </c>
      <c r="AP2201" s="21">
        <v>6.0595341336410549</v>
      </c>
      <c r="AQ2201" s="21">
        <v>42.628673475863344</v>
      </c>
      <c r="AR2201" s="21">
        <v>0.90475899368636625</v>
      </c>
      <c r="AS2201" s="21">
        <v>1.9979106257216053</v>
      </c>
      <c r="AT2201" s="21">
        <v>-1</v>
      </c>
      <c r="AU2201" s="21">
        <v>-1</v>
      </c>
      <c r="AV2201" s="21">
        <v>1.8329521000602929</v>
      </c>
      <c r="AW2201" s="21">
        <v>102.08756041655589</v>
      </c>
      <c r="AX2201" s="21">
        <v>115.59745951903135</v>
      </c>
      <c r="AY2201" s="21">
        <v>0.29976373734281403</v>
      </c>
      <c r="AZ2201" s="21">
        <v>63.125291339130534</v>
      </c>
      <c r="BA2201" s="26">
        <v>1709.5333171605068</v>
      </c>
      <c r="CU2201" t="e">
        <v>#N/A</v>
      </c>
      <c r="CV2201" t="e">
        <v>#N/A</v>
      </c>
    </row>
    <row r="2202" spans="1:100" x14ac:dyDescent="0.25">
      <c r="A2202">
        <v>5173</v>
      </c>
      <c r="B2202" t="s">
        <v>1117</v>
      </c>
      <c r="C2202" s="26">
        <v>3</v>
      </c>
      <c r="D2202" s="21">
        <v>4.7385499042361481</v>
      </c>
      <c r="E2202" s="21">
        <v>-7.8447628201932466E-3</v>
      </c>
      <c r="F2202" s="21">
        <v>0.13606689668813268</v>
      </c>
      <c r="G2202" s="21">
        <v>0.13606689668813268</v>
      </c>
      <c r="H2202" s="21">
        <v>2.864193259950254E-2</v>
      </c>
      <c r="I2202" s="21">
        <v>0</v>
      </c>
      <c r="J2202" s="21">
        <v>1.7185159559701517</v>
      </c>
      <c r="K2202" s="21">
        <v>2.864193259950254E-2</v>
      </c>
      <c r="L2202" s="21">
        <v>-0.99999999999999833</v>
      </c>
      <c r="M2202" s="21">
        <v>-0.99999999999999833</v>
      </c>
      <c r="N2202" s="21">
        <v>0.5728386519900508</v>
      </c>
      <c r="O2202" s="21">
        <v>6.5931327568944331</v>
      </c>
      <c r="P2202" s="21">
        <v>2.4360168632362673</v>
      </c>
      <c r="Q2202" s="21">
        <v>-0.12213448541275715</v>
      </c>
      <c r="R2202" s="21">
        <v>0.23580359590438346</v>
      </c>
      <c r="S2202" s="21">
        <v>0.33333333333333309</v>
      </c>
      <c r="T2202" s="21">
        <v>0.30008328040386828</v>
      </c>
      <c r="U2202" s="21">
        <v>0.34360910105470871</v>
      </c>
      <c r="V2202" s="21">
        <v>-3.8470961803744652E-2</v>
      </c>
      <c r="W2202" s="21">
        <v>36.396512815546494</v>
      </c>
      <c r="X2202" s="21">
        <v>1.7270193039004078</v>
      </c>
      <c r="Y2202" s="21">
        <v>-0.99999999999999833</v>
      </c>
      <c r="Z2202" s="21">
        <v>-0.99999999999999833</v>
      </c>
      <c r="AA2202" s="21">
        <v>75.378723840502573</v>
      </c>
      <c r="AB2202" s="21">
        <v>4.8254938315525547E-2</v>
      </c>
      <c r="AC2202" s="21">
        <v>0.47899866059220131</v>
      </c>
      <c r="AD2202" s="21">
        <v>0.24767454967330704</v>
      </c>
      <c r="AE2202" s="21">
        <v>38.746407429051715</v>
      </c>
      <c r="AF2202" s="21">
        <v>-0.99999999999999833</v>
      </c>
      <c r="AG2202" s="21">
        <v>-0.99999999999999833</v>
      </c>
      <c r="AH2202" s="21">
        <v>-0.99999999999999833</v>
      </c>
      <c r="AI2202" s="21">
        <v>0</v>
      </c>
      <c r="AJ2202" s="21">
        <v>-3.8470961803744652E-2</v>
      </c>
      <c r="AK2202" s="21">
        <v>-1.0238933338348508E-2</v>
      </c>
      <c r="AL2202" s="21">
        <v>3.6885551459749505E-3</v>
      </c>
      <c r="AM2202" s="21">
        <v>-9.4926019199576217E-2</v>
      </c>
      <c r="AN2202" s="21">
        <v>-0.13578518394266303</v>
      </c>
      <c r="AO2202" s="21">
        <v>-2.4243451466811479</v>
      </c>
      <c r="AP2202" s="21">
        <v>-3.3761868228367007</v>
      </c>
      <c r="AQ2202" s="21">
        <v>38.115028771516656</v>
      </c>
      <c r="AR2202" s="21">
        <v>0.93855475298816549</v>
      </c>
      <c r="AS2202" s="21">
        <v>1.7556612364999102</v>
      </c>
      <c r="AT2202" s="21">
        <v>-0.99999999999999833</v>
      </c>
      <c r="AU2202" s="21">
        <v>-0.99999999999999833</v>
      </c>
      <c r="AV2202" s="21">
        <v>0.37187049259251614</v>
      </c>
      <c r="AW2202" s="21">
        <v>78.595669774560321</v>
      </c>
      <c r="AX2202" s="21">
        <v>74.748573594185871</v>
      </c>
      <c r="AY2202" s="21">
        <v>0.47570710583835768</v>
      </c>
      <c r="AZ2202" s="21">
        <v>37.601866052951685</v>
      </c>
      <c r="BA2202" s="26">
        <v>1528.0939033277164</v>
      </c>
    </row>
    <row r="2203" spans="1:100" x14ac:dyDescent="0.25">
      <c r="A2203">
        <v>5175</v>
      </c>
      <c r="B2203" t="s">
        <v>2395</v>
      </c>
      <c r="C2203" s="26">
        <v>3</v>
      </c>
      <c r="D2203" s="21">
        <v>4.5000290883652454</v>
      </c>
      <c r="E2203" s="21">
        <v>3.2860440921206588E-2</v>
      </c>
      <c r="F2203" s="21">
        <v>-2.6195359233524146E-2</v>
      </c>
      <c r="G2203" s="21">
        <v>-2.1889486151254998E-2</v>
      </c>
      <c r="H2203" s="21">
        <v>1.1086307309148766E-3</v>
      </c>
      <c r="I2203" s="21">
        <v>0</v>
      </c>
      <c r="J2203" s="21">
        <v>6.65178438548924E-2</v>
      </c>
      <c r="K2203" s="21">
        <v>1.1086307309148766E-3</v>
      </c>
      <c r="L2203" s="21">
        <v>-0.99999999999999933</v>
      </c>
      <c r="M2203" s="21">
        <v>-0.99999999999999933</v>
      </c>
      <c r="N2203" s="21">
        <v>2.2172614618297795E-2</v>
      </c>
      <c r="O2203" s="21">
        <v>4.5446574460688822</v>
      </c>
      <c r="P2203" s="21">
        <v>3.1810304428388769</v>
      </c>
      <c r="Q2203" s="21">
        <v>0.75130170902186599</v>
      </c>
      <c r="R2203" s="21">
        <v>0.64591715402858496</v>
      </c>
      <c r="S2203" s="21">
        <v>0.3333333333333332</v>
      </c>
      <c r="T2203" s="21">
        <v>0.39595386230072321</v>
      </c>
      <c r="U2203" s="21">
        <v>-6.7540171705756623E-3</v>
      </c>
      <c r="V2203" s="21">
        <v>0</v>
      </c>
      <c r="W2203" s="21">
        <v>28.856981909302625</v>
      </c>
      <c r="X2203" s="21">
        <v>0.74272384770699196</v>
      </c>
      <c r="Y2203" s="21">
        <v>-0.99999999999999933</v>
      </c>
      <c r="Z2203" s="21">
        <v>-0.99999999999999933</v>
      </c>
      <c r="AA2203" s="21">
        <v>40.677705405799578</v>
      </c>
      <c r="AB2203" s="21">
        <v>1.8972680603154823E-3</v>
      </c>
      <c r="AC2203" s="21">
        <v>0.16701254438922436</v>
      </c>
      <c r="AD2203" s="21">
        <v>5.4586314399827036E-2</v>
      </c>
      <c r="AE2203" s="21">
        <v>11.174806342468347</v>
      </c>
      <c r="AF2203" s="21">
        <v>-0.99999999999999933</v>
      </c>
      <c r="AG2203" s="21">
        <v>-0.99999999999999933</v>
      </c>
      <c r="AH2203" s="21">
        <v>-0.99999999999999933</v>
      </c>
      <c r="AI2203" s="21">
        <v>0</v>
      </c>
      <c r="AJ2203" s="21">
        <v>0</v>
      </c>
      <c r="AK2203" s="21">
        <v>0.30099591390211133</v>
      </c>
      <c r="AL2203" s="21">
        <v>-7.2624975690788462E-2</v>
      </c>
      <c r="AM2203" s="21">
        <v>0.24777162319216925</v>
      </c>
      <c r="AN2203" s="21">
        <v>-6.471370678410561E-2</v>
      </c>
      <c r="AO2203" s="21">
        <v>7.6992701493147901</v>
      </c>
      <c r="AP2203" s="21">
        <v>-1.980967548056584</v>
      </c>
      <c r="AQ2203" s="21">
        <v>28.923499753157511</v>
      </c>
      <c r="AR2203" s="21">
        <v>0.72253317846348086</v>
      </c>
      <c r="AS2203" s="21">
        <v>0.7438324784379069</v>
      </c>
      <c r="AT2203" s="21">
        <v>-0.99999999999999933</v>
      </c>
      <c r="AU2203" s="21">
        <v>-0.99999999999999933</v>
      </c>
      <c r="AV2203" s="21">
        <v>0.62402766787732999</v>
      </c>
      <c r="AW2203" s="21">
        <v>43.241395303811871</v>
      </c>
      <c r="AX2203" s="21">
        <v>43.241395303811871</v>
      </c>
      <c r="AY2203" s="21">
        <v>9.9950417305372088E-2</v>
      </c>
      <c r="AZ2203" s="21">
        <v>-36.536119554632045</v>
      </c>
      <c r="BA2203" s="26">
        <v>1361.4128854273088</v>
      </c>
    </row>
    <row r="2204" spans="1:100" x14ac:dyDescent="0.25">
      <c r="A2204">
        <v>5176</v>
      </c>
      <c r="B2204" t="s">
        <v>2517</v>
      </c>
      <c r="C2204" s="26">
        <v>3</v>
      </c>
      <c r="D2204" s="21">
        <v>4.588155402419404</v>
      </c>
      <c r="E2204" s="21">
        <v>-1.7328996298074412E-2</v>
      </c>
      <c r="F2204" s="21">
        <v>-0.64045906844746225</v>
      </c>
      <c r="G2204" s="21">
        <v>-0.64045906844746225</v>
      </c>
      <c r="H2204" s="21">
        <v>0.2602270445013003</v>
      </c>
      <c r="I2204" s="21">
        <v>0</v>
      </c>
      <c r="J2204" s="21">
        <v>15.613622670078019</v>
      </c>
      <c r="K2204" s="21">
        <v>0.2602270445013003</v>
      </c>
      <c r="L2204" s="21">
        <v>-0.99999999999999922</v>
      </c>
      <c r="M2204" s="21">
        <v>-0.99999999999999922</v>
      </c>
      <c r="N2204" s="21">
        <v>5.2045408900260055</v>
      </c>
      <c r="O2204" s="21">
        <v>19.561319004049952</v>
      </c>
      <c r="P2204" s="21">
        <v>-6.8414662942446087</v>
      </c>
      <c r="Q2204" s="21">
        <v>-4.5388226445500255</v>
      </c>
      <c r="R2204" s="21">
        <v>-2.3180913820215387</v>
      </c>
      <c r="S2204" s="21">
        <v>0.32441763262768464</v>
      </c>
      <c r="T2204" s="21">
        <v>0.22377388804410431</v>
      </c>
      <c r="U2204" s="21">
        <v>0.17156277293943173</v>
      </c>
      <c r="V2204" s="21">
        <v>1.1162348810692634E-3</v>
      </c>
      <c r="W2204" s="21">
        <v>18.425739359639593</v>
      </c>
      <c r="X2204" s="21">
        <v>0.87729576795243513</v>
      </c>
      <c r="Y2204" s="21">
        <v>-0.99999999999999922</v>
      </c>
      <c r="Z2204" s="21">
        <v>-0.99999999999999922</v>
      </c>
      <c r="AA2204" s="21">
        <v>26.841500039036095</v>
      </c>
      <c r="AB2204" s="21">
        <v>0.30189996550871034</v>
      </c>
      <c r="AC2204" s="21">
        <v>0.169786263642389</v>
      </c>
      <c r="AD2204" s="21">
        <v>-0.25700918792273858</v>
      </c>
      <c r="AE2204" s="21">
        <v>10.733852061418041</v>
      </c>
      <c r="AF2204" s="21">
        <v>-0.99999999999999922</v>
      </c>
      <c r="AG2204" s="21">
        <v>-0.99999999999999922</v>
      </c>
      <c r="AH2204" s="21">
        <v>-0.99999999999999922</v>
      </c>
      <c r="AI2204" s="21">
        <v>-5.3180600064236264E-2</v>
      </c>
      <c r="AJ2204" s="21">
        <v>1.1162348810692634E-3</v>
      </c>
      <c r="AK2204" s="21">
        <v>4.1596162291297686E-2</v>
      </c>
      <c r="AL2204" s="21">
        <v>-9.1177258736474392E-2</v>
      </c>
      <c r="AM2204" s="21">
        <v>0.6176830110898095</v>
      </c>
      <c r="AN2204" s="21">
        <v>0.20359273982198406</v>
      </c>
      <c r="AO2204" s="21">
        <v>15.650056088701721</v>
      </c>
      <c r="AP2204" s="21">
        <v>4.6339322018672293</v>
      </c>
      <c r="AQ2204" s="21">
        <v>34.039362029717594</v>
      </c>
      <c r="AR2204" s="21">
        <v>0.72087052849228983</v>
      </c>
      <c r="AS2204" s="21">
        <v>1.1375228124537344</v>
      </c>
      <c r="AT2204" s="21">
        <v>-0.99999999999999922</v>
      </c>
      <c r="AU2204" s="21">
        <v>-0.99999999999999922</v>
      </c>
      <c r="AV2204" s="21">
        <v>-2.9585504504690006</v>
      </c>
      <c r="AW2204" s="21">
        <v>51.036751244953258</v>
      </c>
      <c r="AX2204" s="21">
        <v>50.084762731775463</v>
      </c>
      <c r="AY2204" s="21">
        <v>0.17575219125233751</v>
      </c>
      <c r="AZ2204" s="21">
        <v>-22.700582056321199</v>
      </c>
      <c r="BA2204" s="26">
        <v>1422.2950214166706</v>
      </c>
    </row>
    <row r="2205" spans="1:100" x14ac:dyDescent="0.25">
      <c r="A2205">
        <v>5178</v>
      </c>
      <c r="B2205" t="s">
        <v>2518</v>
      </c>
      <c r="C2205" s="26">
        <v>3</v>
      </c>
      <c r="D2205" s="21">
        <v>5.3512379110006867</v>
      </c>
      <c r="E2205" s="21">
        <v>0</v>
      </c>
      <c r="F2205" s="21">
        <v>-0.5188920509774011</v>
      </c>
      <c r="G2205" s="21">
        <v>-0.5188920509774011</v>
      </c>
      <c r="H2205" s="21">
        <v>0.25492088596154389</v>
      </c>
      <c r="I2205" s="21">
        <v>0</v>
      </c>
      <c r="J2205" s="21">
        <v>15.295253157692636</v>
      </c>
      <c r="K2205" s="21">
        <v>0.25492088596154389</v>
      </c>
      <c r="L2205" s="21">
        <v>-1.0000000000000004</v>
      </c>
      <c r="M2205" s="21">
        <v>-1.0000000000000004</v>
      </c>
      <c r="N2205" s="21">
        <v>5.0984177192308806</v>
      </c>
      <c r="O2205" s="21">
        <v>20.127599017715916</v>
      </c>
      <c r="P2205" s="21">
        <v>-0.32980955411483937</v>
      </c>
      <c r="Q2205" s="21">
        <v>-9.0271277870139555E-2</v>
      </c>
      <c r="R2205" s="21">
        <v>-3.7755637076447086E-2</v>
      </c>
      <c r="S2205" s="21">
        <v>0.33333333333333359</v>
      </c>
      <c r="T2205" s="21">
        <v>0.21094800238401495</v>
      </c>
      <c r="U2205" s="21">
        <v>0.14715877635382896</v>
      </c>
      <c r="V2205" s="21">
        <v>0</v>
      </c>
      <c r="W2205" s="21">
        <v>17.460769044385341</v>
      </c>
      <c r="X2205" s="21">
        <v>0.87515272235371966</v>
      </c>
      <c r="Y2205" s="21">
        <v>-1.0000000000000004</v>
      </c>
      <c r="Z2205" s="21">
        <v>-1.0000000000000004</v>
      </c>
      <c r="AA2205" s="21">
        <v>33.441567748043902</v>
      </c>
      <c r="AB2205" s="21">
        <v>0.23672613015265234</v>
      </c>
      <c r="AC2205" s="21">
        <v>-1.1037714895224079E-2</v>
      </c>
      <c r="AD2205" s="21">
        <v>9.4682671557271808E-2</v>
      </c>
      <c r="AE2205" s="21">
        <v>16.018554340735008</v>
      </c>
      <c r="AF2205" s="21">
        <v>-1.0000000000000004</v>
      </c>
      <c r="AG2205" s="21">
        <v>-1.0000000000000004</v>
      </c>
      <c r="AH2205" s="21">
        <v>-1.0000000000000004</v>
      </c>
      <c r="AI2205" s="21">
        <v>0</v>
      </c>
      <c r="AJ2205" s="21">
        <v>0</v>
      </c>
      <c r="AK2205" s="21">
        <v>0.13957140307851021</v>
      </c>
      <c r="AL2205" s="21">
        <v>0.14258933851171074</v>
      </c>
      <c r="AM2205" s="21">
        <v>0.21605778117627344</v>
      </c>
      <c r="AN2205" s="21">
        <v>1.4047752154177015E-2</v>
      </c>
      <c r="AO2205" s="21">
        <v>6.0993015447993866</v>
      </c>
      <c r="AP2205" s="21">
        <v>1.0641404964129813</v>
      </c>
      <c r="AQ2205" s="21">
        <v>32.756022202077958</v>
      </c>
      <c r="AR2205" s="21">
        <v>0.69144011207117739</v>
      </c>
      <c r="AS2205" s="21">
        <v>1.1300736083152636</v>
      </c>
      <c r="AT2205" s="21">
        <v>-1.0000000000000004</v>
      </c>
      <c r="AU2205" s="21">
        <v>-1.0000000000000004</v>
      </c>
      <c r="AV2205" s="21">
        <v>-0.55664768805384812</v>
      </c>
      <c r="AW2205" s="21">
        <v>54.633307262172778</v>
      </c>
      <c r="AX2205" s="21">
        <v>54.633307262172778</v>
      </c>
      <c r="AY2205" s="21">
        <v>-5.3564568735536833E-4</v>
      </c>
      <c r="AZ2205" s="21">
        <v>8.9633437505729159</v>
      </c>
      <c r="BA2205" s="26">
        <v>1412.2400150877895</v>
      </c>
    </row>
    <row r="2206" spans="1:100" x14ac:dyDescent="0.25">
      <c r="A2206">
        <v>5179</v>
      </c>
      <c r="B2206" t="s">
        <v>2519</v>
      </c>
      <c r="C2206" s="26">
        <v>3</v>
      </c>
      <c r="D2206" s="21">
        <v>4.3538061289652878</v>
      </c>
      <c r="E2206" s="21">
        <v>-7.2717166279099812E-2</v>
      </c>
      <c r="F2206" s="21">
        <v>0.94515434796490394</v>
      </c>
      <c r="G2206" s="21">
        <v>0.92190397570639215</v>
      </c>
      <c r="H2206" s="21">
        <v>-0.37546704621417942</v>
      </c>
      <c r="I2206" s="21">
        <v>0</v>
      </c>
      <c r="J2206" s="21">
        <v>-22.528022772850765</v>
      </c>
      <c r="K2206" s="21">
        <v>-0.37546704621417942</v>
      </c>
      <c r="L2206" s="21">
        <v>-0.99999999999999956</v>
      </c>
      <c r="M2206" s="21">
        <v>-0.99999999999999956</v>
      </c>
      <c r="N2206" s="21">
        <v>-7.5093409242835918</v>
      </c>
      <c r="O2206" s="21">
        <v>-17.252312668179087</v>
      </c>
      <c r="P2206" s="21">
        <v>5.668370903671148E-2</v>
      </c>
      <c r="Q2206" s="21">
        <v>0.78200943428784775</v>
      </c>
      <c r="R2206" s="21">
        <v>0.24294329197059369</v>
      </c>
      <c r="S2206" s="21">
        <v>0.33333333333333293</v>
      </c>
      <c r="T2206" s="21">
        <v>0.2925938089419412</v>
      </c>
      <c r="U2206" s="21">
        <v>-5.5288378395065577E-2</v>
      </c>
      <c r="V2206" s="21">
        <v>0</v>
      </c>
      <c r="W2206" s="21">
        <v>37.844232403775536</v>
      </c>
      <c r="X2206" s="21">
        <v>0.73731734791745041</v>
      </c>
      <c r="Y2206" s="21">
        <v>-0.99999999999999956</v>
      </c>
      <c r="Z2206" s="21">
        <v>-0.99999999999999956</v>
      </c>
      <c r="AA2206" s="21">
        <v>41.064263287604632</v>
      </c>
      <c r="AB2206" s="21">
        <v>-6.8394528512617861E-2</v>
      </c>
      <c r="AC2206" s="21">
        <v>0.12306226808629288</v>
      </c>
      <c r="AD2206" s="21">
        <v>4.8740122634953198E-3</v>
      </c>
      <c r="AE2206" s="21">
        <v>2.977087591858516</v>
      </c>
      <c r="AF2206" s="21">
        <v>-0.99999999999999956</v>
      </c>
      <c r="AG2206" s="21">
        <v>-0.99999999999999956</v>
      </c>
      <c r="AH2206" s="21">
        <v>-0.99999999999999956</v>
      </c>
      <c r="AI2206" s="21">
        <v>1.556774100037607E-3</v>
      </c>
      <c r="AJ2206" s="21">
        <v>0</v>
      </c>
      <c r="AK2206" s="21">
        <v>0.53364410744259194</v>
      </c>
      <c r="AL2206" s="21">
        <v>0.16083670968102509</v>
      </c>
      <c r="AM2206" s="21">
        <v>-0.31641980734220521</v>
      </c>
      <c r="AN2206" s="21">
        <v>-0.17707044298522776</v>
      </c>
      <c r="AO2206" s="21">
        <v>-5.2422746463421674</v>
      </c>
      <c r="AP2206" s="21">
        <v>-3.6225775262255682</v>
      </c>
      <c r="AQ2206" s="21">
        <v>15.316209630924771</v>
      </c>
      <c r="AR2206" s="21">
        <v>0.57063876388020829</v>
      </c>
      <c r="AS2206" s="21">
        <v>0.36185030170327059</v>
      </c>
      <c r="AT2206" s="21">
        <v>-0.99999999999999956</v>
      </c>
      <c r="AU2206" s="21">
        <v>-0.99999999999999956</v>
      </c>
      <c r="AV2206" s="21">
        <v>1.1648472676769861</v>
      </c>
      <c r="AW2206" s="21">
        <v>20.18937309319999</v>
      </c>
      <c r="AX2206" s="21">
        <v>20.220508575200739</v>
      </c>
      <c r="AY2206" s="21">
        <v>0.10393569547222761</v>
      </c>
      <c r="AZ2206" s="21">
        <v>-14.70953057028229</v>
      </c>
      <c r="BA2206" s="26">
        <v>1439.197195526431</v>
      </c>
    </row>
    <row r="2207" spans="1:100" x14ac:dyDescent="0.25">
      <c r="A2207">
        <v>5180</v>
      </c>
      <c r="B2207" t="s">
        <v>2520</v>
      </c>
      <c r="C2207" s="26">
        <v>3</v>
      </c>
      <c r="D2207" s="21">
        <v>3.7030651378506638</v>
      </c>
      <c r="E2207" s="21">
        <v>0</v>
      </c>
      <c r="F2207" s="21">
        <v>-0.21802094093552557</v>
      </c>
      <c r="G2207" s="21">
        <v>-0.21802094093552557</v>
      </c>
      <c r="H2207" s="21">
        <v>5.2376198606236136E-2</v>
      </c>
      <c r="I2207" s="21">
        <v>0</v>
      </c>
      <c r="J2207" s="21">
        <v>3.1425719163741643</v>
      </c>
      <c r="K2207" s="21">
        <v>5.2376198606236136E-2</v>
      </c>
      <c r="L2207" s="21">
        <v>-0.99999999999999956</v>
      </c>
      <c r="M2207" s="21">
        <v>-0.99999999999999956</v>
      </c>
      <c r="N2207" s="21">
        <v>1.0475239721247216</v>
      </c>
      <c r="O2207" s="21">
        <v>6.6276161132892994</v>
      </c>
      <c r="P2207" s="21">
        <v>-3.011478536051343E-2</v>
      </c>
      <c r="Q2207" s="21">
        <v>1.7946352143470756</v>
      </c>
      <c r="R2207" s="21">
        <v>0.45728974444522835</v>
      </c>
      <c r="S2207" s="21">
        <v>0.3333333333333332</v>
      </c>
      <c r="T2207" s="21">
        <v>0.34786990662458955</v>
      </c>
      <c r="U2207" s="21">
        <v>-5.9925001631591701E-2</v>
      </c>
      <c r="V2207" s="21">
        <v>0</v>
      </c>
      <c r="W2207" s="21">
        <v>22.756081588803781</v>
      </c>
      <c r="X2207" s="21">
        <v>0.40726934846847296</v>
      </c>
      <c r="Y2207" s="21">
        <v>-0.99999999999999956</v>
      </c>
      <c r="Z2207" s="21">
        <v>-0.99999999999999956</v>
      </c>
      <c r="AA2207" s="21">
        <v>27.553480530636911</v>
      </c>
      <c r="AB2207" s="21">
        <v>-3.7091923610939777E-2</v>
      </c>
      <c r="AC2207" s="21">
        <v>2.3752330404819139E-2</v>
      </c>
      <c r="AD2207" s="21">
        <v>0.10014177715387816</v>
      </c>
      <c r="AE2207" s="21">
        <v>4.340109197387874</v>
      </c>
      <c r="AF2207" s="21">
        <v>-0.99999999999999956</v>
      </c>
      <c r="AG2207" s="21">
        <v>-0.99999999999999956</v>
      </c>
      <c r="AH2207" s="21">
        <v>-0.99999999999999956</v>
      </c>
      <c r="AI2207" s="21">
        <v>0</v>
      </c>
      <c r="AJ2207" s="21">
        <v>0</v>
      </c>
      <c r="AK2207" s="21">
        <v>-6.1076861194145043E-2</v>
      </c>
      <c r="AL2207" s="21">
        <v>9.2365872243391656E-2</v>
      </c>
      <c r="AM2207" s="21">
        <v>-0.10356344574234672</v>
      </c>
      <c r="AN2207" s="21">
        <v>-0.20746946279415043</v>
      </c>
      <c r="AO2207" s="21">
        <v>-2.8944704495293947</v>
      </c>
      <c r="AP2207" s="21">
        <v>-4.724907208636802</v>
      </c>
      <c r="AQ2207" s="21">
        <v>25.898653505177993</v>
      </c>
      <c r="AR2207" s="21">
        <v>0.62127823832633111</v>
      </c>
      <c r="AS2207" s="21">
        <v>0.45964554707470906</v>
      </c>
      <c r="AT2207" s="21">
        <v>-0.99999999999999956</v>
      </c>
      <c r="AU2207" s="21">
        <v>-0.99999999999999956</v>
      </c>
      <c r="AV2207" s="21">
        <v>0.23926880350970259</v>
      </c>
      <c r="AW2207" s="21">
        <v>29.45618943528941</v>
      </c>
      <c r="AX2207" s="21">
        <v>29.45618943528941</v>
      </c>
      <c r="AY2207" s="21">
        <v>-0.12229975077595596</v>
      </c>
      <c r="AZ2207" s="21">
        <v>-47.005211420127161</v>
      </c>
      <c r="BA2207" s="26">
        <v>1401.1914347711709</v>
      </c>
      <c r="CU2207" t="e">
        <v>#N/A</v>
      </c>
      <c r="CV2207" t="e">
        <v>#N/A</v>
      </c>
    </row>
    <row r="2208" spans="1:100" x14ac:dyDescent="0.25">
      <c r="A2208">
        <v>5181</v>
      </c>
      <c r="B2208" t="s">
        <v>2521</v>
      </c>
      <c r="C2208" s="26">
        <v>3</v>
      </c>
      <c r="D2208" s="21">
        <v>4.8401595485473079</v>
      </c>
      <c r="E2208" s="21">
        <v>0</v>
      </c>
      <c r="F2208" s="21">
        <v>-0.47290601039892316</v>
      </c>
      <c r="G2208" s="21">
        <v>-0.47290601039892316</v>
      </c>
      <c r="H2208" s="21">
        <v>0.3911252468485748</v>
      </c>
      <c r="I2208" s="21">
        <v>0</v>
      </c>
      <c r="J2208" s="21">
        <v>23.467514810914498</v>
      </c>
      <c r="K2208" s="21">
        <v>0.3911252468485748</v>
      </c>
      <c r="L2208" s="21">
        <v>-1</v>
      </c>
      <c r="M2208" s="21">
        <v>-1</v>
      </c>
      <c r="N2208" s="21">
        <v>7.8225049369715016</v>
      </c>
      <c r="O2208" s="21">
        <v>27.83476834906287</v>
      </c>
      <c r="P2208" s="21">
        <v>2.5528799022390178E-2</v>
      </c>
      <c r="Q2208" s="21">
        <v>-3.0584330852408383</v>
      </c>
      <c r="R2208" s="21">
        <v>-0.93042571906565841</v>
      </c>
      <c r="S2208" s="21">
        <v>0.33333333333333348</v>
      </c>
      <c r="T2208" s="21">
        <v>0.35329950606069516</v>
      </c>
      <c r="U2208" s="21">
        <v>0.42991627070921945</v>
      </c>
      <c r="V2208" s="21">
        <v>-1.2360446720214439E-2</v>
      </c>
      <c r="W2208" s="21">
        <v>28.522536661378354</v>
      </c>
      <c r="X2208" s="21">
        <v>1.9562293181535657</v>
      </c>
      <c r="Y2208" s="21">
        <v>-1</v>
      </c>
      <c r="Z2208" s="21">
        <v>-1</v>
      </c>
      <c r="AA2208" s="21">
        <v>58.737431885626663</v>
      </c>
      <c r="AB2208" s="21">
        <v>0.32255549074583428</v>
      </c>
      <c r="AC2208" s="21">
        <v>5.3731954329632917E-2</v>
      </c>
      <c r="AD2208" s="21">
        <v>0.24661897379081255</v>
      </c>
      <c r="AE2208" s="21">
        <v>31.145320943313934</v>
      </c>
      <c r="AF2208" s="21">
        <v>-1</v>
      </c>
      <c r="AG2208" s="21">
        <v>-1</v>
      </c>
      <c r="AH2208" s="21">
        <v>-1</v>
      </c>
      <c r="AI2208" s="21">
        <v>-2.6570307237706026E-2</v>
      </c>
      <c r="AJ2208" s="21">
        <v>-1.2360446720214439E-2</v>
      </c>
      <c r="AK2208" s="21">
        <v>0.58094775507901919</v>
      </c>
      <c r="AL2208" s="21">
        <v>-0.10929738426686243</v>
      </c>
      <c r="AM2208" s="21">
        <v>0.16509069593657855</v>
      </c>
      <c r="AN2208" s="21">
        <v>4.4592998121384425E-2</v>
      </c>
      <c r="AO2208" s="21">
        <v>7.0320061738095605</v>
      </c>
      <c r="AP2208" s="21">
        <v>0.56833803170029873</v>
      </c>
      <c r="AQ2208" s="21">
        <v>51.990051472292869</v>
      </c>
      <c r="AR2208" s="21">
        <v>1.1041886633830331</v>
      </c>
      <c r="AS2208" s="21">
        <v>2.3473545650021417</v>
      </c>
      <c r="AT2208" s="21">
        <v>-1</v>
      </c>
      <c r="AU2208" s="21">
        <v>-1</v>
      </c>
      <c r="AV2208" s="21">
        <v>-1.4033317294645817</v>
      </c>
      <c r="AW2208" s="21">
        <v>87.140538266389868</v>
      </c>
      <c r="AX2208" s="21">
        <v>85.373087449614303</v>
      </c>
      <c r="AY2208" s="21">
        <v>0.1845712139852313</v>
      </c>
      <c r="AZ2208" s="21">
        <v>-11.466841147322327</v>
      </c>
      <c r="BA2208" s="26">
        <v>1454.8135152966054</v>
      </c>
      <c r="CU2208" t="e">
        <v>#N/A</v>
      </c>
      <c r="CV2208" t="e">
        <v>#N/A</v>
      </c>
    </row>
    <row r="2209" spans="1:100" x14ac:dyDescent="0.25">
      <c r="A2209">
        <v>5182</v>
      </c>
      <c r="B2209" t="s">
        <v>2522</v>
      </c>
      <c r="C2209" s="26">
        <v>3</v>
      </c>
      <c r="D2209" s="21">
        <v>5.6444050215630206</v>
      </c>
      <c r="E2209" s="21">
        <v>0</v>
      </c>
      <c r="F2209" s="21">
        <v>1.8795937471557372E-3</v>
      </c>
      <c r="G2209" s="21">
        <v>1.8795937471557372E-3</v>
      </c>
      <c r="H2209" s="21">
        <v>9.7724289784680285E-2</v>
      </c>
      <c r="I2209" s="21">
        <v>0</v>
      </c>
      <c r="J2209" s="21">
        <v>5.863457387080814</v>
      </c>
      <c r="K2209" s="21">
        <v>9.7724289784680285E-2</v>
      </c>
      <c r="L2209" s="21">
        <v>-1.0000000000000004</v>
      </c>
      <c r="M2209" s="21">
        <v>-1.0000000000000004</v>
      </c>
      <c r="N2209" s="21">
        <v>1.9544857956936053</v>
      </c>
      <c r="O2209" s="21">
        <v>11.509742002390988</v>
      </c>
      <c r="P2209" s="21">
        <v>-0.38936513267526318</v>
      </c>
      <c r="Q2209" s="21">
        <v>-5.2332035660617018E-2</v>
      </c>
      <c r="R2209" s="21">
        <v>-1.1938412964198569E-2</v>
      </c>
      <c r="S2209" s="21">
        <v>0.33333333333333359</v>
      </c>
      <c r="T2209" s="21">
        <v>0.33843788253278928</v>
      </c>
      <c r="U2209" s="21">
        <v>1.0450132141989497E-2</v>
      </c>
      <c r="V2209" s="21">
        <v>-1.7763387451383957E-2</v>
      </c>
      <c r="W2209" s="21">
        <v>22.669346830881928</v>
      </c>
      <c r="X2209" s="21">
        <v>0.51437167914055271</v>
      </c>
      <c r="Y2209" s="21">
        <v>-1.0000000000000004</v>
      </c>
      <c r="Z2209" s="21">
        <v>-1.0000000000000004</v>
      </c>
      <c r="AA2209" s="21">
        <v>55.520732551784548</v>
      </c>
      <c r="AB2209" s="21">
        <v>0.39231801849933767</v>
      </c>
      <c r="AC2209" s="21">
        <v>0.27557571228997524</v>
      </c>
      <c r="AD2209" s="21">
        <v>-1.0627248111976673E-2</v>
      </c>
      <c r="AE2209" s="21">
        <v>32.863324133866811</v>
      </c>
      <c r="AF2209" s="21">
        <v>-1.0000000000000004</v>
      </c>
      <c r="AG2209" s="21">
        <v>-1.0000000000000004</v>
      </c>
      <c r="AH2209" s="21">
        <v>-1.0000000000000004</v>
      </c>
      <c r="AI2209" s="21">
        <v>0</v>
      </c>
      <c r="AJ2209" s="21">
        <v>-1.7763387451383957E-2</v>
      </c>
      <c r="AK2209" s="21">
        <v>0.24489722914040155</v>
      </c>
      <c r="AL2209" s="21">
        <v>-0.11471070470559866</v>
      </c>
      <c r="AM2209" s="21">
        <v>6.6444251759030983E-3</v>
      </c>
      <c r="AN2209" s="21">
        <v>0.2747274707620781</v>
      </c>
      <c r="AO2209" s="21">
        <v>1.3905967750995867</v>
      </c>
      <c r="AP2209" s="21">
        <v>6.2946332455239586</v>
      </c>
      <c r="AQ2209" s="21">
        <v>28.532804217962742</v>
      </c>
      <c r="AR2209" s="21">
        <v>0.66445796055672846</v>
      </c>
      <c r="AS2209" s="21">
        <v>0.61209596892523299</v>
      </c>
      <c r="AT2209" s="21">
        <v>-1.0000000000000004</v>
      </c>
      <c r="AU2209" s="21">
        <v>-1.0000000000000004</v>
      </c>
      <c r="AV2209" s="21">
        <v>-1.0058819217042832E-2</v>
      </c>
      <c r="AW2209" s="21">
        <v>73.325107799699538</v>
      </c>
      <c r="AX2209" s="21">
        <v>71.548769054561163</v>
      </c>
      <c r="AY2209" s="21">
        <v>-2.5558771955525098E-2</v>
      </c>
      <c r="AZ2209" s="21">
        <v>-16.944061610875508</v>
      </c>
      <c r="BA2209" s="26">
        <v>1409.0141161738595</v>
      </c>
    </row>
    <row r="2210" spans="1:100" x14ac:dyDescent="0.25">
      <c r="A2210">
        <v>5183</v>
      </c>
      <c r="B2210" t="s">
        <v>2523</v>
      </c>
      <c r="C2210" s="26">
        <v>3</v>
      </c>
      <c r="D2210" s="21">
        <v>5.295048408435866</v>
      </c>
      <c r="E2210" s="21">
        <v>0</v>
      </c>
      <c r="F2210" s="21">
        <v>-1.3100232453642831E-3</v>
      </c>
      <c r="G2210" s="21">
        <v>-1.3100232453642831E-3</v>
      </c>
      <c r="H2210" s="21">
        <v>0.10097822205481044</v>
      </c>
      <c r="I2210" s="21">
        <v>0</v>
      </c>
      <c r="J2210" s="21">
        <v>6.0586933232886304</v>
      </c>
      <c r="K2210" s="21">
        <v>0.10097822205481044</v>
      </c>
      <c r="L2210" s="21">
        <v>-1</v>
      </c>
      <c r="M2210" s="21">
        <v>-1</v>
      </c>
      <c r="N2210" s="21">
        <v>2.0195644410962101</v>
      </c>
      <c r="O2210" s="21">
        <v>11.352431708479132</v>
      </c>
      <c r="P2210" s="21">
        <v>-4.5151078421508707E-2</v>
      </c>
      <c r="Q2210" s="21">
        <v>-4.9396502581491544E-2</v>
      </c>
      <c r="R2210" s="21">
        <v>-4.3312011639833961E-3</v>
      </c>
      <c r="S2210" s="21">
        <v>0.33333333333333326</v>
      </c>
      <c r="T2210" s="21">
        <v>0.36920214929114753</v>
      </c>
      <c r="U2210" s="21">
        <v>0.29070579825453791</v>
      </c>
      <c r="V2210" s="21">
        <v>7.357911614898105E-2</v>
      </c>
      <c r="W2210" s="21">
        <v>38.633686998927566</v>
      </c>
      <c r="X2210" s="21">
        <v>2.2276073186960708</v>
      </c>
      <c r="Y2210" s="21">
        <v>-1</v>
      </c>
      <c r="Z2210" s="21">
        <v>-1</v>
      </c>
      <c r="AA2210" s="21">
        <v>68.948868561302177</v>
      </c>
      <c r="AB2210" s="21">
        <v>6.9752261733412049E-2</v>
      </c>
      <c r="AC2210" s="21">
        <v>0.23068181153725381</v>
      </c>
      <c r="AD2210" s="21">
        <v>0.30595618200010588</v>
      </c>
      <c r="AE2210" s="21">
        <v>30.31951276353859</v>
      </c>
      <c r="AF2210" s="21">
        <v>-1</v>
      </c>
      <c r="AG2210" s="21">
        <v>-1</v>
      </c>
      <c r="AH2210" s="21">
        <v>-1</v>
      </c>
      <c r="AI2210" s="21">
        <v>0</v>
      </c>
      <c r="AJ2210" s="21">
        <v>7.357911614898105E-2</v>
      </c>
      <c r="AK2210" s="21">
        <v>9.5952571940638318E-2</v>
      </c>
      <c r="AL2210" s="21">
        <v>0.17566690213289693</v>
      </c>
      <c r="AM2210" s="21">
        <v>-9.8857011142218856E-3</v>
      </c>
      <c r="AN2210" s="21">
        <v>-3.5884597643858901E-2</v>
      </c>
      <c r="AO2210" s="21">
        <v>0.23262033184764441</v>
      </c>
      <c r="AP2210" s="21">
        <v>-1.878043043198796E-2</v>
      </c>
      <c r="AQ2210" s="21">
        <v>44.692380322216216</v>
      </c>
      <c r="AR2210" s="21">
        <v>1.0668203970279999</v>
      </c>
      <c r="AS2210" s="21">
        <v>2.3285855407508822</v>
      </c>
      <c r="AT2210" s="21">
        <v>-1</v>
      </c>
      <c r="AU2210" s="21">
        <v>-1</v>
      </c>
      <c r="AV2210" s="21">
        <v>-5.6412244093476966E-3</v>
      </c>
      <c r="AW2210" s="21">
        <v>80.282519839349305</v>
      </c>
      <c r="AX2210" s="21">
        <v>87.640431454247405</v>
      </c>
      <c r="AY2210" s="21">
        <v>0.30330876635401977</v>
      </c>
      <c r="AZ2210" s="21">
        <v>19.384328137756913</v>
      </c>
      <c r="BA2210" s="26">
        <v>1467.8052000854946</v>
      </c>
      <c r="CU2210" t="e">
        <v>#N/A</v>
      </c>
      <c r="CV2210" t="e">
        <v>#N/A</v>
      </c>
    </row>
    <row r="2211" spans="1:100" x14ac:dyDescent="0.25">
      <c r="A2211">
        <v>5186</v>
      </c>
      <c r="B2211" t="s">
        <v>2524</v>
      </c>
      <c r="C2211" s="26">
        <v>3</v>
      </c>
      <c r="D2211" s="21">
        <v>-0.90506968685432687</v>
      </c>
      <c r="E2211" s="21">
        <v>-0.49372467552903154</v>
      </c>
      <c r="F2211" s="21">
        <v>0.14607533465415415</v>
      </c>
      <c r="G2211" s="21">
        <v>-2.0829417387564133E-3</v>
      </c>
      <c r="H2211" s="21">
        <v>2.3693157224397632E-2</v>
      </c>
      <c r="I2211" s="21">
        <v>1.06223322686913E-2</v>
      </c>
      <c r="J2211" s="21">
        <v>2.058929369585337</v>
      </c>
      <c r="K2211" s="21">
        <v>3.4315489493088949E-2</v>
      </c>
      <c r="L2211" s="21">
        <v>-0.99999999999999989</v>
      </c>
      <c r="M2211" s="21">
        <v>-0.99999999999999989</v>
      </c>
      <c r="N2211" s="21">
        <v>0.6863097898617796</v>
      </c>
      <c r="O2211" s="21">
        <v>1.1517767409922506</v>
      </c>
      <c r="P2211" s="21">
        <v>0.75054156825267559</v>
      </c>
      <c r="Q2211" s="21">
        <v>-1.2443097713277291</v>
      </c>
      <c r="R2211" s="21">
        <v>-0.37092678083927577</v>
      </c>
      <c r="S2211" s="21">
        <v>0.23683095235908619</v>
      </c>
      <c r="T2211" s="21">
        <v>4.8081180998150799E-2</v>
      </c>
      <c r="U2211" s="21">
        <v>2.6840861207299851E-2</v>
      </c>
      <c r="V2211" s="21">
        <v>2.9302471294791526E-3</v>
      </c>
      <c r="W2211" s="21">
        <v>11.214710088037075</v>
      </c>
      <c r="X2211" s="21">
        <v>9.0289419135039295E-2</v>
      </c>
      <c r="Y2211" s="21">
        <v>-0.99999999999999989</v>
      </c>
      <c r="Z2211" s="21">
        <v>-0.99999999999999989</v>
      </c>
      <c r="AA2211" s="21">
        <v>4.6121505516107373</v>
      </c>
      <c r="AB2211" s="21">
        <v>-4.3406250045251032E-3</v>
      </c>
      <c r="AC2211" s="21">
        <v>-4.8094607375927675E-2</v>
      </c>
      <c r="AD2211" s="21">
        <v>-7.219742273128793E-2</v>
      </c>
      <c r="AE2211" s="21">
        <v>-6.2316327555870519</v>
      </c>
      <c r="AF2211" s="21">
        <v>-0.99999999999999989</v>
      </c>
      <c r="AG2211" s="21">
        <v>-0.99999999999999989</v>
      </c>
      <c r="AH2211" s="21">
        <v>-0.99999999999999989</v>
      </c>
      <c r="AI2211" s="21">
        <v>0</v>
      </c>
      <c r="AJ2211" s="21">
        <v>2.9302471294791526E-3</v>
      </c>
      <c r="AK2211" s="21">
        <v>-4.9377278427789745E-3</v>
      </c>
      <c r="AL2211" s="21">
        <v>-4.4384439480464201E-2</v>
      </c>
      <c r="AM2211" s="21">
        <v>0.17651654763760938</v>
      </c>
      <c r="AN2211" s="21">
        <v>0.55285474468607654</v>
      </c>
      <c r="AO2211" s="21">
        <v>4.3882250517263417</v>
      </c>
      <c r="AP2211" s="21">
        <v>13.599446419749592</v>
      </c>
      <c r="AQ2211" s="21">
        <v>13.273639457622412</v>
      </c>
      <c r="AR2211" s="21">
        <v>0.31468324169401574</v>
      </c>
      <c r="AS2211" s="21">
        <v>0.12460490862812829</v>
      </c>
      <c r="AT2211" s="21">
        <v>-0.99999999999999989</v>
      </c>
      <c r="AU2211" s="21">
        <v>-0.99999999999999989</v>
      </c>
      <c r="AV2211" s="21">
        <v>-0.37300972257803233</v>
      </c>
      <c r="AW2211" s="21">
        <v>19.363373712352605</v>
      </c>
      <c r="AX2211" s="21">
        <v>19.656398425300516</v>
      </c>
      <c r="AY2211" s="21">
        <v>-0.17985709867182259</v>
      </c>
      <c r="AZ2211" s="21">
        <v>-87.347165401770397</v>
      </c>
      <c r="BA2211" s="26">
        <v>1290.6323522158602</v>
      </c>
    </row>
    <row r="2212" spans="1:100" x14ac:dyDescent="0.25">
      <c r="A2212">
        <v>5188</v>
      </c>
      <c r="B2212" t="s">
        <v>2525</v>
      </c>
      <c r="C2212" s="26">
        <v>3</v>
      </c>
      <c r="D2212" s="21">
        <v>4.6945954814185944</v>
      </c>
      <c r="E2212" s="21">
        <v>0</v>
      </c>
      <c r="F2212" s="21">
        <v>0.56873954544285776</v>
      </c>
      <c r="G2212" s="21">
        <v>0.56873954544285776</v>
      </c>
      <c r="H2212" s="21">
        <v>9.7097410624226638E-2</v>
      </c>
      <c r="I2212" s="21">
        <v>0</v>
      </c>
      <c r="J2212" s="21">
        <v>5.8258446374535975</v>
      </c>
      <c r="K2212" s="21">
        <v>9.7097410624226638E-2</v>
      </c>
      <c r="L2212" s="21">
        <v>-1.0000000000000007</v>
      </c>
      <c r="M2212" s="21">
        <v>-1.0000000000000007</v>
      </c>
      <c r="N2212" s="21">
        <v>1.9419482124845322</v>
      </c>
      <c r="O2212" s="21">
        <v>11.089179664315056</v>
      </c>
      <c r="P2212" s="21">
        <v>-1.5099789118335937E-2</v>
      </c>
      <c r="Q2212" s="21">
        <v>1.7538879081839289</v>
      </c>
      <c r="R2212" s="21">
        <v>0.6796371147371838</v>
      </c>
      <c r="S2212" s="21">
        <v>0.33333333333333359</v>
      </c>
      <c r="T2212" s="21">
        <v>0.33997329938015119</v>
      </c>
      <c r="U2212" s="21">
        <v>0.47362572167641181</v>
      </c>
      <c r="V2212" s="21">
        <v>0.15357345626869062</v>
      </c>
      <c r="W2212" s="21">
        <v>48.136336001374431</v>
      </c>
      <c r="X2212" s="21">
        <v>3.3880897853222924</v>
      </c>
      <c r="Y2212" s="21">
        <v>-1.0000000000000007</v>
      </c>
      <c r="Z2212" s="21">
        <v>-1.0000000000000007</v>
      </c>
      <c r="AA2212" s="21">
        <v>106.7701855676773</v>
      </c>
      <c r="AB2212" s="21">
        <v>0.19306814746762771</v>
      </c>
      <c r="AC2212" s="21">
        <v>0.37867789918703965</v>
      </c>
      <c r="AD2212" s="21">
        <v>0.58733820237664736</v>
      </c>
      <c r="AE2212" s="21">
        <v>57.954212451565731</v>
      </c>
      <c r="AF2212" s="21">
        <v>-1.0000000000000007</v>
      </c>
      <c r="AG2212" s="21">
        <v>-1.0000000000000007</v>
      </c>
      <c r="AH2212" s="21">
        <v>-1.0000000000000007</v>
      </c>
      <c r="AI2212" s="21">
        <v>0</v>
      </c>
      <c r="AJ2212" s="21">
        <v>0.15357345626869062</v>
      </c>
      <c r="AK2212" s="21">
        <v>-3.3884735407927982E-2</v>
      </c>
      <c r="AL2212" s="21">
        <v>1.8610934672221517E-2</v>
      </c>
      <c r="AM2212" s="21">
        <v>0.10319904031836039</v>
      </c>
      <c r="AN2212" s="21">
        <v>4.8545508323752068E-2</v>
      </c>
      <c r="AO2212" s="21">
        <v>2.4105523309193697</v>
      </c>
      <c r="AP2212" s="21">
        <v>1.3066923814549094</v>
      </c>
      <c r="AQ2212" s="21">
        <v>53.962180638828009</v>
      </c>
      <c r="AR2212" s="21">
        <v>1.3005058106585876</v>
      </c>
      <c r="AS2212" s="21">
        <v>3.4851871959465193</v>
      </c>
      <c r="AT2212" s="21">
        <v>-1.0000000000000007</v>
      </c>
      <c r="AU2212" s="21">
        <v>-1.0000000000000007</v>
      </c>
      <c r="AV2212" s="21">
        <v>1.2483766601800423</v>
      </c>
      <c r="AW2212" s="21">
        <v>119.16605761344728</v>
      </c>
      <c r="AX2212" s="21">
        <v>134.52340324031633</v>
      </c>
      <c r="AY2212" s="21">
        <v>0.22247989245049637</v>
      </c>
      <c r="AZ2212" s="21">
        <v>34.043214760336447</v>
      </c>
      <c r="BA2212" s="26">
        <v>1511.8840334050078</v>
      </c>
      <c r="CU2212" t="e">
        <v>#N/A</v>
      </c>
      <c r="CV2212" t="e">
        <v>#N/A</v>
      </c>
    </row>
    <row r="2213" spans="1:100" x14ac:dyDescent="0.25">
      <c r="A2213">
        <v>5189</v>
      </c>
      <c r="B2213" t="s">
        <v>2526</v>
      </c>
      <c r="C2213" s="26">
        <v>3</v>
      </c>
      <c r="D2213" s="21">
        <v>5.9365293272633313</v>
      </c>
      <c r="E2213" s="21">
        <v>0</v>
      </c>
      <c r="F2213" s="21">
        <v>-0.49794167909603992</v>
      </c>
      <c r="G2213" s="21">
        <v>-0.49794167909603992</v>
      </c>
      <c r="H2213" s="21">
        <v>1.2500619934760766E-2</v>
      </c>
      <c r="I2213" s="21">
        <v>0</v>
      </c>
      <c r="J2213" s="21">
        <v>0.75003719608564912</v>
      </c>
      <c r="K2213" s="21">
        <v>1.2500619934760766E-2</v>
      </c>
      <c r="L2213" s="21">
        <v>-0.99999999999999911</v>
      </c>
      <c r="M2213" s="21">
        <v>-0.99999999999999911</v>
      </c>
      <c r="N2213" s="21">
        <v>0.25001239869521641</v>
      </c>
      <c r="O2213" s="21">
        <v>6.1886248442529412</v>
      </c>
      <c r="P2213" s="21">
        <v>-0.16071722881023054</v>
      </c>
      <c r="Q2213" s="21">
        <v>9.1540561024134259</v>
      </c>
      <c r="R2213" s="21">
        <v>3.0069825404619106</v>
      </c>
      <c r="S2213" s="21">
        <v>0.33333333333333326</v>
      </c>
      <c r="T2213" s="21">
        <v>0.26709467124600111</v>
      </c>
      <c r="U2213" s="21">
        <v>-3.5462525624700543E-2</v>
      </c>
      <c r="V2213" s="21">
        <v>-4.878859340088585E-3</v>
      </c>
      <c r="W2213" s="21">
        <v>21.903439987191373</v>
      </c>
      <c r="X2213" s="21">
        <v>0.35056546401790756</v>
      </c>
      <c r="Y2213" s="21">
        <v>-0.99999999999999911</v>
      </c>
      <c r="Z2213" s="21">
        <v>-0.99999999999999911</v>
      </c>
      <c r="AA2213" s="21">
        <v>8.5469889955033196</v>
      </c>
      <c r="AB2213" s="21">
        <v>1.2255853254198982E-2</v>
      </c>
      <c r="AC2213" s="21">
        <v>-0.3101957537689442</v>
      </c>
      <c r="AD2213" s="21">
        <v>-2.9328770128253995E-2</v>
      </c>
      <c r="AE2213" s="21">
        <v>-16.363433532149969</v>
      </c>
      <c r="AF2213" s="21">
        <v>-0.99999999999999911</v>
      </c>
      <c r="AG2213" s="21">
        <v>-0.99999999999999911</v>
      </c>
      <c r="AH2213" s="21">
        <v>-0.99999999999999911</v>
      </c>
      <c r="AI2213" s="21">
        <v>-9.6644403573719565E-3</v>
      </c>
      <c r="AJ2213" s="21">
        <v>-4.878859340088585E-3</v>
      </c>
      <c r="AK2213" s="21">
        <v>0.27484468531939416</v>
      </c>
      <c r="AL2213" s="21">
        <v>0.67390832678021528</v>
      </c>
      <c r="AM2213" s="21">
        <v>-6.6325886718572938E-2</v>
      </c>
      <c r="AN2213" s="21">
        <v>-0.3820949919223387</v>
      </c>
      <c r="AO2213" s="21">
        <v>-0.28392374136735277</v>
      </c>
      <c r="AP2213" s="21">
        <v>-6.1828331641573921</v>
      </c>
      <c r="AQ2213" s="21">
        <v>22.653477183277015</v>
      </c>
      <c r="AR2213" s="21">
        <v>0.56008661961454509</v>
      </c>
      <c r="AS2213" s="21">
        <v>0.36306608395266859</v>
      </c>
      <c r="AT2213" s="21">
        <v>-0.99999999999999911</v>
      </c>
      <c r="AU2213" s="21">
        <v>-0.99999999999999911</v>
      </c>
      <c r="AV2213" s="21">
        <v>2.5090408613658712</v>
      </c>
      <c r="AW2213" s="21">
        <v>8.5527806755988625</v>
      </c>
      <c r="AX2213" s="21">
        <v>7.871605934442564</v>
      </c>
      <c r="AY2213" s="21">
        <v>0.10498088889494694</v>
      </c>
      <c r="AZ2213" s="21">
        <v>-45.477337149777284</v>
      </c>
      <c r="BA2213" s="26">
        <v>1358.6660760614084</v>
      </c>
    </row>
    <row r="2214" spans="1:100" x14ac:dyDescent="0.25">
      <c r="A2214">
        <v>5190</v>
      </c>
      <c r="B2214" t="s">
        <v>2527</v>
      </c>
      <c r="C2214" s="26">
        <v>3</v>
      </c>
      <c r="D2214" s="21">
        <v>4.7467830783845875</v>
      </c>
      <c r="E2214" s="21">
        <v>0</v>
      </c>
      <c r="F2214" s="21">
        <v>0.17762123843517613</v>
      </c>
      <c r="G2214" s="21">
        <v>0.17762123843517613</v>
      </c>
      <c r="H2214" s="21">
        <v>0.60871260812498884</v>
      </c>
      <c r="I2214" s="21">
        <v>0</v>
      </c>
      <c r="J2214" s="21">
        <v>36.522756487499336</v>
      </c>
      <c r="K2214" s="21">
        <v>0.60871260812498884</v>
      </c>
      <c r="L2214" s="21">
        <v>-1.0000000000000011</v>
      </c>
      <c r="M2214" s="21">
        <v>-1.0000000000000011</v>
      </c>
      <c r="N2214" s="21">
        <v>12.174252162499775</v>
      </c>
      <c r="O2214" s="21">
        <v>41.447160804319097</v>
      </c>
      <c r="P2214" s="21">
        <v>1.960033165464491E-3</v>
      </c>
      <c r="Q2214" s="21">
        <v>1.3238243776212251</v>
      </c>
      <c r="R2214" s="21">
        <v>0.37744389475129614</v>
      </c>
      <c r="S2214" s="21">
        <v>0.33333333333333381</v>
      </c>
      <c r="T2214" s="21">
        <v>0.36070976329749027</v>
      </c>
      <c r="U2214" s="21">
        <v>0.22146153488899759</v>
      </c>
      <c r="V2214" s="21">
        <v>7.3728215469888253E-2</v>
      </c>
      <c r="W2214" s="21">
        <v>15.220809554588831</v>
      </c>
      <c r="X2214" s="21">
        <v>1.4409223508453119</v>
      </c>
      <c r="Y2214" s="21">
        <v>-1.0000000000000011</v>
      </c>
      <c r="Z2214" s="21">
        <v>-1.0000000000000011</v>
      </c>
      <c r="AA2214" s="21">
        <v>71.502072462591912</v>
      </c>
      <c r="AB2214" s="21">
        <v>0.4281083226002802</v>
      </c>
      <c r="AC2214" s="21">
        <v>0.33448140083432143</v>
      </c>
      <c r="AD2214" s="21">
        <v>0.35548665683043401</v>
      </c>
      <c r="AE2214" s="21">
        <v>55.903819013251777</v>
      </c>
      <c r="AF2214" s="21">
        <v>-1.0000000000000011</v>
      </c>
      <c r="AG2214" s="21">
        <v>-1.0000000000000011</v>
      </c>
      <c r="AH2214" s="21">
        <v>-1.0000000000000011</v>
      </c>
      <c r="AI2214" s="21">
        <v>-1.2543303426554291E-2</v>
      </c>
      <c r="AJ2214" s="21">
        <v>7.3728215469888253E-2</v>
      </c>
      <c r="AK2214" s="21">
        <v>-3.9662942776579675E-2</v>
      </c>
      <c r="AL2214" s="21">
        <v>0.26685252799479936</v>
      </c>
      <c r="AM2214" s="21">
        <v>-0.18364636245339469</v>
      </c>
      <c r="AN2214" s="21">
        <v>0.46264771156241224</v>
      </c>
      <c r="AO2214" s="21">
        <v>-4.7894737752177639</v>
      </c>
      <c r="AP2214" s="21">
        <v>12.900455429034302</v>
      </c>
      <c r="AQ2214" s="21">
        <v>51.743566042088169</v>
      </c>
      <c r="AR2214" s="21">
        <v>0.98923284698970959</v>
      </c>
      <c r="AS2214" s="21">
        <v>2.0496349589703002</v>
      </c>
      <c r="AT2214" s="21">
        <v>-1.0000000000000011</v>
      </c>
      <c r="AU2214" s="21">
        <v>-1.0000000000000011</v>
      </c>
      <c r="AV2214" s="21">
        <v>0.55506513318647244</v>
      </c>
      <c r="AW2214" s="21">
        <v>125.84968869594533</v>
      </c>
      <c r="AX2214" s="21">
        <v>132.97164417440308</v>
      </c>
      <c r="AY2214" s="21">
        <v>0.43053580082314302</v>
      </c>
      <c r="AZ2214" s="21">
        <v>44.442525261833651</v>
      </c>
      <c r="BA2214" s="26">
        <v>1545.8214856416805</v>
      </c>
      <c r="CU2214" t="e">
        <v>#N/A</v>
      </c>
      <c r="CV2214" t="e">
        <v>#N/A</v>
      </c>
    </row>
    <row r="2215" spans="1:100" x14ac:dyDescent="0.25">
      <c r="A2215">
        <v>5193</v>
      </c>
      <c r="B2215" t="s">
        <v>2528</v>
      </c>
      <c r="C2215" s="26">
        <v>3</v>
      </c>
      <c r="D2215" s="21">
        <v>4.8980811415572569</v>
      </c>
      <c r="E2215" s="21">
        <v>-3.8570126872230605E-3</v>
      </c>
      <c r="F2215" s="21">
        <v>0.38725077334596497</v>
      </c>
      <c r="G2215" s="21">
        <v>0.38725077334596497</v>
      </c>
      <c r="H2215" s="21">
        <v>9.7464532113057362E-2</v>
      </c>
      <c r="I2215" s="21">
        <v>0</v>
      </c>
      <c r="J2215" s="21">
        <v>5.8478719267834407</v>
      </c>
      <c r="K2215" s="21">
        <v>9.7464532113057362E-2</v>
      </c>
      <c r="L2215" s="21">
        <v>-0.99999999999999989</v>
      </c>
      <c r="M2215" s="21">
        <v>-0.99999999999999989</v>
      </c>
      <c r="N2215" s="21">
        <v>1.9492906422611471</v>
      </c>
      <c r="O2215" s="21">
        <v>11.133203841686667</v>
      </c>
      <c r="P2215" s="21">
        <v>0.42413881609920429</v>
      </c>
      <c r="Q2215" s="21">
        <v>0.42328696766900376</v>
      </c>
      <c r="R2215" s="21">
        <v>0.16487546464508465</v>
      </c>
      <c r="S2215" s="21">
        <v>0.33333333333333331</v>
      </c>
      <c r="T2215" s="21">
        <v>0.33932021936665119</v>
      </c>
      <c r="U2215" s="21">
        <v>0.10127135746280304</v>
      </c>
      <c r="V2215" s="21">
        <v>6.2274449216766892E-2</v>
      </c>
      <c r="W2215" s="21">
        <v>29.549393090659894</v>
      </c>
      <c r="X2215" s="21">
        <v>1.3625321800651065</v>
      </c>
      <c r="Y2215" s="21">
        <v>-0.99999999999999989</v>
      </c>
      <c r="Z2215" s="21">
        <v>-0.99999999999999989</v>
      </c>
      <c r="AA2215" s="21">
        <v>52.826982185432577</v>
      </c>
      <c r="AB2215" s="21">
        <v>0.18582334749823182</v>
      </c>
      <c r="AC2215" s="21">
        <v>0.27381856170110336</v>
      </c>
      <c r="AD2215" s="21">
        <v>2.6123634032173488E-3</v>
      </c>
      <c r="AE2215" s="21">
        <v>23.112713630127633</v>
      </c>
      <c r="AF2215" s="21">
        <v>-0.99999999999999989</v>
      </c>
      <c r="AG2215" s="21">
        <v>-0.99999999999999989</v>
      </c>
      <c r="AH2215" s="21">
        <v>-0.99999999999999989</v>
      </c>
      <c r="AI2215" s="21">
        <v>0</v>
      </c>
      <c r="AJ2215" s="21">
        <v>6.2274449216766892E-2</v>
      </c>
      <c r="AK2215" s="21">
        <v>-0.17209479162133176</v>
      </c>
      <c r="AL2215" s="21">
        <v>-0.21473205750100077</v>
      </c>
      <c r="AM2215" s="21">
        <v>0.27584305461770409</v>
      </c>
      <c r="AN2215" s="21">
        <v>-0.13223441602184505</v>
      </c>
      <c r="AO2215" s="21">
        <v>6.0356024073359373</v>
      </c>
      <c r="AP2215" s="21">
        <v>-4.3795206880511302</v>
      </c>
      <c r="AQ2215" s="21">
        <v>35.397265017443324</v>
      </c>
      <c r="AR2215" s="21">
        <v>0.83619935937955403</v>
      </c>
      <c r="AS2215" s="21">
        <v>1.4599967121781638</v>
      </c>
      <c r="AT2215" s="21">
        <v>-0.99999999999999989</v>
      </c>
      <c r="AU2215" s="21">
        <v>-0.99999999999999989</v>
      </c>
      <c r="AV2215" s="21">
        <v>0.55212623799104943</v>
      </c>
      <c r="AW2215" s="21">
        <v>59.580665339068119</v>
      </c>
      <c r="AX2215" s="21">
        <v>65.808110260744797</v>
      </c>
      <c r="AY2215" s="21">
        <v>0.10995124837772224</v>
      </c>
      <c r="AZ2215" s="21">
        <v>-21.590228323653964</v>
      </c>
      <c r="BA2215" s="26">
        <v>1363.7305171943549</v>
      </c>
    </row>
    <row r="2216" spans="1:100" x14ac:dyDescent="0.25">
      <c r="A2216">
        <v>5194</v>
      </c>
      <c r="B2216" t="s">
        <v>2529</v>
      </c>
      <c r="C2216" s="26">
        <v>3</v>
      </c>
      <c r="D2216" s="21">
        <v>5.2891762119014221</v>
      </c>
      <c r="E2216" s="21">
        <v>0</v>
      </c>
      <c r="F2216" s="21">
        <v>-4.9830694081509693E-3</v>
      </c>
      <c r="G2216" s="21">
        <v>-4.9830694081509693E-3</v>
      </c>
      <c r="H2216" s="21">
        <v>0.36172400367303326</v>
      </c>
      <c r="I2216" s="21">
        <v>0</v>
      </c>
      <c r="J2216" s="21">
        <v>21.703440220381971</v>
      </c>
      <c r="K2216" s="21">
        <v>0.36172400367303326</v>
      </c>
      <c r="L2216" s="21">
        <v>-0.99999999999999922</v>
      </c>
      <c r="M2216" s="21">
        <v>-0.99999999999999922</v>
      </c>
      <c r="N2216" s="21">
        <v>7.2344800734606602</v>
      </c>
      <c r="O2216" s="21">
        <v>26.987633362875243</v>
      </c>
      <c r="P2216" s="21">
        <v>0.54012042180498099</v>
      </c>
      <c r="Q2216" s="21">
        <v>4.6771011373175991E-2</v>
      </c>
      <c r="R2216" s="21">
        <v>6.3724870654368743E-3</v>
      </c>
      <c r="S2216" s="21">
        <v>0.33333333333333304</v>
      </c>
      <c r="T2216" s="21">
        <v>0.3432258233794494</v>
      </c>
      <c r="U2216" s="21">
        <v>0.42580715778747963</v>
      </c>
      <c r="V2216" s="21">
        <v>1.3964991979548834E-2</v>
      </c>
      <c r="W2216" s="21">
        <v>30.184292112271095</v>
      </c>
      <c r="X2216" s="21">
        <v>2.1117462261130764</v>
      </c>
      <c r="Y2216" s="21">
        <v>-0.99999999999999922</v>
      </c>
      <c r="Z2216" s="21">
        <v>-0.99999999999999922</v>
      </c>
      <c r="AA2216" s="21">
        <v>72.836907176354757</v>
      </c>
      <c r="AB2216" s="21">
        <v>6.5336343276729353E-2</v>
      </c>
      <c r="AC2216" s="21">
        <v>0.51564121224114712</v>
      </c>
      <c r="AD2216" s="21">
        <v>0.27194729602248702</v>
      </c>
      <c r="AE2216" s="21">
        <v>42.646242577018185</v>
      </c>
      <c r="AF2216" s="21">
        <v>-0.99999999999999922</v>
      </c>
      <c r="AG2216" s="21">
        <v>-0.99999999999999922</v>
      </c>
      <c r="AH2216" s="21">
        <v>-0.99999999999999922</v>
      </c>
      <c r="AI2216" s="21">
        <v>0</v>
      </c>
      <c r="AJ2216" s="21">
        <v>1.3964991979548834E-2</v>
      </c>
      <c r="AK2216" s="21">
        <v>-0.22388298819816879</v>
      </c>
      <c r="AL2216" s="21">
        <v>0.4839170866436116</v>
      </c>
      <c r="AM2216" s="21">
        <v>9.332256703896491E-2</v>
      </c>
      <c r="AN2216" s="21">
        <v>-0.1038686374658136</v>
      </c>
      <c r="AO2216" s="21">
        <v>1.2136492349832793</v>
      </c>
      <c r="AP2216" s="21">
        <v>-0.17713050342728243</v>
      </c>
      <c r="AQ2216" s="21">
        <v>51.88773233265308</v>
      </c>
      <c r="AR2216" s="21">
        <v>1.1163313064798113</v>
      </c>
      <c r="AS2216" s="21">
        <v>2.47347022978611</v>
      </c>
      <c r="AT2216" s="21">
        <v>-0.99999999999999922</v>
      </c>
      <c r="AU2216" s="21">
        <v>-0.99999999999999922</v>
      </c>
      <c r="AV2216" s="21">
        <v>1.3894176572859032E-3</v>
      </c>
      <c r="AW2216" s="21">
        <v>99.647410035802679</v>
      </c>
      <c r="AX2216" s="21">
        <v>101.04390923375753</v>
      </c>
      <c r="AY2216" s="21">
        <v>0.46934418192928573</v>
      </c>
      <c r="AZ2216" s="21">
        <v>51.215707041849939</v>
      </c>
      <c r="BA2216" s="26">
        <v>1521.5439080011195</v>
      </c>
    </row>
    <row r="2217" spans="1:100" x14ac:dyDescent="0.25">
      <c r="A2217">
        <v>5196</v>
      </c>
      <c r="B2217" t="s">
        <v>2530</v>
      </c>
      <c r="C2217" s="26">
        <v>3</v>
      </c>
      <c r="D2217" s="21">
        <v>1.8277237505258288</v>
      </c>
      <c r="E2217" s="21">
        <v>0</v>
      </c>
      <c r="F2217" s="21">
        <v>-0.14005819458252844</v>
      </c>
      <c r="G2217" s="21">
        <v>-0.14005819458252844</v>
      </c>
      <c r="H2217" s="21">
        <v>8.6588020310784677E-2</v>
      </c>
      <c r="I2217" s="21">
        <v>0</v>
      </c>
      <c r="J2217" s="21">
        <v>5.1952812186470787</v>
      </c>
      <c r="K2217" s="21">
        <v>8.6588020310784677E-2</v>
      </c>
      <c r="L2217" s="21">
        <v>-1.0000000000000007</v>
      </c>
      <c r="M2217" s="21">
        <v>-1.0000000000000007</v>
      </c>
      <c r="N2217" s="21">
        <v>1.7317604062156937</v>
      </c>
      <c r="O2217" s="21">
        <v>6.8829467745903816</v>
      </c>
      <c r="P2217" s="21">
        <v>0.48005643308052542</v>
      </c>
      <c r="Q2217" s="21">
        <v>0.61136134480319804</v>
      </c>
      <c r="R2217" s="21">
        <v>0.23053080711147181</v>
      </c>
      <c r="S2217" s="21">
        <v>0.33566964351778489</v>
      </c>
      <c r="T2217" s="21">
        <v>0.15925912974451001</v>
      </c>
      <c r="U2217" s="21">
        <v>-8.7555318145331976E-2</v>
      </c>
      <c r="V2217" s="21">
        <v>0</v>
      </c>
      <c r="W2217" s="21">
        <v>12.831417392247127</v>
      </c>
      <c r="X2217" s="21">
        <v>-0.11595472321864128</v>
      </c>
      <c r="Y2217" s="21">
        <v>-1.0000000000000007</v>
      </c>
      <c r="Z2217" s="21">
        <v>-1.0000000000000007</v>
      </c>
      <c r="AA2217" s="21">
        <v>17.774639118531706</v>
      </c>
      <c r="AB2217" s="21">
        <v>-9.0484681312245782E-2</v>
      </c>
      <c r="AC2217" s="21">
        <v>-1.2103942666735375E-2</v>
      </c>
      <c r="AD2217" s="21">
        <v>0.1968424423624433</v>
      </c>
      <c r="AE2217" s="21">
        <v>4.7126909191731112</v>
      </c>
      <c r="AF2217" s="21">
        <v>-1.0000000000000007</v>
      </c>
      <c r="AG2217" s="21">
        <v>-1.0000000000000007</v>
      </c>
      <c r="AH2217" s="21">
        <v>-1.0000000000000007</v>
      </c>
      <c r="AI2217" s="21">
        <v>0</v>
      </c>
      <c r="AJ2217" s="21">
        <v>0</v>
      </c>
      <c r="AK2217" s="21">
        <v>-0.1120698459095234</v>
      </c>
      <c r="AL2217" s="21">
        <v>0.294510053009162</v>
      </c>
      <c r="AM2217" s="21">
        <v>-1.9991057110309941E-2</v>
      </c>
      <c r="AN2217" s="21">
        <v>-0.13700574792055847</v>
      </c>
      <c r="AO2217" s="21">
        <v>-1.0601256573053668</v>
      </c>
      <c r="AP2217" s="21">
        <v>-1.9525934329681522</v>
      </c>
      <c r="AQ2217" s="21">
        <v>18.026698610894208</v>
      </c>
      <c r="AR2217" s="21">
        <v>0.40737345511696277</v>
      </c>
      <c r="AS2217" s="21">
        <v>-2.9366702907856534E-2</v>
      </c>
      <c r="AT2217" s="21">
        <v>-1.0000000000000007</v>
      </c>
      <c r="AU2217" s="21">
        <v>-1.0000000000000007</v>
      </c>
      <c r="AV2217" s="21">
        <v>9.0472612528943258E-2</v>
      </c>
      <c r="AW2217" s="21">
        <v>22.704992460153949</v>
      </c>
      <c r="AX2217" s="21">
        <v>22.704992460153949</v>
      </c>
      <c r="AY2217" s="21">
        <v>3.3464612601062385E-2</v>
      </c>
      <c r="AZ2217" s="21">
        <v>-11.833042529179121</v>
      </c>
      <c r="BA2217" s="26">
        <v>1423.9562078028184</v>
      </c>
      <c r="CU2217" t="e">
        <v>#N/A</v>
      </c>
      <c r="CV2217" t="e">
        <v>#N/A</v>
      </c>
    </row>
    <row r="2218" spans="1:100" x14ac:dyDescent="0.25">
      <c r="A2218">
        <v>5197</v>
      </c>
      <c r="B2218" t="s">
        <v>2531</v>
      </c>
      <c r="C2218" s="26">
        <v>3</v>
      </c>
      <c r="D2218" s="21">
        <v>2.6004674194974773</v>
      </c>
      <c r="E2218" s="21">
        <v>0</v>
      </c>
      <c r="F2218" s="21">
        <v>0</v>
      </c>
      <c r="G2218" s="21">
        <v>0</v>
      </c>
      <c r="H2218" s="21">
        <v>7.4603566191375195E-3</v>
      </c>
      <c r="I2218" s="21">
        <v>0</v>
      </c>
      <c r="J2218" s="21">
        <v>0.44762139714825144</v>
      </c>
      <c r="K2218" s="21">
        <v>7.4603566191375195E-3</v>
      </c>
      <c r="L2218" s="21">
        <v>-1.0000000000000016</v>
      </c>
      <c r="M2218" s="21">
        <v>-1.0000000000000016</v>
      </c>
      <c r="N2218" s="21">
        <v>0.14920713238275046</v>
      </c>
      <c r="O2218" s="21">
        <v>3.0480888166457278</v>
      </c>
      <c r="P2218" s="21">
        <v>-0.37948426181874184</v>
      </c>
      <c r="Q2218" s="21">
        <v>-3.6619445346919376E-2</v>
      </c>
      <c r="R2218" s="21">
        <v>-3.2287180709178846E-2</v>
      </c>
      <c r="S2218" s="21">
        <v>0.34715864912339761</v>
      </c>
      <c r="T2218" s="21">
        <v>0.25448083346681144</v>
      </c>
      <c r="U2218" s="21">
        <v>6.6013539866870502E-2</v>
      </c>
      <c r="V2218" s="21">
        <v>0</v>
      </c>
      <c r="W2218" s="21">
        <v>26.407706633517687</v>
      </c>
      <c r="X2218" s="21">
        <v>0.77272790386754175</v>
      </c>
      <c r="Y2218" s="21">
        <v>-1.0000000000000016</v>
      </c>
      <c r="Z2218" s="21">
        <v>-1.0000000000000016</v>
      </c>
      <c r="AA2218" s="21">
        <v>15.339033680896272</v>
      </c>
      <c r="AB2218" s="21">
        <v>-0.20396346421300393</v>
      </c>
      <c r="AC2218" s="21">
        <v>-3.6947957981849661E-2</v>
      </c>
      <c r="AD2218" s="21">
        <v>2.018370675660898E-2</v>
      </c>
      <c r="AE2218" s="21">
        <v>-11.036385771912229</v>
      </c>
      <c r="AF2218" s="21">
        <v>-1.0000000000000016</v>
      </c>
      <c r="AG2218" s="21">
        <v>-1.0000000000000016</v>
      </c>
      <c r="AH2218" s="21">
        <v>-1.0000000000000016</v>
      </c>
      <c r="AI2218" s="21">
        <v>0</v>
      </c>
      <c r="AJ2218" s="21">
        <v>0</v>
      </c>
      <c r="AK2218" s="21">
        <v>0.10255644107198944</v>
      </c>
      <c r="AL2218" s="21">
        <v>-2.6489674046988879E-2</v>
      </c>
      <c r="AM2218" s="21">
        <v>0.21018319989779327</v>
      </c>
      <c r="AN2218" s="21">
        <v>0.14049013311521277</v>
      </c>
      <c r="AO2218" s="21">
        <v>5.7673622028047813</v>
      </c>
      <c r="AP2218" s="21">
        <v>3.3798049576453759</v>
      </c>
      <c r="AQ2218" s="21">
        <v>26.855328030665934</v>
      </c>
      <c r="AR2218" s="21">
        <v>0.66765302245707936</v>
      </c>
      <c r="AS2218" s="21">
        <v>0.78018826048667933</v>
      </c>
      <c r="AT2218" s="21">
        <v>-1.0000000000000016</v>
      </c>
      <c r="AU2218" s="21">
        <v>-1.0000000000000016</v>
      </c>
      <c r="AV2218" s="21">
        <v>-3.2287180709178846E-2</v>
      </c>
      <c r="AW2218" s="21">
        <v>21.766927455187375</v>
      </c>
      <c r="AX2218" s="21">
        <v>21.766927455187375</v>
      </c>
      <c r="AY2218" s="21">
        <v>5.8163545040699788E-2</v>
      </c>
      <c r="AZ2218" s="21">
        <v>-8.3721276957420372</v>
      </c>
      <c r="BA2218" s="26">
        <v>1363.5918780774834</v>
      </c>
    </row>
    <row r="2219" spans="1:100" x14ac:dyDescent="0.25">
      <c r="A2219">
        <v>5198</v>
      </c>
      <c r="B2219" t="s">
        <v>2532</v>
      </c>
      <c r="C2219" s="26">
        <v>3</v>
      </c>
      <c r="D2219" s="21">
        <v>4.7676908387691377</v>
      </c>
      <c r="E2219" s="21">
        <v>0</v>
      </c>
      <c r="F2219" s="21">
        <v>-0.19788089153350535</v>
      </c>
      <c r="G2219" s="21">
        <v>-0.19788089153350535</v>
      </c>
      <c r="H2219" s="21">
        <v>0.26604970467314254</v>
      </c>
      <c r="I2219" s="21">
        <v>0</v>
      </c>
      <c r="J2219" s="21">
        <v>15.962982280388553</v>
      </c>
      <c r="K2219" s="21">
        <v>0.26604970467314254</v>
      </c>
      <c r="L2219" s="21">
        <v>-1.0000000000000007</v>
      </c>
      <c r="M2219" s="21">
        <v>-1.0000000000000007</v>
      </c>
      <c r="N2219" s="21">
        <v>5.3209940934628523</v>
      </c>
      <c r="O2219" s="21">
        <v>20.532792227624196</v>
      </c>
      <c r="P2219" s="21">
        <v>-5.8298960016056264E-5</v>
      </c>
      <c r="Q2219" s="21">
        <v>1.3203210319127276</v>
      </c>
      <c r="R2219" s="21">
        <v>0.37157176923990787</v>
      </c>
      <c r="S2219" s="21">
        <v>0.3388328134963009</v>
      </c>
      <c r="T2219" s="21">
        <v>0.26574598408438249</v>
      </c>
      <c r="U2219" s="21">
        <v>5.2063532655228922E-2</v>
      </c>
      <c r="V2219" s="21">
        <v>-2.10716051260516E-2</v>
      </c>
      <c r="W2219" s="21">
        <v>14.780840817468727</v>
      </c>
      <c r="X2219" s="21">
        <v>0.35276624352319563</v>
      </c>
      <c r="Y2219" s="21">
        <v>-1.0000000000000007</v>
      </c>
      <c r="Z2219" s="21">
        <v>-1.0000000000000007</v>
      </c>
      <c r="AA2219" s="21">
        <v>51.345899315526417</v>
      </c>
      <c r="AB2219" s="21">
        <v>0.13370659537173696</v>
      </c>
      <c r="AC2219" s="21">
        <v>0.26748141156204253</v>
      </c>
      <c r="AD2219" s="21">
        <v>0.3226817276425758</v>
      </c>
      <c r="AE2219" s="21">
        <v>36.193486728817753</v>
      </c>
      <c r="AF2219" s="21">
        <v>-1.0000000000000007</v>
      </c>
      <c r="AG2219" s="21">
        <v>-1.0000000000000007</v>
      </c>
      <c r="AH2219" s="21">
        <v>-1.0000000000000007</v>
      </c>
      <c r="AI2219" s="21">
        <v>0</v>
      </c>
      <c r="AJ2219" s="21">
        <v>-2.10716051260516E-2</v>
      </c>
      <c r="AK2219" s="21">
        <v>1.6924360959809419E-2</v>
      </c>
      <c r="AL2219" s="21">
        <v>0.50829948670516001</v>
      </c>
      <c r="AM2219" s="21">
        <v>-4.1346811804370456E-2</v>
      </c>
      <c r="AN2219" s="21">
        <v>-8.4958528121451618E-2</v>
      </c>
      <c r="AO2219" s="21">
        <v>-0.94904849031021465</v>
      </c>
      <c r="AP2219" s="21">
        <v>0.41753423048950911</v>
      </c>
      <c r="AQ2219" s="21">
        <v>30.743823097857284</v>
      </c>
      <c r="AR2219" s="21">
        <v>0.63557072510986079</v>
      </c>
      <c r="AS2219" s="21">
        <v>0.61881594819633845</v>
      </c>
      <c r="AT2219" s="21">
        <v>-1.0000000000000007</v>
      </c>
      <c r="AU2219" s="21">
        <v>-1.0000000000000007</v>
      </c>
      <c r="AV2219" s="21">
        <v>0.1736908777064024</v>
      </c>
      <c r="AW2219" s="21">
        <v>72.296225773640074</v>
      </c>
      <c r="AX2219" s="21">
        <v>70.189065261034926</v>
      </c>
      <c r="AY2219" s="21">
        <v>0.31471560220144773</v>
      </c>
      <c r="AZ2219" s="21">
        <v>26.101138602797178</v>
      </c>
      <c r="BA2219" s="26">
        <v>1466.0972586157977</v>
      </c>
    </row>
    <row r="2220" spans="1:100" x14ac:dyDescent="0.25">
      <c r="A2220">
        <v>5199</v>
      </c>
      <c r="B2220" t="s">
        <v>2533</v>
      </c>
      <c r="C2220" s="26">
        <v>3</v>
      </c>
      <c r="D2220" s="21">
        <v>5.0478191301086834</v>
      </c>
      <c r="E2220" s="21">
        <v>-0.43422376372763766</v>
      </c>
      <c r="F2220" s="21">
        <v>0.76093698162599699</v>
      </c>
      <c r="G2220" s="21">
        <v>0.62350427160998978</v>
      </c>
      <c r="H2220" s="21">
        <v>0.3043765988193769</v>
      </c>
      <c r="I2220" s="21">
        <v>0</v>
      </c>
      <c r="J2220" s="21">
        <v>18.262595929162615</v>
      </c>
      <c r="K2220" s="21">
        <v>0.3043765988193769</v>
      </c>
      <c r="L2220" s="21">
        <v>-1.0000000000000004</v>
      </c>
      <c r="M2220" s="21">
        <v>-1.0000000000000004</v>
      </c>
      <c r="N2220" s="21">
        <v>6.0875319763875391</v>
      </c>
      <c r="O2220" s="21">
        <v>23.933919330881292</v>
      </c>
      <c r="P2220" s="21">
        <v>-5.7210675904993824</v>
      </c>
      <c r="Q2220" s="21">
        <v>1.8635644127741671</v>
      </c>
      <c r="R2220" s="21">
        <v>6.9537328068295517E-2</v>
      </c>
      <c r="S2220" s="21">
        <v>0.33333333333333337</v>
      </c>
      <c r="T2220" s="21">
        <v>0.36383550260643538</v>
      </c>
      <c r="U2220" s="21">
        <v>0.65550615806385304</v>
      </c>
      <c r="V2220" s="21">
        <v>0</v>
      </c>
      <c r="W2220" s="21">
        <v>41.931935807369818</v>
      </c>
      <c r="X2220" s="21">
        <v>3.0617712371468846</v>
      </c>
      <c r="Y2220" s="21">
        <v>-1.0000000000000004</v>
      </c>
      <c r="Z2220" s="21">
        <v>-1.0000000000000004</v>
      </c>
      <c r="AA2220" s="21">
        <v>55.770398554105974</v>
      </c>
      <c r="AB2220" s="21">
        <v>0.4698425519417786</v>
      </c>
      <c r="AC2220" s="21">
        <v>-0.35507902406667141</v>
      </c>
      <c r="AD2220" s="21">
        <v>0.16061498049825057</v>
      </c>
      <c r="AE2220" s="21">
        <v>13.768925418667894</v>
      </c>
      <c r="AF2220" s="21">
        <v>-1.0000000000000004</v>
      </c>
      <c r="AG2220" s="21">
        <v>-1.0000000000000004</v>
      </c>
      <c r="AH2220" s="21">
        <v>-1.0000000000000004</v>
      </c>
      <c r="AI2220" s="21">
        <v>0</v>
      </c>
      <c r="AJ2220" s="21">
        <v>0</v>
      </c>
      <c r="AK2220" s="21">
        <v>0.11300703049934643</v>
      </c>
      <c r="AL2220" s="21">
        <v>0.26777099362970397</v>
      </c>
      <c r="AM2220" s="21">
        <v>0.42335345047255341</v>
      </c>
      <c r="AN2220" s="21">
        <v>0.20968908346031981</v>
      </c>
      <c r="AO2220" s="21">
        <v>11.148871414310564</v>
      </c>
      <c r="AP2220" s="21">
        <v>6.5810820546565143</v>
      </c>
      <c r="AQ2220" s="21">
        <v>60.19453173653239</v>
      </c>
      <c r="AR2220" s="21">
        <v>1.3526749940036225</v>
      </c>
      <c r="AS2220" s="21">
        <v>3.3661478359662622</v>
      </c>
      <c r="AT2220" s="21">
        <v>-1.0000000000000004</v>
      </c>
      <c r="AU2220" s="21">
        <v>-1.0000000000000004</v>
      </c>
      <c r="AV2220" s="21">
        <v>0.69304159967828494</v>
      </c>
      <c r="AW2220" s="21">
        <v>86.285399939643781</v>
      </c>
      <c r="AX2220" s="21">
        <v>86.285399939643781</v>
      </c>
      <c r="AY2220" s="21">
        <v>0.2111681554129807</v>
      </c>
      <c r="AZ2220" s="21">
        <v>8.1414422826022506</v>
      </c>
      <c r="BA2220" s="26">
        <v>1549.4619153635713</v>
      </c>
    </row>
    <row r="2221" spans="1:100" x14ac:dyDescent="0.25">
      <c r="A2221">
        <v>5200</v>
      </c>
      <c r="B2221" t="s">
        <v>2534</v>
      </c>
      <c r="C2221" s="26">
        <v>2</v>
      </c>
      <c r="D2221" s="21">
        <v>2.878834458474723</v>
      </c>
      <c r="E2221" s="21">
        <v>-0.18949574142480591</v>
      </c>
      <c r="F2221" s="21">
        <v>-0.39492781810017474</v>
      </c>
      <c r="G2221" s="21">
        <v>-0.38905435282377521</v>
      </c>
      <c r="H2221" s="21">
        <v>-2.8259864092188031E-2</v>
      </c>
      <c r="I2221" s="21">
        <v>0</v>
      </c>
      <c r="J2221" s="21">
        <v>-1.6955918455312817</v>
      </c>
      <c r="K2221" s="21">
        <v>-2.8259864092188031E-2</v>
      </c>
      <c r="L2221" s="21">
        <v>-1</v>
      </c>
      <c r="M2221" s="21">
        <v>-1</v>
      </c>
      <c r="N2221" s="21">
        <v>-0.56519728184376072</v>
      </c>
      <c r="O2221" s="21">
        <v>2.0835921987440651</v>
      </c>
      <c r="P2221" s="21">
        <v>-0.79191635798971993</v>
      </c>
      <c r="Q2221" s="21">
        <v>-1.5626551042547441</v>
      </c>
      <c r="R2221" s="21">
        <v>-0.51175912506405363</v>
      </c>
      <c r="S2221" s="21">
        <v>0.30957211625520903</v>
      </c>
      <c r="T2221" s="21">
        <v>0.19609497858805292</v>
      </c>
      <c r="U2221" s="21">
        <v>-3.1451765284037717E-2</v>
      </c>
      <c r="V2221" s="21">
        <v>-1.3789798630563194E-2</v>
      </c>
      <c r="W2221" s="21">
        <v>17.433767682015844</v>
      </c>
      <c r="X2221" s="21">
        <v>0.29759264336091418</v>
      </c>
      <c r="Y2221" s="21">
        <v>-1</v>
      </c>
      <c r="Z2221" s="21">
        <v>-1</v>
      </c>
      <c r="AA2221" s="21">
        <v>28.241240345227581</v>
      </c>
      <c r="AB2221" s="21">
        <v>-4.9166405610864966E-3</v>
      </c>
      <c r="AC2221" s="21">
        <v>-4.7494412324547985E-3</v>
      </c>
      <c r="AD2221" s="21">
        <v>-8.2897993182175639E-3</v>
      </c>
      <c r="AE2221" s="21">
        <v>6.350644179846654</v>
      </c>
      <c r="AF2221" s="21">
        <v>-1</v>
      </c>
      <c r="AG2221" s="21">
        <v>-1</v>
      </c>
      <c r="AH2221" s="21">
        <v>-1</v>
      </c>
      <c r="AI2221" s="21">
        <v>-7.8285691517002275E-3</v>
      </c>
      <c r="AJ2221" s="21">
        <v>-1.3789798630563194E-2</v>
      </c>
      <c r="AK2221" s="21">
        <v>0.23783128301358958</v>
      </c>
      <c r="AL2221" s="21">
        <v>-6.6003326024342265E-2</v>
      </c>
      <c r="AM2221" s="21">
        <v>0.26866206532264542</v>
      </c>
      <c r="AN2221" s="21">
        <v>-8.5221205107591638E-2</v>
      </c>
      <c r="AO2221" s="21">
        <v>7.2282077062118928</v>
      </c>
      <c r="AP2221" s="21">
        <v>-1.783046415889312</v>
      </c>
      <c r="AQ2221" s="21">
        <v>22.182073950746663</v>
      </c>
      <c r="AR2221" s="21">
        <v>0.53373466258184687</v>
      </c>
      <c r="AS2221" s="21">
        <v>0.36748005015838114</v>
      </c>
      <c r="AT2221" s="21">
        <v>-1</v>
      </c>
      <c r="AU2221" s="21">
        <v>-1</v>
      </c>
      <c r="AV2221" s="21">
        <v>-0.62740862097314165</v>
      </c>
      <c r="AW2221" s="21">
        <v>37.989641815486152</v>
      </c>
      <c r="AX2221" s="21">
        <v>37.883075540808008</v>
      </c>
      <c r="AY2221" s="21">
        <v>3.6994644392658121E-2</v>
      </c>
      <c r="AZ2221" s="21">
        <v>-22.717568423984826</v>
      </c>
      <c r="BA2221" s="26">
        <v>1397.236203133554</v>
      </c>
    </row>
    <row r="2222" spans="1:100" x14ac:dyDescent="0.25">
      <c r="A2222">
        <v>5201</v>
      </c>
      <c r="B2222" t="s">
        <v>2535</v>
      </c>
      <c r="C2222" s="26">
        <v>3</v>
      </c>
      <c r="D2222" s="21">
        <v>4.9578380945942282</v>
      </c>
      <c r="E2222" s="21">
        <v>-0.11804152607557719</v>
      </c>
      <c r="F2222" s="21">
        <v>8.6152060103264934E-3</v>
      </c>
      <c r="G2222" s="21">
        <v>-1.8719581911526246E-2</v>
      </c>
      <c r="H2222" s="21">
        <v>1.4061901532021998E-2</v>
      </c>
      <c r="I2222" s="21">
        <v>0</v>
      </c>
      <c r="J2222" s="21">
        <v>0.84371409192132041</v>
      </c>
      <c r="K2222" s="21">
        <v>1.4061901532021998E-2</v>
      </c>
      <c r="L2222" s="21">
        <v>-0.99999999999999833</v>
      </c>
      <c r="M2222" s="21">
        <v>-0.99999999999999833</v>
      </c>
      <c r="N2222" s="21">
        <v>0.28123803064044067</v>
      </c>
      <c r="O2222" s="21">
        <v>5.782832604604021</v>
      </c>
      <c r="P2222" s="21">
        <v>22.533808186359749</v>
      </c>
      <c r="Q2222" s="21">
        <v>1.7965879211359808</v>
      </c>
      <c r="R2222" s="21">
        <v>2.7750508988741354</v>
      </c>
      <c r="S2222" s="21">
        <v>0.3333333333333327</v>
      </c>
      <c r="T2222" s="21">
        <v>0.18742137092273448</v>
      </c>
      <c r="U2222" s="21">
        <v>-0.17376253900234415</v>
      </c>
      <c r="V2222" s="21">
        <v>0</v>
      </c>
      <c r="W2222" s="21">
        <v>13.317210548868045</v>
      </c>
      <c r="X2222" s="21">
        <v>-0.34670844822684649</v>
      </c>
      <c r="Y2222" s="21">
        <v>-0.99999999999999833</v>
      </c>
      <c r="Z2222" s="21">
        <v>-0.99999999999999833</v>
      </c>
      <c r="AA2222" s="21">
        <v>48.099665542052712</v>
      </c>
      <c r="AB2222" s="21">
        <v>0.18571901623251377</v>
      </c>
      <c r="AC2222" s="21">
        <v>0.21677685653765777</v>
      </c>
      <c r="AD2222" s="21">
        <v>0.23765220911603896</v>
      </c>
      <c r="AE2222" s="21">
        <v>32.007404094310552</v>
      </c>
      <c r="AF2222" s="21">
        <v>-0.99999999999999833</v>
      </c>
      <c r="AG2222" s="21">
        <v>-0.99999999999999833</v>
      </c>
      <c r="AH2222" s="21">
        <v>-0.99999999999999833</v>
      </c>
      <c r="AI2222" s="21">
        <v>1.3723763930343339E-2</v>
      </c>
      <c r="AJ2222" s="21">
        <v>0</v>
      </c>
      <c r="AK2222" s="21">
        <v>-4.6791125898651059E-2</v>
      </c>
      <c r="AL2222" s="21">
        <v>-3.2723001129185046E-2</v>
      </c>
      <c r="AM2222" s="21">
        <v>2.8816876140452852E-2</v>
      </c>
      <c r="AN2222" s="21">
        <v>7.332410262695982E-2</v>
      </c>
      <c r="AO2222" s="21">
        <v>0.48646627401806575</v>
      </c>
      <c r="AP2222" s="21">
        <v>1.6694875600280705</v>
      </c>
      <c r="AQ2222" s="21">
        <v>14.160924640789368</v>
      </c>
      <c r="AR2222" s="21">
        <v>0.34699216525372301</v>
      </c>
      <c r="AS2222" s="21">
        <v>-0.3326465466948248</v>
      </c>
      <c r="AT2222" s="21">
        <v>-0.99999999999999833</v>
      </c>
      <c r="AU2222" s="21">
        <v>-0.99999999999999833</v>
      </c>
      <c r="AV2222" s="21">
        <v>2.7563313169626094</v>
      </c>
      <c r="AW2222" s="21">
        <v>55.551985706684789</v>
      </c>
      <c r="AX2222" s="21">
        <v>55.826460985291675</v>
      </c>
      <c r="AY2222" s="21">
        <v>-5.3194257951784951E-2</v>
      </c>
      <c r="AZ2222" s="21">
        <v>-21.762628680504662</v>
      </c>
      <c r="BA2222" s="26">
        <v>1403.1052353625621</v>
      </c>
    </row>
    <row r="2223" spans="1:100" x14ac:dyDescent="0.25">
      <c r="A2223">
        <v>5202</v>
      </c>
      <c r="B2223" t="s">
        <v>2536</v>
      </c>
      <c r="C2223" s="26">
        <v>3</v>
      </c>
      <c r="D2223" s="21">
        <v>4.4585511540290899</v>
      </c>
      <c r="E2223" s="21">
        <v>0.21449220466681709</v>
      </c>
      <c r="F2223" s="21">
        <v>5.5916340154978955E-2</v>
      </c>
      <c r="G2223" s="21">
        <v>8.3599751576091591E-2</v>
      </c>
      <c r="H2223" s="21">
        <v>-2.4608583185575961E-2</v>
      </c>
      <c r="I2223" s="21">
        <v>0</v>
      </c>
      <c r="J2223" s="21">
        <v>-1.4765149911345563</v>
      </c>
      <c r="K2223" s="21">
        <v>-2.4608583185575961E-2</v>
      </c>
      <c r="L2223" s="21">
        <v>-0.99999999999999822</v>
      </c>
      <c r="M2223" s="21">
        <v>-0.99999999999999822</v>
      </c>
      <c r="N2223" s="21">
        <v>-0.49217166371151966</v>
      </c>
      <c r="O2223" s="21">
        <v>3.0656359144706191</v>
      </c>
      <c r="P2223" s="21">
        <v>-0.86835499688430517</v>
      </c>
      <c r="Q2223" s="21">
        <v>0.24179659672579212</v>
      </c>
      <c r="R2223" s="21">
        <v>-1.2019632645394719E-2</v>
      </c>
      <c r="S2223" s="21">
        <v>0.33537396172572675</v>
      </c>
      <c r="T2223" s="21">
        <v>0.40664147447272181</v>
      </c>
      <c r="U2223" s="21">
        <v>-0.1497522435200315</v>
      </c>
      <c r="V2223" s="21">
        <v>-8.0387683255971933E-3</v>
      </c>
      <c r="W2223" s="21">
        <v>24.353320301535831</v>
      </c>
      <c r="X2223" s="21">
        <v>0.18151712996961433</v>
      </c>
      <c r="Y2223" s="21">
        <v>-0.99999999999999822</v>
      </c>
      <c r="Z2223" s="21">
        <v>-0.99999999999999822</v>
      </c>
      <c r="AA2223" s="21">
        <v>38.510243522380556</v>
      </c>
      <c r="AB2223" s="21">
        <v>9.2329678101140428E-2</v>
      </c>
      <c r="AC2223" s="21">
        <v>7.5835153584639631E-2</v>
      </c>
      <c r="AD2223" s="21">
        <v>0.11521402538402231</v>
      </c>
      <c r="AE2223" s="21">
        <v>14.16894285349011</v>
      </c>
      <c r="AF2223" s="21">
        <v>-0.99999999999999822</v>
      </c>
      <c r="AG2223" s="21">
        <v>-0.99999999999999822</v>
      </c>
      <c r="AH2223" s="21">
        <v>-0.99999999999999822</v>
      </c>
      <c r="AI2223" s="21">
        <v>0</v>
      </c>
      <c r="AJ2223" s="21">
        <v>-8.0387683255971933E-3</v>
      </c>
      <c r="AK2223" s="21">
        <v>0.2338342408307198</v>
      </c>
      <c r="AL2223" s="21">
        <v>0.56959791937000048</v>
      </c>
      <c r="AM2223" s="21">
        <v>-0.24309404147383304</v>
      </c>
      <c r="AN2223" s="21">
        <v>-5.0898232708223329E-2</v>
      </c>
      <c r="AO2223" s="21">
        <v>-4.9081798326922268</v>
      </c>
      <c r="AP2223" s="21">
        <v>1.5755337791444182</v>
      </c>
      <c r="AQ2223" s="21">
        <v>22.876805310401277</v>
      </c>
      <c r="AR2223" s="21">
        <v>0.58422442435281952</v>
      </c>
      <c r="AS2223" s="21">
        <v>0.15690854678403832</v>
      </c>
      <c r="AT2223" s="21">
        <v>-0.99999999999999822</v>
      </c>
      <c r="AU2223" s="21">
        <v>-0.99999999999999822</v>
      </c>
      <c r="AV2223" s="21">
        <v>7.1580118930696907E-2</v>
      </c>
      <c r="AW2223" s="21">
        <v>43.151413215995589</v>
      </c>
      <c r="AX2223" s="21">
        <v>42.347536383435859</v>
      </c>
      <c r="AY2223" s="21">
        <v>-6.503989237526632E-2</v>
      </c>
      <c r="AZ2223" s="21">
        <v>-30.047792058371396</v>
      </c>
      <c r="BA2223" s="26">
        <v>1405.2881088624833</v>
      </c>
    </row>
    <row r="2224" spans="1:100" x14ac:dyDescent="0.25">
      <c r="A2224">
        <v>5203</v>
      </c>
      <c r="B2224" t="s">
        <v>2537</v>
      </c>
      <c r="C2224" s="26">
        <v>3</v>
      </c>
      <c r="D2224" s="21">
        <v>5.2625182807558932</v>
      </c>
      <c r="E2224" s="21">
        <v>8.3136264670270271E-2</v>
      </c>
      <c r="F2224" s="21">
        <v>2.9621219644374834</v>
      </c>
      <c r="G2224" s="21">
        <v>2.9621219644374834</v>
      </c>
      <c r="H2224" s="21">
        <v>9.9290239569975403E-2</v>
      </c>
      <c r="I2224" s="21">
        <v>0</v>
      </c>
      <c r="J2224" s="21">
        <v>5.9574143741985308</v>
      </c>
      <c r="K2224" s="21">
        <v>9.9290239569975403E-2</v>
      </c>
      <c r="L2224" s="21">
        <v>-0.99999999999999856</v>
      </c>
      <c r="M2224" s="21">
        <v>-0.99999999999999856</v>
      </c>
      <c r="N2224" s="21">
        <v>1.9858047913995081</v>
      </c>
      <c r="O2224" s="21">
        <v>14.182054619391893</v>
      </c>
      <c r="P2224" s="21">
        <v>-0.45347555544722185</v>
      </c>
      <c r="Q2224" s="21">
        <v>0.49591496293946807</v>
      </c>
      <c r="R2224" s="21">
        <v>0.1331138870140548</v>
      </c>
      <c r="S2224" s="21">
        <v>0.33333333333333293</v>
      </c>
      <c r="T2224" s="21">
        <v>0.35597460620530252</v>
      </c>
      <c r="U2224" s="21">
        <v>0.18198470901860844</v>
      </c>
      <c r="V2224" s="21">
        <v>-1.7167628182859773E-2</v>
      </c>
      <c r="W2224" s="21">
        <v>30.193391232176346</v>
      </c>
      <c r="X2224" s="21">
        <v>1.2224278328268243</v>
      </c>
      <c r="Y2224" s="21">
        <v>-0.99999999999999856</v>
      </c>
      <c r="Z2224" s="21">
        <v>-0.99999999999999856</v>
      </c>
      <c r="AA2224" s="21">
        <v>41.884550428533132</v>
      </c>
      <c r="AB2224" s="21">
        <v>0.21130537969798144</v>
      </c>
      <c r="AC2224" s="21">
        <v>0.11485719902191358</v>
      </c>
      <c r="AD2224" s="21">
        <v>-9.5001672533040538E-2</v>
      </c>
      <c r="AE2224" s="21">
        <v>11.558045309342727</v>
      </c>
      <c r="AF2224" s="21">
        <v>-0.99999999999999856</v>
      </c>
      <c r="AG2224" s="21">
        <v>-0.99999999999999856</v>
      </c>
      <c r="AH2224" s="21">
        <v>-0.99999999999999856</v>
      </c>
      <c r="AI2224" s="21">
        <v>0</v>
      </c>
      <c r="AJ2224" s="21">
        <v>-1.7167628182859773E-2</v>
      </c>
      <c r="AK2224" s="21">
        <v>-0.13707384946965448</v>
      </c>
      <c r="AL2224" s="21">
        <v>-1.0688200404232778E-2</v>
      </c>
      <c r="AM2224" s="21">
        <v>3.3510418891867698E-2</v>
      </c>
      <c r="AN2224" s="21">
        <v>0.13335064559810095</v>
      </c>
      <c r="AO2224" s="21">
        <v>0.15239122494842081</v>
      </c>
      <c r="AP2224" s="21">
        <v>3.28032513793136</v>
      </c>
      <c r="AQ2224" s="21">
        <v>36.150805606374867</v>
      </c>
      <c r="AR2224" s="21">
        <v>0.8541250203743842</v>
      </c>
      <c r="AS2224" s="21">
        <v>1.3217180723968001</v>
      </c>
      <c r="AT2224" s="21">
        <v>-0.99999999999999856</v>
      </c>
      <c r="AU2224" s="21">
        <v>-0.99999999999999856</v>
      </c>
      <c r="AV2224" s="21">
        <v>3.0952358514515383</v>
      </c>
      <c r="AW2224" s="21">
        <v>59.346930185856351</v>
      </c>
      <c r="AX2224" s="21">
        <v>57.630167367570401</v>
      </c>
      <c r="AY2224" s="21">
        <v>0.11631358493000586</v>
      </c>
      <c r="AZ2224" s="21">
        <v>-10.546297254029652</v>
      </c>
      <c r="BA2224" s="26">
        <v>1429.8015315576604</v>
      </c>
    </row>
    <row r="2225" spans="1:100" x14ac:dyDescent="0.25">
      <c r="A2225">
        <v>5204</v>
      </c>
      <c r="B2225" t="s">
        <v>1011</v>
      </c>
      <c r="C2225" s="26">
        <v>3</v>
      </c>
      <c r="D2225" s="21">
        <v>5.007916522319463</v>
      </c>
      <c r="E2225" s="21">
        <v>0</v>
      </c>
      <c r="F2225" s="21">
        <v>5.2169522036587916E-5</v>
      </c>
      <c r="G2225" s="21">
        <v>5.2169522036587916E-5</v>
      </c>
      <c r="H2225" s="21">
        <v>0.15036087088964373</v>
      </c>
      <c r="I2225" s="21">
        <v>0</v>
      </c>
      <c r="J2225" s="21">
        <v>9.0216522533786225</v>
      </c>
      <c r="K2225" s="21">
        <v>0.15036087088964373</v>
      </c>
      <c r="L2225" s="21">
        <v>-1.0000000000000004</v>
      </c>
      <c r="M2225" s="21">
        <v>-1.0000000000000004</v>
      </c>
      <c r="N2225" s="21">
        <v>3.0072174177928743</v>
      </c>
      <c r="O2225" s="21">
        <v>14.029620945220129</v>
      </c>
      <c r="P2225" s="21">
        <v>1.9675742586522382E-2</v>
      </c>
      <c r="Q2225" s="21">
        <v>3.4223810549883243E-2</v>
      </c>
      <c r="R2225" s="21">
        <v>6.2506043560375864E-3</v>
      </c>
      <c r="S2225" s="21">
        <v>0.33333333333333376</v>
      </c>
      <c r="T2225" s="21">
        <v>0.33789448936899213</v>
      </c>
      <c r="U2225" s="21">
        <v>0.34298482152603782</v>
      </c>
      <c r="V2225" s="21">
        <v>-7.5404474231927287E-3</v>
      </c>
      <c r="W2225" s="21">
        <v>34.252453036621098</v>
      </c>
      <c r="X2225" s="21">
        <v>1.8521247094133355</v>
      </c>
      <c r="Y2225" s="21">
        <v>-1.0000000000000004</v>
      </c>
      <c r="Z2225" s="21">
        <v>-1.0000000000000004</v>
      </c>
      <c r="AA2225" s="21">
        <v>58.42680905509738</v>
      </c>
      <c r="AB2225" s="21">
        <v>-6.3634714732829903E-2</v>
      </c>
      <c r="AC2225" s="21">
        <v>0.19451407767378792</v>
      </c>
      <c r="AD2225" s="21">
        <v>0.35248274534144763</v>
      </c>
      <c r="AE2225" s="21">
        <v>24.168105414120284</v>
      </c>
      <c r="AF2225" s="21">
        <v>-1.0000000000000004</v>
      </c>
      <c r="AG2225" s="21">
        <v>-1.0000000000000004</v>
      </c>
      <c r="AH2225" s="21">
        <v>-1.0000000000000004</v>
      </c>
      <c r="AI2225" s="21">
        <v>0</v>
      </c>
      <c r="AJ2225" s="21">
        <v>-7.5404474231927287E-3</v>
      </c>
      <c r="AK2225" s="21">
        <v>0.3596422997508486</v>
      </c>
      <c r="AL2225" s="21">
        <v>0.16018258583813116</v>
      </c>
      <c r="AM2225" s="21">
        <v>-9.0232937262329421E-2</v>
      </c>
      <c r="AN2225" s="21">
        <v>0.14945089003701689</v>
      </c>
      <c r="AO2225" s="21">
        <v>-0.45761193280399248</v>
      </c>
      <c r="AP2225" s="21">
        <v>4.5371851801160776</v>
      </c>
      <c r="AQ2225" s="21">
        <v>43.274105289999682</v>
      </c>
      <c r="AR2225" s="21">
        <v>1.0066721968051711</v>
      </c>
      <c r="AS2225" s="21">
        <v>2.0024855803029786</v>
      </c>
      <c r="AT2225" s="21">
        <v>-1.0000000000000004</v>
      </c>
      <c r="AU2225" s="21">
        <v>-1.0000000000000004</v>
      </c>
      <c r="AV2225" s="21">
        <v>6.3027738780741744E-3</v>
      </c>
      <c r="AW2225" s="21">
        <v>76.993615180433594</v>
      </c>
      <c r="AX2225" s="21">
        <v>76.239570438114328</v>
      </c>
      <c r="AY2225" s="21">
        <v>0.10690064785418696</v>
      </c>
      <c r="AZ2225" s="21">
        <v>10.894032685070171</v>
      </c>
      <c r="BA2225" s="26">
        <v>1465.9639885906977</v>
      </c>
      <c r="CU2225" t="e">
        <v>#N/A</v>
      </c>
      <c r="CV2225" t="e">
        <v>#N/A</v>
      </c>
    </row>
    <row r="2226" spans="1:100" x14ac:dyDescent="0.25">
      <c r="A2226">
        <v>5205</v>
      </c>
      <c r="B2226" t="s">
        <v>2538</v>
      </c>
      <c r="C2226" s="26">
        <v>3</v>
      </c>
      <c r="D2226" s="21">
        <v>4.3942385544667326</v>
      </c>
      <c r="E2226" s="21">
        <v>0</v>
      </c>
      <c r="F2226" s="21">
        <v>-0.3573494210231607</v>
      </c>
      <c r="G2226" s="21">
        <v>-0.3573494210231607</v>
      </c>
      <c r="H2226" s="21">
        <v>0.4276585271761657</v>
      </c>
      <c r="I2226" s="21">
        <v>0</v>
      </c>
      <c r="J2226" s="21">
        <v>25.659511630569931</v>
      </c>
      <c r="K2226" s="21">
        <v>0.4276585271761657</v>
      </c>
      <c r="L2226" s="21">
        <v>-1.0000000000000009</v>
      </c>
      <c r="M2226" s="21">
        <v>-1.0000000000000009</v>
      </c>
      <c r="N2226" s="21">
        <v>8.5531705435233079</v>
      </c>
      <c r="O2226" s="21">
        <v>29.696400764013479</v>
      </c>
      <c r="P2226" s="21">
        <v>-0.49320719571699018</v>
      </c>
      <c r="Q2226" s="21">
        <v>-0.87228508760419898</v>
      </c>
      <c r="R2226" s="21">
        <v>-0.34664938782546856</v>
      </c>
      <c r="S2226" s="21">
        <v>0.33333333333333381</v>
      </c>
      <c r="T2226" s="21">
        <v>0.3469651611529192</v>
      </c>
      <c r="U2226" s="21">
        <v>0.56482330122374291</v>
      </c>
      <c r="V2226" s="21">
        <v>0.2132962061152007</v>
      </c>
      <c r="W2226" s="21">
        <v>41.230378985961217</v>
      </c>
      <c r="X2226" s="21">
        <v>3.8053422367158478</v>
      </c>
      <c r="Y2226" s="21">
        <v>-1.0000000000000009</v>
      </c>
      <c r="Z2226" s="21">
        <v>-1.0000000000000009</v>
      </c>
      <c r="AA2226" s="21">
        <v>73.431433438252043</v>
      </c>
      <c r="AB2226" s="21">
        <v>0.21630050903391049</v>
      </c>
      <c r="AC2226" s="21">
        <v>0.26368204191353639</v>
      </c>
      <c r="AD2226" s="21">
        <v>0.1709715258548786</v>
      </c>
      <c r="AE2226" s="21">
        <v>32.547703840116249</v>
      </c>
      <c r="AF2226" s="21">
        <v>-1.0000000000000009</v>
      </c>
      <c r="AG2226" s="21">
        <v>-1.0000000000000009</v>
      </c>
      <c r="AH2226" s="21">
        <v>-1.0000000000000009</v>
      </c>
      <c r="AI2226" s="21">
        <v>0</v>
      </c>
      <c r="AJ2226" s="21">
        <v>0.2132962061152007</v>
      </c>
      <c r="AK2226" s="21">
        <v>0.22243877076574362</v>
      </c>
      <c r="AL2226" s="21">
        <v>0.16979292548162439</v>
      </c>
      <c r="AM2226" s="21">
        <v>-9.9011160403491366E-2</v>
      </c>
      <c r="AN2226" s="21">
        <v>0.22264751119537723</v>
      </c>
      <c r="AO2226" s="21">
        <v>-1.3630851562585666</v>
      </c>
      <c r="AP2226" s="21">
        <v>6.4151524072925543</v>
      </c>
      <c r="AQ2226" s="21">
        <v>66.88989061653119</v>
      </c>
      <c r="AR2226" s="21">
        <v>1.4584180018251973</v>
      </c>
      <c r="AS2226" s="21">
        <v>4.2330007638920151</v>
      </c>
      <c r="AT2226" s="21">
        <v>-1.0000000000000009</v>
      </c>
      <c r="AU2226" s="21">
        <v>-1.0000000000000009</v>
      </c>
      <c r="AV2226" s="21">
        <v>-0.70399880884862931</v>
      </c>
      <c r="AW2226" s="21">
        <v>109.54298660955811</v>
      </c>
      <c r="AX2226" s="21">
        <v>130.87260722107817</v>
      </c>
      <c r="AY2226" s="21">
        <v>0.30805532240749534</v>
      </c>
      <c r="AZ2226" s="21">
        <v>16.298741170808789</v>
      </c>
      <c r="BA2226" s="26">
        <v>1545.0714024158688</v>
      </c>
      <c r="CU2226" t="e">
        <v>#N/A</v>
      </c>
      <c r="CV2226" t="e">
        <v>#N/A</v>
      </c>
    </row>
    <row r="2227" spans="1:100" x14ac:dyDescent="0.25">
      <c r="A2227">
        <v>5207</v>
      </c>
      <c r="B2227" t="s">
        <v>2539</v>
      </c>
      <c r="C2227" s="26">
        <v>3</v>
      </c>
      <c r="D2227" s="21">
        <v>3.4835687148185368</v>
      </c>
      <c r="E2227" s="21">
        <v>-7.8912978410425952E-3</v>
      </c>
      <c r="F2227" s="21">
        <v>-0.34648153818289629</v>
      </c>
      <c r="G2227" s="21">
        <v>-0.34648153818289629</v>
      </c>
      <c r="H2227" s="21">
        <v>0.26257927737918885</v>
      </c>
      <c r="I2227" s="21">
        <v>0</v>
      </c>
      <c r="J2227" s="21">
        <v>15.754756642751328</v>
      </c>
      <c r="K2227" s="21">
        <v>0.26257927737918885</v>
      </c>
      <c r="L2227" s="21">
        <v>-1.0000000000000013</v>
      </c>
      <c r="M2227" s="21">
        <v>-1.0000000000000013</v>
      </c>
      <c r="N2227" s="21">
        <v>5.2515855475837796</v>
      </c>
      <c r="O2227" s="21">
        <v>18.891843819386978</v>
      </c>
      <c r="P2227" s="21">
        <v>-0.19692302485621568</v>
      </c>
      <c r="Q2227" s="21">
        <v>-0.68088577672247197</v>
      </c>
      <c r="R2227" s="21">
        <v>-0.212733664970988</v>
      </c>
      <c r="S2227" s="21">
        <v>0.3333333333333337</v>
      </c>
      <c r="T2227" s="21">
        <v>0.39644649954113131</v>
      </c>
      <c r="U2227" s="21">
        <v>-0.21784110652889233</v>
      </c>
      <c r="V2227" s="21">
        <v>0</v>
      </c>
      <c r="W2227" s="21">
        <v>9.9743779586553742</v>
      </c>
      <c r="X2227" s="21">
        <v>-0.34105070441249485</v>
      </c>
      <c r="Y2227" s="21">
        <v>-1.0000000000000013</v>
      </c>
      <c r="Z2227" s="21">
        <v>-1.0000000000000013</v>
      </c>
      <c r="AA2227" s="21">
        <v>21.779551930811881</v>
      </c>
      <c r="AB2227" s="21">
        <v>-6.6218234910843929E-2</v>
      </c>
      <c r="AC2227" s="21">
        <v>0.16887068481360723</v>
      </c>
      <c r="AD2227" s="21">
        <v>0.13770570283978675</v>
      </c>
      <c r="AE2227" s="21">
        <v>12.017907637127511</v>
      </c>
      <c r="AF2227" s="21">
        <v>-1.0000000000000013</v>
      </c>
      <c r="AG2227" s="21">
        <v>-1.0000000000000013</v>
      </c>
      <c r="AH2227" s="21">
        <v>-1.0000000000000013</v>
      </c>
      <c r="AI2227" s="21">
        <v>0</v>
      </c>
      <c r="AJ2227" s="21">
        <v>0</v>
      </c>
      <c r="AK2227" s="21">
        <v>0.20274911296180737</v>
      </c>
      <c r="AL2227" s="21">
        <v>-2.3655266680969379E-2</v>
      </c>
      <c r="AM2227" s="21">
        <v>-0.12525492589397186</v>
      </c>
      <c r="AN2227" s="21">
        <v>-9.9088627754488637E-2</v>
      </c>
      <c r="AO2227" s="21">
        <v>-2.1176275825402593</v>
      </c>
      <c r="AP2227" s="21">
        <v>-2.5954920272670625</v>
      </c>
      <c r="AQ2227" s="21">
        <v>25.729134601406702</v>
      </c>
      <c r="AR2227" s="21">
        <v>0.51193872634557325</v>
      </c>
      <c r="AS2227" s="21">
        <v>-7.8471427033306229E-2</v>
      </c>
      <c r="AT2227" s="21">
        <v>-1.0000000000000013</v>
      </c>
      <c r="AU2227" s="21">
        <v>-1.0000000000000013</v>
      </c>
      <c r="AV2227" s="21">
        <v>-0.55921520315388429</v>
      </c>
      <c r="AW2227" s="21">
        <v>38.075903722931791</v>
      </c>
      <c r="AX2227" s="21">
        <v>38.075903722931791</v>
      </c>
      <c r="AY2227" s="21">
        <v>0.10912747407870881</v>
      </c>
      <c r="AZ2227" s="21">
        <v>-26.32428919930312</v>
      </c>
      <c r="BA2227" s="26">
        <v>1380.150122698099</v>
      </c>
    </row>
    <row r="2228" spans="1:100" x14ac:dyDescent="0.25">
      <c r="A2228">
        <v>5209</v>
      </c>
      <c r="B2228" t="s">
        <v>2540</v>
      </c>
      <c r="C2228" s="26">
        <v>3</v>
      </c>
      <c r="D2228" s="21">
        <v>2.2345685401260669</v>
      </c>
      <c r="E2228" s="21">
        <v>-6.9906840552597813E-2</v>
      </c>
      <c r="F2228" s="21">
        <v>-0.41190950719054592</v>
      </c>
      <c r="G2228" s="21">
        <v>-0.41429750163621321</v>
      </c>
      <c r="H2228" s="21">
        <v>0.14443574350634392</v>
      </c>
      <c r="I2228" s="21">
        <v>0</v>
      </c>
      <c r="J2228" s="21">
        <v>8.6661446103806359</v>
      </c>
      <c r="K2228" s="21">
        <v>0.14443574350634392</v>
      </c>
      <c r="L2228" s="21">
        <v>-1.0000000000000016</v>
      </c>
      <c r="M2228" s="21">
        <v>-1.0000000000000016</v>
      </c>
      <c r="N2228" s="21">
        <v>2.8887148701268788</v>
      </c>
      <c r="O2228" s="21">
        <v>10.486415648870487</v>
      </c>
      <c r="P2228" s="21">
        <v>3.5944742845515516</v>
      </c>
      <c r="Q2228" s="21">
        <v>0.21949587780205965</v>
      </c>
      <c r="R2228" s="21">
        <v>0.48380945476856207</v>
      </c>
      <c r="S2228" s="21">
        <v>0.33333333333333393</v>
      </c>
      <c r="T2228" s="21">
        <v>0.38591221840307405</v>
      </c>
      <c r="U2228" s="21">
        <v>0.13352829889585255</v>
      </c>
      <c r="V2228" s="21">
        <v>0</v>
      </c>
      <c r="W2228" s="21">
        <v>28.333524285036674</v>
      </c>
      <c r="X2228" s="21">
        <v>1.1633377849818245</v>
      </c>
      <c r="Y2228" s="21">
        <v>-1.0000000000000016</v>
      </c>
      <c r="Z2228" s="21">
        <v>-1.0000000000000016</v>
      </c>
      <c r="AA2228" s="21">
        <v>50.977216806753617</v>
      </c>
      <c r="AB2228" s="21">
        <v>0.17361500142149983</v>
      </c>
      <c r="AC2228" s="21">
        <v>1.8224817620388668E-2</v>
      </c>
      <c r="AD2228" s="21">
        <v>0.25135784229707892</v>
      </c>
      <c r="AE2228" s="21">
        <v>22.159883066948378</v>
      </c>
      <c r="AF2228" s="21">
        <v>-1.0000000000000016</v>
      </c>
      <c r="AG2228" s="21">
        <v>-1.0000000000000016</v>
      </c>
      <c r="AH2228" s="21">
        <v>-1.0000000000000016</v>
      </c>
      <c r="AI2228" s="21">
        <v>0</v>
      </c>
      <c r="AJ2228" s="21">
        <v>0</v>
      </c>
      <c r="AK2228" s="21">
        <v>-0.1616936577606084</v>
      </c>
      <c r="AL2228" s="21">
        <v>-6.6136269547666993E-2</v>
      </c>
      <c r="AM2228" s="21">
        <v>0.49710217795687806</v>
      </c>
      <c r="AN2228" s="21">
        <v>-0.2942705005782415</v>
      </c>
      <c r="AO2228" s="21">
        <v>11.619086160118908</v>
      </c>
      <c r="AP2228" s="21">
        <v>-7.6874438621943764</v>
      </c>
      <c r="AQ2228" s="21">
        <v>36.999668895417294</v>
      </c>
      <c r="AR2228" s="21">
        <v>0.85277385063226085</v>
      </c>
      <c r="AS2228" s="21">
        <v>1.3077735284881682</v>
      </c>
      <c r="AT2228" s="21">
        <v>-1.0000000000000016</v>
      </c>
      <c r="AU2228" s="21">
        <v>-1.0000000000000016</v>
      </c>
      <c r="AV2228" s="21">
        <v>6.9511953132348869E-2</v>
      </c>
      <c r="AW2228" s="21">
        <v>53.776188593429744</v>
      </c>
      <c r="AX2228" s="21">
        <v>53.776188593429744</v>
      </c>
      <c r="AY2228" s="21">
        <v>0.21063730056231161</v>
      </c>
      <c r="AZ2228" s="21">
        <v>9.4031698344827053</v>
      </c>
      <c r="BA2228" s="26">
        <v>1503.0362957072984</v>
      </c>
    </row>
    <row r="2229" spans="1:100" x14ac:dyDescent="0.25">
      <c r="A2229">
        <v>5212</v>
      </c>
      <c r="B2229" t="s">
        <v>2541</v>
      </c>
      <c r="C2229" s="26">
        <v>3</v>
      </c>
      <c r="D2229" s="21">
        <v>3.0315917669397439</v>
      </c>
      <c r="E2229" s="21">
        <v>0</v>
      </c>
      <c r="F2229" s="21">
        <v>-0.39526035539000859</v>
      </c>
      <c r="G2229" s="21">
        <v>-0.39526035539000859</v>
      </c>
      <c r="H2229" s="21">
        <v>0.23683767498527405</v>
      </c>
      <c r="I2229" s="21">
        <v>0</v>
      </c>
      <c r="J2229" s="21">
        <v>14.210260499116446</v>
      </c>
      <c r="K2229" s="21">
        <v>0.23683767498527405</v>
      </c>
      <c r="L2229" s="21">
        <v>-1.0000000000000007</v>
      </c>
      <c r="M2229" s="21">
        <v>-1.0000000000000007</v>
      </c>
      <c r="N2229" s="21">
        <v>4.7367534997054817</v>
      </c>
      <c r="O2229" s="21">
        <v>16.846591910666184</v>
      </c>
      <c r="P2229" s="21">
        <v>0.31853966355247548</v>
      </c>
      <c r="Q2229" s="21">
        <v>5.7305049169534567E-3</v>
      </c>
      <c r="R2229" s="21">
        <v>5.8884967211067105E-2</v>
      </c>
      <c r="S2229" s="21">
        <v>0.33333333333333376</v>
      </c>
      <c r="T2229" s="21">
        <v>0.34881949597122192</v>
      </c>
      <c r="U2229" s="21">
        <v>-0.11267544162234715</v>
      </c>
      <c r="V2229" s="21">
        <v>0</v>
      </c>
      <c r="W2229" s="21">
        <v>13.305588507877363</v>
      </c>
      <c r="X2229" s="21">
        <v>-1.8945378776108662E-2</v>
      </c>
      <c r="Y2229" s="21">
        <v>-1.0000000000000007</v>
      </c>
      <c r="Z2229" s="21">
        <v>-1.0000000000000007</v>
      </c>
      <c r="AA2229" s="21">
        <v>34.75518460838795</v>
      </c>
      <c r="AB2229" s="21">
        <v>0.14461267398177299</v>
      </c>
      <c r="AC2229" s="21">
        <v>0.19196103067784814</v>
      </c>
      <c r="AD2229" s="21">
        <v>9.1240518006369065E-2</v>
      </c>
      <c r="AE2229" s="21">
        <v>21.390711133299501</v>
      </c>
      <c r="AF2229" s="21">
        <v>-1.0000000000000007</v>
      </c>
      <c r="AG2229" s="21">
        <v>-1.0000000000000007</v>
      </c>
      <c r="AH2229" s="21">
        <v>-1.0000000000000007</v>
      </c>
      <c r="AI2229" s="21">
        <v>0</v>
      </c>
      <c r="AJ2229" s="21">
        <v>0</v>
      </c>
      <c r="AK2229" s="21">
        <v>-8.7784186473261264E-2</v>
      </c>
      <c r="AL2229" s="21">
        <v>0.46888898107748489</v>
      </c>
      <c r="AM2229" s="21">
        <v>6.61138394781252E-2</v>
      </c>
      <c r="AN2229" s="21">
        <v>-0.11859210553787772</v>
      </c>
      <c r="AO2229" s="21">
        <v>1.2139250545868236</v>
      </c>
      <c r="AP2229" s="21">
        <v>-0.6203577330595178</v>
      </c>
      <c r="AQ2229" s="21">
        <v>27.515849006993818</v>
      </c>
      <c r="AR2229" s="21">
        <v>0.56947738768220846</v>
      </c>
      <c r="AS2229" s="21">
        <v>0.21789229620916561</v>
      </c>
      <c r="AT2229" s="21">
        <v>-1.0000000000000007</v>
      </c>
      <c r="AU2229" s="21">
        <v>-1.0000000000000007</v>
      </c>
      <c r="AV2229" s="21">
        <v>-0.33637538817894158</v>
      </c>
      <c r="AW2229" s="21">
        <v>50.98141878599462</v>
      </c>
      <c r="AX2229" s="21">
        <v>50.98141878599462</v>
      </c>
      <c r="AY2229" s="21">
        <v>0.28074736670666917</v>
      </c>
      <c r="AZ2229" s="21">
        <v>4.8202353529499105</v>
      </c>
      <c r="BA2229" s="26">
        <v>1423.1505297292103</v>
      </c>
    </row>
    <row r="2230" spans="1:100" x14ac:dyDescent="0.25">
      <c r="A2230">
        <v>5213</v>
      </c>
      <c r="B2230" t="s">
        <v>2542</v>
      </c>
      <c r="C2230" s="26">
        <v>3</v>
      </c>
      <c r="D2230" s="21">
        <v>6.1169528674810341</v>
      </c>
      <c r="E2230" s="21">
        <v>-8.8072110582852636E-2</v>
      </c>
      <c r="F2230" s="21">
        <v>0.10773650036452037</v>
      </c>
      <c r="G2230" s="21">
        <v>3.3251101146084927E-2</v>
      </c>
      <c r="H2230" s="21">
        <v>1.2982333713120161E-3</v>
      </c>
      <c r="I2230" s="21">
        <v>0</v>
      </c>
      <c r="J2230" s="21">
        <v>7.7894002278720786E-2</v>
      </c>
      <c r="K2230" s="21">
        <v>1.2982333713120161E-3</v>
      </c>
      <c r="L2230" s="21">
        <v>-0.99999999999999922</v>
      </c>
      <c r="M2230" s="21">
        <v>-0.99999999999999922</v>
      </c>
      <c r="N2230" s="21">
        <v>2.5964667426239568E-2</v>
      </c>
      <c r="O2230" s="21">
        <v>6.2280979709058384</v>
      </c>
      <c r="P2230" s="21">
        <v>-1.2620144318963591</v>
      </c>
      <c r="Q2230" s="21">
        <v>0.30241301089698347</v>
      </c>
      <c r="R2230" s="21">
        <v>1.5224219191105236E-2</v>
      </c>
      <c r="S2230" s="21">
        <v>0.33333333333333326</v>
      </c>
      <c r="T2230" s="21">
        <v>0.25872744804194187</v>
      </c>
      <c r="U2230" s="21">
        <v>2.2439123231202774E-2</v>
      </c>
      <c r="V2230" s="21">
        <v>0</v>
      </c>
      <c r="W2230" s="21">
        <v>24.528066849406624</v>
      </c>
      <c r="X2230" s="21">
        <v>0.60060292186860664</v>
      </c>
      <c r="Y2230" s="21">
        <v>-0.99999999999999922</v>
      </c>
      <c r="Z2230" s="21">
        <v>-0.99999999999999922</v>
      </c>
      <c r="AA2230" s="21">
        <v>32.129407103008141</v>
      </c>
      <c r="AB2230" s="21">
        <v>9.7884940964972647E-2</v>
      </c>
      <c r="AC2230" s="21">
        <v>3.7609598838172817E-2</v>
      </c>
      <c r="AD2230" s="21">
        <v>1.6227780885063024E-2</v>
      </c>
      <c r="AE2230" s="21">
        <v>7.586116034410427</v>
      </c>
      <c r="AF2230" s="21">
        <v>-0.99999999999999922</v>
      </c>
      <c r="AG2230" s="21">
        <v>-0.99999999999999922</v>
      </c>
      <c r="AH2230" s="21">
        <v>-0.99999999999999922</v>
      </c>
      <c r="AI2230" s="21">
        <v>0</v>
      </c>
      <c r="AJ2230" s="21">
        <v>0</v>
      </c>
      <c r="AK2230" s="21">
        <v>-5.4057292369120769E-2</v>
      </c>
      <c r="AL2230" s="21">
        <v>0.11365058191810862</v>
      </c>
      <c r="AM2230" s="21">
        <v>0.15113729755162869</v>
      </c>
      <c r="AN2230" s="21">
        <v>-0.17052759249857583</v>
      </c>
      <c r="AO2230" s="21">
        <v>3.5081459769451135</v>
      </c>
      <c r="AP2230" s="21">
        <v>-3.6949369028738532</v>
      </c>
      <c r="AQ2230" s="21">
        <v>24.605960851685346</v>
      </c>
      <c r="AR2230" s="21">
        <v>0.61449990460647774</v>
      </c>
      <c r="AS2230" s="21">
        <v>0.60190115523991905</v>
      </c>
      <c r="AT2230" s="21">
        <v>-0.99999999999999922</v>
      </c>
      <c r="AU2230" s="21">
        <v>-0.99999999999999922</v>
      </c>
      <c r="AV2230" s="21">
        <v>4.847532033719025E-2</v>
      </c>
      <c r="AW2230" s="21">
        <v>34.662568171040135</v>
      </c>
      <c r="AX2230" s="21">
        <v>34.662568171040135</v>
      </c>
      <c r="AY2230" s="21">
        <v>0.1056556563832699</v>
      </c>
      <c r="AZ2230" s="21">
        <v>-18.103788252025254</v>
      </c>
      <c r="BA2230" s="26">
        <v>1374.394624134243</v>
      </c>
    </row>
    <row r="2231" spans="1:100" x14ac:dyDescent="0.25">
      <c r="A2231">
        <v>5214</v>
      </c>
      <c r="B2231" t="s">
        <v>2543</v>
      </c>
      <c r="C2231" s="26">
        <v>3</v>
      </c>
      <c r="D2231" s="21">
        <v>4.7528338068367031</v>
      </c>
      <c r="E2231" s="21">
        <v>0</v>
      </c>
      <c r="F2231" s="21">
        <v>0</v>
      </c>
      <c r="G2231" s="21">
        <v>0</v>
      </c>
      <c r="H2231" s="21">
        <v>0.13871705614521018</v>
      </c>
      <c r="I2231" s="21">
        <v>0</v>
      </c>
      <c r="J2231" s="21">
        <v>8.3230233687126098</v>
      </c>
      <c r="K2231" s="21">
        <v>0.13871705614521018</v>
      </c>
      <c r="L2231" s="21">
        <v>-1.0000000000000016</v>
      </c>
      <c r="M2231" s="21">
        <v>-1.0000000000000016</v>
      </c>
      <c r="N2231" s="21">
        <v>2.7743411229042039</v>
      </c>
      <c r="O2231" s="21">
        <v>13.075857175549311</v>
      </c>
      <c r="P2231" s="21">
        <v>1.9996068204847308</v>
      </c>
      <c r="Q2231" s="21">
        <v>-4.7171099726746726E-2</v>
      </c>
      <c r="R2231" s="21">
        <v>-4.2039727806728475E-2</v>
      </c>
      <c r="S2231" s="21">
        <v>0.33855504385848917</v>
      </c>
      <c r="T2231" s="21">
        <v>0.10585331564082626</v>
      </c>
      <c r="U2231" s="21">
        <v>-8.2917831135593173E-2</v>
      </c>
      <c r="V2231" s="21">
        <v>0</v>
      </c>
      <c r="W2231" s="21">
        <v>8.9109388887404926</v>
      </c>
      <c r="X2231" s="21">
        <v>-0.26849915341764147</v>
      </c>
      <c r="Y2231" s="21">
        <v>-1.0000000000000016</v>
      </c>
      <c r="Z2231" s="21">
        <v>-1.0000000000000016</v>
      </c>
      <c r="AA2231" s="21">
        <v>30.229704180731556</v>
      </c>
      <c r="AB2231" s="21">
        <v>5.2156488898456518E-2</v>
      </c>
      <c r="AC2231" s="21">
        <v>1.3285162808637315E-2</v>
      </c>
      <c r="AD2231" s="21">
        <v>0.36177444868886255</v>
      </c>
      <c r="AE2231" s="21">
        <v>21.360805019797827</v>
      </c>
      <c r="AF2231" s="21">
        <v>-1.0000000000000016</v>
      </c>
      <c r="AG2231" s="21">
        <v>-1.0000000000000016</v>
      </c>
      <c r="AH2231" s="21">
        <v>-1.0000000000000016</v>
      </c>
      <c r="AI2231" s="21">
        <v>0</v>
      </c>
      <c r="AJ2231" s="21">
        <v>0</v>
      </c>
      <c r="AK2231" s="21">
        <v>0.34379740566279199</v>
      </c>
      <c r="AL2231" s="21">
        <v>0.18341542436326089</v>
      </c>
      <c r="AM2231" s="21">
        <v>0.19502523333847721</v>
      </c>
      <c r="AN2231" s="21">
        <v>-5.4360550367166208E-2</v>
      </c>
      <c r="AO2231" s="21">
        <v>6.594617861775891</v>
      </c>
      <c r="AP2231" s="21">
        <v>-0.44193663736285083</v>
      </c>
      <c r="AQ2231" s="21">
        <v>17.233962257453097</v>
      </c>
      <c r="AR2231" s="21">
        <v>0.3614905283637222</v>
      </c>
      <c r="AS2231" s="21">
        <v>-0.12978209727243123</v>
      </c>
      <c r="AT2231" s="21">
        <v>-1.0000000000000016</v>
      </c>
      <c r="AU2231" s="21">
        <v>-1.0000000000000016</v>
      </c>
      <c r="AV2231" s="21">
        <v>-4.2039727806728475E-2</v>
      </c>
      <c r="AW2231" s="21">
        <v>42.863624718918025</v>
      </c>
      <c r="AX2231" s="21">
        <v>42.863624718918025</v>
      </c>
      <c r="AY2231" s="21">
        <v>0.15140755717151866</v>
      </c>
      <c r="AZ2231" s="21">
        <v>5.1110383783217523</v>
      </c>
      <c r="BA2231" s="26">
        <v>1392.4426111497608</v>
      </c>
      <c r="CU2231" t="e">
        <v>#N/A</v>
      </c>
      <c r="CV2231" t="e">
        <v>#N/A</v>
      </c>
    </row>
    <row r="2232" spans="1:100" x14ac:dyDescent="0.25">
      <c r="A2232">
        <v>5215</v>
      </c>
      <c r="B2232" t="s">
        <v>2544</v>
      </c>
      <c r="C2232" s="26">
        <v>3</v>
      </c>
      <c r="D2232" s="21">
        <v>4.3628227737957772</v>
      </c>
      <c r="E2232" s="21">
        <v>-1.5128748929535285E-2</v>
      </c>
      <c r="F2232" s="21">
        <v>-0.33721534040906748</v>
      </c>
      <c r="G2232" s="21">
        <v>-0.33721534040906748</v>
      </c>
      <c r="H2232" s="21">
        <v>-1.1575879720284184E-2</v>
      </c>
      <c r="I2232" s="21">
        <v>0</v>
      </c>
      <c r="J2232" s="21">
        <v>-0.69455278321705016</v>
      </c>
      <c r="K2232" s="21">
        <v>-1.1575879720284184E-2</v>
      </c>
      <c r="L2232" s="21">
        <v>-1.0000000000000013</v>
      </c>
      <c r="M2232" s="21">
        <v>-1.0000000000000013</v>
      </c>
      <c r="N2232" s="21">
        <v>-0.23151759440568315</v>
      </c>
      <c r="O2232" s="21">
        <v>3.3310546501696621</v>
      </c>
      <c r="P2232" s="21">
        <v>2.9456027919259302</v>
      </c>
      <c r="Q2232" s="21">
        <v>0.10350746172225085</v>
      </c>
      <c r="R2232" s="21">
        <v>0.36035788819932041</v>
      </c>
      <c r="S2232" s="21">
        <v>0.3474074925528356</v>
      </c>
      <c r="T2232" s="21">
        <v>0.29693805568777237</v>
      </c>
      <c r="U2232" s="21">
        <v>-7.826830674517582E-2</v>
      </c>
      <c r="V2232" s="21">
        <v>0</v>
      </c>
      <c r="W2232" s="21">
        <v>23.106124848628646</v>
      </c>
      <c r="X2232" s="21">
        <v>0.30337667020873005</v>
      </c>
      <c r="Y2232" s="21">
        <v>-1.0000000000000013</v>
      </c>
      <c r="Z2232" s="21">
        <v>-1.0000000000000013</v>
      </c>
      <c r="AA2232" s="21">
        <v>68.345137078167525</v>
      </c>
      <c r="AB2232" s="21">
        <v>0.33261836728626254</v>
      </c>
      <c r="AC2232" s="21">
        <v>0.49736364981369946</v>
      </c>
      <c r="AD2232" s="21">
        <v>6.7591069726829781E-2</v>
      </c>
      <c r="AE2232" s="21">
        <v>44.878654341339583</v>
      </c>
      <c r="AF2232" s="21">
        <v>-1.0000000000000013</v>
      </c>
      <c r="AG2232" s="21">
        <v>-1.0000000000000013</v>
      </c>
      <c r="AH2232" s="21">
        <v>-1.0000000000000013</v>
      </c>
      <c r="AI2232" s="21">
        <v>0</v>
      </c>
      <c r="AJ2232" s="21">
        <v>0</v>
      </c>
      <c r="AK2232" s="21">
        <v>0.17395727417056941</v>
      </c>
      <c r="AL2232" s="21">
        <v>6.0663929379645126E-2</v>
      </c>
      <c r="AM2232" s="21">
        <v>-0.21671095377776856</v>
      </c>
      <c r="AN2232" s="21">
        <v>-0.21519762380018606</v>
      </c>
      <c r="AO2232" s="21">
        <v>-4.5479874735913652</v>
      </c>
      <c r="AP2232" s="21">
        <v>-5.0766209481064255</v>
      </c>
      <c r="AQ2232" s="21">
        <v>22.411572065411594</v>
      </c>
      <c r="AR2232" s="21">
        <v>0.56607724149543204</v>
      </c>
      <c r="AS2232" s="21">
        <v>0.29180079048844604</v>
      </c>
      <c r="AT2232" s="21">
        <v>-1.0000000000000013</v>
      </c>
      <c r="AU2232" s="21">
        <v>-1.0000000000000013</v>
      </c>
      <c r="AV2232" s="21">
        <v>2.3142547790252925E-2</v>
      </c>
      <c r="AW2232" s="21">
        <v>66.599570780230792</v>
      </c>
      <c r="AX2232" s="21">
        <v>66.599570780230792</v>
      </c>
      <c r="AY2232" s="21">
        <v>8.9180036221486084E-2</v>
      </c>
      <c r="AZ2232" s="21">
        <v>3.517738067728764</v>
      </c>
      <c r="BA2232" s="26">
        <v>1442.1570595158366</v>
      </c>
      <c r="CU2232" t="e">
        <v>#N/A</v>
      </c>
      <c r="CV2232" t="e">
        <v>#N/A</v>
      </c>
    </row>
    <row r="2233" spans="1:100" x14ac:dyDescent="0.25">
      <c r="A2233">
        <v>5216</v>
      </c>
      <c r="B2233" t="s">
        <v>2545</v>
      </c>
      <c r="C2233" s="26">
        <v>3</v>
      </c>
      <c r="D2233" s="21">
        <v>5.0550280881954057</v>
      </c>
      <c r="E2233" s="21">
        <v>6.9813502740749111E-4</v>
      </c>
      <c r="F2233" s="21">
        <v>3.368007150298423E-2</v>
      </c>
      <c r="G2233" s="21">
        <v>3.368007150298423E-2</v>
      </c>
      <c r="H2233" s="21">
        <v>-2.4732130655728036E-2</v>
      </c>
      <c r="I2233" s="21">
        <v>0</v>
      </c>
      <c r="J2233" s="21">
        <v>-1.4839278393436781</v>
      </c>
      <c r="K2233" s="21">
        <v>-2.4732130655728036E-2</v>
      </c>
      <c r="L2233" s="21">
        <v>-1.0000000000000004</v>
      </c>
      <c r="M2233" s="21">
        <v>-1.0000000000000004</v>
      </c>
      <c r="N2233" s="21">
        <v>-0.49464261311455965</v>
      </c>
      <c r="O2233" s="21">
        <v>3.604780320354708</v>
      </c>
      <c r="P2233" s="21">
        <v>1.2851553979202501</v>
      </c>
      <c r="Q2233" s="21">
        <v>-0.17168301989889742</v>
      </c>
      <c r="R2233" s="21">
        <v>-1.6486714360497159E-2</v>
      </c>
      <c r="S2233" s="21">
        <v>0.33333333333333331</v>
      </c>
      <c r="T2233" s="21">
        <v>0.36563837245648162</v>
      </c>
      <c r="U2233" s="21">
        <v>0.46297550351814171</v>
      </c>
      <c r="V2233" s="21">
        <v>-8.841746515336554E-3</v>
      </c>
      <c r="W2233" s="21">
        <v>47.113503737933968</v>
      </c>
      <c r="X2233" s="21">
        <v>2.5507040691133041</v>
      </c>
      <c r="Y2233" s="21">
        <v>-1.0000000000000004</v>
      </c>
      <c r="Z2233" s="21">
        <v>-1.0000000000000004</v>
      </c>
      <c r="AA2233" s="21">
        <v>72.392210916319087</v>
      </c>
      <c r="AB2233" s="21">
        <v>9.6395449077063738E-2</v>
      </c>
      <c r="AC2233" s="21">
        <v>3.1828079861234843E-2</v>
      </c>
      <c r="AD2233" s="21">
        <v>0.37768034891661434</v>
      </c>
      <c r="AE2233" s="21">
        <v>25.295193892745655</v>
      </c>
      <c r="AF2233" s="21">
        <v>-1.0000000000000004</v>
      </c>
      <c r="AG2233" s="21">
        <v>-1.0000000000000004</v>
      </c>
      <c r="AH2233" s="21">
        <v>-1.0000000000000004</v>
      </c>
      <c r="AI2233" s="21">
        <v>0</v>
      </c>
      <c r="AJ2233" s="21">
        <v>-8.841746515336554E-3</v>
      </c>
      <c r="AK2233" s="21">
        <v>-7.4026314405939819E-2</v>
      </c>
      <c r="AL2233" s="21">
        <v>-5.6724635979272714E-2</v>
      </c>
      <c r="AM2233" s="21">
        <v>9.2048081295969045E-5</v>
      </c>
      <c r="AN2233" s="21">
        <v>-0.12469343368416586</v>
      </c>
      <c r="AO2233" s="21">
        <v>-0.36783036999729962</v>
      </c>
      <c r="AP2233" s="21">
        <v>-3.4009590220005106</v>
      </c>
      <c r="AQ2233" s="21">
        <v>45.629575898590289</v>
      </c>
      <c r="AR2233" s="21">
        <v>1.1531054627926203</v>
      </c>
      <c r="AS2233" s="21">
        <v>2.5259719384575758</v>
      </c>
      <c r="AT2233" s="21">
        <v>-1.0000000000000004</v>
      </c>
      <c r="AU2233" s="21">
        <v>-1.0000000000000004</v>
      </c>
      <c r="AV2233" s="21">
        <v>1.7193357142487077E-2</v>
      </c>
      <c r="AW2233" s="21">
        <v>72.596032214673301</v>
      </c>
      <c r="AX2233" s="21">
        <v>71.711857563139631</v>
      </c>
      <c r="AY2233" s="21">
        <v>0.22203084126388992</v>
      </c>
      <c r="AZ2233" s="21">
        <v>10.764677333935063</v>
      </c>
      <c r="BA2233" s="26">
        <v>1423.1552521358165</v>
      </c>
    </row>
    <row r="2234" spans="1:100" x14ac:dyDescent="0.25">
      <c r="A2234">
        <v>5217</v>
      </c>
      <c r="B2234" t="s">
        <v>1011</v>
      </c>
      <c r="C2234" s="26">
        <v>2</v>
      </c>
      <c r="D2234" s="21">
        <v>4.7045982646365339</v>
      </c>
      <c r="E2234" s="21">
        <v>0.21605766702022061</v>
      </c>
      <c r="F2234" s="21">
        <v>0.61494446985002393</v>
      </c>
      <c r="G2234" s="21">
        <v>0.62540385989213731</v>
      </c>
      <c r="H2234" s="21">
        <v>0.18161080879579769</v>
      </c>
      <c r="I2234" s="21">
        <v>0</v>
      </c>
      <c r="J2234" s="21">
        <v>10.89664852774786</v>
      </c>
      <c r="K2234" s="21">
        <v>0.18161080879579769</v>
      </c>
      <c r="L2234" s="21">
        <v>-1</v>
      </c>
      <c r="M2234" s="21">
        <v>-1</v>
      </c>
      <c r="N2234" s="21">
        <v>3.6322161759159535</v>
      </c>
      <c r="O2234" s="21">
        <v>15.163637595674709</v>
      </c>
      <c r="P2234" s="21">
        <v>1.2619948786137498</v>
      </c>
      <c r="Q2234" s="21">
        <v>3.2378686878390566</v>
      </c>
      <c r="R2234" s="21">
        <v>1.0649652482405345</v>
      </c>
      <c r="S2234" s="21">
        <v>0.34880294223806274</v>
      </c>
      <c r="T2234" s="21">
        <v>0.36172831353684337</v>
      </c>
      <c r="U2234" s="21">
        <v>0.17364886412794939</v>
      </c>
      <c r="V2234" s="21">
        <v>1.333035840619818E-2</v>
      </c>
      <c r="W2234" s="21">
        <v>30.378524925529689</v>
      </c>
      <c r="X2234" s="21">
        <v>1.2477415350542143</v>
      </c>
      <c r="Y2234" s="21">
        <v>-1</v>
      </c>
      <c r="Z2234" s="21">
        <v>-1</v>
      </c>
      <c r="AA2234" s="21">
        <v>54.892410568327051</v>
      </c>
      <c r="AB2234" s="21">
        <v>0.22514195322835451</v>
      </c>
      <c r="AC2234" s="21">
        <v>0.22539645924371945</v>
      </c>
      <c r="AD2234" s="21">
        <v>0.21987970869811585</v>
      </c>
      <c r="AE2234" s="21">
        <v>27.545133646600217</v>
      </c>
      <c r="AF2234" s="21">
        <v>-1</v>
      </c>
      <c r="AG2234" s="21">
        <v>-1</v>
      </c>
      <c r="AH2234" s="21">
        <v>-1</v>
      </c>
      <c r="AI2234" s="21">
        <v>7.0425683858727885E-3</v>
      </c>
      <c r="AJ2234" s="21">
        <v>1.333035840619818E-2</v>
      </c>
      <c r="AK2234" s="21">
        <v>-3.9329999276765407E-2</v>
      </c>
      <c r="AL2234" s="21">
        <v>0.21115795626601275</v>
      </c>
      <c r="AM2234" s="21">
        <v>-5.4154158030316826E-2</v>
      </c>
      <c r="AN2234" s="21">
        <v>0.2375950182453706</v>
      </c>
      <c r="AO2234" s="21">
        <v>-0.99195771679299938</v>
      </c>
      <c r="AP2234" s="21">
        <v>6.4371190071155802</v>
      </c>
      <c r="AQ2234" s="21">
        <v>35.962681668755508</v>
      </c>
      <c r="AR2234" s="21">
        <v>0.8370728126706064</v>
      </c>
      <c r="AS2234" s="21">
        <v>1.3484375681926291</v>
      </c>
      <c r="AT2234" s="21">
        <v>-1</v>
      </c>
      <c r="AU2234" s="21">
        <v>-1</v>
      </c>
      <c r="AV2234" s="21">
        <v>1.4649681116468636</v>
      </c>
      <c r="AW2234" s="21">
        <v>68.70316561145404</v>
      </c>
      <c r="AX2234" s="21">
        <v>68.998966080022626</v>
      </c>
      <c r="AY2234" s="21">
        <v>0.27357114293210388</v>
      </c>
      <c r="AZ2234" s="21">
        <v>18.728864652534401</v>
      </c>
      <c r="BA2234" s="26">
        <v>1457.5632206071778</v>
      </c>
    </row>
    <row r="2235" spans="1:100" x14ac:dyDescent="0.25">
      <c r="A2235">
        <v>5219</v>
      </c>
      <c r="B2235" t="s">
        <v>2546</v>
      </c>
      <c r="C2235" s="26">
        <v>3</v>
      </c>
      <c r="D2235" s="21">
        <v>4.4726797461670245</v>
      </c>
      <c r="E2235" s="21">
        <v>0.16799082481527777</v>
      </c>
      <c r="F2235" s="21">
        <v>-7.6247484883736286E-3</v>
      </c>
      <c r="G2235" s="21">
        <v>5.8424641848485059E-2</v>
      </c>
      <c r="H2235" s="21">
        <v>9.5921602066732115E-2</v>
      </c>
      <c r="I2235" s="21">
        <v>0</v>
      </c>
      <c r="J2235" s="21">
        <v>5.7552961240039258</v>
      </c>
      <c r="K2235" s="21">
        <v>9.5921602066732115E-2</v>
      </c>
      <c r="L2235" s="21">
        <v>-1.0000000000000004</v>
      </c>
      <c r="M2235" s="21">
        <v>-1.0000000000000004</v>
      </c>
      <c r="N2235" s="21">
        <v>1.9184320413346418</v>
      </c>
      <c r="O2235" s="21">
        <v>10.286400512019437</v>
      </c>
      <c r="P2235" s="21">
        <v>-1.6831242664477695E-2</v>
      </c>
      <c r="Q2235" s="21">
        <v>0.31274776043451386</v>
      </c>
      <c r="R2235" s="21">
        <v>0.10147613951561288</v>
      </c>
      <c r="S2235" s="21">
        <v>0.33333333333333354</v>
      </c>
      <c r="T2235" s="21">
        <v>0.41024321614112153</v>
      </c>
      <c r="U2235" s="21">
        <v>0.15385794766342883</v>
      </c>
      <c r="V2235" s="21">
        <v>-1.1061649359489348E-2</v>
      </c>
      <c r="W2235" s="21">
        <v>31.618049828466486</v>
      </c>
      <c r="X2235" s="21">
        <v>1.2736267247122892</v>
      </c>
      <c r="Y2235" s="21">
        <v>-1.0000000000000004</v>
      </c>
      <c r="Z2235" s="21">
        <v>-1.0000000000000004</v>
      </c>
      <c r="AA2235" s="21">
        <v>44.266752886565698</v>
      </c>
      <c r="AB2235" s="21">
        <v>-0.11595649566117458</v>
      </c>
      <c r="AC2235" s="21">
        <v>0.4324493697014084</v>
      </c>
      <c r="AD2235" s="21">
        <v>-6.5548335668561955E-2</v>
      </c>
      <c r="AE2235" s="21">
        <v>12.547226918583588</v>
      </c>
      <c r="AF2235" s="21">
        <v>-1.0000000000000004</v>
      </c>
      <c r="AG2235" s="21">
        <v>-1.0000000000000004</v>
      </c>
      <c r="AH2235" s="21">
        <v>-1.0000000000000004</v>
      </c>
      <c r="AI2235" s="21">
        <v>0</v>
      </c>
      <c r="AJ2235" s="21">
        <v>-1.1061649359489348E-2</v>
      </c>
      <c r="AK2235" s="21">
        <v>-4.6593099417139391E-2</v>
      </c>
      <c r="AL2235" s="21">
        <v>-3.4731443311537963E-2</v>
      </c>
      <c r="AM2235" s="21">
        <v>2.7669981492193067E-2</v>
      </c>
      <c r="AN2235" s="21">
        <v>-7.4053956222312201E-2</v>
      </c>
      <c r="AO2235" s="21">
        <v>0.45878404021913033</v>
      </c>
      <c r="AP2235" s="21">
        <v>-2.0250061221154954</v>
      </c>
      <c r="AQ2235" s="21">
        <v>37.373345952470416</v>
      </c>
      <c r="AR2235" s="21">
        <v>0.88637284777839442</v>
      </c>
      <c r="AS2235" s="21">
        <v>1.3695483267790223</v>
      </c>
      <c r="AT2235" s="21">
        <v>-1.0000000000000004</v>
      </c>
      <c r="AU2235" s="21">
        <v>-1.0000000000000004</v>
      </c>
      <c r="AV2235" s="21">
        <v>0.15990078136409797</v>
      </c>
      <c r="AW2235" s="21">
        <v>52.528147276469625</v>
      </c>
      <c r="AX2235" s="21">
        <v>51.421982340520685</v>
      </c>
      <c r="AY2235" s="21">
        <v>0.19440984348142096</v>
      </c>
      <c r="AZ2235" s="21">
        <v>7.0326652300609931</v>
      </c>
      <c r="BA2235" s="26">
        <v>1393.0905496778128</v>
      </c>
    </row>
    <row r="2236" spans="1:100" x14ac:dyDescent="0.25">
      <c r="A2236">
        <v>5222</v>
      </c>
      <c r="B2236" t="s">
        <v>2547</v>
      </c>
      <c r="C2236" s="26">
        <v>3</v>
      </c>
      <c r="D2236" s="21">
        <v>4.7123456222295355</v>
      </c>
      <c r="E2236" s="21">
        <v>-1.5075379297311543E-2</v>
      </c>
      <c r="F2236" s="21">
        <v>-0.11619322243601038</v>
      </c>
      <c r="G2236" s="21">
        <v>-0.11619322243601038</v>
      </c>
      <c r="H2236" s="21">
        <v>5.6052004799067787E-2</v>
      </c>
      <c r="I2236" s="21">
        <v>0</v>
      </c>
      <c r="J2236" s="21">
        <v>3.3631202879440694</v>
      </c>
      <c r="K2236" s="21">
        <v>5.6052004799067787E-2</v>
      </c>
      <c r="L2236" s="21">
        <v>-1.0000000000000016</v>
      </c>
      <c r="M2236" s="21">
        <v>-1.0000000000000016</v>
      </c>
      <c r="N2236" s="21">
        <v>1.1210400959813547</v>
      </c>
      <c r="O2236" s="21">
        <v>7.959272687737581</v>
      </c>
      <c r="P2236" s="21">
        <v>-0.22066793608733137</v>
      </c>
      <c r="Q2236" s="21">
        <v>5.0011153958813677E-2</v>
      </c>
      <c r="R2236" s="21">
        <v>3.3571756008585557E-2</v>
      </c>
      <c r="S2236" s="21">
        <v>0.33333333333333376</v>
      </c>
      <c r="T2236" s="21">
        <v>0.27886975431070676</v>
      </c>
      <c r="U2236" s="21">
        <v>0.44253955245835758</v>
      </c>
      <c r="V2236" s="21">
        <v>-8.0931258877143869E-4</v>
      </c>
      <c r="W2236" s="21">
        <v>39.91525290858236</v>
      </c>
      <c r="X2236" s="21">
        <v>2.3509558457781226</v>
      </c>
      <c r="Y2236" s="21">
        <v>-1.0000000000000016</v>
      </c>
      <c r="Z2236" s="21">
        <v>-1.0000000000000016</v>
      </c>
      <c r="AA2236" s="21">
        <v>63.856400575601626</v>
      </c>
      <c r="AB2236" s="21">
        <v>0.26283920804131405</v>
      </c>
      <c r="AC2236" s="21">
        <v>3.5282024153113906E-2</v>
      </c>
      <c r="AD2236" s="21">
        <v>0.18003028602578527</v>
      </c>
      <c r="AE2236" s="21">
        <v>23.907575911010664</v>
      </c>
      <c r="AF2236" s="21">
        <v>-1.0000000000000016</v>
      </c>
      <c r="AG2236" s="21">
        <v>-1.0000000000000016</v>
      </c>
      <c r="AH2236" s="21">
        <v>-1.0000000000000016</v>
      </c>
      <c r="AI2236" s="21">
        <v>0</v>
      </c>
      <c r="AJ2236" s="21">
        <v>-8.0931258877143869E-4</v>
      </c>
      <c r="AK2236" s="21">
        <v>-0.12679824604028597</v>
      </c>
      <c r="AL2236" s="21">
        <v>0.85017861189967792</v>
      </c>
      <c r="AM2236" s="21">
        <v>-5.6445116352573918E-2</v>
      </c>
      <c r="AN2236" s="21">
        <v>-3.8492061946628298E-2</v>
      </c>
      <c r="AO2236" s="21">
        <v>-2.0451191390157764</v>
      </c>
      <c r="AP2236" s="21">
        <v>3.2885915108326813</v>
      </c>
      <c r="AQ2236" s="21">
        <v>43.278373196526424</v>
      </c>
      <c r="AR2236" s="21">
        <v>1.0539333275136276</v>
      </c>
      <c r="AS2236" s="21">
        <v>2.4070078505771919</v>
      </c>
      <c r="AT2236" s="21">
        <v>-1.0000000000000016</v>
      </c>
      <c r="AU2236" s="21">
        <v>-1.0000000000000016</v>
      </c>
      <c r="AV2236" s="21">
        <v>-8.2621466427424836E-2</v>
      </c>
      <c r="AW2236" s="21">
        <v>75.104264774171924</v>
      </c>
      <c r="AX2236" s="21">
        <v>75.02333351529478</v>
      </c>
      <c r="AY2236" s="21">
        <v>0.25358098758352809</v>
      </c>
      <c r="AZ2236" s="21">
        <v>8.7667506003528093</v>
      </c>
      <c r="BA2236" s="26">
        <v>1405.7689933174129</v>
      </c>
    </row>
    <row r="2237" spans="1:100" x14ac:dyDescent="0.25">
      <c r="A2237">
        <v>5225</v>
      </c>
      <c r="B2237" t="s">
        <v>2548</v>
      </c>
      <c r="C2237" s="26">
        <v>3</v>
      </c>
      <c r="D2237" s="21">
        <v>0.36851768716046002</v>
      </c>
      <c r="E2237" s="21">
        <v>0</v>
      </c>
      <c r="F2237" s="21">
        <v>-0.15014363241129094</v>
      </c>
      <c r="G2237" s="21">
        <v>-0.15014363241129094</v>
      </c>
      <c r="H2237" s="21">
        <v>2.1639025829926564E-2</v>
      </c>
      <c r="I2237" s="21">
        <v>9.9163400385813873E-3</v>
      </c>
      <c r="J2237" s="21">
        <v>1.8933219521104749</v>
      </c>
      <c r="K2237" s="21">
        <v>3.1555365868507955E-2</v>
      </c>
      <c r="L2237" s="21">
        <v>-1.0000000000000007</v>
      </c>
      <c r="M2237" s="21">
        <v>-1.0000000000000007</v>
      </c>
      <c r="N2237" s="21">
        <v>0.63110731737015868</v>
      </c>
      <c r="O2237" s="21">
        <v>2.1116960068596442</v>
      </c>
      <c r="P2237" s="21">
        <v>-0.85602769516183674</v>
      </c>
      <c r="Q2237" s="21">
        <v>0.83215585158246574</v>
      </c>
      <c r="R2237" s="21">
        <v>0.17694685976718397</v>
      </c>
      <c r="S2237" s="21">
        <v>0.33333333333333326</v>
      </c>
      <c r="T2237" s="21">
        <v>0.3655599945413015</v>
      </c>
      <c r="U2237" s="21">
        <v>-4.678560493168972E-2</v>
      </c>
      <c r="V2237" s="21">
        <v>-2.6675413980788373E-2</v>
      </c>
      <c r="W2237" s="21">
        <v>23.755077723745959</v>
      </c>
      <c r="X2237" s="21">
        <v>0.34120709301318297</v>
      </c>
      <c r="Y2237" s="21">
        <v>-1.0000000000000007</v>
      </c>
      <c r="Z2237" s="21">
        <v>-1.0000000000000007</v>
      </c>
      <c r="AA2237" s="21">
        <v>25.640384396671237</v>
      </c>
      <c r="AB2237" s="21">
        <v>-2.9284077297840543E-2</v>
      </c>
      <c r="AC2237" s="21">
        <v>-3.3472589668652923E-3</v>
      </c>
      <c r="AD2237" s="21">
        <v>6.679853252786766E-2</v>
      </c>
      <c r="AE2237" s="21">
        <v>1.7083598131580977</v>
      </c>
      <c r="AF2237" s="21">
        <v>-1.0000000000000007</v>
      </c>
      <c r="AG2237" s="21">
        <v>-1.0000000000000007</v>
      </c>
      <c r="AH2237" s="21">
        <v>-1.0000000000000007</v>
      </c>
      <c r="AI2237" s="21">
        <v>0</v>
      </c>
      <c r="AJ2237" s="21">
        <v>-2.6675413980788373E-2</v>
      </c>
      <c r="AK2237" s="21">
        <v>5.5783411992948305E-2</v>
      </c>
      <c r="AL2237" s="21">
        <v>-0.10975753267221966</v>
      </c>
      <c r="AM2237" s="21">
        <v>-0.12166590641303371</v>
      </c>
      <c r="AN2237" s="21">
        <v>0.38443017407477631</v>
      </c>
      <c r="AO2237" s="21">
        <v>-2.7627306003611012</v>
      </c>
      <c r="AP2237" s="21">
        <v>9.0619666885083081</v>
      </c>
      <c r="AQ2237" s="21">
        <v>25.648399675856449</v>
      </c>
      <c r="AR2237" s="21">
        <v>0.62543230896215651</v>
      </c>
      <c r="AS2237" s="21">
        <v>0.37276245888169152</v>
      </c>
      <c r="AT2237" s="21">
        <v>-1.0000000000000007</v>
      </c>
      <c r="AU2237" s="21">
        <v>-1.0000000000000007</v>
      </c>
      <c r="AV2237" s="21">
        <v>2.6803227355892995E-2</v>
      </c>
      <c r="AW2237" s="21">
        <v>36.814047092039161</v>
      </c>
      <c r="AX2237" s="21">
        <v>34.146505693960329</v>
      </c>
      <c r="AY2237" s="21">
        <v>0.16805388220904335</v>
      </c>
      <c r="AZ2237" s="21">
        <v>-29.914317737825641</v>
      </c>
      <c r="BA2237" s="26">
        <v>1352.7960674880653</v>
      </c>
    </row>
    <row r="2238" spans="1:100" x14ac:dyDescent="0.25">
      <c r="A2238">
        <v>5227</v>
      </c>
      <c r="B2238" t="s">
        <v>2549</v>
      </c>
      <c r="C2238" s="26">
        <v>3</v>
      </c>
      <c r="D2238" s="21">
        <v>4.4129300722153877</v>
      </c>
      <c r="E2238" s="21">
        <v>0</v>
      </c>
      <c r="F2238" s="21">
        <v>-1.7835709696110022E-2</v>
      </c>
      <c r="G2238" s="21">
        <v>-1.7835709696110022E-2</v>
      </c>
      <c r="H2238" s="21">
        <v>-4.928515519716415E-2</v>
      </c>
      <c r="I2238" s="21">
        <v>0</v>
      </c>
      <c r="J2238" s="21">
        <v>-2.957109311829849</v>
      </c>
      <c r="K2238" s="21">
        <v>-4.928515519716415E-2</v>
      </c>
      <c r="L2238" s="21">
        <v>-1.0000000000000002</v>
      </c>
      <c r="M2238" s="21">
        <v>-1.0000000000000002</v>
      </c>
      <c r="N2238" s="21">
        <v>-0.98570310394328409</v>
      </c>
      <c r="O2238" s="21">
        <v>1.4379850506894267</v>
      </c>
      <c r="P2238" s="21">
        <v>9.1167896702518084E-2</v>
      </c>
      <c r="Q2238" s="21">
        <v>6.6178791664252419</v>
      </c>
      <c r="R2238" s="21">
        <v>2.0249302191926901</v>
      </c>
      <c r="S2238" s="21">
        <v>0.33333333333333337</v>
      </c>
      <c r="T2238" s="21">
        <v>0.24730484685975931</v>
      </c>
      <c r="U2238" s="21">
        <v>7.3015735198899284E-2</v>
      </c>
      <c r="V2238" s="21">
        <v>-2.8470873606397544E-2</v>
      </c>
      <c r="W2238" s="21">
        <v>26.978727879310323</v>
      </c>
      <c r="X2238" s="21">
        <v>0.6651325480738941</v>
      </c>
      <c r="Y2238" s="21">
        <v>-1.0000000000000002</v>
      </c>
      <c r="Z2238" s="21">
        <v>-1.0000000000000002</v>
      </c>
      <c r="AA2238" s="21">
        <v>79.238765377447265</v>
      </c>
      <c r="AB2238" s="21">
        <v>0.21487499032032165</v>
      </c>
      <c r="AC2238" s="21">
        <v>0.27442449208125114</v>
      </c>
      <c r="AD2238" s="21">
        <v>0.51540266317731254</v>
      </c>
      <c r="AE2238" s="21">
        <v>50.235107278944241</v>
      </c>
      <c r="AF2238" s="21">
        <v>-1.0000000000000002</v>
      </c>
      <c r="AG2238" s="21">
        <v>-1.0000000000000002</v>
      </c>
      <c r="AH2238" s="21">
        <v>-1.0000000000000002</v>
      </c>
      <c r="AI2238" s="21">
        <v>0</v>
      </c>
      <c r="AJ2238" s="21">
        <v>-2.8470873606397544E-2</v>
      </c>
      <c r="AK2238" s="21">
        <v>-2.875358712230159E-2</v>
      </c>
      <c r="AL2238" s="21">
        <v>-0.20411999026182287</v>
      </c>
      <c r="AM2238" s="21">
        <v>-4.1805830841525858E-2</v>
      </c>
      <c r="AN2238" s="21">
        <v>-1.4836509164193145E-2</v>
      </c>
      <c r="AO2238" s="21">
        <v>-1.1889137066496549</v>
      </c>
      <c r="AP2238" s="21">
        <v>-1.3915126804139435</v>
      </c>
      <c r="AQ2238" s="21">
        <v>24.021618567480484</v>
      </c>
      <c r="AR2238" s="21">
        <v>0.62518304178559414</v>
      </c>
      <c r="AS2238" s="21">
        <v>0.61584739287673007</v>
      </c>
      <c r="AT2238" s="21">
        <v>-1.0000000000000002</v>
      </c>
      <c r="AU2238" s="21">
        <v>-1.0000000000000002</v>
      </c>
      <c r="AV2238" s="21">
        <v>2.00709450949658</v>
      </c>
      <c r="AW2238" s="21">
        <v>79.285237747722732</v>
      </c>
      <c r="AX2238" s="21">
        <v>76.43815038708297</v>
      </c>
      <c r="AY2238" s="21">
        <v>0.1864969617589228</v>
      </c>
      <c r="AZ2238" s="21">
        <v>9.554337318929047</v>
      </c>
      <c r="BA2238" s="26">
        <v>1439.5003864908433</v>
      </c>
      <c r="CU2238" t="e">
        <v>#N/A</v>
      </c>
      <c r="CV2238" t="e">
        <v>#N/A</v>
      </c>
    </row>
    <row r="2239" spans="1:100" x14ac:dyDescent="0.25">
      <c r="A2239">
        <v>5229</v>
      </c>
      <c r="B2239" t="s">
        <v>2550</v>
      </c>
      <c r="C2239" s="26">
        <v>3</v>
      </c>
      <c r="D2239" s="21">
        <v>5.6583330739593221</v>
      </c>
      <c r="E2239" s="21">
        <v>2.3444146546791177E-3</v>
      </c>
      <c r="F2239" s="21">
        <v>5.6864578873244864E-2</v>
      </c>
      <c r="G2239" s="21">
        <v>5.6864578873244864E-2</v>
      </c>
      <c r="H2239" s="21">
        <v>0.2333497744793758</v>
      </c>
      <c r="I2239" s="21">
        <v>0</v>
      </c>
      <c r="J2239" s="21">
        <v>14.000986468762548</v>
      </c>
      <c r="K2239" s="21">
        <v>0.2333497744793758</v>
      </c>
      <c r="L2239" s="21">
        <v>-0.99999999999999856</v>
      </c>
      <c r="M2239" s="21">
        <v>-0.99999999999999856</v>
      </c>
      <c r="N2239" s="21">
        <v>4.6669954895875154</v>
      </c>
      <c r="O2239" s="21">
        <v>19.716184121595113</v>
      </c>
      <c r="P2239" s="21">
        <v>-0.21323017717454151</v>
      </c>
      <c r="Q2239" s="21">
        <v>0.36973059988333967</v>
      </c>
      <c r="R2239" s="21">
        <v>7.6329650175191333E-2</v>
      </c>
      <c r="S2239" s="21">
        <v>0.33333333333333287</v>
      </c>
      <c r="T2239" s="21">
        <v>0.27673560324361757</v>
      </c>
      <c r="U2239" s="21">
        <v>-0.14866671893913891</v>
      </c>
      <c r="V2239" s="21">
        <v>9.3291277379839339E-3</v>
      </c>
      <c r="W2239" s="21">
        <v>9.4952628358567974</v>
      </c>
      <c r="X2239" s="21">
        <v>-0.22521879304469761</v>
      </c>
      <c r="Y2239" s="21">
        <v>-0.99999999999999856</v>
      </c>
      <c r="Z2239" s="21">
        <v>-0.99999999999999856</v>
      </c>
      <c r="AA2239" s="21">
        <v>34.162585364541869</v>
      </c>
      <c r="AB2239" s="21">
        <v>0.12089581522144663</v>
      </c>
      <c r="AC2239" s="21">
        <v>0.17557571860823049</v>
      </c>
      <c r="AD2239" s="21">
        <v>0.19534832374052061</v>
      </c>
      <c r="AE2239" s="21">
        <v>24.590992878509891</v>
      </c>
      <c r="AF2239" s="21">
        <v>-0.99999999999999856</v>
      </c>
      <c r="AG2239" s="21">
        <v>-0.99999999999999856</v>
      </c>
      <c r="AH2239" s="21">
        <v>-0.99999999999999856</v>
      </c>
      <c r="AI2239" s="21">
        <v>0</v>
      </c>
      <c r="AJ2239" s="21">
        <v>9.3291277379839339E-3</v>
      </c>
      <c r="AK2239" s="21">
        <v>0.23004574902713865</v>
      </c>
      <c r="AL2239" s="21">
        <v>-1.6683533590147914E-3</v>
      </c>
      <c r="AM2239" s="21">
        <v>2.4737498166689534E-2</v>
      </c>
      <c r="AN2239" s="21">
        <v>-8.950489156715212E-2</v>
      </c>
      <c r="AO2239" s="21">
        <v>1.768666199302932</v>
      </c>
      <c r="AP2239" s="21">
        <v>-2.2459640559738765</v>
      </c>
      <c r="AQ2239" s="21">
        <v>23.496249304619361</v>
      </c>
      <c r="AR2239" s="21">
        <v>0.47073134537579564</v>
      </c>
      <c r="AS2239" s="21">
        <v>8.1309814346781275E-3</v>
      </c>
      <c r="AT2239" s="21">
        <v>-0.99999999999999856</v>
      </c>
      <c r="AU2239" s="21">
        <v>-0.99999999999999856</v>
      </c>
      <c r="AV2239" s="21">
        <v>0.13319422904843631</v>
      </c>
      <c r="AW2239" s="21">
        <v>51.632805430163145</v>
      </c>
      <c r="AX2239" s="21">
        <v>52.565718203961524</v>
      </c>
      <c r="AY2239" s="21">
        <v>5.8224335326304576E-2</v>
      </c>
      <c r="AZ2239" s="21">
        <v>-28.613032628091787</v>
      </c>
      <c r="BA2239" s="26">
        <v>1341.8217663829089</v>
      </c>
    </row>
    <row r="2240" spans="1:100" x14ac:dyDescent="0.25">
      <c r="A2240">
        <v>5230</v>
      </c>
      <c r="B2240" t="s">
        <v>2551</v>
      </c>
      <c r="C2240" s="26">
        <v>3</v>
      </c>
      <c r="D2240" s="21">
        <v>4.1649479616890934</v>
      </c>
      <c r="E2240" s="21">
        <v>0</v>
      </c>
      <c r="F2240" s="21">
        <v>0.24064299206037371</v>
      </c>
      <c r="G2240" s="21">
        <v>0.24064299206037371</v>
      </c>
      <c r="H2240" s="21">
        <v>4.2092960712324323E-2</v>
      </c>
      <c r="I2240" s="21">
        <v>0</v>
      </c>
      <c r="J2240" s="21">
        <v>2.5255776427394583</v>
      </c>
      <c r="K2240" s="21">
        <v>4.2092960712324323E-2</v>
      </c>
      <c r="L2240" s="21">
        <v>-1.0000000000000009</v>
      </c>
      <c r="M2240" s="21">
        <v>-1.0000000000000009</v>
      </c>
      <c r="N2240" s="21">
        <v>0.84185921424648646</v>
      </c>
      <c r="O2240" s="21">
        <v>6.9311685964889236</v>
      </c>
      <c r="P2240" s="21">
        <v>-0.15457533645076676</v>
      </c>
      <c r="Q2240" s="21">
        <v>0.52558239233794823</v>
      </c>
      <c r="R2240" s="21">
        <v>0.12547663102109405</v>
      </c>
      <c r="S2240" s="21">
        <v>0.33333333333333354</v>
      </c>
      <c r="T2240" s="21">
        <v>0.36930290921168313</v>
      </c>
      <c r="U2240" s="21">
        <v>0.20205995538775456</v>
      </c>
      <c r="V2240" s="21">
        <v>-2.3381701309496818E-2</v>
      </c>
      <c r="W2240" s="21">
        <v>33.568861436438034</v>
      </c>
      <c r="X2240" s="21">
        <v>1.3602810506241068</v>
      </c>
      <c r="Y2240" s="21">
        <v>-1.0000000000000009</v>
      </c>
      <c r="Z2240" s="21">
        <v>-1.0000000000000009</v>
      </c>
      <c r="AA2240" s="21">
        <v>60.606130793348775</v>
      </c>
      <c r="AB2240" s="21">
        <v>0.11533755053489522</v>
      </c>
      <c r="AC2240" s="21">
        <v>0.25935539620533532</v>
      </c>
      <c r="AD2240" s="21">
        <v>0.16354290777756256</v>
      </c>
      <c r="AE2240" s="21">
        <v>26.911792725889651</v>
      </c>
      <c r="AF2240" s="21">
        <v>-1.0000000000000009</v>
      </c>
      <c r="AG2240" s="21">
        <v>-1.0000000000000009</v>
      </c>
      <c r="AH2240" s="21">
        <v>-1.0000000000000009</v>
      </c>
      <c r="AI2240" s="21">
        <v>0</v>
      </c>
      <c r="AJ2240" s="21">
        <v>-2.3381701309496818E-2</v>
      </c>
      <c r="AK2240" s="21">
        <v>0.37600345293138865</v>
      </c>
      <c r="AL2240" s="21">
        <v>-1.4985042467383679E-2</v>
      </c>
      <c r="AM2240" s="21">
        <v>-0.16690087395124298</v>
      </c>
      <c r="AN2240" s="21">
        <v>0.12937708352780189</v>
      </c>
      <c r="AO2240" s="21">
        <v>-2.2925045841241309</v>
      </c>
      <c r="AP2240" s="21">
        <v>3.159501875858131</v>
      </c>
      <c r="AQ2240" s="21">
        <v>36.094439079177519</v>
      </c>
      <c r="AR2240" s="21">
        <v>0.88131449662327443</v>
      </c>
      <c r="AS2240" s="21">
        <v>1.4023740113364314</v>
      </c>
      <c r="AT2240" s="21">
        <v>-1.0000000000000009</v>
      </c>
      <c r="AU2240" s="21">
        <v>-1.0000000000000009</v>
      </c>
      <c r="AV2240" s="21">
        <v>0.36611962308146773</v>
      </c>
      <c r="AW2240" s="21">
        <v>70.696801265695882</v>
      </c>
      <c r="AX2240" s="21">
        <v>68.358631134746219</v>
      </c>
      <c r="AY2240" s="21">
        <v>0.19594973047256423</v>
      </c>
      <c r="AZ2240" s="21">
        <v>7.3163115036513595</v>
      </c>
      <c r="BA2240" s="26">
        <v>1462.071281702624</v>
      </c>
    </row>
    <row r="2241" spans="1:100" x14ac:dyDescent="0.25">
      <c r="A2241">
        <v>5231</v>
      </c>
      <c r="B2241" t="s">
        <v>2552</v>
      </c>
      <c r="C2241" s="26">
        <v>3</v>
      </c>
      <c r="D2241" s="21">
        <v>5.674679760737992</v>
      </c>
      <c r="E2241" s="21">
        <v>-1.3517361339523609E-2</v>
      </c>
      <c r="F2241" s="21">
        <v>5.3330717468769495E-2</v>
      </c>
      <c r="G2241" s="21">
        <v>5.3330717468769495E-2</v>
      </c>
      <c r="H2241" s="21">
        <v>-1.358390132391485E-2</v>
      </c>
      <c r="I2241" s="21">
        <v>0</v>
      </c>
      <c r="J2241" s="21">
        <v>-0.81503407943489181</v>
      </c>
      <c r="K2241" s="21">
        <v>-1.358390132391485E-2</v>
      </c>
      <c r="L2241" s="21">
        <v>-1.0000000000000024</v>
      </c>
      <c r="M2241" s="21">
        <v>-1.0000000000000024</v>
      </c>
      <c r="N2241" s="21">
        <v>-0.27167802647829642</v>
      </c>
      <c r="O2241" s="21">
        <v>4.9129763987718666</v>
      </c>
      <c r="P2241" s="21">
        <v>9.447158683609258E-2</v>
      </c>
      <c r="Q2241" s="21">
        <v>-9.2960222187366243E-2</v>
      </c>
      <c r="R2241" s="21">
        <v>-3.2485871701402422E-2</v>
      </c>
      <c r="S2241" s="21">
        <v>0.33333333333333387</v>
      </c>
      <c r="T2241" s="21">
        <v>0.28272977924679316</v>
      </c>
      <c r="U2241" s="21">
        <v>1.8201206061901308E-2</v>
      </c>
      <c r="V2241" s="21">
        <v>-1.5612201674483031E-2</v>
      </c>
      <c r="W2241" s="21">
        <v>25.289440731658413</v>
      </c>
      <c r="X2241" s="21">
        <v>0.54523702147227926</v>
      </c>
      <c r="Y2241" s="21">
        <v>-1.0000000000000024</v>
      </c>
      <c r="Z2241" s="21">
        <v>-1.0000000000000024</v>
      </c>
      <c r="AA2241" s="21">
        <v>50.932663753252619</v>
      </c>
      <c r="AB2241" s="21">
        <v>0.12916063678255854</v>
      </c>
      <c r="AC2241" s="21">
        <v>0.13296655138156985</v>
      </c>
      <c r="AD2241" s="21">
        <v>0.25138698970178436</v>
      </c>
      <c r="AE2241" s="21">
        <v>25.675708893295635</v>
      </c>
      <c r="AF2241" s="21">
        <v>-1.0000000000000024</v>
      </c>
      <c r="AG2241" s="21">
        <v>-1.0000000000000024</v>
      </c>
      <c r="AH2241" s="21">
        <v>-1.0000000000000024</v>
      </c>
      <c r="AI2241" s="21">
        <v>0</v>
      </c>
      <c r="AJ2241" s="21">
        <v>-1.5612201674483031E-2</v>
      </c>
      <c r="AK2241" s="21">
        <v>0.34341663576549586</v>
      </c>
      <c r="AL2241" s="21">
        <v>-0.14525983428280503</v>
      </c>
      <c r="AM2241" s="21">
        <v>0.17367644580733424</v>
      </c>
      <c r="AN2241" s="21">
        <v>3.754911687359111E-2</v>
      </c>
      <c r="AO2241" s="21">
        <v>6.0589943240108344</v>
      </c>
      <c r="AP2241" s="21">
        <v>0.21242875042575121</v>
      </c>
      <c r="AQ2241" s="21">
        <v>24.474406652223529</v>
      </c>
      <c r="AR2241" s="21">
        <v>0.6186521169675453</v>
      </c>
      <c r="AS2241" s="21">
        <v>0.53165312014836452</v>
      </c>
      <c r="AT2241" s="21">
        <v>-1.0000000000000024</v>
      </c>
      <c r="AU2241" s="21">
        <v>-1.0000000000000024</v>
      </c>
      <c r="AV2241" s="21">
        <v>2.0844845767367049E-2</v>
      </c>
      <c r="AW2241" s="21">
        <v>56.058068902450273</v>
      </c>
      <c r="AX2241" s="21">
        <v>54.496848735001976</v>
      </c>
      <c r="AY2241" s="21">
        <v>-2.7548553413618122E-2</v>
      </c>
      <c r="AZ2241" s="21">
        <v>-32.016073099559542</v>
      </c>
      <c r="BA2241" s="26">
        <v>1339.8899862000699</v>
      </c>
    </row>
    <row r="2242" spans="1:100" x14ac:dyDescent="0.25">
      <c r="A2242">
        <v>5232</v>
      </c>
      <c r="B2242" t="s">
        <v>2553</v>
      </c>
      <c r="C2242" s="26">
        <v>3</v>
      </c>
      <c r="D2242" s="21">
        <v>-0.7533621760060083</v>
      </c>
      <c r="E2242" s="21">
        <v>0</v>
      </c>
      <c r="F2242" s="21">
        <v>3.8520991471687138E-2</v>
      </c>
      <c r="G2242" s="21">
        <v>3.8520991471687138E-2</v>
      </c>
      <c r="H2242" s="21">
        <v>0.25465728432333024</v>
      </c>
      <c r="I2242" s="21">
        <v>0</v>
      </c>
      <c r="J2242" s="21">
        <v>15.279437059399815</v>
      </c>
      <c r="K2242" s="21">
        <v>0.25465728432333024</v>
      </c>
      <c r="L2242" s="21">
        <v>-1.0000000000000002</v>
      </c>
      <c r="M2242" s="21">
        <v>-1.0000000000000002</v>
      </c>
      <c r="N2242" s="21">
        <v>5.0931456864666034</v>
      </c>
      <c r="O2242" s="21">
        <v>14.564595874865493</v>
      </c>
      <c r="P2242" s="21">
        <v>-0.30098783095526249</v>
      </c>
      <c r="Q2242" s="21">
        <v>2.919244476027544</v>
      </c>
      <c r="R2242" s="21">
        <v>0.69266599161257003</v>
      </c>
      <c r="S2242" s="21">
        <v>0.33333333333333359</v>
      </c>
      <c r="T2242" s="21">
        <v>0.1989004016047744</v>
      </c>
      <c r="U2242" s="21">
        <v>-3.9211609889849897E-2</v>
      </c>
      <c r="V2242" s="21">
        <v>-1.8227215605100345E-3</v>
      </c>
      <c r="W2242" s="21">
        <v>9.4616847665767203</v>
      </c>
      <c r="X2242" s="21">
        <v>-2.1526641421467221E-2</v>
      </c>
      <c r="Y2242" s="21">
        <v>-1.0000000000000002</v>
      </c>
      <c r="Z2242" s="21">
        <v>-1.0000000000000002</v>
      </c>
      <c r="AA2242" s="21">
        <v>-5.0125128604618734</v>
      </c>
      <c r="AB2242" s="21">
        <v>3.2124088647287032E-2</v>
      </c>
      <c r="AC2242" s="21">
        <v>-4.6888710386693025E-2</v>
      </c>
      <c r="AD2242" s="21">
        <v>-0.28857265063361714</v>
      </c>
      <c r="AE2242" s="21">
        <v>-15.16686361865116</v>
      </c>
      <c r="AF2242" s="21">
        <v>-1.0000000000000002</v>
      </c>
      <c r="AG2242" s="21">
        <v>-1.0000000000000002</v>
      </c>
      <c r="AH2242" s="21">
        <v>-1.0000000000000002</v>
      </c>
      <c r="AI2242" s="21">
        <v>0</v>
      </c>
      <c r="AJ2242" s="21">
        <v>-1.8227215605100345E-3</v>
      </c>
      <c r="AK2242" s="21">
        <v>-0.10302523265099671</v>
      </c>
      <c r="AL2242" s="21">
        <v>-7.9465827860726937E-4</v>
      </c>
      <c r="AM2242" s="21">
        <v>0.23014923998063469</v>
      </c>
      <c r="AN2242" s="21">
        <v>-0.11437812119985191</v>
      </c>
      <c r="AO2242" s="21">
        <v>5.2386048362608824</v>
      </c>
      <c r="AP2242" s="21">
        <v>-2.8634263213893343</v>
      </c>
      <c r="AQ2242" s="21">
        <v>24.741121825976528</v>
      </c>
      <c r="AR2242" s="21">
        <v>0.49119940348774771</v>
      </c>
      <c r="AS2242" s="21">
        <v>0.23313064290186306</v>
      </c>
      <c r="AT2242" s="21">
        <v>-1.0000000000000002</v>
      </c>
      <c r="AU2242" s="21">
        <v>-1.0000000000000002</v>
      </c>
      <c r="AV2242" s="21">
        <v>0.73118698308425734</v>
      </c>
      <c r="AW2242" s="21">
        <v>6.6886566930142788</v>
      </c>
      <c r="AX2242" s="21">
        <v>6.5063845369632762</v>
      </c>
      <c r="AY2242" s="21">
        <v>-6.3212587058417077E-2</v>
      </c>
      <c r="AZ2242" s="21">
        <v>-38.727747986275467</v>
      </c>
      <c r="BA2242" s="26">
        <v>1468.36149930635</v>
      </c>
      <c r="CU2242" t="e">
        <v>#N/A</v>
      </c>
      <c r="CV2242" t="e">
        <v>#N/A</v>
      </c>
    </row>
    <row r="2243" spans="1:100" x14ac:dyDescent="0.25">
      <c r="A2243">
        <v>5234</v>
      </c>
      <c r="B2243" t="s">
        <v>2554</v>
      </c>
      <c r="C2243" s="26">
        <v>3</v>
      </c>
      <c r="D2243" s="21">
        <v>4.2762319935892457</v>
      </c>
      <c r="E2243" s="21">
        <v>0</v>
      </c>
      <c r="F2243" s="21">
        <v>0.56712240810395342</v>
      </c>
      <c r="G2243" s="21">
        <v>0.56712240810395342</v>
      </c>
      <c r="H2243" s="21">
        <v>-0.2113633481038433</v>
      </c>
      <c r="I2243" s="21">
        <v>0</v>
      </c>
      <c r="J2243" s="21">
        <v>-12.681800886230597</v>
      </c>
      <c r="K2243" s="21">
        <v>-0.2113633481038433</v>
      </c>
      <c r="L2243" s="21">
        <v>-0.99999999999999878</v>
      </c>
      <c r="M2243" s="21">
        <v>-0.99999999999999878</v>
      </c>
      <c r="N2243" s="21">
        <v>-4.2272669620768664</v>
      </c>
      <c r="O2243" s="21">
        <v>-7.838446484537398</v>
      </c>
      <c r="P2243" s="21">
        <v>0.17635041841361521</v>
      </c>
      <c r="Q2243" s="21">
        <v>-0.69802099566545939</v>
      </c>
      <c r="R2243" s="21">
        <v>-0.18010406655669672</v>
      </c>
      <c r="S2243" s="21">
        <v>0.33333333333333287</v>
      </c>
      <c r="T2243" s="21">
        <v>0.33881054092898483</v>
      </c>
      <c r="U2243" s="21">
        <v>0.15906096666124847</v>
      </c>
      <c r="V2243" s="21">
        <v>-6.6442482101422534E-2</v>
      </c>
      <c r="W2243" s="21">
        <v>39.045028277039478</v>
      </c>
      <c r="X2243" s="21">
        <v>1.1265734039982715</v>
      </c>
      <c r="Y2243" s="21">
        <v>-0.99999999999999878</v>
      </c>
      <c r="Z2243" s="21">
        <v>-0.99999999999999878</v>
      </c>
      <c r="AA2243" s="21">
        <v>96.823574960340267</v>
      </c>
      <c r="AB2243" s="21">
        <v>0.54899896665824599</v>
      </c>
      <c r="AC2243" s="21">
        <v>0.40853475233861924</v>
      </c>
      <c r="AD2243" s="21">
        <v>0.2016392960002843</v>
      </c>
      <c r="AE2243" s="21">
        <v>57.958650749857505</v>
      </c>
      <c r="AF2243" s="21">
        <v>-0.99999999999999878</v>
      </c>
      <c r="AG2243" s="21">
        <v>-0.99999999999999878</v>
      </c>
      <c r="AH2243" s="21">
        <v>-0.99999999999999878</v>
      </c>
      <c r="AI2243" s="21">
        <v>0</v>
      </c>
      <c r="AJ2243" s="21">
        <v>-6.6442482101422534E-2</v>
      </c>
      <c r="AK2243" s="21">
        <v>1.6471365238806698E-2</v>
      </c>
      <c r="AL2243" s="21">
        <v>-9.245144399515734E-2</v>
      </c>
      <c r="AM2243" s="21">
        <v>-0.18180063783184414</v>
      </c>
      <c r="AN2243" s="21">
        <v>-6.1097788932378758E-2</v>
      </c>
      <c r="AO2243" s="21">
        <v>-4.4626591196020691</v>
      </c>
      <c r="AP2243" s="21">
        <v>-1.9897019432852554</v>
      </c>
      <c r="AQ2243" s="21">
        <v>26.363227390808881</v>
      </c>
      <c r="AR2243" s="21">
        <v>0.76476235882214361</v>
      </c>
      <c r="AS2243" s="21">
        <v>0.9152100558944275</v>
      </c>
      <c r="AT2243" s="21">
        <v>-0.99999999999999878</v>
      </c>
      <c r="AU2243" s="21">
        <v>-0.99999999999999878</v>
      </c>
      <c r="AV2243" s="21">
        <v>0.38701834154725656</v>
      </c>
      <c r="AW2243" s="21">
        <v>86.995426532517641</v>
      </c>
      <c r="AX2243" s="21">
        <v>80.351178322375375</v>
      </c>
      <c r="AY2243" s="21">
        <v>0.32493516274319212</v>
      </c>
      <c r="AZ2243" s="21">
        <v>22.987751262044785</v>
      </c>
      <c r="BA2243" s="26">
        <v>1474.0557697149336</v>
      </c>
    </row>
    <row r="2244" spans="1:100" x14ac:dyDescent="0.25">
      <c r="A2244">
        <v>5235</v>
      </c>
      <c r="B2244" t="s">
        <v>2555</v>
      </c>
      <c r="C2244" s="26">
        <v>3</v>
      </c>
      <c r="D2244" s="21">
        <v>4.3193577630195392</v>
      </c>
      <c r="E2244" s="21">
        <v>8.5706865530496709E-2</v>
      </c>
      <c r="F2244" s="21">
        <v>-0.72088531668112199</v>
      </c>
      <c r="G2244" s="21">
        <v>-0.71537138441427217</v>
      </c>
      <c r="H2244" s="21">
        <v>0.19976325135976314</v>
      </c>
      <c r="I2244" s="21">
        <v>0</v>
      </c>
      <c r="J2244" s="21">
        <v>11.985795081585792</v>
      </c>
      <c r="K2244" s="21">
        <v>0.19976325135976314</v>
      </c>
      <c r="L2244" s="21">
        <v>-1.0000000000000004</v>
      </c>
      <c r="M2244" s="21">
        <v>-1.0000000000000004</v>
      </c>
      <c r="N2244" s="21">
        <v>3.9952650271952637</v>
      </c>
      <c r="O2244" s="21">
        <v>15.589781460191059</v>
      </c>
      <c r="P2244" s="21">
        <v>0.89404231082033958</v>
      </c>
      <c r="Q2244" s="21">
        <v>-0.83464571734746862</v>
      </c>
      <c r="R2244" s="21">
        <v>-0.39238234773313685</v>
      </c>
      <c r="S2244" s="21">
        <v>0.33333333333333359</v>
      </c>
      <c r="T2244" s="21">
        <v>0.34595157487876949</v>
      </c>
      <c r="U2244" s="21">
        <v>-2.7560052226836627E-2</v>
      </c>
      <c r="V2244" s="21">
        <v>0</v>
      </c>
      <c r="W2244" s="21">
        <v>18.078464185020117</v>
      </c>
      <c r="X2244" s="21">
        <v>0.37945182105018982</v>
      </c>
      <c r="Y2244" s="21">
        <v>-1.0000000000000004</v>
      </c>
      <c r="Z2244" s="21">
        <v>-1.0000000000000004</v>
      </c>
      <c r="AA2244" s="21">
        <v>38.60582832176533</v>
      </c>
      <c r="AB2244" s="21">
        <v>0.33293129590128023</v>
      </c>
      <c r="AC2244" s="21">
        <v>4.4941142021125667E-2</v>
      </c>
      <c r="AD2244" s="21">
        <v>4.0522491767160732E-2</v>
      </c>
      <c r="AE2244" s="21">
        <v>20.919746484478345</v>
      </c>
      <c r="AF2244" s="21">
        <v>-1.0000000000000004</v>
      </c>
      <c r="AG2244" s="21">
        <v>-1.0000000000000004</v>
      </c>
      <c r="AH2244" s="21">
        <v>-1.0000000000000004</v>
      </c>
      <c r="AI2244" s="21">
        <v>-1.2810347547425126E-2</v>
      </c>
      <c r="AJ2244" s="21">
        <v>0</v>
      </c>
      <c r="AK2244" s="21">
        <v>0.24322640870882584</v>
      </c>
      <c r="AL2244" s="21">
        <v>-1.3538794013505913E-2</v>
      </c>
      <c r="AM2244" s="21">
        <v>-0.17119623417648577</v>
      </c>
      <c r="AN2244" s="21">
        <v>-4.3919745097416411E-2</v>
      </c>
      <c r="AO2244" s="21">
        <v>-3.0637738108680139</v>
      </c>
      <c r="AP2244" s="21">
        <v>-1.1656875975029399</v>
      </c>
      <c r="AQ2244" s="21">
        <v>30.064259266605923</v>
      </c>
      <c r="AR2244" s="21">
        <v>0.65172485598526664</v>
      </c>
      <c r="AS2244" s="21">
        <v>0.57921507240995274</v>
      </c>
      <c r="AT2244" s="21">
        <v>-1.0000000000000004</v>
      </c>
      <c r="AU2244" s="21">
        <v>-1.0000000000000004</v>
      </c>
      <c r="AV2244" s="21">
        <v>-1.1077537321474091</v>
      </c>
      <c r="AW2244" s="21">
        <v>53.029922184453447</v>
      </c>
      <c r="AX2244" s="21">
        <v>52.773715233504937</v>
      </c>
      <c r="AY2244" s="21">
        <v>9.6467500543182677E-2</v>
      </c>
      <c r="AZ2244" s="21">
        <v>1.776729531713058</v>
      </c>
      <c r="BA2244" s="26">
        <v>1368.6624685706759</v>
      </c>
    </row>
    <row r="2245" spans="1:100" x14ac:dyDescent="0.25">
      <c r="A2245">
        <v>5236</v>
      </c>
      <c r="B2245" t="s">
        <v>2556</v>
      </c>
      <c r="C2245" s="26">
        <v>3</v>
      </c>
      <c r="D2245" s="21">
        <v>4.7866315482867687</v>
      </c>
      <c r="E2245" s="21">
        <v>-5.7182649289103642E-3</v>
      </c>
      <c r="F2245" s="21">
        <v>1.7034310967326303</v>
      </c>
      <c r="G2245" s="21">
        <v>1.7034310967326303</v>
      </c>
      <c r="H2245" s="21">
        <v>-7.9597545215638471E-2</v>
      </c>
      <c r="I2245" s="21">
        <v>0</v>
      </c>
      <c r="J2245" s="21">
        <v>-4.7758527129383079</v>
      </c>
      <c r="K2245" s="21">
        <v>-7.9597545215638471E-2</v>
      </c>
      <c r="L2245" s="21">
        <v>-0.99999999999999822</v>
      </c>
      <c r="M2245" s="21">
        <v>-0.99999999999999822</v>
      </c>
      <c r="N2245" s="21">
        <v>-1.5919509043127693</v>
      </c>
      <c r="O2245" s="21">
        <v>1.7142099320810933</v>
      </c>
      <c r="P2245" s="21">
        <v>1.1338223559843068</v>
      </c>
      <c r="Q2245" s="21">
        <v>-3.787911349597187</v>
      </c>
      <c r="R2245" s="21">
        <v>-1.1509862950403813</v>
      </c>
      <c r="S2245" s="21">
        <v>0.33333333333333304</v>
      </c>
      <c r="T2245" s="21">
        <v>0.3758031708334898</v>
      </c>
      <c r="U2245" s="21">
        <v>0.2562652274142479</v>
      </c>
      <c r="V2245" s="21">
        <v>0.16204877843791679</v>
      </c>
      <c r="W2245" s="21">
        <v>48.281922209385037</v>
      </c>
      <c r="X2245" s="21">
        <v>2.8285574671671103</v>
      </c>
      <c r="Y2245" s="21">
        <v>-0.99999999999999822</v>
      </c>
      <c r="Z2245" s="21">
        <v>-0.99999999999999822</v>
      </c>
      <c r="AA2245" s="21">
        <v>53.469834906375823</v>
      </c>
      <c r="AB2245" s="21">
        <v>0.2407836792045519</v>
      </c>
      <c r="AC2245" s="21">
        <v>3.3740057182648206E-2</v>
      </c>
      <c r="AD2245" s="21">
        <v>-0.14774575654657671</v>
      </c>
      <c r="AE2245" s="21">
        <v>6.3388989920311829</v>
      </c>
      <c r="AF2245" s="21">
        <v>-0.99999999999999822</v>
      </c>
      <c r="AG2245" s="21">
        <v>-0.99999999999999822</v>
      </c>
      <c r="AH2245" s="21">
        <v>-0.99999999999999822</v>
      </c>
      <c r="AI2245" s="21">
        <v>2.9702799487858356E-2</v>
      </c>
      <c r="AJ2245" s="21">
        <v>0.16204877843791679</v>
      </c>
      <c r="AK2245" s="21">
        <v>-3.5946435970436792E-2</v>
      </c>
      <c r="AL2245" s="21">
        <v>0.51632563914740071</v>
      </c>
      <c r="AM2245" s="21">
        <v>-3.3913349801884242E-2</v>
      </c>
      <c r="AN2245" s="21">
        <v>-9.3229432349042712E-2</v>
      </c>
      <c r="AO2245" s="21">
        <v>-1.0275659248992906</v>
      </c>
      <c r="AP2245" s="21">
        <v>0.25089238701093686</v>
      </c>
      <c r="AQ2245" s="21">
        <v>43.50606949644672</v>
      </c>
      <c r="AR2245" s="21">
        <v>1.127450510018988</v>
      </c>
      <c r="AS2245" s="21">
        <v>2.748959921951474</v>
      </c>
      <c r="AT2245" s="21">
        <v>-0.99999999999999822</v>
      </c>
      <c r="AU2245" s="21">
        <v>-0.99999999999999822</v>
      </c>
      <c r="AV2245" s="21">
        <v>0.55244480169224863</v>
      </c>
      <c r="AW2245" s="21">
        <v>55.434937225467912</v>
      </c>
      <c r="AX2245" s="21">
        <v>72.233871059016707</v>
      </c>
      <c r="AY2245" s="21">
        <v>0.31626459831876408</v>
      </c>
      <c r="AZ2245" s="21">
        <v>12.223281362290709</v>
      </c>
      <c r="BA2245" s="26">
        <v>1459.3727306907842</v>
      </c>
    </row>
    <row r="2246" spans="1:100" x14ac:dyDescent="0.25">
      <c r="A2246">
        <v>5238</v>
      </c>
      <c r="B2246" t="s">
        <v>2557</v>
      </c>
      <c r="C2246" s="26">
        <v>3</v>
      </c>
      <c r="D2246" s="21">
        <v>5.754999412220478</v>
      </c>
      <c r="E2246" s="21">
        <v>-5.0856699299188901E-2</v>
      </c>
      <c r="F2246" s="21">
        <v>-0.82926926325551298</v>
      </c>
      <c r="G2246" s="21">
        <v>-0.84189325486154098</v>
      </c>
      <c r="H2246" s="21">
        <v>-6.6743978725408243E-2</v>
      </c>
      <c r="I2246" s="21">
        <v>0</v>
      </c>
      <c r="J2246" s="21">
        <v>-4.0046387235244927</v>
      </c>
      <c r="K2246" s="21">
        <v>-6.6743978725408243E-2</v>
      </c>
      <c r="L2246" s="21">
        <v>-0.99999999999999911</v>
      </c>
      <c r="M2246" s="21">
        <v>-0.99999999999999911</v>
      </c>
      <c r="N2246" s="21">
        <v>-1.3348795745081654</v>
      </c>
      <c r="O2246" s="21">
        <v>0.90846743383444151</v>
      </c>
      <c r="P2246" s="21">
        <v>-2.3363292028438818</v>
      </c>
      <c r="Q2246" s="21">
        <v>0.53109899320274845</v>
      </c>
      <c r="R2246" s="21">
        <v>-0.13703919320727523</v>
      </c>
      <c r="S2246" s="21">
        <v>0.33333333333333326</v>
      </c>
      <c r="T2246" s="21">
        <v>0.38079688029118441</v>
      </c>
      <c r="U2246" s="21">
        <v>-3.747085463188176E-2</v>
      </c>
      <c r="V2246" s="21">
        <v>0</v>
      </c>
      <c r="W2246" s="21">
        <v>29.73613350872176</v>
      </c>
      <c r="X2246" s="21">
        <v>0.67997358798972796</v>
      </c>
      <c r="Y2246" s="21">
        <v>-0.99999999999999911</v>
      </c>
      <c r="Z2246" s="21">
        <v>-0.99999999999999911</v>
      </c>
      <c r="AA2246" s="21">
        <v>61.761445565422541</v>
      </c>
      <c r="AB2246" s="21">
        <v>0.36279596864839336</v>
      </c>
      <c r="AC2246" s="21">
        <v>3.4240377430475151E-2</v>
      </c>
      <c r="AD2246" s="21">
        <v>0.24621067891929291</v>
      </c>
      <c r="AE2246" s="21">
        <v>32.162351249908063</v>
      </c>
      <c r="AF2246" s="21">
        <v>-0.99999999999999911</v>
      </c>
      <c r="AG2246" s="21">
        <v>-0.99999999999999911</v>
      </c>
      <c r="AH2246" s="21">
        <v>-0.99999999999999911</v>
      </c>
      <c r="AI2246" s="21">
        <v>-5.2417150544438627E-3</v>
      </c>
      <c r="AJ2246" s="21">
        <v>0</v>
      </c>
      <c r="AK2246" s="21">
        <v>0.46268920310419692</v>
      </c>
      <c r="AL2246" s="21">
        <v>-2.3234087100389586E-2</v>
      </c>
      <c r="AM2246" s="21">
        <v>0.17604071459770854</v>
      </c>
      <c r="AN2246" s="21">
        <v>0.42179395063217967</v>
      </c>
      <c r="AO2246" s="21">
        <v>6.714463880463704</v>
      </c>
      <c r="AP2246" s="21">
        <v>10.428678330302544</v>
      </c>
      <c r="AQ2246" s="21">
        <v>25.731494785197278</v>
      </c>
      <c r="AR2246" s="21">
        <v>0.67665935899263552</v>
      </c>
      <c r="AS2246" s="21">
        <v>0.61322960926432069</v>
      </c>
      <c r="AT2246" s="21">
        <v>-0.99999999999999911</v>
      </c>
      <c r="AU2246" s="21">
        <v>-0.99999999999999911</v>
      </c>
      <c r="AV2246" s="21">
        <v>-0.9789324480688163</v>
      </c>
      <c r="AW2246" s="21">
        <v>73.098591329559525</v>
      </c>
      <c r="AX2246" s="21">
        <v>72.993757028470654</v>
      </c>
      <c r="AY2246" s="21">
        <v>-0.10175569758148743</v>
      </c>
      <c r="AZ2246" s="21">
        <v>-24.183012944862508</v>
      </c>
      <c r="BA2246" s="26">
        <v>1437.534217206291</v>
      </c>
    </row>
    <row r="2247" spans="1:100" x14ac:dyDescent="0.25">
      <c r="A2247">
        <v>5239</v>
      </c>
      <c r="B2247" t="s">
        <v>2558</v>
      </c>
      <c r="C2247" s="26">
        <v>3</v>
      </c>
      <c r="D2247" s="21">
        <v>4.6172566396222372</v>
      </c>
      <c r="E2247" s="21">
        <v>0</v>
      </c>
      <c r="F2247" s="21">
        <v>0</v>
      </c>
      <c r="G2247" s="21">
        <v>0</v>
      </c>
      <c r="H2247" s="21">
        <v>0.12769193716684543</v>
      </c>
      <c r="I2247" s="21">
        <v>0</v>
      </c>
      <c r="J2247" s="21">
        <v>7.661516230010724</v>
      </c>
      <c r="K2247" s="21">
        <v>0.12769193716684543</v>
      </c>
      <c r="L2247" s="21">
        <v>-1.0000000000000018</v>
      </c>
      <c r="M2247" s="21">
        <v>-1.0000000000000018</v>
      </c>
      <c r="N2247" s="21">
        <v>2.5538387433369087</v>
      </c>
      <c r="O2247" s="21">
        <v>12.278772869632961</v>
      </c>
      <c r="P2247" s="21">
        <v>-2.4056806600835701E-2</v>
      </c>
      <c r="Q2247" s="21">
        <v>-4.3155231150451952E-2</v>
      </c>
      <c r="R2247" s="21">
        <v>-1.544113462480219E-2</v>
      </c>
      <c r="S2247" s="21">
        <v>0.35760800967876338</v>
      </c>
      <c r="T2247" s="21">
        <v>0.22718007639164597</v>
      </c>
      <c r="U2247" s="21">
        <v>0.17325796612834207</v>
      </c>
      <c r="V2247" s="21">
        <v>0</v>
      </c>
      <c r="W2247" s="21">
        <v>25.214164601276245</v>
      </c>
      <c r="X2247" s="21">
        <v>1.0469803160011846</v>
      </c>
      <c r="Y2247" s="21">
        <v>-1.0000000000000018</v>
      </c>
      <c r="Z2247" s="21">
        <v>-1.0000000000000018</v>
      </c>
      <c r="AA2247" s="21">
        <v>36.930064644948786</v>
      </c>
      <c r="AB2247" s="21">
        <v>0.24688212488821745</v>
      </c>
      <c r="AC2247" s="21">
        <v>0.19460459260469304</v>
      </c>
      <c r="AD2247" s="21">
        <v>-0.20685989392696366</v>
      </c>
      <c r="AE2247" s="21">
        <v>11.731341178297344</v>
      </c>
      <c r="AF2247" s="21">
        <v>-1.0000000000000018</v>
      </c>
      <c r="AG2247" s="21">
        <v>-1.0000000000000018</v>
      </c>
      <c r="AH2247" s="21">
        <v>-1.0000000000000018</v>
      </c>
      <c r="AI2247" s="21">
        <v>0</v>
      </c>
      <c r="AJ2247" s="21">
        <v>0</v>
      </c>
      <c r="AK2247" s="21">
        <v>0.4889244757330008</v>
      </c>
      <c r="AL2247" s="21">
        <v>-0.14682822518386007</v>
      </c>
      <c r="AM2247" s="21">
        <v>-3.2590216421712455E-2</v>
      </c>
      <c r="AN2247" s="21">
        <v>6.036553475683655E-2</v>
      </c>
      <c r="AO2247" s="21">
        <v>1.6298669681221933</v>
      </c>
      <c r="AP2247" s="21">
        <v>0.77499724300161343</v>
      </c>
      <c r="AQ2247" s="21">
        <v>32.875680831286964</v>
      </c>
      <c r="AR2247" s="21">
        <v>0.75804605219875154</v>
      </c>
      <c r="AS2247" s="21">
        <v>1.1746722531680303</v>
      </c>
      <c r="AT2247" s="21">
        <v>-1.0000000000000018</v>
      </c>
      <c r="AU2247" s="21">
        <v>-1.0000000000000018</v>
      </c>
      <c r="AV2247" s="21">
        <v>-1.544113462480219E-2</v>
      </c>
      <c r="AW2247" s="21">
        <v>49.983834757583352</v>
      </c>
      <c r="AX2247" s="21">
        <v>49.983834757583352</v>
      </c>
      <c r="AY2247" s="21">
        <v>0.19135539651493957</v>
      </c>
      <c r="AZ2247" s="21">
        <v>-0.41255430053348535</v>
      </c>
      <c r="BA2247" s="26">
        <v>1379.8461853472706</v>
      </c>
    </row>
    <row r="2248" spans="1:100" x14ac:dyDescent="0.25">
      <c r="A2248">
        <v>5240</v>
      </c>
      <c r="B2248" t="s">
        <v>2559</v>
      </c>
      <c r="C2248" s="26">
        <v>3</v>
      </c>
      <c r="D2248" s="21">
        <v>3.2989922340780815</v>
      </c>
      <c r="E2248" s="21">
        <v>1.7328849093494123E-3</v>
      </c>
      <c r="F2248" s="21">
        <v>0.25524982573468774</v>
      </c>
      <c r="G2248" s="21">
        <v>0.25524982573468774</v>
      </c>
      <c r="H2248" s="21">
        <v>0.18657509304341061</v>
      </c>
      <c r="I2248" s="21">
        <v>0</v>
      </c>
      <c r="J2248" s="21">
        <v>11.194505582604634</v>
      </c>
      <c r="K2248" s="21">
        <v>0.18657509304341061</v>
      </c>
      <c r="L2248" s="21">
        <v>-0.99999999999999889</v>
      </c>
      <c r="M2248" s="21">
        <v>-0.99999999999999889</v>
      </c>
      <c r="N2248" s="21">
        <v>3.7315018608682125</v>
      </c>
      <c r="O2248" s="21">
        <v>14.748747642417403</v>
      </c>
      <c r="P2248" s="21">
        <v>-0.40662218810823703</v>
      </c>
      <c r="Q2248" s="21">
        <v>0.53986027276688309</v>
      </c>
      <c r="R2248" s="21">
        <v>0.12211975887401053</v>
      </c>
      <c r="S2248" s="21">
        <v>0.33333333333333304</v>
      </c>
      <c r="T2248" s="21">
        <v>0.20943723854974269</v>
      </c>
      <c r="U2248" s="21">
        <v>-0.11849788363086287</v>
      </c>
      <c r="V2248" s="21">
        <v>-1.0355811658573072E-2</v>
      </c>
      <c r="W2248" s="21">
        <v>9.0936713420091682</v>
      </c>
      <c r="X2248" s="21">
        <v>-0.30382702041881482</v>
      </c>
      <c r="Y2248" s="21">
        <v>-0.99999999999999889</v>
      </c>
      <c r="Z2248" s="21">
        <v>-0.99999999999999889</v>
      </c>
      <c r="AA2248" s="21">
        <v>13.359572479374807</v>
      </c>
      <c r="AB2248" s="21">
        <v>0.10411698334731706</v>
      </c>
      <c r="AC2248" s="21">
        <v>-6.7526123387159812E-2</v>
      </c>
      <c r="AD2248" s="21">
        <v>4.6284767609675384E-2</v>
      </c>
      <c r="AE2248" s="21">
        <v>4.1437813784916306</v>
      </c>
      <c r="AF2248" s="21">
        <v>-0.99999999999999889</v>
      </c>
      <c r="AG2248" s="21">
        <v>-0.99999999999999889</v>
      </c>
      <c r="AH2248" s="21">
        <v>-0.99999999999999889</v>
      </c>
      <c r="AI2248" s="21">
        <v>-7.3703792495661722E-4</v>
      </c>
      <c r="AJ2248" s="21">
        <v>-1.0355811658573072E-2</v>
      </c>
      <c r="AK2248" s="21">
        <v>-0.11155950303080937</v>
      </c>
      <c r="AL2248" s="21">
        <v>-6.9008494841071785E-2</v>
      </c>
      <c r="AM2248" s="21">
        <v>-0.12621932162978161</v>
      </c>
      <c r="AN2248" s="21">
        <v>-6.8745110363116049E-2</v>
      </c>
      <c r="AO2248" s="21">
        <v>-3.713280555898586</v>
      </c>
      <c r="AP2248" s="21">
        <v>-2.0636702332832608</v>
      </c>
      <c r="AQ2248" s="21">
        <v>20.288176924613801</v>
      </c>
      <c r="AR2248" s="21">
        <v>0.41391687659363985</v>
      </c>
      <c r="AS2248" s="21">
        <v>-0.11725192737540463</v>
      </c>
      <c r="AT2248" s="21">
        <v>-0.99999999999999889</v>
      </c>
      <c r="AU2248" s="21">
        <v>-0.99999999999999889</v>
      </c>
      <c r="AV2248" s="21">
        <v>0.37736958460869813</v>
      </c>
      <c r="AW2248" s="21">
        <v>26.044649888508957</v>
      </c>
      <c r="AX2248" s="21">
        <v>24.994327964152525</v>
      </c>
      <c r="AY2248" s="21">
        <v>-1.8919784632888563E-2</v>
      </c>
      <c r="AZ2248" s="21">
        <v>-60.314497643386659</v>
      </c>
      <c r="BA2248" s="26">
        <v>1386.2329202196374</v>
      </c>
    </row>
    <row r="2249" spans="1:100" x14ac:dyDescent="0.25">
      <c r="A2249">
        <v>5241</v>
      </c>
      <c r="B2249" t="s">
        <v>2560</v>
      </c>
      <c r="C2249" s="26">
        <v>2</v>
      </c>
      <c r="D2249" s="21">
        <v>2.0986680715359212</v>
      </c>
      <c r="E2249" s="21">
        <v>-0.36279260288599274</v>
      </c>
      <c r="F2249" s="21">
        <v>-0.82645593334746636</v>
      </c>
      <c r="G2249" s="21">
        <v>-0.82254207771124332</v>
      </c>
      <c r="H2249" s="21">
        <v>-0.11793961567826135</v>
      </c>
      <c r="I2249" s="21">
        <v>0</v>
      </c>
      <c r="J2249" s="21">
        <v>-7.076376940695682</v>
      </c>
      <c r="K2249" s="21">
        <v>-0.11793961567826135</v>
      </c>
      <c r="L2249" s="21">
        <v>-1</v>
      </c>
      <c r="M2249" s="21">
        <v>-1</v>
      </c>
      <c r="N2249" s="21">
        <v>-2.3587923135652273</v>
      </c>
      <c r="O2249" s="21">
        <v>-3.5056366620095076</v>
      </c>
      <c r="P2249" s="21">
        <v>-1.6695723303263308</v>
      </c>
      <c r="Q2249" s="21">
        <v>-3.6139649668184521</v>
      </c>
      <c r="R2249" s="21">
        <v>-1.1855085735786262</v>
      </c>
      <c r="S2249" s="21">
        <v>0.29280840801410302</v>
      </c>
      <c r="T2249" s="21">
        <v>0.12531826582405273</v>
      </c>
      <c r="U2249" s="21">
        <v>-0.11909323153897933</v>
      </c>
      <c r="V2249" s="21">
        <v>-2.5378501866532514E-2</v>
      </c>
      <c r="W2249" s="21">
        <v>11.902348746889336</v>
      </c>
      <c r="X2249" s="21">
        <v>-0.10841509180424014</v>
      </c>
      <c r="Y2249" s="21">
        <v>-1</v>
      </c>
      <c r="Z2249" s="21">
        <v>-1</v>
      </c>
      <c r="AA2249" s="21">
        <v>16.852939673216266</v>
      </c>
      <c r="AB2249" s="21">
        <v>-0.10322288438911349</v>
      </c>
      <c r="AC2249" s="21">
        <v>-0.10309299204516101</v>
      </c>
      <c r="AD2249" s="21">
        <v>-0.10578881867545113</v>
      </c>
      <c r="AE2249" s="21">
        <v>-2.7059644649761374</v>
      </c>
      <c r="AF2249" s="21">
        <v>-1</v>
      </c>
      <c r="AG2249" s="21">
        <v>-1</v>
      </c>
      <c r="AH2249" s="21">
        <v>-1</v>
      </c>
      <c r="AI2249" s="21">
        <v>-1.4183148864148579E-2</v>
      </c>
      <c r="AJ2249" s="21">
        <v>-2.5378501866532514E-2</v>
      </c>
      <c r="AK2249" s="21">
        <v>0.35626495744290276</v>
      </c>
      <c r="AL2249" s="21">
        <v>-0.18443700045365541</v>
      </c>
      <c r="AM2249" s="21">
        <v>0.40660453398619012</v>
      </c>
      <c r="AN2249" s="21">
        <v>-0.22316367377113633</v>
      </c>
      <c r="AO2249" s="21">
        <v>10.740763238565689</v>
      </c>
      <c r="AP2249" s="21">
        <v>-5.2956019482431085</v>
      </c>
      <c r="AQ2249" s="21">
        <v>16.293488090464201</v>
      </c>
      <c r="AR2249" s="21">
        <v>0.40411536145606169</v>
      </c>
      <c r="AS2249" s="21">
        <v>-5.1692506555894746E-2</v>
      </c>
      <c r="AT2249" s="21">
        <v>-1</v>
      </c>
      <c r="AU2249" s="21">
        <v>-1</v>
      </c>
      <c r="AV2249" s="21">
        <v>-1.5215012687152729</v>
      </c>
      <c r="AW2249" s="21">
        <v>24.865458496049968</v>
      </c>
      <c r="AX2249" s="21">
        <v>24.586957052516066</v>
      </c>
      <c r="AY2249" s="21">
        <v>-6.4096762654215017E-2</v>
      </c>
      <c r="AZ2249" s="21">
        <v>-40.428026828122512</v>
      </c>
      <c r="BA2249" s="26">
        <v>1332.0214648701303</v>
      </c>
    </row>
    <row r="2250" spans="1:100" x14ac:dyDescent="0.25">
      <c r="A2250">
        <v>5242</v>
      </c>
      <c r="B2250" t="s">
        <v>624</v>
      </c>
      <c r="C2250" s="26">
        <v>3</v>
      </c>
      <c r="D2250" s="21">
        <v>5.072653365142834</v>
      </c>
      <c r="E2250" s="21">
        <v>0</v>
      </c>
      <c r="F2250" s="21">
        <v>1.3537776480118146E-3</v>
      </c>
      <c r="G2250" s="21">
        <v>1.3537776480118146E-3</v>
      </c>
      <c r="H2250" s="21">
        <v>0.10492360755065372</v>
      </c>
      <c r="I2250" s="21">
        <v>0</v>
      </c>
      <c r="J2250" s="21">
        <v>6.2954164530392207</v>
      </c>
      <c r="K2250" s="21">
        <v>0.10492360755065372</v>
      </c>
      <c r="L2250" s="21">
        <v>-0.99999999999999967</v>
      </c>
      <c r="M2250" s="21">
        <v>-0.99999999999999967</v>
      </c>
      <c r="N2250" s="21">
        <v>2.0984721510130746</v>
      </c>
      <c r="O2250" s="21">
        <v>11.369423595830066</v>
      </c>
      <c r="P2250" s="21">
        <v>0.25824087779822508</v>
      </c>
      <c r="Q2250" s="21">
        <v>0.37974156951220706</v>
      </c>
      <c r="R2250" s="21">
        <v>4.7255099203443042E-2</v>
      </c>
      <c r="S2250" s="21">
        <v>0.33333333333333337</v>
      </c>
      <c r="T2250" s="21">
        <v>0.37634705655202172</v>
      </c>
      <c r="U2250" s="21">
        <v>0.31357883408506126</v>
      </c>
      <c r="V2250" s="21">
        <v>0</v>
      </c>
      <c r="W2250" s="21">
        <v>36.73342465679049</v>
      </c>
      <c r="X2250" s="21">
        <v>1.9020858418936353</v>
      </c>
      <c r="Y2250" s="21">
        <v>-0.99999999999999967</v>
      </c>
      <c r="Z2250" s="21">
        <v>-0.99999999999999967</v>
      </c>
      <c r="AA2250" s="21">
        <v>67.299946725061133</v>
      </c>
      <c r="AB2250" s="21">
        <v>0.44654045135229842</v>
      </c>
      <c r="AC2250" s="21">
        <v>6.9658030971609858E-2</v>
      </c>
      <c r="AD2250" s="21">
        <v>9.4186857057436138E-2</v>
      </c>
      <c r="AE2250" s="21">
        <v>30.519266969067235</v>
      </c>
      <c r="AF2250" s="21">
        <v>-0.99999999999999967</v>
      </c>
      <c r="AG2250" s="21">
        <v>-0.99999999999999967</v>
      </c>
      <c r="AH2250" s="21">
        <v>-0.99999999999999967</v>
      </c>
      <c r="AI2250" s="21">
        <v>0</v>
      </c>
      <c r="AJ2250" s="21">
        <v>0</v>
      </c>
      <c r="AK2250" s="21">
        <v>0.32923317152931769</v>
      </c>
      <c r="AL2250" s="21">
        <v>-0.21470588075636077</v>
      </c>
      <c r="AM2250" s="21">
        <v>0.17214761939877993</v>
      </c>
      <c r="AN2250" s="21">
        <v>4.5467151664126904E-2</v>
      </c>
      <c r="AO2250" s="21">
        <v>5.9498563426160853</v>
      </c>
      <c r="AP2250" s="21">
        <v>6.314938782136939E-2</v>
      </c>
      <c r="AQ2250" s="21">
        <v>43.028841109829727</v>
      </c>
      <c r="AR2250" s="21">
        <v>1.0232592239704168</v>
      </c>
      <c r="AS2250" s="21">
        <v>2.0070094494442894</v>
      </c>
      <c r="AT2250" s="21">
        <v>-0.99999999999999967</v>
      </c>
      <c r="AU2250" s="21">
        <v>-0.99999999999999967</v>
      </c>
      <c r="AV2250" s="21">
        <v>4.8608876851454853E-2</v>
      </c>
      <c r="AW2250" s="21">
        <v>78.732519708712616</v>
      </c>
      <c r="AX2250" s="21">
        <v>78.732519708712616</v>
      </c>
      <c r="AY2250" s="21">
        <v>6.5466269927527923E-2</v>
      </c>
      <c r="AZ2250" s="21">
        <v>-21.87460220261918</v>
      </c>
      <c r="BA2250" s="26">
        <v>1450.3410906791537</v>
      </c>
    </row>
    <row r="2251" spans="1:100" x14ac:dyDescent="0.25">
      <c r="A2251">
        <v>5243</v>
      </c>
      <c r="B2251" t="s">
        <v>2561</v>
      </c>
      <c r="C2251" s="26">
        <v>3</v>
      </c>
      <c r="D2251" s="21">
        <v>4.9401179999830873</v>
      </c>
      <c r="E2251" s="21">
        <v>0.13526763144412432</v>
      </c>
      <c r="F2251" s="21">
        <v>-8.4221612430460946E-3</v>
      </c>
      <c r="G2251" s="21">
        <v>6.5828321368294196E-4</v>
      </c>
      <c r="H2251" s="21">
        <v>0.11159646688543104</v>
      </c>
      <c r="I2251" s="21">
        <v>0</v>
      </c>
      <c r="J2251" s="21">
        <v>6.695788013125858</v>
      </c>
      <c r="K2251" s="21">
        <v>0.11159646688543104</v>
      </c>
      <c r="L2251" s="21">
        <v>-0.99999999999999845</v>
      </c>
      <c r="M2251" s="21">
        <v>-0.99999999999999845</v>
      </c>
      <c r="N2251" s="21">
        <v>2.2319293377086198</v>
      </c>
      <c r="O2251" s="21">
        <v>11.636564296322625</v>
      </c>
      <c r="P2251" s="21">
        <v>-0.41468922036179523</v>
      </c>
      <c r="Q2251" s="21">
        <v>7.3534674724384979E-3</v>
      </c>
      <c r="R2251" s="21">
        <v>-2.6664581733432342E-2</v>
      </c>
      <c r="S2251" s="21">
        <v>0.33483252093589427</v>
      </c>
      <c r="T2251" s="21">
        <v>0.33574068654795236</v>
      </c>
      <c r="U2251" s="21">
        <v>2.2449018896670954E-2</v>
      </c>
      <c r="V2251" s="21">
        <v>0</v>
      </c>
      <c r="W2251" s="21">
        <v>23.257030379803449</v>
      </c>
      <c r="X2251" s="21">
        <v>0.64623937201712578</v>
      </c>
      <c r="Y2251" s="21">
        <v>-0.99999999999999845</v>
      </c>
      <c r="Z2251" s="21">
        <v>-0.99999999999999845</v>
      </c>
      <c r="AA2251" s="21">
        <v>15.027733795684968</v>
      </c>
      <c r="AB2251" s="21">
        <v>0.17890514114972694</v>
      </c>
      <c r="AC2251" s="21">
        <v>-0.21611276077327413</v>
      </c>
      <c r="AD2251" s="21">
        <v>-0.12684502042415394</v>
      </c>
      <c r="AE2251" s="21">
        <v>-8.2026320023850658</v>
      </c>
      <c r="AF2251" s="21">
        <v>-0.99999999999999845</v>
      </c>
      <c r="AG2251" s="21">
        <v>-0.99999999999999845</v>
      </c>
      <c r="AH2251" s="21">
        <v>-0.99999999999999845</v>
      </c>
      <c r="AI2251" s="21">
        <v>0</v>
      </c>
      <c r="AJ2251" s="21">
        <v>0</v>
      </c>
      <c r="AK2251" s="21">
        <v>0.22664834035058951</v>
      </c>
      <c r="AL2251" s="21">
        <v>8.4382587069660536E-2</v>
      </c>
      <c r="AM2251" s="21">
        <v>0.22340550938789089</v>
      </c>
      <c r="AN2251" s="21">
        <v>-0.124135455450534</v>
      </c>
      <c r="AO2251" s="21">
        <v>6.7183794364502205</v>
      </c>
      <c r="AP2251" s="21">
        <v>-2.681473450915048</v>
      </c>
      <c r="AQ2251" s="21">
        <v>29.952818392929306</v>
      </c>
      <c r="AR2251" s="21">
        <v>0.69302222638051747</v>
      </c>
      <c r="AS2251" s="21">
        <v>0.75783583890255701</v>
      </c>
      <c r="AT2251" s="21">
        <v>-0.99999999999999845</v>
      </c>
      <c r="AU2251" s="21">
        <v>-0.99999999999999845</v>
      </c>
      <c r="AV2251" s="21">
        <v>-2.6006298519749383E-2</v>
      </c>
      <c r="AW2251" s="21">
        <v>23.982824641092563</v>
      </c>
      <c r="AX2251" s="21">
        <v>23.982824641092563</v>
      </c>
      <c r="AY2251" s="21">
        <v>-3.584227543007152E-2</v>
      </c>
      <c r="AZ2251" s="21">
        <v>-46.428762044706545</v>
      </c>
      <c r="BA2251" s="26">
        <v>1355.7674293418859</v>
      </c>
      <c r="CU2251" t="e">
        <v>#N/A</v>
      </c>
      <c r="CV2251" t="e">
        <v>#N/A</v>
      </c>
    </row>
    <row r="2252" spans="1:100" x14ac:dyDescent="0.25">
      <c r="A2252">
        <v>5247</v>
      </c>
      <c r="B2252" t="s">
        <v>2562</v>
      </c>
      <c r="C2252" s="26">
        <v>3</v>
      </c>
      <c r="D2252" s="21">
        <v>4.4617851532337633</v>
      </c>
      <c r="E2252" s="21">
        <v>0</v>
      </c>
      <c r="F2252" s="21">
        <v>5.214137705815125E-2</v>
      </c>
      <c r="G2252" s="21">
        <v>5.214137705815125E-2</v>
      </c>
      <c r="H2252" s="21">
        <v>0.30038739956290983</v>
      </c>
      <c r="I2252" s="21">
        <v>0</v>
      </c>
      <c r="J2252" s="21">
        <v>18.023243973774591</v>
      </c>
      <c r="K2252" s="21">
        <v>0.30038739956290983</v>
      </c>
      <c r="L2252" s="21">
        <v>-0.99999999999999967</v>
      </c>
      <c r="M2252" s="21">
        <v>-0.99999999999999967</v>
      </c>
      <c r="N2252" s="21">
        <v>6.0077479912581966</v>
      </c>
      <c r="O2252" s="21">
        <v>22.537170504066509</v>
      </c>
      <c r="P2252" s="21">
        <v>0.10726271704434928</v>
      </c>
      <c r="Q2252" s="21">
        <v>-0.13619510987480002</v>
      </c>
      <c r="R2252" s="21">
        <v>-3.7633829568432288E-4</v>
      </c>
      <c r="S2252" s="21">
        <v>0.33333333333333293</v>
      </c>
      <c r="T2252" s="21">
        <v>0.35680508474863482</v>
      </c>
      <c r="U2252" s="21">
        <v>9.4362284447184835E-2</v>
      </c>
      <c r="V2252" s="21">
        <v>-2.1303955027707187E-2</v>
      </c>
      <c r="W2252" s="21">
        <v>18.51237391754146</v>
      </c>
      <c r="X2252" s="21">
        <v>0.66462600669690863</v>
      </c>
      <c r="Y2252" s="21">
        <v>-0.99999999999999967</v>
      </c>
      <c r="Z2252" s="21">
        <v>-0.99999999999999967</v>
      </c>
      <c r="AA2252" s="21">
        <v>8.7862330656270125</v>
      </c>
      <c r="AB2252" s="21">
        <v>-2.1976535841757981E-2</v>
      </c>
      <c r="AC2252" s="21">
        <v>-0.1303870877748857</v>
      </c>
      <c r="AD2252" s="21">
        <v>-4.2151666655731335E-2</v>
      </c>
      <c r="AE2252" s="21">
        <v>-9.7257645136187421</v>
      </c>
      <c r="AF2252" s="21">
        <v>-0.99999999999999967</v>
      </c>
      <c r="AG2252" s="21">
        <v>-0.99999999999999967</v>
      </c>
      <c r="AH2252" s="21">
        <v>-0.99999999999999967</v>
      </c>
      <c r="AI2252" s="21">
        <v>0</v>
      </c>
      <c r="AJ2252" s="21">
        <v>-2.1303955027707187E-2</v>
      </c>
      <c r="AK2252" s="21">
        <v>7.8904689879296566E-2</v>
      </c>
      <c r="AL2252" s="21">
        <v>7.9668233775760072E-2</v>
      </c>
      <c r="AM2252" s="21">
        <v>3.6745474485793614E-2</v>
      </c>
      <c r="AN2252" s="21">
        <v>0.15087124224860049</v>
      </c>
      <c r="AO2252" s="21">
        <v>1.313160311541324</v>
      </c>
      <c r="AP2252" s="21">
        <v>4.1701222250938139</v>
      </c>
      <c r="AQ2252" s="21">
        <v>36.535617891316015</v>
      </c>
      <c r="AR2252" s="21">
        <v>0.76319674750144562</v>
      </c>
      <c r="AS2252" s="21">
        <v>0.96501340625981857</v>
      </c>
      <c r="AT2252" s="21">
        <v>-0.99999999999999967</v>
      </c>
      <c r="AU2252" s="21">
        <v>-0.99999999999999967</v>
      </c>
      <c r="AV2252" s="21">
        <v>5.1765038762466936E-2</v>
      </c>
      <c r="AW2252" s="21">
        <v>35.493525794787331</v>
      </c>
      <c r="AX2252" s="21">
        <v>33.363130292016606</v>
      </c>
      <c r="AY2252" s="21">
        <v>-8.0688149479025209E-3</v>
      </c>
      <c r="AZ2252" s="21">
        <v>-26.851627842793757</v>
      </c>
      <c r="BA2252" s="26">
        <v>1345.7130435825482</v>
      </c>
    </row>
    <row r="2253" spans="1:100" x14ac:dyDescent="0.25">
      <c r="A2253">
        <v>5248</v>
      </c>
      <c r="B2253" t="s">
        <v>2563</v>
      </c>
      <c r="C2253" s="26">
        <v>3</v>
      </c>
      <c r="D2253" s="21">
        <v>4.5976547907225385</v>
      </c>
      <c r="E2253" s="21">
        <v>0</v>
      </c>
      <c r="F2253" s="21">
        <v>-1.2028883325144075E-2</v>
      </c>
      <c r="G2253" s="21">
        <v>-1.2028883325144075E-2</v>
      </c>
      <c r="H2253" s="21">
        <v>0.33134160908261434</v>
      </c>
      <c r="I2253" s="21">
        <v>0</v>
      </c>
      <c r="J2253" s="21">
        <v>19.880496544956863</v>
      </c>
      <c r="K2253" s="21">
        <v>0.33134160908261434</v>
      </c>
      <c r="L2253" s="21">
        <v>-1.000000000000002</v>
      </c>
      <c r="M2253" s="21">
        <v>-1.000000000000002</v>
      </c>
      <c r="N2253" s="21">
        <v>6.626832181652289</v>
      </c>
      <c r="O2253" s="21">
        <v>24.466122452354245</v>
      </c>
      <c r="P2253" s="21">
        <v>0.78272302319846876</v>
      </c>
      <c r="Q2253" s="21">
        <v>-0.25532101667005191</v>
      </c>
      <c r="R2253" s="21">
        <v>2.6074430163743584E-2</v>
      </c>
      <c r="S2253" s="21">
        <v>0.33333333333333393</v>
      </c>
      <c r="T2253" s="21">
        <v>0.33099657969683222</v>
      </c>
      <c r="U2253" s="21">
        <v>0.41002916113918808</v>
      </c>
      <c r="V2253" s="21">
        <v>-2.7123092982204514E-2</v>
      </c>
      <c r="W2253" s="21">
        <v>28.63577488418143</v>
      </c>
      <c r="X2253" s="21">
        <v>1.8080296369745761</v>
      </c>
      <c r="Y2253" s="21">
        <v>-1.000000000000002</v>
      </c>
      <c r="Z2253" s="21">
        <v>-1.000000000000002</v>
      </c>
      <c r="AA2253" s="21">
        <v>72.343180873255861</v>
      </c>
      <c r="AB2253" s="21">
        <v>0.43331367036344431</v>
      </c>
      <c r="AC2253" s="21">
        <v>9.4494408985362766E-2</v>
      </c>
      <c r="AD2253" s="21">
        <v>0.34581855182940863</v>
      </c>
      <c r="AE2253" s="21">
        <v>43.681331558910792</v>
      </c>
      <c r="AF2253" s="21">
        <v>-1.000000000000002</v>
      </c>
      <c r="AG2253" s="21">
        <v>-1.000000000000002</v>
      </c>
      <c r="AH2253" s="21">
        <v>-1.000000000000002</v>
      </c>
      <c r="AI2253" s="21">
        <v>0</v>
      </c>
      <c r="AJ2253" s="21">
        <v>-2.7123092982204514E-2</v>
      </c>
      <c r="AK2253" s="21">
        <v>-0.12525296298347383</v>
      </c>
      <c r="AL2253" s="21">
        <v>0.27850987179831566</v>
      </c>
      <c r="AM2253" s="21">
        <v>-6.1650802982542482E-2</v>
      </c>
      <c r="AN2253" s="21">
        <v>-7.0766180134167717E-2</v>
      </c>
      <c r="AO2253" s="21">
        <v>-2.1675348894809314</v>
      </c>
      <c r="AP2253" s="21">
        <v>-0.37660514436261477</v>
      </c>
      <c r="AQ2253" s="21">
        <v>48.516271429138321</v>
      </c>
      <c r="AR2253" s="21">
        <v>1.0472359811871503</v>
      </c>
      <c r="AS2253" s="21">
        <v>2.1393712460571903</v>
      </c>
      <c r="AT2253" s="21">
        <v>-1.000000000000002</v>
      </c>
      <c r="AU2253" s="21">
        <v>-1.000000000000002</v>
      </c>
      <c r="AV2253" s="21">
        <v>1.4045546838599515E-2</v>
      </c>
      <c r="AW2253" s="21">
        <v>96.432698181247588</v>
      </c>
      <c r="AX2253" s="21">
        <v>93.720388883027127</v>
      </c>
      <c r="AY2253" s="21">
        <v>0.20663840676332002</v>
      </c>
      <c r="AZ2253" s="21">
        <v>14.556631153539437</v>
      </c>
      <c r="BA2253" s="26">
        <v>1430.9489195408521</v>
      </c>
      <c r="CU2253" t="e">
        <v>#N/A</v>
      </c>
      <c r="CV2253" t="e">
        <v>#N/A</v>
      </c>
    </row>
    <row r="2254" spans="1:100" x14ac:dyDescent="0.25">
      <c r="A2254">
        <v>5251</v>
      </c>
      <c r="B2254" t="s">
        <v>2564</v>
      </c>
      <c r="C2254" s="26">
        <v>3</v>
      </c>
      <c r="D2254" s="21">
        <v>3.8834721600196649</v>
      </c>
      <c r="E2254" s="21">
        <v>-9.9271379543136654E-2</v>
      </c>
      <c r="F2254" s="21">
        <v>1.1239295742460005</v>
      </c>
      <c r="G2254" s="21">
        <v>1.0940884390130954</v>
      </c>
      <c r="H2254" s="21">
        <v>-3.7311717121064132E-2</v>
      </c>
      <c r="I2254" s="21">
        <v>0</v>
      </c>
      <c r="J2254" s="21">
        <v>-2.2387030272638468</v>
      </c>
      <c r="K2254" s="21">
        <v>-3.7311717121064132E-2</v>
      </c>
      <c r="L2254" s="21">
        <v>-0.99999999999999878</v>
      </c>
      <c r="M2254" s="21">
        <v>-0.99999999999999878</v>
      </c>
      <c r="N2254" s="21">
        <v>-0.74623434242128228</v>
      </c>
      <c r="O2254" s="21">
        <v>2.7388575717689121</v>
      </c>
      <c r="P2254" s="21">
        <v>2.0082884663104323</v>
      </c>
      <c r="Q2254" s="21">
        <v>3.3269910070414923</v>
      </c>
      <c r="R2254" s="21">
        <v>1.3149718563458177</v>
      </c>
      <c r="S2254" s="21">
        <v>0.33333333333333309</v>
      </c>
      <c r="T2254" s="21">
        <v>-0.13138349439873184</v>
      </c>
      <c r="U2254" s="21">
        <v>-0.14000333675918597</v>
      </c>
      <c r="V2254" s="21">
        <v>0</v>
      </c>
      <c r="W2254" s="21">
        <v>3.9703287718591715</v>
      </c>
      <c r="X2254" s="21">
        <v>-0.79126810558984917</v>
      </c>
      <c r="Y2254" s="21">
        <v>-0.99999999999999878</v>
      </c>
      <c r="Z2254" s="21">
        <v>-0.99999999999999878</v>
      </c>
      <c r="AA2254" s="21">
        <v>-8.7251533084875543</v>
      </c>
      <c r="AB2254" s="21">
        <v>-4.2561335230195875E-2</v>
      </c>
      <c r="AC2254" s="21">
        <v>-0.10849261951338753</v>
      </c>
      <c r="AD2254" s="21">
        <v>-0.12915512399026749</v>
      </c>
      <c r="AE2254" s="21">
        <v>-14.010453936692551</v>
      </c>
      <c r="AF2254" s="21">
        <v>-0.99999999999999878</v>
      </c>
      <c r="AG2254" s="21">
        <v>-0.99999999999999878</v>
      </c>
      <c r="AH2254" s="21">
        <v>-0.99999999999999878</v>
      </c>
      <c r="AI2254" s="21">
        <v>7.9180736019688738E-2</v>
      </c>
      <c r="AJ2254" s="21">
        <v>0</v>
      </c>
      <c r="AK2254" s="21">
        <v>-2.0032486629939603E-2</v>
      </c>
      <c r="AL2254" s="21">
        <v>-8.3770804992052916E-2</v>
      </c>
      <c r="AM2254" s="21">
        <v>-3.0352266216271323E-2</v>
      </c>
      <c r="AN2254" s="21">
        <v>2.0776753843179986E-2</v>
      </c>
      <c r="AO2254" s="21">
        <v>-0.85896908855648202</v>
      </c>
      <c r="AP2254" s="21">
        <v>0.10056482111923487</v>
      </c>
      <c r="AQ2254" s="21">
        <v>1.7316257445953289</v>
      </c>
      <c r="AR2254" s="21">
        <v>6.1946502175415127E-2</v>
      </c>
      <c r="AS2254" s="21">
        <v>-0.82857982271091346</v>
      </c>
      <c r="AT2254" s="21">
        <v>-0.99999999999999878</v>
      </c>
      <c r="AU2254" s="21">
        <v>-0.99999999999999878</v>
      </c>
      <c r="AV2254" s="21">
        <v>2.409060295358914</v>
      </c>
      <c r="AW2254" s="21">
        <v>-5.8857309155993978</v>
      </c>
      <c r="AX2254" s="21">
        <v>-4.3021161952056275</v>
      </c>
      <c r="AY2254" s="21">
        <v>-0.20758108778111184</v>
      </c>
      <c r="AZ2254" s="21">
        <v>-101.87530506811427</v>
      </c>
      <c r="BA2254" s="26">
        <v>1215.9762464706475</v>
      </c>
    </row>
    <row r="2255" spans="1:100" x14ac:dyDescent="0.25">
      <c r="A2255">
        <v>5253</v>
      </c>
      <c r="B2255" t="s">
        <v>2565</v>
      </c>
      <c r="C2255" s="26">
        <v>3</v>
      </c>
      <c r="D2255" s="21">
        <v>4.0283957153371981</v>
      </c>
      <c r="E2255" s="21">
        <v>7.0746041981169738E-2</v>
      </c>
      <c r="F2255" s="21">
        <v>0.20877000614357749</v>
      </c>
      <c r="G2255" s="21">
        <v>0.24240959087916031</v>
      </c>
      <c r="H2255" s="21">
        <v>-2.7640983689435093E-2</v>
      </c>
      <c r="I2255" s="21">
        <v>0</v>
      </c>
      <c r="J2255" s="21">
        <v>-1.6584590213661057</v>
      </c>
      <c r="K2255" s="21">
        <v>-2.7640983689435093E-2</v>
      </c>
      <c r="L2255" s="21">
        <v>-0.99999999999999922</v>
      </c>
      <c r="M2255" s="21">
        <v>-0.99999999999999922</v>
      </c>
      <c r="N2255" s="21">
        <v>-0.55281967378870267</v>
      </c>
      <c r="O2255" s="21">
        <v>2.612346284850255</v>
      </c>
      <c r="P2255" s="21">
        <v>0.92995875106869841</v>
      </c>
      <c r="Q2255" s="21">
        <v>-2.3300688336483737</v>
      </c>
      <c r="R2255" s="21">
        <v>-0.68684075242817511</v>
      </c>
      <c r="S2255" s="21">
        <v>0.33333333333333276</v>
      </c>
      <c r="T2255" s="21">
        <v>0.39501231330994463</v>
      </c>
      <c r="U2255" s="21">
        <v>0.22592296847004151</v>
      </c>
      <c r="V2255" s="21">
        <v>-2.5284528326956449E-2</v>
      </c>
      <c r="W2255" s="21">
        <v>38.265002819031913</v>
      </c>
      <c r="X2255" s="21">
        <v>1.5638418372019522</v>
      </c>
      <c r="Y2255" s="21">
        <v>-0.99999999999999922</v>
      </c>
      <c r="Z2255" s="21">
        <v>-0.99999999999999922</v>
      </c>
      <c r="AA2255" s="21">
        <v>51.250246214581885</v>
      </c>
      <c r="AB2255" s="21">
        <v>0.39964785741685616</v>
      </c>
      <c r="AC2255" s="21">
        <v>8.1420414472986591E-2</v>
      </c>
      <c r="AD2255" s="21">
        <v>-0.20762658893028008</v>
      </c>
      <c r="AE2255" s="21">
        <v>13.67208414797814</v>
      </c>
      <c r="AF2255" s="21">
        <v>-0.99999999999999922</v>
      </c>
      <c r="AG2255" s="21">
        <v>-0.99999999999999922</v>
      </c>
      <c r="AH2255" s="21">
        <v>-0.99999999999999922</v>
      </c>
      <c r="AI2255" s="21">
        <v>0</v>
      </c>
      <c r="AJ2255" s="21">
        <v>-2.5284528326956449E-2</v>
      </c>
      <c r="AK2255" s="21">
        <v>-0.11698782978537446</v>
      </c>
      <c r="AL2255" s="21">
        <v>-5.52638123865523E-2</v>
      </c>
      <c r="AM2255" s="21">
        <v>-8.4963718066290633E-2</v>
      </c>
      <c r="AN2255" s="21">
        <v>3.4319798399782692E-2</v>
      </c>
      <c r="AO2255" s="21">
        <v>-2.709032100584138</v>
      </c>
      <c r="AP2255" s="21">
        <v>0.58167589806180586</v>
      </c>
      <c r="AQ2255" s="21">
        <v>36.606543797665786</v>
      </c>
      <c r="AR2255" s="21">
        <v>0.92898408678636268</v>
      </c>
      <c r="AS2255" s="21">
        <v>1.5362008535125171</v>
      </c>
      <c r="AT2255" s="21">
        <v>-0.99999999999999922</v>
      </c>
      <c r="AU2255" s="21">
        <v>-0.99999999999999922</v>
      </c>
      <c r="AV2255" s="21">
        <v>-0.44443116154901435</v>
      </c>
      <c r="AW2255" s="21">
        <v>54.44426839749395</v>
      </c>
      <c r="AX2255" s="21">
        <v>51.915815564798308</v>
      </c>
      <c r="AY2255" s="21">
        <v>0.30622190651568298</v>
      </c>
      <c r="AZ2255" s="21">
        <v>29.699481775374021</v>
      </c>
      <c r="BA2255" s="26">
        <v>1436.1918350791166</v>
      </c>
      <c r="CU2255" t="e">
        <v>#N/A</v>
      </c>
      <c r="CV2255" t="e">
        <v>#N/A</v>
      </c>
    </row>
    <row r="2256" spans="1:100" x14ac:dyDescent="0.25">
      <c r="A2256">
        <v>5254</v>
      </c>
      <c r="B2256" t="s">
        <v>2566</v>
      </c>
      <c r="C2256" s="26">
        <v>3</v>
      </c>
      <c r="D2256" s="21">
        <v>4.9545410485684602</v>
      </c>
      <c r="E2256" s="21">
        <v>-1.1953887104587248E-2</v>
      </c>
      <c r="F2256" s="21">
        <v>0.15928516764372985</v>
      </c>
      <c r="G2256" s="21">
        <v>0.15928516764372985</v>
      </c>
      <c r="H2256" s="21">
        <v>0.14103047883849879</v>
      </c>
      <c r="I2256" s="21">
        <v>0</v>
      </c>
      <c r="J2256" s="21">
        <v>8.4618287303099251</v>
      </c>
      <c r="K2256" s="21">
        <v>0.14103047883849879</v>
      </c>
      <c r="L2256" s="21">
        <v>-0.99999999999999989</v>
      </c>
      <c r="M2256" s="21">
        <v>-0.99999999999999989</v>
      </c>
      <c r="N2256" s="21">
        <v>2.820609576769975</v>
      </c>
      <c r="O2256" s="21">
        <v>13.575654946522118</v>
      </c>
      <c r="P2256" s="21">
        <v>-0.38773146307863354</v>
      </c>
      <c r="Q2256" s="21">
        <v>-0.75022824083680706</v>
      </c>
      <c r="R2256" s="21">
        <v>-0.35381876372191046</v>
      </c>
      <c r="S2256" s="21">
        <v>0.33333333333333315</v>
      </c>
      <c r="T2256" s="21">
        <v>0.34091865651400732</v>
      </c>
      <c r="U2256" s="21">
        <v>3.3712030817483224E-2</v>
      </c>
      <c r="V2256" s="21">
        <v>2.4948453197014735E-3</v>
      </c>
      <c r="W2256" s="21">
        <v>22.777135485841061</v>
      </c>
      <c r="X2256" s="21">
        <v>0.70659083233681153</v>
      </c>
      <c r="Y2256" s="21">
        <v>-0.99999999999999989</v>
      </c>
      <c r="Z2256" s="21">
        <v>-0.99999999999999989</v>
      </c>
      <c r="AA2256" s="21">
        <v>56.927260140754079</v>
      </c>
      <c r="AB2256" s="21">
        <v>3.4737689645507212E-2</v>
      </c>
      <c r="AC2256" s="21">
        <v>0.19568549762670573</v>
      </c>
      <c r="AD2256" s="21">
        <v>0.45965568110048638</v>
      </c>
      <c r="AE2256" s="21">
        <v>34.503943418634954</v>
      </c>
      <c r="AF2256" s="21">
        <v>-0.99999999999999989</v>
      </c>
      <c r="AG2256" s="21">
        <v>-0.99999999999999989</v>
      </c>
      <c r="AH2256" s="21">
        <v>-0.99999999999999989</v>
      </c>
      <c r="AI2256" s="21">
        <v>-1.637487303229692E-2</v>
      </c>
      <c r="AJ2256" s="21">
        <v>2.4948453197014735E-3</v>
      </c>
      <c r="AK2256" s="21">
        <v>0.30099365008894086</v>
      </c>
      <c r="AL2256" s="21">
        <v>0.10623393734711993</v>
      </c>
      <c r="AM2256" s="21">
        <v>-0.22744739839269229</v>
      </c>
      <c r="AN2256" s="21">
        <v>-3.9115119480977456E-2</v>
      </c>
      <c r="AO2256" s="21">
        <v>-4.1812167093726025</v>
      </c>
      <c r="AP2256" s="21">
        <v>-0.44670830028883413</v>
      </c>
      <c r="AQ2256" s="21">
        <v>31.23896421615099</v>
      </c>
      <c r="AR2256" s="21">
        <v>0.71045886598452546</v>
      </c>
      <c r="AS2256" s="21">
        <v>0.84762131117531114</v>
      </c>
      <c r="AT2256" s="21">
        <v>-0.99999999999999989</v>
      </c>
      <c r="AU2256" s="21">
        <v>-0.99999999999999989</v>
      </c>
      <c r="AV2256" s="21">
        <v>-0.19453359607818077</v>
      </c>
      <c r="AW2256" s="21">
        <v>70.056206786987389</v>
      </c>
      <c r="AX2256" s="21">
        <v>69.978193858311613</v>
      </c>
      <c r="AY2256" s="21">
        <v>7.2773149833078032E-2</v>
      </c>
      <c r="AZ2256" s="21">
        <v>-5.3330699785158284</v>
      </c>
      <c r="BA2256" s="26">
        <v>1549.4202439342398</v>
      </c>
    </row>
    <row r="2257" spans="1:100" x14ac:dyDescent="0.25">
      <c r="A2257">
        <v>5255</v>
      </c>
      <c r="B2257" t="s">
        <v>2567</v>
      </c>
      <c r="C2257" s="26">
        <v>3</v>
      </c>
      <c r="D2257" s="21">
        <v>1.0468702281858906</v>
      </c>
      <c r="E2257" s="21">
        <v>-6.1545849794151473E-3</v>
      </c>
      <c r="F2257" s="21">
        <v>-0.41760178917239094</v>
      </c>
      <c r="G2257" s="21">
        <v>-0.41760178917239094</v>
      </c>
      <c r="H2257" s="21">
        <v>0.23781180458865742</v>
      </c>
      <c r="I2257" s="21">
        <v>0</v>
      </c>
      <c r="J2257" s="21">
        <v>14.268708275319444</v>
      </c>
      <c r="K2257" s="21">
        <v>0.23781180458865742</v>
      </c>
      <c r="L2257" s="21">
        <v>-0.99999999999999967</v>
      </c>
      <c r="M2257" s="21">
        <v>-0.99999999999999967</v>
      </c>
      <c r="N2257" s="21">
        <v>4.7562360917731477</v>
      </c>
      <c r="O2257" s="21">
        <v>14.89797671433295</v>
      </c>
      <c r="P2257" s="21">
        <v>-2.5067494397047407</v>
      </c>
      <c r="Q2257" s="21">
        <v>7.9889869153357856E-2</v>
      </c>
      <c r="R2257" s="21">
        <v>-0.14097022067340781</v>
      </c>
      <c r="S2257" s="21">
        <v>0.3333333333333332</v>
      </c>
      <c r="T2257" s="21">
        <v>0.2652972943019975</v>
      </c>
      <c r="U2257" s="21">
        <v>-0.20994450863693237</v>
      </c>
      <c r="V2257" s="21">
        <v>5.9279311951420277E-2</v>
      </c>
      <c r="W2257" s="21">
        <v>8.4061450544464549</v>
      </c>
      <c r="X2257" s="21">
        <v>-0.10624319239864936</v>
      </c>
      <c r="Y2257" s="21">
        <v>-0.99999999999999967</v>
      </c>
      <c r="Z2257" s="21">
        <v>-0.99999999999999967</v>
      </c>
      <c r="AA2257" s="21">
        <v>13.041033571724675</v>
      </c>
      <c r="AB2257" s="21">
        <v>-0.14615101769792688</v>
      </c>
      <c r="AC2257" s="21">
        <v>0.26777403854243037</v>
      </c>
      <c r="AD2257" s="21">
        <v>-2.6105846085470889E-2</v>
      </c>
      <c r="AE2257" s="21">
        <v>4.7758587379516326</v>
      </c>
      <c r="AF2257" s="21">
        <v>-0.99999999999999967</v>
      </c>
      <c r="AG2257" s="21">
        <v>-0.99999999999999967</v>
      </c>
      <c r="AH2257" s="21">
        <v>-0.99999999999999967</v>
      </c>
      <c r="AI2257" s="21">
        <v>0</v>
      </c>
      <c r="AJ2257" s="21">
        <v>5.9279311951420277E-2</v>
      </c>
      <c r="AK2257" s="21">
        <v>0.1242762778122502</v>
      </c>
      <c r="AL2257" s="21">
        <v>0.11261858546877028</v>
      </c>
      <c r="AM2257" s="21">
        <v>-0.21996968477179335</v>
      </c>
      <c r="AN2257" s="21">
        <v>-0.15651903743057385</v>
      </c>
      <c r="AO2257" s="21">
        <v>-4.8778607302335812</v>
      </c>
      <c r="AP2257" s="21">
        <v>-3.3498830084204947</v>
      </c>
      <c r="AQ2257" s="21">
        <v>22.674853329765888</v>
      </c>
      <c r="AR2257" s="21">
        <v>0.44796543094981861</v>
      </c>
      <c r="AS2257" s="21">
        <v>0.13156861219000779</v>
      </c>
      <c r="AT2257" s="21">
        <v>-0.99999999999999967</v>
      </c>
      <c r="AU2257" s="21">
        <v>-0.99999999999999967</v>
      </c>
      <c r="AV2257" s="21">
        <v>-0.55857200984579869</v>
      </c>
      <c r="AW2257" s="21">
        <v>24.589127277637118</v>
      </c>
      <c r="AX2257" s="21">
        <v>30.517058472779148</v>
      </c>
      <c r="AY2257" s="21">
        <v>2.1291333526564572E-2</v>
      </c>
      <c r="AZ2257" s="21">
        <v>-28.894779502848177</v>
      </c>
      <c r="BA2257" s="26">
        <v>1338.8475269190196</v>
      </c>
    </row>
    <row r="2258" spans="1:100" x14ac:dyDescent="0.25">
      <c r="A2258">
        <v>5256</v>
      </c>
      <c r="B2258" t="s">
        <v>2568</v>
      </c>
      <c r="C2258" s="26">
        <v>3</v>
      </c>
      <c r="D2258" s="21">
        <v>4.7265240916391349</v>
      </c>
      <c r="E2258" s="21">
        <v>-3.7607756588554982E-2</v>
      </c>
      <c r="F2258" s="21">
        <v>0.10344851291111215</v>
      </c>
      <c r="G2258" s="21">
        <v>5.7758780712764288E-2</v>
      </c>
      <c r="H2258" s="21">
        <v>0.28122752701927101</v>
      </c>
      <c r="I2258" s="21">
        <v>0</v>
      </c>
      <c r="J2258" s="21">
        <v>16.873651621156267</v>
      </c>
      <c r="K2258" s="21">
        <v>0.28122752701927101</v>
      </c>
      <c r="L2258" s="21">
        <v>-0.99999999999999989</v>
      </c>
      <c r="M2258" s="21">
        <v>-0.99999999999999989</v>
      </c>
      <c r="N2258" s="21">
        <v>5.6245505403854228</v>
      </c>
      <c r="O2258" s="21">
        <v>21.657934493508158</v>
      </c>
      <c r="P2258" s="21">
        <v>-1.6898051042558979</v>
      </c>
      <c r="Q2258" s="21">
        <v>0.69832449928646534</v>
      </c>
      <c r="R2258" s="21">
        <v>7.0644754966230044E-2</v>
      </c>
      <c r="S2258" s="21">
        <v>0.34674259456755363</v>
      </c>
      <c r="T2258" s="21">
        <v>0.29899081652806736</v>
      </c>
      <c r="U2258" s="21">
        <v>8.1957849022001553E-2</v>
      </c>
      <c r="V2258" s="21">
        <v>0</v>
      </c>
      <c r="W2258" s="21">
        <v>17.858549323934056</v>
      </c>
      <c r="X2258" s="21">
        <v>0.6579947633590908</v>
      </c>
      <c r="Y2258" s="21">
        <v>-0.99999999999999989</v>
      </c>
      <c r="Z2258" s="21">
        <v>-0.99999999999999989</v>
      </c>
      <c r="AA2258" s="21">
        <v>49.829890630035997</v>
      </c>
      <c r="AB2258" s="21">
        <v>0.10887703391257553</v>
      </c>
      <c r="AC2258" s="21">
        <v>0.23529952027606463</v>
      </c>
      <c r="AD2258" s="21">
        <v>0.29383737683407335</v>
      </c>
      <c r="AE2258" s="21">
        <v>31.900696551135677</v>
      </c>
      <c r="AF2258" s="21">
        <v>-0.99999999999999989</v>
      </c>
      <c r="AG2258" s="21">
        <v>-0.99999999999999989</v>
      </c>
      <c r="AH2258" s="21">
        <v>-0.99999999999999989</v>
      </c>
      <c r="AI2258" s="21">
        <v>0</v>
      </c>
      <c r="AJ2258" s="21">
        <v>0</v>
      </c>
      <c r="AK2258" s="21">
        <v>0.2319438624178197</v>
      </c>
      <c r="AL2258" s="21">
        <v>-5.6910192544558326E-3</v>
      </c>
      <c r="AM2258" s="21">
        <v>0.16271217298920668</v>
      </c>
      <c r="AN2258" s="21">
        <v>-0.13203520210684003</v>
      </c>
      <c r="AO2258" s="21">
        <v>5.2275236368192664</v>
      </c>
      <c r="AP2258" s="21">
        <v>-3.3293351489432808</v>
      </c>
      <c r="AQ2258" s="21">
        <v>34.732200945090305</v>
      </c>
      <c r="AR2258" s="21">
        <v>0.72769126011762275</v>
      </c>
      <c r="AS2258" s="21">
        <v>0.93922229037836191</v>
      </c>
      <c r="AT2258" s="21">
        <v>-0.99999999999999989</v>
      </c>
      <c r="AU2258" s="21">
        <v>-0.99999999999999989</v>
      </c>
      <c r="AV2258" s="21">
        <v>0.12840353567899446</v>
      </c>
      <c r="AW2258" s="21">
        <v>68.15848997460084</v>
      </c>
      <c r="AX2258" s="21">
        <v>68.15848997460084</v>
      </c>
      <c r="AY2258" s="21">
        <v>0.24009233729688745</v>
      </c>
      <c r="AZ2258" s="21">
        <v>18.899733892298848</v>
      </c>
      <c r="BA2258" s="26">
        <v>1462.1948582685716</v>
      </c>
      <c r="CU2258" t="e">
        <v>#N/A</v>
      </c>
      <c r="CV2258" t="e">
        <v>#N/A</v>
      </c>
    </row>
    <row r="2259" spans="1:100" x14ac:dyDescent="0.25">
      <c r="A2259">
        <v>5257</v>
      </c>
      <c r="B2259" t="s">
        <v>2569</v>
      </c>
      <c r="C2259" s="26">
        <v>3</v>
      </c>
      <c r="D2259" s="21">
        <v>3.0698677561521164</v>
      </c>
      <c r="E2259" s="21">
        <v>8.1440153257055486E-3</v>
      </c>
      <c r="F2259" s="21">
        <v>5.8164437259644819E-2</v>
      </c>
      <c r="G2259" s="21">
        <v>5.8164437259644819E-2</v>
      </c>
      <c r="H2259" s="21">
        <v>0.29385971288254287</v>
      </c>
      <c r="I2259" s="21">
        <v>0</v>
      </c>
      <c r="J2259" s="21">
        <v>17.631582772952576</v>
      </c>
      <c r="K2259" s="21">
        <v>0.29385971288254287</v>
      </c>
      <c r="L2259" s="21">
        <v>-0.99999999999999967</v>
      </c>
      <c r="M2259" s="21">
        <v>-0.99999999999999967</v>
      </c>
      <c r="N2259" s="21">
        <v>5.8771942576508565</v>
      </c>
      <c r="O2259" s="21">
        <v>20.759614966364335</v>
      </c>
      <c r="P2259" s="21">
        <v>-0.35683732084112363</v>
      </c>
      <c r="Q2259" s="21">
        <v>0.68407200269463209</v>
      </c>
      <c r="R2259" s="21">
        <v>0.19236517670599584</v>
      </c>
      <c r="S2259" s="21">
        <v>0.33333333333333337</v>
      </c>
      <c r="T2259" s="21">
        <v>0.28390066729946534</v>
      </c>
      <c r="U2259" s="21">
        <v>-0.18124892552350924</v>
      </c>
      <c r="V2259" s="21">
        <v>-2.2352359950214808E-2</v>
      </c>
      <c r="W2259" s="21">
        <v>4.7909200910612659</v>
      </c>
      <c r="X2259" s="21">
        <v>-0.59768158967417306</v>
      </c>
      <c r="Y2259" s="21">
        <v>-0.99999999999999967</v>
      </c>
      <c r="Z2259" s="21">
        <v>-0.99999999999999967</v>
      </c>
      <c r="AA2259" s="21">
        <v>-3.8675273319423424</v>
      </c>
      <c r="AB2259" s="21">
        <v>-9.1871586503287736E-2</v>
      </c>
      <c r="AC2259" s="21">
        <v>1.4810539372317202E-2</v>
      </c>
      <c r="AD2259" s="21">
        <v>-9.9955204863221347E-2</v>
      </c>
      <c r="AE2259" s="21">
        <v>-8.8508125997096023</v>
      </c>
      <c r="AF2259" s="21">
        <v>-0.99999999999999967</v>
      </c>
      <c r="AG2259" s="21">
        <v>-0.99999999999999967</v>
      </c>
      <c r="AH2259" s="21">
        <v>-0.99999999999999967</v>
      </c>
      <c r="AI2259" s="21">
        <v>0</v>
      </c>
      <c r="AJ2259" s="21">
        <v>-2.2352359950214808E-2</v>
      </c>
      <c r="AK2259" s="21">
        <v>-0.24956520965974849</v>
      </c>
      <c r="AL2259" s="21">
        <v>-0.15271463295479967</v>
      </c>
      <c r="AM2259" s="21">
        <v>-0.19448103270117248</v>
      </c>
      <c r="AN2259" s="21">
        <v>0.22917532589901113</v>
      </c>
      <c r="AO2259" s="21">
        <v>-6.1098518658280554</v>
      </c>
      <c r="AP2259" s="21">
        <v>4.9658099827012778</v>
      </c>
      <c r="AQ2259" s="21">
        <v>22.422502864013836</v>
      </c>
      <c r="AR2259" s="21">
        <v>0.41363271515907452</v>
      </c>
      <c r="AS2259" s="21">
        <v>-0.30382187679162986</v>
      </c>
      <c r="AT2259" s="21">
        <v>-0.99999999999999967</v>
      </c>
      <c r="AU2259" s="21">
        <v>-0.99999999999999967</v>
      </c>
      <c r="AV2259" s="21">
        <v>0.25052961396564066</v>
      </c>
      <c r="AW2259" s="21">
        <v>21.857897617123278</v>
      </c>
      <c r="AX2259" s="21">
        <v>19.622661622101802</v>
      </c>
      <c r="AY2259" s="21">
        <v>0.12758373047595509</v>
      </c>
      <c r="AZ2259" s="21">
        <v>-61.039003387719184</v>
      </c>
      <c r="BA2259" s="26">
        <v>1307.4735849993933</v>
      </c>
    </row>
    <row r="2260" spans="1:100" x14ac:dyDescent="0.25">
      <c r="A2260">
        <v>5260</v>
      </c>
      <c r="B2260" t="s">
        <v>2570</v>
      </c>
      <c r="C2260" s="26">
        <v>3</v>
      </c>
      <c r="D2260" s="21">
        <v>4.9737038702430079</v>
      </c>
      <c r="E2260" s="21">
        <v>-2.3523890197506905E-2</v>
      </c>
      <c r="F2260" s="21">
        <v>1.2152669264574441</v>
      </c>
      <c r="G2260" s="21">
        <v>1.2152669264574441</v>
      </c>
      <c r="H2260" s="21">
        <v>0.42754961317127005</v>
      </c>
      <c r="I2260" s="21">
        <v>0</v>
      </c>
      <c r="J2260" s="21">
        <v>25.652976790276192</v>
      </c>
      <c r="K2260" s="21">
        <v>0.42754961317127005</v>
      </c>
      <c r="L2260" s="21">
        <v>-0.99999999999999989</v>
      </c>
      <c r="M2260" s="21">
        <v>-0.99999999999999989</v>
      </c>
      <c r="N2260" s="21">
        <v>8.5509922634253996</v>
      </c>
      <c r="O2260" s="21">
        <v>31.841947586976659</v>
      </c>
      <c r="P2260" s="21">
        <v>-0.65019424319062402</v>
      </c>
      <c r="Q2260" s="21">
        <v>0.83851112785608628</v>
      </c>
      <c r="R2260" s="21">
        <v>0.28406426824660547</v>
      </c>
      <c r="S2260" s="21">
        <v>0.33670144201814967</v>
      </c>
      <c r="T2260" s="21">
        <v>0.35414967635500938</v>
      </c>
      <c r="U2260" s="21">
        <v>0.17475380838339674</v>
      </c>
      <c r="V2260" s="21">
        <v>0</v>
      </c>
      <c r="W2260" s="21">
        <v>17.522212543411431</v>
      </c>
      <c r="X2260" s="21">
        <v>0.96669764692595905</v>
      </c>
      <c r="Y2260" s="21">
        <v>-0.99999999999999989</v>
      </c>
      <c r="Z2260" s="21">
        <v>-0.99999999999999989</v>
      </c>
      <c r="AA2260" s="21">
        <v>26.844360078128236</v>
      </c>
      <c r="AB2260" s="21">
        <v>-0.13080644964934338</v>
      </c>
      <c r="AC2260" s="21">
        <v>0.22321734341427191</v>
      </c>
      <c r="AD2260" s="21">
        <v>8.8350771564475364E-2</v>
      </c>
      <c r="AE2260" s="21">
        <v>9.0380832664701973</v>
      </c>
      <c r="AF2260" s="21">
        <v>-0.99999999999999989</v>
      </c>
      <c r="AG2260" s="21">
        <v>-0.99999999999999989</v>
      </c>
      <c r="AH2260" s="21">
        <v>-0.99999999999999989</v>
      </c>
      <c r="AI2260" s="21">
        <v>0</v>
      </c>
      <c r="AJ2260" s="21">
        <v>0</v>
      </c>
      <c r="AK2260" s="21">
        <v>-7.604508529501007E-2</v>
      </c>
      <c r="AL2260" s="21">
        <v>-0.12440819479800956</v>
      </c>
      <c r="AM2260" s="21">
        <v>-3.4030678811440902E-2</v>
      </c>
      <c r="AN2260" s="21">
        <v>0.2660150683863719</v>
      </c>
      <c r="AO2260" s="21">
        <v>-1.2309923967610739</v>
      </c>
      <c r="AP2260" s="21">
        <v>6.028335735669252</v>
      </c>
      <c r="AQ2260" s="21">
        <v>43.175189333687648</v>
      </c>
      <c r="AR2260" s="21">
        <v>0.86560492675655587</v>
      </c>
      <c r="AS2260" s="21">
        <v>1.3942472600972287</v>
      </c>
      <c r="AT2260" s="21">
        <v>-0.99999999999999989</v>
      </c>
      <c r="AU2260" s="21">
        <v>-0.99999999999999989</v>
      </c>
      <c r="AV2260" s="21">
        <v>1.4993311947040493</v>
      </c>
      <c r="AW2260" s="21">
        <v>64.714643400774094</v>
      </c>
      <c r="AX2260" s="21">
        <v>64.714643400774094</v>
      </c>
      <c r="AY2260" s="21">
        <v>0.27039282745929477</v>
      </c>
      <c r="AZ2260" s="21">
        <v>2.8399870266508818</v>
      </c>
      <c r="BA2260" s="26">
        <v>1435.3404811868065</v>
      </c>
      <c r="CU2260" t="e">
        <v>#N/A</v>
      </c>
      <c r="CV2260" t="e">
        <v>#N/A</v>
      </c>
    </row>
    <row r="2261" spans="1:100" x14ac:dyDescent="0.25">
      <c r="A2261">
        <v>5261</v>
      </c>
      <c r="B2261" t="s">
        <v>2571</v>
      </c>
      <c r="C2261" s="26">
        <v>2</v>
      </c>
      <c r="D2261" s="21">
        <v>3.6433881736150036</v>
      </c>
      <c r="E2261" s="21">
        <v>-1.9666892770891606E-2</v>
      </c>
      <c r="F2261" s="21">
        <v>2.7964566426102289E-2</v>
      </c>
      <c r="G2261" s="21">
        <v>3.5758425679612793E-2</v>
      </c>
      <c r="H2261" s="21">
        <v>5.9625218366982646E-2</v>
      </c>
      <c r="I2261" s="21">
        <v>0</v>
      </c>
      <c r="J2261" s="21">
        <v>3.5775131020189583</v>
      </c>
      <c r="K2261" s="21">
        <v>5.9625218366982646E-2</v>
      </c>
      <c r="L2261" s="21">
        <v>-1</v>
      </c>
      <c r="M2261" s="21">
        <v>-1</v>
      </c>
      <c r="N2261" s="21">
        <v>1.1925043673396527</v>
      </c>
      <c r="O2261" s="21">
        <v>7.5609695400388635</v>
      </c>
      <c r="P2261" s="21">
        <v>6.8175983206783419E-2</v>
      </c>
      <c r="Q2261" s="21">
        <v>0.44760399250124772</v>
      </c>
      <c r="R2261" s="21">
        <v>0.14850726497709901</v>
      </c>
      <c r="S2261" s="21">
        <v>0.32600034955241047</v>
      </c>
      <c r="T2261" s="21">
        <v>0.26545530940345574</v>
      </c>
      <c r="U2261" s="21">
        <v>5.4435821963185388E-2</v>
      </c>
      <c r="V2261" s="21">
        <v>-2.4330082573148387E-3</v>
      </c>
      <c r="W2261" s="21">
        <v>22.854491988586108</v>
      </c>
      <c r="X2261" s="21">
        <v>0.69547536106451568</v>
      </c>
      <c r="Y2261" s="21">
        <v>-1</v>
      </c>
      <c r="Z2261" s="21">
        <v>-1</v>
      </c>
      <c r="AA2261" s="21">
        <v>39.401638606020384</v>
      </c>
      <c r="AB2261" s="21">
        <v>9.1422300975624607E-2</v>
      </c>
      <c r="AC2261" s="21">
        <v>9.1626060702415801E-2</v>
      </c>
      <c r="AD2261" s="21">
        <v>8.7258071905250575E-2</v>
      </c>
      <c r="AE2261" s="21">
        <v>15.226012180690816</v>
      </c>
      <c r="AF2261" s="21">
        <v>-1</v>
      </c>
      <c r="AG2261" s="21">
        <v>-1</v>
      </c>
      <c r="AH2261" s="21">
        <v>-1</v>
      </c>
      <c r="AI2261" s="21">
        <v>-1.6011571423584937E-3</v>
      </c>
      <c r="AJ2261" s="21">
        <v>-2.4330082573148387E-3</v>
      </c>
      <c r="AK2261" s="21">
        <v>0.12176770055403313</v>
      </c>
      <c r="AL2261" s="21">
        <v>5.0060256435214202E-2</v>
      </c>
      <c r="AM2261" s="21">
        <v>0.13348009817054379</v>
      </c>
      <c r="AN2261" s="21">
        <v>4.9960762044509964E-2</v>
      </c>
      <c r="AO2261" s="21">
        <v>3.7859453544139781</v>
      </c>
      <c r="AP2261" s="21">
        <v>1.6592159359086027</v>
      </c>
      <c r="AQ2261" s="21">
        <v>27.952817566178329</v>
      </c>
      <c r="AR2261" s="21">
        <v>0.66076002523359567</v>
      </c>
      <c r="AS2261" s="21">
        <v>0.77826413530493699</v>
      </c>
      <c r="AT2261" s="21">
        <v>-1</v>
      </c>
      <c r="AU2261" s="21">
        <v>-1</v>
      </c>
      <c r="AV2261" s="21">
        <v>0.24879146525856438</v>
      </c>
      <c r="AW2261" s="21">
        <v>50.851184280073454</v>
      </c>
      <c r="AX2261" s="21">
        <v>50.913112411604892</v>
      </c>
      <c r="AY2261" s="21">
        <v>0.13606301252591385</v>
      </c>
      <c r="AZ2261" s="21">
        <v>-5.3615313062474872</v>
      </c>
      <c r="BA2261" s="26">
        <v>1427.0190115912233</v>
      </c>
    </row>
    <row r="2262" spans="1:100" x14ac:dyDescent="0.25">
      <c r="A2262">
        <v>5263</v>
      </c>
      <c r="B2262" t="s">
        <v>2572</v>
      </c>
      <c r="C2262" s="26">
        <v>3</v>
      </c>
      <c r="D2262" s="21">
        <v>1.8354828653313557</v>
      </c>
      <c r="E2262" s="21">
        <v>8.1508611491859576E-3</v>
      </c>
      <c r="F2262" s="21">
        <v>0.33748516387255095</v>
      </c>
      <c r="G2262" s="21">
        <v>0.34564554250973784</v>
      </c>
      <c r="H2262" s="21">
        <v>5.9851400580688441E-2</v>
      </c>
      <c r="I2262" s="21">
        <v>0</v>
      </c>
      <c r="J2262" s="21">
        <v>3.5910840348413031</v>
      </c>
      <c r="K2262" s="21">
        <v>5.9851400580688441E-2</v>
      </c>
      <c r="L2262" s="21">
        <v>-0.999999999999999</v>
      </c>
      <c r="M2262" s="21">
        <v>-0.999999999999999</v>
      </c>
      <c r="N2262" s="21">
        <v>1.1970280116137677</v>
      </c>
      <c r="O2262" s="21">
        <v>5.77221244268239</v>
      </c>
      <c r="P2262" s="21">
        <v>0.17944688491370703</v>
      </c>
      <c r="Q2262" s="21">
        <v>-1.1814981511519558</v>
      </c>
      <c r="R2262" s="21">
        <v>-0.39400724010224508</v>
      </c>
      <c r="S2262" s="21">
        <v>0.33333333333333298</v>
      </c>
      <c r="T2262" s="21">
        <v>0.29424997323293534</v>
      </c>
      <c r="U2262" s="21">
        <v>9.7307677702448497E-2</v>
      </c>
      <c r="V2262" s="21">
        <v>0</v>
      </c>
      <c r="W2262" s="21">
        <v>26.601583347521121</v>
      </c>
      <c r="X2262" s="21">
        <v>0.9066983155529158</v>
      </c>
      <c r="Y2262" s="21">
        <v>-0.999999999999999</v>
      </c>
      <c r="Z2262" s="21">
        <v>-0.999999999999999</v>
      </c>
      <c r="AA2262" s="21">
        <v>49.50693729460999</v>
      </c>
      <c r="AB2262" s="21">
        <v>0.1316358238609531</v>
      </c>
      <c r="AC2262" s="21">
        <v>6.2110099460272759E-2</v>
      </c>
      <c r="AD2262" s="21">
        <v>0.27224130042259648</v>
      </c>
      <c r="AE2262" s="21">
        <v>23.299361187191113</v>
      </c>
      <c r="AF2262" s="21">
        <v>-0.999999999999999</v>
      </c>
      <c r="AG2262" s="21">
        <v>-0.999999999999999</v>
      </c>
      <c r="AH2262" s="21">
        <v>-0.999999999999999</v>
      </c>
      <c r="AI2262" s="21">
        <v>0</v>
      </c>
      <c r="AJ2262" s="21">
        <v>0</v>
      </c>
      <c r="AK2262" s="21">
        <v>2.9506641225752486E-2</v>
      </c>
      <c r="AL2262" s="21">
        <v>9.1070523337393634E-3</v>
      </c>
      <c r="AM2262" s="21">
        <v>0.15152923415243968</v>
      </c>
      <c r="AN2262" s="21">
        <v>-0.14109557234292794</v>
      </c>
      <c r="AO2262" s="21">
        <v>3.9357640599397561</v>
      </c>
      <c r="AP2262" s="21">
        <v>-3.4818540469045014</v>
      </c>
      <c r="AQ2262" s="21">
        <v>30.192667382362433</v>
      </c>
      <c r="AR2262" s="21">
        <v>0.72489098426871679</v>
      </c>
      <c r="AS2262" s="21">
        <v>0.96654971613360396</v>
      </c>
      <c r="AT2262" s="21">
        <v>-0.999999999999999</v>
      </c>
      <c r="AU2262" s="21">
        <v>-0.999999999999999</v>
      </c>
      <c r="AV2262" s="21">
        <v>-4.8361697592507226E-2</v>
      </c>
      <c r="AW2262" s="21">
        <v>51.797295690387912</v>
      </c>
      <c r="AX2262" s="21">
        <v>51.797295690387912</v>
      </c>
      <c r="AY2262" s="21">
        <v>0.24328987672567079</v>
      </c>
      <c r="AZ2262" s="21">
        <v>-2.0478869516483535</v>
      </c>
      <c r="BA2262" s="26">
        <v>1424.0306783414651</v>
      </c>
    </row>
    <row r="2263" spans="1:100" x14ac:dyDescent="0.25">
      <c r="A2263">
        <v>5265</v>
      </c>
      <c r="B2263" t="s">
        <v>2573</v>
      </c>
      <c r="C2263" s="26">
        <v>3</v>
      </c>
      <c r="D2263" s="21">
        <v>3.087373929629571</v>
      </c>
      <c r="E2263" s="21">
        <v>0</v>
      </c>
      <c r="F2263" s="21">
        <v>0.13190013618155677</v>
      </c>
      <c r="G2263" s="21">
        <v>0.13190013618155677</v>
      </c>
      <c r="H2263" s="21">
        <v>3.2534413195755438E-2</v>
      </c>
      <c r="I2263" s="21">
        <v>0</v>
      </c>
      <c r="J2263" s="21">
        <v>1.9520647917453264</v>
      </c>
      <c r="K2263" s="21">
        <v>3.2534413195755438E-2</v>
      </c>
      <c r="L2263" s="21">
        <v>-0.99999999999999989</v>
      </c>
      <c r="M2263" s="21">
        <v>-0.99999999999999989</v>
      </c>
      <c r="N2263" s="21">
        <v>0.65068826391510948</v>
      </c>
      <c r="O2263" s="21">
        <v>5.1713388575564574</v>
      </c>
      <c r="P2263" s="21">
        <v>-0.44180521645834592</v>
      </c>
      <c r="Q2263" s="21">
        <v>-1.1641271678007303</v>
      </c>
      <c r="R2263" s="21">
        <v>-0.43105439501617115</v>
      </c>
      <c r="S2263" s="21">
        <v>0.33202962253126223</v>
      </c>
      <c r="T2263" s="21">
        <v>0.18401013491205703</v>
      </c>
      <c r="U2263" s="21">
        <v>3.983611309574292E-2</v>
      </c>
      <c r="V2263" s="21">
        <v>3.2186899218741207E-3</v>
      </c>
      <c r="W2263" s="21">
        <v>21.062405890607216</v>
      </c>
      <c r="X2263" s="21">
        <v>0.49126467954888198</v>
      </c>
      <c r="Y2263" s="21">
        <v>-0.99999999999999989</v>
      </c>
      <c r="Z2263" s="21">
        <v>-0.99999999999999989</v>
      </c>
      <c r="AA2263" s="21">
        <v>27.401214050637549</v>
      </c>
      <c r="AB2263" s="21">
        <v>8.7863097131694864E-2</v>
      </c>
      <c r="AC2263" s="21">
        <v>-5.0808619279058709E-3</v>
      </c>
      <c r="AD2263" s="21">
        <v>5.2615015897140495E-2</v>
      </c>
      <c r="AE2263" s="21">
        <v>6.7698625550464762</v>
      </c>
      <c r="AF2263" s="21">
        <v>-0.99999999999999989</v>
      </c>
      <c r="AG2263" s="21">
        <v>-0.99999999999999989</v>
      </c>
      <c r="AH2263" s="21">
        <v>-0.99999999999999989</v>
      </c>
      <c r="AI2263" s="21">
        <v>0</v>
      </c>
      <c r="AJ2263" s="21">
        <v>3.2186899218741207E-3</v>
      </c>
      <c r="AK2263" s="21">
        <v>5.5705986938381621E-2</v>
      </c>
      <c r="AL2263" s="21">
        <v>5.9034259571760436E-2</v>
      </c>
      <c r="AM2263" s="21">
        <v>0.14784220645617088</v>
      </c>
      <c r="AN2263" s="21">
        <v>-0.17037376084583306</v>
      </c>
      <c r="AO2263" s="21">
        <v>3.9745850960961824</v>
      </c>
      <c r="AP2263" s="21">
        <v>-3.9641727232870241</v>
      </c>
      <c r="AQ2263" s="21">
        <v>23.014470682352549</v>
      </c>
      <c r="AR2263" s="21">
        <v>0.55909456046093575</v>
      </c>
      <c r="AS2263" s="21">
        <v>0.5237990927446371</v>
      </c>
      <c r="AT2263" s="21">
        <v>-0.99999999999999989</v>
      </c>
      <c r="AU2263" s="21">
        <v>-0.99999999999999989</v>
      </c>
      <c r="AV2263" s="21">
        <v>-0.29915425883461411</v>
      </c>
      <c r="AW2263" s="21">
        <v>28.608380184906959</v>
      </c>
      <c r="AX2263" s="21">
        <v>28.930249177094364</v>
      </c>
      <c r="AY2263" s="21">
        <v>-3.657386421221441E-2</v>
      </c>
      <c r="AZ2263" s="21">
        <v>-54.103299983505757</v>
      </c>
      <c r="BA2263" s="26">
        <v>1290.9106377679871</v>
      </c>
    </row>
    <row r="2264" spans="1:100" x14ac:dyDescent="0.25">
      <c r="A2264">
        <v>5268</v>
      </c>
      <c r="B2264" t="s">
        <v>2574</v>
      </c>
      <c r="C2264" s="26">
        <v>3</v>
      </c>
      <c r="D2264" s="21">
        <v>5.0075251796106439</v>
      </c>
      <c r="E2264" s="21">
        <v>0</v>
      </c>
      <c r="F2264" s="21">
        <v>-0.12935686229768939</v>
      </c>
      <c r="G2264" s="21">
        <v>-0.12935686229768939</v>
      </c>
      <c r="H2264" s="21">
        <v>0.31127612239047597</v>
      </c>
      <c r="I2264" s="21">
        <v>0</v>
      </c>
      <c r="J2264" s="21">
        <v>18.676567343428562</v>
      </c>
      <c r="K2264" s="21">
        <v>0.31127612239047597</v>
      </c>
      <c r="L2264" s="21">
        <v>-0.99999999999999911</v>
      </c>
      <c r="M2264" s="21">
        <v>-0.99999999999999911</v>
      </c>
      <c r="N2264" s="21">
        <v>6.2255224478095208</v>
      </c>
      <c r="O2264" s="21">
        <v>23.554735660741514</v>
      </c>
      <c r="P2264" s="21">
        <v>0.4055652184289042</v>
      </c>
      <c r="Q2264" s="21">
        <v>-2.7393167450447424</v>
      </c>
      <c r="R2264" s="21">
        <v>-0.90695612614193144</v>
      </c>
      <c r="S2264" s="21">
        <v>0.33333333333333315</v>
      </c>
      <c r="T2264" s="21">
        <v>0.36574333030500406</v>
      </c>
      <c r="U2264" s="21">
        <v>-1.8903068232805999E-2</v>
      </c>
      <c r="V2264" s="21">
        <v>-2.555709153014522E-2</v>
      </c>
      <c r="W2264" s="21">
        <v>13.733615259396394</v>
      </c>
      <c r="X2264" s="21">
        <v>0.19125571610743675</v>
      </c>
      <c r="Y2264" s="21">
        <v>-0.99999999999999911</v>
      </c>
      <c r="Z2264" s="21">
        <v>-0.99999999999999911</v>
      </c>
      <c r="AA2264" s="21">
        <v>31.762350843784077</v>
      </c>
      <c r="AB2264" s="21">
        <v>5.785119973935738E-2</v>
      </c>
      <c r="AC2264" s="21">
        <v>0.11334670778475305</v>
      </c>
      <c r="AD2264" s="21">
        <v>0.20751592668648175</v>
      </c>
      <c r="AE2264" s="21">
        <v>18.935691710529611</v>
      </c>
      <c r="AF2264" s="21">
        <v>-0.99999999999999911</v>
      </c>
      <c r="AG2264" s="21">
        <v>-0.99999999999999911</v>
      </c>
      <c r="AH2264" s="21">
        <v>-0.99999999999999911</v>
      </c>
      <c r="AI2264" s="21">
        <v>-2.069738989995999E-3</v>
      </c>
      <c r="AJ2264" s="21">
        <v>-2.555709153014522E-2</v>
      </c>
      <c r="AK2264" s="21">
        <v>0.12410522831451802</v>
      </c>
      <c r="AL2264" s="21">
        <v>3.7332748303064218E-2</v>
      </c>
      <c r="AM2264" s="21">
        <v>0.28534778312891917</v>
      </c>
      <c r="AN2264" s="21">
        <v>-0.14500132188218109</v>
      </c>
      <c r="AO2264" s="21">
        <v>7.7542207197955708</v>
      </c>
      <c r="AP2264" s="21">
        <v>-3.4383693055392071</v>
      </c>
      <c r="AQ2264" s="21">
        <v>32.41018260282496</v>
      </c>
      <c r="AR2264" s="21">
        <v>0.65461650387538572</v>
      </c>
      <c r="AS2264" s="21">
        <v>0.5025318384979125</v>
      </c>
      <c r="AT2264" s="21">
        <v>-0.99999999999999911</v>
      </c>
      <c r="AU2264" s="21">
        <v>-0.99999999999999911</v>
      </c>
      <c r="AV2264" s="21">
        <v>-1.0363129884396209</v>
      </c>
      <c r="AW2264" s="21">
        <v>51.878717198986394</v>
      </c>
      <c r="AX2264" s="21">
        <v>49.281613266171959</v>
      </c>
      <c r="AY2264" s="21">
        <v>-4.1006495744362187E-2</v>
      </c>
      <c r="AZ2264" s="21">
        <v>-43.157532027596083</v>
      </c>
      <c r="BA2264" s="26">
        <v>1400.7238264793823</v>
      </c>
    </row>
    <row r="2265" spans="1:100" x14ac:dyDescent="0.25">
      <c r="A2265">
        <v>5271</v>
      </c>
      <c r="B2265" t="s">
        <v>2575</v>
      </c>
      <c r="C2265" s="26">
        <v>2</v>
      </c>
      <c r="D2265" s="21">
        <v>4.7367912952385334</v>
      </c>
      <c r="E2265" s="21">
        <v>0.22320864309103161</v>
      </c>
      <c r="F2265" s="21">
        <v>0.63275118140842512</v>
      </c>
      <c r="G2265" s="21">
        <v>0.64329143339764405</v>
      </c>
      <c r="H2265" s="21">
        <v>0.18531138220619334</v>
      </c>
      <c r="I2265" s="21">
        <v>0</v>
      </c>
      <c r="J2265" s="21">
        <v>11.118682932371598</v>
      </c>
      <c r="K2265" s="21">
        <v>0.18531138220619334</v>
      </c>
      <c r="L2265" s="21">
        <v>-1</v>
      </c>
      <c r="M2265" s="21">
        <v>-1</v>
      </c>
      <c r="N2265" s="21">
        <v>3.7062276441238664</v>
      </c>
      <c r="O2265" s="21">
        <v>15.394273289250076</v>
      </c>
      <c r="P2265" s="21">
        <v>1.2982107500592297</v>
      </c>
      <c r="Q2265" s="21">
        <v>3.3225145816961534</v>
      </c>
      <c r="R2265" s="21">
        <v>1.0927670569024235</v>
      </c>
      <c r="S2265" s="21">
        <v>0.34949468515527105</v>
      </c>
      <c r="T2265" s="21">
        <v>0.36464886602162905</v>
      </c>
      <c r="U2265" s="21">
        <v>0.17726532909283996</v>
      </c>
      <c r="V2265" s="21">
        <v>1.3808558292990167E-2</v>
      </c>
      <c r="W2265" s="21">
        <v>30.606775132193587</v>
      </c>
      <c r="X2265" s="21">
        <v>1.2644951656407697</v>
      </c>
      <c r="Y2265" s="21">
        <v>-1</v>
      </c>
      <c r="Z2265" s="21">
        <v>-1</v>
      </c>
      <c r="AA2265" s="21">
        <v>55.362340980834801</v>
      </c>
      <c r="AB2265" s="21">
        <v>0.22919849292156172</v>
      </c>
      <c r="AC2265" s="21">
        <v>0.22945453838404914</v>
      </c>
      <c r="AD2265" s="21">
        <v>0.22390293882745821</v>
      </c>
      <c r="AE2265" s="21">
        <v>27.918848387627612</v>
      </c>
      <c r="AF2265" s="21">
        <v>-1</v>
      </c>
      <c r="AG2265" s="21">
        <v>-1</v>
      </c>
      <c r="AH2265" s="21">
        <v>-1</v>
      </c>
      <c r="AI2265" s="21">
        <v>7.3047857571548218E-3</v>
      </c>
      <c r="AJ2265" s="21">
        <v>1.3808558292990167E-2</v>
      </c>
      <c r="AK2265" s="21">
        <v>-4.4217083582166541E-2</v>
      </c>
      <c r="AL2265" s="21">
        <v>0.21604504057141388</v>
      </c>
      <c r="AM2265" s="21">
        <v>-5.9846259342737476E-2</v>
      </c>
      <c r="AN2265" s="21">
        <v>0.24328711955779125</v>
      </c>
      <c r="AO2265" s="21">
        <v>-1.1369009104981114</v>
      </c>
      <c r="AP2265" s="21">
        <v>6.5820622008206922</v>
      </c>
      <c r="AQ2265" s="21">
        <v>36.2056701234958</v>
      </c>
      <c r="AR2265" s="21">
        <v>0.84242146418599084</v>
      </c>
      <c r="AS2265" s="21">
        <v>1.3657344361066266</v>
      </c>
      <c r="AT2265" s="21">
        <v>-1</v>
      </c>
      <c r="AU2265" s="21">
        <v>-1</v>
      </c>
      <c r="AV2265" s="21">
        <v>1.5018622312240033</v>
      </c>
      <c r="AW2265" s="21">
        <v>69.244726030234304</v>
      </c>
      <c r="AX2265" s="21">
        <v>69.547621285562741</v>
      </c>
      <c r="AY2265" s="21">
        <v>0.27774261047434046</v>
      </c>
      <c r="AZ2265" s="21">
        <v>19.459674565554362</v>
      </c>
      <c r="BA2265" s="26">
        <v>1498.5184834843617</v>
      </c>
    </row>
    <row r="2266" spans="1:100" x14ac:dyDescent="0.25">
      <c r="A2266">
        <v>5273</v>
      </c>
      <c r="B2266" t="s">
        <v>2576</v>
      </c>
      <c r="C2266" s="26">
        <v>3</v>
      </c>
      <c r="D2266" s="21">
        <v>3.9787962697927268</v>
      </c>
      <c r="E2266" s="21">
        <v>-1.8747507473967646E-2</v>
      </c>
      <c r="F2266" s="21">
        <v>-0.14836256877482501</v>
      </c>
      <c r="G2266" s="21">
        <v>-0.14836256877482501</v>
      </c>
      <c r="H2266" s="21">
        <v>-8.8777319763965468E-2</v>
      </c>
      <c r="I2266" s="21">
        <v>0</v>
      </c>
      <c r="J2266" s="21">
        <v>-5.3266391858379265</v>
      </c>
      <c r="K2266" s="21">
        <v>-8.8777319763965468E-2</v>
      </c>
      <c r="L2266" s="21">
        <v>-0.99999999999999944</v>
      </c>
      <c r="M2266" s="21">
        <v>-0.99999999999999944</v>
      </c>
      <c r="N2266" s="21">
        <v>-1.7755463952793087</v>
      </c>
      <c r="O2266" s="21">
        <v>-1.4962054848200208</v>
      </c>
      <c r="P2266" s="21">
        <v>-1.6566532235622052E-2</v>
      </c>
      <c r="Q2266" s="21">
        <v>-1.4156992164741069</v>
      </c>
      <c r="R2266" s="21">
        <v>-0.42394773959848575</v>
      </c>
      <c r="S2266" s="21">
        <v>0.33333333333333315</v>
      </c>
      <c r="T2266" s="21">
        <v>0.35274423842029201</v>
      </c>
      <c r="U2266" s="21">
        <v>-3.3710294418594453E-2</v>
      </c>
      <c r="V2266" s="21">
        <v>0</v>
      </c>
      <c r="W2266" s="21">
        <v>29.645783883959844</v>
      </c>
      <c r="X2266" s="21">
        <v>0.65894306433763994</v>
      </c>
      <c r="Y2266" s="21">
        <v>-0.99999999999999944</v>
      </c>
      <c r="Z2266" s="21">
        <v>-0.99999999999999944</v>
      </c>
      <c r="AA2266" s="21">
        <v>51.385847327569927</v>
      </c>
      <c r="AB2266" s="21">
        <v>0.33958670461817669</v>
      </c>
      <c r="AC2266" s="21">
        <v>0.25864001627282407</v>
      </c>
      <c r="AD2266" s="21">
        <v>-0.15494649722682918</v>
      </c>
      <c r="AE2266" s="21">
        <v>22.164011183208586</v>
      </c>
      <c r="AF2266" s="21">
        <v>-0.99999999999999944</v>
      </c>
      <c r="AG2266" s="21">
        <v>-0.99999999999999944</v>
      </c>
      <c r="AH2266" s="21">
        <v>-0.99999999999999944</v>
      </c>
      <c r="AI2266" s="21">
        <v>2.6671356833720392E-2</v>
      </c>
      <c r="AJ2266" s="21">
        <v>0</v>
      </c>
      <c r="AK2266" s="21">
        <v>-0.12522991718972326</v>
      </c>
      <c r="AL2266" s="21">
        <v>-0.17603483097878855</v>
      </c>
      <c r="AM2266" s="21">
        <v>0.29755289245276539</v>
      </c>
      <c r="AN2266" s="21">
        <v>1.4299514166126605E-2</v>
      </c>
      <c r="AO2266" s="21">
        <v>6.8126727253705166</v>
      </c>
      <c r="AP2266" s="21">
        <v>-0.52268630074077593</v>
      </c>
      <c r="AQ2266" s="21">
        <v>24.319144698121928</v>
      </c>
      <c r="AR2266" s="21">
        <v>0.65236727733503086</v>
      </c>
      <c r="AS2266" s="21">
        <v>0.57016574457367442</v>
      </c>
      <c r="AT2266" s="21">
        <v>-0.99999999999999944</v>
      </c>
      <c r="AU2266" s="21">
        <v>-0.99999999999999944</v>
      </c>
      <c r="AV2266" s="21">
        <v>-0.57231030837331076</v>
      </c>
      <c r="AW2266" s="21">
        <v>49.366955542009102</v>
      </c>
      <c r="AX2266" s="21">
        <v>49.900382678683521</v>
      </c>
      <c r="AY2266" s="21">
        <v>2.4671245939416421E-2</v>
      </c>
      <c r="AZ2266" s="21">
        <v>-9.5247224028694859</v>
      </c>
      <c r="BA2266" s="26">
        <v>1326.5636135723148</v>
      </c>
    </row>
    <row r="2267" spans="1:100" x14ac:dyDescent="0.25">
      <c r="A2267">
        <v>5274</v>
      </c>
      <c r="B2267" t="s">
        <v>1047</v>
      </c>
      <c r="C2267" s="26">
        <v>3</v>
      </c>
      <c r="D2267" s="21">
        <v>4.649985532538798</v>
      </c>
      <c r="E2267" s="21">
        <v>5.7843923578573805E-2</v>
      </c>
      <c r="F2267" s="21">
        <v>1.6977296594088427</v>
      </c>
      <c r="G2267" s="21">
        <v>1.7055169043095335</v>
      </c>
      <c r="H2267" s="21">
        <v>0.1963408545093393</v>
      </c>
      <c r="I2267" s="21">
        <v>0</v>
      </c>
      <c r="J2267" s="21">
        <v>11.780451270560357</v>
      </c>
      <c r="K2267" s="21">
        <v>0.1963408545093393</v>
      </c>
      <c r="L2267" s="21">
        <v>-1.0000000000000004</v>
      </c>
      <c r="M2267" s="21">
        <v>-1.0000000000000004</v>
      </c>
      <c r="N2267" s="21">
        <v>3.9268170901867858</v>
      </c>
      <c r="O2267" s="21">
        <v>18.135953707408692</v>
      </c>
      <c r="P2267" s="21">
        <v>-0.52020271987914524</v>
      </c>
      <c r="Q2267" s="21">
        <v>-6.1434108007730499</v>
      </c>
      <c r="R2267" s="21">
        <v>-2.0065330115327438</v>
      </c>
      <c r="S2267" s="21">
        <v>0.33333333333333331</v>
      </c>
      <c r="T2267" s="21">
        <v>0.31709195984883248</v>
      </c>
      <c r="U2267" s="21">
        <v>0.17735339600653016</v>
      </c>
      <c r="V2267" s="21">
        <v>0</v>
      </c>
      <c r="W2267" s="21">
        <v>25.257513387174285</v>
      </c>
      <c r="X2267" s="21">
        <v>1.159924720266037</v>
      </c>
      <c r="Y2267" s="21">
        <v>-1.0000000000000004</v>
      </c>
      <c r="Z2267" s="21">
        <v>-1.0000000000000004</v>
      </c>
      <c r="AA2267" s="21">
        <v>33.296482514867435</v>
      </c>
      <c r="AB2267" s="21">
        <v>0.27254855394304262</v>
      </c>
      <c r="AC2267" s="21">
        <v>5.6229409488815787E-2</v>
      </c>
      <c r="AD2267" s="21">
        <v>-0.12786792064733996</v>
      </c>
      <c r="AE2267" s="21">
        <v>10.045502139225912</v>
      </c>
      <c r="AF2267" s="21">
        <v>-1.0000000000000004</v>
      </c>
      <c r="AG2267" s="21">
        <v>-1.0000000000000004</v>
      </c>
      <c r="AH2267" s="21">
        <v>-1.0000000000000004</v>
      </c>
      <c r="AI2267" s="21">
        <v>2.5648290843389342E-2</v>
      </c>
      <c r="AJ2267" s="21">
        <v>0</v>
      </c>
      <c r="AK2267" s="21">
        <v>-8.160374880240423E-2</v>
      </c>
      <c r="AL2267" s="21">
        <v>-0.13716904387133505</v>
      </c>
      <c r="AM2267" s="21">
        <v>9.4999697732284533E-2</v>
      </c>
      <c r="AN2267" s="21">
        <v>-0.25394494200801954</v>
      </c>
      <c r="AO2267" s="21">
        <v>1.9669736992950935</v>
      </c>
      <c r="AP2267" s="21">
        <v>-7.0344687695571633</v>
      </c>
      <c r="AQ2267" s="21">
        <v>37.037964657734641</v>
      </c>
      <c r="AR2267" s="21">
        <v>0.82777868918869624</v>
      </c>
      <c r="AS2267" s="21">
        <v>1.3562655747753765</v>
      </c>
      <c r="AT2267" s="21">
        <v>-1.0000000000000004</v>
      </c>
      <c r="AU2267" s="21">
        <v>-1.0000000000000004</v>
      </c>
      <c r="AV2267" s="21">
        <v>-0.3010161072232117</v>
      </c>
      <c r="AW2267" s="21">
        <v>44.397967452718952</v>
      </c>
      <c r="AX2267" s="21">
        <v>44.910933269586742</v>
      </c>
      <c r="AY2267" s="21">
        <v>-0.21820460154192137</v>
      </c>
      <c r="AZ2267" s="21">
        <v>-25.740800401426654</v>
      </c>
      <c r="BA2267" s="26">
        <v>1471.2541942821526</v>
      </c>
    </row>
    <row r="2268" spans="1:100" x14ac:dyDescent="0.25">
      <c r="A2268">
        <v>5275</v>
      </c>
      <c r="B2268" t="s">
        <v>2577</v>
      </c>
      <c r="C2268" s="26">
        <v>2</v>
      </c>
      <c r="D2268" s="21">
        <v>3.359128505954609</v>
      </c>
      <c r="E2268" s="21">
        <v>-8.2808946915055304E-2</v>
      </c>
      <c r="F2268" s="21">
        <v>-0.12926604576115894</v>
      </c>
      <c r="G2268" s="21">
        <v>-0.12218618546272564</v>
      </c>
      <c r="H2268" s="21">
        <v>2.6949706055115229E-2</v>
      </c>
      <c r="I2268" s="21">
        <v>0</v>
      </c>
      <c r="J2268" s="21">
        <v>1.6169823633069131</v>
      </c>
      <c r="K2268" s="21">
        <v>2.6949706055115229E-2</v>
      </c>
      <c r="L2268" s="21">
        <v>-1</v>
      </c>
      <c r="M2268" s="21">
        <v>-1</v>
      </c>
      <c r="N2268" s="21">
        <v>0.53899412110230438</v>
      </c>
      <c r="O2268" s="21">
        <v>5.5244907003521631</v>
      </c>
      <c r="P2268" s="21">
        <v>-0.2516047702238759</v>
      </c>
      <c r="Q2268" s="21">
        <v>-0.29980664907845567</v>
      </c>
      <c r="R2268" s="21">
        <v>-9.6978566670438693E-2</v>
      </c>
      <c r="S2268" s="21">
        <v>0.31989236257277348</v>
      </c>
      <c r="T2268" s="21">
        <v>0.2396672657435229</v>
      </c>
      <c r="U2268" s="21">
        <v>2.2502974703958865E-2</v>
      </c>
      <c r="V2268" s="21">
        <v>-6.6554420683859403E-3</v>
      </c>
      <c r="W2268" s="21">
        <v>20.839076643201825</v>
      </c>
      <c r="X2268" s="21">
        <v>0.54754329708718186</v>
      </c>
      <c r="Y2268" s="21">
        <v>-1</v>
      </c>
      <c r="Z2268" s="21">
        <v>-1</v>
      </c>
      <c r="AA2268" s="21">
        <v>35.252223021807936</v>
      </c>
      <c r="AB2268" s="21">
        <v>5.5603659378997222E-2</v>
      </c>
      <c r="AC2268" s="21">
        <v>5.5793826016873202E-2</v>
      </c>
      <c r="AD2268" s="21">
        <v>5.1733548798776868E-2</v>
      </c>
      <c r="AE2268" s="21">
        <v>11.926166652086255</v>
      </c>
      <c r="AF2268" s="21">
        <v>-1</v>
      </c>
      <c r="AG2268" s="21">
        <v>-1</v>
      </c>
      <c r="AH2268" s="21">
        <v>-1</v>
      </c>
      <c r="AI2268" s="21">
        <v>-3.9164974946515078E-3</v>
      </c>
      <c r="AJ2268" s="21">
        <v>-6.6554420683859403E-3</v>
      </c>
      <c r="AK2268" s="21">
        <v>0.16491992743370354</v>
      </c>
      <c r="AL2268" s="21">
        <v>6.9080295555437737E-3</v>
      </c>
      <c r="AM2268" s="21">
        <v>0.18374050537984524</v>
      </c>
      <c r="AN2268" s="21">
        <v>-2.996451647914733E-4</v>
      </c>
      <c r="AO2268" s="21">
        <v>5.0657721772323434</v>
      </c>
      <c r="AP2268" s="21">
        <v>0.37938911309023737</v>
      </c>
      <c r="AQ2268" s="21">
        <v>25.807265684352775</v>
      </c>
      <c r="AR2268" s="21">
        <v>0.61353222860297951</v>
      </c>
      <c r="AS2268" s="21">
        <v>0.62553536659767328</v>
      </c>
      <c r="AT2268" s="21">
        <v>-1</v>
      </c>
      <c r="AU2268" s="21">
        <v>-1</v>
      </c>
      <c r="AV2268" s="21">
        <v>-7.6978118204298784E-2</v>
      </c>
      <c r="AW2268" s="21">
        <v>46.069286403986581</v>
      </c>
      <c r="AX2268" s="21">
        <v>46.068568624624781</v>
      </c>
      <c r="AY2268" s="21">
        <v>9.9229575131590475E-2</v>
      </c>
      <c r="AZ2268" s="21">
        <v>-11.814474043023361</v>
      </c>
      <c r="BA2268" s="26">
        <v>1400.4763384453274</v>
      </c>
    </row>
    <row r="2269" spans="1:100" x14ac:dyDescent="0.25">
      <c r="A2269">
        <v>5276</v>
      </c>
      <c r="B2269" t="s">
        <v>2578</v>
      </c>
      <c r="C2269" s="26">
        <v>3</v>
      </c>
      <c r="D2269" s="21">
        <v>3.8592793971001496</v>
      </c>
      <c r="E2269" s="21">
        <v>-0.2248976365070611</v>
      </c>
      <c r="F2269" s="21">
        <v>-0.24378996933935143</v>
      </c>
      <c r="G2269" s="21">
        <v>-0.30462425601747251</v>
      </c>
      <c r="H2269" s="21">
        <v>0.14496270111758416</v>
      </c>
      <c r="I2269" s="21">
        <v>0</v>
      </c>
      <c r="J2269" s="21">
        <v>8.6977620670550486</v>
      </c>
      <c r="K2269" s="21">
        <v>0.14496270111758416</v>
      </c>
      <c r="L2269" s="21">
        <v>-1.0000000000000031</v>
      </c>
      <c r="M2269" s="21">
        <v>-1.0000000000000031</v>
      </c>
      <c r="N2269" s="21">
        <v>2.8992540223516827</v>
      </c>
      <c r="O2269" s="21">
        <v>12.25241720813773</v>
      </c>
      <c r="P2269" s="21">
        <v>-3.6283852475629805E-2</v>
      </c>
      <c r="Q2269" s="21">
        <v>-0.1967931998993753</v>
      </c>
      <c r="R2269" s="21">
        <v>-6.1944504273338252E-2</v>
      </c>
      <c r="S2269" s="21">
        <v>0.33333333333333404</v>
      </c>
      <c r="T2269" s="21">
        <v>0.34509112676928527</v>
      </c>
      <c r="U2269" s="21">
        <v>-4.2640679338274701E-2</v>
      </c>
      <c r="V2269" s="21">
        <v>-5.5173369894780805E-4</v>
      </c>
      <c r="W2269" s="21">
        <v>19.610773837912504</v>
      </c>
      <c r="X2269" s="21">
        <v>0.41512992080489791</v>
      </c>
      <c r="Y2269" s="21">
        <v>-1.0000000000000031</v>
      </c>
      <c r="Z2269" s="21">
        <v>-1.0000000000000031</v>
      </c>
      <c r="AA2269" s="21">
        <v>47.57637993372429</v>
      </c>
      <c r="AB2269" s="21">
        <v>0.49828971672736894</v>
      </c>
      <c r="AC2269" s="21">
        <v>1.4682659346016341E-2</v>
      </c>
      <c r="AD2269" s="21">
        <v>4.7578635928316876E-2</v>
      </c>
      <c r="AE2269" s="21">
        <v>28.02755060008511</v>
      </c>
      <c r="AF2269" s="21">
        <v>-1.0000000000000031</v>
      </c>
      <c r="AG2269" s="21">
        <v>-1.0000000000000031</v>
      </c>
      <c r="AH2269" s="21">
        <v>-1.0000000000000031</v>
      </c>
      <c r="AI2269" s="21">
        <v>0</v>
      </c>
      <c r="AJ2269" s="21">
        <v>-5.5173369894780805E-4</v>
      </c>
      <c r="AK2269" s="21">
        <v>2.0720028333558359E-2</v>
      </c>
      <c r="AL2269" s="21">
        <v>-8.0541217852318409E-2</v>
      </c>
      <c r="AM2269" s="21">
        <v>0.2471326528485101</v>
      </c>
      <c r="AN2269" s="21">
        <v>-0.27775980694007668</v>
      </c>
      <c r="AO2269" s="21">
        <v>6.2819164628805453</v>
      </c>
      <c r="AP2269" s="21">
        <v>-7.3467012627635073</v>
      </c>
      <c r="AQ2269" s="21">
        <v>28.308535904967549</v>
      </c>
      <c r="AR2269" s="21">
        <v>0.63523204706539704</v>
      </c>
      <c r="AS2269" s="21">
        <v>0.56009262192248144</v>
      </c>
      <c r="AT2269" s="21">
        <v>-1.0000000000000031</v>
      </c>
      <c r="AU2269" s="21">
        <v>-1.0000000000000031</v>
      </c>
      <c r="AV2269" s="21">
        <v>-0.3665687602908107</v>
      </c>
      <c r="AW2269" s="21">
        <v>52.482095879098523</v>
      </c>
      <c r="AX2269" s="21">
        <v>52.426922509203749</v>
      </c>
      <c r="AY2269" s="21">
        <v>0.2240482577369666</v>
      </c>
      <c r="AZ2269" s="21">
        <v>14.797980005483408</v>
      </c>
      <c r="BA2269" s="26">
        <v>1455.9269272804545</v>
      </c>
    </row>
    <row r="2270" spans="1:100" x14ac:dyDescent="0.25">
      <c r="A2270">
        <v>5278</v>
      </c>
      <c r="B2270" t="s">
        <v>2579</v>
      </c>
      <c r="C2270" s="26">
        <v>2</v>
      </c>
      <c r="D2270" s="21">
        <v>2.2425802346373045</v>
      </c>
      <c r="E2270" s="21">
        <v>-0.33082567043531741</v>
      </c>
      <c r="F2270" s="21">
        <v>-0.74685477961412539</v>
      </c>
      <c r="G2270" s="21">
        <v>-0.74257944767377881</v>
      </c>
      <c r="H2270" s="21">
        <v>-0.1013969816283803</v>
      </c>
      <c r="I2270" s="21">
        <v>0</v>
      </c>
      <c r="J2270" s="21">
        <v>-6.0838188977028187</v>
      </c>
      <c r="K2270" s="21">
        <v>-0.1013969816283803</v>
      </c>
      <c r="L2270" s="21">
        <v>-1</v>
      </c>
      <c r="M2270" s="21">
        <v>-1</v>
      </c>
      <c r="N2270" s="21">
        <v>-2.0279396325676058</v>
      </c>
      <c r="O2270" s="21">
        <v>-2.4746283682840549</v>
      </c>
      <c r="P2270" s="21">
        <v>-1.5076769044885123</v>
      </c>
      <c r="Q2270" s="21">
        <v>-3.2355733256826724</v>
      </c>
      <c r="R2270" s="21">
        <v>-1.0612264433210685</v>
      </c>
      <c r="S2270" s="21">
        <v>0.29590069903684779</v>
      </c>
      <c r="T2270" s="21">
        <v>0.13837398060694497</v>
      </c>
      <c r="U2270" s="21">
        <v>-0.1029265865805688</v>
      </c>
      <c r="V2270" s="21">
        <v>-2.3240809986762812E-2</v>
      </c>
      <c r="W2270" s="21">
        <v>12.922693223786736</v>
      </c>
      <c r="X2270" s="21">
        <v>-3.3521514765148419E-2</v>
      </c>
      <c r="Y2270" s="21">
        <v>-1</v>
      </c>
      <c r="Z2270" s="21">
        <v>-1</v>
      </c>
      <c r="AA2270" s="21">
        <v>18.953664609840132</v>
      </c>
      <c r="AB2270" s="21">
        <v>-8.5088978042321448E-2</v>
      </c>
      <c r="AC2270" s="21">
        <v>-8.4952203924232195E-2</v>
      </c>
      <c r="AD2270" s="21">
        <v>-8.780381571855779E-2</v>
      </c>
      <c r="AE2270" s="21">
        <v>-1.035351423630928</v>
      </c>
      <c r="AF2270" s="21">
        <v>-1</v>
      </c>
      <c r="AG2270" s="21">
        <v>-1</v>
      </c>
      <c r="AH2270" s="21">
        <v>-1</v>
      </c>
      <c r="AI2270" s="21">
        <v>-1.3010961331682707E-2</v>
      </c>
      <c r="AJ2270" s="21">
        <v>-2.3240809986762812E-2</v>
      </c>
      <c r="AK2270" s="21">
        <v>0.33441827632908999</v>
      </c>
      <c r="AL2270" s="21">
        <v>-0.16259031933984269</v>
      </c>
      <c r="AM2270" s="21">
        <v>0.38115919388789554</v>
      </c>
      <c r="AN2270" s="21">
        <v>-0.19771833367284175</v>
      </c>
      <c r="AO2270" s="21">
        <v>10.092825217731143</v>
      </c>
      <c r="AP2270" s="21">
        <v>-4.6476639274085629</v>
      </c>
      <c r="AQ2270" s="21">
        <v>17.379716801350646</v>
      </c>
      <c r="AR2270" s="21">
        <v>0.42802538157099462</v>
      </c>
      <c r="AS2270" s="21">
        <v>2.5629498543795148E-2</v>
      </c>
      <c r="AT2270" s="21">
        <v>-1</v>
      </c>
      <c r="AU2270" s="21">
        <v>-1</v>
      </c>
      <c r="AV2270" s="21">
        <v>-1.3565738774513547</v>
      </c>
      <c r="AW2270" s="21">
        <v>27.286390289651209</v>
      </c>
      <c r="AX2270" s="21">
        <v>27.039604596087418</v>
      </c>
      <c r="AY2270" s="21">
        <v>-4.5449095563401071E-2</v>
      </c>
      <c r="AZ2270" s="21">
        <v>-37.161095028539023</v>
      </c>
      <c r="BA2270" s="26">
        <v>1377.3660718172273</v>
      </c>
    </row>
    <row r="2271" spans="1:100" x14ac:dyDescent="0.25">
      <c r="A2271">
        <v>5279</v>
      </c>
      <c r="B2271" t="s">
        <v>2580</v>
      </c>
      <c r="C2271" s="26">
        <v>3</v>
      </c>
      <c r="D2271" s="21">
        <v>4.5069379672750065</v>
      </c>
      <c r="E2271" s="21">
        <v>-0.3273409214149795</v>
      </c>
      <c r="F2271" s="21">
        <v>0.11046218325867645</v>
      </c>
      <c r="G2271" s="21">
        <v>2.8129078966730496E-2</v>
      </c>
      <c r="H2271" s="21">
        <v>0.37071154056305272</v>
      </c>
      <c r="I2271" s="21">
        <v>0</v>
      </c>
      <c r="J2271" s="21">
        <v>22.242692433783166</v>
      </c>
      <c r="K2271" s="21">
        <v>0.37071154056305272</v>
      </c>
      <c r="L2271" s="21">
        <v>-0.99999999999999967</v>
      </c>
      <c r="M2271" s="21">
        <v>-0.99999999999999967</v>
      </c>
      <c r="N2271" s="21">
        <v>7.4142308112610555</v>
      </c>
      <c r="O2271" s="21">
        <v>26.777759480024898</v>
      </c>
      <c r="P2271" s="21">
        <v>-0.72834144873942797</v>
      </c>
      <c r="Q2271" s="21">
        <v>0.54712520401744436</v>
      </c>
      <c r="R2271" s="21">
        <v>0.11721792207903535</v>
      </c>
      <c r="S2271" s="21">
        <v>0.33333333333333326</v>
      </c>
      <c r="T2271" s="21">
        <v>0.35165897311229671</v>
      </c>
      <c r="U2271" s="21">
        <v>0.34282810651234707</v>
      </c>
      <c r="V2271" s="21">
        <v>-1.7729699446087575E-2</v>
      </c>
      <c r="W2271" s="21">
        <v>25.575166917953467</v>
      </c>
      <c r="X2271" s="21">
        <v>1.6064669097927724</v>
      </c>
      <c r="Y2271" s="21">
        <v>-0.99999999999999967</v>
      </c>
      <c r="Z2271" s="21">
        <v>-0.99999999999999967</v>
      </c>
      <c r="AA2271" s="21">
        <v>41.83574146553682</v>
      </c>
      <c r="AB2271" s="21">
        <v>-0.1261663017289586</v>
      </c>
      <c r="AC2271" s="21">
        <v>0.22823185985071825</v>
      </c>
      <c r="AD2271" s="21">
        <v>0.22080157438832676</v>
      </c>
      <c r="AE2271" s="21">
        <v>16.143356625504317</v>
      </c>
      <c r="AF2271" s="21">
        <v>-0.99999999999999967</v>
      </c>
      <c r="AG2271" s="21">
        <v>-0.99999999999999967</v>
      </c>
      <c r="AH2271" s="21">
        <v>-0.99999999999999967</v>
      </c>
      <c r="AI2271" s="21">
        <v>0</v>
      </c>
      <c r="AJ2271" s="21">
        <v>-1.7729699446087575E-2</v>
      </c>
      <c r="AK2271" s="21">
        <v>6.0065308244096269E-2</v>
      </c>
      <c r="AL2271" s="21">
        <v>-0.11900608425129822</v>
      </c>
      <c r="AM2271" s="21">
        <v>2.4183133597961544E-2</v>
      </c>
      <c r="AN2271" s="21">
        <v>-4.8312842886328991E-2</v>
      </c>
      <c r="AO2271" s="21">
        <v>0.90490488116951984</v>
      </c>
      <c r="AP2271" s="21">
        <v>-1.8028514934147162</v>
      </c>
      <c r="AQ2271" s="21">
        <v>47.817859351736629</v>
      </c>
      <c r="AR2271" s="21">
        <v>1.0100907135118897</v>
      </c>
      <c r="AS2271" s="21">
        <v>1.9771784503558243</v>
      </c>
      <c r="AT2271" s="21">
        <v>-0.99999999999999967</v>
      </c>
      <c r="AU2271" s="21">
        <v>-0.99999999999999967</v>
      </c>
      <c r="AV2271" s="21">
        <v>0.14534700104576584</v>
      </c>
      <c r="AW2271" s="21">
        <v>66.810649452147018</v>
      </c>
      <c r="AX2271" s="21">
        <v>65.037679507538286</v>
      </c>
      <c r="AY2271" s="21">
        <v>0.10862158551888833</v>
      </c>
      <c r="AZ2271" s="21">
        <v>-6.0853223350476835</v>
      </c>
      <c r="BA2271" s="26">
        <v>1469.7160219527404</v>
      </c>
      <c r="CU2271" t="e">
        <v>#N/A</v>
      </c>
      <c r="CV2271" t="e">
        <v>#N/A</v>
      </c>
    </row>
    <row r="2272" spans="1:100" x14ac:dyDescent="0.25">
      <c r="A2272">
        <v>5282</v>
      </c>
      <c r="B2272" t="s">
        <v>2581</v>
      </c>
      <c r="C2272" s="26">
        <v>3</v>
      </c>
      <c r="D2272" s="21">
        <v>4.7876384938972087</v>
      </c>
      <c r="E2272" s="21">
        <v>0</v>
      </c>
      <c r="F2272" s="21">
        <v>0.43178024350853428</v>
      </c>
      <c r="G2272" s="21">
        <v>0.43178024350853428</v>
      </c>
      <c r="H2272" s="21">
        <v>-8.2220796521688719E-2</v>
      </c>
      <c r="I2272" s="21">
        <v>-8.0194276259771494E-3</v>
      </c>
      <c r="J2272" s="21">
        <v>-5.4144134488599507</v>
      </c>
      <c r="K2272" s="21">
        <v>-9.024022414766586E-2</v>
      </c>
      <c r="L2272" s="21">
        <v>-0.99999999999999967</v>
      </c>
      <c r="M2272" s="21">
        <v>-0.99999999999999967</v>
      </c>
      <c r="N2272" s="21">
        <v>-1.8048044829533167</v>
      </c>
      <c r="O2272" s="21">
        <v>-0.19499471145420946</v>
      </c>
      <c r="P2272" s="21">
        <v>0.99651468531029086</v>
      </c>
      <c r="Q2272" s="21">
        <v>-0.80998219560015117</v>
      </c>
      <c r="R2272" s="21">
        <v>-0.24257253189536171</v>
      </c>
      <c r="S2272" s="21">
        <v>0.33333333333333304</v>
      </c>
      <c r="T2272" s="21">
        <v>0.37817288598451249</v>
      </c>
      <c r="U2272" s="21">
        <v>6.6860772288091966E-2</v>
      </c>
      <c r="V2272" s="21">
        <v>-2.2912195984560159E-2</v>
      </c>
      <c r="W2272" s="21">
        <v>33.827800790761735</v>
      </c>
      <c r="X2272" s="21">
        <v>0.9701434417736593</v>
      </c>
      <c r="Y2272" s="21">
        <v>-0.99999999999999967</v>
      </c>
      <c r="Z2272" s="21">
        <v>-0.99999999999999967</v>
      </c>
      <c r="AA2272" s="21">
        <v>39.168180869151399</v>
      </c>
      <c r="AB2272" s="21">
        <v>-3.9260667443477955E-2</v>
      </c>
      <c r="AC2272" s="21">
        <v>0.15280379091998261</v>
      </c>
      <c r="AD2272" s="21">
        <v>-1.8840712708040191E-3</v>
      </c>
      <c r="AE2272" s="21">
        <v>5.5829526102850302</v>
      </c>
      <c r="AF2272" s="21">
        <v>-0.99999999999999967</v>
      </c>
      <c r="AG2272" s="21">
        <v>-0.99999999999999967</v>
      </c>
      <c r="AH2272" s="21">
        <v>-0.99999999999999967</v>
      </c>
      <c r="AI2272" s="21">
        <v>0</v>
      </c>
      <c r="AJ2272" s="21">
        <v>-2.2912195984560159E-2</v>
      </c>
      <c r="AK2272" s="21">
        <v>1.9547871035688696E-3</v>
      </c>
      <c r="AL2272" s="21">
        <v>0.19580350805974844</v>
      </c>
      <c r="AM2272" s="21">
        <v>-3.7625847312261998E-2</v>
      </c>
      <c r="AN2272" s="21">
        <v>0.33301715405664817</v>
      </c>
      <c r="AO2272" s="21">
        <v>-0.93087224728870432</v>
      </c>
      <c r="AP2272" s="21">
        <v>9.3044463917149454</v>
      </c>
      <c r="AQ2272" s="21">
        <v>28.413387341901775</v>
      </c>
      <c r="AR2272" s="21">
        <v>0.75545479562137785</v>
      </c>
      <c r="AS2272" s="21">
        <v>0.87990321762599322</v>
      </c>
      <c r="AT2272" s="21">
        <v>-0.99999999999999967</v>
      </c>
      <c r="AU2272" s="21">
        <v>-0.99999999999999967</v>
      </c>
      <c r="AV2272" s="21">
        <v>0.18920771161317262</v>
      </c>
      <c r="AW2272" s="21">
        <v>48.277632549412132</v>
      </c>
      <c r="AX2272" s="21">
        <v>45.986412950956129</v>
      </c>
      <c r="AY2272" s="21">
        <v>0.16924207323123708</v>
      </c>
      <c r="AZ2272" s="21">
        <v>-15.164054344903422</v>
      </c>
      <c r="BA2272" s="26">
        <v>1380.3963164623833</v>
      </c>
      <c r="CU2272" t="e">
        <v>#N/A</v>
      </c>
      <c r="CV2272" t="e">
        <v>#N/A</v>
      </c>
    </row>
    <row r="2273" spans="1:100" x14ac:dyDescent="0.25">
      <c r="A2273">
        <v>5283</v>
      </c>
      <c r="B2273" t="s">
        <v>2582</v>
      </c>
      <c r="C2273" s="26">
        <v>3</v>
      </c>
      <c r="D2273" s="21">
        <v>3.1457321900532929</v>
      </c>
      <c r="E2273" s="21">
        <v>1.2201184896321617</v>
      </c>
      <c r="F2273" s="21">
        <v>2.7499215771014732E-2</v>
      </c>
      <c r="G2273" s="21">
        <v>0.39670658868009623</v>
      </c>
      <c r="H2273" s="21">
        <v>0.13721996400909936</v>
      </c>
      <c r="I2273" s="21">
        <v>0</v>
      </c>
      <c r="J2273" s="21">
        <v>8.2331978405459711</v>
      </c>
      <c r="K2273" s="21">
        <v>0.13721996400909936</v>
      </c>
      <c r="L2273" s="21">
        <v>-1.0000000000000018</v>
      </c>
      <c r="M2273" s="21">
        <v>-1.0000000000000018</v>
      </c>
      <c r="N2273" s="21">
        <v>2.7443992801819892</v>
      </c>
      <c r="O2273" s="21">
        <v>11.775636619279364</v>
      </c>
      <c r="P2273" s="21">
        <v>1.1773625868563917</v>
      </c>
      <c r="Q2273" s="21">
        <v>0.64095679488139479</v>
      </c>
      <c r="R2273" s="21">
        <v>0.21123264117069329</v>
      </c>
      <c r="S2273" s="21">
        <v>0.33333333333333398</v>
      </c>
      <c r="T2273" s="21">
        <v>0.22895847668079464</v>
      </c>
      <c r="U2273" s="21">
        <v>0.20086350960028204</v>
      </c>
      <c r="V2273" s="21">
        <v>8.78710017128311E-3</v>
      </c>
      <c r="W2273" s="21">
        <v>25.388898231063759</v>
      </c>
      <c r="X2273" s="21">
        <v>1.1560978631602037</v>
      </c>
      <c r="Y2273" s="21">
        <v>-1.0000000000000018</v>
      </c>
      <c r="Z2273" s="21">
        <v>-1.0000000000000018</v>
      </c>
      <c r="AA2273" s="21">
        <v>7.3670123774643024</v>
      </c>
      <c r="AB2273" s="21">
        <v>-0.12294322665383217</v>
      </c>
      <c r="AC2273" s="21">
        <v>-0.260220180106775</v>
      </c>
      <c r="AD2273" s="21">
        <v>1.8501036865204032E-2</v>
      </c>
      <c r="AE2273" s="21">
        <v>-18.233118494770157</v>
      </c>
      <c r="AF2273" s="21">
        <v>-1.0000000000000018</v>
      </c>
      <c r="AG2273" s="21">
        <v>-1.0000000000000018</v>
      </c>
      <c r="AH2273" s="21">
        <v>-1.0000000000000018</v>
      </c>
      <c r="AI2273" s="21">
        <v>0</v>
      </c>
      <c r="AJ2273" s="21">
        <v>8.78710017128311E-3</v>
      </c>
      <c r="AK2273" s="21">
        <v>0.27394304381083739</v>
      </c>
      <c r="AL2273" s="21">
        <v>0.21157467009685027</v>
      </c>
      <c r="AM2273" s="21">
        <v>-0.44751053400936991</v>
      </c>
      <c r="AN2273" s="21">
        <v>-0.38313664840146811</v>
      </c>
      <c r="AO2273" s="21">
        <v>-9.8180481311800563</v>
      </c>
      <c r="AP2273" s="21">
        <v>-8.5205428595524531</v>
      </c>
      <c r="AQ2273" s="21">
        <v>33.622096071609739</v>
      </c>
      <c r="AR2273" s="21">
        <v>0.77194241978569411</v>
      </c>
      <c r="AS2273" s="21">
        <v>1.2933178271693035</v>
      </c>
      <c r="AT2273" s="21">
        <v>-1.0000000000000018</v>
      </c>
      <c r="AU2273" s="21">
        <v>-1.0000000000000018</v>
      </c>
      <c r="AV2273" s="21">
        <v>0.60793922985078952</v>
      </c>
      <c r="AW2273" s="21">
        <v>10.622106137191214</v>
      </c>
      <c r="AX2273" s="21">
        <v>11.500816154319526</v>
      </c>
      <c r="AY2273" s="21">
        <v>-0.1741414574495318</v>
      </c>
      <c r="AZ2273" s="21">
        <v>-36.110668495889982</v>
      </c>
      <c r="BA2273" s="26">
        <v>1410.6820162228325</v>
      </c>
    </row>
    <row r="2274" spans="1:100" x14ac:dyDescent="0.25">
      <c r="A2274">
        <v>5285</v>
      </c>
      <c r="B2274" t="s">
        <v>2583</v>
      </c>
      <c r="C2274" s="26">
        <v>3</v>
      </c>
      <c r="D2274" s="21">
        <v>5.5137822477450946</v>
      </c>
      <c r="E2274" s="21">
        <v>-0.14610509004279454</v>
      </c>
      <c r="F2274" s="21">
        <v>2.2901028889618429</v>
      </c>
      <c r="G2274" s="21">
        <v>2.2414011922809114</v>
      </c>
      <c r="H2274" s="21">
        <v>-0.17323854877855865</v>
      </c>
      <c r="I2274" s="21">
        <v>0</v>
      </c>
      <c r="J2274" s="21">
        <v>-10.394312926713518</v>
      </c>
      <c r="K2274" s="21">
        <v>-0.17323854877855865</v>
      </c>
      <c r="L2274" s="21">
        <v>-1.0000000000000007</v>
      </c>
      <c r="M2274" s="21">
        <v>-1.0000000000000007</v>
      </c>
      <c r="N2274" s="21">
        <v>-3.4647709755711724</v>
      </c>
      <c r="O2274" s="21">
        <v>-2.6391294866875135</v>
      </c>
      <c r="P2274" s="21">
        <v>2.004894538744328</v>
      </c>
      <c r="Q2274" s="21">
        <v>14.677412410428156</v>
      </c>
      <c r="R2274" s="21">
        <v>4.9579148144423479</v>
      </c>
      <c r="S2274" s="21">
        <v>0.3333333333333337</v>
      </c>
      <c r="T2274" s="21">
        <v>0.16173734211893628</v>
      </c>
      <c r="U2274" s="21">
        <v>0.23195006458411829</v>
      </c>
      <c r="V2274" s="21">
        <v>1.9313553558879915E-2</v>
      </c>
      <c r="W2274" s="21">
        <v>36.782913694953095</v>
      </c>
      <c r="X2274" s="21">
        <v>1.5453455213586937</v>
      </c>
      <c r="Y2274" s="21">
        <v>-1.0000000000000007</v>
      </c>
      <c r="Z2274" s="21">
        <v>-1.0000000000000007</v>
      </c>
      <c r="AA2274" s="21">
        <v>55.163250198260364</v>
      </c>
      <c r="AB2274" s="21">
        <v>0.18968786565351461</v>
      </c>
      <c r="AC2274" s="21">
        <v>0.23162695388021165</v>
      </c>
      <c r="AD2274" s="21">
        <v>-0.15286638575642733</v>
      </c>
      <c r="AE2274" s="21">
        <v>13.422421688864937</v>
      </c>
      <c r="AF2274" s="21">
        <v>-1.0000000000000007</v>
      </c>
      <c r="AG2274" s="21">
        <v>-1.0000000000000007</v>
      </c>
      <c r="AH2274" s="21">
        <v>-1.0000000000000007</v>
      </c>
      <c r="AI2274" s="21">
        <v>-2.4230358491418413E-2</v>
      </c>
      <c r="AJ2274" s="21">
        <v>1.9313553558879915E-2</v>
      </c>
      <c r="AK2274" s="21">
        <v>-8.7648123844956169E-2</v>
      </c>
      <c r="AL2274" s="21">
        <v>8.8341760799566391E-2</v>
      </c>
      <c r="AM2274" s="21">
        <v>-6.3615804829814659E-2</v>
      </c>
      <c r="AN2274" s="21">
        <v>-8.3066262631865673E-2</v>
      </c>
      <c r="AO2274" s="21">
        <v>-2.0286357399701482</v>
      </c>
      <c r="AP2274" s="21">
        <v>-1.6349477617988093</v>
      </c>
      <c r="AQ2274" s="21">
        <v>26.388600768239552</v>
      </c>
      <c r="AR2274" s="21">
        <v>0.74633429359526826</v>
      </c>
      <c r="AS2274" s="21">
        <v>1.3721069725801349</v>
      </c>
      <c r="AT2274" s="21">
        <v>-1.0000000000000007</v>
      </c>
      <c r="AU2274" s="21">
        <v>-1.0000000000000007</v>
      </c>
      <c r="AV2274" s="21">
        <v>7.1993160067232571</v>
      </c>
      <c r="AW2274" s="21">
        <v>50.889172949774</v>
      </c>
      <c r="AX2274" s="21">
        <v>52.335921135833651</v>
      </c>
      <c r="AY2274" s="21">
        <v>-4.560876874144796E-2</v>
      </c>
      <c r="AZ2274" s="21">
        <v>-26.202650171209893</v>
      </c>
      <c r="BA2274" s="26">
        <v>1402.5143485065228</v>
      </c>
    </row>
    <row r="2275" spans="1:100" x14ac:dyDescent="0.25">
      <c r="A2275">
        <v>5288</v>
      </c>
      <c r="B2275" t="s">
        <v>2584</v>
      </c>
      <c r="C2275" s="26">
        <v>2</v>
      </c>
      <c r="D2275" s="21">
        <v>3.191410267503187</v>
      </c>
      <c r="E2275" s="21">
        <v>-0.12006387717099101</v>
      </c>
      <c r="F2275" s="21">
        <v>-0.22203489166789162</v>
      </c>
      <c r="G2275" s="21">
        <v>-0.21537630339861158</v>
      </c>
      <c r="H2275" s="21">
        <v>7.6705750741015433E-3</v>
      </c>
      <c r="I2275" s="21">
        <v>0</v>
      </c>
      <c r="J2275" s="21">
        <v>0.46023450444609182</v>
      </c>
      <c r="K2275" s="21">
        <v>7.6705750741015433E-3</v>
      </c>
      <c r="L2275" s="21">
        <v>-1</v>
      </c>
      <c r="M2275" s="21">
        <v>-1</v>
      </c>
      <c r="N2275" s="21">
        <v>0.15341150148203075</v>
      </c>
      <c r="O2275" s="21">
        <v>4.3229321167971237</v>
      </c>
      <c r="P2275" s="21">
        <v>-0.44028107839480618</v>
      </c>
      <c r="Q2275" s="21">
        <v>-0.74079216502353273</v>
      </c>
      <c r="R2275" s="21">
        <v>-0.2418195551496633</v>
      </c>
      <c r="S2275" s="21">
        <v>0.3162885420760409</v>
      </c>
      <c r="T2275" s="21">
        <v>0.22445186325132149</v>
      </c>
      <c r="U2275" s="21">
        <v>3.6620292573670693E-3</v>
      </c>
      <c r="V2275" s="21">
        <v>-9.1467528005740682E-3</v>
      </c>
      <c r="W2275" s="21">
        <v>19.649945894341414</v>
      </c>
      <c r="X2275" s="21">
        <v>0.46026075931118199</v>
      </c>
      <c r="Y2275" s="21">
        <v>-1</v>
      </c>
      <c r="Z2275" s="21">
        <v>-1</v>
      </c>
      <c r="AA2275" s="21">
        <v>32.803994336694494</v>
      </c>
      <c r="AB2275" s="21">
        <v>3.4470026451914923E-2</v>
      </c>
      <c r="AC2275" s="21">
        <v>3.4652172926583305E-2</v>
      </c>
      <c r="AD2275" s="21">
        <v>3.0773450990026929E-2</v>
      </c>
      <c r="AE2275" s="21">
        <v>9.9791993465430693</v>
      </c>
      <c r="AF2275" s="21">
        <v>-1</v>
      </c>
      <c r="AG2275" s="21">
        <v>-1</v>
      </c>
      <c r="AH2275" s="21">
        <v>-1</v>
      </c>
      <c r="AI2275" s="21">
        <v>-5.2825893095691705E-3</v>
      </c>
      <c r="AJ2275" s="21">
        <v>-9.1467528005740682E-3</v>
      </c>
      <c r="AK2275" s="21">
        <v>0.19038050556313763</v>
      </c>
      <c r="AL2275" s="21">
        <v>-1.8552548573890312E-2</v>
      </c>
      <c r="AM2275" s="21">
        <v>0.21339503579696387</v>
      </c>
      <c r="AN2275" s="21">
        <v>-2.9954175581910103E-2</v>
      </c>
      <c r="AO2275" s="21">
        <v>5.820892669747729</v>
      </c>
      <c r="AP2275" s="21">
        <v>-0.37573137942514823</v>
      </c>
      <c r="AQ2275" s="21">
        <v>24.54135207413978</v>
      </c>
      <c r="AR2275" s="21">
        <v>0.58566699213794526</v>
      </c>
      <c r="AS2275" s="21">
        <v>0.53542268807642857</v>
      </c>
      <c r="AT2275" s="21">
        <v>-1</v>
      </c>
      <c r="AU2275" s="21">
        <v>-1</v>
      </c>
      <c r="AV2275" s="21">
        <v>-0.26918794216258368</v>
      </c>
      <c r="AW2275" s="21">
        <v>43.247881964753745</v>
      </c>
      <c r="AX2275" s="21">
        <v>43.210201988441263</v>
      </c>
      <c r="AY2275" s="21">
        <v>7.7497194710787684E-2</v>
      </c>
      <c r="AZ2275" s="21">
        <v>-15.621824545990064</v>
      </c>
      <c r="BA2275" s="26">
        <v>1401.0780842923855</v>
      </c>
    </row>
    <row r="2276" spans="1:100" x14ac:dyDescent="0.25">
      <c r="A2276">
        <v>5290</v>
      </c>
      <c r="B2276" t="s">
        <v>2585</v>
      </c>
      <c r="C2276" s="26">
        <v>2</v>
      </c>
      <c r="D2276" s="21">
        <v>2.3191057300559854</v>
      </c>
      <c r="E2276" s="21">
        <v>-0.3138272090816368</v>
      </c>
      <c r="F2276" s="21">
        <v>-0.70452675400414866</v>
      </c>
      <c r="G2276" s="21">
        <v>-0.700059206529972</v>
      </c>
      <c r="H2276" s="21">
        <v>-9.2600412673292956E-2</v>
      </c>
      <c r="I2276" s="21">
        <v>0</v>
      </c>
      <c r="J2276" s="21">
        <v>-5.5560247603975776</v>
      </c>
      <c r="K2276" s="21">
        <v>-9.2600412673292956E-2</v>
      </c>
      <c r="L2276" s="21">
        <v>-1</v>
      </c>
      <c r="M2276" s="21">
        <v>-1</v>
      </c>
      <c r="N2276" s="21">
        <v>-1.8520082534658591</v>
      </c>
      <c r="O2276" s="21">
        <v>-1.9263882559974572</v>
      </c>
      <c r="P2276" s="21">
        <v>-1.4215887837816512</v>
      </c>
      <c r="Q2276" s="21">
        <v>-3.0343630375723905</v>
      </c>
      <c r="R2276" s="21">
        <v>-0.99513924551452537</v>
      </c>
      <c r="S2276" s="21">
        <v>0.29754502914345293</v>
      </c>
      <c r="T2276" s="21">
        <v>0.14531637533074593</v>
      </c>
      <c r="U2276" s="21">
        <v>-9.4329950354423459E-2</v>
      </c>
      <c r="V2276" s="21">
        <v>-2.2104089318916109E-2</v>
      </c>
      <c r="W2276" s="21">
        <v>13.465262836455825</v>
      </c>
      <c r="X2276" s="21">
        <v>6.3032503073914281E-3</v>
      </c>
      <c r="Y2276" s="21">
        <v>-1</v>
      </c>
      <c r="Z2276" s="21">
        <v>-1</v>
      </c>
      <c r="AA2276" s="21">
        <v>20.070728053603862</v>
      </c>
      <c r="AB2276" s="21">
        <v>-7.5446247802163649E-2</v>
      </c>
      <c r="AC2276" s="21">
        <v>-7.5305814290984763E-2</v>
      </c>
      <c r="AD2276" s="21">
        <v>-7.8240265065697992E-2</v>
      </c>
      <c r="AE2276" s="21">
        <v>-0.14700058596206489</v>
      </c>
      <c r="AF2276" s="21">
        <v>-1</v>
      </c>
      <c r="AG2276" s="21">
        <v>-1</v>
      </c>
      <c r="AH2276" s="21">
        <v>-1</v>
      </c>
      <c r="AI2276" s="21">
        <v>-1.2387648960355494E-2</v>
      </c>
      <c r="AJ2276" s="21">
        <v>-2.2104089318916109E-2</v>
      </c>
      <c r="AK2276" s="21">
        <v>0.32280127287740334</v>
      </c>
      <c r="AL2276" s="21">
        <v>-0.15097331588815605</v>
      </c>
      <c r="AM2276" s="21">
        <v>0.36762859845276863</v>
      </c>
      <c r="AN2276" s="21">
        <v>-0.18418773823771484</v>
      </c>
      <c r="AO2276" s="21">
        <v>9.7482832625801219</v>
      </c>
      <c r="AP2276" s="21">
        <v>-4.3031219722575411</v>
      </c>
      <c r="AQ2276" s="21">
        <v>17.957320448236427</v>
      </c>
      <c r="AR2276" s="21">
        <v>0.44073956844258561</v>
      </c>
      <c r="AS2276" s="21">
        <v>6.6745583657817575E-2</v>
      </c>
      <c r="AT2276" s="21">
        <v>-1</v>
      </c>
      <c r="AU2276" s="21">
        <v>-1</v>
      </c>
      <c r="AV2276" s="21">
        <v>-1.2688735048588686</v>
      </c>
      <c r="AW2276" s="21">
        <v>28.573724180600074</v>
      </c>
      <c r="AX2276" s="21">
        <v>28.343803381752146</v>
      </c>
      <c r="AY2276" s="21">
        <v>-3.5533172324016066E-2</v>
      </c>
      <c r="AZ2276" s="21">
        <v>-35.423899442881357</v>
      </c>
      <c r="BA2276" s="26">
        <v>1392.3921242499807</v>
      </c>
    </row>
    <row r="2277" spans="1:100" x14ac:dyDescent="0.25">
      <c r="A2277">
        <v>5291</v>
      </c>
      <c r="B2277" t="s">
        <v>2586</v>
      </c>
      <c r="C2277" s="26">
        <v>3</v>
      </c>
      <c r="D2277" s="21">
        <v>3.2455851835760425</v>
      </c>
      <c r="E2277" s="21">
        <v>0</v>
      </c>
      <c r="F2277" s="21">
        <v>-0.51123816527569566</v>
      </c>
      <c r="G2277" s="21">
        <v>-0.51123816527569566</v>
      </c>
      <c r="H2277" s="21">
        <v>0.16045233447884941</v>
      </c>
      <c r="I2277" s="21">
        <v>0</v>
      </c>
      <c r="J2277" s="21">
        <v>9.6271400687309647</v>
      </c>
      <c r="K2277" s="21">
        <v>0.16045233447884941</v>
      </c>
      <c r="L2277" s="21">
        <v>-0.99999999999999944</v>
      </c>
      <c r="M2277" s="21">
        <v>-0.99999999999999944</v>
      </c>
      <c r="N2277" s="21">
        <v>3.2090466895769869</v>
      </c>
      <c r="O2277" s="21">
        <v>12.361487087031314</v>
      </c>
      <c r="P2277" s="21">
        <v>-0.11288808285775599</v>
      </c>
      <c r="Q2277" s="21">
        <v>-0.17972548461718571</v>
      </c>
      <c r="R2277" s="21">
        <v>-3.6515719306079344E-2</v>
      </c>
      <c r="S2277" s="21">
        <v>0.33333333333333315</v>
      </c>
      <c r="T2277" s="21">
        <v>0.26866627424336553</v>
      </c>
      <c r="U2277" s="21">
        <v>0.4645616518811474</v>
      </c>
      <c r="V2277" s="21">
        <v>0</v>
      </c>
      <c r="W2277" s="21">
        <v>36.244356999159876</v>
      </c>
      <c r="X2277" s="21">
        <v>2.2245838031707148</v>
      </c>
      <c r="Y2277" s="21">
        <v>-0.99999999999999944</v>
      </c>
      <c r="Z2277" s="21">
        <v>-0.99999999999999944</v>
      </c>
      <c r="AA2277" s="21">
        <v>105.24267417300476</v>
      </c>
      <c r="AB2277" s="21">
        <v>0.52476534701842525</v>
      </c>
      <c r="AC2277" s="21">
        <v>0.29805826563974724</v>
      </c>
      <c r="AD2277" s="21">
        <v>0.55787304520484648</v>
      </c>
      <c r="AE2277" s="21">
        <v>69.034832893150977</v>
      </c>
      <c r="AF2277" s="21">
        <v>-0.99999999999999944</v>
      </c>
      <c r="AG2277" s="21">
        <v>-0.99999999999999944</v>
      </c>
      <c r="AH2277" s="21">
        <v>-0.99999999999999944</v>
      </c>
      <c r="AI2277" s="21">
        <v>0</v>
      </c>
      <c r="AJ2277" s="21">
        <v>0</v>
      </c>
      <c r="AK2277" s="21">
        <v>0.63189017016908411</v>
      </c>
      <c r="AL2277" s="21">
        <v>0.16437303662048164</v>
      </c>
      <c r="AM2277" s="21">
        <v>-2.8137908267865275E-2</v>
      </c>
      <c r="AN2277" s="21">
        <v>0.26790486202416547</v>
      </c>
      <c r="AO2277" s="21">
        <v>2.4560031441487906</v>
      </c>
      <c r="AP2277" s="21">
        <v>7.5194867337065441</v>
      </c>
      <c r="AQ2277" s="21">
        <v>45.871497067890814</v>
      </c>
      <c r="AR2277" s="21">
        <v>1.0665612594578457</v>
      </c>
      <c r="AS2277" s="21">
        <v>2.3850361376495637</v>
      </c>
      <c r="AT2277" s="21">
        <v>-0.99999999999999944</v>
      </c>
      <c r="AU2277" s="21">
        <v>-0.99999999999999944</v>
      </c>
      <c r="AV2277" s="21">
        <v>-0.54775388458177487</v>
      </c>
      <c r="AW2277" s="21">
        <v>125.12364799374257</v>
      </c>
      <c r="AX2277" s="21">
        <v>125.12364799374257</v>
      </c>
      <c r="AY2277" s="21">
        <v>0.57731423314632879</v>
      </c>
      <c r="AZ2277" s="21">
        <v>102.47965499311606</v>
      </c>
      <c r="BA2277" s="26">
        <v>1592.8806742296076</v>
      </c>
      <c r="CU2277" t="e">
        <v>#N/A</v>
      </c>
      <c r="CV2277" t="e">
        <v>#N/A</v>
      </c>
    </row>
    <row r="2278" spans="1:100" x14ac:dyDescent="0.25">
      <c r="A2278">
        <v>5293</v>
      </c>
      <c r="B2278" t="s">
        <v>2587</v>
      </c>
      <c r="C2278" s="26">
        <v>3</v>
      </c>
      <c r="D2278" s="21">
        <v>4.5406094267431065</v>
      </c>
      <c r="E2278" s="21">
        <v>-5.7097763693941955E-3</v>
      </c>
      <c r="F2278" s="21">
        <v>1.3044769054745724</v>
      </c>
      <c r="G2278" s="21">
        <v>1.3044769054745724</v>
      </c>
      <c r="H2278" s="21">
        <v>0.15307732839891325</v>
      </c>
      <c r="I2278" s="21">
        <v>0</v>
      </c>
      <c r="J2278" s="21">
        <v>9.1846397039347973</v>
      </c>
      <c r="K2278" s="21">
        <v>0.15307732839891325</v>
      </c>
      <c r="L2278" s="21">
        <v>-1.0000000000000011</v>
      </c>
      <c r="M2278" s="21">
        <v>-1.0000000000000011</v>
      </c>
      <c r="N2278" s="21">
        <v>3.0615465679782661</v>
      </c>
      <c r="O2278" s="21">
        <v>15.029726036152482</v>
      </c>
      <c r="P2278" s="21">
        <v>-0.53358076203146976</v>
      </c>
      <c r="Q2278" s="21">
        <v>-0.3966495347062029</v>
      </c>
      <c r="R2278" s="21">
        <v>-0.17231080591126369</v>
      </c>
      <c r="S2278" s="21">
        <v>0.35178531229533744</v>
      </c>
      <c r="T2278" s="21">
        <v>0.40084674106872392</v>
      </c>
      <c r="U2278" s="21">
        <v>0.56395656081736145</v>
      </c>
      <c r="V2278" s="21">
        <v>-1.7219985303344773E-2</v>
      </c>
      <c r="W2278" s="21">
        <v>45.851652019166579</v>
      </c>
      <c r="X2278" s="21">
        <v>2.8284615033683229</v>
      </c>
      <c r="Y2278" s="21">
        <v>-1.0000000000000011</v>
      </c>
      <c r="Z2278" s="21">
        <v>-1.0000000000000011</v>
      </c>
      <c r="AA2278" s="21">
        <v>89.001694157872151</v>
      </c>
      <c r="AB2278" s="21">
        <v>0.36473714549127756</v>
      </c>
      <c r="AC2278" s="21">
        <v>0.29250004826855724</v>
      </c>
      <c r="AD2278" s="21">
        <v>0.20920986513250311</v>
      </c>
      <c r="AE2278" s="21">
        <v>43.322352944616888</v>
      </c>
      <c r="AF2278" s="21">
        <v>-1.0000000000000011</v>
      </c>
      <c r="AG2278" s="21">
        <v>-1.0000000000000011</v>
      </c>
      <c r="AH2278" s="21">
        <v>-1.0000000000000011</v>
      </c>
      <c r="AI2278" s="21">
        <v>0</v>
      </c>
      <c r="AJ2278" s="21">
        <v>-1.7219985303344773E-2</v>
      </c>
      <c r="AK2278" s="21">
        <v>-3.7992395024397663E-2</v>
      </c>
      <c r="AL2278" s="21">
        <v>0.18468006024738876</v>
      </c>
      <c r="AM2278" s="21">
        <v>-0.13131303328352156</v>
      </c>
      <c r="AN2278" s="21">
        <v>0.1909081204351975</v>
      </c>
      <c r="AO2278" s="21">
        <v>-3.4727878072100276</v>
      </c>
      <c r="AP2278" s="21">
        <v>5.6961033121168816</v>
      </c>
      <c r="AQ2278" s="21">
        <v>55.036291723101371</v>
      </c>
      <c r="AR2278" s="21">
        <v>1.2993686288780777</v>
      </c>
      <c r="AS2278" s="21">
        <v>2.9815388317672351</v>
      </c>
      <c r="AT2278" s="21">
        <v>-1.0000000000000011</v>
      </c>
      <c r="AU2278" s="21">
        <v>-1.0000000000000011</v>
      </c>
      <c r="AV2278" s="21">
        <v>1.1321660995633087</v>
      </c>
      <c r="AW2278" s="21">
        <v>109.72752350614158</v>
      </c>
      <c r="AX2278" s="21">
        <v>108.00552497580708</v>
      </c>
      <c r="AY2278" s="21">
        <v>0.63447734869969641</v>
      </c>
      <c r="AZ2278" s="21">
        <v>76.620832527649071</v>
      </c>
      <c r="BA2278" s="26">
        <v>1585.1177471011883</v>
      </c>
      <c r="CU2278" t="e">
        <v>#N/A</v>
      </c>
      <c r="CV2278" t="e">
        <v>#N/A</v>
      </c>
    </row>
    <row r="2279" spans="1:100" x14ac:dyDescent="0.25">
      <c r="A2279">
        <v>5295</v>
      </c>
      <c r="B2279" t="s">
        <v>2588</v>
      </c>
      <c r="C2279" s="26">
        <v>3</v>
      </c>
      <c r="D2279" s="21">
        <v>4.7727530574909869</v>
      </c>
      <c r="E2279" s="21">
        <v>0</v>
      </c>
      <c r="F2279" s="21">
        <v>-0.15207975127205736</v>
      </c>
      <c r="G2279" s="21">
        <v>-0.15207975127205736</v>
      </c>
      <c r="H2279" s="21">
        <v>0.31184164599101571</v>
      </c>
      <c r="I2279" s="21">
        <v>0</v>
      </c>
      <c r="J2279" s="21">
        <v>18.710498759460947</v>
      </c>
      <c r="K2279" s="21">
        <v>0.31184164599101571</v>
      </c>
      <c r="L2279" s="21">
        <v>-0.99999999999999933</v>
      </c>
      <c r="M2279" s="21">
        <v>-0.99999999999999933</v>
      </c>
      <c r="N2279" s="21">
        <v>6.2368329198203156</v>
      </c>
      <c r="O2279" s="21">
        <v>23.331172065679883</v>
      </c>
      <c r="P2279" s="21">
        <v>-3.8550697499293282E-2</v>
      </c>
      <c r="Q2279" s="21">
        <v>-0.865526100556825</v>
      </c>
      <c r="R2279" s="21">
        <v>-0.25650511749317795</v>
      </c>
      <c r="S2279" s="21">
        <v>0.35226868898474245</v>
      </c>
      <c r="T2279" s="21">
        <v>0.3932358281939255</v>
      </c>
      <c r="U2279" s="21">
        <v>5.1053228627393997E-2</v>
      </c>
      <c r="V2279" s="21">
        <v>-5.9073060535848364E-3</v>
      </c>
      <c r="W2279" s="21">
        <v>19.152351750458454</v>
      </c>
      <c r="X2279" s="21">
        <v>0.66233444423631216</v>
      </c>
      <c r="Y2279" s="21">
        <v>-0.99999999999999933</v>
      </c>
      <c r="Z2279" s="21">
        <v>-0.99999999999999933</v>
      </c>
      <c r="AA2279" s="21">
        <v>43.755286808777171</v>
      </c>
      <c r="AB2279" s="21">
        <v>7.6527451119885515E-2</v>
      </c>
      <c r="AC2279" s="21">
        <v>0.33224334975476627</v>
      </c>
      <c r="AD2279" s="21">
        <v>8.8418002641585738E-2</v>
      </c>
      <c r="AE2279" s="21">
        <v>24.859440175811866</v>
      </c>
      <c r="AF2279" s="21">
        <v>-0.99999999999999933</v>
      </c>
      <c r="AG2279" s="21">
        <v>-0.99999999999999933</v>
      </c>
      <c r="AH2279" s="21">
        <v>-0.99999999999999933</v>
      </c>
      <c r="AI2279" s="21">
        <v>0</v>
      </c>
      <c r="AJ2279" s="21">
        <v>-5.9073060535848364E-3</v>
      </c>
      <c r="AK2279" s="21">
        <v>0.1116368956418963</v>
      </c>
      <c r="AL2279" s="21">
        <v>0.14579153750728821</v>
      </c>
      <c r="AM2279" s="21">
        <v>-2.132716584727266E-2</v>
      </c>
      <c r="AN2279" s="21">
        <v>0.22983032935017375</v>
      </c>
      <c r="AO2279" s="21">
        <v>2.500533202766575E-2</v>
      </c>
      <c r="AP2279" s="21">
        <v>6.4747159212907848</v>
      </c>
      <c r="AQ2279" s="21">
        <v>37.862850509919426</v>
      </c>
      <c r="AR2279" s="21">
        <v>0.7906504397524774</v>
      </c>
      <c r="AS2279" s="21">
        <v>0.97417609022732832</v>
      </c>
      <c r="AT2279" s="21">
        <v>-0.99999999999999933</v>
      </c>
      <c r="AU2279" s="21">
        <v>-0.99999999999999933</v>
      </c>
      <c r="AV2279" s="21">
        <v>-0.40858486876523514</v>
      </c>
      <c r="AW2279" s="21">
        <v>73.56117479574786</v>
      </c>
      <c r="AX2279" s="21">
        <v>72.970444190389358</v>
      </c>
      <c r="AY2279" s="21">
        <v>0.40024573541794084</v>
      </c>
      <c r="AZ2279" s="21">
        <v>29.388253614961574</v>
      </c>
      <c r="BA2279" s="26">
        <v>1440.1271132364845</v>
      </c>
    </row>
    <row r="2280" spans="1:100" x14ac:dyDescent="0.25">
      <c r="A2280">
        <v>5298</v>
      </c>
      <c r="B2280" t="s">
        <v>2589</v>
      </c>
      <c r="C2280" s="26">
        <v>2</v>
      </c>
      <c r="D2280" s="21">
        <v>2.5645112062875519</v>
      </c>
      <c r="E2280" s="21">
        <v>-0.25931576187203742</v>
      </c>
      <c r="F2280" s="21">
        <v>-0.56878729585458987</v>
      </c>
      <c r="G2280" s="21">
        <v>-0.56370334277126821</v>
      </c>
      <c r="H2280" s="21">
        <v>-6.4391171010545881E-2</v>
      </c>
      <c r="I2280" s="21">
        <v>0</v>
      </c>
      <c r="J2280" s="21">
        <v>-3.8634702606327531</v>
      </c>
      <c r="K2280" s="21">
        <v>-6.4391171010545881E-2</v>
      </c>
      <c r="L2280" s="21">
        <v>-1</v>
      </c>
      <c r="M2280" s="21">
        <v>-1</v>
      </c>
      <c r="N2280" s="21">
        <v>-1.2878234202109176</v>
      </c>
      <c r="O2280" s="21">
        <v>-0.16826666385554923</v>
      </c>
      <c r="P2280" s="21">
        <v>-1.1455174412263105</v>
      </c>
      <c r="Q2280" s="21">
        <v>-2.3891126369543949</v>
      </c>
      <c r="R2280" s="21">
        <v>-0.7832077818658052</v>
      </c>
      <c r="S2280" s="21">
        <v>0.30281814251156114</v>
      </c>
      <c r="T2280" s="21">
        <v>0.16757956584079378</v>
      </c>
      <c r="U2280" s="21">
        <v>-6.6761862156829999E-2</v>
      </c>
      <c r="V2280" s="21">
        <v>-1.8458801231475818E-2</v>
      </c>
      <c r="W2280" s="21">
        <v>15.205200009777682</v>
      </c>
      <c r="X2280" s="21">
        <v>0.1340151375021934</v>
      </c>
      <c r="Y2280" s="21">
        <v>-1</v>
      </c>
      <c r="Z2280" s="21">
        <v>-1</v>
      </c>
      <c r="AA2280" s="21">
        <v>23.652978451303238</v>
      </c>
      <c r="AB2280" s="21">
        <v>-4.4523497236333517E-2</v>
      </c>
      <c r="AC2280" s="21">
        <v>-4.4371328615189332E-2</v>
      </c>
      <c r="AD2280" s="21">
        <v>-4.7571431239934223E-2</v>
      </c>
      <c r="AE2280" s="21">
        <v>2.7018037136520352</v>
      </c>
      <c r="AF2280" s="21">
        <v>-1</v>
      </c>
      <c r="AG2280" s="21">
        <v>-1</v>
      </c>
      <c r="AH2280" s="21">
        <v>-1</v>
      </c>
      <c r="AI2280" s="21">
        <v>-1.0388782197197745E-2</v>
      </c>
      <c r="AJ2280" s="21">
        <v>-1.8458801231475818E-2</v>
      </c>
      <c r="AK2280" s="21">
        <v>0.28554733222863793</v>
      </c>
      <c r="AL2280" s="21">
        <v>-0.11371937523939062</v>
      </c>
      <c r="AM2280" s="21">
        <v>0.3242380630725375</v>
      </c>
      <c r="AN2280" s="21">
        <v>-0.14079720285748371</v>
      </c>
      <c r="AO2280" s="21">
        <v>8.6433902838023471</v>
      </c>
      <c r="AP2280" s="21">
        <v>-3.1982289934797654</v>
      </c>
      <c r="AQ2280" s="21">
        <v>19.809606372836818</v>
      </c>
      <c r="AR2280" s="21">
        <v>0.48151200731474553</v>
      </c>
      <c r="AS2280" s="21">
        <v>0.19859853531765292</v>
      </c>
      <c r="AT2280" s="21">
        <v>-1</v>
      </c>
      <c r="AU2280" s="21">
        <v>-1</v>
      </c>
      <c r="AV2280" s="21">
        <v>-0.98763191884894519</v>
      </c>
      <c r="AW2280" s="21">
        <v>32.702005674877348</v>
      </c>
      <c r="AX2280" s="21">
        <v>32.526167995605441</v>
      </c>
      <c r="AY2280" s="21">
        <v>-3.7343338908459034E-3</v>
      </c>
      <c r="AZ2280" s="21">
        <v>-29.852980787951289</v>
      </c>
      <c r="BA2280" s="26">
        <v>1440.7351679664853</v>
      </c>
    </row>
    <row r="2281" spans="1:100" x14ac:dyDescent="0.25">
      <c r="A2281">
        <v>5299</v>
      </c>
      <c r="B2281" t="s">
        <v>2590</v>
      </c>
      <c r="C2281" s="26">
        <v>3</v>
      </c>
      <c r="D2281" s="21">
        <v>4.2349119135763749</v>
      </c>
      <c r="E2281" s="21">
        <v>-0.16598321043645939</v>
      </c>
      <c r="F2281" s="21">
        <v>2.3737374217067189E-2</v>
      </c>
      <c r="G2281" s="21">
        <v>-2.1991794451801813E-2</v>
      </c>
      <c r="H2281" s="21">
        <v>0.45114539599776782</v>
      </c>
      <c r="I2281" s="21">
        <v>0</v>
      </c>
      <c r="J2281" s="21">
        <v>27.068723759866074</v>
      </c>
      <c r="K2281" s="21">
        <v>0.45114539599776782</v>
      </c>
      <c r="L2281" s="21">
        <v>-0.99999999999999922</v>
      </c>
      <c r="M2281" s="21">
        <v>-0.99999999999999922</v>
      </c>
      <c r="N2281" s="21">
        <v>9.0229079199553617</v>
      </c>
      <c r="O2281" s="21">
        <v>31.281643878990632</v>
      </c>
      <c r="P2281" s="21">
        <v>-0.99019904689301685</v>
      </c>
      <c r="Q2281" s="21">
        <v>-0.70467106827152159</v>
      </c>
      <c r="R2281" s="21">
        <v>-0.47343193246375986</v>
      </c>
      <c r="S2281" s="21">
        <v>0.33333333333333293</v>
      </c>
      <c r="T2281" s="21">
        <v>0.17968431948790659</v>
      </c>
      <c r="U2281" s="21">
        <v>-5.3331711167943351E-2</v>
      </c>
      <c r="V2281" s="21">
        <v>-9.5363317811139828E-3</v>
      </c>
      <c r="W2281" s="21">
        <v>-3.9831445023435663E-2</v>
      </c>
      <c r="X2281" s="21">
        <v>-0.27038027080822852</v>
      </c>
      <c r="Y2281" s="21">
        <v>-0.99999999999999922</v>
      </c>
      <c r="Z2281" s="21">
        <v>-0.99999999999999922</v>
      </c>
      <c r="AA2281" s="21">
        <v>25.679730604940804</v>
      </c>
      <c r="AB2281" s="21">
        <v>0.21924071118169194</v>
      </c>
      <c r="AC2281" s="21">
        <v>-1.2300197174362395E-2</v>
      </c>
      <c r="AD2281" s="21">
        <v>0.31691936564122997</v>
      </c>
      <c r="AE2281" s="21">
        <v>26.192993982428007</v>
      </c>
      <c r="AF2281" s="21">
        <v>-0.99999999999999922</v>
      </c>
      <c r="AG2281" s="21">
        <v>-0.99999999999999922</v>
      </c>
      <c r="AH2281" s="21">
        <v>-0.99999999999999922</v>
      </c>
      <c r="AI2281" s="21">
        <v>0</v>
      </c>
      <c r="AJ2281" s="21">
        <v>-9.5363317811139828E-3</v>
      </c>
      <c r="AK2281" s="21">
        <v>0.15247755340602187</v>
      </c>
      <c r="AL2281" s="21">
        <v>0.15686380987753334</v>
      </c>
      <c r="AM2281" s="21">
        <v>0.27875259369912464</v>
      </c>
      <c r="AN2281" s="21">
        <v>6.2420842348384117E-2</v>
      </c>
      <c r="AO2281" s="21">
        <v>7.7312026095082258</v>
      </c>
      <c r="AP2281" s="21">
        <v>2.3448401080972694</v>
      </c>
      <c r="AQ2281" s="21">
        <v>27.028892314842647</v>
      </c>
      <c r="AR2281" s="21">
        <v>0.45014960987218189</v>
      </c>
      <c r="AS2281" s="21">
        <v>0.18076512518953933</v>
      </c>
      <c r="AT2281" s="21">
        <v>-0.99999999999999922</v>
      </c>
      <c r="AU2281" s="21">
        <v>-0.99999999999999922</v>
      </c>
      <c r="AV2281" s="21">
        <v>-0.4954237269155613</v>
      </c>
      <c r="AW2281" s="21">
        <v>59.306214592028695</v>
      </c>
      <c r="AX2281" s="21">
        <v>58.352581413917292</v>
      </c>
      <c r="AY2281" s="21">
        <v>0.40154167459466922</v>
      </c>
      <c r="AZ2281" s="21">
        <v>-6.8742073441110119</v>
      </c>
      <c r="BA2281" s="26">
        <v>1394.8854541012201</v>
      </c>
      <c r="CU2281" t="e">
        <v>#N/A</v>
      </c>
      <c r="CV2281" t="e">
        <v>#N/A</v>
      </c>
    </row>
    <row r="2282" spans="1:100" x14ac:dyDescent="0.25">
      <c r="A2282">
        <v>5308</v>
      </c>
      <c r="B2282" t="s">
        <v>2591</v>
      </c>
      <c r="C2282" s="26">
        <v>3</v>
      </c>
      <c r="D2282" s="21">
        <v>2.7920936430416776</v>
      </c>
      <c r="E2282" s="21">
        <v>-4.5941611061493769E-3</v>
      </c>
      <c r="F2282" s="21">
        <v>-0.13908262148472539</v>
      </c>
      <c r="G2282" s="21">
        <v>-0.13908262148472539</v>
      </c>
      <c r="H2282" s="21">
        <v>-2.6452038349624472E-2</v>
      </c>
      <c r="I2282" s="21">
        <v>0</v>
      </c>
      <c r="J2282" s="21">
        <v>-1.5871223009774673</v>
      </c>
      <c r="K2282" s="21">
        <v>-2.6452038349624472E-2</v>
      </c>
      <c r="L2282" s="21">
        <v>-0.99999999999999789</v>
      </c>
      <c r="M2282" s="21">
        <v>-0.99999999999999789</v>
      </c>
      <c r="N2282" s="21">
        <v>-0.52904076699248881</v>
      </c>
      <c r="O2282" s="21">
        <v>1.065888720579484</v>
      </c>
      <c r="P2282" s="21">
        <v>-1.3157910511373369E-2</v>
      </c>
      <c r="Q2282" s="21">
        <v>3.221746258891296</v>
      </c>
      <c r="R2282" s="21">
        <v>0.79527471915295112</v>
      </c>
      <c r="S2282" s="21">
        <v>0.33333333333333237</v>
      </c>
      <c r="T2282" s="21">
        <v>0.15682495768098109</v>
      </c>
      <c r="U2282" s="21">
        <v>7.7891575321826639E-2</v>
      </c>
      <c r="V2282" s="21">
        <v>0</v>
      </c>
      <c r="W2282" s="21">
        <v>23.780076187430595</v>
      </c>
      <c r="X2282" s="21">
        <v>0.65572252338883907</v>
      </c>
      <c r="Y2282" s="21">
        <v>-0.99999999999999789</v>
      </c>
      <c r="Z2282" s="21">
        <v>-0.99999999999999789</v>
      </c>
      <c r="AA2282" s="21">
        <v>14.75544843858296</v>
      </c>
      <c r="AB2282" s="21">
        <v>-4.2949766706315944E-2</v>
      </c>
      <c r="AC2282" s="21">
        <v>4.2915899395789214E-2</v>
      </c>
      <c r="AD2282" s="21">
        <v>-0.19636418204948497</v>
      </c>
      <c r="AE2282" s="21">
        <v>-9.8199024680005813</v>
      </c>
      <c r="AF2282" s="21">
        <v>-0.99999999999999789</v>
      </c>
      <c r="AG2282" s="21">
        <v>-0.99999999999999789</v>
      </c>
      <c r="AH2282" s="21">
        <v>-0.99999999999999789</v>
      </c>
      <c r="AI2282" s="21">
        <v>-2.0755119940771158E-2</v>
      </c>
      <c r="AJ2282" s="21">
        <v>0</v>
      </c>
      <c r="AK2282" s="21">
        <v>-2.9240992106386858E-2</v>
      </c>
      <c r="AL2282" s="21">
        <v>-0.13386155464726893</v>
      </c>
      <c r="AM2282" s="21">
        <v>2.4972039621648755E-2</v>
      </c>
      <c r="AN2282" s="21">
        <v>0.54314893170257783</v>
      </c>
      <c r="AO2282" s="21">
        <v>0.47809603000928419</v>
      </c>
      <c r="AP2282" s="21">
        <v>12.909415519328105</v>
      </c>
      <c r="AQ2282" s="21">
        <v>22.192953886453118</v>
      </c>
      <c r="AR2282" s="21">
        <v>0.56804986633614019</v>
      </c>
      <c r="AS2282" s="21">
        <v>0.62927048503921457</v>
      </c>
      <c r="AT2282" s="21">
        <v>-0.99999999999999789</v>
      </c>
      <c r="AU2282" s="21">
        <v>-0.99999999999999789</v>
      </c>
      <c r="AV2282" s="21">
        <v>0.65619209766822573</v>
      </c>
      <c r="AW2282" s="21">
        <v>28.730752678490553</v>
      </c>
      <c r="AX2282" s="21">
        <v>28.315650279675133</v>
      </c>
      <c r="AY2282" s="21">
        <v>0.31406927225989889</v>
      </c>
      <c r="AZ2282" s="21">
        <v>-16.911688263243629</v>
      </c>
      <c r="BA2282" s="26">
        <v>1390.4327568140086</v>
      </c>
    </row>
    <row r="2283" spans="1:100" x14ac:dyDescent="0.25">
      <c r="A2283">
        <v>5310</v>
      </c>
      <c r="B2283" t="s">
        <v>2592</v>
      </c>
      <c r="C2283" s="26">
        <v>3</v>
      </c>
      <c r="D2283" s="21">
        <v>3.4978288428842217</v>
      </c>
      <c r="E2283" s="21">
        <v>3.5219022363252743E-2</v>
      </c>
      <c r="F2283" s="21">
        <v>-0.40116541364507202</v>
      </c>
      <c r="G2283" s="21">
        <v>-0.38117872811926334</v>
      </c>
      <c r="H2283" s="21">
        <v>-0.18051384216723015</v>
      </c>
      <c r="I2283" s="21">
        <v>0</v>
      </c>
      <c r="J2283" s="21">
        <v>-10.830830530033808</v>
      </c>
      <c r="K2283" s="21">
        <v>-0.18051384216723015</v>
      </c>
      <c r="L2283" s="21">
        <v>-0.99999999999999978</v>
      </c>
      <c r="M2283" s="21">
        <v>-0.99999999999999978</v>
      </c>
      <c r="N2283" s="21">
        <v>-3.6102768433446024</v>
      </c>
      <c r="O2283" s="21">
        <v>-7.7141804152688511</v>
      </c>
      <c r="P2283" s="21">
        <v>1.7285987252397081</v>
      </c>
      <c r="Q2283" s="21">
        <v>-0.87195040607988117</v>
      </c>
      <c r="R2283" s="21">
        <v>-9.2393155194172599E-2</v>
      </c>
      <c r="S2283" s="21">
        <v>0.33333333333333309</v>
      </c>
      <c r="T2283" s="21">
        <v>0.37502552645645343</v>
      </c>
      <c r="U2283" s="21">
        <v>-2.4707638965755552E-2</v>
      </c>
      <c r="V2283" s="21">
        <v>-1.2345048779805381E-2</v>
      </c>
      <c r="W2283" s="21">
        <v>34.072800568458227</v>
      </c>
      <c r="X2283" s="21">
        <v>0.75770277374991402</v>
      </c>
      <c r="Y2283" s="21">
        <v>-0.99999999999999978</v>
      </c>
      <c r="Z2283" s="21">
        <v>-0.99999999999999978</v>
      </c>
      <c r="AA2283" s="21">
        <v>19.068116263097703</v>
      </c>
      <c r="AB2283" s="21">
        <v>-0.16930980415697414</v>
      </c>
      <c r="AC2283" s="21">
        <v>-6.511730476072318E-2</v>
      </c>
      <c r="AD2283" s="21">
        <v>-6.3818714085629877E-2</v>
      </c>
      <c r="AE2283" s="21">
        <v>-14.912291150166382</v>
      </c>
      <c r="AF2283" s="21">
        <v>-0.99999999999999978</v>
      </c>
      <c r="AG2283" s="21">
        <v>-0.99999999999999978</v>
      </c>
      <c r="AH2283" s="21">
        <v>-0.99999999999999978</v>
      </c>
      <c r="AI2283" s="21">
        <v>0</v>
      </c>
      <c r="AJ2283" s="21">
        <v>-1.2345048779805381E-2</v>
      </c>
      <c r="AK2283" s="21">
        <v>2.5871928935804939E-2</v>
      </c>
      <c r="AL2283" s="21">
        <v>0.17614877193264167</v>
      </c>
      <c r="AM2283" s="21">
        <v>-0.12622675939082909</v>
      </c>
      <c r="AN2283" s="21">
        <v>0.11901204370454097</v>
      </c>
      <c r="AO2283" s="21">
        <v>-3.0263093400917023</v>
      </c>
      <c r="AP2283" s="21">
        <v>3.8560449522767328</v>
      </c>
      <c r="AQ2283" s="21">
        <v>23.241970038424434</v>
      </c>
      <c r="AR2283" s="21">
        <v>0.67130617204422582</v>
      </c>
      <c r="AS2283" s="21">
        <v>0.57718893158268392</v>
      </c>
      <c r="AT2283" s="21">
        <v>-0.99999999999999978</v>
      </c>
      <c r="AU2283" s="21">
        <v>-0.99999999999999978</v>
      </c>
      <c r="AV2283" s="21">
        <v>-0.47357188331343603</v>
      </c>
      <c r="AW2283" s="21">
        <v>15.209980800105603</v>
      </c>
      <c r="AX2283" s="21">
        <v>13.975475922125066</v>
      </c>
      <c r="AY2283" s="21">
        <v>-2.582693663303201E-3</v>
      </c>
      <c r="AZ2283" s="21">
        <v>-19.438052716745833</v>
      </c>
      <c r="BA2283" s="26">
        <v>1368.2219773058084</v>
      </c>
    </row>
    <row r="2284" spans="1:100" x14ac:dyDescent="0.25">
      <c r="A2284">
        <v>5312</v>
      </c>
      <c r="B2284" t="s">
        <v>2593</v>
      </c>
      <c r="C2284" s="26">
        <v>3</v>
      </c>
      <c r="D2284" s="21">
        <v>4.7053757038700406</v>
      </c>
      <c r="E2284" s="21">
        <v>0</v>
      </c>
      <c r="F2284" s="21">
        <v>1.2802235369287784</v>
      </c>
      <c r="G2284" s="21">
        <v>1.2802235369287784</v>
      </c>
      <c r="H2284" s="21">
        <v>0.12889920495046112</v>
      </c>
      <c r="I2284" s="21">
        <v>0</v>
      </c>
      <c r="J2284" s="21">
        <v>7.7339522970276695</v>
      </c>
      <c r="K2284" s="21">
        <v>0.12889920495046112</v>
      </c>
      <c r="L2284" s="21">
        <v>-1</v>
      </c>
      <c r="M2284" s="21">
        <v>-1</v>
      </c>
      <c r="N2284" s="21">
        <v>2.5779840990092224</v>
      </c>
      <c r="O2284" s="21">
        <v>13.719551537826481</v>
      </c>
      <c r="P2284" s="21">
        <v>0.63956077702156267</v>
      </c>
      <c r="Q2284" s="21">
        <v>0.88496959603226144</v>
      </c>
      <c r="R2284" s="21">
        <v>0.33549337483791075</v>
      </c>
      <c r="S2284" s="21">
        <v>0.36414607049968611</v>
      </c>
      <c r="T2284" s="21">
        <v>0.25514019919938785</v>
      </c>
      <c r="U2284" s="21">
        <v>-2.6651853224178707E-3</v>
      </c>
      <c r="V2284" s="21">
        <v>0</v>
      </c>
      <c r="W2284" s="21">
        <v>19.508875177047827</v>
      </c>
      <c r="X2284" s="21">
        <v>0.3867398332284217</v>
      </c>
      <c r="Y2284" s="21">
        <v>-1</v>
      </c>
      <c r="Z2284" s="21">
        <v>-1</v>
      </c>
      <c r="AA2284" s="21">
        <v>8.0660883069734215</v>
      </c>
      <c r="AB2284" s="21">
        <v>-0.25499442953372387</v>
      </c>
      <c r="AC2284" s="21">
        <v>0.11863970857481085</v>
      </c>
      <c r="AD2284" s="21">
        <v>-9.9210883939332875E-2</v>
      </c>
      <c r="AE2284" s="21">
        <v>-11.778280244912297</v>
      </c>
      <c r="AF2284" s="21">
        <v>-1</v>
      </c>
      <c r="AG2284" s="21">
        <v>-1</v>
      </c>
      <c r="AH2284" s="21">
        <v>-1</v>
      </c>
      <c r="AI2284" s="21">
        <v>-5.4669688118524924E-3</v>
      </c>
      <c r="AJ2284" s="21">
        <v>0</v>
      </c>
      <c r="AK2284" s="21">
        <v>0.79676103492763328</v>
      </c>
      <c r="AL2284" s="21">
        <v>1.0682626452853056E-2</v>
      </c>
      <c r="AM2284" s="21">
        <v>0.41499218882598038</v>
      </c>
      <c r="AN2284" s="21">
        <v>0.22079883085261814</v>
      </c>
      <c r="AO2284" s="21">
        <v>14.358609895287678</v>
      </c>
      <c r="AP2284" s="21">
        <v>5.573383903579721</v>
      </c>
      <c r="AQ2284" s="21">
        <v>27.24282747407549</v>
      </c>
      <c r="AR2284" s="21">
        <v>0.61662108437665564</v>
      </c>
      <c r="AS2284" s="21">
        <v>0.51563903817888312</v>
      </c>
      <c r="AT2284" s="21">
        <v>-1</v>
      </c>
      <c r="AU2284" s="21">
        <v>-1</v>
      </c>
      <c r="AV2284" s="21">
        <v>1.6157169117666896</v>
      </c>
      <c r="AW2284" s="21">
        <v>27.359023748379652</v>
      </c>
      <c r="AX2284" s="21">
        <v>27.249684372142607</v>
      </c>
      <c r="AY2284" s="21">
        <v>-0.19566755400694769</v>
      </c>
      <c r="AZ2284" s="21">
        <v>-108.05120931026757</v>
      </c>
      <c r="BA2284" s="26">
        <v>1271.1328112798415</v>
      </c>
      <c r="CU2284" t="e">
        <v>#N/A</v>
      </c>
      <c r="CV2284" t="e">
        <v>#N/A</v>
      </c>
    </row>
    <row r="2285" spans="1:100" x14ac:dyDescent="0.25">
      <c r="A2285">
        <v>5314</v>
      </c>
      <c r="B2285" t="s">
        <v>2594</v>
      </c>
      <c r="C2285" s="26">
        <v>3</v>
      </c>
      <c r="D2285" s="21">
        <v>3.0983133631187671</v>
      </c>
      <c r="E2285" s="21">
        <v>0</v>
      </c>
      <c r="F2285" s="21">
        <v>0.10807342848193559</v>
      </c>
      <c r="G2285" s="21">
        <v>0.10807342848193559</v>
      </c>
      <c r="H2285" s="21">
        <v>-0.18505253248163836</v>
      </c>
      <c r="I2285" s="21">
        <v>0</v>
      </c>
      <c r="J2285" s="21">
        <v>-11.103151948898304</v>
      </c>
      <c r="K2285" s="21">
        <v>-0.18505253248163836</v>
      </c>
      <c r="L2285" s="21">
        <v>-0.99999999999999956</v>
      </c>
      <c r="M2285" s="21">
        <v>-0.99999999999999956</v>
      </c>
      <c r="N2285" s="21">
        <v>-3.701050649632768</v>
      </c>
      <c r="O2285" s="21">
        <v>-7.8967651572976028</v>
      </c>
      <c r="P2285" s="21">
        <v>-0.198677287991183</v>
      </c>
      <c r="Q2285" s="21">
        <v>-0.24344796555761161</v>
      </c>
      <c r="R2285" s="21">
        <v>-8.417257526561954E-2</v>
      </c>
      <c r="S2285" s="21">
        <v>0.33333333333333298</v>
      </c>
      <c r="T2285" s="21">
        <v>0.17813925527485788</v>
      </c>
      <c r="U2285" s="21">
        <v>-0.3202908237236316</v>
      </c>
      <c r="V2285" s="21">
        <v>7.5038943255516157E-4</v>
      </c>
      <c r="W2285" s="21">
        <v>15.079387471950106</v>
      </c>
      <c r="X2285" s="21">
        <v>-0.73927799592481436</v>
      </c>
      <c r="Y2285" s="21">
        <v>-0.99999999999999956</v>
      </c>
      <c r="Z2285" s="21">
        <v>-0.99999999999999956</v>
      </c>
      <c r="AA2285" s="21">
        <v>33.268040930922723</v>
      </c>
      <c r="AB2285" s="21">
        <v>3.6997155930094366E-2</v>
      </c>
      <c r="AC2285" s="21">
        <v>0.26504752690723132</v>
      </c>
      <c r="AD2285" s="21">
        <v>6.3411837847438868E-2</v>
      </c>
      <c r="AE2285" s="21">
        <v>18.272826034238232</v>
      </c>
      <c r="AF2285" s="21">
        <v>-0.99999999999999956</v>
      </c>
      <c r="AG2285" s="21">
        <v>-0.99999999999999956</v>
      </c>
      <c r="AH2285" s="21">
        <v>-0.99999999999999956</v>
      </c>
      <c r="AI2285" s="21">
        <v>0</v>
      </c>
      <c r="AJ2285" s="21">
        <v>7.5038943255516157E-4</v>
      </c>
      <c r="AK2285" s="21">
        <v>-0.14463699827489257</v>
      </c>
      <c r="AL2285" s="21">
        <v>6.0458084042585805E-2</v>
      </c>
      <c r="AM2285" s="21">
        <v>-8.1768129865513045E-2</v>
      </c>
      <c r="AN2285" s="21">
        <v>0.80484624835705953</v>
      </c>
      <c r="AO2285" s="21">
        <v>-2.7673882380122889</v>
      </c>
      <c r="AP2285" s="21">
        <v>20.423446629139413</v>
      </c>
      <c r="AQ2285" s="21">
        <v>3.9762355230518072</v>
      </c>
      <c r="AR2285" s="21">
        <v>0.19193215431711425</v>
      </c>
      <c r="AS2285" s="21">
        <v>-0.9243305284064528</v>
      </c>
      <c r="AT2285" s="21">
        <v>-0.99999999999999956</v>
      </c>
      <c r="AU2285" s="21">
        <v>-0.99999999999999956</v>
      </c>
      <c r="AV2285" s="21">
        <v>2.3900853216316052E-2</v>
      </c>
      <c r="AW2285" s="21">
        <v>45.794722402764542</v>
      </c>
      <c r="AX2285" s="21">
        <v>45.869761346020063</v>
      </c>
      <c r="AY2285" s="21">
        <v>0.17217696837910068</v>
      </c>
      <c r="AZ2285" s="21">
        <v>-12.303863275995454</v>
      </c>
      <c r="BA2285" s="26">
        <v>1348.6046892447864</v>
      </c>
    </row>
    <row r="2286" spans="1:100" x14ac:dyDescent="0.25">
      <c r="A2286">
        <v>5316</v>
      </c>
      <c r="B2286" t="s">
        <v>2595</v>
      </c>
      <c r="C2286" s="26">
        <v>3</v>
      </c>
      <c r="D2286" s="21">
        <v>5.6084889357082792</v>
      </c>
      <c r="E2286" s="21">
        <v>1.7472140272770174E-3</v>
      </c>
      <c r="F2286" s="21">
        <v>0.25344961142625133</v>
      </c>
      <c r="G2286" s="21">
        <v>0.25344961142625133</v>
      </c>
      <c r="H2286" s="21">
        <v>0.19083119039728164</v>
      </c>
      <c r="I2286" s="21">
        <v>0</v>
      </c>
      <c r="J2286" s="21">
        <v>11.449871423836896</v>
      </c>
      <c r="K2286" s="21">
        <v>0.19083119039728164</v>
      </c>
      <c r="L2286" s="21">
        <v>-0.99999999999999856</v>
      </c>
      <c r="M2286" s="21">
        <v>-0.99999999999999856</v>
      </c>
      <c r="N2286" s="21">
        <v>3.8166238079456321</v>
      </c>
      <c r="O2286" s="21">
        <v>17.311809970971439</v>
      </c>
      <c r="P2286" s="21">
        <v>0.97224641642210852</v>
      </c>
      <c r="Q2286" s="21">
        <v>-0.17363782374162959</v>
      </c>
      <c r="R2286" s="21">
        <v>4.7433778438313395E-2</v>
      </c>
      <c r="S2286" s="21">
        <v>0.33333333333333276</v>
      </c>
      <c r="T2286" s="21">
        <v>0.38751706139688041</v>
      </c>
      <c r="U2286" s="21">
        <v>0.39818783672693958</v>
      </c>
      <c r="V2286" s="21">
        <v>6.8539721379836469E-3</v>
      </c>
      <c r="W2286" s="21">
        <v>37.402440527914223</v>
      </c>
      <c r="X2286" s="21">
        <v>2.1986038969302535</v>
      </c>
      <c r="Y2286" s="21">
        <v>-0.99999999999999856</v>
      </c>
      <c r="Z2286" s="21">
        <v>-0.99999999999999856</v>
      </c>
      <c r="AA2286" s="21">
        <v>76.044017782485668</v>
      </c>
      <c r="AB2286" s="21">
        <v>0.36320366434188861</v>
      </c>
      <c r="AC2286" s="21">
        <v>0.20438955272194853</v>
      </c>
      <c r="AD2286" s="21">
        <v>0.2042896524588256</v>
      </c>
      <c r="AE2286" s="21">
        <v>38.594143476133141</v>
      </c>
      <c r="AF2286" s="21">
        <v>-0.99999999999999856</v>
      </c>
      <c r="AG2286" s="21">
        <v>-0.99999999999999856</v>
      </c>
      <c r="AH2286" s="21">
        <v>-0.99999999999999856</v>
      </c>
      <c r="AI2286" s="21">
        <v>0</v>
      </c>
      <c r="AJ2286" s="21">
        <v>6.8539721379836469E-3</v>
      </c>
      <c r="AK2286" s="21">
        <v>0.15846978875831208</v>
      </c>
      <c r="AL2286" s="21">
        <v>0.1502586665362739</v>
      </c>
      <c r="AM2286" s="21">
        <v>0.34000798942612764</v>
      </c>
      <c r="AN2286" s="21">
        <v>-0.14043795640235893</v>
      </c>
      <c r="AO2286" s="21">
        <v>9.2925486794447494</v>
      </c>
      <c r="AP2286" s="21">
        <v>-2.7596555773776039</v>
      </c>
      <c r="AQ2286" s="21">
        <v>48.852311951751133</v>
      </c>
      <c r="AR2286" s="21">
        <v>1.1258922035951375</v>
      </c>
      <c r="AS2286" s="21">
        <v>2.3894350873275338</v>
      </c>
      <c r="AT2286" s="21">
        <v>-0.99999999999999856</v>
      </c>
      <c r="AU2286" s="21">
        <v>-0.99999999999999856</v>
      </c>
      <c r="AV2286" s="21">
        <v>0.30088338986456487</v>
      </c>
      <c r="AW2286" s="21">
        <v>90.59617217607952</v>
      </c>
      <c r="AX2286" s="21">
        <v>91.281569389877902</v>
      </c>
      <c r="AY2286" s="21">
        <v>0.21528688139258312</v>
      </c>
      <c r="AZ2286" s="21">
        <v>-6.0377301996430388</v>
      </c>
      <c r="BA2286" s="26">
        <v>1480.9617227353285</v>
      </c>
    </row>
    <row r="2287" spans="1:100" x14ac:dyDescent="0.25">
      <c r="A2287">
        <v>5317</v>
      </c>
      <c r="B2287" t="s">
        <v>2596</v>
      </c>
      <c r="C2287" s="26">
        <v>3</v>
      </c>
      <c r="D2287" s="21">
        <v>0.52944138647959627</v>
      </c>
      <c r="E2287" s="21">
        <v>0</v>
      </c>
      <c r="F2287" s="21">
        <v>-0.70528610239595968</v>
      </c>
      <c r="G2287" s="21">
        <v>-0.70528610239595968</v>
      </c>
      <c r="H2287" s="21">
        <v>-7.091039809476947E-2</v>
      </c>
      <c r="I2287" s="21">
        <v>0</v>
      </c>
      <c r="J2287" s="21">
        <v>-4.2546238856861658</v>
      </c>
      <c r="K2287" s="21">
        <v>-7.091039809476947E-2</v>
      </c>
      <c r="L2287" s="21">
        <v>-0.99999999999999989</v>
      </c>
      <c r="M2287" s="21">
        <v>-0.99999999999999989</v>
      </c>
      <c r="N2287" s="21">
        <v>-1.4182079618953889</v>
      </c>
      <c r="O2287" s="21">
        <v>-4.4304686016025343</v>
      </c>
      <c r="P2287" s="21">
        <v>0.53278852736261384</v>
      </c>
      <c r="Q2287" s="21">
        <v>3.8559770498077928</v>
      </c>
      <c r="R2287" s="21">
        <v>1.2400377997399679</v>
      </c>
      <c r="S2287" s="21">
        <v>0.33333333333333359</v>
      </c>
      <c r="T2287" s="21">
        <v>0.10542333263697026</v>
      </c>
      <c r="U2287" s="21">
        <v>0.17175959976517124</v>
      </c>
      <c r="V2287" s="21">
        <v>0</v>
      </c>
      <c r="W2287" s="21">
        <v>27.257066553209778</v>
      </c>
      <c r="X2287" s="21">
        <v>0.97992327776079591</v>
      </c>
      <c r="Y2287" s="21">
        <v>-0.99999999999999989</v>
      </c>
      <c r="Z2287" s="21">
        <v>-0.99999999999999989</v>
      </c>
      <c r="AA2287" s="21">
        <v>50.304525595434399</v>
      </c>
      <c r="AB2287" s="21">
        <v>9.4407772329758749E-2</v>
      </c>
      <c r="AC2287" s="21">
        <v>0.18611581445719108</v>
      </c>
      <c r="AD2287" s="21">
        <v>0.15562483806274319</v>
      </c>
      <c r="AE2287" s="21">
        <v>21.807421242484651</v>
      </c>
      <c r="AF2287" s="21">
        <v>-0.99999999999999989</v>
      </c>
      <c r="AG2287" s="21">
        <v>-0.99999999999999989</v>
      </c>
      <c r="AH2287" s="21">
        <v>-0.99999999999999989</v>
      </c>
      <c r="AI2287" s="21">
        <v>0</v>
      </c>
      <c r="AJ2287" s="21">
        <v>0</v>
      </c>
      <c r="AK2287" s="21">
        <v>-2.5682802672960258E-2</v>
      </c>
      <c r="AL2287" s="21">
        <v>0.12355322048477638</v>
      </c>
      <c r="AM2287" s="21">
        <v>5.9720720174193401E-2</v>
      </c>
      <c r="AN2287" s="21">
        <v>0.12868277376410484</v>
      </c>
      <c r="AO2287" s="21">
        <v>1.3646039909900338</v>
      </c>
      <c r="AP2287" s="21">
        <v>3.8348354465265024</v>
      </c>
      <c r="AQ2287" s="21">
        <v>23.002442667523596</v>
      </c>
      <c r="AR2287" s="21">
        <v>0.61051626573547468</v>
      </c>
      <c r="AS2287" s="21">
        <v>0.90901287966602662</v>
      </c>
      <c r="AT2287" s="21">
        <v>-0.99999999999999989</v>
      </c>
      <c r="AU2287" s="21">
        <v>-0.99999999999999989</v>
      </c>
      <c r="AV2287" s="21">
        <v>0.5347516973440084</v>
      </c>
      <c r="AW2287" s="21">
        <v>49.70889244035839</v>
      </c>
      <c r="AX2287" s="21">
        <v>49.70889244035839</v>
      </c>
      <c r="AY2287" s="21">
        <v>0.34980923906642214</v>
      </c>
      <c r="AZ2287" s="21">
        <v>11.391358501005541</v>
      </c>
      <c r="BA2287" s="26">
        <v>1435.3408708410236</v>
      </c>
      <c r="CU2287" t="e">
        <v>#N/A</v>
      </c>
      <c r="CV2287" t="e">
        <v>#N/A</v>
      </c>
    </row>
    <row r="2288" spans="1:100" x14ac:dyDescent="0.25">
      <c r="A2288">
        <v>5318</v>
      </c>
      <c r="B2288" t="s">
        <v>2597</v>
      </c>
      <c r="C2288" s="26">
        <v>3</v>
      </c>
      <c r="D2288" s="21">
        <v>1.2659819290007455</v>
      </c>
      <c r="E2288" s="21">
        <v>0.74989936400595392</v>
      </c>
      <c r="F2288" s="21">
        <v>-1.7405189982116955</v>
      </c>
      <c r="G2288" s="21">
        <v>-1.5214717650227816</v>
      </c>
      <c r="H2288" s="21">
        <v>0.10464245561007514</v>
      </c>
      <c r="I2288" s="21">
        <v>0</v>
      </c>
      <c r="J2288" s="21">
        <v>6.2785473366045066</v>
      </c>
      <c r="K2288" s="21">
        <v>0.10464245561007514</v>
      </c>
      <c r="L2288" s="21">
        <v>-1.0000000000000002</v>
      </c>
      <c r="M2288" s="21">
        <v>-1.0000000000000002</v>
      </c>
      <c r="N2288" s="21">
        <v>2.0928491122015025</v>
      </c>
      <c r="O2288" s="21">
        <v>6.0230575005824702</v>
      </c>
      <c r="P2288" s="21">
        <v>3.6397854989974996</v>
      </c>
      <c r="Q2288" s="21">
        <v>-4.2642790124840984</v>
      </c>
      <c r="R2288" s="21">
        <v>-0.9859375687952916</v>
      </c>
      <c r="S2288" s="21">
        <v>0.33333333333333331</v>
      </c>
      <c r="T2288" s="21">
        <v>0.39580281901407499</v>
      </c>
      <c r="U2288" s="21">
        <v>6.7536014942267339E-2</v>
      </c>
      <c r="V2288" s="21">
        <v>-5.192013447036333E-3</v>
      </c>
      <c r="W2288" s="21">
        <v>27.473507929302571</v>
      </c>
      <c r="X2288" s="21">
        <v>0.90002256307658979</v>
      </c>
      <c r="Y2288" s="21">
        <v>-1.0000000000000002</v>
      </c>
      <c r="Z2288" s="21">
        <v>-1.0000000000000002</v>
      </c>
      <c r="AA2288" s="21">
        <v>54.402554088292703</v>
      </c>
      <c r="AB2288" s="21">
        <v>0.23613847369581489</v>
      </c>
      <c r="AC2288" s="21">
        <v>0.18991623630227397</v>
      </c>
      <c r="AD2288" s="21">
        <v>0.13224496455761978</v>
      </c>
      <c r="AE2288" s="21">
        <v>27.91498372778543</v>
      </c>
      <c r="AF2288" s="21">
        <v>-1.0000000000000002</v>
      </c>
      <c r="AG2288" s="21">
        <v>-1.0000000000000002</v>
      </c>
      <c r="AH2288" s="21">
        <v>-1.0000000000000002</v>
      </c>
      <c r="AI2288" s="21">
        <v>-6.9855613834593197E-2</v>
      </c>
      <c r="AJ2288" s="21">
        <v>-5.192013447036333E-3</v>
      </c>
      <c r="AK2288" s="21">
        <v>-4.693314980675465E-3</v>
      </c>
      <c r="AL2288" s="21">
        <v>0.23474026280518584</v>
      </c>
      <c r="AM2288" s="21">
        <v>1.1473512350683283E-2</v>
      </c>
      <c r="AN2288" s="21">
        <v>0.30116317202120141</v>
      </c>
      <c r="AO2288" s="21">
        <v>0.26337123386370492</v>
      </c>
      <c r="AP2288" s="21">
        <v>8.7027806145559641</v>
      </c>
      <c r="AQ2288" s="21">
        <v>33.75205526590706</v>
      </c>
      <c r="AR2288" s="21">
        <v>0.79148015384263903</v>
      </c>
      <c r="AS2288" s="21">
        <v>1.0046650186866655</v>
      </c>
      <c r="AT2288" s="21">
        <v>-1.0000000000000002</v>
      </c>
      <c r="AU2288" s="21">
        <v>-1.0000000000000002</v>
      </c>
      <c r="AV2288" s="21">
        <v>-2.5074093338180727</v>
      </c>
      <c r="AW2288" s="21">
        <v>69.128392203431133</v>
      </c>
      <c r="AX2288" s="21">
        <v>67.212078582035659</v>
      </c>
      <c r="AY2288" s="21">
        <v>6.6210431586273405E-2</v>
      </c>
      <c r="AZ2288" s="21">
        <v>0.95728701252892701</v>
      </c>
      <c r="BA2288" s="26">
        <v>1446.6066966174551</v>
      </c>
    </row>
    <row r="2289" spans="1:100" x14ac:dyDescent="0.25">
      <c r="A2289">
        <v>5324</v>
      </c>
      <c r="B2289" t="s">
        <v>2598</v>
      </c>
      <c r="C2289" s="26">
        <v>3</v>
      </c>
      <c r="D2289" s="21">
        <v>3.7535905982580831</v>
      </c>
      <c r="E2289" s="21">
        <v>0</v>
      </c>
      <c r="F2289" s="21">
        <v>-0.52084086685821918</v>
      </c>
      <c r="G2289" s="21">
        <v>-0.52084086685821918</v>
      </c>
      <c r="H2289" s="21">
        <v>-4.7497923343043501E-2</v>
      </c>
      <c r="I2289" s="21">
        <v>0</v>
      </c>
      <c r="J2289" s="21">
        <v>-2.8498754005826097</v>
      </c>
      <c r="K2289" s="21">
        <v>-4.7497923343043501E-2</v>
      </c>
      <c r="L2289" s="21">
        <v>-0.99999999999999811</v>
      </c>
      <c r="M2289" s="21">
        <v>-0.99999999999999811</v>
      </c>
      <c r="N2289" s="21">
        <v>-0.9499584668608696</v>
      </c>
      <c r="O2289" s="21">
        <v>0.38287433081725547</v>
      </c>
      <c r="P2289" s="21">
        <v>-0.73039771705076983</v>
      </c>
      <c r="Q2289" s="21">
        <v>-0.48190344955794823</v>
      </c>
      <c r="R2289" s="21">
        <v>-0.32275061749179096</v>
      </c>
      <c r="S2289" s="21">
        <v>0.33333333333333293</v>
      </c>
      <c r="T2289" s="21">
        <v>0.27952769234413799</v>
      </c>
      <c r="U2289" s="21">
        <v>0.26382256690712863</v>
      </c>
      <c r="V2289" s="21">
        <v>-1.8979012807318476E-2</v>
      </c>
      <c r="W2289" s="21">
        <v>36.208100124812951</v>
      </c>
      <c r="X2289" s="21">
        <v>1.5512071267290442</v>
      </c>
      <c r="Y2289" s="21">
        <v>-0.99999999999999811</v>
      </c>
      <c r="Z2289" s="21">
        <v>-0.99999999999999811</v>
      </c>
      <c r="AA2289" s="21">
        <v>49.935753726469699</v>
      </c>
      <c r="AB2289" s="21">
        <v>3.3030291505076782E-2</v>
      </c>
      <c r="AC2289" s="21">
        <v>0.19629159746788047</v>
      </c>
      <c r="AD2289" s="21">
        <v>5.1686195410013458E-2</v>
      </c>
      <c r="AE2289" s="21">
        <v>14.050404219148536</v>
      </c>
      <c r="AF2289" s="21">
        <v>-0.99999999999999811</v>
      </c>
      <c r="AG2289" s="21">
        <v>-0.99999999999999811</v>
      </c>
      <c r="AH2289" s="21">
        <v>-0.99999999999999811</v>
      </c>
      <c r="AI2289" s="21">
        <v>0</v>
      </c>
      <c r="AJ2289" s="21">
        <v>-1.8979012807318476E-2</v>
      </c>
      <c r="AK2289" s="21">
        <v>4.5693491868429942E-2</v>
      </c>
      <c r="AL2289" s="21">
        <v>0.11125887927202982</v>
      </c>
      <c r="AM2289" s="21">
        <v>0.38818259172696989</v>
      </c>
      <c r="AN2289" s="21">
        <v>-4.4107425289840518E-2</v>
      </c>
      <c r="AO2289" s="21">
        <v>9.9330322525163908</v>
      </c>
      <c r="AP2289" s="21">
        <v>-0.54639123588586502</v>
      </c>
      <c r="AQ2289" s="21">
        <v>33.358224724230361</v>
      </c>
      <c r="AR2289" s="21">
        <v>0.85770457977728043</v>
      </c>
      <c r="AS2289" s="21">
        <v>1.5037092033860002</v>
      </c>
      <c r="AT2289" s="21">
        <v>-0.99999999999999811</v>
      </c>
      <c r="AU2289" s="21">
        <v>-0.99999999999999811</v>
      </c>
      <c r="AV2289" s="21">
        <v>-0.84359148435001019</v>
      </c>
      <c r="AW2289" s="21">
        <v>49.77223682140108</v>
      </c>
      <c r="AX2289" s="21">
        <v>47.87433554066925</v>
      </c>
      <c r="AY2289" s="21">
        <v>4.1259292300173341E-2</v>
      </c>
      <c r="AZ2289" s="21">
        <v>-13.680283889795028</v>
      </c>
      <c r="BA2289" s="26">
        <v>1421.7091448107965</v>
      </c>
    </row>
    <row r="2290" spans="1:100" x14ac:dyDescent="0.25">
      <c r="A2290">
        <v>5325</v>
      </c>
      <c r="B2290" t="s">
        <v>2599</v>
      </c>
      <c r="C2290" s="26">
        <v>3</v>
      </c>
      <c r="D2290" s="21">
        <v>1.4576869482056161</v>
      </c>
      <c r="E2290" s="21">
        <v>-1.1844409293635914E-3</v>
      </c>
      <c r="F2290" s="21">
        <v>0.43669242115147044</v>
      </c>
      <c r="G2290" s="21">
        <v>0.43669242115147044</v>
      </c>
      <c r="H2290" s="21">
        <v>8.7842728616445459E-2</v>
      </c>
      <c r="I2290" s="21">
        <v>0</v>
      </c>
      <c r="J2290" s="21">
        <v>5.2705637169867288</v>
      </c>
      <c r="K2290" s="21">
        <v>8.7842728616445459E-2</v>
      </c>
      <c r="L2290" s="21">
        <v>-0.99999999999999867</v>
      </c>
      <c r="M2290" s="21">
        <v>-0.99999999999999867</v>
      </c>
      <c r="N2290" s="21">
        <v>1.7568545723289095</v>
      </c>
      <c r="O2290" s="21">
        <v>7.1649430863438148</v>
      </c>
      <c r="P2290" s="21">
        <v>-8.2515915791448291E-2</v>
      </c>
      <c r="Q2290" s="21">
        <v>6.2291070277237486</v>
      </c>
      <c r="R2290" s="21">
        <v>2.1061142083963449</v>
      </c>
      <c r="S2290" s="21">
        <v>0.33333333333333293</v>
      </c>
      <c r="T2290" s="21">
        <v>0.16378922375818461</v>
      </c>
      <c r="U2290" s="21">
        <v>-5.4659330672772677E-2</v>
      </c>
      <c r="V2290" s="21">
        <v>-1.9948843711048454E-3</v>
      </c>
      <c r="W2290" s="21">
        <v>14.105024537247788</v>
      </c>
      <c r="X2290" s="21">
        <v>9.1290899822046995E-3</v>
      </c>
      <c r="Y2290" s="21">
        <v>-0.99999999999999867</v>
      </c>
      <c r="Z2290" s="21">
        <v>-0.99999999999999867</v>
      </c>
      <c r="AA2290" s="21">
        <v>8.0341599347803054</v>
      </c>
      <c r="AB2290" s="21">
        <v>-0.1468093534798357</v>
      </c>
      <c r="AC2290" s="21">
        <v>-6.7712586238402234E-2</v>
      </c>
      <c r="AD2290" s="21">
        <v>5.098236350096131E-2</v>
      </c>
      <c r="AE2290" s="21">
        <v>-8.1769788108638171</v>
      </c>
      <c r="AF2290" s="21">
        <v>-0.99999999999999867</v>
      </c>
      <c r="AG2290" s="21">
        <v>-0.99999999999999867</v>
      </c>
      <c r="AH2290" s="21">
        <v>-0.99999999999999867</v>
      </c>
      <c r="AI2290" s="21">
        <v>0</v>
      </c>
      <c r="AJ2290" s="21">
        <v>-1.9948843711048454E-3</v>
      </c>
      <c r="AK2290" s="21">
        <v>-0.14828127362575319</v>
      </c>
      <c r="AL2290" s="21">
        <v>9.5592655518769942E-2</v>
      </c>
      <c r="AM2290" s="21">
        <v>-1.7697745034434807E-2</v>
      </c>
      <c r="AN2290" s="21">
        <v>-0.10432404708736033</v>
      </c>
      <c r="AO2290" s="21">
        <v>-1.1838499939896356</v>
      </c>
      <c r="AP2290" s="21">
        <v>-2.1301378995901579</v>
      </c>
      <c r="AQ2290" s="21">
        <v>19.375588254234515</v>
      </c>
      <c r="AR2290" s="21">
        <v>0.44046834204764013</v>
      </c>
      <c r="AS2290" s="21">
        <v>9.6971818598650242E-2</v>
      </c>
      <c r="AT2290" s="21">
        <v>-0.99999999999999867</v>
      </c>
      <c r="AU2290" s="21">
        <v>-0.99999999999999867</v>
      </c>
      <c r="AV2290" s="21">
        <v>2.5428066295478167</v>
      </c>
      <c r="AW2290" s="21">
        <v>13.068965121533953</v>
      </c>
      <c r="AX2290" s="21">
        <v>12.869476684423468</v>
      </c>
      <c r="AY2290" s="21">
        <v>-3.4289635160080906E-2</v>
      </c>
      <c r="AZ2290" s="21">
        <v>-62.764840686755782</v>
      </c>
      <c r="BA2290" s="26">
        <v>1347.8867605927767</v>
      </c>
    </row>
    <row r="2291" spans="1:100" x14ac:dyDescent="0.25">
      <c r="A2291">
        <v>5326</v>
      </c>
      <c r="B2291" t="s">
        <v>2600</v>
      </c>
      <c r="C2291" s="26">
        <v>3</v>
      </c>
      <c r="D2291" s="21">
        <v>-0.10939217033248957</v>
      </c>
      <c r="E2291" s="21">
        <v>7.1832897651012096E-3</v>
      </c>
      <c r="F2291" s="21">
        <v>0.48881175528621079</v>
      </c>
      <c r="G2291" s="21">
        <v>0.48881175528621079</v>
      </c>
      <c r="H2291" s="21">
        <v>-0.13728250779734108</v>
      </c>
      <c r="I2291" s="21">
        <v>0</v>
      </c>
      <c r="J2291" s="21">
        <v>-8.2369504678404635</v>
      </c>
      <c r="K2291" s="21">
        <v>-0.13728250779734108</v>
      </c>
      <c r="L2291" s="21">
        <v>-0.99999999999999989</v>
      </c>
      <c r="M2291" s="21">
        <v>-0.99999999999999989</v>
      </c>
      <c r="N2291" s="21">
        <v>-2.7456501559468225</v>
      </c>
      <c r="O2291" s="21">
        <v>-7.8575308828867465</v>
      </c>
      <c r="P2291" s="21">
        <v>-2.0275080381243256</v>
      </c>
      <c r="Q2291" s="21">
        <v>2.1048959593802428</v>
      </c>
      <c r="R2291" s="21">
        <v>0.50502814809069785</v>
      </c>
      <c r="S2291" s="21">
        <v>0.33755561934559342</v>
      </c>
      <c r="T2291" s="21">
        <v>4.7163803245985778E-2</v>
      </c>
      <c r="U2291" s="21">
        <v>7.3799862201500616E-2</v>
      </c>
      <c r="V2291" s="21">
        <v>-1.9043474622548302E-2</v>
      </c>
      <c r="W2291" s="21">
        <v>23.070332718714887</v>
      </c>
      <c r="X2291" s="21">
        <v>0.42501065639401125</v>
      </c>
      <c r="Y2291" s="21">
        <v>-0.99999999999999989</v>
      </c>
      <c r="Z2291" s="21">
        <v>-0.99999999999999989</v>
      </c>
      <c r="AA2291" s="21">
        <v>55.042384952643289</v>
      </c>
      <c r="AB2291" s="21">
        <v>0.20040837840456807</v>
      </c>
      <c r="AC2291" s="21">
        <v>0.29375100855885816</v>
      </c>
      <c r="AD2291" s="21">
        <v>0.13518109475332785</v>
      </c>
      <c r="AE2291" s="21">
        <v>31.467024085837721</v>
      </c>
      <c r="AF2291" s="21">
        <v>-0.99999999999999989</v>
      </c>
      <c r="AG2291" s="21">
        <v>-0.99999999999999989</v>
      </c>
      <c r="AH2291" s="21">
        <v>-0.99999999999999989</v>
      </c>
      <c r="AI2291" s="21">
        <v>-4.8766914290381876E-3</v>
      </c>
      <c r="AJ2291" s="21">
        <v>-1.9043474622548302E-2</v>
      </c>
      <c r="AK2291" s="21">
        <v>-6.7418905556877878E-2</v>
      </c>
      <c r="AL2291" s="21">
        <v>0.23060013190912387</v>
      </c>
      <c r="AM2291" s="21">
        <v>0.16887388518718599</v>
      </c>
      <c r="AN2291" s="21">
        <v>-4.2496029417031664E-2</v>
      </c>
      <c r="AO2291" s="21">
        <v>3.8847526018952605</v>
      </c>
      <c r="AP2291" s="21">
        <v>9.0599924119829242E-2</v>
      </c>
      <c r="AQ2291" s="21">
        <v>14.833382250874445</v>
      </c>
      <c r="AR2291" s="21">
        <v>0.43947581017053178</v>
      </c>
      <c r="AS2291" s="21">
        <v>0.28772814859667045</v>
      </c>
      <c r="AT2291" s="21">
        <v>-0.99999999999999989</v>
      </c>
      <c r="AU2291" s="21">
        <v>-0.99999999999999989</v>
      </c>
      <c r="AV2291" s="21">
        <v>0.99383990337690831</v>
      </c>
      <c r="AW2291" s="21">
        <v>47.275453993876397</v>
      </c>
      <c r="AX2291" s="21">
        <v>45.273572703040792</v>
      </c>
      <c r="AY2291" s="21">
        <v>1.2741848159617299E-3</v>
      </c>
      <c r="AZ2291" s="21">
        <v>-63.05425770980905</v>
      </c>
      <c r="BA2291" s="26">
        <v>1376.4967027627138</v>
      </c>
    </row>
    <row r="2292" spans="1:100" x14ac:dyDescent="0.25">
      <c r="A2292">
        <v>5327</v>
      </c>
      <c r="B2292" t="s">
        <v>2601</v>
      </c>
      <c r="C2292" s="26">
        <v>3</v>
      </c>
      <c r="D2292" s="21">
        <v>6.720266446623425</v>
      </c>
      <c r="E2292" s="21">
        <v>0</v>
      </c>
      <c r="F2292" s="21">
        <v>0.40102623082212929</v>
      </c>
      <c r="G2292" s="21">
        <v>0.40102623082212929</v>
      </c>
      <c r="H2292" s="21">
        <v>1.1946973711530279E-2</v>
      </c>
      <c r="I2292" s="21">
        <v>0</v>
      </c>
      <c r="J2292" s="21">
        <v>0.71681842269181806</v>
      </c>
      <c r="K2292" s="21">
        <v>1.1946973711530279E-2</v>
      </c>
      <c r="L2292" s="21">
        <v>-0.99999999999999833</v>
      </c>
      <c r="M2292" s="21">
        <v>-0.99999999999999833</v>
      </c>
      <c r="N2292" s="21">
        <v>0.23893947423060577</v>
      </c>
      <c r="O2292" s="21">
        <v>7.8381111001373718</v>
      </c>
      <c r="P2292" s="21">
        <v>0.46865713270451642</v>
      </c>
      <c r="Q2292" s="21">
        <v>3.7285932596826559</v>
      </c>
      <c r="R2292" s="21">
        <v>1.2885169119046083</v>
      </c>
      <c r="S2292" s="21">
        <v>0.33333333333333293</v>
      </c>
      <c r="T2292" s="21">
        <v>0.28007370799422232</v>
      </c>
      <c r="U2292" s="21">
        <v>-6.9030546040185922E-2</v>
      </c>
      <c r="V2292" s="21">
        <v>0</v>
      </c>
      <c r="W2292" s="21">
        <v>21.29718086303356</v>
      </c>
      <c r="X2292" s="21">
        <v>0.28051991403550169</v>
      </c>
      <c r="Y2292" s="21">
        <v>-0.99999999999999833</v>
      </c>
      <c r="Z2292" s="21">
        <v>-0.99999999999999833</v>
      </c>
      <c r="AA2292" s="21">
        <v>41.968617721453306</v>
      </c>
      <c r="AB2292" s="21">
        <v>5.2040593022256887E-2</v>
      </c>
      <c r="AC2292" s="21">
        <v>0.14459993144917083</v>
      </c>
      <c r="AD2292" s="21">
        <v>0.19101787445887516</v>
      </c>
      <c r="AE2292" s="21">
        <v>19.382919946515141</v>
      </c>
      <c r="AF2292" s="21">
        <v>-0.99999999999999833</v>
      </c>
      <c r="AG2292" s="21">
        <v>-0.99999999999999833</v>
      </c>
      <c r="AH2292" s="21">
        <v>-0.99999999999999833</v>
      </c>
      <c r="AI2292" s="21">
        <v>0</v>
      </c>
      <c r="AJ2292" s="21">
        <v>0</v>
      </c>
      <c r="AK2292" s="21">
        <v>0.23122302582040544</v>
      </c>
      <c r="AL2292" s="21">
        <v>9.872186247339361E-2</v>
      </c>
      <c r="AM2292" s="21">
        <v>-0.16158767901918392</v>
      </c>
      <c r="AN2292" s="21">
        <v>5.9367642376707594E-2</v>
      </c>
      <c r="AO2292" s="21">
        <v>-2.8835768463775713</v>
      </c>
      <c r="AP2292" s="21">
        <v>1.9778003717846571</v>
      </c>
      <c r="AQ2292" s="21">
        <v>22.013999285725376</v>
      </c>
      <c r="AR2292" s="21">
        <v>0.54437649528736898</v>
      </c>
      <c r="AS2292" s="21">
        <v>0.29246688774703189</v>
      </c>
      <c r="AT2292" s="21">
        <v>-0.99999999999999833</v>
      </c>
      <c r="AU2292" s="21">
        <v>-0.99999999999999833</v>
      </c>
      <c r="AV2292" s="21">
        <v>1.6895431427267369</v>
      </c>
      <c r="AW2292" s="21">
        <v>51.784529193375334</v>
      </c>
      <c r="AX2292" s="21">
        <v>51.784529193375334</v>
      </c>
      <c r="AY2292" s="21">
        <v>0.236727051812161</v>
      </c>
      <c r="AZ2292" s="21">
        <v>45.752152013375905</v>
      </c>
      <c r="BA2292" s="26">
        <v>1464.8812023934252</v>
      </c>
      <c r="CU2292" t="e">
        <v>#N/A</v>
      </c>
      <c r="CV2292" t="e">
        <v>#N/A</v>
      </c>
    </row>
    <row r="2293" spans="1:100" x14ac:dyDescent="0.25">
      <c r="A2293">
        <v>5329</v>
      </c>
      <c r="B2293" t="s">
        <v>2602</v>
      </c>
      <c r="C2293" s="26">
        <v>3</v>
      </c>
      <c r="D2293" s="21">
        <v>1.2588865094298709</v>
      </c>
      <c r="E2293" s="21">
        <v>0</v>
      </c>
      <c r="F2293" s="21">
        <v>2.0750638707326768E-2</v>
      </c>
      <c r="G2293" s="21">
        <v>2.0750638707326768E-2</v>
      </c>
      <c r="H2293" s="21">
        <v>6.9791766468840458E-2</v>
      </c>
      <c r="I2293" s="21">
        <v>0</v>
      </c>
      <c r="J2293" s="21">
        <v>4.1875059881304271</v>
      </c>
      <c r="K2293" s="21">
        <v>6.9791766468840458E-2</v>
      </c>
      <c r="L2293" s="21">
        <v>-0.99999999999999989</v>
      </c>
      <c r="M2293" s="21">
        <v>-0.99999999999999989</v>
      </c>
      <c r="N2293" s="21">
        <v>1.3958353293768093</v>
      </c>
      <c r="O2293" s="21">
        <v>5.4671431362676248</v>
      </c>
      <c r="P2293" s="21">
        <v>-0.19620803945216186</v>
      </c>
      <c r="Q2293" s="21">
        <v>1.2081104191726102</v>
      </c>
      <c r="R2293" s="21">
        <v>0.35139649983285187</v>
      </c>
      <c r="S2293" s="21">
        <v>0.3361125523540594</v>
      </c>
      <c r="T2293" s="21">
        <v>0.3340292918977476</v>
      </c>
      <c r="U2293" s="21">
        <v>-6.1219201619562756E-2</v>
      </c>
      <c r="V2293" s="21">
        <v>0</v>
      </c>
      <c r="W2293" s="21">
        <v>21.565235046536149</v>
      </c>
      <c r="X2293" s="21">
        <v>0.35616922986912997</v>
      </c>
      <c r="Y2293" s="21">
        <v>-0.99999999999999989</v>
      </c>
      <c r="Z2293" s="21">
        <v>-0.99999999999999989</v>
      </c>
      <c r="AA2293" s="21">
        <v>1.7573301127192549</v>
      </c>
      <c r="AB2293" s="21">
        <v>0.1259078745126144</v>
      </c>
      <c r="AC2293" s="21">
        <v>-0.32368915313796331</v>
      </c>
      <c r="AD2293" s="21">
        <v>-0.20540475004764597</v>
      </c>
      <c r="AE2293" s="21">
        <v>-20.159301433649741</v>
      </c>
      <c r="AF2293" s="21">
        <v>-0.99999999999999989</v>
      </c>
      <c r="AG2293" s="21">
        <v>-0.99999999999999989</v>
      </c>
      <c r="AH2293" s="21">
        <v>-0.99999999999999989</v>
      </c>
      <c r="AI2293" s="21">
        <v>0</v>
      </c>
      <c r="AJ2293" s="21">
        <v>0</v>
      </c>
      <c r="AK2293" s="21">
        <v>5.4576954776471863E-2</v>
      </c>
      <c r="AL2293" s="21">
        <v>-0.17914867083735636</v>
      </c>
      <c r="AM2293" s="21">
        <v>0.60754405672758427</v>
      </c>
      <c r="AN2293" s="21">
        <v>1.8779220469835566E-3</v>
      </c>
      <c r="AO2293" s="21">
        <v>15.461486192071968</v>
      </c>
      <c r="AP2293" s="21">
        <v>-0.84879530301219008</v>
      </c>
      <c r="AQ2293" s="21">
        <v>25.752741034666588</v>
      </c>
      <c r="AR2293" s="21">
        <v>0.60892264263224383</v>
      </c>
      <c r="AS2293" s="21">
        <v>0.42596099633797024</v>
      </c>
      <c r="AT2293" s="21">
        <v>-0.99999999999999989</v>
      </c>
      <c r="AU2293" s="21">
        <v>-0.99999999999999989</v>
      </c>
      <c r="AV2293" s="21">
        <v>0.37214713854017872</v>
      </c>
      <c r="AW2293" s="21">
        <v>6.375677945974692</v>
      </c>
      <c r="AX2293" s="21">
        <v>6.375677945974692</v>
      </c>
      <c r="AY2293" s="21">
        <v>-4.3677180202012618E-2</v>
      </c>
      <c r="AZ2293" s="21">
        <v>-89.761335255718194</v>
      </c>
      <c r="BA2293" s="26">
        <v>1348.5394349676603</v>
      </c>
      <c r="CU2293" t="e">
        <v>#N/A</v>
      </c>
      <c r="CV2293" t="e">
        <v>#N/A</v>
      </c>
    </row>
    <row r="2294" spans="1:100" x14ac:dyDescent="0.25">
      <c r="A2294">
        <v>5331</v>
      </c>
      <c r="B2294" t="s">
        <v>2603</v>
      </c>
      <c r="C2294" s="26">
        <v>3</v>
      </c>
      <c r="D2294" s="21">
        <v>4.9574883637216036</v>
      </c>
      <c r="E2294" s="21">
        <v>3.2953550780397715E-3</v>
      </c>
      <c r="F2294" s="21">
        <v>-0.15159227717388049</v>
      </c>
      <c r="G2294" s="21">
        <v>-0.15159227717388049</v>
      </c>
      <c r="H2294" s="21">
        <v>0.10468815694089831</v>
      </c>
      <c r="I2294" s="21">
        <v>0</v>
      </c>
      <c r="J2294" s="21">
        <v>6.2812894164538982</v>
      </c>
      <c r="K2294" s="21">
        <v>0.10468815694089831</v>
      </c>
      <c r="L2294" s="21">
        <v>-1.0000000000000002</v>
      </c>
      <c r="M2294" s="21">
        <v>-1.0000000000000002</v>
      </c>
      <c r="N2294" s="21">
        <v>2.0937631388179652</v>
      </c>
      <c r="O2294" s="21">
        <v>11.087185503001621</v>
      </c>
      <c r="P2294" s="21">
        <v>-0.47598173366809182</v>
      </c>
      <c r="Q2294" s="21">
        <v>-1.2183459459247272</v>
      </c>
      <c r="R2294" s="21">
        <v>-0.43434799908185706</v>
      </c>
      <c r="S2294" s="21">
        <v>0.33333333333333365</v>
      </c>
      <c r="T2294" s="21">
        <v>0.39354169331332145</v>
      </c>
      <c r="U2294" s="21">
        <v>0.60463809186442963</v>
      </c>
      <c r="V2294" s="21">
        <v>-2.0545002662365579E-4</v>
      </c>
      <c r="W2294" s="21">
        <v>49.064780461742515</v>
      </c>
      <c r="X2294" s="21">
        <v>3.0814513194742554</v>
      </c>
      <c r="Y2294" s="21">
        <v>-1.0000000000000002</v>
      </c>
      <c r="Z2294" s="21">
        <v>-1.0000000000000002</v>
      </c>
      <c r="AA2294" s="21">
        <v>77.494102793590514</v>
      </c>
      <c r="AB2294" s="21">
        <v>3.4599650221337992E-2</v>
      </c>
      <c r="AC2294" s="21">
        <v>0.2478591597984745</v>
      </c>
      <c r="AD2294" s="21">
        <v>0.29481459659878478</v>
      </c>
      <c r="AE2294" s="21">
        <v>28.863670330929839</v>
      </c>
      <c r="AF2294" s="21">
        <v>-1.0000000000000002</v>
      </c>
      <c r="AG2294" s="21">
        <v>-1.0000000000000002</v>
      </c>
      <c r="AH2294" s="21">
        <v>-1.0000000000000002</v>
      </c>
      <c r="AI2294" s="21">
        <v>1.3477937672529581E-3</v>
      </c>
      <c r="AJ2294" s="21">
        <v>-2.0545002662365579E-4</v>
      </c>
      <c r="AK2294" s="21">
        <v>0.22346897886654921</v>
      </c>
      <c r="AL2294" s="21">
        <v>0.31068185915879953</v>
      </c>
      <c r="AM2294" s="21">
        <v>-7.2090191941317563E-2</v>
      </c>
      <c r="AN2294" s="21">
        <v>1.5209818115389739E-2</v>
      </c>
      <c r="AO2294" s="21">
        <v>-0.68490990420019293</v>
      </c>
      <c r="AP2294" s="21">
        <v>1.9336547486787405</v>
      </c>
      <c r="AQ2294" s="21">
        <v>55.34606987819641</v>
      </c>
      <c r="AR2294" s="21">
        <v>1.3313076684844607</v>
      </c>
      <c r="AS2294" s="21">
        <v>3.1861394764151547</v>
      </c>
      <c r="AT2294" s="21">
        <v>-1.0000000000000002</v>
      </c>
      <c r="AU2294" s="21">
        <v>-1.0000000000000002</v>
      </c>
      <c r="AV2294" s="21">
        <v>-0.58594027625573764</v>
      </c>
      <c r="AW2294" s="21">
        <v>90.514943045270869</v>
      </c>
      <c r="AX2294" s="21">
        <v>90.52135391795359</v>
      </c>
      <c r="AY2294" s="21">
        <v>0.17236635401225933</v>
      </c>
      <c r="AZ2294" s="21">
        <v>8.0953553560290192</v>
      </c>
      <c r="BA2294" s="26">
        <v>1474.8699829705606</v>
      </c>
    </row>
    <row r="2295" spans="1:100" x14ac:dyDescent="0.25">
      <c r="A2295">
        <v>5332</v>
      </c>
      <c r="B2295" t="s">
        <v>2604</v>
      </c>
      <c r="C2295" s="26">
        <v>3</v>
      </c>
      <c r="D2295" s="21">
        <v>5.6474151944410806</v>
      </c>
      <c r="E2295" s="21">
        <v>-0.93894049113647016</v>
      </c>
      <c r="F2295" s="21">
        <v>-7.2318915866767738E-2</v>
      </c>
      <c r="G2295" s="21">
        <v>-0.34648552767903812</v>
      </c>
      <c r="H2295" s="21">
        <v>0.10213991295195306</v>
      </c>
      <c r="I2295" s="21">
        <v>0</v>
      </c>
      <c r="J2295" s="21">
        <v>6.1283947771171823</v>
      </c>
      <c r="K2295" s="21">
        <v>0.10213991295195306</v>
      </c>
      <c r="L2295" s="21">
        <v>-1.0000000000000007</v>
      </c>
      <c r="M2295" s="21">
        <v>-1.0000000000000007</v>
      </c>
      <c r="N2295" s="21">
        <v>2.0427982590390608</v>
      </c>
      <c r="O2295" s="21">
        <v>11.429324443879226</v>
      </c>
      <c r="P2295" s="21">
        <v>-0.2142407534266404</v>
      </c>
      <c r="Q2295" s="21">
        <v>0.25105914144215352</v>
      </c>
      <c r="R2295" s="21">
        <v>3.2608270046576446E-2</v>
      </c>
      <c r="S2295" s="21">
        <v>0.33333333333333381</v>
      </c>
      <c r="T2295" s="21">
        <v>0.30170476192798557</v>
      </c>
      <c r="U2295" s="21">
        <v>0.23354106565832314</v>
      </c>
      <c r="V2295" s="21">
        <v>-1.4808086233216382E-2</v>
      </c>
      <c r="W2295" s="21">
        <v>30.065246469378916</v>
      </c>
      <c r="X2295" s="21">
        <v>1.3422436430871936</v>
      </c>
      <c r="Y2295" s="21">
        <v>-1.0000000000000007</v>
      </c>
      <c r="Z2295" s="21">
        <v>-1.0000000000000007</v>
      </c>
      <c r="AA2295" s="21">
        <v>71.32834805599947</v>
      </c>
      <c r="AB2295" s="21">
        <v>0.32045707454189942</v>
      </c>
      <c r="AC2295" s="21">
        <v>0.30499017391666566</v>
      </c>
      <c r="AD2295" s="21">
        <v>0.19916261787291434</v>
      </c>
      <c r="AE2295" s="21">
        <v>41.230493316573977</v>
      </c>
      <c r="AF2295" s="21">
        <v>-1.0000000000000007</v>
      </c>
      <c r="AG2295" s="21">
        <v>-1.0000000000000007</v>
      </c>
      <c r="AH2295" s="21">
        <v>-1.0000000000000007</v>
      </c>
      <c r="AI2295" s="21">
        <v>0</v>
      </c>
      <c r="AJ2295" s="21">
        <v>-1.4808086233216382E-2</v>
      </c>
      <c r="AK2295" s="21">
        <v>0.64352031652243391</v>
      </c>
      <c r="AL2295" s="21">
        <v>0.12950067771558071</v>
      </c>
      <c r="AM2295" s="21">
        <v>7.7915267229935012E-2</v>
      </c>
      <c r="AN2295" s="21">
        <v>0.15712231241366242</v>
      </c>
      <c r="AO2295" s="21">
        <v>5.165483263360545</v>
      </c>
      <c r="AP2295" s="21">
        <v>4.5755611989194644</v>
      </c>
      <c r="AQ2295" s="21">
        <v>36.193641246496099</v>
      </c>
      <c r="AR2295" s="21">
        <v>0.85377107468642577</v>
      </c>
      <c r="AS2295" s="21">
        <v>1.4443835560391449</v>
      </c>
      <c r="AT2295" s="21">
        <v>-1.0000000000000007</v>
      </c>
      <c r="AU2295" s="21">
        <v>-1.0000000000000007</v>
      </c>
      <c r="AV2295" s="21">
        <v>-0.31387725763246166</v>
      </c>
      <c r="AW2295" s="21">
        <v>87.333233698798082</v>
      </c>
      <c r="AX2295" s="21">
        <v>85.852425075476432</v>
      </c>
      <c r="AY2295" s="21">
        <v>0.25983065451847409</v>
      </c>
      <c r="AZ2295" s="21">
        <v>30.606311077039734</v>
      </c>
      <c r="BA2295" s="26">
        <v>1478.8014885154321</v>
      </c>
      <c r="CU2295" t="e">
        <v>#N/A</v>
      </c>
      <c r="CV2295" t="e">
        <v>#N/A</v>
      </c>
    </row>
    <row r="2296" spans="1:100" x14ac:dyDescent="0.25">
      <c r="A2296">
        <v>5333</v>
      </c>
      <c r="B2296" t="s">
        <v>2605</v>
      </c>
      <c r="C2296" s="26">
        <v>3</v>
      </c>
      <c r="D2296" s="21">
        <v>0.70582462380426281</v>
      </c>
      <c r="E2296" s="21">
        <v>-6.4848121819250544E-3</v>
      </c>
      <c r="F2296" s="21">
        <v>0.35901759094922481</v>
      </c>
      <c r="G2296" s="21">
        <v>0.35901759094922481</v>
      </c>
      <c r="H2296" s="21">
        <v>0.16446756389868636</v>
      </c>
      <c r="I2296" s="21">
        <v>0</v>
      </c>
      <c r="J2296" s="21">
        <v>9.8680538339211772</v>
      </c>
      <c r="K2296" s="21">
        <v>0.16446756389868636</v>
      </c>
      <c r="L2296" s="21">
        <v>-1.0000000000000027</v>
      </c>
      <c r="M2296" s="21">
        <v>-1.0000000000000027</v>
      </c>
      <c r="N2296" s="21">
        <v>3.2893512779737248</v>
      </c>
      <c r="O2296" s="21">
        <v>10.932896048674666</v>
      </c>
      <c r="P2296" s="21">
        <v>-0.13552972275098357</v>
      </c>
      <c r="Q2296" s="21">
        <v>-0.49919964342900197</v>
      </c>
      <c r="R2296" s="21">
        <v>-0.1514306463478659</v>
      </c>
      <c r="S2296" s="21">
        <v>0.33333333333333426</v>
      </c>
      <c r="T2296" s="21">
        <v>0.18925652258010964</v>
      </c>
      <c r="U2296" s="21">
        <v>-8.2811067762608784E-2</v>
      </c>
      <c r="V2296" s="21">
        <v>-6.594643301565754E-3</v>
      </c>
      <c r="W2296" s="21">
        <v>10.748663238023315</v>
      </c>
      <c r="X2296" s="21">
        <v>-0.16851905013039689</v>
      </c>
      <c r="Y2296" s="21">
        <v>-1.0000000000000027</v>
      </c>
      <c r="Z2296" s="21">
        <v>-1.0000000000000027</v>
      </c>
      <c r="AA2296" s="21">
        <v>1.0665816559600321</v>
      </c>
      <c r="AB2296" s="21">
        <v>-0.23844983488517332</v>
      </c>
      <c r="AC2296" s="21">
        <v>0.15527881927787865</v>
      </c>
      <c r="AD2296" s="21">
        <v>-0.1074420031070136</v>
      </c>
      <c r="AE2296" s="21">
        <v>-9.530650935715407</v>
      </c>
      <c r="AF2296" s="21">
        <v>-1.0000000000000027</v>
      </c>
      <c r="AG2296" s="21">
        <v>-1.0000000000000027</v>
      </c>
      <c r="AH2296" s="21">
        <v>-1.0000000000000027</v>
      </c>
      <c r="AI2296" s="21">
        <v>-1.5002312837090333E-2</v>
      </c>
      <c r="AJ2296" s="21">
        <v>-6.594643301565754E-3</v>
      </c>
      <c r="AK2296" s="21">
        <v>-0.16620627267618152</v>
      </c>
      <c r="AL2296" s="21">
        <v>-0.13806350960411642</v>
      </c>
      <c r="AM2296" s="21">
        <v>0.52366692276429239</v>
      </c>
      <c r="AN2296" s="21">
        <v>-9.3419694453893393E-2</v>
      </c>
      <c r="AO2296" s="21">
        <v>12.260641705726398</v>
      </c>
      <c r="AP2296" s="21">
        <v>-3.0258099093679167</v>
      </c>
      <c r="AQ2296" s="21">
        <v>20.616717071944485</v>
      </c>
      <c r="AR2296" s="21">
        <v>0.43318414484926898</v>
      </c>
      <c r="AS2296" s="21">
        <v>-4.0514862317104564E-3</v>
      </c>
      <c r="AT2296" s="21">
        <v>-1.0000000000000027</v>
      </c>
      <c r="AU2296" s="21">
        <v>-1.0000000000000027</v>
      </c>
      <c r="AV2296" s="21">
        <v>0.20758694460135912</v>
      </c>
      <c r="AW2296" s="21">
        <v>8.9736677952667847</v>
      </c>
      <c r="AX2296" s="21">
        <v>8.0141572083684025</v>
      </c>
      <c r="AY2296" s="21">
        <v>-0.18026023490945195</v>
      </c>
      <c r="AZ2296" s="21">
        <v>-55.352927900832597</v>
      </c>
      <c r="BA2296" s="26">
        <v>1297.9723380247526</v>
      </c>
    </row>
    <row r="2297" spans="1:100" x14ac:dyDescent="0.25">
      <c r="A2297">
        <v>5338</v>
      </c>
      <c r="B2297" t="s">
        <v>2606</v>
      </c>
      <c r="C2297" s="26">
        <v>3</v>
      </c>
      <c r="D2297" s="21">
        <v>5.2421398927566978</v>
      </c>
      <c r="E2297" s="21">
        <v>-2.3463163700798022E-2</v>
      </c>
      <c r="F2297" s="21">
        <v>1.9711355358806592E-2</v>
      </c>
      <c r="G2297" s="21">
        <v>1.9711355358806592E-2</v>
      </c>
      <c r="H2297" s="21">
        <v>0.67810488293906712</v>
      </c>
      <c r="I2297" s="21">
        <v>0</v>
      </c>
      <c r="J2297" s="21">
        <v>40.686292976344028</v>
      </c>
      <c r="K2297" s="21">
        <v>0.67810488293906712</v>
      </c>
      <c r="L2297" s="21">
        <v>-1</v>
      </c>
      <c r="M2297" s="21">
        <v>-1</v>
      </c>
      <c r="N2297" s="21">
        <v>13.562097658781338</v>
      </c>
      <c r="O2297" s="21">
        <v>45.948144224459547</v>
      </c>
      <c r="P2297" s="21">
        <v>4.9635991344495807</v>
      </c>
      <c r="Q2297" s="21">
        <v>-0.13279453411494749</v>
      </c>
      <c r="R2297" s="21">
        <v>0.38169566560926921</v>
      </c>
      <c r="S2297" s="21">
        <v>0.33333333333333337</v>
      </c>
      <c r="T2297" s="21">
        <v>0.36255609633093777</v>
      </c>
      <c r="U2297" s="21">
        <v>0.16044173601877235</v>
      </c>
      <c r="V2297" s="21">
        <v>-2.2149238242374029E-2</v>
      </c>
      <c r="W2297" s="21">
        <v>6.2430817800641076</v>
      </c>
      <c r="X2297" s="21">
        <v>0.55587882434365399</v>
      </c>
      <c r="Y2297" s="21">
        <v>-1</v>
      </c>
      <c r="Z2297" s="21">
        <v>-1</v>
      </c>
      <c r="AA2297" s="21">
        <v>49.3085698013087</v>
      </c>
      <c r="AB2297" s="21">
        <v>0.23983345962245614</v>
      </c>
      <c r="AC2297" s="21">
        <v>0.36069016675729348</v>
      </c>
      <c r="AD2297" s="21">
        <v>0.25315222073295673</v>
      </c>
      <c r="AE2297" s="21">
        <v>42.68379235563534</v>
      </c>
      <c r="AF2297" s="21">
        <v>-1</v>
      </c>
      <c r="AG2297" s="21">
        <v>-1</v>
      </c>
      <c r="AH2297" s="21">
        <v>-1</v>
      </c>
      <c r="AI2297" s="21">
        <v>0</v>
      </c>
      <c r="AJ2297" s="21">
        <v>-2.2149238242374029E-2</v>
      </c>
      <c r="AK2297" s="21">
        <v>0.1447745131660583</v>
      </c>
      <c r="AL2297" s="21">
        <v>-3.6629446088743051E-2</v>
      </c>
      <c r="AM2297" s="21">
        <v>-0.20089284563493323</v>
      </c>
      <c r="AN2297" s="21">
        <v>-0.12398130900617942</v>
      </c>
      <c r="AO2297" s="21">
        <v>-4.2984485750430395</v>
      </c>
      <c r="AP2297" s="21">
        <v>-3.2826799555982014</v>
      </c>
      <c r="AQ2297" s="21">
        <v>46.929374756408102</v>
      </c>
      <c r="AR2297" s="21">
        <v>0.83418192744066932</v>
      </c>
      <c r="AS2297" s="21">
        <v>1.2339837072827207</v>
      </c>
      <c r="AT2297" s="21">
        <v>-1</v>
      </c>
      <c r="AU2297" s="21">
        <v>-1</v>
      </c>
      <c r="AV2297" s="21">
        <v>0.40140702096807584</v>
      </c>
      <c r="AW2297" s="21">
        <v>91.974034070169978</v>
      </c>
      <c r="AX2297" s="21">
        <v>89.75911024593259</v>
      </c>
      <c r="AY2297" s="21">
        <v>0.39871221295232911</v>
      </c>
      <c r="AZ2297" s="21">
        <v>49.861179561645919</v>
      </c>
      <c r="BA2297" s="26">
        <v>1562.6509784697719</v>
      </c>
    </row>
    <row r="2298" spans="1:100" x14ac:dyDescent="0.25">
      <c r="A2298">
        <v>5339</v>
      </c>
      <c r="B2298" t="s">
        <v>2599</v>
      </c>
      <c r="C2298" s="26">
        <v>2</v>
      </c>
      <c r="D2298" s="21">
        <v>3.9506550809879371</v>
      </c>
      <c r="E2298" s="21">
        <v>4.8585715352292627E-2</v>
      </c>
      <c r="F2298" s="21">
        <v>0.19792101627621242</v>
      </c>
      <c r="G2298" s="21">
        <v>0.20648666370706012</v>
      </c>
      <c r="H2298" s="21">
        <v>9.4945401837008517E-2</v>
      </c>
      <c r="I2298" s="21">
        <v>0</v>
      </c>
      <c r="J2298" s="21">
        <v>5.6967241102205106</v>
      </c>
      <c r="K2298" s="21">
        <v>9.4945401837008517E-2</v>
      </c>
      <c r="L2298" s="21">
        <v>-1</v>
      </c>
      <c r="M2298" s="21">
        <v>-1</v>
      </c>
      <c r="N2298" s="21">
        <v>1.8989080367401701</v>
      </c>
      <c r="O2298" s="21">
        <v>9.7622756913868187</v>
      </c>
      <c r="P2298" s="21">
        <v>0.41383896083825772</v>
      </c>
      <c r="Q2298" s="21">
        <v>1.2555081115273212</v>
      </c>
      <c r="R2298" s="21">
        <v>0.41386208268668501</v>
      </c>
      <c r="S2298" s="21">
        <v>0.33260270114507251</v>
      </c>
      <c r="T2298" s="21">
        <v>0.29333057038508875</v>
      </c>
      <c r="U2298" s="21">
        <v>8.8953230998775654E-2</v>
      </c>
      <c r="V2298" s="21">
        <v>2.1311783872173347E-3</v>
      </c>
      <c r="W2298" s="21">
        <v>25.03302982107251</v>
      </c>
      <c r="X2298" s="21">
        <v>0.85538066234670473</v>
      </c>
      <c r="Y2298" s="21">
        <v>-1</v>
      </c>
      <c r="Z2298" s="21">
        <v>-1</v>
      </c>
      <c r="AA2298" s="21">
        <v>43.886897117928704</v>
      </c>
      <c r="AB2298" s="21">
        <v>0.13014001045681614</v>
      </c>
      <c r="AC2298" s="21">
        <v>0.13035846346185884</v>
      </c>
      <c r="AD2298" s="21">
        <v>0.12565785770907156</v>
      </c>
      <c r="AE2298" s="21">
        <v>18.792938641725289</v>
      </c>
      <c r="AF2298" s="21">
        <v>-1</v>
      </c>
      <c r="AG2298" s="21">
        <v>-1</v>
      </c>
      <c r="AH2298" s="21">
        <v>-1</v>
      </c>
      <c r="AI2298" s="21">
        <v>9.0158084864899724E-4</v>
      </c>
      <c r="AJ2298" s="21">
        <v>2.1311783872173347E-3</v>
      </c>
      <c r="AK2298" s="21">
        <v>7.5122844431101357E-2</v>
      </c>
      <c r="AL2298" s="21">
        <v>9.670511255814597E-2</v>
      </c>
      <c r="AM2298" s="21">
        <v>7.9151744051180833E-2</v>
      </c>
      <c r="AN2298" s="21">
        <v>0.10428911616387293</v>
      </c>
      <c r="AO2298" s="21">
        <v>2.4025326703108609</v>
      </c>
      <c r="AP2298" s="21">
        <v>3.0426286200117199</v>
      </c>
      <c r="AQ2298" s="21">
        <v>30.272024848599877</v>
      </c>
      <c r="AR2298" s="21">
        <v>0.71181031714508913</v>
      </c>
      <c r="AS2298" s="21">
        <v>0.94335437414818557</v>
      </c>
      <c r="AT2298" s="21">
        <v>-1</v>
      </c>
      <c r="AU2298" s="21">
        <v>-1</v>
      </c>
      <c r="AV2298" s="21">
        <v>0.60092799328121083</v>
      </c>
      <c r="AW2298" s="21">
        <v>56.020116558970685</v>
      </c>
      <c r="AX2298" s="21">
        <v>56.149760998827382</v>
      </c>
      <c r="AY2298" s="21">
        <v>0.17587765274279324</v>
      </c>
      <c r="AZ2298" s="21">
        <v>1.6136958672134423</v>
      </c>
      <c r="BA2298" s="26">
        <v>1444.8537128914031</v>
      </c>
    </row>
    <row r="2299" spans="1:100" x14ac:dyDescent="0.25">
      <c r="A2299">
        <v>5340</v>
      </c>
      <c r="B2299" t="s">
        <v>2607</v>
      </c>
      <c r="C2299" s="26">
        <v>2</v>
      </c>
      <c r="D2299" s="21">
        <v>2.109758108589499</v>
      </c>
      <c r="E2299" s="21">
        <v>-0.36032919425028581</v>
      </c>
      <c r="F2299" s="21">
        <v>-0.82032177675231888</v>
      </c>
      <c r="G2299" s="21">
        <v>-0.81638006533573426</v>
      </c>
      <c r="H2299" s="21">
        <v>-0.1166648212437721</v>
      </c>
      <c r="I2299" s="21">
        <v>0</v>
      </c>
      <c r="J2299" s="21">
        <v>-6.9998892746263257</v>
      </c>
      <c r="K2299" s="21">
        <v>-0.1166648212437721</v>
      </c>
      <c r="L2299" s="21">
        <v>-1</v>
      </c>
      <c r="M2299" s="21">
        <v>-1</v>
      </c>
      <c r="N2299" s="21">
        <v>-2.3332964248754422</v>
      </c>
      <c r="O2299" s="21">
        <v>-3.4261859753298403</v>
      </c>
      <c r="P2299" s="21">
        <v>-1.657096482332292</v>
      </c>
      <c r="Q2299" s="21">
        <v>-3.5848056711027478</v>
      </c>
      <c r="R2299" s="21">
        <v>-1.1759312494668142</v>
      </c>
      <c r="S2299" s="21">
        <v>0.293046703522166</v>
      </c>
      <c r="T2299" s="21">
        <v>0.1263243542434257</v>
      </c>
      <c r="U2299" s="21">
        <v>-0.11784741125696116</v>
      </c>
      <c r="V2299" s="21">
        <v>-2.5213768867980633E-2</v>
      </c>
      <c r="W2299" s="21">
        <v>11.980977667561135</v>
      </c>
      <c r="X2299" s="21">
        <v>-0.10264370649156584</v>
      </c>
      <c r="Y2299" s="21">
        <v>-1</v>
      </c>
      <c r="Z2299" s="21">
        <v>-1</v>
      </c>
      <c r="AA2299" s="21">
        <v>17.014823956549016</v>
      </c>
      <c r="AB2299" s="21">
        <v>-0.1018254646785199</v>
      </c>
      <c r="AC2299" s="21">
        <v>-0.10169504201712568</v>
      </c>
      <c r="AD2299" s="21">
        <v>-0.10440287363159724</v>
      </c>
      <c r="AE2299" s="21">
        <v>-2.5772250997172286</v>
      </c>
      <c r="AF2299" s="21">
        <v>-1</v>
      </c>
      <c r="AG2299" s="21">
        <v>-1</v>
      </c>
      <c r="AH2299" s="21">
        <v>-1</v>
      </c>
      <c r="AI2299" s="21">
        <v>-1.4092818742714504E-2</v>
      </c>
      <c r="AJ2299" s="21">
        <v>-2.5213768867980633E-2</v>
      </c>
      <c r="AK2299" s="21">
        <v>0.35458142703220918</v>
      </c>
      <c r="AL2299" s="21">
        <v>-0.18275347004296183</v>
      </c>
      <c r="AM2299" s="21">
        <v>0.404643686769043</v>
      </c>
      <c r="AN2299" s="21">
        <v>-0.22120282655398921</v>
      </c>
      <c r="AO2299" s="21">
        <v>10.690832388353851</v>
      </c>
      <c r="AP2299" s="21">
        <v>-5.2456710980312691</v>
      </c>
      <c r="AQ2299" s="21">
        <v>16.377194126095844</v>
      </c>
      <c r="AR2299" s="21">
        <v>0.40595789514683522</v>
      </c>
      <c r="AS2299" s="21">
        <v>-4.5733983779689957E-2</v>
      </c>
      <c r="AT2299" s="21">
        <v>-1</v>
      </c>
      <c r="AU2299" s="21">
        <v>-1</v>
      </c>
      <c r="AV2299" s="21">
        <v>-1.5087917739731345</v>
      </c>
      <c r="AW2299" s="21">
        <v>25.052018288611126</v>
      </c>
      <c r="AX2299" s="21">
        <v>24.775960897301665</v>
      </c>
      <c r="AY2299" s="21">
        <v>-6.2659751948912656E-2</v>
      </c>
      <c r="AZ2299" s="21">
        <v>-40.176273300636659</v>
      </c>
      <c r="BA2299" s="26">
        <v>1392.5983231315145</v>
      </c>
    </row>
    <row r="2300" spans="1:100" x14ac:dyDescent="0.25">
      <c r="A2300">
        <v>5344</v>
      </c>
      <c r="B2300" t="s">
        <v>2608</v>
      </c>
      <c r="C2300" s="26">
        <v>3</v>
      </c>
      <c r="D2300" s="21">
        <v>0.41130796366008043</v>
      </c>
      <c r="E2300" s="21">
        <v>0.10055107718124212</v>
      </c>
      <c r="F2300" s="21">
        <v>-4.6459297253762369E-2</v>
      </c>
      <c r="G2300" s="21">
        <v>-1.1641129654330867E-2</v>
      </c>
      <c r="H2300" s="21">
        <v>0.11158583588582481</v>
      </c>
      <c r="I2300" s="21">
        <v>0</v>
      </c>
      <c r="J2300" s="21">
        <v>6.6951501531494886</v>
      </c>
      <c r="K2300" s="21">
        <v>0.11158583588582481</v>
      </c>
      <c r="L2300" s="21">
        <v>-1.0000000000000013</v>
      </c>
      <c r="M2300" s="21">
        <v>-1.0000000000000013</v>
      </c>
      <c r="N2300" s="21">
        <v>2.231716717716496</v>
      </c>
      <c r="O2300" s="21">
        <v>7.0948169871552338</v>
      </c>
      <c r="P2300" s="21">
        <v>0.23204605609274631</v>
      </c>
      <c r="Q2300" s="21">
        <v>0.25623775460294301</v>
      </c>
      <c r="R2300" s="21">
        <v>8.7472502593912468E-2</v>
      </c>
      <c r="S2300" s="21">
        <v>0.24484785130732295</v>
      </c>
      <c r="T2300" s="21">
        <v>0.28869326440228549</v>
      </c>
      <c r="U2300" s="21">
        <v>-2.6800306202439041E-2</v>
      </c>
      <c r="V2300" s="21">
        <v>0</v>
      </c>
      <c r="W2300" s="21">
        <v>15.806198944853774</v>
      </c>
      <c r="X2300" s="21">
        <v>0.35372666645447537</v>
      </c>
      <c r="Y2300" s="21">
        <v>-1.0000000000000013</v>
      </c>
      <c r="Z2300" s="21">
        <v>-1.0000000000000013</v>
      </c>
      <c r="AA2300" s="21">
        <v>0.4341577627820965</v>
      </c>
      <c r="AB2300" s="21">
        <v>-0.13455104496366907</v>
      </c>
      <c r="AC2300" s="21">
        <v>-0.11577682448209348</v>
      </c>
      <c r="AD2300" s="21">
        <v>-5.8862404247549446E-2</v>
      </c>
      <c r="AE2300" s="21">
        <v>-15.459513684665595</v>
      </c>
      <c r="AF2300" s="21">
        <v>-1.0000000000000013</v>
      </c>
      <c r="AG2300" s="21">
        <v>-1.0000000000000013</v>
      </c>
      <c r="AH2300" s="21">
        <v>-1.0000000000000013</v>
      </c>
      <c r="AI2300" s="21">
        <v>0</v>
      </c>
      <c r="AJ2300" s="21">
        <v>0</v>
      </c>
      <c r="AK2300" s="21">
        <v>0.22884522251367906</v>
      </c>
      <c r="AL2300" s="21">
        <v>0.16985055927542045</v>
      </c>
      <c r="AM2300" s="21">
        <v>0.20952617595213505</v>
      </c>
      <c r="AN2300" s="21">
        <v>-0.19904571887641997</v>
      </c>
      <c r="AO2300" s="21">
        <v>6.3823805113717684</v>
      </c>
      <c r="AP2300" s="21">
        <v>-4.1268901755333989</v>
      </c>
      <c r="AQ2300" s="21">
        <v>22.501349098003271</v>
      </c>
      <c r="AR2300" s="21">
        <v>0.5067408095071696</v>
      </c>
      <c r="AS2300" s="21">
        <v>0.46531250234030025</v>
      </c>
      <c r="AT2300" s="21">
        <v>-1.0000000000000013</v>
      </c>
      <c r="AU2300" s="21">
        <v>-1.0000000000000013</v>
      </c>
      <c r="AV2300" s="21">
        <v>7.5831372939581615E-2</v>
      </c>
      <c r="AW2300" s="21">
        <v>3.4020845744039381</v>
      </c>
      <c r="AX2300" s="21">
        <v>3.4020845744039381</v>
      </c>
      <c r="AY2300" s="21">
        <v>-0.3162091896943966</v>
      </c>
      <c r="AZ2300" s="21">
        <v>-41.560928351782088</v>
      </c>
      <c r="BA2300" s="26">
        <v>1351.5701398655362</v>
      </c>
      <c r="CU2300" t="e">
        <v>#N/A</v>
      </c>
      <c r="CV2300" t="e">
        <v>#N/A</v>
      </c>
    </row>
    <row r="2301" spans="1:100" x14ac:dyDescent="0.25">
      <c r="A2301">
        <v>5347</v>
      </c>
      <c r="B2301" t="s">
        <v>2609</v>
      </c>
      <c r="C2301" s="26">
        <v>3</v>
      </c>
      <c r="D2301" s="21">
        <v>6.2071793600835461</v>
      </c>
      <c r="E2301" s="21">
        <v>0</v>
      </c>
      <c r="F2301" s="21">
        <v>-1.4803923788114216E-2</v>
      </c>
      <c r="G2301" s="21">
        <v>-1.4803923788114216E-2</v>
      </c>
      <c r="H2301" s="21">
        <v>0.10278434464214345</v>
      </c>
      <c r="I2301" s="21">
        <v>0</v>
      </c>
      <c r="J2301" s="21">
        <v>6.1670606785286077</v>
      </c>
      <c r="K2301" s="21">
        <v>0.10278434464214345</v>
      </c>
      <c r="L2301" s="21">
        <v>-1.0000000000000004</v>
      </c>
      <c r="M2301" s="21">
        <v>-1.0000000000000004</v>
      </c>
      <c r="N2301" s="21">
        <v>2.0556868928428682</v>
      </c>
      <c r="O2301" s="21">
        <v>12.359436114824039</v>
      </c>
      <c r="P2301" s="21">
        <v>0.59331539895989893</v>
      </c>
      <c r="Q2301" s="21">
        <v>-3.1751454093309492</v>
      </c>
      <c r="R2301" s="21">
        <v>-1.0075644260380501</v>
      </c>
      <c r="S2301" s="21">
        <v>0.34146495855683967</v>
      </c>
      <c r="T2301" s="21">
        <v>0.46011097028089665</v>
      </c>
      <c r="U2301" s="21">
        <v>4.725583452802036E-2</v>
      </c>
      <c r="V2301" s="21">
        <v>1.2768404836446096E-3</v>
      </c>
      <c r="W2301" s="21">
        <v>29.89297036829031</v>
      </c>
      <c r="X2301" s="21">
        <v>1.0012908226637374</v>
      </c>
      <c r="Y2301" s="21">
        <v>-1.0000000000000004</v>
      </c>
      <c r="Z2301" s="21">
        <v>-1.0000000000000004</v>
      </c>
      <c r="AA2301" s="21">
        <v>42.380693200183579</v>
      </c>
      <c r="AB2301" s="21">
        <v>8.4200088145146665E-2</v>
      </c>
      <c r="AC2301" s="21">
        <v>-0.11366600215297705</v>
      </c>
      <c r="AD2301" s="21">
        <v>0.29937165916645703</v>
      </c>
      <c r="AE2301" s="21">
        <v>13.495287257931329</v>
      </c>
      <c r="AF2301" s="21">
        <v>-1.0000000000000004</v>
      </c>
      <c r="AG2301" s="21">
        <v>-1.0000000000000004</v>
      </c>
      <c r="AH2301" s="21">
        <v>-1.0000000000000004</v>
      </c>
      <c r="AI2301" s="21">
        <v>0</v>
      </c>
      <c r="AJ2301" s="21">
        <v>1.2768404836446096E-3</v>
      </c>
      <c r="AK2301" s="21">
        <v>4.2838341335032643E-2</v>
      </c>
      <c r="AL2301" s="21">
        <v>0.20927484118683165</v>
      </c>
      <c r="AM2301" s="21">
        <v>0.67561120966976251</v>
      </c>
      <c r="AN2301" s="21">
        <v>-0.14884898350533127</v>
      </c>
      <c r="AO2301" s="21">
        <v>17.104471948419217</v>
      </c>
      <c r="AP2301" s="21">
        <v>-2.6748503816991227</v>
      </c>
      <c r="AQ2301" s="21">
        <v>36.060031046818878</v>
      </c>
      <c r="AR2301" s="21">
        <v>0.85010860384940179</v>
      </c>
      <c r="AS2301" s="21">
        <v>1.1040751673058806</v>
      </c>
      <c r="AT2301" s="21">
        <v>-1.0000000000000004</v>
      </c>
      <c r="AU2301" s="21">
        <v>-1.0000000000000004</v>
      </c>
      <c r="AV2301" s="21">
        <v>-1.0223683498261644</v>
      </c>
      <c r="AW2301" s="21">
        <v>52.065278933308527</v>
      </c>
      <c r="AX2301" s="21">
        <v>52.192962981672984</v>
      </c>
      <c r="AY2301" s="21">
        <v>6.5030731402543701E-2</v>
      </c>
      <c r="AZ2301" s="21">
        <v>-9.7770537783251399</v>
      </c>
      <c r="BA2301" s="26">
        <v>1426.3442357865608</v>
      </c>
    </row>
    <row r="2302" spans="1:100" x14ac:dyDescent="0.25">
      <c r="A2302">
        <v>5348</v>
      </c>
      <c r="B2302" t="s">
        <v>662</v>
      </c>
      <c r="C2302" s="26">
        <v>3</v>
      </c>
      <c r="D2302" s="21">
        <v>5.5188155962147389</v>
      </c>
      <c r="E2302" s="21">
        <v>0</v>
      </c>
      <c r="F2302" s="21">
        <v>-0.131604600600292</v>
      </c>
      <c r="G2302" s="21">
        <v>-0.131604600600292</v>
      </c>
      <c r="H2302" s="21">
        <v>3.5987746197598883E-2</v>
      </c>
      <c r="I2302" s="21">
        <v>0</v>
      </c>
      <c r="J2302" s="21">
        <v>2.1592647718559324</v>
      </c>
      <c r="K2302" s="21">
        <v>3.5987746197598883E-2</v>
      </c>
      <c r="L2302" s="21">
        <v>-0.99999999999999833</v>
      </c>
      <c r="M2302" s="21">
        <v>-0.99999999999999833</v>
      </c>
      <c r="N2302" s="21">
        <v>0.71975492395197849</v>
      </c>
      <c r="O2302" s="21">
        <v>7.546475767470378</v>
      </c>
      <c r="P2302" s="21">
        <v>-0.22567610686701262</v>
      </c>
      <c r="Q2302" s="21">
        <v>-3.2931428880889544</v>
      </c>
      <c r="R2302" s="21">
        <v>-1.0559548460506405</v>
      </c>
      <c r="S2302" s="21">
        <v>0.33333333333333287</v>
      </c>
      <c r="T2302" s="21">
        <v>0.1699321633922207</v>
      </c>
      <c r="U2302" s="21">
        <v>5.969415105424964E-2</v>
      </c>
      <c r="V2302" s="21">
        <v>5.5390746621270222E-3</v>
      </c>
      <c r="W2302" s="21">
        <v>21.300439049773232</v>
      </c>
      <c r="X2302" s="21">
        <v>0.58361584383639353</v>
      </c>
      <c r="Y2302" s="21">
        <v>-0.99999999999999833</v>
      </c>
      <c r="Z2302" s="21">
        <v>-0.99999999999999833</v>
      </c>
      <c r="AA2302" s="21">
        <v>42.395713347805383</v>
      </c>
      <c r="AB2302" s="21">
        <v>0.33333126442100613</v>
      </c>
      <c r="AC2302" s="21">
        <v>0.21434750612559217</v>
      </c>
      <c r="AD2302" s="21">
        <v>-0.10465418766494326</v>
      </c>
      <c r="AE2302" s="21">
        <v>22.151229144082759</v>
      </c>
      <c r="AF2302" s="21">
        <v>-0.99999999999999833</v>
      </c>
      <c r="AG2302" s="21">
        <v>-0.99999999999999833</v>
      </c>
      <c r="AH2302" s="21">
        <v>-0.99999999999999833</v>
      </c>
      <c r="AI2302" s="21">
        <v>0</v>
      </c>
      <c r="AJ2302" s="21">
        <v>5.5390746621270222E-3</v>
      </c>
      <c r="AK2302" s="21">
        <v>-0.18580683993221184</v>
      </c>
      <c r="AL2302" s="21">
        <v>0.15179202452655088</v>
      </c>
      <c r="AM2302" s="21">
        <v>1.441961815143919E-2</v>
      </c>
      <c r="AN2302" s="21">
        <v>0.48852151807998923</v>
      </c>
      <c r="AO2302" s="21">
        <v>-0.5685437458750805</v>
      </c>
      <c r="AP2302" s="21">
        <v>12.971998074632483</v>
      </c>
      <c r="AQ2302" s="21">
        <v>23.459703821629169</v>
      </c>
      <c r="AR2302" s="21">
        <v>0.56849872244192989</v>
      </c>
      <c r="AS2302" s="21">
        <v>0.61960359003399224</v>
      </c>
      <c r="AT2302" s="21">
        <v>-0.99999999999999833</v>
      </c>
      <c r="AU2302" s="21">
        <v>-0.99999999999999833</v>
      </c>
      <c r="AV2302" s="21">
        <v>-1.1875594466509323</v>
      </c>
      <c r="AW2302" s="21">
        <v>62.914187189908255</v>
      </c>
      <c r="AX2302" s="21">
        <v>63.468094656120961</v>
      </c>
      <c r="AY2302" s="21">
        <v>0.25716135320335265</v>
      </c>
      <c r="AZ2302" s="21">
        <v>6.0524985938981368</v>
      </c>
      <c r="BA2302" s="26">
        <v>1429.1432729470423</v>
      </c>
      <c r="CU2302" t="e">
        <v>#N/A</v>
      </c>
      <c r="CV2302" t="e">
        <v>#N/A</v>
      </c>
    </row>
    <row r="2303" spans="1:100" x14ac:dyDescent="0.25">
      <c r="A2303">
        <v>5350</v>
      </c>
      <c r="B2303" t="s">
        <v>2610</v>
      </c>
      <c r="C2303" s="26">
        <v>2</v>
      </c>
      <c r="D2303" s="21">
        <v>2.4157533813748833</v>
      </c>
      <c r="E2303" s="21">
        <v>-0.29235905187625089</v>
      </c>
      <c r="F2303" s="21">
        <v>-0.65106869747294238</v>
      </c>
      <c r="G2303" s="21">
        <v>-0.64635839195074463</v>
      </c>
      <c r="H2303" s="21">
        <v>-8.1490811559016732E-2</v>
      </c>
      <c r="I2303" s="21">
        <v>0</v>
      </c>
      <c r="J2303" s="21">
        <v>-4.8894486935410031</v>
      </c>
      <c r="K2303" s="21">
        <v>-8.1490811559016732E-2</v>
      </c>
      <c r="L2303" s="21">
        <v>-1</v>
      </c>
      <c r="M2303" s="21">
        <v>-1</v>
      </c>
      <c r="N2303" s="21">
        <v>-1.6298162311803344</v>
      </c>
      <c r="O2303" s="21">
        <v>-1.2339900046510994</v>
      </c>
      <c r="P2303" s="21">
        <v>-1.3128640427361353</v>
      </c>
      <c r="Q2303" s="21">
        <v>-2.7802450908585126</v>
      </c>
      <c r="R2303" s="21">
        <v>-0.91167461173065023</v>
      </c>
      <c r="S2303" s="21">
        <v>0.29962173105732975</v>
      </c>
      <c r="T2303" s="21">
        <v>0.1540842525057074</v>
      </c>
      <c r="U2303" s="21">
        <v>-8.3472853697234395E-2</v>
      </c>
      <c r="V2303" s="21">
        <v>-2.0668471265717411E-2</v>
      </c>
      <c r="W2303" s="21">
        <v>14.150499546843337</v>
      </c>
      <c r="X2303" s="21">
        <v>5.6599821241426485E-2</v>
      </c>
      <c r="Y2303" s="21">
        <v>-1</v>
      </c>
      <c r="Z2303" s="21">
        <v>-1</v>
      </c>
      <c r="AA2303" s="21">
        <v>21.481520072960183</v>
      </c>
      <c r="AB2303" s="21">
        <v>-6.3267989760001933E-2</v>
      </c>
      <c r="AC2303" s="21">
        <v>-6.3122934628989935E-2</v>
      </c>
      <c r="AD2303" s="21">
        <v>-6.6162006652455765E-2</v>
      </c>
      <c r="AE2303" s="21">
        <v>0.97493951436836213</v>
      </c>
      <c r="AF2303" s="21">
        <v>-1</v>
      </c>
      <c r="AG2303" s="21">
        <v>-1</v>
      </c>
      <c r="AH2303" s="21">
        <v>-1</v>
      </c>
      <c r="AI2303" s="21">
        <v>-1.1600438418336812E-2</v>
      </c>
      <c r="AJ2303" s="21">
        <v>-2.0668471265717411E-2</v>
      </c>
      <c r="AK2303" s="21">
        <v>0.30812961223899393</v>
      </c>
      <c r="AL2303" s="21">
        <v>-0.13630165524974663</v>
      </c>
      <c r="AM2303" s="21">
        <v>0.35054017239820179</v>
      </c>
      <c r="AN2303" s="21">
        <v>-0.167099312183148</v>
      </c>
      <c r="AO2303" s="21">
        <v>9.3131450048794289</v>
      </c>
      <c r="AP2303" s="21">
        <v>-3.8679837145568481</v>
      </c>
      <c r="AQ2303" s="21">
        <v>18.686803289991587</v>
      </c>
      <c r="AR2303" s="21">
        <v>0.45679691368218106</v>
      </c>
      <c r="AS2303" s="21">
        <v>0.11867302347322983</v>
      </c>
      <c r="AT2303" s="21">
        <v>-1</v>
      </c>
      <c r="AU2303" s="21">
        <v>-1</v>
      </c>
      <c r="AV2303" s="21">
        <v>-1.1581125749951342</v>
      </c>
      <c r="AW2303" s="21">
        <v>30.199558764783024</v>
      </c>
      <c r="AX2303" s="21">
        <v>29.990937435544691</v>
      </c>
      <c r="AY2303" s="21">
        <v>-2.3009885980010331E-2</v>
      </c>
      <c r="AZ2303" s="21">
        <v>-33.229913342996724</v>
      </c>
      <c r="BA2303" s="26">
        <v>1373.8949191661234</v>
      </c>
    </row>
    <row r="2304" spans="1:100" x14ac:dyDescent="0.25">
      <c r="A2304">
        <v>5401</v>
      </c>
      <c r="B2304" t="s">
        <v>2611</v>
      </c>
      <c r="C2304" s="26">
        <v>3</v>
      </c>
      <c r="D2304" s="21">
        <v>4.9991768055909542</v>
      </c>
      <c r="E2304" s="21">
        <v>-3.4708189008193766E-2</v>
      </c>
      <c r="F2304" s="21">
        <v>1.9931120670297067</v>
      </c>
      <c r="G2304" s="21">
        <v>1.9837713670381634</v>
      </c>
      <c r="H2304" s="21">
        <v>0.23538606937356885</v>
      </c>
      <c r="I2304" s="21">
        <v>0</v>
      </c>
      <c r="J2304" s="21">
        <v>14.123164162414129</v>
      </c>
      <c r="K2304" s="21">
        <v>0.23538606937356885</v>
      </c>
      <c r="L2304" s="21">
        <v>-1.0000000000000011</v>
      </c>
      <c r="M2304" s="21">
        <v>-1.0000000000000011</v>
      </c>
      <c r="N2304" s="21">
        <v>4.707721387471377</v>
      </c>
      <c r="O2304" s="21">
        <v>21.106112335043253</v>
      </c>
      <c r="P2304" s="21">
        <v>-0.88129577573499618</v>
      </c>
      <c r="Q2304" s="21">
        <v>14.190843832912867</v>
      </c>
      <c r="R2304" s="21">
        <v>4.3870741469537604</v>
      </c>
      <c r="S2304" s="21">
        <v>0.33333333333333365</v>
      </c>
      <c r="T2304" s="21">
        <v>0.33180689327715079</v>
      </c>
      <c r="U2304" s="21">
        <v>0.53787893273117338</v>
      </c>
      <c r="V2304" s="21">
        <v>5.9256178722558728E-2</v>
      </c>
      <c r="W2304" s="21">
        <v>41.075570747625918</v>
      </c>
      <c r="X2304" s="21">
        <v>2.9352805204407781</v>
      </c>
      <c r="Y2304" s="21">
        <v>-1.0000000000000011</v>
      </c>
      <c r="Z2304" s="21">
        <v>-1.0000000000000011</v>
      </c>
      <c r="AA2304" s="21">
        <v>71.776077797472041</v>
      </c>
      <c r="AB2304" s="21">
        <v>0.22573538557719033</v>
      </c>
      <c r="AC2304" s="21">
        <v>0.13398829525574904</v>
      </c>
      <c r="AD2304" s="21">
        <v>0.1665449772249078</v>
      </c>
      <c r="AE2304" s="21">
        <v>26.313432902892362</v>
      </c>
      <c r="AF2304" s="21">
        <v>-1.0000000000000011</v>
      </c>
      <c r="AG2304" s="21">
        <v>-1.0000000000000011</v>
      </c>
      <c r="AH2304" s="21">
        <v>-1.0000000000000011</v>
      </c>
      <c r="AI2304" s="21">
        <v>0</v>
      </c>
      <c r="AJ2304" s="21">
        <v>5.9256178722558728E-2</v>
      </c>
      <c r="AK2304" s="21">
        <v>-7.4539676806002764E-2</v>
      </c>
      <c r="AL2304" s="21">
        <v>-4.5444211653515018E-2</v>
      </c>
      <c r="AM2304" s="21">
        <v>3.7648529383382992E-2</v>
      </c>
      <c r="AN2304" s="21">
        <v>0.28316798486056177</v>
      </c>
      <c r="AO2304" s="21">
        <v>0.56851485055456186</v>
      </c>
      <c r="AP2304" s="21">
        <v>6.8519785632464698</v>
      </c>
      <c r="AQ2304" s="21">
        <v>55.198734910040024</v>
      </c>
      <c r="AR2304" s="21">
        <v>1.262275338064216</v>
      </c>
      <c r="AS2304" s="21">
        <v>3.1706665898143465</v>
      </c>
      <c r="AT2304" s="21">
        <v>-1.0000000000000011</v>
      </c>
      <c r="AU2304" s="21">
        <v>-1.0000000000000011</v>
      </c>
      <c r="AV2304" s="21">
        <v>6.3708455139919273</v>
      </c>
      <c r="AW2304" s="21">
        <v>99.73416869576171</v>
      </c>
      <c r="AX2304" s="21">
        <v>105.65978656801761</v>
      </c>
      <c r="AY2304" s="21">
        <v>0.28905702714197118</v>
      </c>
      <c r="AZ2304" s="21">
        <v>21.476276650996365</v>
      </c>
      <c r="BA2304" s="26">
        <v>1528.0776528128117</v>
      </c>
      <c r="CU2304" t="e">
        <v>#N/A</v>
      </c>
      <c r="CV2304" t="e">
        <v>#N/A</v>
      </c>
    </row>
    <row r="2305" spans="1:100" x14ac:dyDescent="0.25">
      <c r="A2305">
        <v>5402</v>
      </c>
      <c r="B2305" t="s">
        <v>2612</v>
      </c>
      <c r="C2305" s="26">
        <v>3</v>
      </c>
      <c r="D2305" s="21">
        <v>5.1452032043325362</v>
      </c>
      <c r="E2305" s="21">
        <v>0</v>
      </c>
      <c r="F2305" s="21">
        <v>-0.23552827490394704</v>
      </c>
      <c r="G2305" s="21">
        <v>-0.23552827490394704</v>
      </c>
      <c r="H2305" s="21">
        <v>0.1927142190986571</v>
      </c>
      <c r="I2305" s="21">
        <v>0</v>
      </c>
      <c r="J2305" s="21">
        <v>11.562853145919426</v>
      </c>
      <c r="K2305" s="21">
        <v>0.1927142190986571</v>
      </c>
      <c r="L2305" s="21">
        <v>-0.99999999999999933</v>
      </c>
      <c r="M2305" s="21">
        <v>-0.99999999999999933</v>
      </c>
      <c r="N2305" s="21">
        <v>3.8542843819731409</v>
      </c>
      <c r="O2305" s="21">
        <v>16.472528075348006</v>
      </c>
      <c r="P2305" s="21">
        <v>7.1942951807965477E-2</v>
      </c>
      <c r="Q2305" s="21">
        <v>-3.3405814613349976</v>
      </c>
      <c r="R2305" s="21">
        <v>-1.264950977629647</v>
      </c>
      <c r="S2305" s="21">
        <v>0.33333333333333331</v>
      </c>
      <c r="T2305" s="21">
        <v>0.34510984178417753</v>
      </c>
      <c r="U2305" s="21">
        <v>0.1367750842340425</v>
      </c>
      <c r="V2305" s="21">
        <v>-0.12749911498637095</v>
      </c>
      <c r="W2305" s="21">
        <v>19.800197010661005</v>
      </c>
      <c r="X2305" s="21">
        <v>0.27276779606686435</v>
      </c>
      <c r="Y2305" s="21">
        <v>-0.99999999999999933</v>
      </c>
      <c r="Z2305" s="21">
        <v>-0.99999999999999933</v>
      </c>
      <c r="AA2305" s="21">
        <v>47.70650740129981</v>
      </c>
      <c r="AB2305" s="21">
        <v>0.14984868305917276</v>
      </c>
      <c r="AC2305" s="21">
        <v>0.22382143744239297</v>
      </c>
      <c r="AD2305" s="21">
        <v>0.20975510686380369</v>
      </c>
      <c r="AE2305" s="21">
        <v>29.171261368268475</v>
      </c>
      <c r="AF2305" s="21">
        <v>-0.99999999999999933</v>
      </c>
      <c r="AG2305" s="21">
        <v>-0.99999999999999933</v>
      </c>
      <c r="AH2305" s="21">
        <v>-0.99999999999999933</v>
      </c>
      <c r="AI2305" s="21">
        <v>0</v>
      </c>
      <c r="AJ2305" s="21">
        <v>-0.12749911498637095</v>
      </c>
      <c r="AK2305" s="21">
        <v>0.51846384627026887</v>
      </c>
      <c r="AL2305" s="21">
        <v>-0.25482128626938438</v>
      </c>
      <c r="AM2305" s="21">
        <v>6.4001684444870227E-2</v>
      </c>
      <c r="AN2305" s="21">
        <v>1.0319494710787967E-2</v>
      </c>
      <c r="AO2305" s="21">
        <v>4.1923613424731005</v>
      </c>
      <c r="AP2305" s="21">
        <v>-1.0161190635772235</v>
      </c>
      <c r="AQ2305" s="21">
        <v>31.363050156580439</v>
      </c>
      <c r="AR2305" s="21">
        <v>0.687719144365182</v>
      </c>
      <c r="AS2305" s="21">
        <v>0.46548201516552157</v>
      </c>
      <c r="AT2305" s="21">
        <v>-0.99999999999999933</v>
      </c>
      <c r="AU2305" s="21">
        <v>-0.99999999999999933</v>
      </c>
      <c r="AV2305" s="21">
        <v>-1.5004792525335944</v>
      </c>
      <c r="AW2305" s="21">
        <v>63.162916413070604</v>
      </c>
      <c r="AX2305" s="21">
        <v>50.413004914433522</v>
      </c>
      <c r="AY2305" s="21">
        <v>0.15269253803960348</v>
      </c>
      <c r="AZ2305" s="21">
        <v>-22.883411321981487</v>
      </c>
      <c r="BA2305" s="26">
        <v>1396.1989917510816</v>
      </c>
      <c r="CU2305" t="e">
        <v>#N/A</v>
      </c>
      <c r="CV2305" t="e">
        <v>#N/A</v>
      </c>
    </row>
    <row r="2306" spans="1:100" x14ac:dyDescent="0.25">
      <c r="A2306">
        <v>5403</v>
      </c>
      <c r="B2306" t="s">
        <v>2613</v>
      </c>
      <c r="C2306" s="26">
        <v>3</v>
      </c>
      <c r="D2306" s="21">
        <v>4.8034016314228998</v>
      </c>
      <c r="E2306" s="21">
        <v>0</v>
      </c>
      <c r="F2306" s="21">
        <v>0.20644397368929751</v>
      </c>
      <c r="G2306" s="21">
        <v>0.20644397368929751</v>
      </c>
      <c r="H2306" s="21">
        <v>-6.6360763146858681E-2</v>
      </c>
      <c r="I2306" s="21">
        <v>0</v>
      </c>
      <c r="J2306" s="21">
        <v>-3.9816457888115191</v>
      </c>
      <c r="K2306" s="21">
        <v>-6.6360763146858681E-2</v>
      </c>
      <c r="L2306" s="21">
        <v>-1.0000000000000016</v>
      </c>
      <c r="M2306" s="21">
        <v>-1.0000000000000016</v>
      </c>
      <c r="N2306" s="21">
        <v>-1.3272152629371725</v>
      </c>
      <c r="O2306" s="21">
        <v>1.0281998163006794</v>
      </c>
      <c r="P2306" s="21">
        <v>7.8442949771358961E-2</v>
      </c>
      <c r="Q2306" s="21">
        <v>2.665271883381152</v>
      </c>
      <c r="R2306" s="21">
        <v>0.84228499769022425</v>
      </c>
      <c r="S2306" s="21">
        <v>0.33333333333333381</v>
      </c>
      <c r="T2306" s="21">
        <v>0.35303624654275545</v>
      </c>
      <c r="U2306" s="21">
        <v>0.26726048014818238</v>
      </c>
      <c r="V2306" s="21">
        <v>0.13422147335410664</v>
      </c>
      <c r="W2306" s="21">
        <v>46.168491861009493</v>
      </c>
      <c r="X2306" s="21">
        <v>2.6394992343868271</v>
      </c>
      <c r="Y2306" s="21">
        <v>-1.0000000000000016</v>
      </c>
      <c r="Z2306" s="21">
        <v>-1.0000000000000016</v>
      </c>
      <c r="AA2306" s="21">
        <v>75.519553828849169</v>
      </c>
      <c r="AB2306" s="21">
        <v>0.28673750547765936</v>
      </c>
      <c r="AC2306" s="21">
        <v>0.20390787063557009</v>
      </c>
      <c r="AD2306" s="21">
        <v>7.9530163289759745E-2</v>
      </c>
      <c r="AE2306" s="21">
        <v>28.508776970149459</v>
      </c>
      <c r="AF2306" s="21">
        <v>-1.0000000000000016</v>
      </c>
      <c r="AG2306" s="21">
        <v>-1.0000000000000016</v>
      </c>
      <c r="AH2306" s="21">
        <v>-1.0000000000000016</v>
      </c>
      <c r="AI2306" s="21">
        <v>0</v>
      </c>
      <c r="AJ2306" s="21">
        <v>0.13422147335410664</v>
      </c>
      <c r="AK2306" s="21">
        <v>0.39808620069992928</v>
      </c>
      <c r="AL2306" s="21">
        <v>0.10639258455841601</v>
      </c>
      <c r="AM2306" s="21">
        <v>-8.0151246468719156E-3</v>
      </c>
      <c r="AN2306" s="21">
        <v>-3.3528054288624508E-2</v>
      </c>
      <c r="AO2306" s="21">
        <v>1.790052887327849</v>
      </c>
      <c r="AP2306" s="21">
        <v>-0.30623843442353216</v>
      </c>
      <c r="AQ2306" s="21">
        <v>42.186846072197959</v>
      </c>
      <c r="AR2306" s="21">
        <v>1.0878515333783787</v>
      </c>
      <c r="AS2306" s="21">
        <v>2.5731384712399685</v>
      </c>
      <c r="AT2306" s="21">
        <v>-1.0000000000000016</v>
      </c>
      <c r="AU2306" s="21">
        <v>-1.0000000000000016</v>
      </c>
      <c r="AV2306" s="21">
        <v>1.0487289713795227</v>
      </c>
      <c r="AW2306" s="21">
        <v>76.241515210726334</v>
      </c>
      <c r="AX2306" s="21">
        <v>89.66366254613699</v>
      </c>
      <c r="AY2306" s="21">
        <v>1.6789680189509753E-2</v>
      </c>
      <c r="AZ2306" s="21">
        <v>-31.488653607576715</v>
      </c>
      <c r="BA2306" s="26">
        <v>1436.0439925906014</v>
      </c>
    </row>
    <row r="2307" spans="1:100" x14ac:dyDescent="0.25">
      <c r="A2307">
        <v>5404</v>
      </c>
      <c r="B2307" t="s">
        <v>2614</v>
      </c>
      <c r="C2307" s="26">
        <v>3</v>
      </c>
      <c r="D2307" s="21">
        <v>5.2461636729962402</v>
      </c>
      <c r="E2307" s="21">
        <v>0</v>
      </c>
      <c r="F2307" s="21">
        <v>1.4025002943232561</v>
      </c>
      <c r="G2307" s="21">
        <v>1.4025002943232561</v>
      </c>
      <c r="H2307" s="21">
        <v>0.23736596488949885</v>
      </c>
      <c r="I2307" s="21">
        <v>0</v>
      </c>
      <c r="J2307" s="21">
        <v>14.241957893369927</v>
      </c>
      <c r="K2307" s="21">
        <v>0.23736596488949885</v>
      </c>
      <c r="L2307" s="21">
        <v>-0.99999999999999967</v>
      </c>
      <c r="M2307" s="21">
        <v>-0.99999999999999967</v>
      </c>
      <c r="N2307" s="21">
        <v>4.7473192977899767</v>
      </c>
      <c r="O2307" s="21">
        <v>20.890621860689429</v>
      </c>
      <c r="P2307" s="21">
        <v>-6.1179881190304229E-2</v>
      </c>
      <c r="Q2307" s="21">
        <v>1.902358842860993</v>
      </c>
      <c r="R2307" s="21">
        <v>0.60833207786536825</v>
      </c>
      <c r="S2307" s="21">
        <v>0.33333333333333343</v>
      </c>
      <c r="T2307" s="21">
        <v>0.33390088045036465</v>
      </c>
      <c r="U2307" s="21">
        <v>0.26839260338200616</v>
      </c>
      <c r="V2307" s="21">
        <v>8.3778819077294703E-2</v>
      </c>
      <c r="W2307" s="21">
        <v>31.281586854140002</v>
      </c>
      <c r="X2307" s="21">
        <v>2.002563474324492</v>
      </c>
      <c r="Y2307" s="21">
        <v>-0.99999999999999967</v>
      </c>
      <c r="Z2307" s="21">
        <v>-0.99999999999999967</v>
      </c>
      <c r="AA2307" s="21">
        <v>77.358499454789481</v>
      </c>
      <c r="AB2307" s="21">
        <v>0.38843559275174838</v>
      </c>
      <c r="AC2307" s="21">
        <v>0.26380721621499736</v>
      </c>
      <c r="AD2307" s="21">
        <v>0.2571288014889358</v>
      </c>
      <c r="AE2307" s="21">
        <v>45.468580522784073</v>
      </c>
      <c r="AF2307" s="21">
        <v>-0.99999999999999967</v>
      </c>
      <c r="AG2307" s="21">
        <v>-0.99999999999999967</v>
      </c>
      <c r="AH2307" s="21">
        <v>-0.99999999999999967</v>
      </c>
      <c r="AI2307" s="21">
        <v>-1.2666686660730349E-2</v>
      </c>
      <c r="AJ2307" s="21">
        <v>8.3778819077294703E-2</v>
      </c>
      <c r="AK2307" s="21">
        <v>0.21734104193827289</v>
      </c>
      <c r="AL2307" s="21">
        <v>-1.7941832615511043E-2</v>
      </c>
      <c r="AM2307" s="21">
        <v>1.9276879797334522E-2</v>
      </c>
      <c r="AN2307" s="21">
        <v>0.32673210654115747</v>
      </c>
      <c r="AO2307" s="21">
        <v>1.5686272046247274</v>
      </c>
      <c r="AP2307" s="21">
        <v>8.0785935004513831</v>
      </c>
      <c r="AQ2307" s="21">
        <v>45.523544747509931</v>
      </c>
      <c r="AR2307" s="21">
        <v>1.0194056362429988</v>
      </c>
      <c r="AS2307" s="21">
        <v>2.2399294392139901</v>
      </c>
      <c r="AT2307" s="21">
        <v>-0.99999999999999967</v>
      </c>
      <c r="AU2307" s="21">
        <v>-0.99999999999999967</v>
      </c>
      <c r="AV2307" s="21">
        <v>2.0108323721886241</v>
      </c>
      <c r="AW2307" s="21">
        <v>106.32771481593022</v>
      </c>
      <c r="AX2307" s="21">
        <v>114.45226299044509</v>
      </c>
      <c r="AY2307" s="21">
        <v>0.30744138594202319</v>
      </c>
      <c r="AZ2307" s="21">
        <v>34.600078584631753</v>
      </c>
      <c r="BA2307" s="26">
        <v>1472.1835958733318</v>
      </c>
      <c r="CU2307" t="e">
        <v>#N/A</v>
      </c>
      <c r="CV2307" t="e">
        <v>#N/A</v>
      </c>
    </row>
    <row r="2308" spans="1:100" x14ac:dyDescent="0.25">
      <c r="A2308">
        <v>5406</v>
      </c>
      <c r="B2308" t="s">
        <v>2615</v>
      </c>
      <c r="C2308" s="26">
        <v>3</v>
      </c>
      <c r="D2308" s="21">
        <v>3.2937942424303213</v>
      </c>
      <c r="E2308" s="21">
        <v>0</v>
      </c>
      <c r="F2308" s="21">
        <v>0.10188688376743921</v>
      </c>
      <c r="G2308" s="21">
        <v>0.10188688376743921</v>
      </c>
      <c r="H2308" s="21">
        <v>0.31685421637293215</v>
      </c>
      <c r="I2308" s="21">
        <v>0</v>
      </c>
      <c r="J2308" s="21">
        <v>19.011252982375918</v>
      </c>
      <c r="K2308" s="21">
        <v>0.31685421637293215</v>
      </c>
      <c r="L2308" s="21">
        <v>-1.0000000000000007</v>
      </c>
      <c r="M2308" s="21">
        <v>-1.0000000000000007</v>
      </c>
      <c r="N2308" s="21">
        <v>6.3370843274586406</v>
      </c>
      <c r="O2308" s="21">
        <v>22.406934108573683</v>
      </c>
      <c r="P2308" s="21">
        <v>-0.6137482175376664</v>
      </c>
      <c r="Q2308" s="21">
        <v>0.83889756363745183</v>
      </c>
      <c r="R2308" s="21">
        <v>0.15979490399408741</v>
      </c>
      <c r="S2308" s="21">
        <v>0.33333333333333365</v>
      </c>
      <c r="T2308" s="21">
        <v>0.38137844257685621</v>
      </c>
      <c r="U2308" s="21">
        <v>0.2267284683060885</v>
      </c>
      <c r="V2308" s="21">
        <v>-6.278990516893017E-3</v>
      </c>
      <c r="W2308" s="21">
        <v>24.732281493058149</v>
      </c>
      <c r="X2308" s="21">
        <v>1.302985667103786</v>
      </c>
      <c r="Y2308" s="21">
        <v>-1.0000000000000007</v>
      </c>
      <c r="Z2308" s="21">
        <v>-1.0000000000000007</v>
      </c>
      <c r="AA2308" s="21">
        <v>68.438159865031878</v>
      </c>
      <c r="AB2308" s="21">
        <v>0.2688256829698914</v>
      </c>
      <c r="AC2308" s="21">
        <v>0.32704492432462684</v>
      </c>
      <c r="AD2308" s="21">
        <v>0.27505106206507529</v>
      </c>
      <c r="AE2308" s="21">
        <v>43.54608346797967</v>
      </c>
      <c r="AF2308" s="21">
        <v>-1.0000000000000007</v>
      </c>
      <c r="AG2308" s="21">
        <v>-1.0000000000000007</v>
      </c>
      <c r="AH2308" s="21">
        <v>-1.0000000000000007</v>
      </c>
      <c r="AI2308" s="21">
        <v>0</v>
      </c>
      <c r="AJ2308" s="21">
        <v>-6.278990516893017E-3</v>
      </c>
      <c r="AK2308" s="21">
        <v>6.9705216815142954E-2</v>
      </c>
      <c r="AL2308" s="21">
        <v>0.11477136558219747</v>
      </c>
      <c r="AM2308" s="21">
        <v>-0.30435858066056898</v>
      </c>
      <c r="AN2308" s="21">
        <v>0.27158280838690185</v>
      </c>
      <c r="AO2308" s="21">
        <v>-7.260438432438507</v>
      </c>
      <c r="AP2308" s="21">
        <v>7.3634270375835351</v>
      </c>
      <c r="AQ2308" s="21">
        <v>43.743534475434032</v>
      </c>
      <c r="AR2308" s="21">
        <v>0.93516125369938541</v>
      </c>
      <c r="AS2308" s="21">
        <v>1.619839883476718</v>
      </c>
      <c r="AT2308" s="21">
        <v>-1.0000000000000007</v>
      </c>
      <c r="AU2308" s="21">
        <v>-1.0000000000000007</v>
      </c>
      <c r="AV2308" s="21">
        <v>0.26168178776152679</v>
      </c>
      <c r="AW2308" s="21">
        <v>98.208521011189106</v>
      </c>
      <c r="AX2308" s="21">
        <v>97.580621959499837</v>
      </c>
      <c r="AY2308" s="21">
        <v>0.44585927789503105</v>
      </c>
      <c r="AZ2308" s="21">
        <v>60.187548974698288</v>
      </c>
      <c r="BA2308" s="26">
        <v>1595.722714700147</v>
      </c>
    </row>
    <row r="2309" spans="1:100" x14ac:dyDescent="0.25">
      <c r="A2309">
        <v>5407</v>
      </c>
      <c r="B2309" t="s">
        <v>1880</v>
      </c>
      <c r="C2309" s="26">
        <v>3</v>
      </c>
      <c r="D2309" s="21">
        <v>4.3091706109409555</v>
      </c>
      <c r="E2309" s="21">
        <v>0</v>
      </c>
      <c r="F2309" s="21">
        <v>-6.8941572039959015E-3</v>
      </c>
      <c r="G2309" s="21">
        <v>-6.8941572039959015E-3</v>
      </c>
      <c r="H2309" s="21">
        <v>7.0998378310206833E-2</v>
      </c>
      <c r="I2309" s="21">
        <v>0</v>
      </c>
      <c r="J2309" s="21">
        <v>4.2599026986124127</v>
      </c>
      <c r="K2309" s="21">
        <v>7.0998378310206833E-2</v>
      </c>
      <c r="L2309" s="21">
        <v>-1.0000000000000002</v>
      </c>
      <c r="M2309" s="21">
        <v>-1.0000000000000002</v>
      </c>
      <c r="N2309" s="21">
        <v>1.4199675662041369</v>
      </c>
      <c r="O2309" s="21">
        <v>8.5621791523493727</v>
      </c>
      <c r="P2309" s="21">
        <v>-0.17400467616393045</v>
      </c>
      <c r="Q2309" s="21">
        <v>1.6152288452184353</v>
      </c>
      <c r="R2309" s="21">
        <v>0.35478403359013128</v>
      </c>
      <c r="S2309" s="21">
        <v>0.33333333333333331</v>
      </c>
      <c r="T2309" s="21">
        <v>0.36702811565923404</v>
      </c>
      <c r="U2309" s="21">
        <v>0.15244781165056559</v>
      </c>
      <c r="V2309" s="21">
        <v>-2.4247093573651624E-3</v>
      </c>
      <c r="W2309" s="21">
        <v>31.175446919022445</v>
      </c>
      <c r="X2309" s="21">
        <v>1.2537209978532169</v>
      </c>
      <c r="Y2309" s="21">
        <v>-1.0000000000000002</v>
      </c>
      <c r="Z2309" s="21">
        <v>-1.0000000000000002</v>
      </c>
      <c r="AA2309" s="21">
        <v>77.289293462179728</v>
      </c>
      <c r="AB2309" s="21">
        <v>0.33963725620816876</v>
      </c>
      <c r="AC2309" s="21">
        <v>0.43778029809303953</v>
      </c>
      <c r="AD2309" s="21">
        <v>0.13776369589013499</v>
      </c>
      <c r="AE2309" s="21">
        <v>45.759062509567144</v>
      </c>
      <c r="AF2309" s="21">
        <v>-1.0000000000000002</v>
      </c>
      <c r="AG2309" s="21">
        <v>-1.0000000000000002</v>
      </c>
      <c r="AH2309" s="21">
        <v>-1.0000000000000002</v>
      </c>
      <c r="AI2309" s="21">
        <v>4.2763353484917121E-3</v>
      </c>
      <c r="AJ2309" s="21">
        <v>-2.4247093573651624E-3</v>
      </c>
      <c r="AK2309" s="21">
        <v>0.15290937956694944</v>
      </c>
      <c r="AL2309" s="21">
        <v>-5.5223254087258283E-2</v>
      </c>
      <c r="AM2309" s="21">
        <v>5.3096027491983819E-2</v>
      </c>
      <c r="AN2309" s="21">
        <v>8.4572631805764298E-2</v>
      </c>
      <c r="AO2309" s="21">
        <v>2.0919475851343425</v>
      </c>
      <c r="AP2309" s="21">
        <v>1.8381995247078156</v>
      </c>
      <c r="AQ2309" s="21">
        <v>35.435349617634856</v>
      </c>
      <c r="AR2309" s="21">
        <v>0.85038455128576795</v>
      </c>
      <c r="AS2309" s="21">
        <v>1.3247193761634224</v>
      </c>
      <c r="AT2309" s="21">
        <v>-1.0000000000000002</v>
      </c>
      <c r="AU2309" s="21">
        <v>-1.0000000000000002</v>
      </c>
      <c r="AV2309" s="21">
        <v>0.3478898763861355</v>
      </c>
      <c r="AW2309" s="21">
        <v>87.689672139236919</v>
      </c>
      <c r="AX2309" s="21">
        <v>87.532727910470228</v>
      </c>
      <c r="AY2309" s="21">
        <v>0.23112846783225324</v>
      </c>
      <c r="AZ2309" s="21">
        <v>-5.3751406301090974</v>
      </c>
      <c r="BA2309" s="26">
        <v>1459.2396832445718</v>
      </c>
    </row>
    <row r="2310" spans="1:100" x14ac:dyDescent="0.25">
      <c r="A2310">
        <v>5408</v>
      </c>
      <c r="B2310" t="s">
        <v>2616</v>
      </c>
      <c r="C2310" s="26">
        <v>3</v>
      </c>
      <c r="D2310" s="21">
        <v>-1.0173389515330999</v>
      </c>
      <c r="E2310" s="21">
        <v>-0.17760123946413517</v>
      </c>
      <c r="F2310" s="21">
        <v>9.2721763735455209E-4</v>
      </c>
      <c r="G2310" s="21">
        <v>-8.7872100035889175E-3</v>
      </c>
      <c r="H2310" s="21">
        <v>9.7671270247855796E-2</v>
      </c>
      <c r="I2310" s="21">
        <v>0</v>
      </c>
      <c r="J2310" s="21">
        <v>5.860276214871349</v>
      </c>
      <c r="K2310" s="21">
        <v>9.7671270247855796E-2</v>
      </c>
      <c r="L2310" s="21">
        <v>-0.99999999999999967</v>
      </c>
      <c r="M2310" s="21">
        <v>-0.99999999999999967</v>
      </c>
      <c r="N2310" s="21">
        <v>1.953425404957116</v>
      </c>
      <c r="O2310" s="21">
        <v>4.8341500533346613</v>
      </c>
      <c r="P2310" s="21">
        <v>-0.85741580073222434</v>
      </c>
      <c r="Q2310" s="21">
        <v>8.9941658609861558E-3</v>
      </c>
      <c r="R2310" s="21">
        <v>-0.13681392613146162</v>
      </c>
      <c r="S2310" s="21">
        <v>0.34801082715291093</v>
      </c>
      <c r="T2310" s="21">
        <v>0.27330909728867314</v>
      </c>
      <c r="U2310" s="21">
        <v>5.8932444030517964E-2</v>
      </c>
      <c r="V2310" s="21">
        <v>0</v>
      </c>
      <c r="W2310" s="21">
        <v>23.303243928969835</v>
      </c>
      <c r="X2310" s="21">
        <v>0.69935419427113965</v>
      </c>
      <c r="Y2310" s="21">
        <v>-0.99999999999999967</v>
      </c>
      <c r="Z2310" s="21">
        <v>-0.99999999999999967</v>
      </c>
      <c r="AA2310" s="21">
        <v>20.91906077057758</v>
      </c>
      <c r="AB2310" s="21">
        <v>-0.14591867703092876</v>
      </c>
      <c r="AC2310" s="21">
        <v>2.5488985844920268E-2</v>
      </c>
      <c r="AD2310" s="21">
        <v>7.5482306540792396E-2</v>
      </c>
      <c r="AE2310" s="21">
        <v>-2.247369232260807</v>
      </c>
      <c r="AF2310" s="21">
        <v>-0.99999999999999967</v>
      </c>
      <c r="AG2310" s="21">
        <v>-0.99999999999999967</v>
      </c>
      <c r="AH2310" s="21">
        <v>-0.99999999999999967</v>
      </c>
      <c r="AI2310" s="21">
        <v>0</v>
      </c>
      <c r="AJ2310" s="21">
        <v>0</v>
      </c>
      <c r="AK2310" s="21">
        <v>0.18001631796482856</v>
      </c>
      <c r="AL2310" s="21">
        <v>-0.10776774401456903</v>
      </c>
      <c r="AM2310" s="21">
        <v>0.4746411290820628</v>
      </c>
      <c r="AN2310" s="21">
        <v>-1.4683026627629953E-2</v>
      </c>
      <c r="AO2310" s="21">
        <v>12.766109816875709</v>
      </c>
      <c r="AP2310" s="21">
        <v>-0.9059143857635934</v>
      </c>
      <c r="AQ2310" s="21">
        <v>29.163520143841197</v>
      </c>
      <c r="AR2310" s="21">
        <v>0.68025236847210202</v>
      </c>
      <c r="AS2310" s="21">
        <v>0.79702546451899581</v>
      </c>
      <c r="AT2310" s="21">
        <v>-0.99999999999999967</v>
      </c>
      <c r="AU2310" s="21">
        <v>-0.99999999999999967</v>
      </c>
      <c r="AV2310" s="21">
        <v>-0.14560113613505049</v>
      </c>
      <c r="AW2310" s="21">
        <v>24.847296438148646</v>
      </c>
      <c r="AX2310" s="21">
        <v>24.847296438148646</v>
      </c>
      <c r="AY2310" s="21">
        <v>0.13948486014241249</v>
      </c>
      <c r="AZ2310" s="21">
        <v>-41.762334529150905</v>
      </c>
      <c r="BA2310" s="26">
        <v>1372.273785267626</v>
      </c>
      <c r="CU2310" t="e">
        <v>#N/A</v>
      </c>
      <c r="CV2310" t="e">
        <v>#N/A</v>
      </c>
    </row>
    <row r="2311" spans="1:100" x14ac:dyDescent="0.25">
      <c r="A2311">
        <v>5409</v>
      </c>
      <c r="B2311" t="s">
        <v>1851</v>
      </c>
      <c r="C2311" s="26">
        <v>2</v>
      </c>
      <c r="D2311" s="21">
        <v>3.0246680124517638</v>
      </c>
      <c r="E2311" s="21">
        <v>-0.1571020141083608</v>
      </c>
      <c r="F2311" s="21">
        <v>-0.31426389852981906</v>
      </c>
      <c r="G2311" s="21">
        <v>-0.30802413082996344</v>
      </c>
      <c r="H2311" s="21">
        <v>-1.1496367083695253E-2</v>
      </c>
      <c r="I2311" s="21">
        <v>0</v>
      </c>
      <c r="J2311" s="21">
        <v>-0.68978202502171548</v>
      </c>
      <c r="K2311" s="21">
        <v>-1.1496367083695253E-2</v>
      </c>
      <c r="L2311" s="21">
        <v>-1</v>
      </c>
      <c r="M2311" s="21">
        <v>-1</v>
      </c>
      <c r="N2311" s="21">
        <v>-0.22992734167390494</v>
      </c>
      <c r="O2311" s="21">
        <v>3.1283656245167375</v>
      </c>
      <c r="P2311" s="21">
        <v>-0.62785944428797213</v>
      </c>
      <c r="Q2311" s="21">
        <v>-1.1792115048199909</v>
      </c>
      <c r="R2311" s="21">
        <v>-0.38581768717093562</v>
      </c>
      <c r="S2311" s="21">
        <v>0.31270569287625166</v>
      </c>
      <c r="T2311" s="21">
        <v>0.20932500199586218</v>
      </c>
      <c r="U2311" s="21">
        <v>-1.5069277248546897E-2</v>
      </c>
      <c r="V2311" s="21">
        <v>-1.1623566135572088E-2</v>
      </c>
      <c r="W2311" s="21">
        <v>18.46773491689067</v>
      </c>
      <c r="X2311" s="21">
        <v>0.37348613473988612</v>
      </c>
      <c r="Y2311" s="21">
        <v>-1</v>
      </c>
      <c r="Z2311" s="21">
        <v>-1</v>
      </c>
      <c r="AA2311" s="21">
        <v>30.370012346383803</v>
      </c>
      <c r="AB2311" s="21">
        <v>1.3459374037321586E-2</v>
      </c>
      <c r="AC2311" s="21">
        <v>1.3633547019593073E-2</v>
      </c>
      <c r="AD2311" s="21">
        <v>9.9353238608678174E-3</v>
      </c>
      <c r="AE2311" s="21">
        <v>8.0435618032731835</v>
      </c>
      <c r="AF2311" s="21">
        <v>-1</v>
      </c>
      <c r="AG2311" s="21">
        <v>-1</v>
      </c>
      <c r="AH2311" s="21">
        <v>-1</v>
      </c>
      <c r="AI2311" s="21">
        <v>-6.6407315839565684E-3</v>
      </c>
      <c r="AJ2311" s="21">
        <v>-1.1623566135572088E-2</v>
      </c>
      <c r="AK2311" s="21">
        <v>0.21569292388694683</v>
      </c>
      <c r="AL2311" s="21">
        <v>-4.3864966897699517E-2</v>
      </c>
      <c r="AM2311" s="21">
        <v>0.24287700102565035</v>
      </c>
      <c r="AN2311" s="21">
        <v>-5.9436140810596602E-2</v>
      </c>
      <c r="AO2311" s="21">
        <v>6.5716189766784163</v>
      </c>
      <c r="AP2311" s="21">
        <v>-1.1264576863558355</v>
      </c>
      <c r="AQ2311" s="21">
        <v>23.282805048985203</v>
      </c>
      <c r="AR2311" s="21">
        <v>0.55796390862942913</v>
      </c>
      <c r="AS2311" s="21">
        <v>0.44583439187149143</v>
      </c>
      <c r="AT2311" s="21">
        <v>-1</v>
      </c>
      <c r="AU2311" s="21">
        <v>-1</v>
      </c>
      <c r="AV2311" s="21">
        <v>-0.46027926166224731</v>
      </c>
      <c r="AW2311" s="21">
        <v>40.442895798946623</v>
      </c>
      <c r="AX2311" s="21">
        <v>40.36846871553287</v>
      </c>
      <c r="AY2311" s="21">
        <v>5.589127902470313E-2</v>
      </c>
      <c r="AZ2311" s="21">
        <v>-19.407019373323728</v>
      </c>
      <c r="BA2311" s="26">
        <v>1427.4131574758899</v>
      </c>
    </row>
    <row r="2312" spans="1:100" x14ac:dyDescent="0.25">
      <c r="A2312">
        <v>5410</v>
      </c>
      <c r="B2312" t="s">
        <v>2617</v>
      </c>
      <c r="C2312" s="26">
        <v>3</v>
      </c>
      <c r="D2312" s="21">
        <v>2.5413317332085414</v>
      </c>
      <c r="E2312" s="21">
        <v>-5.4405895077221222E-3</v>
      </c>
      <c r="F2312" s="21">
        <v>-0.5818388408181453</v>
      </c>
      <c r="G2312" s="21">
        <v>-0.5818388408181453</v>
      </c>
      <c r="H2312" s="21">
        <v>5.3640008670162845E-2</v>
      </c>
      <c r="I2312" s="21">
        <v>0</v>
      </c>
      <c r="J2312" s="21">
        <v>3.2184005202097725</v>
      </c>
      <c r="K2312" s="21">
        <v>5.3640008670162845E-2</v>
      </c>
      <c r="L2312" s="21">
        <v>-0.99999999999999856</v>
      </c>
      <c r="M2312" s="21">
        <v>-0.99999999999999856</v>
      </c>
      <c r="N2312" s="21">
        <v>1.0728001734032575</v>
      </c>
      <c r="O2312" s="21">
        <v>5.177893412600171</v>
      </c>
      <c r="P2312" s="21">
        <v>-0.46519448008940967</v>
      </c>
      <c r="Q2312" s="21">
        <v>-0.22194150627981996</v>
      </c>
      <c r="R2312" s="21">
        <v>-0.11245028505646787</v>
      </c>
      <c r="S2312" s="21">
        <v>0.33333333333333293</v>
      </c>
      <c r="T2312" s="21">
        <v>0.3302207181709117</v>
      </c>
      <c r="U2312" s="21">
        <v>0.14645011529903668</v>
      </c>
      <c r="V2312" s="21">
        <v>2.1774954516701056E-2</v>
      </c>
      <c r="W2312" s="21">
        <v>31.125564505992767</v>
      </c>
      <c r="X2312" s="21">
        <v>1.3232516159680134</v>
      </c>
      <c r="Y2312" s="21">
        <v>-0.99999999999999856</v>
      </c>
      <c r="Z2312" s="21">
        <v>-0.99999999999999856</v>
      </c>
      <c r="AA2312" s="21">
        <v>58.037112426829395</v>
      </c>
      <c r="AB2312" s="21">
        <v>0.31069755069369198</v>
      </c>
      <c r="AC2312" s="21">
        <v>-0.12511480194306998</v>
      </c>
      <c r="AD2312" s="21">
        <v>0.35489721536724117</v>
      </c>
      <c r="AE2312" s="21">
        <v>27.023998205893168</v>
      </c>
      <c r="AF2312" s="21">
        <v>-0.99999999999999856</v>
      </c>
      <c r="AG2312" s="21">
        <v>-0.99999999999999856</v>
      </c>
      <c r="AH2312" s="21">
        <v>-0.99999999999999856</v>
      </c>
      <c r="AI2312" s="21">
        <v>0</v>
      </c>
      <c r="AJ2312" s="21">
        <v>2.1774954516701056E-2</v>
      </c>
      <c r="AK2312" s="21">
        <v>-0.30822581988101821</v>
      </c>
      <c r="AL2312" s="21">
        <v>-5.1836027734650271E-2</v>
      </c>
      <c r="AM2312" s="21">
        <v>-9.0534332029510819E-2</v>
      </c>
      <c r="AN2312" s="21">
        <v>-0.12195512521784714</v>
      </c>
      <c r="AO2312" s="21">
        <v>-3.8044874001428632</v>
      </c>
      <c r="AP2312" s="21">
        <v>-3.308058269119428</v>
      </c>
      <c r="AQ2312" s="21">
        <v>34.34396502620254</v>
      </c>
      <c r="AR2312" s="21">
        <v>0.831779121319982</v>
      </c>
      <c r="AS2312" s="21">
        <v>1.3768916246381762</v>
      </c>
      <c r="AT2312" s="21">
        <v>-0.99999999999999856</v>
      </c>
      <c r="AU2312" s="21">
        <v>-0.99999999999999856</v>
      </c>
      <c r="AV2312" s="21">
        <v>-0.69428912587461311</v>
      </c>
      <c r="AW2312" s="21">
        <v>59.906947570310166</v>
      </c>
      <c r="AX2312" s="21">
        <v>62.084443021980313</v>
      </c>
      <c r="AY2312" s="21">
        <v>0.15826041314354156</v>
      </c>
      <c r="AZ2312" s="21">
        <v>-0.58471238447657825</v>
      </c>
      <c r="BA2312" s="26">
        <v>1437.8069451433162</v>
      </c>
      <c r="CU2312" t="e">
        <v>#N/A</v>
      </c>
      <c r="CV2312" t="e">
        <v>#N/A</v>
      </c>
    </row>
    <row r="2313" spans="1:100" x14ac:dyDescent="0.25">
      <c r="A2313">
        <v>5411</v>
      </c>
      <c r="B2313" t="s">
        <v>2618</v>
      </c>
      <c r="C2313" s="26">
        <v>3</v>
      </c>
      <c r="D2313" s="21">
        <v>5.980025696425626</v>
      </c>
      <c r="E2313" s="21">
        <v>0</v>
      </c>
      <c r="F2313" s="21">
        <v>-0.5839404604010574</v>
      </c>
      <c r="G2313" s="21">
        <v>-0.5839404604010574</v>
      </c>
      <c r="H2313" s="21">
        <v>-2.5662789049838937E-2</v>
      </c>
      <c r="I2313" s="21">
        <v>0</v>
      </c>
      <c r="J2313" s="21">
        <v>-1.5397673429903367</v>
      </c>
      <c r="K2313" s="21">
        <v>-2.5662789049838937E-2</v>
      </c>
      <c r="L2313" s="21">
        <v>-0.99999999999999933</v>
      </c>
      <c r="M2313" s="21">
        <v>-0.99999999999999933</v>
      </c>
      <c r="N2313" s="21">
        <v>-0.51325578099677915</v>
      </c>
      <c r="O2313" s="21">
        <v>3.8563178930342272</v>
      </c>
      <c r="P2313" s="21">
        <v>0.31394627897682686</v>
      </c>
      <c r="Q2313" s="21">
        <v>0.35772248152624131</v>
      </c>
      <c r="R2313" s="21">
        <v>0.14670927230753952</v>
      </c>
      <c r="S2313" s="21">
        <v>0.35982058989424753</v>
      </c>
      <c r="T2313" s="21">
        <v>0.22300053549560328</v>
      </c>
      <c r="U2313" s="21">
        <v>0.19092706991488367</v>
      </c>
      <c r="V2313" s="21">
        <v>0</v>
      </c>
      <c r="W2313" s="21">
        <v>31.976439374182956</v>
      </c>
      <c r="X2313" s="21">
        <v>1.2533299998043566</v>
      </c>
      <c r="Y2313" s="21">
        <v>-0.99999999999999933</v>
      </c>
      <c r="Z2313" s="21">
        <v>-0.99999999999999933</v>
      </c>
      <c r="AA2313" s="21">
        <v>41.123872841130243</v>
      </c>
      <c r="AB2313" s="21">
        <v>0.17869576851988589</v>
      </c>
      <c r="AC2313" s="21">
        <v>2.3879604039408392E-2</v>
      </c>
      <c r="AD2313" s="21">
        <v>-2.2560888666498968E-2</v>
      </c>
      <c r="AE2313" s="21">
        <v>9.0007241946397691</v>
      </c>
      <c r="AF2313" s="21">
        <v>-0.99999999999999933</v>
      </c>
      <c r="AG2313" s="21">
        <v>-0.99999999999999933</v>
      </c>
      <c r="AH2313" s="21">
        <v>-0.99999999999999933</v>
      </c>
      <c r="AI2313" s="21">
        <v>-1.0566542838231219E-2</v>
      </c>
      <c r="AJ2313" s="21">
        <v>0</v>
      </c>
      <c r="AK2313" s="21">
        <v>0.25372607389719637</v>
      </c>
      <c r="AL2313" s="21">
        <v>0.63694560499796804</v>
      </c>
      <c r="AM2313" s="21">
        <v>4.5019105733383469E-2</v>
      </c>
      <c r="AN2313" s="21">
        <v>0.78527417194784221</v>
      </c>
      <c r="AO2313" s="21">
        <v>2.3941080128205692</v>
      </c>
      <c r="AP2313" s="21">
        <v>22.816582323685893</v>
      </c>
      <c r="AQ2313" s="21">
        <v>30.436672031192618</v>
      </c>
      <c r="AR2313" s="21">
        <v>0.7737481953047346</v>
      </c>
      <c r="AS2313" s="21">
        <v>1.2276672107545181</v>
      </c>
      <c r="AT2313" s="21">
        <v>-0.99999999999999933</v>
      </c>
      <c r="AU2313" s="21">
        <v>-0.99999999999999933</v>
      </c>
      <c r="AV2313" s="21">
        <v>-0.43723118809351796</v>
      </c>
      <c r="AW2313" s="21">
        <v>67.796773057850373</v>
      </c>
      <c r="AX2313" s="21">
        <v>67.585442201085755</v>
      </c>
      <c r="AY2313" s="21">
        <v>0.42674200604806761</v>
      </c>
      <c r="AZ2313" s="21">
        <v>30.931573752579908</v>
      </c>
      <c r="BA2313" s="26">
        <v>1477.907219551309</v>
      </c>
      <c r="CU2313" t="e">
        <v>#N/A</v>
      </c>
      <c r="CV2313" t="e">
        <v>#N/A</v>
      </c>
    </row>
    <row r="2314" spans="1:100" x14ac:dyDescent="0.25">
      <c r="A2314">
        <v>5412</v>
      </c>
      <c r="B2314" t="s">
        <v>2619</v>
      </c>
      <c r="C2314" s="26">
        <v>3</v>
      </c>
      <c r="D2314" s="21">
        <v>4.3249011042543035</v>
      </c>
      <c r="E2314" s="21">
        <v>-0.15494644990456555</v>
      </c>
      <c r="F2314" s="21">
        <v>-0.59070575711697759</v>
      </c>
      <c r="G2314" s="21">
        <v>-0.63477900149092714</v>
      </c>
      <c r="H2314" s="21">
        <v>-0.26427007408571523</v>
      </c>
      <c r="I2314" s="21">
        <v>0</v>
      </c>
      <c r="J2314" s="21">
        <v>-15.856204445142913</v>
      </c>
      <c r="K2314" s="21">
        <v>-0.26427007408571523</v>
      </c>
      <c r="L2314" s="21">
        <v>-1.0000000000000024</v>
      </c>
      <c r="M2314" s="21">
        <v>-1.0000000000000024</v>
      </c>
      <c r="N2314" s="21">
        <v>-5.285401481714306</v>
      </c>
      <c r="O2314" s="21">
        <v>-12.166082342379539</v>
      </c>
      <c r="P2314" s="21">
        <v>0.5993996944427662</v>
      </c>
      <c r="Q2314" s="21">
        <v>-0.45612990248251639</v>
      </c>
      <c r="R2314" s="21">
        <v>-0.14565736766567505</v>
      </c>
      <c r="S2314" s="21">
        <v>0.33333333333333409</v>
      </c>
      <c r="T2314" s="21">
        <v>0.25302658065329303</v>
      </c>
      <c r="U2314" s="21">
        <v>-0.12679098978121067</v>
      </c>
      <c r="V2314" s="21">
        <v>-3.8447247963748134E-2</v>
      </c>
      <c r="W2314" s="21">
        <v>27.415670013095344</v>
      </c>
      <c r="X2314" s="21">
        <v>2.520749963289725E-2</v>
      </c>
      <c r="Y2314" s="21">
        <v>-1.0000000000000024</v>
      </c>
      <c r="Z2314" s="21">
        <v>-1.0000000000000024</v>
      </c>
      <c r="AA2314" s="21">
        <v>55.42461418084676</v>
      </c>
      <c r="AB2314" s="21">
        <v>0.13065471692913883</v>
      </c>
      <c r="AC2314" s="21">
        <v>0.31371017040345561</v>
      </c>
      <c r="AD2314" s="21">
        <v>0.11872714337574833</v>
      </c>
      <c r="AE2314" s="21">
        <v>28.154601535417115</v>
      </c>
      <c r="AF2314" s="21">
        <v>-1.0000000000000024</v>
      </c>
      <c r="AG2314" s="21">
        <v>-1.0000000000000024</v>
      </c>
      <c r="AH2314" s="21">
        <v>-1.0000000000000024</v>
      </c>
      <c r="AI2314" s="21">
        <v>0</v>
      </c>
      <c r="AJ2314" s="21">
        <v>-3.8447247963748134E-2</v>
      </c>
      <c r="AK2314" s="21">
        <v>-0.18384721173380489</v>
      </c>
      <c r="AL2314" s="21">
        <v>-0.12837263408448024</v>
      </c>
      <c r="AM2314" s="21">
        <v>0.41838977797462806</v>
      </c>
      <c r="AN2314" s="21">
        <v>7.6126069681741432E-2</v>
      </c>
      <c r="AO2314" s="21">
        <v>9.5405083906966759</v>
      </c>
      <c r="AP2314" s="21">
        <v>1.2612885716211357</v>
      </c>
      <c r="AQ2314" s="21">
        <v>11.559465567952428</v>
      </c>
      <c r="AR2314" s="21">
        <v>0.42112167624166824</v>
      </c>
      <c r="AS2314" s="21">
        <v>-0.23906257445281789</v>
      </c>
      <c r="AT2314" s="21">
        <v>-1.0000000000000024</v>
      </c>
      <c r="AU2314" s="21">
        <v>-1.0000000000000024</v>
      </c>
      <c r="AV2314" s="21">
        <v>-0.78043636915660242</v>
      </c>
      <c r="AW2314" s="21">
        <v>44.519820410088386</v>
      </c>
      <c r="AX2314" s="21">
        <v>40.675095613713566</v>
      </c>
      <c r="AY2314" s="21">
        <v>8.3936834271257851E-2</v>
      </c>
      <c r="AZ2314" s="21">
        <v>-9.9450014998132197</v>
      </c>
      <c r="BA2314" s="26">
        <v>1399.7954746073067</v>
      </c>
    </row>
    <row r="2315" spans="1:100" x14ac:dyDescent="0.25">
      <c r="A2315">
        <v>5413</v>
      </c>
      <c r="B2315" t="s">
        <v>2620</v>
      </c>
      <c r="C2315" s="26">
        <v>3</v>
      </c>
      <c r="D2315" s="21">
        <v>5.1115439656449082</v>
      </c>
      <c r="E2315" s="21">
        <v>0</v>
      </c>
      <c r="F2315" s="21">
        <v>1.0605412504192826</v>
      </c>
      <c r="G2315" s="21">
        <v>1.0605412504192826</v>
      </c>
      <c r="H2315" s="21">
        <v>0.19848653504407301</v>
      </c>
      <c r="I2315" s="21">
        <v>0</v>
      </c>
      <c r="J2315" s="21">
        <v>11.909192102644379</v>
      </c>
      <c r="K2315" s="21">
        <v>0.19848653504407301</v>
      </c>
      <c r="L2315" s="21">
        <v>-1.000000000000002</v>
      </c>
      <c r="M2315" s="21">
        <v>-1.000000000000002</v>
      </c>
      <c r="N2315" s="21">
        <v>3.9697307008814615</v>
      </c>
      <c r="O2315" s="21">
        <v>18.081277318708569</v>
      </c>
      <c r="P2315" s="21">
        <v>-8.0322820833586654E-3</v>
      </c>
      <c r="Q2315" s="21">
        <v>-0.15764792688726378</v>
      </c>
      <c r="R2315" s="21">
        <v>-5.896704700485117E-2</v>
      </c>
      <c r="S2315" s="21">
        <v>0.33333333333333404</v>
      </c>
      <c r="T2315" s="21">
        <v>0.41018172860846053</v>
      </c>
      <c r="U2315" s="21">
        <v>0.34164241751902558</v>
      </c>
      <c r="V2315" s="21">
        <v>-2.9986310130582148E-2</v>
      </c>
      <c r="W2315" s="21">
        <v>34.267385371446593</v>
      </c>
      <c r="X2315" s="21">
        <v>1.7929485830033864</v>
      </c>
      <c r="Y2315" s="21">
        <v>-1.000000000000002</v>
      </c>
      <c r="Z2315" s="21">
        <v>-1.000000000000002</v>
      </c>
      <c r="AA2315" s="21">
        <v>81.106869446378553</v>
      </c>
      <c r="AB2315" s="21">
        <v>0.36534635178169611</v>
      </c>
      <c r="AC2315" s="21">
        <v>0.35859121403864352</v>
      </c>
      <c r="AD2315" s="21">
        <v>0.2140314566183974</v>
      </c>
      <c r="AE2315" s="21">
        <v>46.898451121936837</v>
      </c>
      <c r="AF2315" s="21">
        <v>-1.000000000000002</v>
      </c>
      <c r="AG2315" s="21">
        <v>-1.000000000000002</v>
      </c>
      <c r="AH2315" s="21">
        <v>-1.000000000000002</v>
      </c>
      <c r="AI2315" s="21">
        <v>0</v>
      </c>
      <c r="AJ2315" s="21">
        <v>-2.9986310130582148E-2</v>
      </c>
      <c r="AK2315" s="21">
        <v>5.2128729029003937E-2</v>
      </c>
      <c r="AL2315" s="21">
        <v>-0.14465358202769535</v>
      </c>
      <c r="AM2315" s="21">
        <v>-8.162041467474869E-2</v>
      </c>
      <c r="AN2315" s="21">
        <v>0.20379504262806841</v>
      </c>
      <c r="AO2315" s="21">
        <v>-1.7798667217236974</v>
      </c>
      <c r="AP2315" s="21">
        <v>4.3716081555632345</v>
      </c>
      <c r="AQ2315" s="21">
        <v>46.176577474090983</v>
      </c>
      <c r="AR2315" s="21">
        <v>1.0551711693302384</v>
      </c>
      <c r="AS2315" s="21">
        <v>1.9914351180474601</v>
      </c>
      <c r="AT2315" s="21">
        <v>-1.000000000000002</v>
      </c>
      <c r="AU2315" s="21">
        <v>-1.000000000000002</v>
      </c>
      <c r="AV2315" s="21">
        <v>1.0015742034144315</v>
      </c>
      <c r="AW2315" s="21">
        <v>103.55975492065041</v>
      </c>
      <c r="AX2315" s="21">
        <v>100.56112390759219</v>
      </c>
      <c r="AY2315" s="21">
        <v>0.43845269853597779</v>
      </c>
      <c r="AZ2315" s="21">
        <v>52.6150198451883</v>
      </c>
      <c r="BA2315" s="26">
        <v>1614.8617764652026</v>
      </c>
    </row>
    <row r="2316" spans="1:100" x14ac:dyDescent="0.25">
      <c r="A2316">
        <v>5414</v>
      </c>
      <c r="B2316" t="s">
        <v>2621</v>
      </c>
      <c r="C2316" s="26">
        <v>3</v>
      </c>
      <c r="D2316" s="21">
        <v>3.810808092413744</v>
      </c>
      <c r="E2316" s="21">
        <v>0</v>
      </c>
      <c r="F2316" s="21">
        <v>1.362750425589794</v>
      </c>
      <c r="G2316" s="21">
        <v>1.362750425589794</v>
      </c>
      <c r="H2316" s="21">
        <v>-0.14155256237622132</v>
      </c>
      <c r="I2316" s="21">
        <v>0</v>
      </c>
      <c r="J2316" s="21">
        <v>-8.4931537425732788</v>
      </c>
      <c r="K2316" s="21">
        <v>-0.14155256237622132</v>
      </c>
      <c r="L2316" s="21">
        <v>-1.0000000000000004</v>
      </c>
      <c r="M2316" s="21">
        <v>-1.0000000000000004</v>
      </c>
      <c r="N2316" s="21">
        <v>-2.8310512475244267</v>
      </c>
      <c r="O2316" s="21">
        <v>-3.3195952245697438</v>
      </c>
      <c r="P2316" s="21">
        <v>4.1704940549517122</v>
      </c>
      <c r="Q2316" s="21">
        <v>4.5823554649963016E-2</v>
      </c>
      <c r="R2316" s="21">
        <v>0.47492646622204088</v>
      </c>
      <c r="S2316" s="21">
        <v>0.33333333333333365</v>
      </c>
      <c r="T2316" s="21">
        <v>0.35111395329222261</v>
      </c>
      <c r="U2316" s="21">
        <v>6.5374037403322843E-2</v>
      </c>
      <c r="V2316" s="21">
        <v>-2.2994971658644954E-2</v>
      </c>
      <c r="W2316" s="21">
        <v>34.735156589858214</v>
      </c>
      <c r="X2316" s="21">
        <v>0.96730678862208797</v>
      </c>
      <c r="Y2316" s="21">
        <v>-1.0000000000000004</v>
      </c>
      <c r="Z2316" s="21">
        <v>-1.0000000000000004</v>
      </c>
      <c r="AA2316" s="21">
        <v>60.508928173971178</v>
      </c>
      <c r="AB2316" s="21">
        <v>5.0861344392802932E-2</v>
      </c>
      <c r="AC2316" s="21">
        <v>8.9203654176228234E-2</v>
      </c>
      <c r="AD2316" s="21">
        <v>0.36591190378878752</v>
      </c>
      <c r="AE2316" s="21">
        <v>25.298845117890941</v>
      </c>
      <c r="AF2316" s="21">
        <v>-1.0000000000000004</v>
      </c>
      <c r="AG2316" s="21">
        <v>-1.0000000000000004</v>
      </c>
      <c r="AH2316" s="21">
        <v>-1.0000000000000004</v>
      </c>
      <c r="AI2316" s="21">
        <v>1.1540787023278166E-2</v>
      </c>
      <c r="AJ2316" s="21">
        <v>-2.2994971658644954E-2</v>
      </c>
      <c r="AK2316" s="21">
        <v>5.6762176194159131E-2</v>
      </c>
      <c r="AL2316" s="21">
        <v>-2.5415980419677464E-2</v>
      </c>
      <c r="AM2316" s="21">
        <v>-0.20081508095622327</v>
      </c>
      <c r="AN2316" s="21">
        <v>-0.10508282924981718</v>
      </c>
      <c r="AO2316" s="21">
        <v>-4.7365661429347883</v>
      </c>
      <c r="AP2316" s="21">
        <v>-2.7541506333438157</v>
      </c>
      <c r="AQ2316" s="21">
        <v>26.242002847284951</v>
      </c>
      <c r="AR2316" s="21">
        <v>0.72682635237023385</v>
      </c>
      <c r="AS2316" s="21">
        <v>0.82575422624586714</v>
      </c>
      <c r="AT2316" s="21">
        <v>-1.0000000000000004</v>
      </c>
      <c r="AU2316" s="21">
        <v>-1.0000000000000004</v>
      </c>
      <c r="AV2316" s="21">
        <v>1.8376768918118347</v>
      </c>
      <c r="AW2316" s="21">
        <v>54.435182316057627</v>
      </c>
      <c r="AX2316" s="21">
        <v>52.366500890658685</v>
      </c>
      <c r="AY2316" s="21">
        <v>0.38227849950116877</v>
      </c>
      <c r="AZ2316" s="21">
        <v>15.449670597545676</v>
      </c>
      <c r="BA2316" s="26">
        <v>1449.6603345408487</v>
      </c>
    </row>
    <row r="2317" spans="1:100" x14ac:dyDescent="0.25">
      <c r="A2317">
        <v>5417</v>
      </c>
      <c r="B2317" t="s">
        <v>629</v>
      </c>
      <c r="C2317" s="26">
        <v>3</v>
      </c>
      <c r="D2317" s="21">
        <v>5.1004963098818887</v>
      </c>
      <c r="E2317" s="21">
        <v>0</v>
      </c>
      <c r="F2317" s="21">
        <v>-0.38591620340591343</v>
      </c>
      <c r="G2317" s="21">
        <v>-0.38591620340591343</v>
      </c>
      <c r="H2317" s="21">
        <v>0.12137440662204385</v>
      </c>
      <c r="I2317" s="21">
        <v>0</v>
      </c>
      <c r="J2317" s="21">
        <v>7.2824643973226282</v>
      </c>
      <c r="K2317" s="21">
        <v>0.12137440662204385</v>
      </c>
      <c r="L2317" s="21">
        <v>-0.99999999999999967</v>
      </c>
      <c r="M2317" s="21">
        <v>-0.99999999999999967</v>
      </c>
      <c r="N2317" s="21">
        <v>2.4274881324408759</v>
      </c>
      <c r="O2317" s="21">
        <v>11.997044503798602</v>
      </c>
      <c r="P2317" s="21">
        <v>-3.0999730216795918</v>
      </c>
      <c r="Q2317" s="21">
        <v>3.0612082803296286</v>
      </c>
      <c r="R2317" s="21">
        <v>0.67296472016388786</v>
      </c>
      <c r="S2317" s="21">
        <v>0.33333333333333326</v>
      </c>
      <c r="T2317" s="21">
        <v>0.44258574714948151</v>
      </c>
      <c r="U2317" s="21">
        <v>0.27992784090779604</v>
      </c>
      <c r="V2317" s="21">
        <v>-2.9753062566262832E-2</v>
      </c>
      <c r="W2317" s="21">
        <v>36.188778088092171</v>
      </c>
      <c r="X2317" s="21">
        <v>1.7049900759105243</v>
      </c>
      <c r="Y2317" s="21">
        <v>-0.99999999999999967</v>
      </c>
      <c r="Z2317" s="21">
        <v>-0.99999999999999967</v>
      </c>
      <c r="AA2317" s="21">
        <v>73.923053406235539</v>
      </c>
      <c r="AB2317" s="21">
        <v>0.5174942752230004</v>
      </c>
      <c r="AC2317" s="21">
        <v>1.0188955713520961E-2</v>
      </c>
      <c r="AD2317" s="21">
        <v>0.21354298102306807</v>
      </c>
      <c r="AE2317" s="21">
        <v>37.061310597979478</v>
      </c>
      <c r="AF2317" s="21">
        <v>-0.99999999999999967</v>
      </c>
      <c r="AG2317" s="21">
        <v>-0.99999999999999967</v>
      </c>
      <c r="AH2317" s="21">
        <v>-0.99999999999999967</v>
      </c>
      <c r="AI2317" s="21">
        <v>2.0923810374270577E-2</v>
      </c>
      <c r="AJ2317" s="21">
        <v>-2.9753062566262832E-2</v>
      </c>
      <c r="AK2317" s="21">
        <v>0.12548239281242327</v>
      </c>
      <c r="AL2317" s="21">
        <v>1.3101773021373993E-2</v>
      </c>
      <c r="AM2317" s="21">
        <v>3.5167616037346854E-2</v>
      </c>
      <c r="AN2317" s="21">
        <v>0.63398240017197194</v>
      </c>
      <c r="AO2317" s="21">
        <v>1.5066023649957876</v>
      </c>
      <c r="AP2317" s="21">
        <v>15.915068869406165</v>
      </c>
      <c r="AQ2317" s="21">
        <v>43.471242485414798</v>
      </c>
      <c r="AR2317" s="21">
        <v>1.0260938588243482</v>
      </c>
      <c r="AS2317" s="21">
        <v>1.8263644825325678</v>
      </c>
      <c r="AT2317" s="21">
        <v>-0.99999999999999967</v>
      </c>
      <c r="AU2317" s="21">
        <v>-0.99999999999999967</v>
      </c>
      <c r="AV2317" s="21">
        <v>0.28704851675797466</v>
      </c>
      <c r="AW2317" s="21">
        <v>101.83516677944026</v>
      </c>
      <c r="AX2317" s="21">
        <v>99.278336730299372</v>
      </c>
      <c r="AY2317" s="21">
        <v>2.0787523268756474E-2</v>
      </c>
      <c r="AZ2317" s="21">
        <v>10.394403007615887</v>
      </c>
      <c r="BA2317" s="26">
        <v>1481.6552017191032</v>
      </c>
    </row>
    <row r="2318" spans="1:100" x14ac:dyDescent="0.25">
      <c r="A2318">
        <v>5418</v>
      </c>
      <c r="B2318" t="s">
        <v>2622</v>
      </c>
      <c r="C2318" s="26">
        <v>3</v>
      </c>
      <c r="D2318" s="21">
        <v>5.7703297939291849</v>
      </c>
      <c r="E2318" s="21">
        <v>-1.3276986910359393E-2</v>
      </c>
      <c r="F2318" s="21">
        <v>0.57969980395874809</v>
      </c>
      <c r="G2318" s="21">
        <v>0.57969980395874809</v>
      </c>
      <c r="H2318" s="21">
        <v>0.24014479526637819</v>
      </c>
      <c r="I2318" s="21">
        <v>0</v>
      </c>
      <c r="J2318" s="21">
        <v>14.408687715982699</v>
      </c>
      <c r="K2318" s="21">
        <v>0.24014479526637819</v>
      </c>
      <c r="L2318" s="21">
        <v>-1.0000000000000016</v>
      </c>
      <c r="M2318" s="21">
        <v>-1.0000000000000016</v>
      </c>
      <c r="N2318" s="21">
        <v>4.8028959053275662</v>
      </c>
      <c r="O2318" s="21">
        <v>20.758717313870644</v>
      </c>
      <c r="P2318" s="21">
        <v>-0.53763073598335887</v>
      </c>
      <c r="Q2318" s="21">
        <v>-0.15201124045331954</v>
      </c>
      <c r="R2318" s="21">
        <v>-4.8560307806802129E-2</v>
      </c>
      <c r="S2318" s="21">
        <v>0.3333333333333337</v>
      </c>
      <c r="T2318" s="21">
        <v>0.25796317921759593</v>
      </c>
      <c r="U2318" s="21">
        <v>-0.17796945043969198</v>
      </c>
      <c r="V2318" s="21">
        <v>-1.5789434170530289E-2</v>
      </c>
      <c r="W2318" s="21">
        <v>6.2957133069731768</v>
      </c>
      <c r="X2318" s="21">
        <v>-0.53399496262532598</v>
      </c>
      <c r="Y2318" s="21">
        <v>-1.0000000000000016</v>
      </c>
      <c r="Z2318" s="21">
        <v>-1.0000000000000016</v>
      </c>
      <c r="AA2318" s="21">
        <v>49.953475882265785</v>
      </c>
      <c r="AB2318" s="21">
        <v>0.10292614017919388</v>
      </c>
      <c r="AC2318" s="21">
        <v>0.37548227481440882</v>
      </c>
      <c r="AD2318" s="21">
        <v>0.39571804266838545</v>
      </c>
      <c r="AE2318" s="21">
        <v>43.706322883099432</v>
      </c>
      <c r="AF2318" s="21">
        <v>-1.0000000000000016</v>
      </c>
      <c r="AG2318" s="21">
        <v>-1.0000000000000016</v>
      </c>
      <c r="AH2318" s="21">
        <v>-1.0000000000000016</v>
      </c>
      <c r="AI2318" s="21">
        <v>1.1713362055803273E-2</v>
      </c>
      <c r="AJ2318" s="21">
        <v>-1.5789434170530289E-2</v>
      </c>
      <c r="AK2318" s="21">
        <v>0.20044268263973333</v>
      </c>
      <c r="AL2318" s="21">
        <v>-0.10636536567891941</v>
      </c>
      <c r="AM2318" s="21">
        <v>0.14513604031988861</v>
      </c>
      <c r="AN2318" s="21">
        <v>-0.10361402391914186</v>
      </c>
      <c r="AO2318" s="21">
        <v>4.6306144211958822</v>
      </c>
      <c r="AP2318" s="21">
        <v>-3.1221774263731445</v>
      </c>
      <c r="AQ2318" s="21">
        <v>20.704401022955881</v>
      </c>
      <c r="AR2318" s="21">
        <v>0.39753762794070768</v>
      </c>
      <c r="AS2318" s="21">
        <v>-0.2938501673589477</v>
      </c>
      <c r="AT2318" s="21">
        <v>-1.0000000000000016</v>
      </c>
      <c r="AU2318" s="21">
        <v>-1.0000000000000016</v>
      </c>
      <c r="AV2318" s="21">
        <v>0.53113949615194611</v>
      </c>
      <c r="AW2318" s="21">
        <v>67.590015769763284</v>
      </c>
      <c r="AX2318" s="21">
        <v>66.245339593826316</v>
      </c>
      <c r="AY2318" s="21">
        <v>0.17355032353937347</v>
      </c>
      <c r="AZ2318" s="21">
        <v>-2.6664879932229986</v>
      </c>
      <c r="BA2318" s="26">
        <v>1397.2609076761798</v>
      </c>
    </row>
    <row r="2319" spans="1:100" x14ac:dyDescent="0.25">
      <c r="A2319">
        <v>5419</v>
      </c>
      <c r="B2319" t="s">
        <v>2623</v>
      </c>
      <c r="C2319" s="26">
        <v>3</v>
      </c>
      <c r="D2319" s="21">
        <v>3.9334446294092347</v>
      </c>
      <c r="E2319" s="21">
        <v>-1.1508219244898733E-2</v>
      </c>
      <c r="F2319" s="21">
        <v>0.56585413337543622</v>
      </c>
      <c r="G2319" s="21">
        <v>0.56585413337543622</v>
      </c>
      <c r="H2319" s="21">
        <v>-0.17002480368373155</v>
      </c>
      <c r="I2319" s="21">
        <v>0</v>
      </c>
      <c r="J2319" s="21">
        <v>-10.201488221023897</v>
      </c>
      <c r="K2319" s="21">
        <v>-0.17002480368373155</v>
      </c>
      <c r="L2319" s="21">
        <v>-1</v>
      </c>
      <c r="M2319" s="21">
        <v>-1</v>
      </c>
      <c r="N2319" s="21">
        <v>-3.4004960736746317</v>
      </c>
      <c r="O2319" s="21">
        <v>-5.7021894582392276</v>
      </c>
      <c r="P2319" s="21">
        <v>-0.63545938453862794</v>
      </c>
      <c r="Q2319" s="21">
        <v>-0.72016738108993783</v>
      </c>
      <c r="R2319" s="21">
        <v>-0.39821444205534839</v>
      </c>
      <c r="S2319" s="21">
        <v>0.22506285884774194</v>
      </c>
      <c r="T2319" s="21">
        <v>0.17953813945671637</v>
      </c>
      <c r="U2319" s="21">
        <v>6.2701067594710516E-2</v>
      </c>
      <c r="V2319" s="21">
        <v>0</v>
      </c>
      <c r="W2319" s="21">
        <v>25.493074783315997</v>
      </c>
      <c r="X2319" s="21">
        <v>0.67163487849041503</v>
      </c>
      <c r="Y2319" s="21">
        <v>-1</v>
      </c>
      <c r="Z2319" s="21">
        <v>-1</v>
      </c>
      <c r="AA2319" s="21">
        <v>53.729411467671639</v>
      </c>
      <c r="AB2319" s="21">
        <v>-8.8679000815533829E-2</v>
      </c>
      <c r="AC2319" s="21">
        <v>0.54789835863799041</v>
      </c>
      <c r="AD2319" s="21">
        <v>0.11347166470576291</v>
      </c>
      <c r="AE2319" s="21">
        <v>28.634551126410965</v>
      </c>
      <c r="AF2319" s="21">
        <v>-1</v>
      </c>
      <c r="AG2319" s="21">
        <v>-1</v>
      </c>
      <c r="AH2319" s="21">
        <v>-1</v>
      </c>
      <c r="AI2319" s="21">
        <v>-6.305798016624331E-2</v>
      </c>
      <c r="AJ2319" s="21">
        <v>0</v>
      </c>
      <c r="AK2319" s="21">
        <v>6.513430018705825E-2</v>
      </c>
      <c r="AL2319" s="21">
        <v>-6.3218229825984948E-2</v>
      </c>
      <c r="AM2319" s="21">
        <v>-0.15828508848848893</v>
      </c>
      <c r="AN2319" s="21">
        <v>0.45984369713486095</v>
      </c>
      <c r="AO2319" s="21">
        <v>-3.6314557112769323</v>
      </c>
      <c r="AP2319" s="21">
        <v>11.180001279241599</v>
      </c>
      <c r="AQ2319" s="21">
        <v>15.291586562292128</v>
      </c>
      <c r="AR2319" s="21">
        <v>0.46730206589916873</v>
      </c>
      <c r="AS2319" s="21">
        <v>0.50161007480668363</v>
      </c>
      <c r="AT2319" s="21">
        <v>-1</v>
      </c>
      <c r="AU2319" s="21">
        <v>-1</v>
      </c>
      <c r="AV2319" s="21">
        <v>0.16763969132008785</v>
      </c>
      <c r="AW2319" s="21">
        <v>59.207223288674008</v>
      </c>
      <c r="AX2319" s="21">
        <v>57.946063685349152</v>
      </c>
      <c r="AY2319" s="21">
        <v>1.8644380955260182E-2</v>
      </c>
      <c r="AZ2319" s="21">
        <v>-0.43048561409309932</v>
      </c>
      <c r="BA2319" s="26">
        <v>1370.594382604027</v>
      </c>
    </row>
    <row r="2320" spans="1:100" x14ac:dyDescent="0.25">
      <c r="A2320">
        <v>5420</v>
      </c>
      <c r="B2320" t="s">
        <v>2624</v>
      </c>
      <c r="C2320" s="26">
        <v>3</v>
      </c>
      <c r="D2320" s="21">
        <v>4.27783847578673</v>
      </c>
      <c r="E2320" s="21">
        <v>0</v>
      </c>
      <c r="F2320" s="21">
        <v>-1.2823797647772761</v>
      </c>
      <c r="G2320" s="21">
        <v>-1.2823797647772761</v>
      </c>
      <c r="H2320" s="21">
        <v>0.45610095530165612</v>
      </c>
      <c r="I2320" s="21">
        <v>0</v>
      </c>
      <c r="J2320" s="21">
        <v>27.366057318099372</v>
      </c>
      <c r="K2320" s="21">
        <v>0.45610095530165612</v>
      </c>
      <c r="L2320" s="21">
        <v>-0.99999999999999944</v>
      </c>
      <c r="M2320" s="21">
        <v>-0.99999999999999944</v>
      </c>
      <c r="N2320" s="21">
        <v>9.122019106033127</v>
      </c>
      <c r="O2320" s="21">
        <v>30.361516029108827</v>
      </c>
      <c r="P2320" s="21">
        <v>-0.16132080475491428</v>
      </c>
      <c r="Q2320" s="21">
        <v>-1.6683067982484756</v>
      </c>
      <c r="R2320" s="21">
        <v>-0.59206839560049596</v>
      </c>
      <c r="S2320" s="21">
        <v>0.33333333333333343</v>
      </c>
      <c r="T2320" s="21">
        <v>0.26584910526141431</v>
      </c>
      <c r="U2320" s="21">
        <v>0.23616607182487634</v>
      </c>
      <c r="V2320" s="21">
        <v>8.1690167528769675E-2</v>
      </c>
      <c r="W2320" s="21">
        <v>18.437508905869493</v>
      </c>
      <c r="X2320" s="21">
        <v>1.5935383386996893</v>
      </c>
      <c r="Y2320" s="21">
        <v>-0.99999999999999944</v>
      </c>
      <c r="Z2320" s="21">
        <v>-0.99999999999999944</v>
      </c>
      <c r="AA2320" s="21">
        <v>51.813978374110931</v>
      </c>
      <c r="AB2320" s="21">
        <v>0.18336029537170098</v>
      </c>
      <c r="AC2320" s="21">
        <v>0.16565202279221813</v>
      </c>
      <c r="AD2320" s="21">
        <v>0.33035843911291946</v>
      </c>
      <c r="AE2320" s="21">
        <v>33.968537863841938</v>
      </c>
      <c r="AF2320" s="21">
        <v>-0.99999999999999944</v>
      </c>
      <c r="AG2320" s="21">
        <v>-0.99999999999999944</v>
      </c>
      <c r="AH2320" s="21">
        <v>-0.99999999999999944</v>
      </c>
      <c r="AI2320" s="21">
        <v>-4.0322755433223972E-2</v>
      </c>
      <c r="AJ2320" s="21">
        <v>8.1690167528769675E-2</v>
      </c>
      <c r="AK2320" s="21">
        <v>7.6039114834340504E-2</v>
      </c>
      <c r="AL2320" s="21">
        <v>-0.10969948213882783</v>
      </c>
      <c r="AM2320" s="21">
        <v>0.35610787588085474</v>
      </c>
      <c r="AN2320" s="21">
        <v>0.22521464158889368</v>
      </c>
      <c r="AO2320" s="21">
        <v>9.2828924711930707</v>
      </c>
      <c r="AP2320" s="21">
        <v>5.081868629028202</v>
      </c>
      <c r="AQ2320" s="21">
        <v>45.803566223968879</v>
      </c>
      <c r="AR2320" s="21">
        <v>0.917038677948394</v>
      </c>
      <c r="AS2320" s="21">
        <v>2.049639294001345</v>
      </c>
      <c r="AT2320" s="21">
        <v>-0.99999999999999944</v>
      </c>
      <c r="AU2320" s="21">
        <v>-0.99999999999999944</v>
      </c>
      <c r="AV2320" s="21">
        <v>-1.8744481603777718</v>
      </c>
      <c r="AW2320" s="21">
        <v>87.257363032247966</v>
      </c>
      <c r="AX2320" s="21">
        <v>94.619924676460457</v>
      </c>
      <c r="AY2320" s="21">
        <v>0.28325328470225891</v>
      </c>
      <c r="AZ2320" s="21">
        <v>3.416414642769479</v>
      </c>
      <c r="BA2320" s="26">
        <v>1438.0310209772827</v>
      </c>
      <c r="CU2320" t="e">
        <v>#N/A</v>
      </c>
      <c r="CV2320" t="e">
        <v>#N/A</v>
      </c>
    </row>
    <row r="2321" spans="1:100" x14ac:dyDescent="0.25">
      <c r="A2321">
        <v>5421</v>
      </c>
      <c r="B2321" t="s">
        <v>2625</v>
      </c>
      <c r="C2321" s="26">
        <v>2</v>
      </c>
      <c r="D2321" s="21">
        <v>3.6265079258862394</v>
      </c>
      <c r="E2321" s="21">
        <v>-2.3416469785559418E-2</v>
      </c>
      <c r="F2321" s="21">
        <v>1.8627710071802084E-2</v>
      </c>
      <c r="G2321" s="21">
        <v>2.6379169784994466E-2</v>
      </c>
      <c r="H2321" s="21">
        <v>5.7684841995518057E-2</v>
      </c>
      <c r="I2321" s="21">
        <v>0</v>
      </c>
      <c r="J2321" s="21">
        <v>3.4610905197310831</v>
      </c>
      <c r="K2321" s="21">
        <v>5.7684841995518057E-2</v>
      </c>
      <c r="L2321" s="21">
        <v>-1</v>
      </c>
      <c r="M2321" s="21">
        <v>-1</v>
      </c>
      <c r="N2321" s="21">
        <v>1.1536968399103609</v>
      </c>
      <c r="O2321" s="21">
        <v>7.4400369167397775</v>
      </c>
      <c r="P2321" s="21">
        <v>4.9186379858448592E-2</v>
      </c>
      <c r="Q2321" s="21">
        <v>0.40322035943497359</v>
      </c>
      <c r="R2321" s="21">
        <v>0.13392953157503645</v>
      </c>
      <c r="S2321" s="21">
        <v>0.32563763776079774</v>
      </c>
      <c r="T2321" s="21">
        <v>0.26392393293699229</v>
      </c>
      <c r="U2321" s="21">
        <v>5.2539547416546151E-2</v>
      </c>
      <c r="V2321" s="21">
        <v>-2.6837498744279047E-3</v>
      </c>
      <c r="W2321" s="21">
        <v>22.734810182910163</v>
      </c>
      <c r="X2321" s="21">
        <v>0.68669068222661556</v>
      </c>
      <c r="Y2321" s="21">
        <v>-1</v>
      </c>
      <c r="Z2321" s="21">
        <v>-1</v>
      </c>
      <c r="AA2321" s="21">
        <v>39.155233044627899</v>
      </c>
      <c r="AB2321" s="21">
        <v>8.9295275539918978E-2</v>
      </c>
      <c r="AC2321" s="21">
        <v>8.9498228065638785E-2</v>
      </c>
      <c r="AD2321" s="21">
        <v>8.5148512165668017E-2</v>
      </c>
      <c r="AE2321" s="21">
        <v>15.030056804931892</v>
      </c>
      <c r="AF2321" s="21">
        <v>-1</v>
      </c>
      <c r="AG2321" s="21">
        <v>-1</v>
      </c>
      <c r="AH2321" s="21">
        <v>-1</v>
      </c>
      <c r="AI2321" s="21">
        <v>-1.7386494536835151E-3</v>
      </c>
      <c r="AJ2321" s="21">
        <v>-2.6837498744279047E-3</v>
      </c>
      <c r="AK2321" s="21">
        <v>0.12433021772634939</v>
      </c>
      <c r="AL2321" s="21">
        <v>4.7497739262897944E-2</v>
      </c>
      <c r="AM2321" s="21">
        <v>0.13646472181280869</v>
      </c>
      <c r="AN2321" s="21">
        <v>4.6976138402245078E-2</v>
      </c>
      <c r="AO2321" s="21">
        <v>3.8619455622412149</v>
      </c>
      <c r="AP2321" s="21">
        <v>1.5832157280813661</v>
      </c>
      <c r="AQ2321" s="21">
        <v>27.825407836974676</v>
      </c>
      <c r="AR2321" s="21">
        <v>0.65795548770152157</v>
      </c>
      <c r="AS2321" s="21">
        <v>0.76919461280705026</v>
      </c>
      <c r="AT2321" s="21">
        <v>-1</v>
      </c>
      <c r="AU2321" s="21">
        <v>-1</v>
      </c>
      <c r="AV2321" s="21">
        <v>0.2294462260390519</v>
      </c>
      <c r="AW2321" s="21">
        <v>50.567219898399607</v>
      </c>
      <c r="AX2321" s="21">
        <v>50.625427915488586</v>
      </c>
      <c r="AY2321" s="21">
        <v>0.13387572527184965</v>
      </c>
      <c r="AZ2321" s="21">
        <v>-5.7447276734030339</v>
      </c>
      <c r="BA2321" s="26">
        <v>1403.5297696270916</v>
      </c>
    </row>
    <row r="2322" spans="1:100" x14ac:dyDescent="0.25">
      <c r="A2322">
        <v>5422</v>
      </c>
      <c r="B2322" t="s">
        <v>2626</v>
      </c>
      <c r="C2322" s="26">
        <v>3</v>
      </c>
      <c r="D2322" s="21">
        <v>4.5606086668802286</v>
      </c>
      <c r="E2322" s="21">
        <v>-1.9085707524141706E-2</v>
      </c>
      <c r="F2322" s="21">
        <v>0.10423192741696519</v>
      </c>
      <c r="G2322" s="21">
        <v>0.10423192741696519</v>
      </c>
      <c r="H2322" s="21">
        <v>9.2904915700025723E-2</v>
      </c>
      <c r="I2322" s="21">
        <v>0</v>
      </c>
      <c r="J2322" s="21">
        <v>5.5742949420015453</v>
      </c>
      <c r="K2322" s="21">
        <v>9.2904915700025723E-2</v>
      </c>
      <c r="L2322" s="21">
        <v>-1.0000000000000002</v>
      </c>
      <c r="M2322" s="21">
        <v>-1.0000000000000002</v>
      </c>
      <c r="N2322" s="21">
        <v>1.8580983140005147</v>
      </c>
      <c r="O2322" s="21">
        <v>10.239135536298734</v>
      </c>
      <c r="P2322" s="21">
        <v>-0.54795443706603963</v>
      </c>
      <c r="Q2322" s="21">
        <v>0.38952823033181977</v>
      </c>
      <c r="R2322" s="21">
        <v>8.2173178139351155E-2</v>
      </c>
      <c r="S2322" s="21">
        <v>0.33186345901332603</v>
      </c>
      <c r="T2322" s="21">
        <v>0.16513003859359893</v>
      </c>
      <c r="U2322" s="21">
        <v>3.2972743467918078E-2</v>
      </c>
      <c r="V2322" s="21">
        <v>2.283680236778292E-3</v>
      </c>
      <c r="W2322" s="21">
        <v>17.573800224463824</v>
      </c>
      <c r="X2322" s="21">
        <v>0.38838340319342002</v>
      </c>
      <c r="Y2322" s="21">
        <v>-1.0000000000000002</v>
      </c>
      <c r="Z2322" s="21">
        <v>-1.0000000000000002</v>
      </c>
      <c r="AA2322" s="21">
        <v>34.185499069201619</v>
      </c>
      <c r="AB2322" s="21">
        <v>-6.9594955428535239E-4</v>
      </c>
      <c r="AC2322" s="21">
        <v>0.21670387243119388</v>
      </c>
      <c r="AD2322" s="21">
        <v>0.11458259045506</v>
      </c>
      <c r="AE2322" s="21">
        <v>16.529525666598435</v>
      </c>
      <c r="AF2322" s="21">
        <v>-1.0000000000000002</v>
      </c>
      <c r="AG2322" s="21">
        <v>-1.0000000000000002</v>
      </c>
      <c r="AH2322" s="21">
        <v>-1.0000000000000002</v>
      </c>
      <c r="AI2322" s="21">
        <v>0</v>
      </c>
      <c r="AJ2322" s="21">
        <v>2.283680236778292E-3</v>
      </c>
      <c r="AK2322" s="21">
        <v>0.22537085132994258</v>
      </c>
      <c r="AL2322" s="21">
        <v>4.9628529881718265E-2</v>
      </c>
      <c r="AM2322" s="21">
        <v>0.23999445587964574</v>
      </c>
      <c r="AN2322" s="21">
        <v>4.3059304530556994E-2</v>
      </c>
      <c r="AO2322" s="21">
        <v>7.126715653640856</v>
      </c>
      <c r="AP2322" s="21">
        <v>1.3246252626725179</v>
      </c>
      <c r="AQ2322" s="21">
        <v>23.148095166465367</v>
      </c>
      <c r="AR2322" s="21">
        <v>0.53224992131162141</v>
      </c>
      <c r="AS2322" s="21">
        <v>0.48128831889344592</v>
      </c>
      <c r="AT2322" s="21">
        <v>-1.0000000000000002</v>
      </c>
      <c r="AU2322" s="21">
        <v>-1.0000000000000002</v>
      </c>
      <c r="AV2322" s="21">
        <v>0.1864051055563162</v>
      </c>
      <c r="AW2322" s="21">
        <v>45.74925986817285</v>
      </c>
      <c r="AX2322" s="21">
        <v>45.977627891850666</v>
      </c>
      <c r="AY2322" s="21">
        <v>0.1057069248424912</v>
      </c>
      <c r="AZ2322" s="21">
        <v>-22.92527209667227</v>
      </c>
      <c r="BA2322" s="26">
        <v>1419.9272043895899</v>
      </c>
      <c r="CU2322" t="e">
        <v>#N/A</v>
      </c>
      <c r="CV2322" t="e">
        <v>#N/A</v>
      </c>
    </row>
    <row r="2323" spans="1:100" x14ac:dyDescent="0.25">
      <c r="A2323">
        <v>5423</v>
      </c>
      <c r="B2323" t="s">
        <v>2627</v>
      </c>
      <c r="C2323" s="26">
        <v>3</v>
      </c>
      <c r="D2323" s="21">
        <v>4.8906399249640593</v>
      </c>
      <c r="E2323" s="21">
        <v>-8.7695112816734491E-3</v>
      </c>
      <c r="F2323" s="21">
        <v>9.3005154515094057E-2</v>
      </c>
      <c r="G2323" s="21">
        <v>8.9770518310721276E-2</v>
      </c>
      <c r="H2323" s="21">
        <v>0.17222225639935762</v>
      </c>
      <c r="I2323" s="21">
        <v>-2.2924874835674208E-2</v>
      </c>
      <c r="J2323" s="21">
        <v>8.9578428938210024</v>
      </c>
      <c r="K2323" s="21">
        <v>0.14929738156368338</v>
      </c>
      <c r="L2323" s="21">
        <v>-0.99999999999999878</v>
      </c>
      <c r="M2323" s="21">
        <v>-0.99999999999999878</v>
      </c>
      <c r="N2323" s="21">
        <v>2.9859476312736697</v>
      </c>
      <c r="O2323" s="21">
        <v>13.938253337095771</v>
      </c>
      <c r="P2323" s="21">
        <v>-1.8364762938579364</v>
      </c>
      <c r="Q2323" s="21">
        <v>0.38988220836938836</v>
      </c>
      <c r="R2323" s="21">
        <v>1.6730549016577355E-2</v>
      </c>
      <c r="S2323" s="21">
        <v>0.33191972632911415</v>
      </c>
      <c r="T2323" s="21">
        <v>0.42349717694731681</v>
      </c>
      <c r="U2323" s="21">
        <v>0.30352943495778911</v>
      </c>
      <c r="V2323" s="21">
        <v>2.1091311661320918E-4</v>
      </c>
      <c r="W2323" s="21">
        <v>36.394394791485979</v>
      </c>
      <c r="X2323" s="21">
        <v>1.9116665838575668</v>
      </c>
      <c r="Y2323" s="21">
        <v>-0.99999999999999878</v>
      </c>
      <c r="Z2323" s="21">
        <v>-0.99999999999999878</v>
      </c>
      <c r="AA2323" s="21">
        <v>33.503814335734781</v>
      </c>
      <c r="AB2323" s="21">
        <v>-0.14332362267867826</v>
      </c>
      <c r="AC2323" s="21">
        <v>9.6128018279040064E-3</v>
      </c>
      <c r="AD2323" s="21">
        <v>7.5564600755417849E-2</v>
      </c>
      <c r="AE2323" s="21">
        <v>-2.9073110047678181</v>
      </c>
      <c r="AF2323" s="21">
        <v>-0.99999999999999878</v>
      </c>
      <c r="AG2323" s="21">
        <v>-0.99999999999999878</v>
      </c>
      <c r="AH2323" s="21">
        <v>-0.99999999999999878</v>
      </c>
      <c r="AI2323" s="21">
        <v>0</v>
      </c>
      <c r="AJ2323" s="21">
        <v>2.1091311661320918E-4</v>
      </c>
      <c r="AK2323" s="21">
        <v>0.14650960030022117</v>
      </c>
      <c r="AL2323" s="21">
        <v>-0.12541450243474211</v>
      </c>
      <c r="AM2323" s="21">
        <v>-0.19306777380387544</v>
      </c>
      <c r="AN2323" s="21">
        <v>-0.26472673738339753</v>
      </c>
      <c r="AO2323" s="21">
        <v>-4.0941463435957797</v>
      </c>
      <c r="AP2323" s="21">
        <v>-7.2452409467586483</v>
      </c>
      <c r="AQ2323" s="21">
        <v>45.352237685307003</v>
      </c>
      <c r="AR2323" s="21">
        <v>1.0591572513508327</v>
      </c>
      <c r="AS2323" s="21">
        <v>2.0609639654212493</v>
      </c>
      <c r="AT2323" s="21">
        <v>-0.99999999999999878</v>
      </c>
      <c r="AU2323" s="21">
        <v>-0.99999999999999878</v>
      </c>
      <c r="AV2323" s="21">
        <v>0.1065010673272986</v>
      </c>
      <c r="AW2323" s="21">
        <v>40.196826726071876</v>
      </c>
      <c r="AX2323" s="21">
        <v>40.217918037733199</v>
      </c>
      <c r="AY2323" s="21">
        <v>7.5932309025227157E-3</v>
      </c>
      <c r="AZ2323" s="21">
        <v>-47.164629390798716</v>
      </c>
      <c r="BA2323" s="26">
        <v>1340.4305257728161</v>
      </c>
    </row>
    <row r="2324" spans="1:100" x14ac:dyDescent="0.25">
      <c r="A2324">
        <v>5424</v>
      </c>
      <c r="B2324" t="s">
        <v>2628</v>
      </c>
      <c r="C2324" s="26">
        <v>3</v>
      </c>
      <c r="D2324" s="21">
        <v>4.2741631346812969</v>
      </c>
      <c r="E2324" s="21">
        <v>-1.6336976843903225E-2</v>
      </c>
      <c r="F2324" s="21">
        <v>0.10342303229025718</v>
      </c>
      <c r="G2324" s="21">
        <v>0.10342303229025718</v>
      </c>
      <c r="H2324" s="21">
        <v>-4.1877472902401708E-2</v>
      </c>
      <c r="I2324" s="21">
        <v>0</v>
      </c>
      <c r="J2324" s="21">
        <v>-2.5126483741441028</v>
      </c>
      <c r="K2324" s="21">
        <v>-4.1877472902401708E-2</v>
      </c>
      <c r="L2324" s="21">
        <v>-1.0000000000000013</v>
      </c>
      <c r="M2324" s="21">
        <v>-1.0000000000000013</v>
      </c>
      <c r="N2324" s="21">
        <v>-0.83754945804803449</v>
      </c>
      <c r="O2324" s="21">
        <v>1.8649377928274518</v>
      </c>
      <c r="P2324" s="21">
        <v>1.3761555276812731</v>
      </c>
      <c r="Q2324" s="21">
        <v>-8.9224327498500455E-2</v>
      </c>
      <c r="R2324" s="21">
        <v>0.20022802046584476</v>
      </c>
      <c r="S2324" s="21">
        <v>0.33333333333333365</v>
      </c>
      <c r="T2324" s="21">
        <v>0.33964432651610715</v>
      </c>
      <c r="U2324" s="21">
        <v>-2.6661547191690581E-2</v>
      </c>
      <c r="V2324" s="21">
        <v>-2.5131090193372209E-2</v>
      </c>
      <c r="W2324" s="21">
        <v>26.522499814671185</v>
      </c>
      <c r="X2324" s="21">
        <v>0.4670793704061208</v>
      </c>
      <c r="Y2324" s="21">
        <v>-1.0000000000000013</v>
      </c>
      <c r="Z2324" s="21">
        <v>-1.0000000000000013</v>
      </c>
      <c r="AA2324" s="21">
        <v>71.540168913733936</v>
      </c>
      <c r="AB2324" s="21">
        <v>0.50431403562203181</v>
      </c>
      <c r="AC2324" s="21">
        <v>0.18493100240301577</v>
      </c>
      <c r="AD2324" s="21">
        <v>0.20710378354688955</v>
      </c>
      <c r="AE2324" s="21">
        <v>44.817441078596858</v>
      </c>
      <c r="AF2324" s="21">
        <v>-1.0000000000000013</v>
      </c>
      <c r="AG2324" s="21">
        <v>-1.0000000000000013</v>
      </c>
      <c r="AH2324" s="21">
        <v>-1.0000000000000013</v>
      </c>
      <c r="AI2324" s="21">
        <v>0</v>
      </c>
      <c r="AJ2324" s="21">
        <v>-2.5131090193372209E-2</v>
      </c>
      <c r="AK2324" s="21">
        <v>0.11190488106536588</v>
      </c>
      <c r="AL2324" s="21">
        <v>-8.7653160381178208E-2</v>
      </c>
      <c r="AM2324" s="21">
        <v>0.13681423702587364</v>
      </c>
      <c r="AN2324" s="21">
        <v>0.22163982256493051</v>
      </c>
      <c r="AO2324" s="21">
        <v>3.9798803309736694</v>
      </c>
      <c r="AP2324" s="21">
        <v>5.102729762217372</v>
      </c>
      <c r="AQ2324" s="21">
        <v>24.009851440527104</v>
      </c>
      <c r="AR2324" s="21">
        <v>0.62118502246437801</v>
      </c>
      <c r="AS2324" s="21">
        <v>0.42520189750371945</v>
      </c>
      <c r="AT2324" s="21">
        <v>-1.0000000000000013</v>
      </c>
      <c r="AU2324" s="21">
        <v>-1.0000000000000013</v>
      </c>
      <c r="AV2324" s="21">
        <v>0.30365105275610194</v>
      </c>
      <c r="AW2324" s="21">
        <v>78.507836468778763</v>
      </c>
      <c r="AX2324" s="21">
        <v>75.994727449441527</v>
      </c>
      <c r="AY2324" s="21">
        <v>0.36113833014497099</v>
      </c>
      <c r="AZ2324" s="21">
        <v>26.851691221278287</v>
      </c>
      <c r="BA2324" s="26">
        <v>1437.5738934845485</v>
      </c>
    </row>
    <row r="2325" spans="1:100" x14ac:dyDescent="0.25">
      <c r="A2325">
        <v>5426</v>
      </c>
      <c r="B2325" t="s">
        <v>2629</v>
      </c>
      <c r="C2325" s="26">
        <v>3</v>
      </c>
      <c r="D2325" s="21">
        <v>4.5848623293571178</v>
      </c>
      <c r="E2325" s="21">
        <v>-3.1975289841445757E-2</v>
      </c>
      <c r="F2325" s="21">
        <v>-7.6919597700741887E-2</v>
      </c>
      <c r="G2325" s="21">
        <v>-8.0634755802485553E-2</v>
      </c>
      <c r="H2325" s="21">
        <v>0.46405452471374325</v>
      </c>
      <c r="I2325" s="21">
        <v>0</v>
      </c>
      <c r="J2325" s="21">
        <v>27.843271482824612</v>
      </c>
      <c r="K2325" s="21">
        <v>0.46405452471374325</v>
      </c>
      <c r="L2325" s="21">
        <v>-0.99999999999999956</v>
      </c>
      <c r="M2325" s="21">
        <v>-0.99999999999999956</v>
      </c>
      <c r="N2325" s="21">
        <v>9.2810904942748671</v>
      </c>
      <c r="O2325" s="21">
        <v>32.347499056379249</v>
      </c>
      <c r="P2325" s="21">
        <v>-0.24002504732440094</v>
      </c>
      <c r="Q2325" s="21">
        <v>-4.5957197988158276</v>
      </c>
      <c r="R2325" s="21">
        <v>-1.6431371457229829</v>
      </c>
      <c r="S2325" s="21">
        <v>0.33258937195752952</v>
      </c>
      <c r="T2325" s="21">
        <v>0.35841251858654544</v>
      </c>
      <c r="U2325" s="21">
        <v>0.1801668067488611</v>
      </c>
      <c r="V2325" s="21">
        <v>2.89889923073616E-2</v>
      </c>
      <c r="W2325" s="21">
        <v>17.444126595462176</v>
      </c>
      <c r="X2325" s="21">
        <v>1.1431386306620523</v>
      </c>
      <c r="Y2325" s="21">
        <v>-0.99999999999999956</v>
      </c>
      <c r="Z2325" s="21">
        <v>-0.99999999999999956</v>
      </c>
      <c r="AA2325" s="21">
        <v>64.566859727884875</v>
      </c>
      <c r="AB2325" s="21">
        <v>0.40717067382283245</v>
      </c>
      <c r="AC2325" s="21">
        <v>0.32365641292159802</v>
      </c>
      <c r="AD2325" s="21">
        <v>0.24449031881848368</v>
      </c>
      <c r="AE2325" s="21">
        <v>48.765870278145698</v>
      </c>
      <c r="AF2325" s="21">
        <v>-0.99999999999999956</v>
      </c>
      <c r="AG2325" s="21">
        <v>-0.99999999999999956</v>
      </c>
      <c r="AH2325" s="21">
        <v>-0.99999999999999956</v>
      </c>
      <c r="AI2325" s="21">
        <v>-0.12911655264775043</v>
      </c>
      <c r="AJ2325" s="21">
        <v>2.89889923073616E-2</v>
      </c>
      <c r="AK2325" s="21">
        <v>9.7884691521321204E-2</v>
      </c>
      <c r="AL2325" s="21">
        <v>0.30609733783716198</v>
      </c>
      <c r="AM2325" s="21">
        <v>7.7328123359772793E-2</v>
      </c>
      <c r="AN2325" s="21">
        <v>-0.14569262044237372</v>
      </c>
      <c r="AO2325" s="21">
        <v>2.4226265416009252</v>
      </c>
      <c r="AP2325" s="21">
        <v>-2.1118288218735324</v>
      </c>
      <c r="AQ2325" s="21">
        <v>45.28739807828677</v>
      </c>
      <c r="AR2325" s="21">
        <v>0.90015768960029741</v>
      </c>
      <c r="AS2325" s="21">
        <v>1.6071931553757948</v>
      </c>
      <c r="AT2325" s="21">
        <v>-0.99999999999999956</v>
      </c>
      <c r="AU2325" s="21">
        <v>-0.99999999999999956</v>
      </c>
      <c r="AV2325" s="21">
        <v>-1.7237719015254709</v>
      </c>
      <c r="AW2325" s="21">
        <v>94.802529962390594</v>
      </c>
      <c r="AX2325" s="21">
        <v>95.119098140171758</v>
      </c>
      <c r="AY2325" s="21">
        <v>0.40553334578004008</v>
      </c>
      <c r="AZ2325" s="21">
        <v>40.865576817806186</v>
      </c>
      <c r="BA2325" s="26">
        <v>1474.3797510036491</v>
      </c>
    </row>
    <row r="2326" spans="1:100" x14ac:dyDescent="0.25">
      <c r="A2326">
        <v>5427</v>
      </c>
      <c r="B2326" t="s">
        <v>2630</v>
      </c>
      <c r="C2326" s="26">
        <v>3</v>
      </c>
      <c r="D2326" s="21">
        <v>5.7425743831312923</v>
      </c>
      <c r="E2326" s="21">
        <v>0</v>
      </c>
      <c r="F2326" s="21">
        <v>0.13529543809163125</v>
      </c>
      <c r="G2326" s="21">
        <v>0.13529543809163125</v>
      </c>
      <c r="H2326" s="21">
        <v>0.32956313396897452</v>
      </c>
      <c r="I2326" s="21">
        <v>0</v>
      </c>
      <c r="J2326" s="21">
        <v>19.77378803813847</v>
      </c>
      <c r="K2326" s="21">
        <v>0.32956313396897452</v>
      </c>
      <c r="L2326" s="21">
        <v>-0.99999999999999933</v>
      </c>
      <c r="M2326" s="21">
        <v>-0.99999999999999933</v>
      </c>
      <c r="N2326" s="21">
        <v>6.5912626793794908</v>
      </c>
      <c r="O2326" s="21">
        <v>25.6516578593614</v>
      </c>
      <c r="P2326" s="21">
        <v>4.8152054440108341</v>
      </c>
      <c r="Q2326" s="21">
        <v>-0.93416422675120792</v>
      </c>
      <c r="R2326" s="21">
        <v>0.27769943580921219</v>
      </c>
      <c r="S2326" s="21">
        <v>0.33333333333333315</v>
      </c>
      <c r="T2326" s="21">
        <v>0.37256261310432104</v>
      </c>
      <c r="U2326" s="21">
        <v>0.49696418317470309</v>
      </c>
      <c r="V2326" s="21">
        <v>-7.1457970190544947E-3</v>
      </c>
      <c r="W2326" s="21">
        <v>34.646047944973112</v>
      </c>
      <c r="X2326" s="21">
        <v>2.3605440428241518</v>
      </c>
      <c r="Y2326" s="21">
        <v>-0.99999999999999933</v>
      </c>
      <c r="Z2326" s="21">
        <v>-0.99999999999999933</v>
      </c>
      <c r="AA2326" s="21">
        <v>60.509204049423374</v>
      </c>
      <c r="AB2326" s="21">
        <v>9.6511572747344454E-2</v>
      </c>
      <c r="AC2326" s="21">
        <v>0.30133965431949922</v>
      </c>
      <c r="AD2326" s="21">
        <v>0.11385790630597739</v>
      </c>
      <c r="AE2326" s="21">
        <v>25.585456668641054</v>
      </c>
      <c r="AF2326" s="21">
        <v>-0.99999999999999933</v>
      </c>
      <c r="AG2326" s="21">
        <v>-0.99999999999999933</v>
      </c>
      <c r="AH2326" s="21">
        <v>-0.99999999999999933</v>
      </c>
      <c r="AI2326" s="21">
        <v>-1.3780114163618233E-2</v>
      </c>
      <c r="AJ2326" s="21">
        <v>-7.1457970190544947E-3</v>
      </c>
      <c r="AK2326" s="21">
        <v>5.1321649089948809E-2</v>
      </c>
      <c r="AL2326" s="21">
        <v>0.19565358931240445</v>
      </c>
      <c r="AM2326" s="21">
        <v>-0.13599686441702152</v>
      </c>
      <c r="AN2326" s="21">
        <v>-6.6357366660831987E-2</v>
      </c>
      <c r="AO2326" s="21">
        <v>-3.1433133649757936</v>
      </c>
      <c r="AP2326" s="21">
        <v>-0.68066621995877852</v>
      </c>
      <c r="AQ2326" s="21">
        <v>54.419835983111589</v>
      </c>
      <c r="AR2326" s="21">
        <v>1.1957143325933024</v>
      </c>
      <c r="AS2326" s="21">
        <v>2.6901071767931266</v>
      </c>
      <c r="AT2326" s="21">
        <v>-0.99999999999999933</v>
      </c>
      <c r="AU2326" s="21">
        <v>-0.99999999999999933</v>
      </c>
      <c r="AV2326" s="21">
        <v>0.41299487390084344</v>
      </c>
      <c r="AW2326" s="21">
        <v>85.480195688826015</v>
      </c>
      <c r="AX2326" s="21">
        <v>84.490013703648174</v>
      </c>
      <c r="AY2326" s="21">
        <v>0.30011904827162017</v>
      </c>
      <c r="AZ2326" s="21">
        <v>18.882804753517629</v>
      </c>
      <c r="BA2326" s="26">
        <v>1489.3566664538637</v>
      </c>
    </row>
    <row r="2327" spans="1:100" x14ac:dyDescent="0.25">
      <c r="A2327">
        <v>5428</v>
      </c>
      <c r="B2327" t="s">
        <v>2631</v>
      </c>
      <c r="C2327" s="26">
        <v>3</v>
      </c>
      <c r="D2327" s="21">
        <v>4.9859613326980394</v>
      </c>
      <c r="E2327" s="21">
        <v>0</v>
      </c>
      <c r="F2327" s="21">
        <v>-0.42344293441154462</v>
      </c>
      <c r="G2327" s="21">
        <v>-0.42344293441154462</v>
      </c>
      <c r="H2327" s="21">
        <v>0.21872187391072812</v>
      </c>
      <c r="I2327" s="21">
        <v>0</v>
      </c>
      <c r="J2327" s="21">
        <v>13.123312434643685</v>
      </c>
      <c r="K2327" s="21">
        <v>0.21872187391072812</v>
      </c>
      <c r="L2327" s="21">
        <v>-1.0000000000000002</v>
      </c>
      <c r="M2327" s="21">
        <v>-1.0000000000000002</v>
      </c>
      <c r="N2327" s="21">
        <v>4.3744374782145616</v>
      </c>
      <c r="O2327" s="21">
        <v>17.685830832930183</v>
      </c>
      <c r="P2327" s="21">
        <v>0.15824282248742</v>
      </c>
      <c r="Q2327" s="21">
        <v>0.18372446454052707</v>
      </c>
      <c r="R2327" s="21">
        <v>8.1860265444916397E-2</v>
      </c>
      <c r="S2327" s="21">
        <v>0.33333333333333365</v>
      </c>
      <c r="T2327" s="21">
        <v>0.37919909141466718</v>
      </c>
      <c r="U2327" s="21">
        <v>0.15310939902980716</v>
      </c>
      <c r="V2327" s="21">
        <v>0</v>
      </c>
      <c r="W2327" s="21">
        <v>25.876797994683194</v>
      </c>
      <c r="X2327" s="21">
        <v>1.1521139050378346</v>
      </c>
      <c r="Y2327" s="21">
        <v>-1.0000000000000002</v>
      </c>
      <c r="Z2327" s="21">
        <v>-1.0000000000000002</v>
      </c>
      <c r="AA2327" s="21">
        <v>66.160656843147166</v>
      </c>
      <c r="AB2327" s="21">
        <v>0.16744445424642612</v>
      </c>
      <c r="AC2327" s="21">
        <v>0.45515237452656276</v>
      </c>
      <c r="AD2327" s="21">
        <v>0.18144314288739197</v>
      </c>
      <c r="AE2327" s="21">
        <v>40.201998583019041</v>
      </c>
      <c r="AF2327" s="21">
        <v>-1.0000000000000002</v>
      </c>
      <c r="AG2327" s="21">
        <v>-1.0000000000000002</v>
      </c>
      <c r="AH2327" s="21">
        <v>-1.0000000000000002</v>
      </c>
      <c r="AI2327" s="21">
        <v>0</v>
      </c>
      <c r="AJ2327" s="21">
        <v>0</v>
      </c>
      <c r="AK2327" s="21">
        <v>-0.15490017071455606</v>
      </c>
      <c r="AL2327" s="21">
        <v>4.468551244545943E-2</v>
      </c>
      <c r="AM2327" s="21">
        <v>0.70715777783603617</v>
      </c>
      <c r="AN2327" s="21">
        <v>0.20528047558080378</v>
      </c>
      <c r="AO2327" s="21">
        <v>16.904443592328118</v>
      </c>
      <c r="AP2327" s="21">
        <v>5.3554394517473902</v>
      </c>
      <c r="AQ2327" s="21">
        <v>39.000110429326888</v>
      </c>
      <c r="AR2327" s="21">
        <v>0.86564182377780785</v>
      </c>
      <c r="AS2327" s="21">
        <v>1.3708357789485628</v>
      </c>
      <c r="AT2327" s="21">
        <v>-1.0000000000000002</v>
      </c>
      <c r="AU2327" s="21">
        <v>-1.0000000000000002</v>
      </c>
      <c r="AV2327" s="21">
        <v>-0.34158266896662803</v>
      </c>
      <c r="AW2327" s="21">
        <v>89.201927127824717</v>
      </c>
      <c r="AX2327" s="21">
        <v>89.201927127824717</v>
      </c>
      <c r="AY2327" s="21">
        <v>0.13233995048882916</v>
      </c>
      <c r="AZ2327" s="21">
        <v>-5.3177523443237682</v>
      </c>
      <c r="BA2327" s="26">
        <v>1418.0154938149738</v>
      </c>
      <c r="CU2327" t="e">
        <v>#N/A</v>
      </c>
      <c r="CV2327" t="e">
        <v>#N/A</v>
      </c>
    </row>
    <row r="2328" spans="1:100" x14ac:dyDescent="0.25">
      <c r="A2328">
        <v>5429</v>
      </c>
      <c r="B2328" t="s">
        <v>2632</v>
      </c>
      <c r="C2328" s="26">
        <v>3</v>
      </c>
      <c r="D2328" s="21">
        <v>4.491154876557701</v>
      </c>
      <c r="E2328" s="21">
        <v>0.11601227181371895</v>
      </c>
      <c r="F2328" s="21">
        <v>0.11756160935695566</v>
      </c>
      <c r="G2328" s="21">
        <v>0.16003709758730778</v>
      </c>
      <c r="H2328" s="21">
        <v>-0.17563400315368805</v>
      </c>
      <c r="I2328" s="21">
        <v>0</v>
      </c>
      <c r="J2328" s="21">
        <v>-10.538040189221284</v>
      </c>
      <c r="K2328" s="21">
        <v>-0.17563400315368805</v>
      </c>
      <c r="L2328" s="21">
        <v>-0.99999999999999845</v>
      </c>
      <c r="M2328" s="21">
        <v>-0.99999999999999845</v>
      </c>
      <c r="N2328" s="21">
        <v>-3.5126800630737613</v>
      </c>
      <c r="O2328" s="21">
        <v>-5.8868482150762746</v>
      </c>
      <c r="P2328" s="21">
        <v>1.4454112341350238</v>
      </c>
      <c r="Q2328" s="21">
        <v>0.69228287464177796</v>
      </c>
      <c r="R2328" s="21">
        <v>0.34272920190631107</v>
      </c>
      <c r="S2328" s="21">
        <v>0.33333333333333282</v>
      </c>
      <c r="T2328" s="21">
        <v>0.29259332073323313</v>
      </c>
      <c r="U2328" s="21">
        <v>9.9724505814949682E-2</v>
      </c>
      <c r="V2328" s="21">
        <v>0</v>
      </c>
      <c r="W2328" s="21">
        <v>36.051406521408147</v>
      </c>
      <c r="X2328" s="21">
        <v>1.1074601596596509</v>
      </c>
      <c r="Y2328" s="21">
        <v>-0.99999999999999845</v>
      </c>
      <c r="Z2328" s="21">
        <v>-0.99999999999999845</v>
      </c>
      <c r="AA2328" s="21">
        <v>55.029749019084001</v>
      </c>
      <c r="AB2328" s="21">
        <v>0.17222879292632251</v>
      </c>
      <c r="AC2328" s="21">
        <v>0.45756360131688689</v>
      </c>
      <c r="AD2328" s="21">
        <v>-0.25708012832781862</v>
      </c>
      <c r="AE2328" s="21">
        <v>18.635613295769549</v>
      </c>
      <c r="AF2328" s="21">
        <v>-0.99999999999999845</v>
      </c>
      <c r="AG2328" s="21">
        <v>-0.99999999999999845</v>
      </c>
      <c r="AH2328" s="21">
        <v>-0.99999999999999845</v>
      </c>
      <c r="AI2328" s="21">
        <v>0</v>
      </c>
      <c r="AJ2328" s="21">
        <v>0</v>
      </c>
      <c r="AK2328" s="21">
        <v>-0.17084572941378004</v>
      </c>
      <c r="AL2328" s="21">
        <v>1.5366284806408777E-2</v>
      </c>
      <c r="AM2328" s="21">
        <v>0.14274184819051644</v>
      </c>
      <c r="AN2328" s="21">
        <v>-0.22566251973118023</v>
      </c>
      <c r="AO2328" s="21">
        <v>2.7143175576940139</v>
      </c>
      <c r="AP2328" s="21">
        <v>-5.5647315692474644</v>
      </c>
      <c r="AQ2328" s="21">
        <v>25.513366332186859</v>
      </c>
      <c r="AR2328" s="21">
        <v>0.72565115988151596</v>
      </c>
      <c r="AS2328" s="21">
        <v>0.9318261565059629</v>
      </c>
      <c r="AT2328" s="21">
        <v>-0.99999999999999845</v>
      </c>
      <c r="AU2328" s="21">
        <v>-0.99999999999999845</v>
      </c>
      <c r="AV2328" s="21">
        <v>0.50276629949361906</v>
      </c>
      <c r="AW2328" s="21">
        <v>43.578169234760274</v>
      </c>
      <c r="AX2328" s="21">
        <v>43.578169234760274</v>
      </c>
      <c r="AY2328" s="21">
        <v>0.26299690996259234</v>
      </c>
      <c r="AZ2328" s="21">
        <v>-12.962286719697328</v>
      </c>
      <c r="BA2328" s="26">
        <v>1453.5729186175784</v>
      </c>
    </row>
    <row r="2329" spans="1:100" x14ac:dyDescent="0.25">
      <c r="A2329">
        <v>5430</v>
      </c>
      <c r="B2329" t="s">
        <v>2633</v>
      </c>
      <c r="C2329" s="26">
        <v>3</v>
      </c>
      <c r="D2329" s="21">
        <v>4.9734477779020354</v>
      </c>
      <c r="E2329" s="21">
        <v>-2.3857647710657189E-2</v>
      </c>
      <c r="F2329" s="21">
        <v>-0.5620585348914654</v>
      </c>
      <c r="G2329" s="21">
        <v>-0.5620585348914654</v>
      </c>
      <c r="H2329" s="21">
        <v>7.5493399712765086E-2</v>
      </c>
      <c r="I2329" s="21">
        <v>0</v>
      </c>
      <c r="J2329" s="21">
        <v>4.5296039827659085</v>
      </c>
      <c r="K2329" s="21">
        <v>7.5493399712765086E-2</v>
      </c>
      <c r="L2329" s="21">
        <v>-1.0000000000000011</v>
      </c>
      <c r="M2329" s="21">
        <v>-1.0000000000000011</v>
      </c>
      <c r="N2329" s="21">
        <v>1.5098679942553024</v>
      </c>
      <c r="O2329" s="21">
        <v>8.9409932257764808</v>
      </c>
      <c r="P2329" s="21">
        <v>0.60194770788305341</v>
      </c>
      <c r="Q2329" s="21">
        <v>0.31934089659637183</v>
      </c>
      <c r="R2329" s="21">
        <v>0.12564080224991733</v>
      </c>
      <c r="S2329" s="21">
        <v>0.24446186071789713</v>
      </c>
      <c r="T2329" s="21">
        <v>0.10417504198901224</v>
      </c>
      <c r="U2329" s="21">
        <v>6.470394126673025E-2</v>
      </c>
      <c r="V2329" s="21">
        <v>0</v>
      </c>
      <c r="W2329" s="21">
        <v>13.513897770434976</v>
      </c>
      <c r="X2329" s="21">
        <v>0.30280097671674389</v>
      </c>
      <c r="Y2329" s="21">
        <v>-1.0000000000000011</v>
      </c>
      <c r="Z2329" s="21">
        <v>-1.0000000000000011</v>
      </c>
      <c r="AA2329" s="21">
        <v>5.866411649702969</v>
      </c>
      <c r="AB2329" s="21">
        <v>1.3251940390536664E-2</v>
      </c>
      <c r="AC2329" s="21">
        <v>-0.16581442017778786</v>
      </c>
      <c r="AD2329" s="21">
        <v>-2.9000586723870458E-3</v>
      </c>
      <c r="AE2329" s="21">
        <v>-7.7731269229819109</v>
      </c>
      <c r="AF2329" s="21">
        <v>-1.0000000000000011</v>
      </c>
      <c r="AG2329" s="21">
        <v>-1.0000000000000011</v>
      </c>
      <c r="AH2329" s="21">
        <v>-1.0000000000000011</v>
      </c>
      <c r="AI2329" s="21">
        <v>-8.4526402819503493E-4</v>
      </c>
      <c r="AJ2329" s="21">
        <v>0</v>
      </c>
      <c r="AK2329" s="21">
        <v>0.37324347929817636</v>
      </c>
      <c r="AL2329" s="21">
        <v>-0.1631550247466691</v>
      </c>
      <c r="AM2329" s="21">
        <v>0.18850260113570599</v>
      </c>
      <c r="AN2329" s="21">
        <v>-4.1626820149161858E-2</v>
      </c>
      <c r="AO2329" s="21">
        <v>6.5787824248835332</v>
      </c>
      <c r="AP2329" s="21">
        <v>-1.8564456274623922</v>
      </c>
      <c r="AQ2329" s="21">
        <v>18.043501753200886</v>
      </c>
      <c r="AR2329" s="21">
        <v>0.41334084397363946</v>
      </c>
      <c r="AS2329" s="21">
        <v>0.37829437642950914</v>
      </c>
      <c r="AT2329" s="21">
        <v>-1.0000000000000011</v>
      </c>
      <c r="AU2329" s="21">
        <v>-1.0000000000000011</v>
      </c>
      <c r="AV2329" s="21">
        <v>-0.43641773264154821</v>
      </c>
      <c r="AW2329" s="21">
        <v>12.950959248017071</v>
      </c>
      <c r="AX2329" s="21">
        <v>12.934053967453174</v>
      </c>
      <c r="AY2329" s="21">
        <v>5.4572971742101628E-2</v>
      </c>
      <c r="AZ2329" s="21">
        <v>-46.598994774321795</v>
      </c>
      <c r="BA2329" s="26">
        <v>1370.2838314991941</v>
      </c>
    </row>
    <row r="2330" spans="1:100" x14ac:dyDescent="0.25">
      <c r="A2330">
        <v>5431</v>
      </c>
      <c r="B2330" t="s">
        <v>664</v>
      </c>
      <c r="C2330" s="26">
        <v>3</v>
      </c>
      <c r="D2330" s="21">
        <v>6.163328996256344</v>
      </c>
      <c r="E2330" s="21">
        <v>0</v>
      </c>
      <c r="F2330" s="21">
        <v>1.6344939252228251E-2</v>
      </c>
      <c r="G2330" s="21">
        <v>1.6344939252228251E-2</v>
      </c>
      <c r="H2330" s="21">
        <v>0.37359155201553096</v>
      </c>
      <c r="I2330" s="21">
        <v>0</v>
      </c>
      <c r="J2330" s="21">
        <v>22.41549312093187</v>
      </c>
      <c r="K2330" s="21">
        <v>0.37359155201553096</v>
      </c>
      <c r="L2330" s="21">
        <v>-0.99999999999999967</v>
      </c>
      <c r="M2330" s="21">
        <v>-0.99999999999999967</v>
      </c>
      <c r="N2330" s="21">
        <v>7.4718310403106196</v>
      </c>
      <c r="O2330" s="21">
        <v>28.595167056440413</v>
      </c>
      <c r="P2330" s="21">
        <v>-0.23291363830835701</v>
      </c>
      <c r="Q2330" s="21">
        <v>6.6840754864962437E-2</v>
      </c>
      <c r="R2330" s="21">
        <v>3.396938705521893E-2</v>
      </c>
      <c r="S2330" s="21">
        <v>0.3333333333333332</v>
      </c>
      <c r="T2330" s="21">
        <v>0.51059059077263702</v>
      </c>
      <c r="U2330" s="21">
        <v>0.44834088177074005</v>
      </c>
      <c r="V2330" s="21">
        <v>0</v>
      </c>
      <c r="W2330" s="21">
        <v>36.746930154447163</v>
      </c>
      <c r="X2330" s="21">
        <v>2.440953156612705</v>
      </c>
      <c r="Y2330" s="21">
        <v>-0.99999999999999967</v>
      </c>
      <c r="Z2330" s="21">
        <v>-0.99999999999999967</v>
      </c>
      <c r="AA2330" s="21">
        <v>42.822402631076699</v>
      </c>
      <c r="AB2330" s="21">
        <v>-1.2450824225016286E-2</v>
      </c>
      <c r="AC2330" s="21">
        <v>-4.3059985362565195E-2</v>
      </c>
      <c r="AD2330" s="21">
        <v>0.17634087137906759</v>
      </c>
      <c r="AE2330" s="21">
        <v>6.0415030895743076</v>
      </c>
      <c r="AF2330" s="21">
        <v>-0.99999999999999967</v>
      </c>
      <c r="AG2330" s="21">
        <v>-0.99999999999999967</v>
      </c>
      <c r="AH2330" s="21">
        <v>-0.99999999999999967</v>
      </c>
      <c r="AI2330" s="21">
        <v>0</v>
      </c>
      <c r="AJ2330" s="21">
        <v>0</v>
      </c>
      <c r="AK2330" s="21">
        <v>0.14351633610743944</v>
      </c>
      <c r="AL2330" s="21">
        <v>0.38884920337499862</v>
      </c>
      <c r="AM2330" s="21">
        <v>-0.13684103539741277</v>
      </c>
      <c r="AN2330" s="21">
        <v>2.8219049790800806E-2</v>
      </c>
      <c r="AO2330" s="21">
        <v>-2.7034442043981226</v>
      </c>
      <c r="AP2330" s="21">
        <v>2.6497222616450125</v>
      </c>
      <c r="AQ2330" s="21">
        <v>59.162423275379034</v>
      </c>
      <c r="AR2330" s="21">
        <v>1.2922648058767103</v>
      </c>
      <c r="AS2330" s="21">
        <v>2.8145447086282362</v>
      </c>
      <c r="AT2330" s="21">
        <v>-0.99999999999999967</v>
      </c>
      <c r="AU2330" s="21">
        <v>-0.99999999999999967</v>
      </c>
      <c r="AV2330" s="21">
        <v>5.0314326307447178E-2</v>
      </c>
      <c r="AW2330" s="21">
        <v>74.067291949162112</v>
      </c>
      <c r="AX2330" s="21">
        <v>74.067291949162112</v>
      </c>
      <c r="AY2330" s="21">
        <v>0.18877632244440359</v>
      </c>
      <c r="AZ2330" s="21">
        <v>-1.3319269964251144</v>
      </c>
      <c r="BA2330" s="26">
        <v>1490.3436814906827</v>
      </c>
    </row>
    <row r="2331" spans="1:100" x14ac:dyDescent="0.25">
      <c r="A2331">
        <v>5432</v>
      </c>
      <c r="B2331" t="s">
        <v>2634</v>
      </c>
      <c r="C2331" s="26">
        <v>3</v>
      </c>
      <c r="D2331" s="21">
        <v>-0.56991967408680133</v>
      </c>
      <c r="E2331" s="21">
        <v>-1.1370879553921732E-2</v>
      </c>
      <c r="F2331" s="21">
        <v>0.99996292698610512</v>
      </c>
      <c r="G2331" s="21">
        <v>0.99617263380146459</v>
      </c>
      <c r="H2331" s="21">
        <v>9.5284206094384927E-2</v>
      </c>
      <c r="I2331" s="21">
        <v>0</v>
      </c>
      <c r="J2331" s="21">
        <v>5.7170523656630934</v>
      </c>
      <c r="K2331" s="21">
        <v>9.5284206094384927E-2</v>
      </c>
      <c r="L2331" s="21">
        <v>-0.99999999999999889</v>
      </c>
      <c r="M2331" s="21">
        <v>-0.99999999999999889</v>
      </c>
      <c r="N2331" s="21">
        <v>1.9056841218876979</v>
      </c>
      <c r="O2331" s="21">
        <v>6.1433053253777592</v>
      </c>
      <c r="P2331" s="21">
        <v>-0.54557821961473107</v>
      </c>
      <c r="Q2331" s="21">
        <v>6.5286462771495293</v>
      </c>
      <c r="R2331" s="21">
        <v>2.0397876368387693</v>
      </c>
      <c r="S2331" s="21">
        <v>0.33333333333333315</v>
      </c>
      <c r="T2331" s="21">
        <v>0.32429513315431896</v>
      </c>
      <c r="U2331" s="21">
        <v>-0.10899453030277211</v>
      </c>
      <c r="V2331" s="21">
        <v>-5.1374131729552443E-3</v>
      </c>
      <c r="W2331" s="21">
        <v>17.928492676701573</v>
      </c>
      <c r="X2331" s="21">
        <v>7.0849622239843063E-2</v>
      </c>
      <c r="Y2331" s="21">
        <v>-0.99999999999999889</v>
      </c>
      <c r="Z2331" s="21">
        <v>-0.99999999999999889</v>
      </c>
      <c r="AA2331" s="21">
        <v>33.0417102272676</v>
      </c>
      <c r="AB2331" s="21">
        <v>3.9522331973164598E-2</v>
      </c>
      <c r="AC2331" s="21">
        <v>0.31148313359539814</v>
      </c>
      <c r="AD2331" s="21">
        <v>-8.9536867294017414E-2</v>
      </c>
      <c r="AE2331" s="21">
        <v>13.073429913727264</v>
      </c>
      <c r="AF2331" s="21">
        <v>-0.99999999999999889</v>
      </c>
      <c r="AG2331" s="21">
        <v>-0.99999999999999889</v>
      </c>
      <c r="AH2331" s="21">
        <v>-0.99999999999999889</v>
      </c>
      <c r="AI2331" s="21">
        <v>1.3081431103623878E-2</v>
      </c>
      <c r="AJ2331" s="21">
        <v>-5.1374131729552443E-3</v>
      </c>
      <c r="AK2331" s="21">
        <v>0.14715525473244392</v>
      </c>
      <c r="AL2331" s="21">
        <v>-4.3661077931378245E-2</v>
      </c>
      <c r="AM2331" s="21">
        <v>8.5163823850402595E-2</v>
      </c>
      <c r="AN2331" s="21">
        <v>-3.6298655611516108E-2</v>
      </c>
      <c r="AO2331" s="21">
        <v>2.864871869922287</v>
      </c>
      <c r="AP2331" s="21">
        <v>-1.1257717799447935</v>
      </c>
      <c r="AQ2331" s="21">
        <v>23.645545042364677</v>
      </c>
      <c r="AR2331" s="21">
        <v>0.54349652301192442</v>
      </c>
      <c r="AS2331" s="21">
        <v>0.16613382833422824</v>
      </c>
      <c r="AT2331" s="21">
        <v>-0.99999999999999889</v>
      </c>
      <c r="AU2331" s="21">
        <v>-0.99999999999999889</v>
      </c>
      <c r="AV2331" s="21">
        <v>3.0359602706402344</v>
      </c>
      <c r="AW2331" s="21">
        <v>38.059243772700583</v>
      </c>
      <c r="AX2331" s="21">
        <v>37.807131077477536</v>
      </c>
      <c r="AY2331" s="21">
        <v>6.8250123055775463E-2</v>
      </c>
      <c r="AZ2331" s="21">
        <v>-13.196614885413831</v>
      </c>
      <c r="BA2331" s="26">
        <v>1323.0304098660506</v>
      </c>
    </row>
    <row r="2332" spans="1:100" x14ac:dyDescent="0.25">
      <c r="A2332">
        <v>5434</v>
      </c>
      <c r="B2332" t="s">
        <v>754</v>
      </c>
      <c r="C2332" s="26">
        <v>3</v>
      </c>
      <c r="D2332" s="21">
        <v>4.7176404444064692</v>
      </c>
      <c r="E2332" s="21">
        <v>-1.6103993880557506E-2</v>
      </c>
      <c r="F2332" s="21">
        <v>7.1824758755326609E-2</v>
      </c>
      <c r="G2332" s="21">
        <v>7.1824758755326609E-2</v>
      </c>
      <c r="H2332" s="21">
        <v>0.23910268596185433</v>
      </c>
      <c r="I2332" s="21">
        <v>0</v>
      </c>
      <c r="J2332" s="21">
        <v>14.34616115771126</v>
      </c>
      <c r="K2332" s="21">
        <v>0.23910268596185433</v>
      </c>
      <c r="L2332" s="21">
        <v>-1.0000000000000004</v>
      </c>
      <c r="M2332" s="21">
        <v>-1.0000000000000004</v>
      </c>
      <c r="N2332" s="21">
        <v>4.7820537192370862</v>
      </c>
      <c r="O2332" s="21">
        <v>19.135626360873044</v>
      </c>
      <c r="P2332" s="21">
        <v>0.1871069310655257</v>
      </c>
      <c r="Q2332" s="21">
        <v>1.9033576096357083</v>
      </c>
      <c r="R2332" s="21">
        <v>0.55092572221914737</v>
      </c>
      <c r="S2332" s="21">
        <v>0.33333333333333331</v>
      </c>
      <c r="T2332" s="21">
        <v>0.37399274407799293</v>
      </c>
      <c r="U2332" s="21">
        <v>0.19269152817186819</v>
      </c>
      <c r="V2332" s="21">
        <v>-2.6071336267048037E-3</v>
      </c>
      <c r="W2332" s="21">
        <v>26.332311439785403</v>
      </c>
      <c r="X2332" s="21">
        <v>1.2459135026673736</v>
      </c>
      <c r="Y2332" s="21">
        <v>-1.0000000000000004</v>
      </c>
      <c r="Z2332" s="21">
        <v>-1.0000000000000004</v>
      </c>
      <c r="AA2332" s="21">
        <v>46.141773781058852</v>
      </c>
      <c r="AB2332" s="21">
        <v>0.2933318756308021</v>
      </c>
      <c r="AC2332" s="21">
        <v>-5.427326528654168E-2</v>
      </c>
      <c r="AD2332" s="21">
        <v>0.14611212203682497</v>
      </c>
      <c r="AE2332" s="21">
        <v>19.258536619054269</v>
      </c>
      <c r="AF2332" s="21">
        <v>-1.0000000000000004</v>
      </c>
      <c r="AG2332" s="21">
        <v>-1.0000000000000004</v>
      </c>
      <c r="AH2332" s="21">
        <v>-1.0000000000000004</v>
      </c>
      <c r="AI2332" s="21">
        <v>0</v>
      </c>
      <c r="AJ2332" s="21">
        <v>-2.6071336267048037E-3</v>
      </c>
      <c r="AK2332" s="21">
        <v>-3.9646654367111289E-2</v>
      </c>
      <c r="AL2332" s="21">
        <v>-8.6550860587503425E-3</v>
      </c>
      <c r="AM2332" s="21">
        <v>0.28901930774366968</v>
      </c>
      <c r="AN2332" s="21">
        <v>7.8903144576355971E-2</v>
      </c>
      <c r="AO2332" s="21">
        <v>7.0272494217561849</v>
      </c>
      <c r="AP2332" s="21">
        <v>1.9293031841151476</v>
      </c>
      <c r="AQ2332" s="21">
        <v>40.678472597496658</v>
      </c>
      <c r="AR2332" s="21">
        <v>0.89741047195648949</v>
      </c>
      <c r="AS2332" s="21">
        <v>1.485016188629227</v>
      </c>
      <c r="AT2332" s="21">
        <v>-1.0000000000000004</v>
      </c>
      <c r="AU2332" s="21">
        <v>-1.0000000000000004</v>
      </c>
      <c r="AV2332" s="21">
        <v>0.62275048097447405</v>
      </c>
      <c r="AW2332" s="21">
        <v>67.206703326047005</v>
      </c>
      <c r="AX2332" s="21">
        <v>66.945989963376533</v>
      </c>
      <c r="AY2332" s="21">
        <v>-2.8138757228247862E-2</v>
      </c>
      <c r="AZ2332" s="21">
        <v>-12.258227239259153</v>
      </c>
      <c r="BA2332" s="26">
        <v>1501.8899261190024</v>
      </c>
    </row>
    <row r="2333" spans="1:100" x14ac:dyDescent="0.25">
      <c r="A2333">
        <v>5436</v>
      </c>
      <c r="B2333" t="s">
        <v>2635</v>
      </c>
      <c r="C2333" s="26">
        <v>3</v>
      </c>
      <c r="D2333" s="21">
        <v>4.985540377031402</v>
      </c>
      <c r="E2333" s="21">
        <v>2.5042933093949934E-3</v>
      </c>
      <c r="F2333" s="21">
        <v>2.5005445219151361</v>
      </c>
      <c r="G2333" s="21">
        <v>2.5074681284469573</v>
      </c>
      <c r="H2333" s="21">
        <v>0.33787549060092753</v>
      </c>
      <c r="I2333" s="21">
        <v>0</v>
      </c>
      <c r="J2333" s="21">
        <v>20.272529436055645</v>
      </c>
      <c r="K2333" s="21">
        <v>0.33787549060092753</v>
      </c>
      <c r="L2333" s="21">
        <v>-0.99999999999999944</v>
      </c>
      <c r="M2333" s="21">
        <v>-0.99999999999999944</v>
      </c>
      <c r="N2333" s="21">
        <v>6.7575098120185491</v>
      </c>
      <c r="O2333" s="21">
        <v>27.765537941533989</v>
      </c>
      <c r="P2333" s="21">
        <v>27.110486645276705</v>
      </c>
      <c r="Q2333" s="21">
        <v>2.4669235822661442</v>
      </c>
      <c r="R2333" s="21">
        <v>3.5532428366660516</v>
      </c>
      <c r="S2333" s="21">
        <v>0.33333333333333304</v>
      </c>
      <c r="T2333" s="21">
        <v>0.32478719033124487</v>
      </c>
      <c r="U2333" s="21">
        <v>0.31392321522124161</v>
      </c>
      <c r="V2333" s="21">
        <v>0</v>
      </c>
      <c r="W2333" s="21">
        <v>25.366729931395685</v>
      </c>
      <c r="X2333" s="21">
        <v>1.5619367577512069</v>
      </c>
      <c r="Y2333" s="21">
        <v>-0.99999999999999944</v>
      </c>
      <c r="Z2333" s="21">
        <v>-0.99999999999999944</v>
      </c>
      <c r="AA2333" s="21">
        <v>82.388924298836599</v>
      </c>
      <c r="AB2333" s="21">
        <v>0.23909761585872596</v>
      </c>
      <c r="AC2333" s="21">
        <v>0.5422479452451594</v>
      </c>
      <c r="AD2333" s="21">
        <v>0.28803346951161118</v>
      </c>
      <c r="AE2333" s="21">
        <v>53.468951530774824</v>
      </c>
      <c r="AF2333" s="21">
        <v>-0.99999999999999944</v>
      </c>
      <c r="AG2333" s="21">
        <v>-0.99999999999999944</v>
      </c>
      <c r="AH2333" s="21">
        <v>-0.99999999999999944</v>
      </c>
      <c r="AI2333" s="21">
        <v>-1.7046182183893657E-2</v>
      </c>
      <c r="AJ2333" s="21">
        <v>0</v>
      </c>
      <c r="AK2333" s="21">
        <v>-0.24345870621238938</v>
      </c>
      <c r="AL2333" s="21">
        <v>0.42129266302491503</v>
      </c>
      <c r="AM2333" s="21">
        <v>-0.17365981792493843</v>
      </c>
      <c r="AN2333" s="21">
        <v>-0.16565173688598558</v>
      </c>
      <c r="AO2333" s="21">
        <v>-5.558788979185409</v>
      </c>
      <c r="AP2333" s="21">
        <v>-2.0348301070250638</v>
      </c>
      <c r="AQ2333" s="21">
        <v>45.639259367451324</v>
      </c>
      <c r="AR2333" s="21">
        <v>0.9720437388858193</v>
      </c>
      <c r="AS2333" s="21">
        <v>1.8998122483521342</v>
      </c>
      <c r="AT2333" s="21">
        <v>-0.99999999999999944</v>
      </c>
      <c r="AU2333" s="21">
        <v>-0.99999999999999944</v>
      </c>
      <c r="AV2333" s="21">
        <v>6.0607109651130093</v>
      </c>
      <c r="AW2333" s="21">
        <v>108.11963213334549</v>
      </c>
      <c r="AX2333" s="21">
        <v>107.77870848966761</v>
      </c>
      <c r="AY2333" s="21">
        <v>0.44168620495553429</v>
      </c>
      <c r="AZ2333" s="21">
        <v>59.685563072464788</v>
      </c>
      <c r="BA2333" s="26">
        <v>1548.0879701681492</v>
      </c>
    </row>
    <row r="2334" spans="1:100" x14ac:dyDescent="0.25">
      <c r="A2334">
        <v>5437</v>
      </c>
      <c r="B2334" t="s">
        <v>2636</v>
      </c>
      <c r="C2334" s="26">
        <v>3</v>
      </c>
      <c r="D2334" s="21">
        <v>4.7998311273198615</v>
      </c>
      <c r="E2334" s="21">
        <v>0</v>
      </c>
      <c r="F2334" s="21">
        <v>-0.2104060861109992</v>
      </c>
      <c r="G2334" s="21">
        <v>-0.2104060861109992</v>
      </c>
      <c r="H2334" s="21">
        <v>-6.7424718537116526E-2</v>
      </c>
      <c r="I2334" s="21">
        <v>0</v>
      </c>
      <c r="J2334" s="21">
        <v>-4.0454831122269912</v>
      </c>
      <c r="K2334" s="21">
        <v>-6.7424718537116526E-2</v>
      </c>
      <c r="L2334" s="21">
        <v>-0.99999999999999933</v>
      </c>
      <c r="M2334" s="21">
        <v>-0.99999999999999933</v>
      </c>
      <c r="N2334" s="21">
        <v>-1.348494370742332</v>
      </c>
      <c r="O2334" s="21">
        <v>0.54394192898185989</v>
      </c>
      <c r="P2334" s="21">
        <v>-0.70938573503066693</v>
      </c>
      <c r="Q2334" s="21">
        <v>7.3318956454548612E-2</v>
      </c>
      <c r="R2334" s="21">
        <v>-6.1039347017290101E-2</v>
      </c>
      <c r="S2334" s="21">
        <v>0.33333333333333304</v>
      </c>
      <c r="T2334" s="21">
        <v>0.36975316900846633</v>
      </c>
      <c r="U2334" s="21">
        <v>0.21096388396837162</v>
      </c>
      <c r="V2334" s="21">
        <v>0</v>
      </c>
      <c r="W2334" s="21">
        <v>39.259004193891471</v>
      </c>
      <c r="X2334" s="21">
        <v>1.6381104793722796</v>
      </c>
      <c r="Y2334" s="21">
        <v>-0.99999999999999933</v>
      </c>
      <c r="Z2334" s="21">
        <v>-0.99999999999999933</v>
      </c>
      <c r="AA2334" s="21">
        <v>77.308258069722939</v>
      </c>
      <c r="AB2334" s="21">
        <v>0.18053076306668603</v>
      </c>
      <c r="AC2334" s="21">
        <v>0.1145018369930671</v>
      </c>
      <c r="AD2334" s="21">
        <v>0.46717326439722173</v>
      </c>
      <c r="AE2334" s="21">
        <v>38.110293222848739</v>
      </c>
      <c r="AF2334" s="21">
        <v>-0.99999999999999933</v>
      </c>
      <c r="AG2334" s="21">
        <v>-0.99999999999999933</v>
      </c>
      <c r="AH2334" s="21">
        <v>-0.99999999999999933</v>
      </c>
      <c r="AI2334" s="21">
        <v>0</v>
      </c>
      <c r="AJ2334" s="21">
        <v>0</v>
      </c>
      <c r="AK2334" s="21">
        <v>5.2345657570595006E-2</v>
      </c>
      <c r="AL2334" s="21">
        <v>0.31291217202326294</v>
      </c>
      <c r="AM2334" s="21">
        <v>0.18189529646603833</v>
      </c>
      <c r="AN2334" s="21">
        <v>1.4769755683435141E-2</v>
      </c>
      <c r="AO2334" s="21">
        <v>4.8091106995039308</v>
      </c>
      <c r="AP2334" s="21">
        <v>1.9338047522021913</v>
      </c>
      <c r="AQ2334" s="21">
        <v>35.213521081664474</v>
      </c>
      <c r="AR2334" s="21">
        <v>0.91405038631017077</v>
      </c>
      <c r="AS2334" s="21">
        <v>1.5706857608351634</v>
      </c>
      <c r="AT2334" s="21">
        <v>-0.99999999999999933</v>
      </c>
      <c r="AU2334" s="21">
        <v>-0.99999999999999933</v>
      </c>
      <c r="AV2334" s="21">
        <v>-0.27144543312828939</v>
      </c>
      <c r="AW2334" s="21">
        <v>79.786004750906997</v>
      </c>
      <c r="AX2334" s="21">
        <v>79.786004750906997</v>
      </c>
      <c r="AY2334" s="21">
        <v>6.9230344966755106E-2</v>
      </c>
      <c r="AZ2334" s="21">
        <v>-40.019080463586455</v>
      </c>
      <c r="BA2334" s="26">
        <v>1538.158254198911</v>
      </c>
    </row>
    <row r="2335" spans="1:100" x14ac:dyDescent="0.25">
      <c r="A2335">
        <v>5438</v>
      </c>
      <c r="B2335" t="s">
        <v>2637</v>
      </c>
      <c r="C2335" s="26">
        <v>3</v>
      </c>
      <c r="D2335" s="21">
        <v>5.089611309752323</v>
      </c>
      <c r="E2335" s="21">
        <v>0</v>
      </c>
      <c r="F2335" s="21">
        <v>-0.14156224333485878</v>
      </c>
      <c r="G2335" s="21">
        <v>-0.14156224333485878</v>
      </c>
      <c r="H2335" s="21">
        <v>-7.7996412604769902E-2</v>
      </c>
      <c r="I2335" s="21">
        <v>0</v>
      </c>
      <c r="J2335" s="21">
        <v>-4.6797847562861943</v>
      </c>
      <c r="K2335" s="21">
        <v>-7.7996412604769902E-2</v>
      </c>
      <c r="L2335" s="21">
        <v>-1.0000000000000007</v>
      </c>
      <c r="M2335" s="21">
        <v>-1.0000000000000007</v>
      </c>
      <c r="N2335" s="21">
        <v>-1.5599282520953985</v>
      </c>
      <c r="O2335" s="21">
        <v>0.26826431013127161</v>
      </c>
      <c r="P2335" s="21">
        <v>-0.82796818920908932</v>
      </c>
      <c r="Q2335" s="21">
        <v>-0.46225886692224105</v>
      </c>
      <c r="R2335" s="21">
        <v>-0.18751975737983859</v>
      </c>
      <c r="S2335" s="21">
        <v>0.33333333333333348</v>
      </c>
      <c r="T2335" s="21">
        <v>0.23090839592850099</v>
      </c>
      <c r="U2335" s="21">
        <v>-1.4945390681900469E-2</v>
      </c>
      <c r="V2335" s="21">
        <v>0</v>
      </c>
      <c r="W2335" s="21">
        <v>25.091710047388155</v>
      </c>
      <c r="X2335" s="21">
        <v>0.4800316417341699</v>
      </c>
      <c r="Y2335" s="21">
        <v>-1.0000000000000007</v>
      </c>
      <c r="Z2335" s="21">
        <v>-1.0000000000000007</v>
      </c>
      <c r="AA2335" s="21">
        <v>21.120404144582366</v>
      </c>
      <c r="AB2335" s="21">
        <v>-4.9574743936247542E-2</v>
      </c>
      <c r="AC2335" s="21">
        <v>-9.9843588925433886E-3</v>
      </c>
      <c r="AD2335" s="21">
        <v>-1.6116620079728132E-2</v>
      </c>
      <c r="AE2335" s="21">
        <v>-3.7837861454259514</v>
      </c>
      <c r="AF2335" s="21">
        <v>-1.0000000000000007</v>
      </c>
      <c r="AG2335" s="21">
        <v>-1.0000000000000007</v>
      </c>
      <c r="AH2335" s="21">
        <v>-1.0000000000000007</v>
      </c>
      <c r="AI2335" s="21">
        <v>0</v>
      </c>
      <c r="AJ2335" s="21">
        <v>0</v>
      </c>
      <c r="AK2335" s="21">
        <v>-3.8540516800859695E-2</v>
      </c>
      <c r="AL2335" s="21">
        <v>0.34185638501587123</v>
      </c>
      <c r="AM2335" s="21">
        <v>-0.16387127783115168</v>
      </c>
      <c r="AN2335" s="21">
        <v>7.9545622376377245E-2</v>
      </c>
      <c r="AO2335" s="21">
        <v>-4.2894845297830901</v>
      </c>
      <c r="AP2335" s="21">
        <v>3.697922484488787</v>
      </c>
      <c r="AQ2335" s="21">
        <v>20.411925291101966</v>
      </c>
      <c r="AR2335" s="21">
        <v>0.54929633857993421</v>
      </c>
      <c r="AS2335" s="21">
        <v>0.40203522912939993</v>
      </c>
      <c r="AT2335" s="21">
        <v>-1.0000000000000007</v>
      </c>
      <c r="AU2335" s="21">
        <v>-1.0000000000000007</v>
      </c>
      <c r="AV2335" s="21">
        <v>-0.3290820007146974</v>
      </c>
      <c r="AW2335" s="21">
        <v>25.086590939202434</v>
      </c>
      <c r="AX2335" s="21">
        <v>25.086590939202434</v>
      </c>
      <c r="AY2335" s="21">
        <v>-1.6190814077835583E-2</v>
      </c>
      <c r="AZ2335" s="21">
        <v>-28.765819064635863</v>
      </c>
      <c r="BA2335" s="26">
        <v>1394.6291628452591</v>
      </c>
    </row>
    <row r="2336" spans="1:100" x14ac:dyDescent="0.25">
      <c r="A2336">
        <v>5439</v>
      </c>
      <c r="B2336" t="s">
        <v>2048</v>
      </c>
      <c r="C2336" s="26">
        <v>3</v>
      </c>
      <c r="D2336" s="21">
        <v>5.1706715183829415</v>
      </c>
      <c r="E2336" s="21">
        <v>3.8957743493095078E-3</v>
      </c>
      <c r="F2336" s="21">
        <v>-0.69127276114638625</v>
      </c>
      <c r="G2336" s="21">
        <v>-0.69248932795100804</v>
      </c>
      <c r="H2336" s="21">
        <v>0.27977222219089903</v>
      </c>
      <c r="I2336" s="21">
        <v>0</v>
      </c>
      <c r="J2336" s="21">
        <v>16.786333331453942</v>
      </c>
      <c r="K2336" s="21">
        <v>0.27977222219089903</v>
      </c>
      <c r="L2336" s="21">
        <v>-0.99999999999999967</v>
      </c>
      <c r="M2336" s="21">
        <v>-0.99999999999999967</v>
      </c>
      <c r="N2336" s="21">
        <v>5.595444443817982</v>
      </c>
      <c r="O2336" s="21">
        <v>21.264515521885876</v>
      </c>
      <c r="P2336" s="21">
        <v>-9.8147745139967074E-2</v>
      </c>
      <c r="Q2336" s="21">
        <v>2.3839886276391429</v>
      </c>
      <c r="R2336" s="21">
        <v>0.68714202168795824</v>
      </c>
      <c r="S2336" s="21">
        <v>0.33333333333333304</v>
      </c>
      <c r="T2336" s="21">
        <v>0.36328466846743201</v>
      </c>
      <c r="U2336" s="21">
        <v>0.35353732245572811</v>
      </c>
      <c r="V2336" s="21">
        <v>0</v>
      </c>
      <c r="W2336" s="21">
        <v>30.815324082623803</v>
      </c>
      <c r="X2336" s="21">
        <v>1.8430727849083641</v>
      </c>
      <c r="Y2336" s="21">
        <v>-0.99999999999999967</v>
      </c>
      <c r="Z2336" s="21">
        <v>-0.99999999999999967</v>
      </c>
      <c r="AA2336" s="21">
        <v>68.497591632912716</v>
      </c>
      <c r="AB2336" s="21">
        <v>0.38772970530275497</v>
      </c>
      <c r="AC2336" s="21">
        <v>-2.4039405585304378E-2</v>
      </c>
      <c r="AD2336" s="21">
        <v>0.37621221085456968</v>
      </c>
      <c r="AE2336" s="21">
        <v>36.995125528601022</v>
      </c>
      <c r="AF2336" s="21">
        <v>-0.99999999999999967</v>
      </c>
      <c r="AG2336" s="21">
        <v>-0.99999999999999967</v>
      </c>
      <c r="AH2336" s="21">
        <v>-0.99999999999999967</v>
      </c>
      <c r="AI2336" s="21">
        <v>-1.9442675286995545E-2</v>
      </c>
      <c r="AJ2336" s="21">
        <v>0</v>
      </c>
      <c r="AK2336" s="21">
        <v>0.1799349869992507</v>
      </c>
      <c r="AL2336" s="21">
        <v>-8.6094914264949085E-2</v>
      </c>
      <c r="AM2336" s="21">
        <v>0.32249213059941806</v>
      </c>
      <c r="AN2336" s="21">
        <v>0.41915203520225397</v>
      </c>
      <c r="AO2336" s="21">
        <v>8.9619781999817096</v>
      </c>
      <c r="AP2336" s="21">
        <v>10.048326308731609</v>
      </c>
      <c r="AQ2336" s="21">
        <v>47.601657414077742</v>
      </c>
      <c r="AR2336" s="21">
        <v>1.0501553242564934</v>
      </c>
      <c r="AS2336" s="21">
        <v>2.1228450070992619</v>
      </c>
      <c r="AT2336" s="21">
        <v>-0.99999999999999967</v>
      </c>
      <c r="AU2336" s="21">
        <v>-0.99999999999999967</v>
      </c>
      <c r="AV2336" s="21">
        <v>-5.3473062630497326E-3</v>
      </c>
      <c r="AW2336" s="21">
        <v>99.810433463530217</v>
      </c>
      <c r="AX2336" s="21">
        <v>99.421579957790314</v>
      </c>
      <c r="AY2336" s="21">
        <v>0.2161486046889774</v>
      </c>
      <c r="AZ2336" s="21">
        <v>3.6178274223559237</v>
      </c>
      <c r="BA2336" s="26">
        <v>1436.8001788885513</v>
      </c>
    </row>
    <row r="2337" spans="1:100" x14ac:dyDescent="0.25">
      <c r="A2337">
        <v>5440</v>
      </c>
      <c r="B2337" t="s">
        <v>2638</v>
      </c>
      <c r="C2337" s="26">
        <v>3</v>
      </c>
      <c r="D2337" s="21">
        <v>1.9842096277334353</v>
      </c>
      <c r="E2337" s="21">
        <v>-4.2312967708923913E-2</v>
      </c>
      <c r="F2337" s="21">
        <v>-4.7109598006664574E-2</v>
      </c>
      <c r="G2337" s="21">
        <v>-5.4695105918334937E-2</v>
      </c>
      <c r="H2337" s="21">
        <v>-3.0585235849776331E-2</v>
      </c>
      <c r="I2337" s="21">
        <v>0</v>
      </c>
      <c r="J2337" s="21">
        <v>-1.8351141509865794</v>
      </c>
      <c r="K2337" s="21">
        <v>-3.0585235849776331E-2</v>
      </c>
      <c r="L2337" s="21">
        <v>-0.99999999999999878</v>
      </c>
      <c r="M2337" s="21">
        <v>-0.99999999999999878</v>
      </c>
      <c r="N2337" s="21">
        <v>-0.6117047169955262</v>
      </c>
      <c r="O2337" s="21">
        <v>9.4400370828522873E-2</v>
      </c>
      <c r="P2337" s="21">
        <v>-0.5506667261690269</v>
      </c>
      <c r="Q2337" s="21">
        <v>0.99782716520904235</v>
      </c>
      <c r="R2337" s="21">
        <v>0.30615657450267852</v>
      </c>
      <c r="S2337" s="21">
        <v>0.33333333333333298</v>
      </c>
      <c r="T2337" s="21">
        <v>0.29933529896041011</v>
      </c>
      <c r="U2337" s="21">
        <v>0.13828701593732182</v>
      </c>
      <c r="V2337" s="21">
        <v>0</v>
      </c>
      <c r="W2337" s="21">
        <v>32.061635363233634</v>
      </c>
      <c r="X2337" s="21">
        <v>1.1436443891863504</v>
      </c>
      <c r="Y2337" s="21">
        <v>-0.99999999999999878</v>
      </c>
      <c r="Z2337" s="21">
        <v>-0.99999999999999878</v>
      </c>
      <c r="AA2337" s="21">
        <v>24.248441856550745</v>
      </c>
      <c r="AB2337" s="21">
        <v>2.3711927380707199E-2</v>
      </c>
      <c r="AC2337" s="21">
        <v>0.1317801276356895</v>
      </c>
      <c r="AD2337" s="21">
        <v>-0.31787905664010829</v>
      </c>
      <c r="AE2337" s="21">
        <v>-8.1193500811855817</v>
      </c>
      <c r="AF2337" s="21">
        <v>-0.99999999999999878</v>
      </c>
      <c r="AG2337" s="21">
        <v>-0.99999999999999878</v>
      </c>
      <c r="AH2337" s="21">
        <v>-0.99999999999999878</v>
      </c>
      <c r="AI2337" s="21">
        <v>-1.0178907548603804E-3</v>
      </c>
      <c r="AJ2337" s="21">
        <v>0</v>
      </c>
      <c r="AK2337" s="21">
        <v>0.29122860627307912</v>
      </c>
      <c r="AL2337" s="21">
        <v>0.29861791228599377</v>
      </c>
      <c r="AM2337" s="21">
        <v>6.4120400347338208E-2</v>
      </c>
      <c r="AN2337" s="21">
        <v>1.7526748189493194E-2</v>
      </c>
      <c r="AO2337" s="21">
        <v>3.0591530400488507</v>
      </c>
      <c r="AP2337" s="21">
        <v>1.9312582661672977</v>
      </c>
      <c r="AQ2337" s="21">
        <v>30.226521212247082</v>
      </c>
      <c r="AR2337" s="21">
        <v>0.77095564823106488</v>
      </c>
      <c r="AS2337" s="21">
        <v>1.1130591533365746</v>
      </c>
      <c r="AT2337" s="21">
        <v>-0.99999999999999878</v>
      </c>
      <c r="AU2337" s="21">
        <v>-0.99999999999999878</v>
      </c>
      <c r="AV2337" s="21">
        <v>0.25146146858434365</v>
      </c>
      <c r="AW2337" s="21">
        <v>26.27410049354658</v>
      </c>
      <c r="AX2337" s="21">
        <v>26.253742678449374</v>
      </c>
      <c r="AY2337" s="21">
        <v>-3.679632428974227E-2</v>
      </c>
      <c r="AZ2337" s="21">
        <v>-65.679733241725614</v>
      </c>
      <c r="BA2337" s="26">
        <v>1368.0912532065331</v>
      </c>
    </row>
    <row r="2338" spans="1:100" x14ac:dyDescent="0.25">
      <c r="A2338">
        <v>5442</v>
      </c>
      <c r="B2338" t="s">
        <v>2639</v>
      </c>
      <c r="C2338" s="26">
        <v>3</v>
      </c>
      <c r="D2338" s="21">
        <v>2.5788587300441401</v>
      </c>
      <c r="E2338" s="21">
        <v>0.30035850572374512</v>
      </c>
      <c r="F2338" s="21">
        <v>0.80847908777873656</v>
      </c>
      <c r="G2338" s="21">
        <v>0.89363760936297387</v>
      </c>
      <c r="H2338" s="21">
        <v>-0.1003665362855703</v>
      </c>
      <c r="I2338" s="21">
        <v>0</v>
      </c>
      <c r="J2338" s="21">
        <v>-6.0219921771342193</v>
      </c>
      <c r="K2338" s="21">
        <v>-0.1003665362855703</v>
      </c>
      <c r="L2338" s="21">
        <v>-1.0000000000000004</v>
      </c>
      <c r="M2338" s="21">
        <v>-1.0000000000000004</v>
      </c>
      <c r="N2338" s="21">
        <v>-2.0073307257114057</v>
      </c>
      <c r="O2338" s="21">
        <v>-2.5494958377271031</v>
      </c>
      <c r="P2338" s="21">
        <v>6.8732713118159943</v>
      </c>
      <c r="Q2338" s="21">
        <v>1.4101133817392359</v>
      </c>
      <c r="R2338" s="21">
        <v>1.2382147209600043</v>
      </c>
      <c r="S2338" s="21">
        <v>0.33333333333333348</v>
      </c>
      <c r="T2338" s="21">
        <v>0.38844455500117836</v>
      </c>
      <c r="U2338" s="21">
        <v>-0.1920574186134732</v>
      </c>
      <c r="V2338" s="21">
        <v>0</v>
      </c>
      <c r="W2338" s="21">
        <v>25.203480240264359</v>
      </c>
      <c r="X2338" s="21">
        <v>0.10902597183403369</v>
      </c>
      <c r="Y2338" s="21">
        <v>-1.0000000000000004</v>
      </c>
      <c r="Z2338" s="21">
        <v>-1.0000000000000004</v>
      </c>
      <c r="AA2338" s="21">
        <v>56.746288592532991</v>
      </c>
      <c r="AB2338" s="21">
        <v>0.17818363677309701</v>
      </c>
      <c r="AC2338" s="21">
        <v>1.3930249627251597E-2</v>
      </c>
      <c r="AD2338" s="21">
        <v>0.41397798622582455</v>
      </c>
      <c r="AE2338" s="21">
        <v>30.304593631308659</v>
      </c>
      <c r="AF2338" s="21">
        <v>-1.0000000000000004</v>
      </c>
      <c r="AG2338" s="21">
        <v>-1.0000000000000004</v>
      </c>
      <c r="AH2338" s="21">
        <v>-1.0000000000000004</v>
      </c>
      <c r="AI2338" s="21">
        <v>5.2701461990166863E-2</v>
      </c>
      <c r="AJ2338" s="21">
        <v>0</v>
      </c>
      <c r="AK2338" s="21">
        <v>-0.16313552154007369</v>
      </c>
      <c r="AL2338" s="21">
        <v>-0.25112456823234003</v>
      </c>
      <c r="AM2338" s="21">
        <v>-0.10490909078807084</v>
      </c>
      <c r="AN2338" s="21">
        <v>0.12436579374842027</v>
      </c>
      <c r="AO2338" s="21">
        <v>-3.4384048774021378</v>
      </c>
      <c r="AP2338" s="21">
        <v>1.8535220025488075</v>
      </c>
      <c r="AQ2338" s="21">
        <v>19.181488063130121</v>
      </c>
      <c r="AR2338" s="21">
        <v>0.52972046972103837</v>
      </c>
      <c r="AS2338" s="21">
        <v>8.65943554846349E-3</v>
      </c>
      <c r="AT2338" s="21">
        <v>-1.0000000000000004</v>
      </c>
      <c r="AU2338" s="21">
        <v>-1.0000000000000004</v>
      </c>
      <c r="AV2338" s="21">
        <v>2.1318523303229799</v>
      </c>
      <c r="AW2338" s="21">
        <v>56.050314757354691</v>
      </c>
      <c r="AX2338" s="21">
        <v>57.104343997158033</v>
      </c>
      <c r="AY2338" s="21">
        <v>0.11383938001373903</v>
      </c>
      <c r="AZ2338" s="21">
        <v>-30.697866062778338</v>
      </c>
      <c r="BA2338" s="26">
        <v>1511.2126735945517</v>
      </c>
    </row>
    <row r="2339" spans="1:100" x14ac:dyDescent="0.25">
      <c r="A2339">
        <v>5443</v>
      </c>
      <c r="B2339" t="s">
        <v>2640</v>
      </c>
      <c r="C2339" s="26">
        <v>3</v>
      </c>
      <c r="D2339" s="21">
        <v>4.6924016143977454</v>
      </c>
      <c r="E2339" s="21">
        <v>-0.12321160771522095</v>
      </c>
      <c r="F2339" s="21">
        <v>-0.5784863521437591</v>
      </c>
      <c r="G2339" s="21">
        <v>-0.61449616877705093</v>
      </c>
      <c r="H2339" s="21">
        <v>0.46031012131209126</v>
      </c>
      <c r="I2339" s="21">
        <v>0</v>
      </c>
      <c r="J2339" s="21">
        <v>27.618607278725467</v>
      </c>
      <c r="K2339" s="21">
        <v>0.46031012131209126</v>
      </c>
      <c r="L2339" s="21">
        <v>-1.0000000000000011</v>
      </c>
      <c r="M2339" s="21">
        <v>-1.0000000000000011</v>
      </c>
      <c r="N2339" s="21">
        <v>9.2062024262418234</v>
      </c>
      <c r="O2339" s="21">
        <v>31.696512724346167</v>
      </c>
      <c r="P2339" s="21">
        <v>-0.30035951451559917</v>
      </c>
      <c r="Q2339" s="21">
        <v>0.58007012964175175</v>
      </c>
      <c r="R2339" s="21">
        <v>0.10710781193010234</v>
      </c>
      <c r="S2339" s="21">
        <v>0.33333333333333359</v>
      </c>
      <c r="T2339" s="21">
        <v>0.28498224310453296</v>
      </c>
      <c r="U2339" s="21">
        <v>0.40468224457756785</v>
      </c>
      <c r="V2339" s="21">
        <v>0</v>
      </c>
      <c r="W2339" s="21">
        <v>22.507507988133732</v>
      </c>
      <c r="X2339" s="21">
        <v>1.7437615064510203</v>
      </c>
      <c r="Y2339" s="21">
        <v>-1.0000000000000011</v>
      </c>
      <c r="Z2339" s="21">
        <v>-1.0000000000000011</v>
      </c>
      <c r="AA2339" s="21">
        <v>77.107840662736194</v>
      </c>
      <c r="AB2339" s="21">
        <v>0.37118122008988524</v>
      </c>
      <c r="AC2339" s="21">
        <v>0.3754301676929791</v>
      </c>
      <c r="AD2339" s="21">
        <v>0.34325310947058374</v>
      </c>
      <c r="AE2339" s="21">
        <v>54.493224862672385</v>
      </c>
      <c r="AF2339" s="21">
        <v>-1.0000000000000011</v>
      </c>
      <c r="AG2339" s="21">
        <v>-1.0000000000000011</v>
      </c>
      <c r="AH2339" s="21">
        <v>-1.0000000000000011</v>
      </c>
      <c r="AI2339" s="21">
        <v>8.7889237486288643E-3</v>
      </c>
      <c r="AJ2339" s="21">
        <v>0</v>
      </c>
      <c r="AK2339" s="21">
        <v>-0.17044648199976631</v>
      </c>
      <c r="AL2339" s="21">
        <v>0.13150966660518415</v>
      </c>
      <c r="AM2339" s="21">
        <v>-0.27383933432390628</v>
      </c>
      <c r="AN2339" s="21">
        <v>-6.5510128266280292E-3</v>
      </c>
      <c r="AO2339" s="21">
        <v>-7.698215768096488</v>
      </c>
      <c r="AP2339" s="21">
        <v>0.49377301236022098</v>
      </c>
      <c r="AQ2339" s="21">
        <v>50.12611526685923</v>
      </c>
      <c r="AR2339" s="21">
        <v>1.0229978210154342</v>
      </c>
      <c r="AS2339" s="21">
        <v>2.2040716277631121</v>
      </c>
      <c r="AT2339" s="21">
        <v>-1.0000000000000011</v>
      </c>
      <c r="AU2339" s="21">
        <v>-1.0000000000000011</v>
      </c>
      <c r="AV2339" s="21">
        <v>-0.5073883568469485</v>
      </c>
      <c r="AW2339" s="21">
        <v>109.29812639944267</v>
      </c>
      <c r="AX2339" s="21">
        <v>109.47390487441524</v>
      </c>
      <c r="AY2339" s="21">
        <v>0.48228172707245021</v>
      </c>
      <c r="AZ2339" s="21">
        <v>58.49603296194239</v>
      </c>
      <c r="BA2339" s="26">
        <v>1502.0932288651807</v>
      </c>
    </row>
    <row r="2340" spans="1:100" x14ac:dyDescent="0.25">
      <c r="A2340">
        <v>5445</v>
      </c>
      <c r="B2340" t="s">
        <v>2641</v>
      </c>
      <c r="C2340" s="26">
        <v>3</v>
      </c>
      <c r="D2340" s="21">
        <v>4.2947404030354708</v>
      </c>
      <c r="E2340" s="21">
        <v>4.1022473467078489E-3</v>
      </c>
      <c r="F2340" s="21">
        <v>-5.9395455745954333E-2</v>
      </c>
      <c r="G2340" s="21">
        <v>-5.9395455745954333E-2</v>
      </c>
      <c r="H2340" s="21">
        <v>0.21595219471717497</v>
      </c>
      <c r="I2340" s="21">
        <v>0</v>
      </c>
      <c r="J2340" s="21">
        <v>12.957131683030497</v>
      </c>
      <c r="K2340" s="21">
        <v>0.21595219471717497</v>
      </c>
      <c r="L2340" s="21">
        <v>-1.000000000000002</v>
      </c>
      <c r="M2340" s="21">
        <v>-1.000000000000002</v>
      </c>
      <c r="N2340" s="21">
        <v>4.3190438943434986</v>
      </c>
      <c r="O2340" s="21">
        <v>17.192476630320009</v>
      </c>
      <c r="P2340" s="21">
        <v>-7.2188678273316514E-3</v>
      </c>
      <c r="Q2340" s="21">
        <v>-1.1103298639122496</v>
      </c>
      <c r="R2340" s="21">
        <v>-0.31314779088453726</v>
      </c>
      <c r="S2340" s="21">
        <v>0.33333333333333393</v>
      </c>
      <c r="T2340" s="21">
        <v>0.31903428654918392</v>
      </c>
      <c r="U2340" s="21">
        <v>9.319434360381516E-3</v>
      </c>
      <c r="V2340" s="21">
        <v>0</v>
      </c>
      <c r="W2340" s="21">
        <v>17.829394381028973</v>
      </c>
      <c r="X2340" s="21">
        <v>0.44580963768826809</v>
      </c>
      <c r="Y2340" s="21">
        <v>-1.000000000000002</v>
      </c>
      <c r="Z2340" s="21">
        <v>-1.000000000000002</v>
      </c>
      <c r="AA2340" s="21">
        <v>4.1378315144863134</v>
      </c>
      <c r="AB2340" s="21">
        <v>-7.4829687637011214E-2</v>
      </c>
      <c r="AC2340" s="21">
        <v>9.1027461018046291E-3</v>
      </c>
      <c r="AD2340" s="21">
        <v>-0.2018413599779556</v>
      </c>
      <c r="AE2340" s="21">
        <v>-13.378415075658108</v>
      </c>
      <c r="AF2340" s="21">
        <v>-1.000000000000002</v>
      </c>
      <c r="AG2340" s="21">
        <v>-1.000000000000002</v>
      </c>
      <c r="AH2340" s="21">
        <v>-1.000000000000002</v>
      </c>
      <c r="AI2340" s="21">
        <v>7.9631492781171397E-4</v>
      </c>
      <c r="AJ2340" s="21">
        <v>0</v>
      </c>
      <c r="AK2340" s="21">
        <v>-0.29577352454579725</v>
      </c>
      <c r="AL2340" s="21">
        <v>0.16871508120343812</v>
      </c>
      <c r="AM2340" s="21">
        <v>0.29628746821787416</v>
      </c>
      <c r="AN2340" s="21">
        <v>0.16901906938450395</v>
      </c>
      <c r="AO2340" s="21">
        <v>5.928319082717862</v>
      </c>
      <c r="AP2340" s="21">
        <v>5.0690521406297906</v>
      </c>
      <c r="AQ2340" s="21">
        <v>30.786526064059473</v>
      </c>
      <c r="AR2340" s="21">
        <v>0.6616870542428992</v>
      </c>
      <c r="AS2340" s="21">
        <v>0.66176183240544317</v>
      </c>
      <c r="AT2340" s="21">
        <v>-1.000000000000002</v>
      </c>
      <c r="AU2340" s="21">
        <v>-1.000000000000002</v>
      </c>
      <c r="AV2340" s="21">
        <v>-0.37254324663049165</v>
      </c>
      <c r="AW2340" s="21">
        <v>26.399360285436117</v>
      </c>
      <c r="AX2340" s="21">
        <v>26.415286583992355</v>
      </c>
      <c r="AY2340" s="21">
        <v>-1.2035048003965196E-2</v>
      </c>
      <c r="AZ2340" s="21">
        <v>-14.362164961944989</v>
      </c>
      <c r="BA2340" s="26">
        <v>1370.8716197800652</v>
      </c>
    </row>
    <row r="2341" spans="1:100" x14ac:dyDescent="0.25">
      <c r="A2341">
        <v>5447</v>
      </c>
      <c r="B2341" t="s">
        <v>2642</v>
      </c>
      <c r="C2341" s="26">
        <v>3</v>
      </c>
      <c r="D2341" s="21">
        <v>4.382633761875625</v>
      </c>
      <c r="E2341" s="21">
        <v>-4.2454710214090696E-3</v>
      </c>
      <c r="F2341" s="21">
        <v>-9.1311075527561084E-2</v>
      </c>
      <c r="G2341" s="21">
        <v>-9.1311075527561084E-2</v>
      </c>
      <c r="H2341" s="21">
        <v>3.3011594128480495E-2</v>
      </c>
      <c r="I2341" s="21">
        <v>0</v>
      </c>
      <c r="J2341" s="21">
        <v>1.9806956477088282</v>
      </c>
      <c r="K2341" s="21">
        <v>3.3011594128480495E-2</v>
      </c>
      <c r="L2341" s="21">
        <v>-1.0000000000000009</v>
      </c>
      <c r="M2341" s="21">
        <v>-1.0000000000000009</v>
      </c>
      <c r="N2341" s="21">
        <v>0.66023188256960974</v>
      </c>
      <c r="O2341" s="21">
        <v>6.2720183340568898</v>
      </c>
      <c r="P2341" s="21">
        <v>-9.7217241207530947E-2</v>
      </c>
      <c r="Q2341" s="21">
        <v>-0.30523582699538643</v>
      </c>
      <c r="R2341" s="21">
        <v>-0.10562190696308245</v>
      </c>
      <c r="S2341" s="21">
        <v>0.33333333333333381</v>
      </c>
      <c r="T2341" s="21">
        <v>0.360749932051316</v>
      </c>
      <c r="U2341" s="21">
        <v>8.8355533291620714E-2</v>
      </c>
      <c r="V2341" s="21">
        <v>-1.0456976171867553E-2</v>
      </c>
      <c r="W2341" s="21">
        <v>29.558809135036881</v>
      </c>
      <c r="X2341" s="21">
        <v>0.96962821530996246</v>
      </c>
      <c r="Y2341" s="21">
        <v>-1.0000000000000009</v>
      </c>
      <c r="Z2341" s="21">
        <v>-1.0000000000000009</v>
      </c>
      <c r="AA2341" s="21">
        <v>39.251228481067542</v>
      </c>
      <c r="AB2341" s="21">
        <v>-8.0026964074727258E-2</v>
      </c>
      <c r="AC2341" s="21">
        <v>4.1634093107955225E-2</v>
      </c>
      <c r="AD2341" s="21">
        <v>0.23435369602664741</v>
      </c>
      <c r="AE2341" s="21">
        <v>9.7980412529937588</v>
      </c>
      <c r="AF2341" s="21">
        <v>-1.0000000000000009</v>
      </c>
      <c r="AG2341" s="21">
        <v>-1.0000000000000009</v>
      </c>
      <c r="AH2341" s="21">
        <v>-1.0000000000000009</v>
      </c>
      <c r="AI2341" s="21">
        <v>0</v>
      </c>
      <c r="AJ2341" s="21">
        <v>-1.0456976171867553E-2</v>
      </c>
      <c r="AK2341" s="21">
        <v>1.3357491203102177E-2</v>
      </c>
      <c r="AL2341" s="21">
        <v>0.34843306756212522</v>
      </c>
      <c r="AM2341" s="21">
        <v>3.8125448014093212E-2</v>
      </c>
      <c r="AN2341" s="21">
        <v>6.6096126104601624E-4</v>
      </c>
      <c r="AO2341" s="21">
        <v>1.0199236563678413</v>
      </c>
      <c r="AP2341" s="21">
        <v>1.7586893693367758</v>
      </c>
      <c r="AQ2341" s="21">
        <v>31.539504782745713</v>
      </c>
      <c r="AR2341" s="21">
        <v>0.77198182250440284</v>
      </c>
      <c r="AS2341" s="21">
        <v>1.0026398094384423</v>
      </c>
      <c r="AT2341" s="21">
        <v>-1.0000000000000009</v>
      </c>
      <c r="AU2341" s="21">
        <v>-1.0000000000000009</v>
      </c>
      <c r="AV2341" s="21">
        <v>-0.19693298249064356</v>
      </c>
      <c r="AW2341" s="21">
        <v>47.28193618446123</v>
      </c>
      <c r="AX2341" s="21">
        <v>46.236238567274484</v>
      </c>
      <c r="AY2341" s="21">
        <v>-0.19184024605913094</v>
      </c>
      <c r="AZ2341" s="21">
        <v>-45.662453692122355</v>
      </c>
      <c r="BA2341" s="26">
        <v>1304.0774195901752</v>
      </c>
    </row>
    <row r="2342" spans="1:100" x14ac:dyDescent="0.25">
      <c r="A2342">
        <v>5448</v>
      </c>
      <c r="B2342" t="s">
        <v>2643</v>
      </c>
      <c r="C2342" s="26">
        <v>3</v>
      </c>
      <c r="D2342" s="21">
        <v>4.3491401065197772</v>
      </c>
      <c r="E2342" s="21">
        <v>-7.6751853005838505E-3</v>
      </c>
      <c r="F2342" s="21">
        <v>-0.17243405693688163</v>
      </c>
      <c r="G2342" s="21">
        <v>-0.17243405693688163</v>
      </c>
      <c r="H2342" s="21">
        <v>0.28856282690326601</v>
      </c>
      <c r="I2342" s="21">
        <v>0</v>
      </c>
      <c r="J2342" s="21">
        <v>17.313769614195962</v>
      </c>
      <c r="K2342" s="21">
        <v>0.28856282690326601</v>
      </c>
      <c r="L2342" s="21">
        <v>-1.0000000000000004</v>
      </c>
      <c r="M2342" s="21">
        <v>-1.0000000000000004</v>
      </c>
      <c r="N2342" s="21">
        <v>5.7712565380653231</v>
      </c>
      <c r="O2342" s="21">
        <v>21.490475663778874</v>
      </c>
      <c r="P2342" s="21">
        <v>-0.21263319477472431</v>
      </c>
      <c r="Q2342" s="21">
        <v>-0.95428135874371112</v>
      </c>
      <c r="R2342" s="21">
        <v>-0.29841626683666322</v>
      </c>
      <c r="S2342" s="21">
        <v>0.33333333333333326</v>
      </c>
      <c r="T2342" s="21">
        <v>0.34441023504478124</v>
      </c>
      <c r="U2342" s="21">
        <v>3.6000498121143101E-2</v>
      </c>
      <c r="V2342" s="21">
        <v>-4.3304021790764785E-2</v>
      </c>
      <c r="W2342" s="21">
        <v>15.275088712209085</v>
      </c>
      <c r="X2342" s="21">
        <v>0.29686061579675654</v>
      </c>
      <c r="Y2342" s="21">
        <v>-1.0000000000000004</v>
      </c>
      <c r="Z2342" s="21">
        <v>-1.0000000000000004</v>
      </c>
      <c r="AA2342" s="21">
        <v>40.961097610529166</v>
      </c>
      <c r="AB2342" s="21">
        <v>0.34906878180744461</v>
      </c>
      <c r="AC2342" s="21">
        <v>0.20077286226146004</v>
      </c>
      <c r="AD2342" s="21">
        <v>-3.0153140765769179E-2</v>
      </c>
      <c r="AE2342" s="21">
        <v>25.984425165156765</v>
      </c>
      <c r="AF2342" s="21">
        <v>-1.0000000000000004</v>
      </c>
      <c r="AG2342" s="21">
        <v>-1.0000000000000004</v>
      </c>
      <c r="AH2342" s="21">
        <v>-1.0000000000000004</v>
      </c>
      <c r="AI2342" s="21">
        <v>0</v>
      </c>
      <c r="AJ2342" s="21">
        <v>-4.3304021790764785E-2</v>
      </c>
      <c r="AK2342" s="21">
        <v>6.4949582887161336E-2</v>
      </c>
      <c r="AL2342" s="21">
        <v>-9.8862454935887707E-3</v>
      </c>
      <c r="AM2342" s="21">
        <v>5.1604724863910691E-2</v>
      </c>
      <c r="AN2342" s="21">
        <v>-5.7018261142240741E-2</v>
      </c>
      <c r="AO2342" s="21">
        <v>1.614866036033574</v>
      </c>
      <c r="AP2342" s="21">
        <v>-1.4748877560239615</v>
      </c>
      <c r="AQ2342" s="21">
        <v>32.588858326405031</v>
      </c>
      <c r="AR2342" s="21">
        <v>0.67044004470849305</v>
      </c>
      <c r="AS2342" s="21">
        <v>0.58542344270002278</v>
      </c>
      <c r="AT2342" s="21">
        <v>-1.0000000000000004</v>
      </c>
      <c r="AU2342" s="21">
        <v>-1.0000000000000004</v>
      </c>
      <c r="AV2342" s="21">
        <v>-0.47085032377354485</v>
      </c>
      <c r="AW2342" s="21">
        <v>60.976685518284093</v>
      </c>
      <c r="AX2342" s="21">
        <v>56.646283339207621</v>
      </c>
      <c r="AY2342" s="21">
        <v>0.2133373631108722</v>
      </c>
      <c r="AZ2342" s="21">
        <v>-10.777063258801803</v>
      </c>
      <c r="BA2342" s="26">
        <v>1406.6613291526967</v>
      </c>
      <c r="CU2342" t="e">
        <v>#N/A</v>
      </c>
      <c r="CV2342" t="e">
        <v>#N/A</v>
      </c>
    </row>
    <row r="2343" spans="1:100" x14ac:dyDescent="0.25">
      <c r="A2343">
        <v>5449</v>
      </c>
      <c r="B2343" t="s">
        <v>2644</v>
      </c>
      <c r="C2343" s="26">
        <v>3</v>
      </c>
      <c r="D2343" s="21">
        <v>3.9755253147456933</v>
      </c>
      <c r="E2343" s="21">
        <v>6.4173725717697944E-2</v>
      </c>
      <c r="F2343" s="21">
        <v>-0.30069647236566543</v>
      </c>
      <c r="G2343" s="21">
        <v>-0.30069647236566543</v>
      </c>
      <c r="H2343" s="21">
        <v>0.15116704467289041</v>
      </c>
      <c r="I2343" s="21">
        <v>0</v>
      </c>
      <c r="J2343" s="21">
        <v>9.070022680373425</v>
      </c>
      <c r="K2343" s="21">
        <v>0.15116704467289041</v>
      </c>
      <c r="L2343" s="21">
        <v>-0.99999999999999944</v>
      </c>
      <c r="M2343" s="21">
        <v>-0.99999999999999944</v>
      </c>
      <c r="N2343" s="21">
        <v>3.0233408934578083</v>
      </c>
      <c r="O2343" s="21">
        <v>12.74485152275345</v>
      </c>
      <c r="P2343" s="21">
        <v>-3.0308594272321264E-2</v>
      </c>
      <c r="Q2343" s="21">
        <v>-3.4348153994377979</v>
      </c>
      <c r="R2343" s="21">
        <v>-1.2837846945326155</v>
      </c>
      <c r="S2343" s="21">
        <v>0.3333333333333332</v>
      </c>
      <c r="T2343" s="21">
        <v>0.10360051823143526</v>
      </c>
      <c r="U2343" s="21">
        <v>-5.0836424731111253E-2</v>
      </c>
      <c r="V2343" s="21">
        <v>0</v>
      </c>
      <c r="W2343" s="21">
        <v>9.3972152864306686</v>
      </c>
      <c r="X2343" s="21">
        <v>-5.4131378252235546E-2</v>
      </c>
      <c r="Y2343" s="21">
        <v>-0.99999999999999944</v>
      </c>
      <c r="Z2343" s="21">
        <v>-0.99999999999999944</v>
      </c>
      <c r="AA2343" s="21">
        <v>19.391443520513903</v>
      </c>
      <c r="AB2343" s="21">
        <v>0.13403677175173623</v>
      </c>
      <c r="AC2343" s="21">
        <v>0.22024070570675894</v>
      </c>
      <c r="AD2343" s="21">
        <v>-0.12871721888617826</v>
      </c>
      <c r="AE2343" s="21">
        <v>11.278012928615849</v>
      </c>
      <c r="AF2343" s="21">
        <v>-0.99999999999999944</v>
      </c>
      <c r="AG2343" s="21">
        <v>-0.99999999999999944</v>
      </c>
      <c r="AH2343" s="21">
        <v>-0.99999999999999944</v>
      </c>
      <c r="AI2343" s="21">
        <v>-2.1516869121567032E-2</v>
      </c>
      <c r="AJ2343" s="21">
        <v>0</v>
      </c>
      <c r="AK2343" s="21">
        <v>0.5062448400228946</v>
      </c>
      <c r="AL2343" s="21">
        <v>-6.6977179667464679E-2</v>
      </c>
      <c r="AM2343" s="21">
        <v>0.16052504236587201</v>
      </c>
      <c r="AN2343" s="21">
        <v>0.31274447423504786</v>
      </c>
      <c r="AO2343" s="21">
        <v>6.5443502592612726</v>
      </c>
      <c r="AP2343" s="21">
        <v>7.4837259575388737</v>
      </c>
      <c r="AQ2343" s="21">
        <v>18.467237966804092</v>
      </c>
      <c r="AR2343" s="21">
        <v>0.38609742683365705</v>
      </c>
      <c r="AS2343" s="21">
        <v>9.7035666420654865E-2</v>
      </c>
      <c r="AT2343" s="21">
        <v>-0.99999999999999944</v>
      </c>
      <c r="AU2343" s="21">
        <v>-0.99999999999999944</v>
      </c>
      <c r="AV2343" s="21">
        <v>-1.584481166898281</v>
      </c>
      <c r="AW2343" s="21">
        <v>39.62002100080624</v>
      </c>
      <c r="AX2343" s="21">
        <v>39.189683618374893</v>
      </c>
      <c r="AY2343" s="21">
        <v>0.2129688432852325</v>
      </c>
      <c r="AZ2343" s="21">
        <v>6.9551257517460066</v>
      </c>
      <c r="BA2343" s="26">
        <v>1437.829431325008</v>
      </c>
    </row>
    <row r="2344" spans="1:100" x14ac:dyDescent="0.25">
      <c r="A2344">
        <v>5450</v>
      </c>
      <c r="B2344" t="s">
        <v>2645</v>
      </c>
      <c r="C2344" s="26">
        <v>3</v>
      </c>
      <c r="D2344" s="21">
        <v>4.0473910419280683</v>
      </c>
      <c r="E2344" s="21">
        <v>0</v>
      </c>
      <c r="F2344" s="21">
        <v>-0.35537737558579324</v>
      </c>
      <c r="G2344" s="21">
        <v>-0.35537737558579324</v>
      </c>
      <c r="H2344" s="21">
        <v>0.18714404114756492</v>
      </c>
      <c r="I2344" s="21">
        <v>0</v>
      </c>
      <c r="J2344" s="21">
        <v>11.228642468853895</v>
      </c>
      <c r="K2344" s="21">
        <v>0.18714404114756492</v>
      </c>
      <c r="L2344" s="21">
        <v>-1</v>
      </c>
      <c r="M2344" s="21">
        <v>-1</v>
      </c>
      <c r="N2344" s="21">
        <v>3.7428808229512986</v>
      </c>
      <c r="O2344" s="21">
        <v>14.92065613519617</v>
      </c>
      <c r="P2344" s="21">
        <v>1.4398106224691356</v>
      </c>
      <c r="Q2344" s="21">
        <v>-1.3434193896904565</v>
      </c>
      <c r="R2344" s="21">
        <v>-0.21701055726469964</v>
      </c>
      <c r="S2344" s="21">
        <v>0.33333333333333354</v>
      </c>
      <c r="T2344" s="21">
        <v>0.33606673724673958</v>
      </c>
      <c r="U2344" s="21">
        <v>0.35028669542665425</v>
      </c>
      <c r="V2344" s="21">
        <v>0</v>
      </c>
      <c r="W2344" s="21">
        <v>33.301708994366493</v>
      </c>
      <c r="X2344" s="21">
        <v>1.8861362150525312</v>
      </c>
      <c r="Y2344" s="21">
        <v>-1</v>
      </c>
      <c r="Z2344" s="21">
        <v>-1</v>
      </c>
      <c r="AA2344" s="21">
        <v>84.177072255448081</v>
      </c>
      <c r="AB2344" s="21">
        <v>0.43566947557853969</v>
      </c>
      <c r="AC2344" s="21">
        <v>0.16472803466918576</v>
      </c>
      <c r="AD2344" s="21">
        <v>0.42144996611920083</v>
      </c>
      <c r="AE2344" s="21">
        <v>51.092373818346289</v>
      </c>
      <c r="AF2344" s="21">
        <v>-1</v>
      </c>
      <c r="AG2344" s="21">
        <v>-1</v>
      </c>
      <c r="AH2344" s="21">
        <v>-1</v>
      </c>
      <c r="AI2344" s="21">
        <v>0</v>
      </c>
      <c r="AJ2344" s="21">
        <v>0</v>
      </c>
      <c r="AK2344" s="21">
        <v>-2.7317527027712417E-2</v>
      </c>
      <c r="AL2344" s="21">
        <v>5.2606611427951665E-2</v>
      </c>
      <c r="AM2344" s="21">
        <v>-5.6950646798881295E-2</v>
      </c>
      <c r="AN2344" s="21">
        <v>-5.7114799857635637E-2</v>
      </c>
      <c r="AO2344" s="21">
        <v>-1.5603538051105956</v>
      </c>
      <c r="AP2344" s="21">
        <v>-1.1648369393011333</v>
      </c>
      <c r="AQ2344" s="21">
        <v>44.53035146322037</v>
      </c>
      <c r="AR2344" s="21">
        <v>1.0196867660067273</v>
      </c>
      <c r="AS2344" s="21">
        <v>2.0732802562000958</v>
      </c>
      <c r="AT2344" s="21">
        <v>-1</v>
      </c>
      <c r="AU2344" s="21">
        <v>-1</v>
      </c>
      <c r="AV2344" s="21">
        <v>-0.57238793285049316</v>
      </c>
      <c r="AW2344" s="21">
        <v>97.932891451343124</v>
      </c>
      <c r="AX2344" s="21">
        <v>97.932891451343124</v>
      </c>
      <c r="AY2344" s="21">
        <v>0.49722930008015614</v>
      </c>
      <c r="AZ2344" s="21">
        <v>53.743551250868222</v>
      </c>
      <c r="BA2344" s="26">
        <v>1526.8176917512765</v>
      </c>
    </row>
    <row r="2345" spans="1:100" x14ac:dyDescent="0.25">
      <c r="A2345">
        <v>5451</v>
      </c>
      <c r="B2345" t="s">
        <v>2646</v>
      </c>
      <c r="C2345" s="26">
        <v>3</v>
      </c>
      <c r="D2345" s="21">
        <v>3.5538906850921155</v>
      </c>
      <c r="E2345" s="21">
        <v>-4.0246323116080278E-2</v>
      </c>
      <c r="F2345" s="21">
        <v>0.31118162728565446</v>
      </c>
      <c r="G2345" s="21">
        <v>0.31118162728565446</v>
      </c>
      <c r="H2345" s="21">
        <v>0.2277714213415091</v>
      </c>
      <c r="I2345" s="21">
        <v>0</v>
      </c>
      <c r="J2345" s="21">
        <v>13.666285280490547</v>
      </c>
      <c r="K2345" s="21">
        <v>0.2277714213415091</v>
      </c>
      <c r="L2345" s="21">
        <v>-0.999999999999999</v>
      </c>
      <c r="M2345" s="21">
        <v>-0.999999999999999</v>
      </c>
      <c r="N2345" s="21">
        <v>4.5554284268301846</v>
      </c>
      <c r="O2345" s="21">
        <v>17.531357592868318</v>
      </c>
      <c r="P2345" s="21">
        <v>9.5207745371000532E-2</v>
      </c>
      <c r="Q2345" s="21">
        <v>9.3058155033355572</v>
      </c>
      <c r="R2345" s="21">
        <v>2.9582720757425562</v>
      </c>
      <c r="S2345" s="21">
        <v>0.33333333333333337</v>
      </c>
      <c r="T2345" s="21">
        <v>0.25317416698366046</v>
      </c>
      <c r="U2345" s="21">
        <v>1.5982275658784569E-2</v>
      </c>
      <c r="V2345" s="21">
        <v>0</v>
      </c>
      <c r="W2345" s="21">
        <v>14.988734185370767</v>
      </c>
      <c r="X2345" s="21">
        <v>0.31870847891924409</v>
      </c>
      <c r="Y2345" s="21">
        <v>-0.999999999999999</v>
      </c>
      <c r="Z2345" s="21">
        <v>-0.999999999999999</v>
      </c>
      <c r="AA2345" s="21">
        <v>52.261669501050378</v>
      </c>
      <c r="AB2345" s="21">
        <v>0.27151912485271107</v>
      </c>
      <c r="AC2345" s="21">
        <v>0.11683728688831649</v>
      </c>
      <c r="AD2345" s="21">
        <v>0.29793685305771361</v>
      </c>
      <c r="AE2345" s="21">
        <v>34.31466323993704</v>
      </c>
      <c r="AF2345" s="21">
        <v>-0.999999999999999</v>
      </c>
      <c r="AG2345" s="21">
        <v>-0.999999999999999</v>
      </c>
      <c r="AH2345" s="21">
        <v>-0.999999999999999</v>
      </c>
      <c r="AI2345" s="21">
        <v>9.3480488554847696E-2</v>
      </c>
      <c r="AJ2345" s="21">
        <v>0</v>
      </c>
      <c r="AK2345" s="21">
        <v>-0.19631891023105585</v>
      </c>
      <c r="AL2345" s="21">
        <v>-2.2884502956347468E-3</v>
      </c>
      <c r="AM2345" s="21">
        <v>3.668438965045729E-2</v>
      </c>
      <c r="AN2345" s="21">
        <v>0.22681760607439005</v>
      </c>
      <c r="AO2345" s="21">
        <v>-6.4484809893846001E-2</v>
      </c>
      <c r="AP2345" s="21">
        <v>5.6589979003815758</v>
      </c>
      <c r="AQ2345" s="21">
        <v>28.655019465861315</v>
      </c>
      <c r="AR2345" s="21">
        <v>0.60248977597577824</v>
      </c>
      <c r="AS2345" s="21">
        <v>0.54647990026075333</v>
      </c>
      <c r="AT2345" s="21">
        <v>-0.999999999999999</v>
      </c>
      <c r="AU2345" s="21">
        <v>-0.999999999999999</v>
      </c>
      <c r="AV2345" s="21">
        <v>3.2694537030282089</v>
      </c>
      <c r="AW2345" s="21">
        <v>75.452024994300274</v>
      </c>
      <c r="AX2345" s="21">
        <v>77.321634765397278</v>
      </c>
      <c r="AY2345" s="21">
        <v>0.21815358451965744</v>
      </c>
      <c r="AZ2345" s="21">
        <v>15.40107473567782</v>
      </c>
      <c r="BA2345" s="26">
        <v>1379.8247658812795</v>
      </c>
    </row>
    <row r="2346" spans="1:100" x14ac:dyDescent="0.25">
      <c r="A2346">
        <v>5453</v>
      </c>
      <c r="B2346" t="s">
        <v>2647</v>
      </c>
      <c r="C2346" s="26">
        <v>3</v>
      </c>
      <c r="D2346" s="21">
        <v>4.5107321933042179</v>
      </c>
      <c r="E2346" s="21">
        <v>7.1040430929590528E-3</v>
      </c>
      <c r="F2346" s="21">
        <v>7.5344239796858337E-2</v>
      </c>
      <c r="G2346" s="21">
        <v>7.5344239796858337E-2</v>
      </c>
      <c r="H2346" s="21">
        <v>0.13799199092948772</v>
      </c>
      <c r="I2346" s="21">
        <v>0</v>
      </c>
      <c r="J2346" s="21">
        <v>8.2795194557692628</v>
      </c>
      <c r="K2346" s="21">
        <v>0.13799199092948772</v>
      </c>
      <c r="L2346" s="21">
        <v>-0.99999999999999922</v>
      </c>
      <c r="M2346" s="21">
        <v>-0.99999999999999922</v>
      </c>
      <c r="N2346" s="21">
        <v>2.759839818589755</v>
      </c>
      <c r="O2346" s="21">
        <v>12.86559588887034</v>
      </c>
      <c r="P2346" s="21">
        <v>9.6689452111145963E-3</v>
      </c>
      <c r="Q2346" s="21">
        <v>-0.3849509348946929</v>
      </c>
      <c r="R2346" s="21">
        <v>-5.8240515230130421E-2</v>
      </c>
      <c r="S2346" s="21">
        <v>0.33333333333333304</v>
      </c>
      <c r="T2346" s="21">
        <v>0.4041140824667887</v>
      </c>
      <c r="U2346" s="21">
        <v>0.24469915357685845</v>
      </c>
      <c r="V2346" s="21">
        <v>0</v>
      </c>
      <c r="W2346" s="21">
        <v>33.766183137899723</v>
      </c>
      <c r="X2346" s="21">
        <v>1.6599137036852885</v>
      </c>
      <c r="Y2346" s="21">
        <v>-0.99999999999999922</v>
      </c>
      <c r="Z2346" s="21">
        <v>-0.99999999999999922</v>
      </c>
      <c r="AA2346" s="21">
        <v>57.229444602074366</v>
      </c>
      <c r="AB2346" s="21">
        <v>4.5787536299014511E-2</v>
      </c>
      <c r="AC2346" s="21">
        <v>0.25645153928101799</v>
      </c>
      <c r="AD2346" s="21">
        <v>0.16819096400806302</v>
      </c>
      <c r="AE2346" s="21">
        <v>23.521501979404771</v>
      </c>
      <c r="AF2346" s="21">
        <v>-0.99999999999999922</v>
      </c>
      <c r="AG2346" s="21">
        <v>-0.99999999999999922</v>
      </c>
      <c r="AH2346" s="21">
        <v>-0.99999999999999922</v>
      </c>
      <c r="AI2346" s="21">
        <v>-3.0551343989623459E-3</v>
      </c>
      <c r="AJ2346" s="21">
        <v>0</v>
      </c>
      <c r="AK2346" s="21">
        <v>0.16436806867692752</v>
      </c>
      <c r="AL2346" s="21">
        <v>0.11347210953344757</v>
      </c>
      <c r="AM2346" s="21">
        <v>-2.7537202376636233E-2</v>
      </c>
      <c r="AN2346" s="21">
        <v>-8.7876523986753274E-2</v>
      </c>
      <c r="AO2346" s="21">
        <v>0.13341028396873122</v>
      </c>
      <c r="AP2346" s="21">
        <v>-1.6295525520015954</v>
      </c>
      <c r="AQ2346" s="21">
        <v>42.045702593669006</v>
      </c>
      <c r="AR2346" s="21">
        <v>0.98214656937698042</v>
      </c>
      <c r="AS2346" s="21">
        <v>1.797905694614776</v>
      </c>
      <c r="AT2346" s="21">
        <v>-0.99999999999999922</v>
      </c>
      <c r="AU2346" s="21">
        <v>-0.99999999999999922</v>
      </c>
      <c r="AV2346" s="21">
        <v>1.7103724566727957E-2</v>
      </c>
      <c r="AW2346" s="21">
        <v>68.465487938943113</v>
      </c>
      <c r="AX2346" s="21">
        <v>68.404385250963855</v>
      </c>
      <c r="AY2346" s="21">
        <v>0.23979834785335807</v>
      </c>
      <c r="AZ2346" s="21">
        <v>25.840294063265215</v>
      </c>
      <c r="BA2346" s="26">
        <v>1409.0711455991541</v>
      </c>
    </row>
    <row r="2347" spans="1:100" x14ac:dyDescent="0.25">
      <c r="A2347">
        <v>5454</v>
      </c>
      <c r="B2347" t="s">
        <v>2648</v>
      </c>
      <c r="C2347" s="26">
        <v>3</v>
      </c>
      <c r="D2347" s="21">
        <v>0.97762056679660958</v>
      </c>
      <c r="E2347" s="21">
        <v>-7.1352076984053693E-3</v>
      </c>
      <c r="F2347" s="21">
        <v>0.16378743103511242</v>
      </c>
      <c r="G2347" s="21">
        <v>0.16378743103511242</v>
      </c>
      <c r="H2347" s="21">
        <v>-0.10124556437614068</v>
      </c>
      <c r="I2347" s="21">
        <v>0</v>
      </c>
      <c r="J2347" s="21">
        <v>-6.0747338625684417</v>
      </c>
      <c r="K2347" s="21">
        <v>-0.10124556437614068</v>
      </c>
      <c r="L2347" s="21">
        <v>-1</v>
      </c>
      <c r="M2347" s="21">
        <v>-1</v>
      </c>
      <c r="N2347" s="21">
        <v>-2.0249112875228139</v>
      </c>
      <c r="O2347" s="21">
        <v>-4.9333258647367177</v>
      </c>
      <c r="P2347" s="21">
        <v>-0.13516763915279184</v>
      </c>
      <c r="Q2347" s="21">
        <v>6.5771629715014486</v>
      </c>
      <c r="R2347" s="21">
        <v>2.2132445387326825</v>
      </c>
      <c r="S2347" s="21">
        <v>0.215146681226137</v>
      </c>
      <c r="T2347" s="21">
        <v>0.37044143153107756</v>
      </c>
      <c r="U2347" s="21">
        <v>-9.3485555979216137E-2</v>
      </c>
      <c r="V2347" s="21">
        <v>0</v>
      </c>
      <c r="W2347" s="21">
        <v>23.733924846165557</v>
      </c>
      <c r="X2347" s="21">
        <v>0.34198418698833677</v>
      </c>
      <c r="Y2347" s="21">
        <v>-1</v>
      </c>
      <c r="Z2347" s="21">
        <v>-1</v>
      </c>
      <c r="AA2347" s="21">
        <v>11.182822021082851</v>
      </c>
      <c r="AB2347" s="21">
        <v>3.1052046429614157E-2</v>
      </c>
      <c r="AC2347" s="21">
        <v>-0.1937788689582747</v>
      </c>
      <c r="AD2347" s="21">
        <v>-0.13256012474764725</v>
      </c>
      <c r="AE2347" s="21">
        <v>-14.7643473638154</v>
      </c>
      <c r="AF2347" s="21">
        <v>-1</v>
      </c>
      <c r="AG2347" s="21">
        <v>-1</v>
      </c>
      <c r="AH2347" s="21">
        <v>-1</v>
      </c>
      <c r="AI2347" s="21">
        <v>0</v>
      </c>
      <c r="AJ2347" s="21">
        <v>0</v>
      </c>
      <c r="AK2347" s="21">
        <v>-8.4501617734247941E-2</v>
      </c>
      <c r="AL2347" s="21">
        <v>-0.12898114877825659</v>
      </c>
      <c r="AM2347" s="21">
        <v>-0.15504225662268187</v>
      </c>
      <c r="AN2347" s="21">
        <v>-0.17294191699167336</v>
      </c>
      <c r="AO2347" s="21">
        <v>-4.2985645042382856</v>
      </c>
      <c r="AP2347" s="21">
        <v>-4.9684536686831162</v>
      </c>
      <c r="AQ2347" s="21">
        <v>17.659190983597117</v>
      </c>
      <c r="AR2347" s="21">
        <v>0.49210255677799847</v>
      </c>
      <c r="AS2347" s="21">
        <v>0.24073862261219608</v>
      </c>
      <c r="AT2347" s="21">
        <v>-1</v>
      </c>
      <c r="AU2347" s="21">
        <v>-1</v>
      </c>
      <c r="AV2347" s="21">
        <v>2.3770319697677946</v>
      </c>
      <c r="AW2347" s="21">
        <v>1.2810424876630306</v>
      </c>
      <c r="AX2347" s="21">
        <v>1.2810424876630306</v>
      </c>
      <c r="AY2347" s="21">
        <v>0.12431255118520321</v>
      </c>
      <c r="AZ2347" s="21">
        <v>-41.865379907735672</v>
      </c>
      <c r="BA2347" s="26">
        <v>1365.8007803766238</v>
      </c>
    </row>
    <row r="2348" spans="1:100" x14ac:dyDescent="0.25">
      <c r="A2348">
        <v>5457</v>
      </c>
      <c r="B2348" t="s">
        <v>2649</v>
      </c>
      <c r="C2348" s="26">
        <v>3</v>
      </c>
      <c r="D2348" s="21">
        <v>4.806251020695635</v>
      </c>
      <c r="E2348" s="21">
        <v>-5.3067801387144606E-2</v>
      </c>
      <c r="F2348" s="21">
        <v>-0.12345339503410488</v>
      </c>
      <c r="G2348" s="21">
        <v>-0.13641426678659604</v>
      </c>
      <c r="H2348" s="21">
        <v>-0.19838974543646021</v>
      </c>
      <c r="I2348" s="21">
        <v>0</v>
      </c>
      <c r="J2348" s="21">
        <v>-11.903384726187614</v>
      </c>
      <c r="K2348" s="21">
        <v>-0.19838974543646021</v>
      </c>
      <c r="L2348" s="21">
        <v>-0.99999999999999889</v>
      </c>
      <c r="M2348" s="21">
        <v>-0.99999999999999889</v>
      </c>
      <c r="N2348" s="21">
        <v>-3.9677949087292061</v>
      </c>
      <c r="O2348" s="21">
        <v>-7.2335479722785792</v>
      </c>
      <c r="P2348" s="21">
        <v>-0.14915631268088975</v>
      </c>
      <c r="Q2348" s="21">
        <v>0.7729036756873866</v>
      </c>
      <c r="R2348" s="21">
        <v>0.24591277531894642</v>
      </c>
      <c r="S2348" s="21">
        <v>0.33333333333333298</v>
      </c>
      <c r="T2348" s="21">
        <v>0.34820215901125584</v>
      </c>
      <c r="U2348" s="21">
        <v>1.9592837980440481E-2</v>
      </c>
      <c r="V2348" s="21">
        <v>-3.7492387569052644E-3</v>
      </c>
      <c r="W2348" s="21">
        <v>35.830753480183375</v>
      </c>
      <c r="X2348" s="21">
        <v>0.95066998283930215</v>
      </c>
      <c r="Y2348" s="21">
        <v>-0.99999999999999889</v>
      </c>
      <c r="Z2348" s="21">
        <v>-0.99999999999999889</v>
      </c>
      <c r="AA2348" s="21">
        <v>18.013456230885073</v>
      </c>
      <c r="AB2348" s="21">
        <v>-4.8008401560759875E-2</v>
      </c>
      <c r="AC2348" s="21">
        <v>-9.1292385999710748E-2</v>
      </c>
      <c r="AD2348" s="21">
        <v>-0.22196341293187397</v>
      </c>
      <c r="AE2348" s="21">
        <v>-18.063210024617227</v>
      </c>
      <c r="AF2348" s="21">
        <v>-0.99999999999999889</v>
      </c>
      <c r="AG2348" s="21">
        <v>-0.99999999999999889</v>
      </c>
      <c r="AH2348" s="21">
        <v>-0.99999999999999889</v>
      </c>
      <c r="AI2348" s="21">
        <v>0</v>
      </c>
      <c r="AJ2348" s="21">
        <v>-3.7492387569052644E-3</v>
      </c>
      <c r="AK2348" s="21">
        <v>-6.8334568050934189E-3</v>
      </c>
      <c r="AL2348" s="21">
        <v>9.2090260375450955E-2</v>
      </c>
      <c r="AM2348" s="21">
        <v>-4.3681176336049753E-2</v>
      </c>
      <c r="AN2348" s="21">
        <v>-8.3598216182611436E-3</v>
      </c>
      <c r="AO2348" s="21">
        <v>-1.1261966924267111</v>
      </c>
      <c r="AP2348" s="21">
        <v>0.25145576142072656</v>
      </c>
      <c r="AQ2348" s="21">
        <v>23.927368753995747</v>
      </c>
      <c r="AR2348" s="21">
        <v>0.69737909156812361</v>
      </c>
      <c r="AS2348" s="21">
        <v>0.75228023740284167</v>
      </c>
      <c r="AT2348" s="21">
        <v>-0.99999999999999889</v>
      </c>
      <c r="AU2348" s="21">
        <v>-0.99999999999999889</v>
      </c>
      <c r="AV2348" s="21">
        <v>0.10949850853235056</v>
      </c>
      <c r="AW2348" s="21">
        <v>11.031364020027228</v>
      </c>
      <c r="AX2348" s="21">
        <v>10.656440144336699</v>
      </c>
      <c r="AY2348" s="21">
        <v>-0.35013315244566251</v>
      </c>
      <c r="AZ2348" s="21">
        <v>-92.853562045612918</v>
      </c>
      <c r="BA2348" s="26">
        <v>1299.0051033961827</v>
      </c>
      <c r="CU2348" t="e">
        <v>#N/A</v>
      </c>
      <c r="CV2348" t="e">
        <v>#N/A</v>
      </c>
    </row>
    <row r="2349" spans="1:100" x14ac:dyDescent="0.25">
      <c r="A2349">
        <v>5458</v>
      </c>
      <c r="B2349" t="s">
        <v>2650</v>
      </c>
      <c r="C2349" s="26">
        <v>3</v>
      </c>
      <c r="D2349" s="21">
        <v>3.5300307082368536</v>
      </c>
      <c r="E2349" s="21">
        <v>0.49541075934724221</v>
      </c>
      <c r="F2349" s="21">
        <v>0.37329937289100407</v>
      </c>
      <c r="G2349" s="21">
        <v>0.50190076273263085</v>
      </c>
      <c r="H2349" s="21">
        <v>-4.2634994157212301E-2</v>
      </c>
      <c r="I2349" s="21">
        <v>0</v>
      </c>
      <c r="J2349" s="21">
        <v>-2.5580996494327426</v>
      </c>
      <c r="K2349" s="21">
        <v>-4.2634994157212301E-2</v>
      </c>
      <c r="L2349" s="21">
        <v>-1.0000000000000007</v>
      </c>
      <c r="M2349" s="21">
        <v>-1.0000000000000007</v>
      </c>
      <c r="N2349" s="21">
        <v>-0.85269988314424738</v>
      </c>
      <c r="O2349" s="21">
        <v>1.4738318215367425</v>
      </c>
      <c r="P2349" s="21">
        <v>1.4896803558495392E-2</v>
      </c>
      <c r="Q2349" s="21">
        <v>5.4213508871282805</v>
      </c>
      <c r="R2349" s="21">
        <v>1.7752927191367252</v>
      </c>
      <c r="S2349" s="21">
        <v>0.33333333333333365</v>
      </c>
      <c r="T2349" s="21">
        <v>0.38374190188378077</v>
      </c>
      <c r="U2349" s="21">
        <v>0.43355618255621947</v>
      </c>
      <c r="V2349" s="21">
        <v>0</v>
      </c>
      <c r="W2349" s="21">
        <v>47.730656477221821</v>
      </c>
      <c r="X2349" s="21">
        <v>2.5355802095137325</v>
      </c>
      <c r="Y2349" s="21">
        <v>-1.0000000000000007</v>
      </c>
      <c r="Z2349" s="21">
        <v>-1.0000000000000007</v>
      </c>
      <c r="AA2349" s="21">
        <v>110.71339133998065</v>
      </c>
      <c r="AB2349" s="21">
        <v>0.35167620334437882</v>
      </c>
      <c r="AC2349" s="21">
        <v>0.26818373732656264</v>
      </c>
      <c r="AD2349" s="21">
        <v>0.60428890220149933</v>
      </c>
      <c r="AE2349" s="21">
        <v>61.207442143622039</v>
      </c>
      <c r="AF2349" s="21">
        <v>-1.0000000000000007</v>
      </c>
      <c r="AG2349" s="21">
        <v>-1.0000000000000007</v>
      </c>
      <c r="AH2349" s="21">
        <v>-1.0000000000000007</v>
      </c>
      <c r="AI2349" s="21">
        <v>-1.2490698779423009E-3</v>
      </c>
      <c r="AJ2349" s="21">
        <v>0</v>
      </c>
      <c r="AK2349" s="21">
        <v>-7.1673313869991505E-3</v>
      </c>
      <c r="AL2349" s="21">
        <v>-0.27253507978322727</v>
      </c>
      <c r="AM2349" s="21">
        <v>-0.12179028337887417</v>
      </c>
      <c r="AN2349" s="21">
        <v>0.36211410725515603</v>
      </c>
      <c r="AO2349" s="21">
        <v>-3.0805937414068509</v>
      </c>
      <c r="AP2349" s="21">
        <v>7.6901772824627654</v>
      </c>
      <c r="AQ2349" s="21">
        <v>45.172556827789073</v>
      </c>
      <c r="AR2349" s="21">
        <v>1.1506314177733328</v>
      </c>
      <c r="AS2349" s="21">
        <v>2.4929452153565181</v>
      </c>
      <c r="AT2349" s="21">
        <v>-1.0000000000000007</v>
      </c>
      <c r="AU2349" s="21">
        <v>-1.0000000000000007</v>
      </c>
      <c r="AV2349" s="21">
        <v>2.2771934818693564</v>
      </c>
      <c r="AW2349" s="21">
        <v>119.87740044398008</v>
      </c>
      <c r="AX2349" s="21">
        <v>119.85241904642125</v>
      </c>
      <c r="AY2349" s="21">
        <v>0.39787068554357408</v>
      </c>
      <c r="AZ2349" s="21">
        <v>47.690115361478775</v>
      </c>
      <c r="BA2349" s="26">
        <v>1478.5997084743792</v>
      </c>
    </row>
    <row r="2350" spans="1:100" x14ac:dyDescent="0.25">
      <c r="A2350">
        <v>5459</v>
      </c>
      <c r="B2350" t="s">
        <v>2651</v>
      </c>
      <c r="C2350" s="26">
        <v>3</v>
      </c>
      <c r="D2350" s="21">
        <v>4.2793041910707501</v>
      </c>
      <c r="E2350" s="21">
        <v>5.2703993219120462E-2</v>
      </c>
      <c r="F2350" s="21">
        <v>-1.0639959120046727E-2</v>
      </c>
      <c r="G2350" s="21">
        <v>1.1953421175213705E-3</v>
      </c>
      <c r="H2350" s="21">
        <v>-0.12879628205131888</v>
      </c>
      <c r="I2350" s="21">
        <v>0</v>
      </c>
      <c r="J2350" s="21">
        <v>-7.7277769230791336</v>
      </c>
      <c r="K2350" s="21">
        <v>-0.12879628205131888</v>
      </c>
      <c r="L2350" s="21">
        <v>-1.0000000000000011</v>
      </c>
      <c r="M2350" s="21">
        <v>-1.0000000000000011</v>
      </c>
      <c r="N2350" s="21">
        <v>-2.5759256410263776</v>
      </c>
      <c r="O2350" s="21">
        <v>-3.4472773898908571</v>
      </c>
      <c r="P2350" s="21">
        <v>4.5146771504152357</v>
      </c>
      <c r="Q2350" s="21">
        <v>1.9910783098444278</v>
      </c>
      <c r="R2350" s="21">
        <v>1.0682803700937062</v>
      </c>
      <c r="S2350" s="21">
        <v>0.33333333333333354</v>
      </c>
      <c r="T2350" s="21">
        <v>0.43302711481035916</v>
      </c>
      <c r="U2350" s="21">
        <v>0.15622673789048908</v>
      </c>
      <c r="V2350" s="21">
        <v>8.5815717484993989E-2</v>
      </c>
      <c r="W2350" s="21">
        <v>45.487967422819793</v>
      </c>
      <c r="X2350" s="21">
        <v>2.1197041982442735</v>
      </c>
      <c r="Y2350" s="21">
        <v>-1.0000000000000011</v>
      </c>
      <c r="Z2350" s="21">
        <v>-1.0000000000000011</v>
      </c>
      <c r="AA2350" s="21">
        <v>80.712582086622206</v>
      </c>
      <c r="AB2350" s="21">
        <v>0.39720581046419023</v>
      </c>
      <c r="AC2350" s="21">
        <v>0.10830981549682309</v>
      </c>
      <c r="AD2350" s="21">
        <v>0.17761105991316145</v>
      </c>
      <c r="AE2350" s="21">
        <v>34.156334293708738</v>
      </c>
      <c r="AF2350" s="21">
        <v>-1.0000000000000011</v>
      </c>
      <c r="AG2350" s="21">
        <v>-1.0000000000000011</v>
      </c>
      <c r="AH2350" s="21">
        <v>-1.0000000000000011</v>
      </c>
      <c r="AI2350" s="21">
        <v>-4.8210988327078768E-3</v>
      </c>
      <c r="AJ2350" s="21">
        <v>8.5815717484993989E-2</v>
      </c>
      <c r="AK2350" s="21">
        <v>0.13666183987795075</v>
      </c>
      <c r="AL2350" s="21">
        <v>0.11048778472457965</v>
      </c>
      <c r="AM2350" s="21">
        <v>-6.4559706221646543E-2</v>
      </c>
      <c r="AN2350" s="21">
        <v>5.6309251744779916E-2</v>
      </c>
      <c r="AO2350" s="21">
        <v>-0.93068345615140913</v>
      </c>
      <c r="AP2350" s="21">
        <v>1.9601702172423947</v>
      </c>
      <c r="AQ2350" s="21">
        <v>37.760190499740659</v>
      </c>
      <c r="AR2350" s="21">
        <v>1.0084029035191757</v>
      </c>
      <c r="AS2350" s="21">
        <v>1.9909079161929559</v>
      </c>
      <c r="AT2350" s="21">
        <v>-1.0000000000000011</v>
      </c>
      <c r="AU2350" s="21">
        <v>-1.0000000000000011</v>
      </c>
      <c r="AV2350" s="21">
        <v>1.0694757122112275</v>
      </c>
      <c r="AW2350" s="21">
        <v>79.22547491397377</v>
      </c>
      <c r="AX2350" s="21">
        <v>87.710624685818999</v>
      </c>
      <c r="AY2350" s="21">
        <v>0.14103156895346949</v>
      </c>
      <c r="AZ2350" s="21">
        <v>-17.361971050568062</v>
      </c>
      <c r="BA2350" s="26">
        <v>1400.950595419004</v>
      </c>
      <c r="CU2350" t="e">
        <v>#N/A</v>
      </c>
      <c r="CV2350" t="e">
        <v>#N/A</v>
      </c>
    </row>
    <row r="2351" spans="1:100" x14ac:dyDescent="0.25">
      <c r="A2351">
        <v>5460</v>
      </c>
      <c r="B2351" t="s">
        <v>2652</v>
      </c>
      <c r="C2351" s="26">
        <v>3</v>
      </c>
      <c r="D2351" s="21">
        <v>4.1482721250652252</v>
      </c>
      <c r="E2351" s="21">
        <v>1.9614609901628249E-2</v>
      </c>
      <c r="F2351" s="21">
        <v>0.37468016126787168</v>
      </c>
      <c r="G2351" s="21">
        <v>0.37468016126787168</v>
      </c>
      <c r="H2351" s="21">
        <v>0.23876115190972702</v>
      </c>
      <c r="I2351" s="21">
        <v>0</v>
      </c>
      <c r="J2351" s="21">
        <v>14.325669114583624</v>
      </c>
      <c r="K2351" s="21">
        <v>0.23876115190972702</v>
      </c>
      <c r="L2351" s="21">
        <v>-0.99999999999999967</v>
      </c>
      <c r="M2351" s="21">
        <v>-0.99999999999999967</v>
      </c>
      <c r="N2351" s="21">
        <v>4.7752230381945404</v>
      </c>
      <c r="O2351" s="21">
        <v>18.848621400916723</v>
      </c>
      <c r="P2351" s="21">
        <v>0.14898745821130868</v>
      </c>
      <c r="Q2351" s="21">
        <v>2.3774031687624371</v>
      </c>
      <c r="R2351" s="21">
        <v>0.84868115088571372</v>
      </c>
      <c r="S2351" s="21">
        <v>0.33808673315120608</v>
      </c>
      <c r="T2351" s="21">
        <v>0.36804834799353459</v>
      </c>
      <c r="U2351" s="21">
        <v>0.58980251274165885</v>
      </c>
      <c r="V2351" s="21">
        <v>0</v>
      </c>
      <c r="W2351" s="21">
        <v>42.287057679066905</v>
      </c>
      <c r="X2351" s="21">
        <v>2.8562881178793553</v>
      </c>
      <c r="Y2351" s="21">
        <v>-0.99999999999999967</v>
      </c>
      <c r="Z2351" s="21">
        <v>-0.99999999999999967</v>
      </c>
      <c r="AA2351" s="21">
        <v>60.883701343441452</v>
      </c>
      <c r="AB2351" s="21">
        <v>-4.9600406963629072E-2</v>
      </c>
      <c r="AC2351" s="21">
        <v>0.26060410144611668</v>
      </c>
      <c r="AD2351" s="21">
        <v>0.14395555578728864</v>
      </c>
      <c r="AE2351" s="21">
        <v>17.747962513488808</v>
      </c>
      <c r="AF2351" s="21">
        <v>-0.99999999999999967</v>
      </c>
      <c r="AG2351" s="21">
        <v>-0.99999999999999967</v>
      </c>
      <c r="AH2351" s="21">
        <v>-0.99999999999999967</v>
      </c>
      <c r="AI2351" s="21">
        <v>0</v>
      </c>
      <c r="AJ2351" s="21">
        <v>0</v>
      </c>
      <c r="AK2351" s="21">
        <v>0.11424599499477663</v>
      </c>
      <c r="AL2351" s="21">
        <v>3.469546818938167E-2</v>
      </c>
      <c r="AM2351" s="21">
        <v>9.3863005696065593E-2</v>
      </c>
      <c r="AN2351" s="21">
        <v>0.21688205413599482</v>
      </c>
      <c r="AO2351" s="21">
        <v>2.9178051173755235</v>
      </c>
      <c r="AP2351" s="21">
        <v>5.5955286943467817</v>
      </c>
      <c r="AQ2351" s="21">
        <v>56.612726793650531</v>
      </c>
      <c r="AR2351" s="21">
        <v>1.2959375938863997</v>
      </c>
      <c r="AS2351" s="21">
        <v>3.0950492697890839</v>
      </c>
      <c r="AT2351" s="21">
        <v>-0.99999999999999967</v>
      </c>
      <c r="AU2351" s="21">
        <v>-0.99999999999999967</v>
      </c>
      <c r="AV2351" s="21">
        <v>1.2233613121535853</v>
      </c>
      <c r="AW2351" s="21">
        <v>85.32785143870494</v>
      </c>
      <c r="AX2351" s="21">
        <v>85.32785143870494</v>
      </c>
      <c r="AY2351" s="21">
        <v>0.2091096670266594</v>
      </c>
      <c r="AZ2351" s="21">
        <v>22.425121576169747</v>
      </c>
      <c r="BA2351" s="26">
        <v>1594.0629232238728</v>
      </c>
      <c r="CU2351" t="e">
        <v>#N/A</v>
      </c>
      <c r="CV2351" t="e">
        <v>#N/A</v>
      </c>
    </row>
    <row r="2352" spans="1:100" x14ac:dyDescent="0.25">
      <c r="A2352">
        <v>5461</v>
      </c>
      <c r="B2352" t="s">
        <v>2653</v>
      </c>
      <c r="C2352" s="26">
        <v>2</v>
      </c>
      <c r="D2352" s="21">
        <v>2.8262679648060116</v>
      </c>
      <c r="E2352" s="21">
        <v>-0.20117223572565765</v>
      </c>
      <c r="F2352" s="21">
        <v>-0.42400356439965881</v>
      </c>
      <c r="G2352" s="21">
        <v>-0.41826213481393759</v>
      </c>
      <c r="H2352" s="21">
        <v>-3.4302357299897474E-2</v>
      </c>
      <c r="I2352" s="21">
        <v>0</v>
      </c>
      <c r="J2352" s="21">
        <v>-2.0581414379938474</v>
      </c>
      <c r="K2352" s="21">
        <v>-3.4302357299897474E-2</v>
      </c>
      <c r="L2352" s="21">
        <v>-1</v>
      </c>
      <c r="M2352" s="21">
        <v>-1</v>
      </c>
      <c r="N2352" s="21">
        <v>-0.68604714599794914</v>
      </c>
      <c r="O2352" s="21">
        <v>1.7069979639237074</v>
      </c>
      <c r="P2352" s="21">
        <v>-0.85105156028184092</v>
      </c>
      <c r="Q2352" s="21">
        <v>-1.7008694245693141</v>
      </c>
      <c r="R2352" s="21">
        <v>-0.5571553978496655</v>
      </c>
      <c r="S2352" s="21">
        <v>0.30844260160567655</v>
      </c>
      <c r="T2352" s="21">
        <v>0.19132614506011875</v>
      </c>
      <c r="U2352" s="21">
        <v>-3.7356921745704583E-2</v>
      </c>
      <c r="V2352" s="21">
        <v>-1.4570628855346952E-2</v>
      </c>
      <c r="W2352" s="21">
        <v>17.061068597179307</v>
      </c>
      <c r="X2352" s="21">
        <v>0.27023642371685896</v>
      </c>
      <c r="Y2352" s="21">
        <v>-1</v>
      </c>
      <c r="Z2352" s="21">
        <v>-1</v>
      </c>
      <c r="AA2352" s="21">
        <v>27.473912958153647</v>
      </c>
      <c r="AB2352" s="21">
        <v>-1.1540374459771005E-2</v>
      </c>
      <c r="AC2352" s="21">
        <v>-1.1375688822329783E-2</v>
      </c>
      <c r="AD2352" s="21">
        <v>-1.485914358830033E-2</v>
      </c>
      <c r="AE2352" s="21">
        <v>5.7404228617300372</v>
      </c>
      <c r="AF2352" s="21">
        <v>-1</v>
      </c>
      <c r="AG2352" s="21">
        <v>-1</v>
      </c>
      <c r="AH2352" s="21">
        <v>-1</v>
      </c>
      <c r="AI2352" s="21">
        <v>-8.2567316306458131E-3</v>
      </c>
      <c r="AJ2352" s="21">
        <v>-1.4570628855346952E-2</v>
      </c>
      <c r="AK2352" s="21">
        <v>0.24581117435635652</v>
      </c>
      <c r="AL2352" s="21">
        <v>-7.3983217367109208E-2</v>
      </c>
      <c r="AM2352" s="21">
        <v>0.27795643127719583</v>
      </c>
      <c r="AN2352" s="21">
        <v>-9.4515571062142076E-2</v>
      </c>
      <c r="AO2352" s="21">
        <v>7.464878666719394</v>
      </c>
      <c r="AP2352" s="21">
        <v>-2.0197173763968133</v>
      </c>
      <c r="AQ2352" s="21">
        <v>21.785309470086617</v>
      </c>
      <c r="AR2352" s="21">
        <v>0.52500109973417475</v>
      </c>
      <c r="AS2352" s="21">
        <v>0.33923680369517895</v>
      </c>
      <c r="AT2352" s="21">
        <v>-1</v>
      </c>
      <c r="AU2352" s="21">
        <v>-1</v>
      </c>
      <c r="AV2352" s="21">
        <v>-0.68765130291076393</v>
      </c>
      <c r="AW2352" s="21">
        <v>37.105353142046724</v>
      </c>
      <c r="AX2352" s="21">
        <v>36.987202121965041</v>
      </c>
      <c r="AY2352" s="21">
        <v>3.0183250185658789E-2</v>
      </c>
      <c r="AZ2352" s="21">
        <v>-23.910873743410367</v>
      </c>
      <c r="BA2352" s="26">
        <v>1381.3875088049651</v>
      </c>
    </row>
    <row r="2353" spans="1:100" x14ac:dyDescent="0.25">
      <c r="A2353">
        <v>5462</v>
      </c>
      <c r="B2353" t="s">
        <v>2654</v>
      </c>
      <c r="C2353" s="26">
        <v>3</v>
      </c>
      <c r="D2353" s="21">
        <v>4.9140242848182565</v>
      </c>
      <c r="E2353" s="21">
        <v>0</v>
      </c>
      <c r="F2353" s="21">
        <v>5.3160770723541702E-3</v>
      </c>
      <c r="G2353" s="21">
        <v>5.3160770723541702E-3</v>
      </c>
      <c r="H2353" s="21">
        <v>0.31008347299159356</v>
      </c>
      <c r="I2353" s="21">
        <v>0</v>
      </c>
      <c r="J2353" s="21">
        <v>18.605008379495622</v>
      </c>
      <c r="K2353" s="21">
        <v>0.31008347299159356</v>
      </c>
      <c r="L2353" s="21">
        <v>-0.99999999999999811</v>
      </c>
      <c r="M2353" s="21">
        <v>-0.99999999999999811</v>
      </c>
      <c r="N2353" s="21">
        <v>6.2016694598318711</v>
      </c>
      <c r="O2353" s="21">
        <v>23.524348741386234</v>
      </c>
      <c r="P2353" s="21">
        <v>0.23325091181988575</v>
      </c>
      <c r="Q2353" s="21">
        <v>0.75104679893623971</v>
      </c>
      <c r="R2353" s="21">
        <v>0.20326984202167864</v>
      </c>
      <c r="S2353" s="21">
        <v>0.33333333333333282</v>
      </c>
      <c r="T2353" s="21">
        <v>0.34919207426571669</v>
      </c>
      <c r="U2353" s="21">
        <v>0.15719070181289432</v>
      </c>
      <c r="V2353" s="21">
        <v>-1.284999318883823E-2</v>
      </c>
      <c r="W2353" s="21">
        <v>20.671305729260471</v>
      </c>
      <c r="X2353" s="21">
        <v>0.93996352365838709</v>
      </c>
      <c r="Y2353" s="21">
        <v>-0.99999999999999811</v>
      </c>
      <c r="Z2353" s="21">
        <v>-0.99999999999999811</v>
      </c>
      <c r="AA2353" s="21">
        <v>56.233687175253692</v>
      </c>
      <c r="AB2353" s="21">
        <v>0.28169842047450977</v>
      </c>
      <c r="AC2353" s="21">
        <v>9.6627441030579908E-2</v>
      </c>
      <c r="AD2353" s="21">
        <v>0.32885637057434131</v>
      </c>
      <c r="AE2353" s="21">
        <v>35.359111603971563</v>
      </c>
      <c r="AF2353" s="21">
        <v>-0.99999999999999811</v>
      </c>
      <c r="AG2353" s="21">
        <v>-0.99999999999999811</v>
      </c>
      <c r="AH2353" s="21">
        <v>-0.99999999999999811</v>
      </c>
      <c r="AI2353" s="21">
        <v>0</v>
      </c>
      <c r="AJ2353" s="21">
        <v>-1.284999318883823E-2</v>
      </c>
      <c r="AK2353" s="21">
        <v>0.13464490332980886</v>
      </c>
      <c r="AL2353" s="21">
        <v>0.17831608159980036</v>
      </c>
      <c r="AM2353" s="21">
        <v>-3.8450559059840232E-2</v>
      </c>
      <c r="AN2353" s="21">
        <v>-4.999174684679776E-2</v>
      </c>
      <c r="AO2353" s="21">
        <v>-0.28803945984696167</v>
      </c>
      <c r="AP2353" s="21">
        <v>-0.35821326317094238</v>
      </c>
      <c r="AQ2353" s="21">
        <v>39.276314108756083</v>
      </c>
      <c r="AR2353" s="21">
        <v>0.82686611622310513</v>
      </c>
      <c r="AS2353" s="21">
        <v>1.2500469966499808</v>
      </c>
      <c r="AT2353" s="21">
        <v>-0.99999999999999811</v>
      </c>
      <c r="AU2353" s="21">
        <v>-0.99999999999999811</v>
      </c>
      <c r="AV2353" s="21">
        <v>0.20858591909403282</v>
      </c>
      <c r="AW2353" s="21">
        <v>79.399822653468931</v>
      </c>
      <c r="AX2353" s="21">
        <v>78.114823334585097</v>
      </c>
      <c r="AY2353" s="21">
        <v>0.23682185359254532</v>
      </c>
      <c r="AZ2353" s="21">
        <v>25.902088793076782</v>
      </c>
      <c r="BA2353" s="26">
        <v>1477.0203283282826</v>
      </c>
    </row>
    <row r="2354" spans="1:100" x14ac:dyDescent="0.25">
      <c r="A2354">
        <v>5464</v>
      </c>
      <c r="B2354" t="s">
        <v>2655</v>
      </c>
      <c r="C2354" s="26">
        <v>3</v>
      </c>
      <c r="D2354" s="21">
        <v>5.6131049399716852</v>
      </c>
      <c r="E2354" s="21">
        <v>0.36150492953889463</v>
      </c>
      <c r="F2354" s="21">
        <v>-0.33528742712015053</v>
      </c>
      <c r="G2354" s="21">
        <v>-0.21536822669832584</v>
      </c>
      <c r="H2354" s="21">
        <v>3.1379846013191479E-2</v>
      </c>
      <c r="I2354" s="21">
        <v>0</v>
      </c>
      <c r="J2354" s="21">
        <v>1.8827907607914922</v>
      </c>
      <c r="K2354" s="21">
        <v>3.1379846013191479E-2</v>
      </c>
      <c r="L2354" s="21">
        <v>-1.0000000000000011</v>
      </c>
      <c r="M2354" s="21">
        <v>-1.0000000000000011</v>
      </c>
      <c r="N2354" s="21">
        <v>0.62759692026382941</v>
      </c>
      <c r="O2354" s="21">
        <v>7.2805274740648507</v>
      </c>
      <c r="P2354" s="21">
        <v>-0.26345396706653201</v>
      </c>
      <c r="Q2354" s="21">
        <v>6.1915103816190493</v>
      </c>
      <c r="R2354" s="21">
        <v>1.7610880167183933</v>
      </c>
      <c r="S2354" s="21">
        <v>0.33333333333333387</v>
      </c>
      <c r="T2354" s="21">
        <v>0.56673802210217061</v>
      </c>
      <c r="U2354" s="21">
        <v>-0.13139198028173993</v>
      </c>
      <c r="V2354" s="21">
        <v>3.5702414827465108E-3</v>
      </c>
      <c r="W2354" s="21">
        <v>29.634790824932761</v>
      </c>
      <c r="X2354" s="21">
        <v>0.55019894002725678</v>
      </c>
      <c r="Y2354" s="21">
        <v>-1.0000000000000011</v>
      </c>
      <c r="Z2354" s="21">
        <v>-1.0000000000000011</v>
      </c>
      <c r="AA2354" s="21">
        <v>54.473165279708873</v>
      </c>
      <c r="AB2354" s="21">
        <v>-3.5400353106835571E-2</v>
      </c>
      <c r="AC2354" s="21">
        <v>0.37627904390427697</v>
      </c>
      <c r="AD2354" s="21">
        <v>0.12066703796371335</v>
      </c>
      <c r="AE2354" s="21">
        <v>23.077286438057733</v>
      </c>
      <c r="AF2354" s="21">
        <v>-1.0000000000000011</v>
      </c>
      <c r="AG2354" s="21">
        <v>-1.0000000000000011</v>
      </c>
      <c r="AH2354" s="21">
        <v>-1.0000000000000011</v>
      </c>
      <c r="AI2354" s="21">
        <v>0</v>
      </c>
      <c r="AJ2354" s="21">
        <v>3.5702414827465108E-3</v>
      </c>
      <c r="AK2354" s="21">
        <v>5.7692420831213696E-2</v>
      </c>
      <c r="AL2354" s="21">
        <v>-8.2897112467327054E-3</v>
      </c>
      <c r="AM2354" s="21">
        <v>0.33543906861880446</v>
      </c>
      <c r="AN2354" s="21">
        <v>0.3997294230483176</v>
      </c>
      <c r="AO2354" s="21">
        <v>8.6744388196261788</v>
      </c>
      <c r="AP2354" s="21">
        <v>9.9517870199742777</v>
      </c>
      <c r="AQ2354" s="21">
        <v>31.517581585724262</v>
      </c>
      <c r="AR2354" s="21">
        <v>0.77224961663651148</v>
      </c>
      <c r="AS2354" s="21">
        <v>0.5815787860404481</v>
      </c>
      <c r="AT2354" s="21">
        <v>-1.0000000000000011</v>
      </c>
      <c r="AU2354" s="21">
        <v>-1.0000000000000011</v>
      </c>
      <c r="AV2354" s="21">
        <v>1.5457197900200665</v>
      </c>
      <c r="AW2354" s="21">
        <v>71.705479773748024</v>
      </c>
      <c r="AX2354" s="21">
        <v>72.062503922022671</v>
      </c>
      <c r="AY2354" s="21">
        <v>8.0540321386017327E-2</v>
      </c>
      <c r="AZ2354" s="21">
        <v>-18.391613429690818</v>
      </c>
      <c r="BA2354" s="26">
        <v>1349.7792493629681</v>
      </c>
      <c r="CU2354" t="e">
        <v>#N/A</v>
      </c>
      <c r="CV2354" t="e">
        <v>#N/A</v>
      </c>
    </row>
    <row r="2355" spans="1:100" x14ac:dyDescent="0.25">
      <c r="A2355">
        <v>5465</v>
      </c>
      <c r="B2355" t="s">
        <v>2656</v>
      </c>
      <c r="C2355" s="26">
        <v>2</v>
      </c>
      <c r="D2355" s="21">
        <v>4.2333292307420454</v>
      </c>
      <c r="E2355" s="21">
        <v>0.1113755814484324</v>
      </c>
      <c r="F2355" s="21">
        <v>0.354274641752376</v>
      </c>
      <c r="G2355" s="21">
        <v>0.36355030565940177</v>
      </c>
      <c r="H2355" s="21">
        <v>0.12743865962682596</v>
      </c>
      <c r="I2355" s="21">
        <v>0</v>
      </c>
      <c r="J2355" s="21">
        <v>7.6463195776095567</v>
      </c>
      <c r="K2355" s="21">
        <v>0.12743865962682596</v>
      </c>
      <c r="L2355" s="21">
        <v>-1</v>
      </c>
      <c r="M2355" s="21">
        <v>-1</v>
      </c>
      <c r="N2355" s="21">
        <v>2.5487731925365189</v>
      </c>
      <c r="O2355" s="21">
        <v>11.787395643290841</v>
      </c>
      <c r="P2355" s="21">
        <v>0.73183607005789364</v>
      </c>
      <c r="Q2355" s="21">
        <v>1.9987499135198727</v>
      </c>
      <c r="R2355" s="21">
        <v>0.65797866562926166</v>
      </c>
      <c r="S2355" s="21">
        <v>0.33867661954647155</v>
      </c>
      <c r="T2355" s="21">
        <v>0.31897477582369588</v>
      </c>
      <c r="U2355" s="21">
        <v>0.12070796610602189</v>
      </c>
      <c r="V2355" s="21">
        <v>6.3300606882530468E-3</v>
      </c>
      <c r="W2355" s="21">
        <v>27.037203764730652</v>
      </c>
      <c r="X2355" s="21">
        <v>1.0024876042155089</v>
      </c>
      <c r="Y2355" s="21">
        <v>-1</v>
      </c>
      <c r="Z2355" s="21">
        <v>-1</v>
      </c>
      <c r="AA2355" s="21">
        <v>48.013168466578158</v>
      </c>
      <c r="AB2355" s="21">
        <v>0.16575886606868631</v>
      </c>
      <c r="AC2355" s="21">
        <v>0.16599083634434031</v>
      </c>
      <c r="AD2355" s="21">
        <v>0.16098423533834424</v>
      </c>
      <c r="AE2355" s="21">
        <v>22.074378589908818</v>
      </c>
      <c r="AF2355" s="21">
        <v>-1</v>
      </c>
      <c r="AG2355" s="21">
        <v>-1</v>
      </c>
      <c r="AH2355" s="21">
        <v>-1</v>
      </c>
      <c r="AI2355" s="21">
        <v>3.2040069045948683E-3</v>
      </c>
      <c r="AJ2355" s="21">
        <v>6.3300606882530468E-3</v>
      </c>
      <c r="AK2355" s="21">
        <v>3.2211308145974123E-2</v>
      </c>
      <c r="AL2355" s="21">
        <v>0.13961664884327321</v>
      </c>
      <c r="AM2355" s="21">
        <v>2.9171674802812977E-2</v>
      </c>
      <c r="AN2355" s="21">
        <v>0.15426918541224077</v>
      </c>
      <c r="AO2355" s="21">
        <v>1.1298443499794111</v>
      </c>
      <c r="AP2355" s="21">
        <v>4.3153169403431697</v>
      </c>
      <c r="AQ2355" s="21">
        <v>32.405609464877358</v>
      </c>
      <c r="AR2355" s="21">
        <v>0.75877469083621973</v>
      </c>
      <c r="AS2355" s="21">
        <v>1.0952312661204082</v>
      </c>
      <c r="AT2355" s="21">
        <v>-1</v>
      </c>
      <c r="AU2355" s="21">
        <v>-1</v>
      </c>
      <c r="AV2355" s="21">
        <v>0.92488052857767444</v>
      </c>
      <c r="AW2355" s="21">
        <v>60.775342396878635</v>
      </c>
      <c r="AX2355" s="21">
        <v>60.967283326923564</v>
      </c>
      <c r="AY2355" s="21">
        <v>0.21250564391599272</v>
      </c>
      <c r="AZ2355" s="21">
        <v>8.0306459626779265</v>
      </c>
      <c r="BA2355" s="26">
        <v>1450.5334359546491</v>
      </c>
    </row>
    <row r="2356" spans="1:100" x14ac:dyDescent="0.25">
      <c r="A2356">
        <v>5467</v>
      </c>
      <c r="B2356" t="s">
        <v>2657</v>
      </c>
      <c r="C2356" s="26">
        <v>3</v>
      </c>
      <c r="D2356" s="21">
        <v>4.3443425702723433</v>
      </c>
      <c r="E2356" s="21">
        <v>0</v>
      </c>
      <c r="F2356" s="21">
        <v>0.867709480528708</v>
      </c>
      <c r="G2356" s="21">
        <v>0.867709480528708</v>
      </c>
      <c r="H2356" s="21">
        <v>0.32599488031871821</v>
      </c>
      <c r="I2356" s="21">
        <v>3.9863005328544185E-3</v>
      </c>
      <c r="J2356" s="21">
        <v>19.79887085109435</v>
      </c>
      <c r="K2356" s="21">
        <v>0.32998118085157263</v>
      </c>
      <c r="L2356" s="21">
        <v>-1.0000000000000011</v>
      </c>
      <c r="M2356" s="21">
        <v>-1.0000000000000011</v>
      </c>
      <c r="N2356" s="21">
        <v>6.5996236170314564</v>
      </c>
      <c r="O2356" s="21">
        <v>25.010922901895409</v>
      </c>
      <c r="P2356" s="21">
        <v>1.4371829544017627</v>
      </c>
      <c r="Q2356" s="21">
        <v>2.3506547239069171</v>
      </c>
      <c r="R2356" s="21">
        <v>0.9261204287325947</v>
      </c>
      <c r="S2356" s="21">
        <v>0.33333333333333381</v>
      </c>
      <c r="T2356" s="21">
        <v>0.25165233606759535</v>
      </c>
      <c r="U2356" s="21">
        <v>0.18332552122437878</v>
      </c>
      <c r="V2356" s="21">
        <v>-2.881804312924633E-2</v>
      </c>
      <c r="W2356" s="21">
        <v>16.380478665779574</v>
      </c>
      <c r="X2356" s="21">
        <v>0.81651027926364128</v>
      </c>
      <c r="Y2356" s="21">
        <v>-1.0000000000000011</v>
      </c>
      <c r="Z2356" s="21">
        <v>-1.0000000000000011</v>
      </c>
      <c r="AA2356" s="21">
        <v>27.727385398692558</v>
      </c>
      <c r="AB2356" s="21">
        <v>0.23316698927060403</v>
      </c>
      <c r="AC2356" s="21">
        <v>-0.12958563102425916</v>
      </c>
      <c r="AD2356" s="21">
        <v>0.10483436783726309</v>
      </c>
      <c r="AE2356" s="21">
        <v>10.420786304180401</v>
      </c>
      <c r="AF2356" s="21">
        <v>-1.0000000000000011</v>
      </c>
      <c r="AG2356" s="21">
        <v>-1.0000000000000011</v>
      </c>
      <c r="AH2356" s="21">
        <v>-1.0000000000000011</v>
      </c>
      <c r="AI2356" s="21">
        <v>0</v>
      </c>
      <c r="AJ2356" s="21">
        <v>-2.881804312924633E-2</v>
      </c>
      <c r="AK2356" s="21">
        <v>0.41755979050977843</v>
      </c>
      <c r="AL2356" s="21">
        <v>0.12640730635253269</v>
      </c>
      <c r="AM2356" s="21">
        <v>9.9321008238113712E-2</v>
      </c>
      <c r="AN2356" s="21">
        <v>0.62528627230316658</v>
      </c>
      <c r="AO2356" s="21">
        <v>4.5708241585017353</v>
      </c>
      <c r="AP2356" s="21">
        <v>16.264193339341823</v>
      </c>
      <c r="AQ2356" s="21">
        <v>36.179349516873927</v>
      </c>
      <c r="AR2356" s="21">
        <v>0.73949314749606132</v>
      </c>
      <c r="AS2356" s="21">
        <v>1.1464914601152141</v>
      </c>
      <c r="AT2356" s="21">
        <v>-1.0000000000000011</v>
      </c>
      <c r="AU2356" s="21">
        <v>-1.0000000000000011</v>
      </c>
      <c r="AV2356" s="21">
        <v>1.7938299092613033</v>
      </c>
      <c r="AW2356" s="21">
        <v>69.002501639929804</v>
      </c>
      <c r="AX2356" s="21">
        <v>66.120697327005161</v>
      </c>
      <c r="AY2356" s="21">
        <v>0.16503786540586823</v>
      </c>
      <c r="AZ2356" s="21">
        <v>-0.66317039068480543</v>
      </c>
      <c r="BA2356" s="26">
        <v>1441.4265261923799</v>
      </c>
      <c r="CU2356" t="e">
        <v>#N/A</v>
      </c>
      <c r="CV2356" t="e">
        <v>#N/A</v>
      </c>
    </row>
    <row r="2357" spans="1:100" x14ac:dyDescent="0.25">
      <c r="A2357">
        <v>5468</v>
      </c>
      <c r="B2357" t="s">
        <v>2658</v>
      </c>
      <c r="C2357" s="26">
        <v>3</v>
      </c>
      <c r="D2357" s="21">
        <v>4.0288709438710235</v>
      </c>
      <c r="E2357" s="21">
        <v>0</v>
      </c>
      <c r="F2357" s="21">
        <v>-9.1541440076687963E-2</v>
      </c>
      <c r="G2357" s="21">
        <v>-9.1541440076687963E-2</v>
      </c>
      <c r="H2357" s="21">
        <v>0.15384847302566226</v>
      </c>
      <c r="I2357" s="21">
        <v>0</v>
      </c>
      <c r="J2357" s="21">
        <v>9.2309083815397415</v>
      </c>
      <c r="K2357" s="21">
        <v>0.15384847302566226</v>
      </c>
      <c r="L2357" s="21">
        <v>-1.0000000000000002</v>
      </c>
      <c r="M2357" s="21">
        <v>-1.0000000000000002</v>
      </c>
      <c r="N2357" s="21">
        <v>3.0769694605132476</v>
      </c>
      <c r="O2357" s="21">
        <v>13.16823788533407</v>
      </c>
      <c r="P2357" s="21">
        <v>-0.10276126977438985</v>
      </c>
      <c r="Q2357" s="21">
        <v>4.5749689581548516</v>
      </c>
      <c r="R2357" s="21">
        <v>1.3596829535077579</v>
      </c>
      <c r="S2357" s="21">
        <v>0.32986925863897165</v>
      </c>
      <c r="T2357" s="21">
        <v>0.26129209945349841</v>
      </c>
      <c r="U2357" s="21">
        <v>0.28459011270433865</v>
      </c>
      <c r="V2357" s="21">
        <v>-1.2935293094286114E-2</v>
      </c>
      <c r="W2357" s="21">
        <v>28.35870818707442</v>
      </c>
      <c r="X2357" s="21">
        <v>1.4260203434386114</v>
      </c>
      <c r="Y2357" s="21">
        <v>-1.0000000000000002</v>
      </c>
      <c r="Z2357" s="21">
        <v>-1.0000000000000002</v>
      </c>
      <c r="AA2357" s="21">
        <v>73.112815821599881</v>
      </c>
      <c r="AB2357" s="21">
        <v>0.15968695052334106</v>
      </c>
      <c r="AC2357" s="21">
        <v>0.35045365279538715</v>
      </c>
      <c r="AD2357" s="21">
        <v>0.35774789030162629</v>
      </c>
      <c r="AE2357" s="21">
        <v>43.394424681017732</v>
      </c>
      <c r="AF2357" s="21">
        <v>-1.0000000000000002</v>
      </c>
      <c r="AG2357" s="21">
        <v>-1.0000000000000002</v>
      </c>
      <c r="AH2357" s="21">
        <v>-1.0000000000000002</v>
      </c>
      <c r="AI2357" s="21">
        <v>0</v>
      </c>
      <c r="AJ2357" s="21">
        <v>-1.2935293094286114E-2</v>
      </c>
      <c r="AK2357" s="21">
        <v>3.5349039926240444E-3</v>
      </c>
      <c r="AL2357" s="21">
        <v>-0.19373060644008838</v>
      </c>
      <c r="AM2357" s="21">
        <v>0.14101355955416101</v>
      </c>
      <c r="AN2357" s="21">
        <v>0.15651604026423624</v>
      </c>
      <c r="AO2357" s="21">
        <v>3.5430135088171464</v>
      </c>
      <c r="AP2357" s="21">
        <v>2.9442479744054633</v>
      </c>
      <c r="AQ2357" s="21">
        <v>37.589616568614169</v>
      </c>
      <c r="AR2357" s="21">
        <v>0.86281617770252272</v>
      </c>
      <c r="AS2357" s="21">
        <v>1.5798688164642734</v>
      </c>
      <c r="AT2357" s="21">
        <v>-1.0000000000000002</v>
      </c>
      <c r="AU2357" s="21">
        <v>-1.0000000000000002</v>
      </c>
      <c r="AV2357" s="21">
        <v>1.2681415134310701</v>
      </c>
      <c r="AW2357" s="21">
        <v>89.225301681339417</v>
      </c>
      <c r="AX2357" s="21">
        <v>87.93177237191081</v>
      </c>
      <c r="AY2357" s="21">
        <v>0.26110226380862889</v>
      </c>
      <c r="AZ2357" s="21">
        <v>24.577903774216558</v>
      </c>
      <c r="BA2357" s="26">
        <v>1503.2714755382883</v>
      </c>
      <c r="CU2357" t="e">
        <v>#N/A</v>
      </c>
      <c r="CV2357" t="e">
        <v>#N/A</v>
      </c>
    </row>
    <row r="2358" spans="1:100" x14ac:dyDescent="0.25">
      <c r="A2358">
        <v>5470</v>
      </c>
      <c r="B2358" t="s">
        <v>2659</v>
      </c>
      <c r="C2358" s="26">
        <v>3</v>
      </c>
      <c r="D2358" s="21">
        <v>1.4182743472173229</v>
      </c>
      <c r="E2358" s="21">
        <v>-9.7391946974281149E-3</v>
      </c>
      <c r="F2358" s="21">
        <v>-0.11699993647880705</v>
      </c>
      <c r="G2358" s="21">
        <v>-0.11699993647880705</v>
      </c>
      <c r="H2358" s="21">
        <v>2.1424786957417709E-2</v>
      </c>
      <c r="I2358" s="21">
        <v>0</v>
      </c>
      <c r="J2358" s="21">
        <v>1.285487217445062</v>
      </c>
      <c r="K2358" s="21">
        <v>2.1424786957417709E-2</v>
      </c>
      <c r="L2358" s="21">
        <v>-1.0000000000000007</v>
      </c>
      <c r="M2358" s="21">
        <v>-1.0000000000000007</v>
      </c>
      <c r="N2358" s="21">
        <v>0.42849573914835282</v>
      </c>
      <c r="O2358" s="21">
        <v>2.5867616281835795</v>
      </c>
      <c r="P2358" s="21">
        <v>-1.3458181267049276</v>
      </c>
      <c r="Q2358" s="21">
        <v>-0.66530547830685405</v>
      </c>
      <c r="R2358" s="21">
        <v>-0.56982519138864907</v>
      </c>
      <c r="S2358" s="21">
        <v>0.33333333333333354</v>
      </c>
      <c r="T2358" s="21">
        <v>0.19195576633490119</v>
      </c>
      <c r="U2358" s="21">
        <v>-0.10022850551223068</v>
      </c>
      <c r="V2358" s="21">
        <v>-3.7729696510405614E-2</v>
      </c>
      <c r="W2358" s="21">
        <v>14.636244427527238</v>
      </c>
      <c r="X2358" s="21">
        <v>-0.27111791323226964</v>
      </c>
      <c r="Y2358" s="21">
        <v>-1.0000000000000007</v>
      </c>
      <c r="Z2358" s="21">
        <v>-1.0000000000000007</v>
      </c>
      <c r="AA2358" s="21">
        <v>12.167002756276373</v>
      </c>
      <c r="AB2358" s="21">
        <v>0.23047784303330843</v>
      </c>
      <c r="AC2358" s="21">
        <v>-0.11025126912735814</v>
      </c>
      <c r="AD2358" s="21">
        <v>-0.1582149035031945</v>
      </c>
      <c r="AE2358" s="21">
        <v>-1.8994164798622002</v>
      </c>
      <c r="AF2358" s="21">
        <v>-1.0000000000000007</v>
      </c>
      <c r="AG2358" s="21">
        <v>-1.0000000000000007</v>
      </c>
      <c r="AH2358" s="21">
        <v>-1.0000000000000007</v>
      </c>
      <c r="AI2358" s="21">
        <v>0</v>
      </c>
      <c r="AJ2358" s="21">
        <v>-3.7729696510405614E-2</v>
      </c>
      <c r="AK2358" s="21">
        <v>-0.11918322719647587</v>
      </c>
      <c r="AL2358" s="21">
        <v>-8.475226414295392E-2</v>
      </c>
      <c r="AM2358" s="21">
        <v>0.25300890874366183</v>
      </c>
      <c r="AN2358" s="21">
        <v>-0.18548613264932759</v>
      </c>
      <c r="AO2358" s="21">
        <v>5.7293065826091656</v>
      </c>
      <c r="AP2358" s="21">
        <v>-5.0609146369479605</v>
      </c>
      <c r="AQ2358" s="21">
        <v>15.921731644972299</v>
      </c>
      <c r="AR2358" s="21">
        <v>0.38733089764559869</v>
      </c>
      <c r="AS2358" s="21">
        <v>-0.24969312627485193</v>
      </c>
      <c r="AT2358" s="21">
        <v>-1.0000000000000007</v>
      </c>
      <c r="AU2358" s="21">
        <v>-1.0000000000000007</v>
      </c>
      <c r="AV2358" s="21">
        <v>-0.6868251278674562</v>
      </c>
      <c r="AW2358" s="21">
        <v>9.6928497475119961</v>
      </c>
      <c r="AX2358" s="21">
        <v>5.9198800964714389</v>
      </c>
      <c r="AY2358" s="21">
        <v>0.26885884656668979</v>
      </c>
      <c r="AZ2358" s="21">
        <v>-30.864915083956333</v>
      </c>
      <c r="BA2358" s="26">
        <v>1353.2264108803042</v>
      </c>
    </row>
    <row r="2359" spans="1:100" x14ac:dyDescent="0.25">
      <c r="A2359">
        <v>5471</v>
      </c>
      <c r="B2359" t="s">
        <v>2660</v>
      </c>
      <c r="C2359" s="26">
        <v>3</v>
      </c>
      <c r="D2359" s="21">
        <v>4.0790684037667697</v>
      </c>
      <c r="E2359" s="21">
        <v>0</v>
      </c>
      <c r="F2359" s="21">
        <v>-4.5193878285732E-2</v>
      </c>
      <c r="G2359" s="21">
        <v>-4.5193878285732E-2</v>
      </c>
      <c r="H2359" s="21">
        <v>0.16297461829470894</v>
      </c>
      <c r="I2359" s="21">
        <v>0</v>
      </c>
      <c r="J2359" s="21">
        <v>9.778477097682547</v>
      </c>
      <c r="K2359" s="21">
        <v>0.16297461829470894</v>
      </c>
      <c r="L2359" s="21">
        <v>-0.99999999999999967</v>
      </c>
      <c r="M2359" s="21">
        <v>-0.99999999999999967</v>
      </c>
      <c r="N2359" s="21">
        <v>3.2594923658941837</v>
      </c>
      <c r="O2359" s="21">
        <v>13.812351623163586</v>
      </c>
      <c r="P2359" s="21">
        <v>4.1513828104707473</v>
      </c>
      <c r="Q2359" s="21">
        <v>3.7410263720452139</v>
      </c>
      <c r="R2359" s="21">
        <v>1.5753434327244233</v>
      </c>
      <c r="S2359" s="21">
        <v>0.34004744556048472</v>
      </c>
      <c r="T2359" s="21">
        <v>-2.0325067989478571E-2</v>
      </c>
      <c r="U2359" s="21">
        <v>-6.165232284041431E-2</v>
      </c>
      <c r="V2359" s="21">
        <v>1.8508787217569071E-3</v>
      </c>
      <c r="W2359" s="21">
        <v>3.8778526063055847</v>
      </c>
      <c r="X2359" s="21">
        <v>-0.26456213023911718</v>
      </c>
      <c r="Y2359" s="21">
        <v>-0.99999999999999967</v>
      </c>
      <c r="Z2359" s="21">
        <v>-0.99999999999999967</v>
      </c>
      <c r="AA2359" s="21">
        <v>1.279328045828392</v>
      </c>
      <c r="AB2359" s="21">
        <v>-7.8639630641588229E-2</v>
      </c>
      <c r="AC2359" s="21">
        <v>-0.1288246956105206</v>
      </c>
      <c r="AD2359" s="21">
        <v>0.12398696638807663</v>
      </c>
      <c r="AE2359" s="21">
        <v>-4.1738679932016174</v>
      </c>
      <c r="AF2359" s="21">
        <v>-0.99999999999999967</v>
      </c>
      <c r="AG2359" s="21">
        <v>-0.99999999999999967</v>
      </c>
      <c r="AH2359" s="21">
        <v>-0.99999999999999967</v>
      </c>
      <c r="AI2359" s="21">
        <v>0</v>
      </c>
      <c r="AJ2359" s="21">
        <v>1.8508787217569071E-3</v>
      </c>
      <c r="AK2359" s="21">
        <v>1.4825403173331343E-2</v>
      </c>
      <c r="AL2359" s="21">
        <v>0.10171290488871107</v>
      </c>
      <c r="AM2359" s="21">
        <v>-0.23727208633382332</v>
      </c>
      <c r="AN2359" s="21">
        <v>0.30911315461537148</v>
      </c>
      <c r="AO2359" s="21">
        <v>-5.8576751424789268</v>
      </c>
      <c r="AP2359" s="21">
        <v>8.2363933898278425</v>
      </c>
      <c r="AQ2359" s="21">
        <v>13.656329703988119</v>
      </c>
      <c r="AR2359" s="21">
        <v>0.25992093345234885</v>
      </c>
      <c r="AS2359" s="21">
        <v>-0.1015875119444081</v>
      </c>
      <c r="AT2359" s="21">
        <v>-0.99999999999999967</v>
      </c>
      <c r="AU2359" s="21">
        <v>-0.99999999999999967</v>
      </c>
      <c r="AV2359" s="21">
        <v>1.5301495544386914</v>
      </c>
      <c r="AW2359" s="21">
        <v>23.328073058819825</v>
      </c>
      <c r="AX2359" s="21">
        <v>23.513160930995511</v>
      </c>
      <c r="AY2359" s="21">
        <v>-0.19330773300201451</v>
      </c>
      <c r="AZ2359" s="21">
        <v>-51.786471525281357</v>
      </c>
      <c r="BA2359" s="26">
        <v>1325.0541473359826</v>
      </c>
    </row>
    <row r="2360" spans="1:100" x14ac:dyDescent="0.25">
      <c r="A2360">
        <v>5472</v>
      </c>
      <c r="B2360" t="s">
        <v>2661</v>
      </c>
      <c r="C2360" s="26">
        <v>3</v>
      </c>
      <c r="D2360" s="21">
        <v>5.2023928676897739</v>
      </c>
      <c r="E2360" s="21">
        <v>8.4631438103497991E-2</v>
      </c>
      <c r="F2360" s="21">
        <v>-0.89148568467004563</v>
      </c>
      <c r="G2360" s="21">
        <v>-0.86578055307372259</v>
      </c>
      <c r="H2360" s="21">
        <v>2.2339166230987417E-2</v>
      </c>
      <c r="I2360" s="21">
        <v>0</v>
      </c>
      <c r="J2360" s="21">
        <v>1.3403499738592437</v>
      </c>
      <c r="K2360" s="21">
        <v>2.2339166230987417E-2</v>
      </c>
      <c r="L2360" s="21">
        <v>-0.99999999999999911</v>
      </c>
      <c r="M2360" s="21">
        <v>-0.99999999999999911</v>
      </c>
      <c r="N2360" s="21">
        <v>0.4467833246197479</v>
      </c>
      <c r="O2360" s="21">
        <v>5.6769622884752948</v>
      </c>
      <c r="P2360" s="21">
        <v>-1.2425751225726894E-2</v>
      </c>
      <c r="Q2360" s="21">
        <v>1.4667552191646509</v>
      </c>
      <c r="R2360" s="21">
        <v>0.36127008187745435</v>
      </c>
      <c r="S2360" s="21">
        <v>0.33333333333333315</v>
      </c>
      <c r="T2360" s="21">
        <v>0.23853066908443271</v>
      </c>
      <c r="U2360" s="21">
        <v>0.3275583366697839</v>
      </c>
      <c r="V2360" s="21">
        <v>-2.6604249679725595E-3</v>
      </c>
      <c r="W2360" s="21">
        <v>34.976909915543601</v>
      </c>
      <c r="X2360" s="21">
        <v>1.733668665115476</v>
      </c>
      <c r="Y2360" s="21">
        <v>-0.99999999999999911</v>
      </c>
      <c r="Z2360" s="21">
        <v>-0.99999999999999911</v>
      </c>
      <c r="AA2360" s="21">
        <v>72.964907344316202</v>
      </c>
      <c r="AB2360" s="21">
        <v>0.22691918280232537</v>
      </c>
      <c r="AC2360" s="21">
        <v>4.7447990003093771E-2</v>
      </c>
      <c r="AD2360" s="21">
        <v>0.47816737413248461</v>
      </c>
      <c r="AE2360" s="21">
        <v>37.626727346895194</v>
      </c>
      <c r="AF2360" s="21">
        <v>-0.99999999999999911</v>
      </c>
      <c r="AG2360" s="21">
        <v>-0.99999999999999911</v>
      </c>
      <c r="AH2360" s="21">
        <v>-0.99999999999999911</v>
      </c>
      <c r="AI2360" s="21">
        <v>0</v>
      </c>
      <c r="AJ2360" s="21">
        <v>-2.6604249679725595E-3</v>
      </c>
      <c r="AK2360" s="21">
        <v>-3.3261880917025699E-2</v>
      </c>
      <c r="AL2360" s="21">
        <v>-4.246896157722397E-2</v>
      </c>
      <c r="AM2360" s="21">
        <v>0.24705792122429437</v>
      </c>
      <c r="AN2360" s="21">
        <v>0.32494727434507892</v>
      </c>
      <c r="AO2360" s="21">
        <v>6.01013862602223</v>
      </c>
      <c r="AP2360" s="21">
        <v>7.9113370507408529</v>
      </c>
      <c r="AQ2360" s="21">
        <v>36.317259889402841</v>
      </c>
      <c r="AR2360" s="21">
        <v>0.89676191411957684</v>
      </c>
      <c r="AS2360" s="21">
        <v>1.7560078313464631</v>
      </c>
      <c r="AT2360" s="21">
        <v>-0.99999999999999911</v>
      </c>
      <c r="AU2360" s="21">
        <v>-0.99999999999999911</v>
      </c>
      <c r="AV2360" s="21">
        <v>-0.50451047119626813</v>
      </c>
      <c r="AW2360" s="21">
        <v>86.553206683532409</v>
      </c>
      <c r="AX2360" s="21">
        <v>86.28716418673514</v>
      </c>
      <c r="AY2360" s="21">
        <v>0.2714671809806013</v>
      </c>
      <c r="AZ2360" s="21">
        <v>-29.904765883059426</v>
      </c>
      <c r="BA2360" s="26">
        <v>1400.8707423604721</v>
      </c>
      <c r="CU2360" t="e">
        <v>#N/A</v>
      </c>
      <c r="CV2360" t="e">
        <v>#N/A</v>
      </c>
    </row>
    <row r="2361" spans="1:100" x14ac:dyDescent="0.25">
      <c r="A2361">
        <v>5473</v>
      </c>
      <c r="B2361" t="s">
        <v>2662</v>
      </c>
      <c r="C2361" s="26">
        <v>3</v>
      </c>
      <c r="D2361" s="21">
        <v>2.8595608439621145</v>
      </c>
      <c r="E2361" s="21">
        <v>-5.7788415315006385E-3</v>
      </c>
      <c r="F2361" s="21">
        <v>-0.4828711220696158</v>
      </c>
      <c r="G2361" s="21">
        <v>-0.4828711220696158</v>
      </c>
      <c r="H2361" s="21">
        <v>0.19995441492813143</v>
      </c>
      <c r="I2361" s="21">
        <v>0</v>
      </c>
      <c r="J2361" s="21">
        <v>11.997264895687875</v>
      </c>
      <c r="K2361" s="21">
        <v>0.19995441492813143</v>
      </c>
      <c r="L2361" s="21">
        <v>-1.0000000000000007</v>
      </c>
      <c r="M2361" s="21">
        <v>-1.0000000000000007</v>
      </c>
      <c r="N2361" s="21">
        <v>3.9990882985626288</v>
      </c>
      <c r="O2361" s="21">
        <v>14.373954617580399</v>
      </c>
      <c r="P2361" s="21">
        <v>-1.6757250007710454</v>
      </c>
      <c r="Q2361" s="21">
        <v>-0.98503113739321246</v>
      </c>
      <c r="R2361" s="21">
        <v>-0.45281732877264319</v>
      </c>
      <c r="S2361" s="21">
        <v>0.33333333333333354</v>
      </c>
      <c r="T2361" s="21">
        <v>0.37151688553339179</v>
      </c>
      <c r="U2361" s="21">
        <v>0.15443228956537761</v>
      </c>
      <c r="V2361" s="21">
        <v>-2.1123203412107192E-2</v>
      </c>
      <c r="W2361" s="21">
        <v>25.528195603674572</v>
      </c>
      <c r="X2361" s="21">
        <v>1.0389246226416453</v>
      </c>
      <c r="Y2361" s="21">
        <v>-1.0000000000000007</v>
      </c>
      <c r="Z2361" s="21">
        <v>-1.0000000000000007</v>
      </c>
      <c r="AA2361" s="21">
        <v>38.30994782049887</v>
      </c>
      <c r="AB2361" s="21">
        <v>7.0625713253288369E-2</v>
      </c>
      <c r="AC2361" s="21">
        <v>-3.6890869818512681E-2</v>
      </c>
      <c r="AD2361" s="21">
        <v>0.23095654747716271</v>
      </c>
      <c r="AE2361" s="21">
        <v>13.234569545596926</v>
      </c>
      <c r="AF2361" s="21">
        <v>-1.0000000000000007</v>
      </c>
      <c r="AG2361" s="21">
        <v>-1.0000000000000007</v>
      </c>
      <c r="AH2361" s="21">
        <v>-1.0000000000000007</v>
      </c>
      <c r="AI2361" s="21">
        <v>0</v>
      </c>
      <c r="AJ2361" s="21">
        <v>-2.1123203412107192E-2</v>
      </c>
      <c r="AK2361" s="21">
        <v>5.7444308742303166E-3</v>
      </c>
      <c r="AL2361" s="21">
        <v>4.5189420498529427E-3</v>
      </c>
      <c r="AM2361" s="21">
        <v>0.51006456147170276</v>
      </c>
      <c r="AN2361" s="21">
        <v>-0.17264411036439545</v>
      </c>
      <c r="AO2361" s="21">
        <v>12.78033619116372</v>
      </c>
      <c r="AP2361" s="21">
        <v>-4.2935080488606223</v>
      </c>
      <c r="AQ2361" s="21">
        <v>37.52546049936241</v>
      </c>
      <c r="AR2361" s="21">
        <v>0.83815930501999591</v>
      </c>
      <c r="AS2361" s="21">
        <v>1.2388790375697767</v>
      </c>
      <c r="AT2361" s="21">
        <v>-1.0000000000000007</v>
      </c>
      <c r="AU2361" s="21">
        <v>-1.0000000000000007</v>
      </c>
      <c r="AV2361" s="21">
        <v>-0.93568845084225927</v>
      </c>
      <c r="AW2361" s="21">
        <v>48.390394389218599</v>
      </c>
      <c r="AX2361" s="21">
        <v>46.278074048007859</v>
      </c>
      <c r="AY2361" s="21">
        <v>1.5339496019410447E-2</v>
      </c>
      <c r="AZ2361" s="21">
        <v>-28.224619453140335</v>
      </c>
      <c r="BA2361" s="26">
        <v>1302.8640855896292</v>
      </c>
    </row>
    <row r="2362" spans="1:100" x14ac:dyDescent="0.25">
      <c r="A2362">
        <v>5474</v>
      </c>
      <c r="B2362" t="s">
        <v>2663</v>
      </c>
      <c r="C2362" s="26">
        <v>3</v>
      </c>
      <c r="D2362" s="21">
        <v>3.6241945251013794</v>
      </c>
      <c r="E2362" s="21">
        <v>-9.8183703334141281E-2</v>
      </c>
      <c r="F2362" s="21">
        <v>1.0322938390097829</v>
      </c>
      <c r="G2362" s="21">
        <v>1.0053687636882909</v>
      </c>
      <c r="H2362" s="21">
        <v>4.4491632478420626E-2</v>
      </c>
      <c r="I2362" s="21">
        <v>0</v>
      </c>
      <c r="J2362" s="21">
        <v>2.6694979487052359</v>
      </c>
      <c r="K2362" s="21">
        <v>4.4491632478420626E-2</v>
      </c>
      <c r="L2362" s="21">
        <v>-1.0000000000000004</v>
      </c>
      <c r="M2362" s="21">
        <v>-1.0000000000000004</v>
      </c>
      <c r="N2362" s="21">
        <v>0.8898326495684119</v>
      </c>
      <c r="O2362" s="21">
        <v>7.2990612374949091</v>
      </c>
      <c r="P2362" s="21">
        <v>-1.6424606730509217</v>
      </c>
      <c r="Q2362" s="21">
        <v>-0.4424225265309033</v>
      </c>
      <c r="R2362" s="21">
        <v>-0.31317189993608896</v>
      </c>
      <c r="S2362" s="21">
        <v>0.33333333333333348</v>
      </c>
      <c r="T2362" s="21">
        <v>0.18356696081696267</v>
      </c>
      <c r="U2362" s="21">
        <v>0.10430057078168861</v>
      </c>
      <c r="V2362" s="21">
        <v>0</v>
      </c>
      <c r="W2362" s="21">
        <v>23.068369298142574</v>
      </c>
      <c r="X2362" s="21">
        <v>0.72615198006713966</v>
      </c>
      <c r="Y2362" s="21">
        <v>-1.0000000000000004</v>
      </c>
      <c r="Z2362" s="21">
        <v>-1.0000000000000004</v>
      </c>
      <c r="AA2362" s="21">
        <v>-9.0611904015010047</v>
      </c>
      <c r="AB2362" s="21">
        <v>-8.5457673900655062E-2</v>
      </c>
      <c r="AC2362" s="21">
        <v>-0.41272501637360226</v>
      </c>
      <c r="AD2362" s="21">
        <v>-0.13814506571989213</v>
      </c>
      <c r="AE2362" s="21">
        <v>-31.81638779970746</v>
      </c>
      <c r="AF2362" s="21">
        <v>-1.0000000000000004</v>
      </c>
      <c r="AG2362" s="21">
        <v>-1.0000000000000004</v>
      </c>
      <c r="AH2362" s="21">
        <v>-1.0000000000000004</v>
      </c>
      <c r="AI2362" s="21">
        <v>0</v>
      </c>
      <c r="AJ2362" s="21">
        <v>0</v>
      </c>
      <c r="AK2362" s="21">
        <v>0.42467772936623344</v>
      </c>
      <c r="AL2362" s="21">
        <v>-0.17017863362562832</v>
      </c>
      <c r="AM2362" s="21">
        <v>-0.1373136844049366</v>
      </c>
      <c r="AN2362" s="21">
        <v>0.55297284225307775</v>
      </c>
      <c r="AO2362" s="21">
        <v>-1.3094534632922505</v>
      </c>
      <c r="AP2362" s="21">
        <v>12.97342788819881</v>
      </c>
      <c r="AQ2362" s="21">
        <v>25.737867246847802</v>
      </c>
      <c r="AR2362" s="21">
        <v>0.62120086493198468</v>
      </c>
      <c r="AS2362" s="21">
        <v>0.77064361254556024</v>
      </c>
      <c r="AT2362" s="21">
        <v>-1.0000000000000004</v>
      </c>
      <c r="AU2362" s="21">
        <v>-1.0000000000000004</v>
      </c>
      <c r="AV2362" s="21">
        <v>0.69219686375220157</v>
      </c>
      <c r="AW2362" s="21">
        <v>11.211298724192718</v>
      </c>
      <c r="AX2362" s="21">
        <v>11.211298724192718</v>
      </c>
      <c r="AY2362" s="21">
        <v>-0.14271400257442249</v>
      </c>
      <c r="AZ2362" s="21">
        <v>-71.005748909895161</v>
      </c>
      <c r="BA2362" s="26">
        <v>1353.352904093394</v>
      </c>
    </row>
    <row r="2363" spans="1:100" x14ac:dyDescent="0.25">
      <c r="A2363">
        <v>5477</v>
      </c>
      <c r="B2363" t="s">
        <v>2664</v>
      </c>
      <c r="C2363" s="26">
        <v>3</v>
      </c>
      <c r="D2363" s="21">
        <v>4.8904061950343278</v>
      </c>
      <c r="E2363" s="21">
        <v>7.39117751590921E-3</v>
      </c>
      <c r="F2363" s="21">
        <v>-4.9084651587766072E-2</v>
      </c>
      <c r="G2363" s="21">
        <v>-4.9084651587766072E-2</v>
      </c>
      <c r="H2363" s="21">
        <v>6.5277328712114446E-2</v>
      </c>
      <c r="I2363" s="21">
        <v>0</v>
      </c>
      <c r="J2363" s="21">
        <v>3.9166397227268659</v>
      </c>
      <c r="K2363" s="21">
        <v>6.5277328712114446E-2</v>
      </c>
      <c r="L2363" s="21">
        <v>-1</v>
      </c>
      <c r="M2363" s="21">
        <v>-1</v>
      </c>
      <c r="N2363" s="21">
        <v>1.3055465742422887</v>
      </c>
      <c r="O2363" s="21">
        <v>8.7579612661734316</v>
      </c>
      <c r="P2363" s="21">
        <v>-0.19675191394370287</v>
      </c>
      <c r="Q2363" s="21">
        <v>-0.96136989068594825</v>
      </c>
      <c r="R2363" s="21">
        <v>-0.31841517538123826</v>
      </c>
      <c r="S2363" s="21">
        <v>0.3333333333333332</v>
      </c>
      <c r="T2363" s="21">
        <v>0.18984283481325542</v>
      </c>
      <c r="U2363" s="21">
        <v>-3.7500042469484227E-2</v>
      </c>
      <c r="V2363" s="21">
        <v>-1.0521532660898718E-2</v>
      </c>
      <c r="W2363" s="21">
        <v>16.395090572163674</v>
      </c>
      <c r="X2363" s="21">
        <v>0.10127897507106769</v>
      </c>
      <c r="Y2363" s="21">
        <v>-1</v>
      </c>
      <c r="Z2363" s="21">
        <v>-1</v>
      </c>
      <c r="AA2363" s="21">
        <v>52.936486744418765</v>
      </c>
      <c r="AB2363" s="21">
        <v>0.37674455845694033</v>
      </c>
      <c r="AC2363" s="21">
        <v>1.7328047942789762E-2</v>
      </c>
      <c r="AD2363" s="21">
        <v>0.34312362055299644</v>
      </c>
      <c r="AE2363" s="21">
        <v>36.859811347636324</v>
      </c>
      <c r="AF2363" s="21">
        <v>-1</v>
      </c>
      <c r="AG2363" s="21">
        <v>-1</v>
      </c>
      <c r="AH2363" s="21">
        <v>-1</v>
      </c>
      <c r="AI2363" s="21">
        <v>0</v>
      </c>
      <c r="AJ2363" s="21">
        <v>-1.0521532660898718E-2</v>
      </c>
      <c r="AK2363" s="21">
        <v>-0.11971108139216859</v>
      </c>
      <c r="AL2363" s="21">
        <v>9.4882389927072111E-2</v>
      </c>
      <c r="AM2363" s="21">
        <v>0.94014119873617574</v>
      </c>
      <c r="AN2363" s="21">
        <v>0.20756178410729004</v>
      </c>
      <c r="AO2363" s="21">
        <v>22.904974561443552</v>
      </c>
      <c r="AP2363" s="21">
        <v>5.6634565523176148</v>
      </c>
      <c r="AQ2363" s="21">
        <v>20.311730294890527</v>
      </c>
      <c r="AR2363" s="21">
        <v>0.47515459301620627</v>
      </c>
      <c r="AS2363" s="21">
        <v>0.1665563037831819</v>
      </c>
      <c r="AT2363" s="21">
        <v>-1</v>
      </c>
      <c r="AU2363" s="21">
        <v>-1</v>
      </c>
      <c r="AV2363" s="21">
        <v>-0.36749982696900435</v>
      </c>
      <c r="AW2363" s="21">
        <v>67.357904562909795</v>
      </c>
      <c r="AX2363" s="21">
        <v>66.305751296819921</v>
      </c>
      <c r="AY2363" s="21">
        <v>-2.7689268148579357E-2</v>
      </c>
      <c r="AZ2363" s="21">
        <v>-33.130023379735434</v>
      </c>
      <c r="BA2363" s="26">
        <v>1364.067966197113</v>
      </c>
    </row>
    <row r="2364" spans="1:100" x14ac:dyDescent="0.25">
      <c r="A2364">
        <v>5478</v>
      </c>
      <c r="B2364" t="s">
        <v>2665</v>
      </c>
      <c r="C2364" s="26">
        <v>3</v>
      </c>
      <c r="D2364" s="21">
        <v>3.923663667663301</v>
      </c>
      <c r="E2364" s="21">
        <v>0</v>
      </c>
      <c r="F2364" s="21">
        <v>0</v>
      </c>
      <c r="G2364" s="21">
        <v>0</v>
      </c>
      <c r="H2364" s="21">
        <v>2.539532810291379E-2</v>
      </c>
      <c r="I2364" s="21">
        <v>0</v>
      </c>
      <c r="J2364" s="21">
        <v>1.5237196861748286</v>
      </c>
      <c r="K2364" s="21">
        <v>2.539532810291379E-2</v>
      </c>
      <c r="L2364" s="21">
        <v>-0.99999999999999933</v>
      </c>
      <c r="M2364" s="21">
        <v>-0.99999999999999933</v>
      </c>
      <c r="N2364" s="21">
        <v>0.507906562058276</v>
      </c>
      <c r="O2364" s="21">
        <v>5.4473833538381315</v>
      </c>
      <c r="P2364" s="21">
        <v>2.6298353423245753</v>
      </c>
      <c r="Q2364" s="21">
        <v>-4.9512423210426745E-2</v>
      </c>
      <c r="R2364" s="21">
        <v>3.4513265851547376E-2</v>
      </c>
      <c r="S2364" s="21">
        <v>0.35035591711731034</v>
      </c>
      <c r="T2364" s="21">
        <v>0.1051671366362021</v>
      </c>
      <c r="U2364" s="21">
        <v>-0.28524120423510985</v>
      </c>
      <c r="V2364" s="21">
        <v>0</v>
      </c>
      <c r="W2364" s="21">
        <v>5.7954608566195596</v>
      </c>
      <c r="X2364" s="21">
        <v>-0.94290221163084054</v>
      </c>
      <c r="Y2364" s="21">
        <v>-0.99999999999999933</v>
      </c>
      <c r="Z2364" s="21">
        <v>-0.99999999999999933</v>
      </c>
      <c r="AA2364" s="21">
        <v>-8.5244689480827196E-2</v>
      </c>
      <c r="AB2364" s="21">
        <v>2.2381944755961815E-2</v>
      </c>
      <c r="AC2364" s="21">
        <v>-0.17025501183028019</v>
      </c>
      <c r="AD2364" s="21">
        <v>2.9568690835279826E-2</v>
      </c>
      <c r="AE2364" s="21">
        <v>-5.9152188119519327</v>
      </c>
      <c r="AF2364" s="21">
        <v>-0.99999999999999933</v>
      </c>
      <c r="AG2364" s="21">
        <v>-0.99999999999999933</v>
      </c>
      <c r="AH2364" s="21">
        <v>-0.99999999999999933</v>
      </c>
      <c r="AI2364" s="21">
        <v>0</v>
      </c>
      <c r="AJ2364" s="21">
        <v>0</v>
      </c>
      <c r="AK2364" s="21">
        <v>7.9748548551343612E-2</v>
      </c>
      <c r="AL2364" s="21">
        <v>0.24760784954449996</v>
      </c>
      <c r="AM2364" s="21">
        <v>8.4040500821380676E-2</v>
      </c>
      <c r="AN2364" s="21">
        <v>7.4261739803746923E-2</v>
      </c>
      <c r="AO2364" s="21">
        <v>2.4997552632912345</v>
      </c>
      <c r="AP2364" s="21">
        <v>3.0945827428161734</v>
      </c>
      <c r="AQ2364" s="21">
        <v>7.3191805427943839</v>
      </c>
      <c r="AR2364" s="21">
        <v>0.17028184951840247</v>
      </c>
      <c r="AS2364" s="21">
        <v>-0.91750688352792653</v>
      </c>
      <c r="AT2364" s="21">
        <v>-0.99999999999999933</v>
      </c>
      <c r="AU2364" s="21">
        <v>-0.99999999999999933</v>
      </c>
      <c r="AV2364" s="21">
        <v>3.4513265851547376E-2</v>
      </c>
      <c r="AW2364" s="21">
        <v>8.4567214071734575</v>
      </c>
      <c r="AX2364" s="21">
        <v>8.4567214071734575</v>
      </c>
      <c r="AY2364" s="21">
        <v>9.1231209288350754E-2</v>
      </c>
      <c r="AZ2364" s="21">
        <v>-10.309931761133853</v>
      </c>
      <c r="BA2364" s="26">
        <v>1406.2607565084827</v>
      </c>
    </row>
    <row r="2365" spans="1:100" x14ac:dyDescent="0.25">
      <c r="A2365">
        <v>5480</v>
      </c>
      <c r="B2365" t="s">
        <v>2666</v>
      </c>
      <c r="C2365" s="26">
        <v>3</v>
      </c>
      <c r="D2365" s="21">
        <v>5.7046835351120446</v>
      </c>
      <c r="E2365" s="21">
        <v>8.3266511641178459E-2</v>
      </c>
      <c r="F2365" s="21">
        <v>0.15129472677693789</v>
      </c>
      <c r="G2365" s="21">
        <v>0.13904434825395395</v>
      </c>
      <c r="H2365" s="21">
        <v>0.2078924777864434</v>
      </c>
      <c r="I2365" s="21">
        <v>0</v>
      </c>
      <c r="J2365" s="21">
        <v>12.473548667186609</v>
      </c>
      <c r="K2365" s="21">
        <v>0.2078924777864434</v>
      </c>
      <c r="L2365" s="21">
        <v>-0.99999999999999845</v>
      </c>
      <c r="M2365" s="21">
        <v>-0.99999999999999845</v>
      </c>
      <c r="N2365" s="21">
        <v>4.1578495557288679</v>
      </c>
      <c r="O2365" s="21">
        <v>18.317276550552595</v>
      </c>
      <c r="P2365" s="21">
        <v>0.10530760279418436</v>
      </c>
      <c r="Q2365" s="21">
        <v>-0.36938552931272955</v>
      </c>
      <c r="R2365" s="21">
        <v>-0.12713882230015533</v>
      </c>
      <c r="S2365" s="21">
        <v>0.33333333333333287</v>
      </c>
      <c r="T2365" s="21">
        <v>0.33853173491968896</v>
      </c>
      <c r="U2365" s="21">
        <v>-0.19596469104932893</v>
      </c>
      <c r="V2365" s="21">
        <v>0</v>
      </c>
      <c r="W2365" s="21">
        <v>10.72031597668998</v>
      </c>
      <c r="X2365" s="21">
        <v>-0.33099101602550052</v>
      </c>
      <c r="Y2365" s="21">
        <v>-0.99999999999999845</v>
      </c>
      <c r="Z2365" s="21">
        <v>-0.99999999999999845</v>
      </c>
      <c r="AA2365" s="21">
        <v>33.567943321195564</v>
      </c>
      <c r="AB2365" s="21">
        <v>-1.7885823511778032E-2</v>
      </c>
      <c r="AC2365" s="21">
        <v>0.34254894930450763</v>
      </c>
      <c r="AD2365" s="21">
        <v>0.13483219754338543</v>
      </c>
      <c r="AE2365" s="21">
        <v>22.97476616680575</v>
      </c>
      <c r="AF2365" s="21">
        <v>-0.99999999999999845</v>
      </c>
      <c r="AG2365" s="21">
        <v>-0.99999999999999845</v>
      </c>
      <c r="AH2365" s="21">
        <v>-0.99999999999999845</v>
      </c>
      <c r="AI2365" s="21">
        <v>-1.6463130685405693E-2</v>
      </c>
      <c r="AJ2365" s="21">
        <v>0</v>
      </c>
      <c r="AK2365" s="21">
        <v>6.5394053572690736E-2</v>
      </c>
      <c r="AL2365" s="21">
        <v>-9.2528174918581785E-2</v>
      </c>
      <c r="AM2365" s="21">
        <v>3.9222541940658912E-2</v>
      </c>
      <c r="AN2365" s="21">
        <v>0.64315151060603881</v>
      </c>
      <c r="AO2365" s="21">
        <v>1.3075338163799266</v>
      </c>
      <c r="AP2365" s="21">
        <v>15.616146890558058</v>
      </c>
      <c r="AQ2365" s="21">
        <v>23.193864643876587</v>
      </c>
      <c r="AR2365" s="21">
        <v>0.47590037720369249</v>
      </c>
      <c r="AS2365" s="21">
        <v>-0.12309853823905705</v>
      </c>
      <c r="AT2365" s="21">
        <v>-0.99999999999999845</v>
      </c>
      <c r="AU2365" s="21">
        <v>-0.99999999999999845</v>
      </c>
      <c r="AV2365" s="21">
        <v>1.190552595379811E-2</v>
      </c>
      <c r="AW2365" s="21">
        <v>67.501366762306247</v>
      </c>
      <c r="AX2365" s="21">
        <v>67.172104148598123</v>
      </c>
      <c r="AY2365" s="21">
        <v>-0.10573876514491753</v>
      </c>
      <c r="AZ2365" s="21">
        <v>-20.290281366937229</v>
      </c>
      <c r="BA2365" s="26">
        <v>1420.9632099999296</v>
      </c>
    </row>
    <row r="2366" spans="1:100" x14ac:dyDescent="0.25">
      <c r="A2366">
        <v>5482</v>
      </c>
      <c r="B2366" t="s">
        <v>2667</v>
      </c>
      <c r="C2366" s="26">
        <v>3</v>
      </c>
      <c r="D2366" s="21">
        <v>5.3075420657091001</v>
      </c>
      <c r="E2366" s="21">
        <v>-9.8937664113896623E-2</v>
      </c>
      <c r="F2366" s="21">
        <v>-3.9287016989737467E-2</v>
      </c>
      <c r="G2366" s="21">
        <v>-5.927982216413559E-2</v>
      </c>
      <c r="H2366" s="21">
        <v>8.1955500665285119E-2</v>
      </c>
      <c r="I2366" s="21">
        <v>0</v>
      </c>
      <c r="J2366" s="21">
        <v>4.9173300399171058</v>
      </c>
      <c r="K2366" s="21">
        <v>8.1955500665285119E-2</v>
      </c>
      <c r="L2366" s="21">
        <v>-1</v>
      </c>
      <c r="M2366" s="21">
        <v>-1</v>
      </c>
      <c r="N2366" s="21">
        <v>1.6391100133057015</v>
      </c>
      <c r="O2366" s="21">
        <v>10.165592283462072</v>
      </c>
      <c r="P2366" s="21">
        <v>-0.24055589737660618</v>
      </c>
      <c r="Q2366" s="21">
        <v>0.87363560557892395</v>
      </c>
      <c r="R2366" s="21">
        <v>0.20653824213281258</v>
      </c>
      <c r="S2366" s="21">
        <v>0.33333333333333315</v>
      </c>
      <c r="T2366" s="21">
        <v>0.31649345955608943</v>
      </c>
      <c r="U2366" s="21">
        <v>0.29848499252943866</v>
      </c>
      <c r="V2366" s="21">
        <v>-1.2877092514566816E-2</v>
      </c>
      <c r="W2366" s="21">
        <v>34.139167689560374</v>
      </c>
      <c r="X2366" s="21">
        <v>1.667708833477247</v>
      </c>
      <c r="Y2366" s="21">
        <v>-1</v>
      </c>
      <c r="Z2366" s="21">
        <v>-1</v>
      </c>
      <c r="AA2366" s="21">
        <v>81.887309868890554</v>
      </c>
      <c r="AB2366" s="21">
        <v>0.24505212471442359</v>
      </c>
      <c r="AC2366" s="21">
        <v>0.40019485185060694</v>
      </c>
      <c r="AD2366" s="21">
        <v>0.30558510217891643</v>
      </c>
      <c r="AE2366" s="21">
        <v>47.541603937197344</v>
      </c>
      <c r="AF2366" s="21">
        <v>-1</v>
      </c>
      <c r="AG2366" s="21">
        <v>-1</v>
      </c>
      <c r="AH2366" s="21">
        <v>-1</v>
      </c>
      <c r="AI2366" s="21">
        <v>0</v>
      </c>
      <c r="AJ2366" s="21">
        <v>-1.2877092514566816E-2</v>
      </c>
      <c r="AK2366" s="21">
        <v>0.52438305967308552</v>
      </c>
      <c r="AL2366" s="21">
        <v>1.9607394766391725E-2</v>
      </c>
      <c r="AM2366" s="21">
        <v>0.28217331581733018</v>
      </c>
      <c r="AN2366" s="21">
        <v>-5.0112391069011886E-2</v>
      </c>
      <c r="AO2366" s="21">
        <v>9.6762481937986848</v>
      </c>
      <c r="AP2366" s="21">
        <v>-1.1547728028933384</v>
      </c>
      <c r="AQ2366" s="21">
        <v>39.056497729477478</v>
      </c>
      <c r="AR2366" s="21">
        <v>0.93543469290429526</v>
      </c>
      <c r="AS2366" s="21">
        <v>1.7496643341425333</v>
      </c>
      <c r="AT2366" s="21">
        <v>-1</v>
      </c>
      <c r="AU2366" s="21">
        <v>-1</v>
      </c>
      <c r="AV2366" s="21">
        <v>0.14725841996867697</v>
      </c>
      <c r="AW2366" s="21">
        <v>90.898129349459282</v>
      </c>
      <c r="AX2366" s="21">
        <v>89.610420098002578</v>
      </c>
      <c r="AY2366" s="21">
        <v>0.26789940355003455</v>
      </c>
      <c r="AZ2366" s="21">
        <v>22.481895586203255</v>
      </c>
      <c r="BA2366" s="26">
        <v>1395.2416906142591</v>
      </c>
    </row>
    <row r="2367" spans="1:100" x14ac:dyDescent="0.25">
      <c r="A2367">
        <v>5483</v>
      </c>
      <c r="B2367" t="s">
        <v>2668</v>
      </c>
      <c r="C2367" s="26">
        <v>3</v>
      </c>
      <c r="D2367" s="21">
        <v>2.0385541707019827</v>
      </c>
      <c r="E2367" s="21">
        <v>0</v>
      </c>
      <c r="F2367" s="21">
        <v>0.26043404231639</v>
      </c>
      <c r="G2367" s="21">
        <v>0.26043404231639</v>
      </c>
      <c r="H2367" s="21">
        <v>4.4739191200758741E-2</v>
      </c>
      <c r="I2367" s="21">
        <v>0</v>
      </c>
      <c r="J2367" s="21">
        <v>2.6843514720455244</v>
      </c>
      <c r="K2367" s="21">
        <v>4.4739191200758741E-2</v>
      </c>
      <c r="L2367" s="21">
        <v>-1.0000000000000007</v>
      </c>
      <c r="M2367" s="21">
        <v>-1.0000000000000007</v>
      </c>
      <c r="N2367" s="21">
        <v>0.89478382401517442</v>
      </c>
      <c r="O2367" s="21">
        <v>4.983339685063898</v>
      </c>
      <c r="P2367" s="21">
        <v>0.41957295772956471</v>
      </c>
      <c r="Q2367" s="21">
        <v>-0.42921723314484406</v>
      </c>
      <c r="R2367" s="21">
        <v>-0.17852468653709616</v>
      </c>
      <c r="S2367" s="21">
        <v>0.33333333333333343</v>
      </c>
      <c r="T2367" s="21">
        <v>0.37812467852188431</v>
      </c>
      <c r="U2367" s="21">
        <v>5.14632067676426E-2</v>
      </c>
      <c r="V2367" s="21">
        <v>0</v>
      </c>
      <c r="W2367" s="21">
        <v>28.72728109688407</v>
      </c>
      <c r="X2367" s="21">
        <v>0.91736299291358048</v>
      </c>
      <c r="Y2367" s="21">
        <v>-1.0000000000000007</v>
      </c>
      <c r="Z2367" s="21">
        <v>-1.0000000000000007</v>
      </c>
      <c r="AA2367" s="21">
        <v>24.075934138373164</v>
      </c>
      <c r="AB2367" s="21">
        <v>-9.2907248146718635E-2</v>
      </c>
      <c r="AC2367" s="21">
        <v>-4.8843026918438365E-2</v>
      </c>
      <c r="AD2367" s="21">
        <v>5.2293829625680861E-2</v>
      </c>
      <c r="AE2367" s="21">
        <v>-4.4728222719738104</v>
      </c>
      <c r="AF2367" s="21">
        <v>-1.0000000000000007</v>
      </c>
      <c r="AG2367" s="21">
        <v>-1.0000000000000007</v>
      </c>
      <c r="AH2367" s="21">
        <v>-1.0000000000000007</v>
      </c>
      <c r="AI2367" s="21">
        <v>0</v>
      </c>
      <c r="AJ2367" s="21">
        <v>0</v>
      </c>
      <c r="AK2367" s="21">
        <v>0.20661156745511089</v>
      </c>
      <c r="AL2367" s="21">
        <v>-0.13781677064865669</v>
      </c>
      <c r="AM2367" s="21">
        <v>-7.1956907321535091E-2</v>
      </c>
      <c r="AN2367" s="21">
        <v>9.7656226189034578E-3</v>
      </c>
      <c r="AO2367" s="21">
        <v>-0.76586484576282188</v>
      </c>
      <c r="AP2367" s="21">
        <v>-0.44494328777069603</v>
      </c>
      <c r="AQ2367" s="21">
        <v>31.411632568929601</v>
      </c>
      <c r="AR2367" s="21">
        <v>0.76292121862286055</v>
      </c>
      <c r="AS2367" s="21">
        <v>0.96210218411433968</v>
      </c>
      <c r="AT2367" s="21">
        <v>-1.0000000000000007</v>
      </c>
      <c r="AU2367" s="21">
        <v>-1.0000000000000007</v>
      </c>
      <c r="AV2367" s="21">
        <v>8.1909355779293841E-2</v>
      </c>
      <c r="AW2367" s="21">
        <v>28.614330535666365</v>
      </c>
      <c r="AX2367" s="21">
        <v>28.614330535666365</v>
      </c>
      <c r="AY2367" s="21">
        <v>2.167372837801225E-2</v>
      </c>
      <c r="AZ2367" s="21">
        <v>-33.340074533432222</v>
      </c>
      <c r="BA2367" s="26">
        <v>1310.3021864466841</v>
      </c>
    </row>
    <row r="2368" spans="1:100" x14ac:dyDescent="0.25">
      <c r="A2368">
        <v>5484</v>
      </c>
      <c r="B2368" t="s">
        <v>2669</v>
      </c>
      <c r="C2368" s="26">
        <v>3</v>
      </c>
      <c r="D2368" s="21">
        <v>4.8246718120312968</v>
      </c>
      <c r="E2368" s="21">
        <v>0</v>
      </c>
      <c r="F2368" s="21">
        <v>1.3960879389050981E-2</v>
      </c>
      <c r="G2368" s="21">
        <v>1.3960879389050981E-2</v>
      </c>
      <c r="H2368" s="21">
        <v>0.2208190173209994</v>
      </c>
      <c r="I2368" s="21">
        <v>0</v>
      </c>
      <c r="J2368" s="21">
        <v>13.249141039259959</v>
      </c>
      <c r="K2368" s="21">
        <v>0.2208190173209994</v>
      </c>
      <c r="L2368" s="21">
        <v>-1.0000000000000011</v>
      </c>
      <c r="M2368" s="21">
        <v>-1.0000000000000011</v>
      </c>
      <c r="N2368" s="21">
        <v>4.4163803464199862</v>
      </c>
      <c r="O2368" s="21">
        <v>18.087773730680318</v>
      </c>
      <c r="P2368" s="21">
        <v>8.8697606881767699E-2</v>
      </c>
      <c r="Q2368" s="21">
        <v>-0.59971884891343286</v>
      </c>
      <c r="R2368" s="21">
        <v>-0.21093487500715327</v>
      </c>
      <c r="S2368" s="21">
        <v>0.33333333333333348</v>
      </c>
      <c r="T2368" s="21">
        <v>0.35083573207201024</v>
      </c>
      <c r="U2368" s="21">
        <v>0.28655345645217667</v>
      </c>
      <c r="V2368" s="21">
        <v>-6.2476789039433628E-2</v>
      </c>
      <c r="W2368" s="21">
        <v>27.497068619883528</v>
      </c>
      <c r="X2368" s="21">
        <v>1.2465613802626232</v>
      </c>
      <c r="Y2368" s="21">
        <v>-1.0000000000000011</v>
      </c>
      <c r="Z2368" s="21">
        <v>-1.0000000000000011</v>
      </c>
      <c r="AA2368" s="21">
        <v>67.689489805381726</v>
      </c>
      <c r="AB2368" s="21">
        <v>0.4205520310797618</v>
      </c>
      <c r="AC2368" s="21">
        <v>0.23462467130674924</v>
      </c>
      <c r="AD2368" s="21">
        <v>0.1528904188235965</v>
      </c>
      <c r="AE2368" s="21">
        <v>40.403356060505388</v>
      </c>
      <c r="AF2368" s="21">
        <v>-1.0000000000000011</v>
      </c>
      <c r="AG2368" s="21">
        <v>-1.0000000000000011</v>
      </c>
      <c r="AH2368" s="21">
        <v>-1.0000000000000011</v>
      </c>
      <c r="AI2368" s="21">
        <v>0</v>
      </c>
      <c r="AJ2368" s="21">
        <v>-6.2476789039433628E-2</v>
      </c>
      <c r="AK2368" s="21">
        <v>0.19153570991868746</v>
      </c>
      <c r="AL2368" s="21">
        <v>0.13179166871315495</v>
      </c>
      <c r="AM2368" s="21">
        <v>0.17943020974860616</v>
      </c>
      <c r="AN2368" s="21">
        <v>8.9109547231383493E-2</v>
      </c>
      <c r="AO2368" s="21">
        <v>5.443433793308591</v>
      </c>
      <c r="AP2368" s="21">
        <v>2.8866970243503629</v>
      </c>
      <c r="AQ2368" s="21">
        <v>40.746209659143489</v>
      </c>
      <c r="AR2368" s="21">
        <v>0.9082457328180874</v>
      </c>
      <c r="AS2368" s="21">
        <v>1.467380397583623</v>
      </c>
      <c r="AT2368" s="21">
        <v>-1.0000000000000011</v>
      </c>
      <c r="AU2368" s="21">
        <v>-1.0000000000000011</v>
      </c>
      <c r="AV2368" s="21">
        <v>-0.19697399561810236</v>
      </c>
      <c r="AW2368" s="21">
        <v>88.66396056041242</v>
      </c>
      <c r="AX2368" s="21">
        <v>82.416281656469124</v>
      </c>
      <c r="AY2368" s="21">
        <v>0.13293458789843587</v>
      </c>
      <c r="AZ2368" s="21">
        <v>10.389986716491137</v>
      </c>
      <c r="BA2368" s="26">
        <v>1492.1720279961851</v>
      </c>
    </row>
    <row r="2369" spans="1:100" x14ac:dyDescent="0.25">
      <c r="A2369">
        <v>5486</v>
      </c>
      <c r="B2369" t="s">
        <v>2670</v>
      </c>
      <c r="C2369" s="26">
        <v>3</v>
      </c>
      <c r="D2369" s="21">
        <v>1.6603022522389652</v>
      </c>
      <c r="E2369" s="21">
        <v>-9.3771336812142558E-2</v>
      </c>
      <c r="F2369" s="21">
        <v>1.2280952402816226E-2</v>
      </c>
      <c r="G2369" s="21">
        <v>-6.128871588416937E-2</v>
      </c>
      <c r="H2369" s="21">
        <v>-0.16644471923991258</v>
      </c>
      <c r="I2369" s="21">
        <v>0</v>
      </c>
      <c r="J2369" s="21">
        <v>-9.9866831543947576</v>
      </c>
      <c r="K2369" s="21">
        <v>-0.16644471923991258</v>
      </c>
      <c r="L2369" s="21">
        <v>-0.99999999999999978</v>
      </c>
      <c r="M2369" s="21">
        <v>-0.99999999999999978</v>
      </c>
      <c r="N2369" s="21">
        <v>-3.3288943847982506</v>
      </c>
      <c r="O2369" s="21">
        <v>-8.3876696180399577</v>
      </c>
      <c r="P2369" s="21">
        <v>4.3563553441882235</v>
      </c>
      <c r="Q2369" s="21">
        <v>0.70944497757482794</v>
      </c>
      <c r="R2369" s="21">
        <v>0.69273475894546255</v>
      </c>
      <c r="S2369" s="21">
        <v>0.3333333333333332</v>
      </c>
      <c r="T2369" s="21">
        <v>0.35001922126489565</v>
      </c>
      <c r="U2369" s="21">
        <v>-6.1300651798336034E-2</v>
      </c>
      <c r="V2369" s="21">
        <v>0</v>
      </c>
      <c r="W2369" s="21">
        <v>31.539864881592205</v>
      </c>
      <c r="X2369" s="21">
        <v>0.61571807753284324</v>
      </c>
      <c r="Y2369" s="21">
        <v>-0.99999999999999978</v>
      </c>
      <c r="Z2369" s="21">
        <v>-0.99999999999999978</v>
      </c>
      <c r="AA2369" s="21">
        <v>50.241641480246528</v>
      </c>
      <c r="AB2369" s="21">
        <v>0.17591006368316539</v>
      </c>
      <c r="AC2369" s="21">
        <v>0.14414495823009746</v>
      </c>
      <c r="AD2369" s="21">
        <v>4.0125814880913852E-2</v>
      </c>
      <c r="AE2369" s="21">
        <v>18.009041839708836</v>
      </c>
      <c r="AF2369" s="21">
        <v>-0.99999999999999978</v>
      </c>
      <c r="AG2369" s="21">
        <v>-0.99999999999999978</v>
      </c>
      <c r="AH2369" s="21">
        <v>-0.99999999999999978</v>
      </c>
      <c r="AI2369" s="21">
        <v>0</v>
      </c>
      <c r="AJ2369" s="21">
        <v>0</v>
      </c>
      <c r="AK2369" s="21">
        <v>0.13323296775649171</v>
      </c>
      <c r="AL2369" s="21">
        <v>9.2158189378849772E-2</v>
      </c>
      <c r="AM2369" s="21">
        <v>0.10682450048374055</v>
      </c>
      <c r="AN2369" s="21">
        <v>-3.3382729617342302E-2</v>
      </c>
      <c r="AO2369" s="21">
        <v>3.3367773508759728</v>
      </c>
      <c r="AP2369" s="21">
        <v>-0.37377729353930877</v>
      </c>
      <c r="AQ2369" s="21">
        <v>21.553181727197465</v>
      </c>
      <c r="AR2369" s="21">
        <v>0.62205190279989298</v>
      </c>
      <c r="AS2369" s="21">
        <v>0.44927335829293075</v>
      </c>
      <c r="AT2369" s="21">
        <v>-0.99999999999999978</v>
      </c>
      <c r="AU2369" s="21">
        <v>-0.99999999999999978</v>
      </c>
      <c r="AV2369" s="21">
        <v>0.63144604306129315</v>
      </c>
      <c r="AW2369" s="21">
        <v>41.480194568667265</v>
      </c>
      <c r="AX2369" s="21">
        <v>41.480194568667265</v>
      </c>
      <c r="AY2369" s="21">
        <v>0.19000785783770049</v>
      </c>
      <c r="AZ2369" s="21">
        <v>-8.0159973708981571</v>
      </c>
      <c r="BA2369" s="26">
        <v>1423.9927288966396</v>
      </c>
    </row>
    <row r="2370" spans="1:100" x14ac:dyDescent="0.25">
      <c r="A2370">
        <v>5487</v>
      </c>
      <c r="B2370" t="s">
        <v>1906</v>
      </c>
      <c r="C2370" s="26">
        <v>3</v>
      </c>
      <c r="D2370" s="21">
        <v>5.5640522645408073</v>
      </c>
      <c r="E2370" s="21">
        <v>-3.911474402412464E-2</v>
      </c>
      <c r="F2370" s="21">
        <v>4.4223081835927033E-3</v>
      </c>
      <c r="G2370" s="21">
        <v>-6.9998084641551064E-3</v>
      </c>
      <c r="H2370" s="21">
        <v>-0.18518416833690002</v>
      </c>
      <c r="I2370" s="21">
        <v>0</v>
      </c>
      <c r="J2370" s="21">
        <v>-11.111050100213999</v>
      </c>
      <c r="K2370" s="21">
        <v>-0.18518416833690002</v>
      </c>
      <c r="L2370" s="21">
        <v>-0.99999999999999967</v>
      </c>
      <c r="M2370" s="21">
        <v>-0.99999999999999967</v>
      </c>
      <c r="N2370" s="21">
        <v>-3.7036833667379994</v>
      </c>
      <c r="O2370" s="21">
        <v>-5.5539976441373486</v>
      </c>
      <c r="P2370" s="21">
        <v>0.18597623708548591</v>
      </c>
      <c r="Q2370" s="21">
        <v>-0.35705443934925296</v>
      </c>
      <c r="R2370" s="21">
        <v>-0.13829951353512432</v>
      </c>
      <c r="S2370" s="21">
        <v>0.33333333333333326</v>
      </c>
      <c r="T2370" s="21">
        <v>0.30336472203620823</v>
      </c>
      <c r="U2370" s="21">
        <v>-8.5546233788160245E-2</v>
      </c>
      <c r="V2370" s="21">
        <v>0</v>
      </c>
      <c r="W2370" s="21">
        <v>29.453439596731261</v>
      </c>
      <c r="X2370" s="21">
        <v>0.45255754398680398</v>
      </c>
      <c r="Y2370" s="21">
        <v>-0.99999999999999967</v>
      </c>
      <c r="Z2370" s="21">
        <v>-0.99999999999999967</v>
      </c>
      <c r="AA2370" s="21">
        <v>38.335816130280207</v>
      </c>
      <c r="AB2370" s="21">
        <v>6.8114711610292408E-2</v>
      </c>
      <c r="AC2370" s="21">
        <v>8.0082605206019467E-2</v>
      </c>
      <c r="AD2370" s="21">
        <v>3.2216204125369637E-2</v>
      </c>
      <c r="AE2370" s="21">
        <v>9.0206760470840717</v>
      </c>
      <c r="AF2370" s="21">
        <v>-0.99999999999999967</v>
      </c>
      <c r="AG2370" s="21">
        <v>-0.99999999999999967</v>
      </c>
      <c r="AH2370" s="21">
        <v>-0.99999999999999967</v>
      </c>
      <c r="AI2370" s="21">
        <v>-1.3859265654697497E-2</v>
      </c>
      <c r="AJ2370" s="21">
        <v>0</v>
      </c>
      <c r="AK2370" s="21">
        <v>0.30604138820865007</v>
      </c>
      <c r="AL2370" s="21">
        <v>4.0320846148395265E-3</v>
      </c>
      <c r="AM2370" s="21">
        <v>0.45488520289981499</v>
      </c>
      <c r="AN2370" s="21">
        <v>0.11050831596591154</v>
      </c>
      <c r="AO2370" s="21">
        <v>12.902337013538627</v>
      </c>
      <c r="AP2370" s="21">
        <v>2.7828683222219848</v>
      </c>
      <c r="AQ2370" s="21">
        <v>18.342389496517253</v>
      </c>
      <c r="AR2370" s="21">
        <v>0.55115182158138143</v>
      </c>
      <c r="AS2370" s="21">
        <v>0.26737337564990393</v>
      </c>
      <c r="AT2370" s="21">
        <v>-0.99999999999999967</v>
      </c>
      <c r="AU2370" s="21">
        <v>-0.99999999999999967</v>
      </c>
      <c r="AV2370" s="21">
        <v>-0.14529932199927934</v>
      </c>
      <c r="AW2370" s="21">
        <v>35.564686808364833</v>
      </c>
      <c r="AX2370" s="21">
        <v>35.287501495270895</v>
      </c>
      <c r="AY2370" s="21">
        <v>0.10905064645936968</v>
      </c>
      <c r="AZ2370" s="21">
        <v>-14.950219248292182</v>
      </c>
      <c r="BA2370" s="26">
        <v>1403.2647685152156</v>
      </c>
    </row>
    <row r="2371" spans="1:100" x14ac:dyDescent="0.25">
      <c r="A2371">
        <v>5490</v>
      </c>
      <c r="B2371" t="s">
        <v>2671</v>
      </c>
      <c r="C2371" s="26">
        <v>3</v>
      </c>
      <c r="D2371" s="21">
        <v>5.8036456583036653</v>
      </c>
      <c r="E2371" s="21">
        <v>0</v>
      </c>
      <c r="F2371" s="21">
        <v>-0.38097167528767106</v>
      </c>
      <c r="G2371" s="21">
        <v>-0.38097167528767106</v>
      </c>
      <c r="H2371" s="21">
        <v>0.11861758901216057</v>
      </c>
      <c r="I2371" s="21">
        <v>0</v>
      </c>
      <c r="J2371" s="21">
        <v>7.1170553407296326</v>
      </c>
      <c r="K2371" s="21">
        <v>0.11861758901216057</v>
      </c>
      <c r="L2371" s="21">
        <v>-1.0000000000000004</v>
      </c>
      <c r="M2371" s="21">
        <v>-1.0000000000000004</v>
      </c>
      <c r="N2371" s="21">
        <v>2.3723517802432101</v>
      </c>
      <c r="O2371" s="21">
        <v>12.539729323745625</v>
      </c>
      <c r="P2371" s="21">
        <v>0.69465740496869377</v>
      </c>
      <c r="Q2371" s="21">
        <v>-0.54689214488482829</v>
      </c>
      <c r="R2371" s="21">
        <v>-0.19129049948934529</v>
      </c>
      <c r="S2371" s="21">
        <v>0.33333333333333365</v>
      </c>
      <c r="T2371" s="21">
        <v>0.27169065705731871</v>
      </c>
      <c r="U2371" s="21">
        <v>-1.3093121356957206E-2</v>
      </c>
      <c r="V2371" s="21">
        <v>-1.2555779613708816E-2</v>
      </c>
      <c r="W2371" s="21">
        <v>18.430300016313033</v>
      </c>
      <c r="X2371" s="21">
        <v>0.37953371437820183</v>
      </c>
      <c r="Y2371" s="21">
        <v>-1.0000000000000004</v>
      </c>
      <c r="Z2371" s="21">
        <v>-1.0000000000000004</v>
      </c>
      <c r="AA2371" s="21">
        <v>17.742434994202281</v>
      </c>
      <c r="AB2371" s="21">
        <v>-1.1871304888538712E-3</v>
      </c>
      <c r="AC2371" s="21">
        <v>8.6311617640031271E-2</v>
      </c>
      <c r="AD2371" s="21">
        <v>-9.5055977603605263E-2</v>
      </c>
      <c r="AE2371" s="21">
        <v>-0.49657452262139562</v>
      </c>
      <c r="AF2371" s="21">
        <v>-1.0000000000000004</v>
      </c>
      <c r="AG2371" s="21">
        <v>-1.0000000000000004</v>
      </c>
      <c r="AH2371" s="21">
        <v>-1.0000000000000004</v>
      </c>
      <c r="AI2371" s="21">
        <v>-1.4896335342722968E-2</v>
      </c>
      <c r="AJ2371" s="21">
        <v>-1.2555779613708816E-2</v>
      </c>
      <c r="AK2371" s="21">
        <v>0.47700152379435384</v>
      </c>
      <c r="AL2371" s="21">
        <v>0.34244394489494245</v>
      </c>
      <c r="AM2371" s="21">
        <v>0.19447854383717075</v>
      </c>
      <c r="AN2371" s="21">
        <v>-0.17554383355501568</v>
      </c>
      <c r="AO2371" s="21">
        <v>7.2469712149010395</v>
      </c>
      <c r="AP2371" s="21">
        <v>-2.6763761144006804</v>
      </c>
      <c r="AQ2371" s="21">
        <v>25.547355357042669</v>
      </c>
      <c r="AR2371" s="21">
        <v>0.57937508941998617</v>
      </c>
      <c r="AS2371" s="21">
        <v>0.49815130339036207</v>
      </c>
      <c r="AT2371" s="21">
        <v>-1.0000000000000004</v>
      </c>
      <c r="AU2371" s="21">
        <v>-1.0000000000000004</v>
      </c>
      <c r="AV2371" s="21">
        <v>-0.57226217477701624</v>
      </c>
      <c r="AW2371" s="21">
        <v>27.605788203547228</v>
      </c>
      <c r="AX2371" s="21">
        <v>26.052283535321884</v>
      </c>
      <c r="AY2371" s="21">
        <v>-4.9176480145640328E-2</v>
      </c>
      <c r="AZ2371" s="21">
        <v>-60.82604260845369</v>
      </c>
      <c r="BA2371" s="26">
        <v>1277.7131154893398</v>
      </c>
      <c r="CU2371" t="e">
        <v>#N/A</v>
      </c>
      <c r="CV2371" t="e">
        <v>#N/A</v>
      </c>
    </row>
    <row r="2372" spans="1:100" x14ac:dyDescent="0.25">
      <c r="A2372">
        <v>5491</v>
      </c>
      <c r="B2372" t="s">
        <v>2672</v>
      </c>
      <c r="C2372" s="26">
        <v>3</v>
      </c>
      <c r="D2372" s="21">
        <v>4.0531385080463531</v>
      </c>
      <c r="E2372" s="21">
        <v>0</v>
      </c>
      <c r="F2372" s="21">
        <v>-4.6768139877406766E-2</v>
      </c>
      <c r="G2372" s="21">
        <v>-4.6768139877406766E-2</v>
      </c>
      <c r="H2372" s="21">
        <v>-1.5056562169898841E-2</v>
      </c>
      <c r="I2372" s="21">
        <v>0</v>
      </c>
      <c r="J2372" s="21">
        <v>-0.90339373019393088</v>
      </c>
      <c r="K2372" s="21">
        <v>-1.5056562169898841E-2</v>
      </c>
      <c r="L2372" s="21">
        <v>-1.0000000000000022</v>
      </c>
      <c r="M2372" s="21">
        <v>-1.0000000000000022</v>
      </c>
      <c r="N2372" s="21">
        <v>-0.30113124339797653</v>
      </c>
      <c r="O2372" s="21">
        <v>3.102976637975015</v>
      </c>
      <c r="P2372" s="21">
        <v>-0.34992249145270854</v>
      </c>
      <c r="Q2372" s="21">
        <v>1.1860430707393608</v>
      </c>
      <c r="R2372" s="21">
        <v>0.33296256493290988</v>
      </c>
      <c r="S2372" s="21">
        <v>0.34373330580353317</v>
      </c>
      <c r="T2372" s="21">
        <v>0.32903217524647216</v>
      </c>
      <c r="U2372" s="21">
        <v>-0.101697113138527</v>
      </c>
      <c r="V2372" s="21">
        <v>-1.7838020806237715E-2</v>
      </c>
      <c r="W2372" s="21">
        <v>22.731476371005595</v>
      </c>
      <c r="X2372" s="21">
        <v>0.1508354355912164</v>
      </c>
      <c r="Y2372" s="21">
        <v>-1.0000000000000022</v>
      </c>
      <c r="Z2372" s="21">
        <v>-1.0000000000000022</v>
      </c>
      <c r="AA2372" s="21">
        <v>25.596636319481018</v>
      </c>
      <c r="AB2372" s="21">
        <v>-0.1076046787657792</v>
      </c>
      <c r="AC2372" s="21">
        <v>5.1948122840076758E-2</v>
      </c>
      <c r="AD2372" s="21">
        <v>0.10630050359655328</v>
      </c>
      <c r="AE2372" s="21">
        <v>2.5321973835425431</v>
      </c>
      <c r="AF2372" s="21">
        <v>-1.0000000000000022</v>
      </c>
      <c r="AG2372" s="21">
        <v>-1.0000000000000022</v>
      </c>
      <c r="AH2372" s="21">
        <v>-1.0000000000000022</v>
      </c>
      <c r="AI2372" s="21">
        <v>0</v>
      </c>
      <c r="AJ2372" s="21">
        <v>-1.7838020806237715E-2</v>
      </c>
      <c r="AK2372" s="21">
        <v>0.1206060284402649</v>
      </c>
      <c r="AL2372" s="21">
        <v>0.4756589136207513</v>
      </c>
      <c r="AM2372" s="21">
        <v>0.43128385062117752</v>
      </c>
      <c r="AN2372" s="21">
        <v>1.6197961175906175E-3</v>
      </c>
      <c r="AO2372" s="21">
        <v>11.385126407730763</v>
      </c>
      <c r="AP2372" s="21">
        <v>2.4187894710435218</v>
      </c>
      <c r="AQ2372" s="21">
        <v>21.828082640811648</v>
      </c>
      <c r="AR2372" s="21">
        <v>0.55323034710524044</v>
      </c>
      <c r="AS2372" s="21">
        <v>0.1357788734213175</v>
      </c>
      <c r="AT2372" s="21">
        <v>-1.0000000000000022</v>
      </c>
      <c r="AU2372" s="21">
        <v>-1.0000000000000022</v>
      </c>
      <c r="AV2372" s="21">
        <v>0.28619442505550313</v>
      </c>
      <c r="AW2372" s="21">
        <v>31.118402428499561</v>
      </c>
      <c r="AX2372" s="21">
        <v>29.334600347875792</v>
      </c>
      <c r="AY2372" s="21">
        <v>0.10640934640130865</v>
      </c>
      <c r="AZ2372" s="21">
        <v>-27.308465994777301</v>
      </c>
      <c r="BA2372" s="26">
        <v>1371.1185985461673</v>
      </c>
    </row>
    <row r="2373" spans="1:100" x14ac:dyDescent="0.25">
      <c r="A2373">
        <v>5492</v>
      </c>
      <c r="B2373" t="s">
        <v>2673</v>
      </c>
      <c r="C2373" s="26">
        <v>3</v>
      </c>
      <c r="D2373" s="21">
        <v>4.6138657075396079</v>
      </c>
      <c r="E2373" s="21">
        <v>0.20142648238445315</v>
      </c>
      <c r="F2373" s="21">
        <v>-8.5966574693560283E-2</v>
      </c>
      <c r="G2373" s="21">
        <v>-2.8627487869439621E-2</v>
      </c>
      <c r="H2373" s="21">
        <v>0.18371838850433631</v>
      </c>
      <c r="I2373" s="21">
        <v>-2.0693885772347142E-3</v>
      </c>
      <c r="J2373" s="21">
        <v>10.898939995626092</v>
      </c>
      <c r="K2373" s="21">
        <v>0.1816489999271016</v>
      </c>
      <c r="L2373" s="21">
        <v>-0.99999999999999922</v>
      </c>
      <c r="M2373" s="21">
        <v>-0.99999999999999922</v>
      </c>
      <c r="N2373" s="21">
        <v>3.6329799985420341</v>
      </c>
      <c r="O2373" s="21">
        <v>15.484178215296257</v>
      </c>
      <c r="P2373" s="21">
        <v>-0.53682138904529852</v>
      </c>
      <c r="Q2373" s="21">
        <v>-0.36171589428858952</v>
      </c>
      <c r="R2373" s="21">
        <v>-0.22444374158774441</v>
      </c>
      <c r="S2373" s="21">
        <v>0.34242573929305892</v>
      </c>
      <c r="T2373" s="21">
        <v>0.40199678096523522</v>
      </c>
      <c r="U2373" s="21">
        <v>0.62244031407785239</v>
      </c>
      <c r="V2373" s="21">
        <v>-2.1590842855035937E-2</v>
      </c>
      <c r="W2373" s="21">
        <v>46.544919662160439</v>
      </c>
      <c r="X2373" s="21">
        <v>2.9916531671442916</v>
      </c>
      <c r="Y2373" s="21">
        <v>-0.99999999999999922</v>
      </c>
      <c r="Z2373" s="21">
        <v>-0.99999999999999922</v>
      </c>
      <c r="AA2373" s="21">
        <v>92.72831563622276</v>
      </c>
      <c r="AB2373" s="21">
        <v>0.23295412002536314</v>
      </c>
      <c r="AC2373" s="21">
        <v>0.44778874267746582</v>
      </c>
      <c r="AD2373" s="21">
        <v>0.24741393161017231</v>
      </c>
      <c r="AE2373" s="21">
        <v>46.407839715650091</v>
      </c>
      <c r="AF2373" s="21">
        <v>-0.99999999999999922</v>
      </c>
      <c r="AG2373" s="21">
        <v>-0.99999999999999922</v>
      </c>
      <c r="AH2373" s="21">
        <v>-0.99999999999999922</v>
      </c>
      <c r="AI2373" s="21">
        <v>0</v>
      </c>
      <c r="AJ2373" s="21">
        <v>-2.1590842855035937E-2</v>
      </c>
      <c r="AK2373" s="21">
        <v>-4.6461100460735448E-2</v>
      </c>
      <c r="AL2373" s="21">
        <v>0.30170310169017461</v>
      </c>
      <c r="AM2373" s="21">
        <v>0.1401875764203887</v>
      </c>
      <c r="AN2373" s="21">
        <v>0.29201878626100247</v>
      </c>
      <c r="AO2373" s="21">
        <v>3.2723839082060406</v>
      </c>
      <c r="AP2373" s="21">
        <v>8.808985164975935</v>
      </c>
      <c r="AQ2373" s="21">
        <v>57.443859657786483</v>
      </c>
      <c r="AR2373" s="21">
        <v>1.3452719914811109</v>
      </c>
      <c r="AS2373" s="21">
        <v>3.1733021670713923</v>
      </c>
      <c r="AT2373" s="21">
        <v>-0.99999999999999922</v>
      </c>
      <c r="AU2373" s="21">
        <v>-0.99999999999999922</v>
      </c>
      <c r="AV2373" s="21">
        <v>-0.25307122945718408</v>
      </c>
      <c r="AW2373" s="21">
        <v>117.02147901649489</v>
      </c>
      <c r="AX2373" s="21">
        <v>114.8623947309913</v>
      </c>
      <c r="AY2373" s="21">
        <v>0.44089482537537272</v>
      </c>
      <c r="AZ2373" s="21">
        <v>45.079703203696035</v>
      </c>
      <c r="BA2373" s="26">
        <v>1551.4343199984996</v>
      </c>
    </row>
    <row r="2374" spans="1:100" x14ac:dyDescent="0.25">
      <c r="A2374">
        <v>5493</v>
      </c>
      <c r="B2374" t="s">
        <v>2674</v>
      </c>
      <c r="C2374" s="26">
        <v>3</v>
      </c>
      <c r="D2374" s="21">
        <v>4.2508802515660697</v>
      </c>
      <c r="E2374" s="21">
        <v>-0.31672472293870141</v>
      </c>
      <c r="F2374" s="21">
        <v>0.56529154314467256</v>
      </c>
      <c r="G2374" s="21">
        <v>0.4604273932715317</v>
      </c>
      <c r="H2374" s="21">
        <v>0.25984246437553282</v>
      </c>
      <c r="I2374" s="21">
        <v>0</v>
      </c>
      <c r="J2374" s="21">
        <v>15.590547862531968</v>
      </c>
      <c r="K2374" s="21">
        <v>0.25984246437553282</v>
      </c>
      <c r="L2374" s="21">
        <v>-1.0000000000000002</v>
      </c>
      <c r="M2374" s="21">
        <v>-1.0000000000000002</v>
      </c>
      <c r="N2374" s="21">
        <v>5.1968492875106564</v>
      </c>
      <c r="O2374" s="21">
        <v>20.301855507369559</v>
      </c>
      <c r="P2374" s="21">
        <v>-1.6242044247164591</v>
      </c>
      <c r="Q2374" s="21">
        <v>0.33377161723390641</v>
      </c>
      <c r="R2374" s="21">
        <v>-2.1345124698680822E-2</v>
      </c>
      <c r="S2374" s="21">
        <v>0.33333333333333343</v>
      </c>
      <c r="T2374" s="21">
        <v>0.36389774957888654</v>
      </c>
      <c r="U2374" s="21">
        <v>0.3662256092041401</v>
      </c>
      <c r="V2374" s="21">
        <v>-1.5266175044775532E-2</v>
      </c>
      <c r="W2374" s="21">
        <v>31.533922107842095</v>
      </c>
      <c r="X2374" s="21">
        <v>1.8124025974878086</v>
      </c>
      <c r="Y2374" s="21">
        <v>-1.0000000000000002</v>
      </c>
      <c r="Z2374" s="21">
        <v>-1.0000000000000002</v>
      </c>
      <c r="AA2374" s="21">
        <v>50.516486048216457</v>
      </c>
      <c r="AB2374" s="21">
        <v>8.0930874697225125E-2</v>
      </c>
      <c r="AC2374" s="21">
        <v>0.28236251894487158</v>
      </c>
      <c r="AD2374" s="21">
        <v>1.6784787659364149E-2</v>
      </c>
      <c r="AE2374" s="21">
        <v>19.00390906507306</v>
      </c>
      <c r="AF2374" s="21">
        <v>-1.0000000000000002</v>
      </c>
      <c r="AG2374" s="21">
        <v>-1.0000000000000002</v>
      </c>
      <c r="AH2374" s="21">
        <v>-1.0000000000000002</v>
      </c>
      <c r="AI2374" s="21">
        <v>3.3785962054958492E-2</v>
      </c>
      <c r="AJ2374" s="21">
        <v>-1.5266175044775532E-2</v>
      </c>
      <c r="AK2374" s="21">
        <v>0.33088440885517678</v>
      </c>
      <c r="AL2374" s="21">
        <v>0.19415354870463553</v>
      </c>
      <c r="AM2374" s="21">
        <v>8.7749908582869462E-2</v>
      </c>
      <c r="AN2374" s="21">
        <v>6.175312449274075E-3</v>
      </c>
      <c r="AO2374" s="21">
        <v>3.8481697588476198</v>
      </c>
      <c r="AP2374" s="21">
        <v>1.12515055475503</v>
      </c>
      <c r="AQ2374" s="21">
        <v>47.124469970374058</v>
      </c>
      <c r="AR2374" s="21">
        <v>1.0481905170715846</v>
      </c>
      <c r="AS2374" s="21">
        <v>2.0722450618633412</v>
      </c>
      <c r="AT2374" s="21">
        <v>-1.0000000000000002</v>
      </c>
      <c r="AU2374" s="21">
        <v>-1.0000000000000002</v>
      </c>
      <c r="AV2374" s="21">
        <v>0.43908226857285187</v>
      </c>
      <c r="AW2374" s="21">
        <v>71.943492110341069</v>
      </c>
      <c r="AX2374" s="21">
        <v>71.092593846962714</v>
      </c>
      <c r="AY2374" s="21">
        <v>5.7721286736041273E-2</v>
      </c>
      <c r="AZ2374" s="21">
        <v>-8.6093829454438442</v>
      </c>
      <c r="BA2374" s="26">
        <v>1402.3826325692933</v>
      </c>
    </row>
    <row r="2375" spans="1:100" x14ac:dyDescent="0.25">
      <c r="A2375">
        <v>5495</v>
      </c>
      <c r="B2375" t="s">
        <v>1748</v>
      </c>
      <c r="C2375" s="26">
        <v>3</v>
      </c>
      <c r="D2375" s="21">
        <v>4.4640340709716506</v>
      </c>
      <c r="E2375" s="21">
        <v>-1.3721881317741547E-2</v>
      </c>
      <c r="F2375" s="21">
        <v>-0.11486680114659606</v>
      </c>
      <c r="G2375" s="21">
        <v>-0.11486680114659606</v>
      </c>
      <c r="H2375" s="21">
        <v>0.24299474328215309</v>
      </c>
      <c r="I2375" s="21">
        <v>0</v>
      </c>
      <c r="J2375" s="21">
        <v>14.579684596929186</v>
      </c>
      <c r="K2375" s="21">
        <v>0.24299474328215309</v>
      </c>
      <c r="L2375" s="21">
        <v>-0.999999999999999</v>
      </c>
      <c r="M2375" s="21">
        <v>-0.999999999999999</v>
      </c>
      <c r="N2375" s="21">
        <v>4.8598948656430627</v>
      </c>
      <c r="O2375" s="21">
        <v>18.928851866754226</v>
      </c>
      <c r="P2375" s="21">
        <v>7.1719783735752954E-2</v>
      </c>
      <c r="Q2375" s="21">
        <v>-0.71725798023803633</v>
      </c>
      <c r="R2375" s="21">
        <v>-0.28953562100812791</v>
      </c>
      <c r="S2375" s="21">
        <v>0.34930188873887574</v>
      </c>
      <c r="T2375" s="21">
        <v>0.35310913932057469</v>
      </c>
      <c r="U2375" s="21">
        <v>0.18252967796299199</v>
      </c>
      <c r="V2375" s="21">
        <v>-1.5165015034194474E-2</v>
      </c>
      <c r="W2375" s="21">
        <v>25.071237908243791</v>
      </c>
      <c r="X2375" s="21">
        <v>1.1183207124113406</v>
      </c>
      <c r="Y2375" s="21">
        <v>-0.999999999999999</v>
      </c>
      <c r="Z2375" s="21">
        <v>-0.999999999999999</v>
      </c>
      <c r="AA2375" s="21">
        <v>48.792604429628696</v>
      </c>
      <c r="AB2375" s="21">
        <v>0.13831434238213761</v>
      </c>
      <c r="AC2375" s="21">
        <v>0.21739437761625865</v>
      </c>
      <c r="AD2375" s="21">
        <v>0.124509322849464</v>
      </c>
      <c r="AE2375" s="21">
        <v>24.010902142393014</v>
      </c>
      <c r="AF2375" s="21">
        <v>-0.999999999999999</v>
      </c>
      <c r="AG2375" s="21">
        <v>-0.999999999999999</v>
      </c>
      <c r="AH2375" s="21">
        <v>-0.999999999999999</v>
      </c>
      <c r="AI2375" s="21">
        <v>0</v>
      </c>
      <c r="AJ2375" s="21">
        <v>-1.5165015034194474E-2</v>
      </c>
      <c r="AK2375" s="21">
        <v>2.3144733518931971E-2</v>
      </c>
      <c r="AL2375" s="21">
        <v>0.26704201421086893</v>
      </c>
      <c r="AM2375" s="21">
        <v>6.4892229077827546E-3</v>
      </c>
      <c r="AN2375" s="21">
        <v>-0.14955632434469951</v>
      </c>
      <c r="AO2375" s="21">
        <v>0.27795424028922922</v>
      </c>
      <c r="AP2375" s="21">
        <v>-2.4036980375631436</v>
      </c>
      <c r="AQ2375" s="21">
        <v>39.650922505172964</v>
      </c>
      <c r="AR2375" s="21">
        <v>0.86977569098824781</v>
      </c>
      <c r="AS2375" s="21">
        <v>1.3613154556934934</v>
      </c>
      <c r="AT2375" s="21">
        <v>-0.999999999999999</v>
      </c>
      <c r="AU2375" s="21">
        <v>-0.999999999999999</v>
      </c>
      <c r="AV2375" s="21">
        <v>-0.40440242215472433</v>
      </c>
      <c r="AW2375" s="21">
        <v>65.317758258819765</v>
      </c>
      <c r="AX2375" s="21">
        <v>63.801256755400303</v>
      </c>
      <c r="AY2375" s="21">
        <v>7.3276458639827152E-2</v>
      </c>
      <c r="AZ2375" s="21">
        <v>-24.385543473691623</v>
      </c>
      <c r="BA2375" s="26">
        <v>1390.4334729212608</v>
      </c>
      <c r="CU2375" t="e">
        <v>#N/A</v>
      </c>
      <c r="CV2375" t="e">
        <v>#N/A</v>
      </c>
    </row>
    <row r="2376" spans="1:100" x14ac:dyDescent="0.25">
      <c r="A2376">
        <v>5496</v>
      </c>
      <c r="B2376" t="s">
        <v>922</v>
      </c>
      <c r="C2376" s="26">
        <v>3</v>
      </c>
      <c r="D2376" s="21">
        <v>2.8902514504396821</v>
      </c>
      <c r="E2376" s="21">
        <v>0.17060588941887611</v>
      </c>
      <c r="F2376" s="21">
        <v>0.9812096816253203</v>
      </c>
      <c r="G2376" s="21">
        <v>1.0428122478942012</v>
      </c>
      <c r="H2376" s="21">
        <v>0.32429433169653527</v>
      </c>
      <c r="I2376" s="21">
        <v>0</v>
      </c>
      <c r="J2376" s="21">
        <v>19.457659901792116</v>
      </c>
      <c r="K2376" s="21">
        <v>0.32429433169653527</v>
      </c>
      <c r="L2376" s="21">
        <v>-1.0000000000000009</v>
      </c>
      <c r="M2376" s="21">
        <v>-1.0000000000000009</v>
      </c>
      <c r="N2376" s="21">
        <v>6.4858866339307069</v>
      </c>
      <c r="O2376" s="21">
        <v>23.390723600126005</v>
      </c>
      <c r="P2376" s="21">
        <v>-0.18563956397226219</v>
      </c>
      <c r="Q2376" s="21">
        <v>-0.74463700023771606</v>
      </c>
      <c r="R2376" s="21">
        <v>-0.22864353755320879</v>
      </c>
      <c r="S2376" s="21">
        <v>0.3333333333333337</v>
      </c>
      <c r="T2376" s="21">
        <v>0.26730153211959451</v>
      </c>
      <c r="U2376" s="21">
        <v>4.0378893944508366E-2</v>
      </c>
      <c r="V2376" s="21">
        <v>0</v>
      </c>
      <c r="W2376" s="21">
        <v>12.668777108036059</v>
      </c>
      <c r="X2376" s="21">
        <v>0.3870089872708079</v>
      </c>
      <c r="Y2376" s="21">
        <v>-1.0000000000000009</v>
      </c>
      <c r="Z2376" s="21">
        <v>-1.0000000000000009</v>
      </c>
      <c r="AA2376" s="21">
        <v>49.219877227442531</v>
      </c>
      <c r="AB2376" s="21">
        <v>0.10775593926794566</v>
      </c>
      <c r="AC2376" s="21">
        <v>0.15206280754730836</v>
      </c>
      <c r="AD2376" s="21">
        <v>0.47577612632393995</v>
      </c>
      <c r="AE2376" s="21">
        <v>36.779743656959667</v>
      </c>
      <c r="AF2376" s="21">
        <v>-1.0000000000000009</v>
      </c>
      <c r="AG2376" s="21">
        <v>-1.0000000000000009</v>
      </c>
      <c r="AH2376" s="21">
        <v>-1.0000000000000009</v>
      </c>
      <c r="AI2376" s="21">
        <v>2.4537928308132135E-2</v>
      </c>
      <c r="AJ2376" s="21">
        <v>0</v>
      </c>
      <c r="AK2376" s="21">
        <v>0.29204959128971403</v>
      </c>
      <c r="AL2376" s="21">
        <v>0.46567951525937179</v>
      </c>
      <c r="AM2376" s="21">
        <v>8.583629792847973E-2</v>
      </c>
      <c r="AN2376" s="21">
        <v>8.4160339903968095E-3</v>
      </c>
      <c r="AO2376" s="21">
        <v>3.6061554046605639</v>
      </c>
      <c r="AP2376" s="21">
        <v>2.5387984260567791</v>
      </c>
      <c r="AQ2376" s="21">
        <v>32.12643700982818</v>
      </c>
      <c r="AR2376" s="21">
        <v>0.64101375939743654</v>
      </c>
      <c r="AS2376" s="21">
        <v>0.711303318967343</v>
      </c>
      <c r="AT2376" s="21">
        <v>-1.0000000000000009</v>
      </c>
      <c r="AU2376" s="21">
        <v>-1.0000000000000009</v>
      </c>
      <c r="AV2376" s="21">
        <v>0.81416871034099403</v>
      </c>
      <c r="AW2376" s="21">
        <v>75.149399253625319</v>
      </c>
      <c r="AX2376" s="21">
        <v>75.640157819787959</v>
      </c>
      <c r="AY2376" s="21">
        <v>6.648089580016589E-2</v>
      </c>
      <c r="AZ2376" s="21">
        <v>-29.636789283950041</v>
      </c>
      <c r="BA2376" s="26">
        <v>1423.8816915464772</v>
      </c>
    </row>
    <row r="2377" spans="1:100" x14ac:dyDescent="0.25">
      <c r="A2377">
        <v>5498</v>
      </c>
      <c r="B2377" t="s">
        <v>2675</v>
      </c>
      <c r="C2377" s="26">
        <v>3</v>
      </c>
      <c r="D2377" s="21">
        <v>5.6993035390658058</v>
      </c>
      <c r="E2377" s="21">
        <v>7.182119306926766E-3</v>
      </c>
      <c r="F2377" s="21">
        <v>5.7693305773847861E-2</v>
      </c>
      <c r="G2377" s="21">
        <v>6.1015968752490782E-2</v>
      </c>
      <c r="H2377" s="21">
        <v>0.2816575943880934</v>
      </c>
      <c r="I2377" s="21">
        <v>0</v>
      </c>
      <c r="J2377" s="21">
        <v>16.899455663285604</v>
      </c>
      <c r="K2377" s="21">
        <v>0.2816575943880934</v>
      </c>
      <c r="L2377" s="21">
        <v>-0.99999999999999978</v>
      </c>
      <c r="M2377" s="21">
        <v>-0.99999999999999978</v>
      </c>
      <c r="N2377" s="21">
        <v>5.6331518877618683</v>
      </c>
      <c r="O2377" s="21">
        <v>22.659775171103902</v>
      </c>
      <c r="P2377" s="21">
        <v>-3.5705228720885593E-2</v>
      </c>
      <c r="Q2377" s="21">
        <v>-0.70091290074232071</v>
      </c>
      <c r="R2377" s="21">
        <v>-0.21952608251495032</v>
      </c>
      <c r="S2377" s="21">
        <v>0.33333333333333315</v>
      </c>
      <c r="T2377" s="21">
        <v>0.36113090375386508</v>
      </c>
      <c r="U2377" s="21">
        <v>0.14195001310370256</v>
      </c>
      <c r="V2377" s="21">
        <v>0</v>
      </c>
      <c r="W2377" s="21">
        <v>22.1902662321123</v>
      </c>
      <c r="X2377" s="21">
        <v>1.0122672659859049</v>
      </c>
      <c r="Y2377" s="21">
        <v>-0.99999999999999978</v>
      </c>
      <c r="Z2377" s="21">
        <v>-0.99999999999999978</v>
      </c>
      <c r="AA2377" s="21">
        <v>78.554940217752204</v>
      </c>
      <c r="AB2377" s="21">
        <v>0.39363591464332054</v>
      </c>
      <c r="AC2377" s="21">
        <v>0.28800245246210049</v>
      </c>
      <c r="AD2377" s="21">
        <v>0.45004563425767596</v>
      </c>
      <c r="AE2377" s="21">
        <v>56.584200068154843</v>
      </c>
      <c r="AF2377" s="21">
        <v>-0.99999999999999978</v>
      </c>
      <c r="AG2377" s="21">
        <v>-0.99999999999999978</v>
      </c>
      <c r="AH2377" s="21">
        <v>-0.99999999999999978</v>
      </c>
      <c r="AI2377" s="21">
        <v>0</v>
      </c>
      <c r="AJ2377" s="21">
        <v>0</v>
      </c>
      <c r="AK2377" s="21">
        <v>1.7679396234572046E-2</v>
      </c>
      <c r="AL2377" s="21">
        <v>4.6079859108726431E-2</v>
      </c>
      <c r="AM2377" s="21">
        <v>-8.0768931479658246E-2</v>
      </c>
      <c r="AN2377" s="21">
        <v>0.13956515202480044</v>
      </c>
      <c r="AO2377" s="21">
        <v>-1.9308263058185959</v>
      </c>
      <c r="AP2377" s="21">
        <v>3.7195280961636428</v>
      </c>
      <c r="AQ2377" s="21">
        <v>39.089721895397894</v>
      </c>
      <c r="AR2377" s="21">
        <v>0.8364142501909011</v>
      </c>
      <c r="AS2377" s="21">
        <v>1.2939248603739986</v>
      </c>
      <c r="AT2377" s="21">
        <v>-0.99999999999999978</v>
      </c>
      <c r="AU2377" s="21">
        <v>-0.99999999999999978</v>
      </c>
      <c r="AV2377" s="21">
        <v>-0.15851011376245946</v>
      </c>
      <c r="AW2377" s="21">
        <v>104.93424348501976</v>
      </c>
      <c r="AX2377" s="21">
        <v>104.93424348501976</v>
      </c>
      <c r="AY2377" s="21">
        <v>0.29074396311903178</v>
      </c>
      <c r="AZ2377" s="21">
        <v>50.028014876460013</v>
      </c>
      <c r="BA2377" s="26">
        <v>1503.1506738203914</v>
      </c>
    </row>
    <row r="2378" spans="1:100" x14ac:dyDescent="0.25">
      <c r="A2378">
        <v>5499</v>
      </c>
      <c r="B2378" t="s">
        <v>2676</v>
      </c>
      <c r="C2378" s="26">
        <v>3</v>
      </c>
      <c r="D2378" s="21">
        <v>4.923177362599878</v>
      </c>
      <c r="E2378" s="21">
        <v>-3.1171427003417766E-3</v>
      </c>
      <c r="F2378" s="21">
        <v>-0.95392793413769517</v>
      </c>
      <c r="G2378" s="21">
        <v>-0.95392793413769517</v>
      </c>
      <c r="H2378" s="21">
        <v>0.56846145224901501</v>
      </c>
      <c r="I2378" s="21">
        <v>0</v>
      </c>
      <c r="J2378" s="21">
        <v>34.107687134940882</v>
      </c>
      <c r="K2378" s="21">
        <v>0.56846145224901501</v>
      </c>
      <c r="L2378" s="21">
        <v>-1.0000000000000009</v>
      </c>
      <c r="M2378" s="21">
        <v>-1.0000000000000009</v>
      </c>
      <c r="N2378" s="21">
        <v>11.36922904498029</v>
      </c>
      <c r="O2378" s="21">
        <v>38.076936563403059</v>
      </c>
      <c r="P2378" s="21">
        <v>1.9614511561114274E-2</v>
      </c>
      <c r="Q2378" s="21">
        <v>8.8979940351704077</v>
      </c>
      <c r="R2378" s="21">
        <v>3.0429698890111032</v>
      </c>
      <c r="S2378" s="21">
        <v>0.33766906308788114</v>
      </c>
      <c r="T2378" s="21">
        <v>0.36799009006713096</v>
      </c>
      <c r="U2378" s="21">
        <v>0.65355847768599462</v>
      </c>
      <c r="V2378" s="21">
        <v>0</v>
      </c>
      <c r="W2378" s="21">
        <v>31.630247143679689</v>
      </c>
      <c r="X2378" s="21">
        <v>2.7860883683837732</v>
      </c>
      <c r="Y2378" s="21">
        <v>-1.0000000000000009</v>
      </c>
      <c r="Z2378" s="21">
        <v>-1.0000000000000009</v>
      </c>
      <c r="AA2378" s="21">
        <v>57.675356333642981</v>
      </c>
      <c r="AB2378" s="21">
        <v>-5.3904361724675706E-2</v>
      </c>
      <c r="AC2378" s="21">
        <v>0.20351166227640055</v>
      </c>
      <c r="AD2378" s="21">
        <v>0.31043548546731903</v>
      </c>
      <c r="AE2378" s="21">
        <v>23.002139300952216</v>
      </c>
      <c r="AF2378" s="21">
        <v>-1.0000000000000009</v>
      </c>
      <c r="AG2378" s="21">
        <v>-1.0000000000000009</v>
      </c>
      <c r="AH2378" s="21">
        <v>-1.0000000000000009</v>
      </c>
      <c r="AI2378" s="21">
        <v>0.15078174783136994</v>
      </c>
      <c r="AJ2378" s="21">
        <v>0</v>
      </c>
      <c r="AK2378" s="21">
        <v>6.075114539135127E-2</v>
      </c>
      <c r="AL2378" s="21">
        <v>-9.7754768365519176E-2</v>
      </c>
      <c r="AM2378" s="21">
        <v>0.12661062565044598</v>
      </c>
      <c r="AN2378" s="21">
        <v>-0.12275242705484299</v>
      </c>
      <c r="AO2378" s="21">
        <v>3.4690213682179039</v>
      </c>
      <c r="AP2378" s="21">
        <v>-3.5575845181986701</v>
      </c>
      <c r="AQ2378" s="21">
        <v>65.737934278620585</v>
      </c>
      <c r="AR2378" s="21">
        <v>1.3592176308410071</v>
      </c>
      <c r="AS2378" s="21">
        <v>3.3545498206327871</v>
      </c>
      <c r="AT2378" s="21">
        <v>-1.0000000000000009</v>
      </c>
      <c r="AU2378" s="21">
        <v>-1.0000000000000009</v>
      </c>
      <c r="AV2378" s="21">
        <v>2.08904195487341</v>
      </c>
      <c r="AW2378" s="21">
        <v>92.194708378847409</v>
      </c>
      <c r="AX2378" s="21">
        <v>95.210343335474803</v>
      </c>
      <c r="AY2378" s="21">
        <v>0.20069097418736381</v>
      </c>
      <c r="AZ2378" s="21">
        <v>21.417047407866576</v>
      </c>
      <c r="BA2378" s="26">
        <v>1484.7037371145868</v>
      </c>
    </row>
    <row r="2379" spans="1:100" x14ac:dyDescent="0.25">
      <c r="A2379">
        <v>5500</v>
      </c>
      <c r="B2379" t="s">
        <v>2677</v>
      </c>
      <c r="C2379" s="26">
        <v>2</v>
      </c>
      <c r="D2379" s="21">
        <v>2.4852236134346759</v>
      </c>
      <c r="E2379" s="21">
        <v>-0.27692776262501739</v>
      </c>
      <c r="F2379" s="21">
        <v>-0.6126431015892454</v>
      </c>
      <c r="G2379" s="21">
        <v>-0.60775830183257562</v>
      </c>
      <c r="H2379" s="21">
        <v>-7.3505241739488233E-2</v>
      </c>
      <c r="I2379" s="21">
        <v>0</v>
      </c>
      <c r="J2379" s="21">
        <v>-4.4103145043692935</v>
      </c>
      <c r="K2379" s="21">
        <v>-7.3505241739488233E-2</v>
      </c>
      <c r="L2379" s="21">
        <v>-1</v>
      </c>
      <c r="M2379" s="21">
        <v>-1</v>
      </c>
      <c r="N2379" s="21">
        <v>-1.4701048347897645</v>
      </c>
      <c r="O2379" s="21">
        <v>-0.73629485590804045</v>
      </c>
      <c r="P2379" s="21">
        <v>-1.2347128110403891</v>
      </c>
      <c r="Q2379" s="21">
        <v>-2.5975853729257778</v>
      </c>
      <c r="R2379" s="21">
        <v>-0.85168031907454234</v>
      </c>
      <c r="S2379" s="21">
        <v>0.30111446225055871</v>
      </c>
      <c r="T2379" s="21">
        <v>0.16038659357353666</v>
      </c>
      <c r="U2379" s="21">
        <v>-7.566878382095954E-2</v>
      </c>
      <c r="V2379" s="21">
        <v>-1.9636550490158527E-2</v>
      </c>
      <c r="W2379" s="21">
        <v>14.643046987333507</v>
      </c>
      <c r="X2379" s="21">
        <v>9.2752944539478355E-2</v>
      </c>
      <c r="Y2379" s="21">
        <v>-1</v>
      </c>
      <c r="Z2379" s="21">
        <v>-1</v>
      </c>
      <c r="AA2379" s="21">
        <v>22.495595921005378</v>
      </c>
      <c r="AB2379" s="21">
        <v>-5.4514270443207904E-2</v>
      </c>
      <c r="AC2379" s="21">
        <v>-5.4365893296627776E-2</v>
      </c>
      <c r="AD2379" s="21">
        <v>-5.7480166965762677E-2</v>
      </c>
      <c r="AE2379" s="21">
        <v>1.7813889010168538</v>
      </c>
      <c r="AF2379" s="21">
        <v>-1</v>
      </c>
      <c r="AG2379" s="21">
        <v>-1</v>
      </c>
      <c r="AH2379" s="21">
        <v>-1</v>
      </c>
      <c r="AI2379" s="21">
        <v>-1.1034592292873237E-2</v>
      </c>
      <c r="AJ2379" s="21">
        <v>-1.9636550490158527E-2</v>
      </c>
      <c r="AK2379" s="21">
        <v>0.2975836377083792</v>
      </c>
      <c r="AL2379" s="21">
        <v>-0.12575568071913185</v>
      </c>
      <c r="AM2379" s="21">
        <v>0.33825702937975122</v>
      </c>
      <c r="AN2379" s="21">
        <v>-0.15481616916469748</v>
      </c>
      <c r="AO2379" s="21">
        <v>9.0003680741621253</v>
      </c>
      <c r="AP2379" s="21">
        <v>-3.5552067838395436</v>
      </c>
      <c r="AQ2379" s="21">
        <v>19.211154804061529</v>
      </c>
      <c r="AR2379" s="21">
        <v>0.46833891687456264</v>
      </c>
      <c r="AS2379" s="21">
        <v>0.15599841364070144</v>
      </c>
      <c r="AT2379" s="21">
        <v>-1</v>
      </c>
      <c r="AU2379" s="21">
        <v>-1</v>
      </c>
      <c r="AV2379" s="21">
        <v>-1.0784977328775223</v>
      </c>
      <c r="AW2379" s="21">
        <v>31.368206986573195</v>
      </c>
      <c r="AX2379" s="21">
        <v>31.174895694116266</v>
      </c>
      <c r="AY2379" s="21">
        <v>-1.4008160675805292E-2</v>
      </c>
      <c r="AZ2379" s="21">
        <v>-31.652878397863592</v>
      </c>
      <c r="BA2379" s="26">
        <v>1321.9475266144843</v>
      </c>
    </row>
    <row r="2380" spans="1:100" x14ac:dyDescent="0.25">
      <c r="A2380">
        <v>5501</v>
      </c>
      <c r="B2380" t="s">
        <v>2678</v>
      </c>
      <c r="C2380" s="26">
        <v>3</v>
      </c>
      <c r="D2380" s="21">
        <v>4.8587290442678235</v>
      </c>
      <c r="E2380" s="21">
        <v>0</v>
      </c>
      <c r="F2380" s="21">
        <v>-6.8886934384920157E-3</v>
      </c>
      <c r="G2380" s="21">
        <v>-6.8886934384920157E-3</v>
      </c>
      <c r="H2380" s="21">
        <v>0.26803740443193308</v>
      </c>
      <c r="I2380" s="21">
        <v>0</v>
      </c>
      <c r="J2380" s="21">
        <v>16.082244265915978</v>
      </c>
      <c r="K2380" s="21">
        <v>0.26803740443193308</v>
      </c>
      <c r="L2380" s="21">
        <v>-0.99999999999999978</v>
      </c>
      <c r="M2380" s="21">
        <v>-0.99999999999999978</v>
      </c>
      <c r="N2380" s="21">
        <v>5.3607480886386609</v>
      </c>
      <c r="O2380" s="21">
        <v>20.934084616745324</v>
      </c>
      <c r="P2380" s="21">
        <v>-0.18188002302814571</v>
      </c>
      <c r="Q2380" s="21">
        <v>0.16941382083305886</v>
      </c>
      <c r="R2380" s="21">
        <v>6.1205469824826303E-2</v>
      </c>
      <c r="S2380" s="21">
        <v>0.33333333333333337</v>
      </c>
      <c r="T2380" s="21">
        <v>0.33667376990074427</v>
      </c>
      <c r="U2380" s="21">
        <v>0.44986827257315842</v>
      </c>
      <c r="V2380" s="21">
        <v>-1.8571485086562975E-3</v>
      </c>
      <c r="W2380" s="21">
        <v>33.999232914665825</v>
      </c>
      <c r="X2380" s="21">
        <v>2.19364033461025</v>
      </c>
      <c r="Y2380" s="21">
        <v>-0.99999999999999978</v>
      </c>
      <c r="Z2380" s="21">
        <v>-0.99999999999999978</v>
      </c>
      <c r="AA2380" s="21">
        <v>65.144929447075768</v>
      </c>
      <c r="AB2380" s="21">
        <v>0.35643234601035412</v>
      </c>
      <c r="AC2380" s="21">
        <v>7.9803830297495507E-2</v>
      </c>
      <c r="AD2380" s="21">
        <v>0.18545364494385219</v>
      </c>
      <c r="AE2380" s="21">
        <v>31.084491062585077</v>
      </c>
      <c r="AF2380" s="21">
        <v>-0.99999999999999978</v>
      </c>
      <c r="AG2380" s="21">
        <v>-0.99999999999999978</v>
      </c>
      <c r="AH2380" s="21">
        <v>-0.99999999999999978</v>
      </c>
      <c r="AI2380" s="21">
        <v>0</v>
      </c>
      <c r="AJ2380" s="21">
        <v>-1.8571485086562975E-3</v>
      </c>
      <c r="AK2380" s="21">
        <v>0.26029754003695982</v>
      </c>
      <c r="AL2380" s="21">
        <v>0.45502187357690088</v>
      </c>
      <c r="AM2380" s="21">
        <v>1.3036635580172849E-2</v>
      </c>
      <c r="AN2380" s="21">
        <v>7.1382974584797129E-2</v>
      </c>
      <c r="AO2380" s="21">
        <v>1.6274035896891204</v>
      </c>
      <c r="AP2380" s="21">
        <v>4.0596837325044328</v>
      </c>
      <c r="AQ2380" s="21">
        <v>50.081477180581835</v>
      </c>
      <c r="AR2380" s="21">
        <v>1.1180182272985801</v>
      </c>
      <c r="AS2380" s="21">
        <v>2.4616777390421838</v>
      </c>
      <c r="AT2380" s="21">
        <v>-0.99999999999999978</v>
      </c>
      <c r="AU2380" s="21">
        <v>-0.99999999999999978</v>
      </c>
      <c r="AV2380" s="21">
        <v>5.4316776386334288E-2</v>
      </c>
      <c r="AW2380" s="21">
        <v>90.13869779632553</v>
      </c>
      <c r="AX2380" s="21">
        <v>89.952982945459908</v>
      </c>
      <c r="AY2380" s="21">
        <v>0.26374206731322353</v>
      </c>
      <c r="AZ2380" s="21">
        <v>34.575230006640879</v>
      </c>
      <c r="BA2380" s="26">
        <v>1518.9296514171849</v>
      </c>
      <c r="CU2380" t="e">
        <v>#N/A</v>
      </c>
      <c r="CV2380" t="e">
        <v>#N/A</v>
      </c>
    </row>
    <row r="2381" spans="1:100" x14ac:dyDescent="0.25">
      <c r="A2381">
        <v>5502</v>
      </c>
      <c r="B2381" t="s">
        <v>2679</v>
      </c>
      <c r="C2381" s="26">
        <v>3</v>
      </c>
      <c r="D2381" s="21">
        <v>4.1628151533362221</v>
      </c>
      <c r="E2381" s="21">
        <v>0</v>
      </c>
      <c r="F2381" s="21">
        <v>0.10871494120379757</v>
      </c>
      <c r="G2381" s="21">
        <v>0.10871494120379757</v>
      </c>
      <c r="H2381" s="21">
        <v>0.12369603807018707</v>
      </c>
      <c r="I2381" s="21">
        <v>0</v>
      </c>
      <c r="J2381" s="21">
        <v>7.4217622842112236</v>
      </c>
      <c r="K2381" s="21">
        <v>0.12369603807018707</v>
      </c>
      <c r="L2381" s="21">
        <v>-1.0000000000000011</v>
      </c>
      <c r="M2381" s="21">
        <v>-1.0000000000000011</v>
      </c>
      <c r="N2381" s="21">
        <v>2.4739207614037406</v>
      </c>
      <c r="O2381" s="21">
        <v>11.69329237875124</v>
      </c>
      <c r="P2381" s="21">
        <v>-0.27087928616689211</v>
      </c>
      <c r="Q2381" s="21">
        <v>2.6776850376582191</v>
      </c>
      <c r="R2381" s="21">
        <v>0.86899822995459663</v>
      </c>
      <c r="S2381" s="21">
        <v>0.33333333333333359</v>
      </c>
      <c r="T2381" s="21">
        <v>0.35485339628225954</v>
      </c>
      <c r="U2381" s="21">
        <v>0.35555854087758232</v>
      </c>
      <c r="V2381" s="21">
        <v>0</v>
      </c>
      <c r="W2381" s="21">
        <v>36.801969296919538</v>
      </c>
      <c r="X2381" s="21">
        <v>2.008244918004662</v>
      </c>
      <c r="Y2381" s="21">
        <v>-1.0000000000000011</v>
      </c>
      <c r="Z2381" s="21">
        <v>-1.0000000000000011</v>
      </c>
      <c r="AA2381" s="21">
        <v>99.979494812611676</v>
      </c>
      <c r="AB2381" s="21">
        <v>0.46553662988503342</v>
      </c>
      <c r="AC2381" s="21">
        <v>0.43017657534307724</v>
      </c>
      <c r="AD2381" s="21">
        <v>0.35045734048664057</v>
      </c>
      <c r="AE2381" s="21">
        <v>62.308527285737554</v>
      </c>
      <c r="AF2381" s="21">
        <v>-1.0000000000000011</v>
      </c>
      <c r="AG2381" s="21">
        <v>-1.0000000000000011</v>
      </c>
      <c r="AH2381" s="21">
        <v>-1.0000000000000011</v>
      </c>
      <c r="AI2381" s="21">
        <v>0</v>
      </c>
      <c r="AJ2381" s="21">
        <v>0</v>
      </c>
      <c r="AK2381" s="21">
        <v>0.18974001211794611</v>
      </c>
      <c r="AL2381" s="21">
        <v>0.34957170019013706</v>
      </c>
      <c r="AM2381" s="21">
        <v>6.311903441202775E-2</v>
      </c>
      <c r="AN2381" s="21">
        <v>0.16611363467412646</v>
      </c>
      <c r="AO2381" s="21">
        <v>2.5266759208904239</v>
      </c>
      <c r="AP2381" s="21">
        <v>5.9006993678038455</v>
      </c>
      <c r="AQ2381" s="21">
        <v>44.223731581130764</v>
      </c>
      <c r="AR2381" s="21">
        <v>1.0437452704931762</v>
      </c>
      <c r="AS2381" s="21">
        <v>2.1319409560748497</v>
      </c>
      <c r="AT2381" s="21">
        <v>-1.0000000000000011</v>
      </c>
      <c r="AU2381" s="21">
        <v>-1.0000000000000011</v>
      </c>
      <c r="AV2381" s="21">
        <v>0.97771317115839373</v>
      </c>
      <c r="AW2381" s="21">
        <v>117.5734865591668</v>
      </c>
      <c r="AX2381" s="21">
        <v>117.5734865591668</v>
      </c>
      <c r="AY2381" s="21">
        <v>0.47803914545299064</v>
      </c>
      <c r="AZ2381" s="21">
        <v>52.509625003537998</v>
      </c>
      <c r="BA2381" s="26">
        <v>1526.6568700891485</v>
      </c>
      <c r="CU2381" t="e">
        <v>#N/A</v>
      </c>
      <c r="CV2381" t="e">
        <v>#N/A</v>
      </c>
    </row>
    <row r="2382" spans="1:100" x14ac:dyDescent="0.25">
      <c r="A2382">
        <v>5503</v>
      </c>
      <c r="B2382" t="s">
        <v>2680</v>
      </c>
      <c r="C2382" s="26">
        <v>2</v>
      </c>
      <c r="D2382" s="21">
        <v>2.7341717138331711</v>
      </c>
      <c r="E2382" s="21">
        <v>-0.22162939911173793</v>
      </c>
      <c r="F2382" s="21">
        <v>-0.47494413588414752</v>
      </c>
      <c r="G2382" s="21">
        <v>-0.46943403221075974</v>
      </c>
      <c r="H2382" s="21">
        <v>-4.4888777129723931E-2</v>
      </c>
      <c r="I2382" s="21">
        <v>0</v>
      </c>
      <c r="J2382" s="21">
        <v>-2.6933266277834358</v>
      </c>
      <c r="K2382" s="21">
        <v>-4.4888777129723931E-2</v>
      </c>
      <c r="L2382" s="21">
        <v>-1</v>
      </c>
      <c r="M2382" s="21">
        <v>-1</v>
      </c>
      <c r="N2382" s="21">
        <v>-0.89777554259447845</v>
      </c>
      <c r="O2382" s="21">
        <v>1.0472066264317714</v>
      </c>
      <c r="P2382" s="21">
        <v>-0.95465615803089143</v>
      </c>
      <c r="Q2382" s="21">
        <v>-1.9430202671184291</v>
      </c>
      <c r="R2382" s="21">
        <v>-0.63668945538152144</v>
      </c>
      <c r="S2382" s="21">
        <v>0.30646369722418149</v>
      </c>
      <c r="T2382" s="21">
        <v>0.1829711710303836</v>
      </c>
      <c r="U2382" s="21">
        <v>-4.7702728239000708E-2</v>
      </c>
      <c r="V2382" s="21">
        <v>-1.5938639756018218E-2</v>
      </c>
      <c r="W2382" s="21">
        <v>16.408101544235393</v>
      </c>
      <c r="X2382" s="21">
        <v>0.22230845488779727</v>
      </c>
      <c r="Y2382" s="21">
        <v>-1</v>
      </c>
      <c r="Z2382" s="21">
        <v>-1</v>
      </c>
      <c r="AA2382" s="21">
        <v>26.129558965976347</v>
      </c>
      <c r="AB2382" s="21">
        <v>-2.3145125260824698E-2</v>
      </c>
      <c r="AC2382" s="21">
        <v>-2.2984843598588711E-2</v>
      </c>
      <c r="AD2382" s="21">
        <v>-2.6368604014508037E-2</v>
      </c>
      <c r="AE2382" s="21">
        <v>4.6713179673380392</v>
      </c>
      <c r="AF2382" s="21">
        <v>-1</v>
      </c>
      <c r="AG2382" s="21">
        <v>-1</v>
      </c>
      <c r="AH2382" s="21">
        <v>-1</v>
      </c>
      <c r="AI2382" s="21">
        <v>-9.0068702905807593E-3</v>
      </c>
      <c r="AJ2382" s="21">
        <v>-1.5938639756018218E-2</v>
      </c>
      <c r="AK2382" s="21">
        <v>0.25979190665459806</v>
      </c>
      <c r="AL2382" s="21">
        <v>-8.7963949665350719E-2</v>
      </c>
      <c r="AM2382" s="21">
        <v>0.29424011694545255</v>
      </c>
      <c r="AN2382" s="21">
        <v>-0.11079925673039877</v>
      </c>
      <c r="AO2382" s="21">
        <v>7.8795250822526341</v>
      </c>
      <c r="AP2382" s="21">
        <v>-2.4343637919300534</v>
      </c>
      <c r="AQ2382" s="21">
        <v>21.090179956250953</v>
      </c>
      <c r="AR2382" s="21">
        <v>0.50969993848542572</v>
      </c>
      <c r="AS2382" s="21">
        <v>0.2897547680289676</v>
      </c>
      <c r="AT2382" s="21">
        <v>-1</v>
      </c>
      <c r="AU2382" s="21">
        <v>-1</v>
      </c>
      <c r="AV2382" s="21">
        <v>-0.79319619981733835</v>
      </c>
      <c r="AW2382" s="21">
        <v>35.556083523365785</v>
      </c>
      <c r="AX2382" s="21">
        <v>35.417636083536863</v>
      </c>
      <c r="AY2382" s="21">
        <v>1.8249719402414821E-2</v>
      </c>
      <c r="AZ2382" s="21">
        <v>-26.001539080110472</v>
      </c>
      <c r="BA2382" s="26">
        <v>1377.4691854080979</v>
      </c>
    </row>
    <row r="2383" spans="1:100" x14ac:dyDescent="0.25">
      <c r="A2383">
        <v>5504</v>
      </c>
      <c r="B2383" t="s">
        <v>2681</v>
      </c>
      <c r="C2383" s="26">
        <v>3</v>
      </c>
      <c r="D2383" s="21">
        <v>1.8735499986448498</v>
      </c>
      <c r="E2383" s="21">
        <v>-1.6537472205770558E-2</v>
      </c>
      <c r="F2383" s="21">
        <v>-0.2145451341183115</v>
      </c>
      <c r="G2383" s="21">
        <v>-0.2145451341183115</v>
      </c>
      <c r="H2383" s="21">
        <v>-2.7466065873178892E-2</v>
      </c>
      <c r="I2383" s="21">
        <v>0</v>
      </c>
      <c r="J2383" s="21">
        <v>-1.6479639523907346</v>
      </c>
      <c r="K2383" s="21">
        <v>-2.7466065873178892E-2</v>
      </c>
      <c r="L2383" s="21">
        <v>-1.0000000000000007</v>
      </c>
      <c r="M2383" s="21">
        <v>-1.0000000000000007</v>
      </c>
      <c r="N2383" s="21">
        <v>-0.54932131746357782</v>
      </c>
      <c r="O2383" s="21">
        <v>1.1040912135799497E-2</v>
      </c>
      <c r="P2383" s="21">
        <v>-0.14963272188824656</v>
      </c>
      <c r="Q2383" s="21">
        <v>-0.37320059660607546</v>
      </c>
      <c r="R2383" s="21">
        <v>-9.1483549309435169E-2</v>
      </c>
      <c r="S2383" s="21">
        <v>0.33333333333333343</v>
      </c>
      <c r="T2383" s="21">
        <v>0.28456243142758481</v>
      </c>
      <c r="U2383" s="21">
        <v>7.2694827242351517E-2</v>
      </c>
      <c r="V2383" s="21">
        <v>6.5873501560009626E-3</v>
      </c>
      <c r="W2383" s="21">
        <v>28.985760321297992</v>
      </c>
      <c r="X2383" s="21">
        <v>0.91481357478044989</v>
      </c>
      <c r="Y2383" s="21">
        <v>-1.0000000000000007</v>
      </c>
      <c r="Z2383" s="21">
        <v>-1.0000000000000007</v>
      </c>
      <c r="AA2383" s="21">
        <v>40.430649444699348</v>
      </c>
      <c r="AB2383" s="21">
        <v>0.16064828524920022</v>
      </c>
      <c r="AC2383" s="21">
        <v>-0.16331099534300245</v>
      </c>
      <c r="AD2383" s="21">
        <v>0.23339016354801811</v>
      </c>
      <c r="AE2383" s="21">
        <v>11.536372672710808</v>
      </c>
      <c r="AF2383" s="21">
        <v>-1.0000000000000007</v>
      </c>
      <c r="AG2383" s="21">
        <v>-1.0000000000000007</v>
      </c>
      <c r="AH2383" s="21">
        <v>-1.0000000000000007</v>
      </c>
      <c r="AI2383" s="21">
        <v>0</v>
      </c>
      <c r="AJ2383" s="21">
        <v>6.5873501560009626E-3</v>
      </c>
      <c r="AK2383" s="21">
        <v>0.43733246639142148</v>
      </c>
      <c r="AL2383" s="21">
        <v>4.5208278729032596E-2</v>
      </c>
      <c r="AM2383" s="21">
        <v>0.11255364098080421</v>
      </c>
      <c r="AN2383" s="21">
        <v>3.641725977918242E-2</v>
      </c>
      <c r="AO2383" s="21">
        <v>5.0005033564772114</v>
      </c>
      <c r="AP2383" s="21">
        <v>1.1364728881247235</v>
      </c>
      <c r="AQ2383" s="21">
        <v>27.337796368907263</v>
      </c>
      <c r="AR2383" s="21">
        <v>0.69717794215927098</v>
      </c>
      <c r="AS2383" s="21">
        <v>0.88734750890727132</v>
      </c>
      <c r="AT2383" s="21">
        <v>-1.0000000000000007</v>
      </c>
      <c r="AU2383" s="21">
        <v>-1.0000000000000007</v>
      </c>
      <c r="AV2383" s="21">
        <v>-0.30602868342774669</v>
      </c>
      <c r="AW2383" s="21">
        <v>41.578163244959882</v>
      </c>
      <c r="AX2383" s="21">
        <v>42.236898260559975</v>
      </c>
      <c r="AY2383" s="21">
        <v>2.3821544648165584E-2</v>
      </c>
      <c r="AZ2383" s="21">
        <v>-28.995653823787869</v>
      </c>
      <c r="BA2383" s="26">
        <v>1345.6977404739494</v>
      </c>
    </row>
    <row r="2384" spans="1:100" x14ac:dyDescent="0.25">
      <c r="A2384">
        <v>5505</v>
      </c>
      <c r="B2384" t="s">
        <v>2682</v>
      </c>
      <c r="C2384" s="26">
        <v>3</v>
      </c>
      <c r="D2384" s="21">
        <v>3.5490288320615027</v>
      </c>
      <c r="E2384" s="21">
        <v>0</v>
      </c>
      <c r="F2384" s="21">
        <v>-0.12612194672995106</v>
      </c>
      <c r="G2384" s="21">
        <v>-0.12612194672995106</v>
      </c>
      <c r="H2384" s="21">
        <v>-9.1947400486666275E-2</v>
      </c>
      <c r="I2384" s="21">
        <v>0</v>
      </c>
      <c r="J2384" s="21">
        <v>-5.5168440291999765</v>
      </c>
      <c r="K2384" s="21">
        <v>-9.1947400486666275E-2</v>
      </c>
      <c r="L2384" s="21">
        <v>-1.0000000000000002</v>
      </c>
      <c r="M2384" s="21">
        <v>-1.0000000000000002</v>
      </c>
      <c r="N2384" s="21">
        <v>-1.8389480097333242</v>
      </c>
      <c r="O2384" s="21">
        <v>-2.0939371438684202</v>
      </c>
      <c r="P2384" s="21">
        <v>-3.4984518560293783E-2</v>
      </c>
      <c r="Q2384" s="21">
        <v>4.4778749528782269</v>
      </c>
      <c r="R2384" s="21">
        <v>1.4962642669775805</v>
      </c>
      <c r="S2384" s="21">
        <v>0.33333333333333331</v>
      </c>
      <c r="T2384" s="21">
        <v>0.37760897607155858</v>
      </c>
      <c r="U2384" s="21">
        <v>0.41874777753641068</v>
      </c>
      <c r="V2384" s="21">
        <v>-2.3264123416172896E-2</v>
      </c>
      <c r="W2384" s="21">
        <v>47.934934560471859</v>
      </c>
      <c r="X2384" s="21">
        <v>2.3657109810852726</v>
      </c>
      <c r="Y2384" s="21">
        <v>-1.0000000000000002</v>
      </c>
      <c r="Z2384" s="21">
        <v>-1.0000000000000002</v>
      </c>
      <c r="AA2384" s="21">
        <v>46.808776370129181</v>
      </c>
      <c r="AB2384" s="21">
        <v>-0.15082700588989895</v>
      </c>
      <c r="AC2384" s="21">
        <v>-6.4094317092901504E-2</v>
      </c>
      <c r="AD2384" s="21">
        <v>0.16247287383639544</v>
      </c>
      <c r="AE2384" s="21">
        <v>-2.6224224573202588</v>
      </c>
      <c r="AF2384" s="21">
        <v>-1.0000000000000002</v>
      </c>
      <c r="AG2384" s="21">
        <v>-1.0000000000000002</v>
      </c>
      <c r="AH2384" s="21">
        <v>-1.0000000000000002</v>
      </c>
      <c r="AI2384" s="21">
        <v>0</v>
      </c>
      <c r="AJ2384" s="21">
        <v>-2.3264123416172896E-2</v>
      </c>
      <c r="AK2384" s="21">
        <v>-0.11038443659689143</v>
      </c>
      <c r="AL2384" s="21">
        <v>-5.3586629572243305E-2</v>
      </c>
      <c r="AM2384" s="21">
        <v>-0.19597096862423402</v>
      </c>
      <c r="AN2384" s="21">
        <v>-6.7250131074938643E-2</v>
      </c>
      <c r="AO2384" s="21">
        <v>-5.4511963985903087</v>
      </c>
      <c r="AP2384" s="21">
        <v>-1.9491864247346835</v>
      </c>
      <c r="AQ2384" s="21">
        <v>42.418090531271865</v>
      </c>
      <c r="AR2384" s="21">
        <v>1.1064259635251297</v>
      </c>
      <c r="AS2384" s="21">
        <v>2.2737635805986067</v>
      </c>
      <c r="AT2384" s="21">
        <v>-1.0000000000000002</v>
      </c>
      <c r="AU2384" s="21">
        <v>-1.0000000000000002</v>
      </c>
      <c r="AV2384" s="21">
        <v>1.3701423202476297</v>
      </c>
      <c r="AW2384" s="21">
        <v>42.765652801526088</v>
      </c>
      <c r="AX2384" s="21">
        <v>40.43924045990876</v>
      </c>
      <c r="AY2384" s="21">
        <v>9.532909406851392E-2</v>
      </c>
      <c r="AZ2384" s="21">
        <v>-34.203304073706747</v>
      </c>
      <c r="BA2384" s="26">
        <v>1377.695987726421</v>
      </c>
    </row>
    <row r="2385" spans="1:100" x14ac:dyDescent="0.25">
      <c r="A2385">
        <v>5506</v>
      </c>
      <c r="B2385" t="s">
        <v>2683</v>
      </c>
      <c r="C2385" s="26">
        <v>3</v>
      </c>
      <c r="D2385" s="21">
        <v>-9.4722002897560692E-2</v>
      </c>
      <c r="E2385" s="21">
        <v>-0.12565143633429643</v>
      </c>
      <c r="F2385" s="21">
        <v>-0.18544756092818845</v>
      </c>
      <c r="G2385" s="21">
        <v>-0.21644114175923576</v>
      </c>
      <c r="H2385" s="21">
        <v>6.3432469442251338E-2</v>
      </c>
      <c r="I2385" s="21">
        <v>0</v>
      </c>
      <c r="J2385" s="21">
        <v>3.8059481665350767</v>
      </c>
      <c r="K2385" s="21">
        <v>6.3432469442251338E-2</v>
      </c>
      <c r="L2385" s="21">
        <v>-1.0000000000000013</v>
      </c>
      <c r="M2385" s="21">
        <v>-1.0000000000000013</v>
      </c>
      <c r="N2385" s="21">
        <v>1.2686493888450252</v>
      </c>
      <c r="O2385" s="21">
        <v>3.4947850218782865</v>
      </c>
      <c r="P2385" s="21">
        <v>-0.25997887013636028</v>
      </c>
      <c r="Q2385" s="21">
        <v>0.8867257525506963</v>
      </c>
      <c r="R2385" s="21">
        <v>0.32424665163281652</v>
      </c>
      <c r="S2385" s="21">
        <v>0.33333333333333415</v>
      </c>
      <c r="T2385" s="21">
        <v>0.36634952792310749</v>
      </c>
      <c r="U2385" s="21">
        <v>-1.8558293382333477E-2</v>
      </c>
      <c r="V2385" s="21">
        <v>-5.5626380839964799E-3</v>
      </c>
      <c r="W2385" s="21">
        <v>24.485178413914404</v>
      </c>
      <c r="X2385" s="21">
        <v>0.56165758437065039</v>
      </c>
      <c r="Y2385" s="21">
        <v>-1.0000000000000013</v>
      </c>
      <c r="Z2385" s="21">
        <v>-1.0000000000000013</v>
      </c>
      <c r="AA2385" s="21">
        <v>15.681117991009668</v>
      </c>
      <c r="AB2385" s="21">
        <v>-4.7249232961553686E-2</v>
      </c>
      <c r="AC2385" s="21">
        <v>-0.1158625832363854</v>
      </c>
      <c r="AD2385" s="21">
        <v>-1.9454325292811697E-2</v>
      </c>
      <c r="AE2385" s="21">
        <v>-9.1283070745375419</v>
      </c>
      <c r="AF2385" s="21">
        <v>-1.0000000000000013</v>
      </c>
      <c r="AG2385" s="21">
        <v>-1.0000000000000013</v>
      </c>
      <c r="AH2385" s="21">
        <v>-1.0000000000000013</v>
      </c>
      <c r="AI2385" s="21">
        <v>-3.3285522024686653E-2</v>
      </c>
      <c r="AJ2385" s="21">
        <v>-5.5626380839964799E-3</v>
      </c>
      <c r="AK2385" s="21">
        <v>0.28656599326465654</v>
      </c>
      <c r="AL2385" s="21">
        <v>0.10817711714871121</v>
      </c>
      <c r="AM2385" s="21">
        <v>0.20726846715248828</v>
      </c>
      <c r="AN2385" s="21">
        <v>7.8234547348390623E-2</v>
      </c>
      <c r="AO2385" s="21">
        <v>6.6145416451354881</v>
      </c>
      <c r="AP2385" s="21">
        <v>2.4967492694533218</v>
      </c>
      <c r="AQ2385" s="21">
        <v>28.291126580449472</v>
      </c>
      <c r="AR2385" s="21">
        <v>0.6755619297901112</v>
      </c>
      <c r="AS2385" s="21">
        <v>0.62509005381290161</v>
      </c>
      <c r="AT2385" s="21">
        <v>-1.0000000000000013</v>
      </c>
      <c r="AU2385" s="21">
        <v>-1.0000000000000013</v>
      </c>
      <c r="AV2385" s="21">
        <v>0.10780550987358066</v>
      </c>
      <c r="AW2385" s="21">
        <v>21.672652282341268</v>
      </c>
      <c r="AX2385" s="21">
        <v>20.450678033447886</v>
      </c>
      <c r="AY2385" s="21">
        <v>-8.8804604602495327E-2</v>
      </c>
      <c r="AZ2385" s="21">
        <v>-53.372930817114863</v>
      </c>
      <c r="BA2385" s="26">
        <v>1348.0651343762252</v>
      </c>
    </row>
    <row r="2386" spans="1:100" x14ac:dyDescent="0.25">
      <c r="A2386">
        <v>5507</v>
      </c>
      <c r="B2386" t="s">
        <v>615</v>
      </c>
      <c r="C2386" s="26">
        <v>3</v>
      </c>
      <c r="D2386" s="21">
        <v>5.0655616642353118</v>
      </c>
      <c r="E2386" s="21">
        <v>-1.3323282027537145E-2</v>
      </c>
      <c r="F2386" s="21">
        <v>-0.64055896041375415</v>
      </c>
      <c r="G2386" s="21">
        <v>-0.68151526955147623</v>
      </c>
      <c r="H2386" s="21">
        <v>0.27198457592344916</v>
      </c>
      <c r="I2386" s="21">
        <v>0</v>
      </c>
      <c r="J2386" s="21">
        <v>16.319074555406953</v>
      </c>
      <c r="K2386" s="21">
        <v>0.27198457592344916</v>
      </c>
      <c r="L2386" s="21">
        <v>-0.99999999999999933</v>
      </c>
      <c r="M2386" s="21">
        <v>-0.99999999999999933</v>
      </c>
      <c r="N2386" s="21">
        <v>5.4396915184689805</v>
      </c>
      <c r="O2386" s="21">
        <v>20.703120950090785</v>
      </c>
      <c r="P2386" s="21">
        <v>0.78184673522721104</v>
      </c>
      <c r="Q2386" s="21">
        <v>3.0620144534430875</v>
      </c>
      <c r="R2386" s="21">
        <v>1.1118403109823891</v>
      </c>
      <c r="S2386" s="21">
        <v>0.33333333333333298</v>
      </c>
      <c r="T2386" s="21">
        <v>0.40400563142746537</v>
      </c>
      <c r="U2386" s="21">
        <v>0.20099746526749829</v>
      </c>
      <c r="V2386" s="21">
        <v>0</v>
      </c>
      <c r="W2386" s="21">
        <v>26.654074164193901</v>
      </c>
      <c r="X2386" s="21">
        <v>1.3185361500761672</v>
      </c>
      <c r="Y2386" s="21">
        <v>-0.99999999999999933</v>
      </c>
      <c r="Z2386" s="21">
        <v>-0.99999999999999933</v>
      </c>
      <c r="AA2386" s="21">
        <v>30.188663067033829</v>
      </c>
      <c r="AB2386" s="21">
        <v>-0.22045362315039588</v>
      </c>
      <c r="AC2386" s="21">
        <v>0.17310983136753302</v>
      </c>
      <c r="AD2386" s="21">
        <v>9.5798763620013078E-2</v>
      </c>
      <c r="AE2386" s="21">
        <v>2.4227485918575251</v>
      </c>
      <c r="AF2386" s="21">
        <v>-0.99999999999999933</v>
      </c>
      <c r="AG2386" s="21">
        <v>-0.99999999999999933</v>
      </c>
      <c r="AH2386" s="21">
        <v>-0.99999999999999933</v>
      </c>
      <c r="AI2386" s="21">
        <v>5.6040201562283558E-2</v>
      </c>
      <c r="AJ2386" s="21">
        <v>0</v>
      </c>
      <c r="AK2386" s="21">
        <v>-2.0426189164238787E-2</v>
      </c>
      <c r="AL2386" s="21">
        <v>-2.041467416533883E-2</v>
      </c>
      <c r="AM2386" s="21">
        <v>0.23381360260523248</v>
      </c>
      <c r="AN2386" s="21">
        <v>0.74022074036322416</v>
      </c>
      <c r="AO2386" s="21">
        <v>5.7432091193096211</v>
      </c>
      <c r="AP2386" s="21">
        <v>18.403445138253918</v>
      </c>
      <c r="AQ2386" s="21">
        <v>42.973148719600864</v>
      </c>
      <c r="AR2386" s="21">
        <v>0.93833643002829681</v>
      </c>
      <c r="AS2386" s="21">
        <v>1.5905207259996172</v>
      </c>
      <c r="AT2386" s="21">
        <v>-0.99999999999999933</v>
      </c>
      <c r="AU2386" s="21">
        <v>-0.99999999999999933</v>
      </c>
      <c r="AV2386" s="21">
        <v>0.43032504143091033</v>
      </c>
      <c r="AW2386" s="21">
        <v>69.295229155378479</v>
      </c>
      <c r="AX2386" s="21">
        <v>70.416033186624134</v>
      </c>
      <c r="AY2386" s="21">
        <v>7.7853517163300481E-2</v>
      </c>
      <c r="AZ2386" s="21">
        <v>2.2959564870322451</v>
      </c>
      <c r="BA2386" s="26">
        <v>1479.7674857359552</v>
      </c>
    </row>
    <row r="2387" spans="1:100" x14ac:dyDescent="0.25">
      <c r="A2387">
        <v>5508</v>
      </c>
      <c r="B2387" t="s">
        <v>2684</v>
      </c>
      <c r="C2387" s="26">
        <v>3</v>
      </c>
      <c r="D2387" s="21">
        <v>5.7168588093756316</v>
      </c>
      <c r="E2387" s="21">
        <v>0.14468978947831071</v>
      </c>
      <c r="F2387" s="21">
        <v>-7.39239430994654E-2</v>
      </c>
      <c r="G2387" s="21">
        <v>-3.1322794726704094E-2</v>
      </c>
      <c r="H2387" s="21">
        <v>0.56626862739826356</v>
      </c>
      <c r="I2387" s="21">
        <v>4.0743748480516727E-3</v>
      </c>
      <c r="J2387" s="21">
        <v>34.220580134778913</v>
      </c>
      <c r="K2387" s="21">
        <v>0.57034300224631529</v>
      </c>
      <c r="L2387" s="21">
        <v>-1.0000000000000018</v>
      </c>
      <c r="M2387" s="21">
        <v>-1.0000000000000018</v>
      </c>
      <c r="N2387" s="21">
        <v>11.406860044926301</v>
      </c>
      <c r="O2387" s="21">
        <v>39.906116149427874</v>
      </c>
      <c r="P2387" s="21">
        <v>10.952200523757412</v>
      </c>
      <c r="Q2387" s="21">
        <v>-0.24571344066078477</v>
      </c>
      <c r="R2387" s="21">
        <v>0.83300609717014928</v>
      </c>
      <c r="S2387" s="21">
        <v>0.3434374549759448</v>
      </c>
      <c r="T2387" s="21">
        <v>0.4369906326923968</v>
      </c>
      <c r="U2387" s="21">
        <v>9.2361078822851314E-2</v>
      </c>
      <c r="V2387" s="21">
        <v>-2.2862301730261672E-2</v>
      </c>
      <c r="W2387" s="21">
        <v>11.183354500584645</v>
      </c>
      <c r="X2387" s="21">
        <v>0.54601288969092465</v>
      </c>
      <c r="Y2387" s="21">
        <v>-1.0000000000000018</v>
      </c>
      <c r="Z2387" s="21">
        <v>-1.0000000000000018</v>
      </c>
      <c r="AA2387" s="21">
        <v>49.202907404805664</v>
      </c>
      <c r="AB2387" s="21">
        <v>0.35524582063310023</v>
      </c>
      <c r="AC2387" s="21">
        <v>0.20982215861494413</v>
      </c>
      <c r="AD2387" s="21">
        <v>0.17866295689297251</v>
      </c>
      <c r="AE2387" s="21">
        <v>37.186546807050838</v>
      </c>
      <c r="AF2387" s="21">
        <v>-1.0000000000000018</v>
      </c>
      <c r="AG2387" s="21">
        <v>-1.0000000000000018</v>
      </c>
      <c r="AH2387" s="21">
        <v>-1.0000000000000018</v>
      </c>
      <c r="AI2387" s="21">
        <v>0</v>
      </c>
      <c r="AJ2387" s="21">
        <v>-2.2862301730261672E-2</v>
      </c>
      <c r="AK2387" s="21">
        <v>-0.11937685979746242</v>
      </c>
      <c r="AL2387" s="21">
        <v>-8.4381708625613991E-2</v>
      </c>
      <c r="AM2387" s="21">
        <v>9.9387626687081704E-2</v>
      </c>
      <c r="AN2387" s="21">
        <v>0.15977479342909393</v>
      </c>
      <c r="AO2387" s="21">
        <v>1.8878063681897306</v>
      </c>
      <c r="AP2387" s="21">
        <v>3.5724612925992805</v>
      </c>
      <c r="AQ2387" s="21">
        <v>45.403934635363555</v>
      </c>
      <c r="AR2387" s="21">
        <v>0.84992686476093116</v>
      </c>
      <c r="AS2387" s="21">
        <v>1.1163558919372396</v>
      </c>
      <c r="AT2387" s="21">
        <v>-1.0000000000000018</v>
      </c>
      <c r="AU2387" s="21">
        <v>-1.0000000000000018</v>
      </c>
      <c r="AV2387" s="21">
        <v>0.8016833024434451</v>
      </c>
      <c r="AW2387" s="21">
        <v>92.681484846832731</v>
      </c>
      <c r="AX2387" s="21">
        <v>90.395254673806562</v>
      </c>
      <c r="AY2387" s="21">
        <v>0.37629828230205431</v>
      </c>
      <c r="AZ2387" s="21">
        <v>13.586080275052804</v>
      </c>
      <c r="BA2387" s="26">
        <v>1459.4730851038587</v>
      </c>
    </row>
    <row r="2388" spans="1:100" x14ac:dyDescent="0.25">
      <c r="A2388">
        <v>5509</v>
      </c>
      <c r="B2388" t="s">
        <v>2685</v>
      </c>
      <c r="C2388" s="26">
        <v>3</v>
      </c>
      <c r="D2388" s="21">
        <v>4.6161415367987448</v>
      </c>
      <c r="E2388" s="21">
        <v>-9.6959308343154416E-3</v>
      </c>
      <c r="F2388" s="21">
        <v>-2.3558371763581221E-3</v>
      </c>
      <c r="G2388" s="21">
        <v>-2.3558371763581221E-3</v>
      </c>
      <c r="H2388" s="21">
        <v>0.35067973302061567</v>
      </c>
      <c r="I2388" s="21">
        <v>0</v>
      </c>
      <c r="J2388" s="21">
        <v>21.040783981236942</v>
      </c>
      <c r="K2388" s="21">
        <v>0.35067973302061567</v>
      </c>
      <c r="L2388" s="21">
        <v>-0.99999999999999878</v>
      </c>
      <c r="M2388" s="21">
        <v>-0.99999999999999878</v>
      </c>
      <c r="N2388" s="21">
        <v>7.0135946604123109</v>
      </c>
      <c r="O2388" s="21">
        <v>25.654569680859321</v>
      </c>
      <c r="P2388" s="21">
        <v>0.56006686269691008</v>
      </c>
      <c r="Q2388" s="21">
        <v>-5.6349054063341675E-2</v>
      </c>
      <c r="R2388" s="21">
        <v>9.3401277836504357E-2</v>
      </c>
      <c r="S2388" s="21">
        <v>0.33333333333333304</v>
      </c>
      <c r="T2388" s="21">
        <v>0.37024872118921093</v>
      </c>
      <c r="U2388" s="21">
        <v>0.35234742625452686</v>
      </c>
      <c r="V2388" s="21">
        <v>7.4874418860821801E-2</v>
      </c>
      <c r="W2388" s="21">
        <v>31.204966664691067</v>
      </c>
      <c r="X2388" s="21">
        <v>2.2344517243960809</v>
      </c>
      <c r="Y2388" s="21">
        <v>-0.99999999999999878</v>
      </c>
      <c r="Z2388" s="21">
        <v>-0.99999999999999878</v>
      </c>
      <c r="AA2388" s="21">
        <v>64.431887492826434</v>
      </c>
      <c r="AB2388" s="21">
        <v>0.24678393965031839</v>
      </c>
      <c r="AC2388" s="21">
        <v>0.17279757011317295</v>
      </c>
      <c r="AD2388" s="21">
        <v>0.24308888124248595</v>
      </c>
      <c r="AE2388" s="21">
        <v>33.133519550298864</v>
      </c>
      <c r="AF2388" s="21">
        <v>-0.99999999999999878</v>
      </c>
      <c r="AG2388" s="21">
        <v>-0.99999999999999878</v>
      </c>
      <c r="AH2388" s="21">
        <v>-0.99999999999999878</v>
      </c>
      <c r="AI2388" s="21">
        <v>0</v>
      </c>
      <c r="AJ2388" s="21">
        <v>7.4874418860821801E-2</v>
      </c>
      <c r="AK2388" s="21">
        <v>-8.5057622692688142E-2</v>
      </c>
      <c r="AL2388" s="21">
        <v>-0.10600690787388464</v>
      </c>
      <c r="AM2388" s="21">
        <v>-1.0063151689983747E-2</v>
      </c>
      <c r="AN2388" s="21">
        <v>-2.7247286650512879E-2</v>
      </c>
      <c r="AO2388" s="21">
        <v>-0.67686690571303398</v>
      </c>
      <c r="AP2388" s="21">
        <v>-1.2112167056322454</v>
      </c>
      <c r="AQ2388" s="21">
        <v>52.245750645928005</v>
      </c>
      <c r="AR2388" s="21">
        <v>1.1308038996378913</v>
      </c>
      <c r="AS2388" s="21">
        <v>2.585131457416697</v>
      </c>
      <c r="AT2388" s="21">
        <v>-0.99999999999999878</v>
      </c>
      <c r="AU2388" s="21">
        <v>-0.99999999999999878</v>
      </c>
      <c r="AV2388" s="21">
        <v>9.1045440660146248E-2</v>
      </c>
      <c r="AW2388" s="21">
        <v>88.875240468053491</v>
      </c>
      <c r="AX2388" s="21">
        <v>96.3626823541357</v>
      </c>
      <c r="AY2388" s="21">
        <v>0.22090895587025891</v>
      </c>
      <c r="AZ2388" s="21">
        <v>21.700697313996031</v>
      </c>
      <c r="BA2388" s="26">
        <v>1511.865344793245</v>
      </c>
    </row>
    <row r="2389" spans="1:100" x14ac:dyDescent="0.25">
      <c r="A2389">
        <v>5510</v>
      </c>
      <c r="B2389" t="s">
        <v>2686</v>
      </c>
      <c r="C2389" s="26">
        <v>3</v>
      </c>
      <c r="D2389" s="21">
        <v>4.8431734132875039</v>
      </c>
      <c r="E2389" s="21">
        <v>5.7870353245794513E-3</v>
      </c>
      <c r="F2389" s="21">
        <v>-0.92515884109839575</v>
      </c>
      <c r="G2389" s="21">
        <v>-0.92322982932353592</v>
      </c>
      <c r="H2389" s="21">
        <v>-9.4884462851566223E-2</v>
      </c>
      <c r="I2389" s="21">
        <v>0</v>
      </c>
      <c r="J2389" s="21">
        <v>-5.6930677710939674</v>
      </c>
      <c r="K2389" s="21">
        <v>-9.4884462851566223E-2</v>
      </c>
      <c r="L2389" s="21">
        <v>-1.0000000000000009</v>
      </c>
      <c r="M2389" s="21">
        <v>-1.0000000000000009</v>
      </c>
      <c r="N2389" s="21">
        <v>-1.8976892570313224</v>
      </c>
      <c r="O2389" s="21">
        <v>-1.7731241871299961</v>
      </c>
      <c r="P2389" s="21">
        <v>2.2545037884061925</v>
      </c>
      <c r="Q2389" s="21">
        <v>3.840533131025234</v>
      </c>
      <c r="R2389" s="21">
        <v>1.4601424676797976</v>
      </c>
      <c r="S2389" s="21">
        <v>0.33333333333333348</v>
      </c>
      <c r="T2389" s="21">
        <v>0.28571665113498412</v>
      </c>
      <c r="U2389" s="21">
        <v>0.13733833761556646</v>
      </c>
      <c r="V2389" s="21">
        <v>1.0461974793191317E-2</v>
      </c>
      <c r="W2389" s="21">
        <v>34.469390389145651</v>
      </c>
      <c r="X2389" s="21">
        <v>1.2894164929749958</v>
      </c>
      <c r="Y2389" s="21">
        <v>-1.0000000000000009</v>
      </c>
      <c r="Z2389" s="21">
        <v>-1.0000000000000009</v>
      </c>
      <c r="AA2389" s="21">
        <v>45.935501927056634</v>
      </c>
      <c r="AB2389" s="21">
        <v>0.17249873003322913</v>
      </c>
      <c r="AC2389" s="21">
        <v>7.9290253837585159E-2</v>
      </c>
      <c r="AD2389" s="21">
        <v>-5.1669602466190748E-2</v>
      </c>
      <c r="AE2389" s="21">
        <v>10.005969070231163</v>
      </c>
      <c r="AF2389" s="21">
        <v>-1.0000000000000009</v>
      </c>
      <c r="AG2389" s="21">
        <v>-1.0000000000000009</v>
      </c>
      <c r="AH2389" s="21">
        <v>-1.0000000000000009</v>
      </c>
      <c r="AI2389" s="21">
        <v>-1.6250664363944671E-2</v>
      </c>
      <c r="AJ2389" s="21">
        <v>1.0461974793191317E-2</v>
      </c>
      <c r="AK2389" s="21">
        <v>-1.574637265535881E-2</v>
      </c>
      <c r="AL2389" s="21">
        <v>7.2545182043531276E-2</v>
      </c>
      <c r="AM2389" s="21">
        <v>-6.9530087406309865E-2</v>
      </c>
      <c r="AN2389" s="21">
        <v>-2.7025856136972469E-2</v>
      </c>
      <c r="AO2389" s="21">
        <v>-1.8169840484345405</v>
      </c>
      <c r="AP2389" s="21">
        <v>-0.31292049320665583</v>
      </c>
      <c r="AQ2389" s="21">
        <v>28.776322618051683</v>
      </c>
      <c r="AR2389" s="21">
        <v>0.76685029687707529</v>
      </c>
      <c r="AS2389" s="21">
        <v>1.1945320301234299</v>
      </c>
      <c r="AT2389" s="21">
        <v>-1.0000000000000009</v>
      </c>
      <c r="AU2389" s="21">
        <v>-1.0000000000000009</v>
      </c>
      <c r="AV2389" s="21">
        <v>0.53691263835626113</v>
      </c>
      <c r="AW2389" s="21">
        <v>43.849457246719972</v>
      </c>
      <c r="AX2389" s="21">
        <v>44.570641438760198</v>
      </c>
      <c r="AY2389" s="21">
        <v>0.19277297430924611</v>
      </c>
      <c r="AZ2389" s="21">
        <v>-0.50440537168149446</v>
      </c>
      <c r="BA2389" s="26">
        <v>1440.3479003681871</v>
      </c>
    </row>
    <row r="2390" spans="1:100" x14ac:dyDescent="0.25">
      <c r="A2390">
        <v>5511</v>
      </c>
      <c r="B2390" t="s">
        <v>2687</v>
      </c>
      <c r="C2390" s="26">
        <v>3</v>
      </c>
      <c r="D2390" s="21">
        <v>4.3190942224549325</v>
      </c>
      <c r="E2390" s="21">
        <v>5.4529533737565951E-3</v>
      </c>
      <c r="F2390" s="21">
        <v>6.9606175133745674E-2</v>
      </c>
      <c r="G2390" s="21">
        <v>6.9606175133745674E-2</v>
      </c>
      <c r="H2390" s="21">
        <v>0.48360350269919866</v>
      </c>
      <c r="I2390" s="21">
        <v>0</v>
      </c>
      <c r="J2390" s="21">
        <v>29.016210161951925</v>
      </c>
      <c r="K2390" s="21">
        <v>0.48360350269919866</v>
      </c>
      <c r="L2390" s="21">
        <v>-0.99999999999999978</v>
      </c>
      <c r="M2390" s="21">
        <v>-0.99999999999999978</v>
      </c>
      <c r="N2390" s="21">
        <v>9.6720700539839708</v>
      </c>
      <c r="O2390" s="21">
        <v>33.40491055954061</v>
      </c>
      <c r="P2390" s="21">
        <v>0.1112714393589084</v>
      </c>
      <c r="Q2390" s="21">
        <v>-0.29776336616049631</v>
      </c>
      <c r="R2390" s="21">
        <v>-0.13823726320406765</v>
      </c>
      <c r="S2390" s="21">
        <v>0.33333333333333348</v>
      </c>
      <c r="T2390" s="21">
        <v>0.33333333333333348</v>
      </c>
      <c r="U2390" s="21">
        <v>0.29385633479677487</v>
      </c>
      <c r="V2390" s="21">
        <v>3.2703914643429567E-2</v>
      </c>
      <c r="W2390" s="21">
        <v>20.384936536306892</v>
      </c>
      <c r="X2390" s="21">
        <v>1.5547119910151448</v>
      </c>
      <c r="Y2390" s="21">
        <v>-0.99999999999999978</v>
      </c>
      <c r="Z2390" s="21">
        <v>-0.99999999999999978</v>
      </c>
      <c r="AA2390" s="21">
        <v>69.433816696071062</v>
      </c>
      <c r="AB2390" s="21">
        <v>0.33967143807811478</v>
      </c>
      <c r="AC2390" s="21">
        <v>0.28745328651427837</v>
      </c>
      <c r="AD2390" s="21">
        <v>0.3566176238669706</v>
      </c>
      <c r="AE2390" s="21">
        <v>49.187117422968214</v>
      </c>
      <c r="AF2390" s="21">
        <v>-0.99999999999999978</v>
      </c>
      <c r="AG2390" s="21">
        <v>-0.99999999999999978</v>
      </c>
      <c r="AH2390" s="21">
        <v>-0.99999999999999978</v>
      </c>
      <c r="AI2390" s="21">
        <v>0</v>
      </c>
      <c r="AJ2390" s="21">
        <v>3.2703914643429567E-2</v>
      </c>
      <c r="AK2390" s="21">
        <v>-8.292772423087319E-3</v>
      </c>
      <c r="AL2390" s="21">
        <v>0.25594484572002735</v>
      </c>
      <c r="AM2390" s="21">
        <v>-0.19511801375920165</v>
      </c>
      <c r="AN2390" s="21">
        <v>7.5101092967402708E-2</v>
      </c>
      <c r="AO2390" s="21">
        <v>-4.9194142060954773</v>
      </c>
      <c r="AP2390" s="21">
        <v>3.1572515527852048</v>
      </c>
      <c r="AQ2390" s="21">
        <v>49.401146698258799</v>
      </c>
      <c r="AR2390" s="21">
        <v>0.99322691610687142</v>
      </c>
      <c r="AS2390" s="21">
        <v>2.0383154937143431</v>
      </c>
      <c r="AT2390" s="21">
        <v>-0.99999999999999978</v>
      </c>
      <c r="AU2390" s="21">
        <v>-0.99999999999999978</v>
      </c>
      <c r="AV2390" s="21">
        <v>-6.8631088070321977E-2</v>
      </c>
      <c r="AW2390" s="21">
        <v>105.99597880839686</v>
      </c>
      <c r="AX2390" s="21">
        <v>109.26637027273981</v>
      </c>
      <c r="AY2390" s="21">
        <v>0.49359199227454525</v>
      </c>
      <c r="AZ2390" s="21">
        <v>58.330644665042691</v>
      </c>
      <c r="BA2390" s="26">
        <v>1538.3799503366442</v>
      </c>
      <c r="CU2390" t="e">
        <v>#N/A</v>
      </c>
      <c r="CV2390" t="e">
        <v>#N/A</v>
      </c>
    </row>
    <row r="2391" spans="1:100" x14ac:dyDescent="0.25">
      <c r="A2391">
        <v>5512</v>
      </c>
      <c r="B2391" t="s">
        <v>2688</v>
      </c>
      <c r="C2391" s="26">
        <v>3</v>
      </c>
      <c r="D2391" s="21">
        <v>0.3143675874011741</v>
      </c>
      <c r="E2391" s="21">
        <v>-2.4259990831551184E-2</v>
      </c>
      <c r="F2391" s="21">
        <v>-0.70098060934755879</v>
      </c>
      <c r="G2391" s="21">
        <v>-0.70906727295807581</v>
      </c>
      <c r="H2391" s="21">
        <v>4.6742603749817702E-2</v>
      </c>
      <c r="I2391" s="21">
        <v>0</v>
      </c>
      <c r="J2391" s="21">
        <v>2.8045562249890623</v>
      </c>
      <c r="K2391" s="21">
        <v>4.6742603749817702E-2</v>
      </c>
      <c r="L2391" s="21">
        <v>-1.0000000000000007</v>
      </c>
      <c r="M2391" s="21">
        <v>-1.0000000000000007</v>
      </c>
      <c r="N2391" s="21">
        <v>0.93485207499635392</v>
      </c>
      <c r="O2391" s="21">
        <v>2.4098565394321629</v>
      </c>
      <c r="P2391" s="21">
        <v>1.0458050088507362</v>
      </c>
      <c r="Q2391" s="21">
        <v>-3.7683777526855859</v>
      </c>
      <c r="R2391" s="21">
        <v>-1.1176782902453075</v>
      </c>
      <c r="S2391" s="21">
        <v>0.33333333333333331</v>
      </c>
      <c r="T2391" s="21">
        <v>0.23039281672334486</v>
      </c>
      <c r="U2391" s="21">
        <v>-7.1620372434095456E-2</v>
      </c>
      <c r="V2391" s="21">
        <v>6.858542847395184E-3</v>
      </c>
      <c r="W2391" s="21">
        <v>18.088868668806413</v>
      </c>
      <c r="X2391" s="21">
        <v>0.17905558597596849</v>
      </c>
      <c r="Y2391" s="21">
        <v>-1.0000000000000007</v>
      </c>
      <c r="Z2391" s="21">
        <v>-1.0000000000000007</v>
      </c>
      <c r="AA2391" s="21">
        <v>31.92791983998065</v>
      </c>
      <c r="AB2391" s="21">
        <v>0.17786262014578433</v>
      </c>
      <c r="AC2391" s="21">
        <v>4.8293035445897678E-2</v>
      </c>
      <c r="AD2391" s="21">
        <v>7.2978933636709029E-2</v>
      </c>
      <c r="AE2391" s="21">
        <v>14.956729461419553</v>
      </c>
      <c r="AF2391" s="21">
        <v>-1.0000000000000007</v>
      </c>
      <c r="AG2391" s="21">
        <v>-1.0000000000000007</v>
      </c>
      <c r="AH2391" s="21">
        <v>-1.0000000000000007</v>
      </c>
      <c r="AI2391" s="21">
        <v>-3.5475194431243438E-2</v>
      </c>
      <c r="AJ2391" s="21">
        <v>6.858542847395184E-3</v>
      </c>
      <c r="AK2391" s="21">
        <v>-8.4697768465851378E-2</v>
      </c>
      <c r="AL2391" s="21">
        <v>0.30022312638060639</v>
      </c>
      <c r="AM2391" s="21">
        <v>0.19665612986378705</v>
      </c>
      <c r="AN2391" s="21">
        <v>-0.3879130319264868</v>
      </c>
      <c r="AO2391" s="21">
        <v>4.4929144042654183</v>
      </c>
      <c r="AP2391" s="21">
        <v>-8.1967101662591375</v>
      </c>
      <c r="AQ2391" s="21">
        <v>20.893424893795476</v>
      </c>
      <c r="AR2391" s="21">
        <v>0.49896432046997768</v>
      </c>
      <c r="AS2391" s="21">
        <v>0.22579818972578636</v>
      </c>
      <c r="AT2391" s="21">
        <v>-1.0000000000000007</v>
      </c>
      <c r="AU2391" s="21">
        <v>-1.0000000000000007</v>
      </c>
      <c r="AV2391" s="21">
        <v>-1.8267455632033831</v>
      </c>
      <c r="AW2391" s="21">
        <v>26.141066213153685</v>
      </c>
      <c r="AX2391" s="21">
        <v>26.117416609268339</v>
      </c>
      <c r="AY2391" s="21">
        <v>-9.8447298373444972E-2</v>
      </c>
      <c r="AZ2391" s="21">
        <v>-48.413339805959453</v>
      </c>
      <c r="BA2391" s="26">
        <v>1367.6222976666204</v>
      </c>
    </row>
    <row r="2392" spans="1:100" x14ac:dyDescent="0.25">
      <c r="A2392">
        <v>5514</v>
      </c>
      <c r="B2392" t="s">
        <v>2689</v>
      </c>
      <c r="C2392" s="26">
        <v>3</v>
      </c>
      <c r="D2392" s="21">
        <v>4.4266102484917464</v>
      </c>
      <c r="E2392" s="21">
        <v>-4.8021505162382856E-2</v>
      </c>
      <c r="F2392" s="21">
        <v>0.3512500693109265</v>
      </c>
      <c r="G2392" s="21">
        <v>0.34381185523675095</v>
      </c>
      <c r="H2392" s="21">
        <v>0.17241748747146712</v>
      </c>
      <c r="I2392" s="21">
        <v>0</v>
      </c>
      <c r="J2392" s="21">
        <v>10.345049248288028</v>
      </c>
      <c r="K2392" s="21">
        <v>0.17241748747146712</v>
      </c>
      <c r="L2392" s="21">
        <v>-1.000000000000002</v>
      </c>
      <c r="M2392" s="21">
        <v>-1.000000000000002</v>
      </c>
      <c r="N2392" s="21">
        <v>3.4483497494293425</v>
      </c>
      <c r="O2392" s="21">
        <v>15.115471352016529</v>
      </c>
      <c r="P2392" s="21">
        <v>-0.55837134365940211</v>
      </c>
      <c r="Q2392" s="21">
        <v>0.35202715583656169</v>
      </c>
      <c r="R2392" s="21">
        <v>5.5177793206347484E-2</v>
      </c>
      <c r="S2392" s="21">
        <v>0.3333333333333337</v>
      </c>
      <c r="T2392" s="21">
        <v>-1.0050083951750322E-2</v>
      </c>
      <c r="U2392" s="21">
        <v>1.268033417930519E-2</v>
      </c>
      <c r="V2392" s="21">
        <v>0</v>
      </c>
      <c r="W2392" s="21">
        <v>6.54184384357686</v>
      </c>
      <c r="X2392" s="21">
        <v>-1.2819277156703945E-2</v>
      </c>
      <c r="Y2392" s="21">
        <v>-1.000000000000002</v>
      </c>
      <c r="Z2392" s="21">
        <v>-1.000000000000002</v>
      </c>
      <c r="AA2392" s="21">
        <v>57.032437442207197</v>
      </c>
      <c r="AB2392" s="21">
        <v>0.21316436748156833</v>
      </c>
      <c r="AC2392" s="21">
        <v>0.35769089343823846</v>
      </c>
      <c r="AD2392" s="21">
        <v>0.43785305518867329</v>
      </c>
      <c r="AE2392" s="21">
        <v>50.435415805424014</v>
      </c>
      <c r="AF2392" s="21">
        <v>-1.000000000000002</v>
      </c>
      <c r="AG2392" s="21">
        <v>-1.000000000000002</v>
      </c>
      <c r="AH2392" s="21">
        <v>-1.000000000000002</v>
      </c>
      <c r="AI2392" s="21">
        <v>0</v>
      </c>
      <c r="AJ2392" s="21">
        <v>0</v>
      </c>
      <c r="AK2392" s="21">
        <v>-0.45390546243977159</v>
      </c>
      <c r="AL2392" s="21">
        <v>5.2655340214933573E-2</v>
      </c>
      <c r="AM2392" s="21">
        <v>0.52770472200181229</v>
      </c>
      <c r="AN2392" s="21">
        <v>0.22270625216957382</v>
      </c>
      <c r="AO2392" s="21">
        <v>10.923090737846442</v>
      </c>
      <c r="AP2392" s="21">
        <v>5.8309330053140114</v>
      </c>
      <c r="AQ2392" s="21">
        <v>16.886893091864899</v>
      </c>
      <c r="AR2392" s="21">
        <v>0.33596358356088873</v>
      </c>
      <c r="AS2392" s="21">
        <v>0.15959821031476329</v>
      </c>
      <c r="AT2392" s="21">
        <v>-1.000000000000002</v>
      </c>
      <c r="AU2392" s="21">
        <v>-1.000000000000002</v>
      </c>
      <c r="AV2392" s="21">
        <v>0.39898964844309848</v>
      </c>
      <c r="AW2392" s="21">
        <v>77.978841799537761</v>
      </c>
      <c r="AX2392" s="21">
        <v>77.978841799537761</v>
      </c>
      <c r="AY2392" s="21">
        <v>0.43356167072940738</v>
      </c>
      <c r="AZ2392" s="21">
        <v>36.092714866638012</v>
      </c>
      <c r="BA2392" s="26">
        <v>1484.0973047926293</v>
      </c>
    </row>
    <row r="2393" spans="1:100" x14ac:dyDescent="0.25">
      <c r="A2393">
        <v>5515</v>
      </c>
      <c r="B2393" t="s">
        <v>2690</v>
      </c>
      <c r="C2393" s="26">
        <v>3</v>
      </c>
      <c r="D2393" s="21">
        <v>4.8387502557235234</v>
      </c>
      <c r="E2393" s="21">
        <v>-5.0001188889325823E-2</v>
      </c>
      <c r="F2393" s="21">
        <v>-1.1264930679213812</v>
      </c>
      <c r="G2393" s="21">
        <v>-1.1264930679213812</v>
      </c>
      <c r="H2393" s="21">
        <v>0.33260722404845677</v>
      </c>
      <c r="I2393" s="21">
        <v>0</v>
      </c>
      <c r="J2393" s="21">
        <v>19.9564334429074</v>
      </c>
      <c r="K2393" s="21">
        <v>0.33260722404845677</v>
      </c>
      <c r="L2393" s="21">
        <v>-0.99999999999999822</v>
      </c>
      <c r="M2393" s="21">
        <v>-0.99999999999999822</v>
      </c>
      <c r="N2393" s="21">
        <v>6.6521444809691355</v>
      </c>
      <c r="O2393" s="21">
        <v>23.668690630709555</v>
      </c>
      <c r="P2393" s="21">
        <v>-1.3358934665745927E-2</v>
      </c>
      <c r="Q2393" s="21">
        <v>-3.2959202843108724</v>
      </c>
      <c r="R2393" s="21">
        <v>-1.0998333767488437</v>
      </c>
      <c r="S2393" s="21">
        <v>0.33333333333333276</v>
      </c>
      <c r="T2393" s="21">
        <v>0.42388755151812629</v>
      </c>
      <c r="U2393" s="21">
        <v>0.23341640431625749</v>
      </c>
      <c r="V2393" s="21">
        <v>0</v>
      </c>
      <c r="W2393" s="21">
        <v>26.321202604770399</v>
      </c>
      <c r="X2393" s="21">
        <v>1.4392811411942017</v>
      </c>
      <c r="Y2393" s="21">
        <v>-0.99999999999999822</v>
      </c>
      <c r="Z2393" s="21">
        <v>-0.99999999999999822</v>
      </c>
      <c r="AA2393" s="21">
        <v>56.207453154904307</v>
      </c>
      <c r="AB2393" s="21">
        <v>0.15097159472064842</v>
      </c>
      <c r="AC2393" s="21">
        <v>0.38444934386448915</v>
      </c>
      <c r="AD2393" s="21">
        <v>8.4300739952517217E-2</v>
      </c>
      <c r="AE2393" s="21">
        <v>30.986083926882742</v>
      </c>
      <c r="AF2393" s="21">
        <v>-0.99999999999999822</v>
      </c>
      <c r="AG2393" s="21">
        <v>-0.99999999999999822</v>
      </c>
      <c r="AH2393" s="21">
        <v>-0.99999999999999822</v>
      </c>
      <c r="AI2393" s="21">
        <v>-5.649956808780051E-3</v>
      </c>
      <c r="AJ2393" s="21">
        <v>0</v>
      </c>
      <c r="AK2393" s="21">
        <v>-0.12082169288292599</v>
      </c>
      <c r="AL2393" s="21">
        <v>0.18119712880309699</v>
      </c>
      <c r="AM2393" s="21">
        <v>0.59041100713123851</v>
      </c>
      <c r="AN2393" s="21">
        <v>0.55401679081269795</v>
      </c>
      <c r="AO2393" s="21">
        <v>14.156166713866332</v>
      </c>
      <c r="AP2393" s="21">
        <v>14.756405414332932</v>
      </c>
      <c r="AQ2393" s="21">
        <v>46.277636047677802</v>
      </c>
      <c r="AR2393" s="21">
        <v>0.99063728916771654</v>
      </c>
      <c r="AS2393" s="21">
        <v>1.7718883652426576</v>
      </c>
      <c r="AT2393" s="21">
        <v>-0.99999999999999822</v>
      </c>
      <c r="AU2393" s="21">
        <v>-0.99999999999999822</v>
      </c>
      <c r="AV2393" s="21">
        <v>-2.2263264446702249</v>
      </c>
      <c r="AW2393" s="21">
        <v>94.632549199946808</v>
      </c>
      <c r="AX2393" s="21">
        <v>94.519550063771206</v>
      </c>
      <c r="AY2393" s="21">
        <v>0.53810135015071403</v>
      </c>
      <c r="AZ2393" s="21">
        <v>52.922846437689174</v>
      </c>
      <c r="BA2393" s="26">
        <v>1465.6207125642472</v>
      </c>
    </row>
    <row r="2394" spans="1:100" x14ac:dyDescent="0.25">
      <c r="A2394">
        <v>5516</v>
      </c>
      <c r="B2394" t="s">
        <v>2691</v>
      </c>
      <c r="C2394" s="26">
        <v>3</v>
      </c>
      <c r="D2394" s="21">
        <v>5.3622320412139004</v>
      </c>
      <c r="E2394" s="21">
        <v>1.3646635865422045E-2</v>
      </c>
      <c r="F2394" s="21">
        <v>-0.20445755748456398</v>
      </c>
      <c r="G2394" s="21">
        <v>-0.20445755748456398</v>
      </c>
      <c r="H2394" s="21">
        <v>-0.15743188387179</v>
      </c>
      <c r="I2394" s="21">
        <v>0</v>
      </c>
      <c r="J2394" s="21">
        <v>-9.4459130323073968</v>
      </c>
      <c r="K2394" s="21">
        <v>-0.15743188387179</v>
      </c>
      <c r="L2394" s="21">
        <v>-1.0000000000000011</v>
      </c>
      <c r="M2394" s="21">
        <v>-1.0000000000000011</v>
      </c>
      <c r="N2394" s="21">
        <v>-3.1486376774357994</v>
      </c>
      <c r="O2394" s="21">
        <v>-4.2881385485780541</v>
      </c>
      <c r="P2394" s="21">
        <v>7.1187128471246917E-3</v>
      </c>
      <c r="Q2394" s="21">
        <v>-1.1946018374874114</v>
      </c>
      <c r="R2394" s="21">
        <v>-0.46517621605547727</v>
      </c>
      <c r="S2394" s="21">
        <v>0.33333333333333381</v>
      </c>
      <c r="T2394" s="21">
        <v>0.35524692438410588</v>
      </c>
      <c r="U2394" s="21">
        <v>5.7236638387534421E-2</v>
      </c>
      <c r="V2394" s="21">
        <v>0</v>
      </c>
      <c r="W2394" s="21">
        <v>36.129951199070554</v>
      </c>
      <c r="X2394" s="21">
        <v>1.0963267140736046</v>
      </c>
      <c r="Y2394" s="21">
        <v>-1.0000000000000011</v>
      </c>
      <c r="Z2394" s="21">
        <v>-1.0000000000000011</v>
      </c>
      <c r="AA2394" s="21">
        <v>48.048610895856349</v>
      </c>
      <c r="AB2394" s="21">
        <v>0.12032461652938406</v>
      </c>
      <c r="AC2394" s="21">
        <v>-0.11236608620927821</v>
      </c>
      <c r="AD2394" s="21">
        <v>0.23971818793671973</v>
      </c>
      <c r="AE2394" s="21">
        <v>12.383835912841281</v>
      </c>
      <c r="AF2394" s="21">
        <v>-1.0000000000000011</v>
      </c>
      <c r="AG2394" s="21">
        <v>-1.0000000000000011</v>
      </c>
      <c r="AH2394" s="21">
        <v>-1.0000000000000011</v>
      </c>
      <c r="AI2394" s="21">
        <v>-1.4773021623097744E-2</v>
      </c>
      <c r="AJ2394" s="21">
        <v>0</v>
      </c>
      <c r="AK2394" s="21">
        <v>0.66150089006228308</v>
      </c>
      <c r="AL2394" s="21">
        <v>-0.11451856964875042</v>
      </c>
      <c r="AM2394" s="21">
        <v>2.2456974301732768E-2</v>
      </c>
      <c r="AN2394" s="21">
        <v>0.33419963326775037</v>
      </c>
      <c r="AO2394" s="21">
        <v>3.8689288078547328</v>
      </c>
      <c r="AP2394" s="21">
        <v>7.7823979834500063</v>
      </c>
      <c r="AQ2394" s="21">
        <v>26.684038166763152</v>
      </c>
      <c r="AR2394" s="21">
        <v>0.74581689610497381</v>
      </c>
      <c r="AS2394" s="21">
        <v>0.93889483020181475</v>
      </c>
      <c r="AT2394" s="21">
        <v>-1.0000000000000011</v>
      </c>
      <c r="AU2394" s="21">
        <v>-1.0000000000000011</v>
      </c>
      <c r="AV2394" s="21">
        <v>-0.66963377354004139</v>
      </c>
      <c r="AW2394" s="21">
        <v>51.542870330728292</v>
      </c>
      <c r="AX2394" s="21">
        <v>51.247409898266326</v>
      </c>
      <c r="AY2394" s="21">
        <v>0.19899848873923665</v>
      </c>
      <c r="AZ2394" s="21">
        <v>8.9636615279378891</v>
      </c>
      <c r="BA2394" s="26">
        <v>1398.9247535847844</v>
      </c>
    </row>
    <row r="2395" spans="1:100" x14ac:dyDescent="0.25">
      <c r="A2395">
        <v>5517</v>
      </c>
      <c r="B2395" t="s">
        <v>2692</v>
      </c>
      <c r="C2395" s="26">
        <v>3</v>
      </c>
      <c r="D2395" s="21">
        <v>3.3826506886468568</v>
      </c>
      <c r="E2395" s="21">
        <v>-2.1448741291413487E-2</v>
      </c>
      <c r="F2395" s="21">
        <v>-0.17925510473578701</v>
      </c>
      <c r="G2395" s="21">
        <v>-0.17925510473578701</v>
      </c>
      <c r="H2395" s="21">
        <v>5.3507656019513385E-2</v>
      </c>
      <c r="I2395" s="21">
        <v>0</v>
      </c>
      <c r="J2395" s="21">
        <v>3.2104593611708041</v>
      </c>
      <c r="K2395" s="21">
        <v>5.3507656019513385E-2</v>
      </c>
      <c r="L2395" s="21">
        <v>-0.99999999999999944</v>
      </c>
      <c r="M2395" s="21">
        <v>-0.99999999999999944</v>
      </c>
      <c r="N2395" s="21">
        <v>1.0701531203902677</v>
      </c>
      <c r="O2395" s="21">
        <v>6.4138549450818729</v>
      </c>
      <c r="P2395" s="21">
        <v>0.41178255176863959</v>
      </c>
      <c r="Q2395" s="21">
        <v>-0.21848057613667979</v>
      </c>
      <c r="R2395" s="21">
        <v>-2.8737075151101271E-2</v>
      </c>
      <c r="S2395" s="21">
        <v>0.33292333153526155</v>
      </c>
      <c r="T2395" s="21">
        <v>0.17564848437839964</v>
      </c>
      <c r="U2395" s="21">
        <v>-2.2021408888691106E-2</v>
      </c>
      <c r="V2395" s="21">
        <v>0</v>
      </c>
      <c r="W2395" s="21">
        <v>17.321710040218267</v>
      </c>
      <c r="X2395" s="21">
        <v>0.20922653797488924</v>
      </c>
      <c r="Y2395" s="21">
        <v>-0.99999999999999944</v>
      </c>
      <c r="Z2395" s="21">
        <v>-0.99999999999999944</v>
      </c>
      <c r="AA2395" s="21">
        <v>56.400092799806721</v>
      </c>
      <c r="AB2395" s="21">
        <v>0.21232334950665091</v>
      </c>
      <c r="AC2395" s="21">
        <v>0.21585012184027016</v>
      </c>
      <c r="AD2395" s="21">
        <v>0.35396892534787067</v>
      </c>
      <c r="AE2395" s="21">
        <v>39.107119834739557</v>
      </c>
      <c r="AF2395" s="21">
        <v>-0.99999999999999944</v>
      </c>
      <c r="AG2395" s="21">
        <v>-0.99999999999999944</v>
      </c>
      <c r="AH2395" s="21">
        <v>-0.99999999999999944</v>
      </c>
      <c r="AI2395" s="21">
        <v>0</v>
      </c>
      <c r="AJ2395" s="21">
        <v>0</v>
      </c>
      <c r="AK2395" s="21">
        <v>0.18573460569749697</v>
      </c>
      <c r="AL2395" s="21">
        <v>3.1361046451877997E-2</v>
      </c>
      <c r="AM2395" s="21">
        <v>0.8603910011178254</v>
      </c>
      <c r="AN2395" s="21">
        <v>-0.22489340081152712</v>
      </c>
      <c r="AO2395" s="21">
        <v>22.438448056433117</v>
      </c>
      <c r="AP2395" s="21">
        <v>-5.4655297880287881</v>
      </c>
      <c r="AQ2395" s="21">
        <v>20.532169401389069</v>
      </c>
      <c r="AR2395" s="21">
        <v>0.48655040702497027</v>
      </c>
      <c r="AS2395" s="21">
        <v>0.26273419399440262</v>
      </c>
      <c r="AT2395" s="21">
        <v>-0.99999999999999944</v>
      </c>
      <c r="AU2395" s="21">
        <v>-0.99999999999999944</v>
      </c>
      <c r="AV2395" s="21">
        <v>-0.20799217988688826</v>
      </c>
      <c r="AW2395" s="21">
        <v>57.348417956859805</v>
      </c>
      <c r="AX2395" s="21">
        <v>57.348417956859805</v>
      </c>
      <c r="AY2395" s="21">
        <v>-3.3920502729657923E-2</v>
      </c>
      <c r="AZ2395" s="21">
        <v>-24.81796018193776</v>
      </c>
      <c r="BA2395" s="26">
        <v>1388.9684616594661</v>
      </c>
      <c r="CU2395" t="e">
        <v>#N/A</v>
      </c>
      <c r="CV2395" t="e">
        <v>#N/A</v>
      </c>
    </row>
    <row r="2396" spans="1:100" x14ac:dyDescent="0.25">
      <c r="A2396">
        <v>5518</v>
      </c>
      <c r="B2396" t="s">
        <v>2693</v>
      </c>
      <c r="C2396" s="26">
        <v>3</v>
      </c>
      <c r="D2396" s="21">
        <v>4.5349036832015699</v>
      </c>
      <c r="E2396" s="21">
        <v>0</v>
      </c>
      <c r="F2396" s="21">
        <v>0.68235959448743366</v>
      </c>
      <c r="G2396" s="21">
        <v>0.68235959448743366</v>
      </c>
      <c r="H2396" s="21">
        <v>0.1372857545361563</v>
      </c>
      <c r="I2396" s="21">
        <v>0</v>
      </c>
      <c r="J2396" s="21">
        <v>8.2371452721693768</v>
      </c>
      <c r="K2396" s="21">
        <v>0.1372857545361563</v>
      </c>
      <c r="L2396" s="21">
        <v>-1.0000000000000009</v>
      </c>
      <c r="M2396" s="21">
        <v>-1.0000000000000009</v>
      </c>
      <c r="N2396" s="21">
        <v>2.7457150907231256</v>
      </c>
      <c r="O2396" s="21">
        <v>13.454408549858382</v>
      </c>
      <c r="P2396" s="21">
        <v>1.1943362938164958E-2</v>
      </c>
      <c r="Q2396" s="21">
        <v>0.50103889284291203</v>
      </c>
      <c r="R2396" s="21">
        <v>0.19097975995135252</v>
      </c>
      <c r="S2396" s="21">
        <v>0.33333333333333365</v>
      </c>
      <c r="T2396" s="21">
        <v>0.3790442373314768</v>
      </c>
      <c r="U2396" s="21">
        <v>-6.6528298935656302E-3</v>
      </c>
      <c r="V2396" s="21">
        <v>5.6315473721312344E-3</v>
      </c>
      <c r="W2396" s="21">
        <v>22.962821344288777</v>
      </c>
      <c r="X2396" s="21">
        <v>0.62798068478532154</v>
      </c>
      <c r="Y2396" s="21">
        <v>-1.0000000000000009</v>
      </c>
      <c r="Z2396" s="21">
        <v>-1.0000000000000009</v>
      </c>
      <c r="AA2396" s="21">
        <v>43.737613008847298</v>
      </c>
      <c r="AB2396" s="21">
        <v>0.4424087888362826</v>
      </c>
      <c r="AC2396" s="21">
        <v>-2.0481360734666505E-2</v>
      </c>
      <c r="AD2396" s="21">
        <v>-1.0251190009473152E-2</v>
      </c>
      <c r="AE2396" s="21">
        <v>20.583811904607138</v>
      </c>
      <c r="AF2396" s="21">
        <v>-1.0000000000000009</v>
      </c>
      <c r="AG2396" s="21">
        <v>-1.0000000000000009</v>
      </c>
      <c r="AH2396" s="21">
        <v>-1.0000000000000009</v>
      </c>
      <c r="AI2396" s="21">
        <v>-1.2129082898263602E-2</v>
      </c>
      <c r="AJ2396" s="21">
        <v>5.6315473721312344E-3</v>
      </c>
      <c r="AK2396" s="21">
        <v>3.3360185514673069E-2</v>
      </c>
      <c r="AL2396" s="21">
        <v>0.19899282768197327</v>
      </c>
      <c r="AM2396" s="21">
        <v>0.27541140465060587</v>
      </c>
      <c r="AN2396" s="21">
        <v>0.59282118528112315</v>
      </c>
      <c r="AO2396" s="21">
        <v>7.0520860438385116</v>
      </c>
      <c r="AP2396" s="21">
        <v>15.815493770437948</v>
      </c>
      <c r="AQ2396" s="21">
        <v>31.199966616458148</v>
      </c>
      <c r="AR2396" s="21">
        <v>0.71135628814337581</v>
      </c>
      <c r="AS2396" s="21">
        <v>0.76526643932147886</v>
      </c>
      <c r="AT2396" s="21">
        <v>-1.0000000000000009</v>
      </c>
      <c r="AU2396" s="21">
        <v>-1.0000000000000009</v>
      </c>
      <c r="AV2396" s="21">
        <v>0.87333935443878641</v>
      </c>
      <c r="AW2396" s="21">
        <v>73.007515329143615</v>
      </c>
      <c r="AX2396" s="21">
        <v>73.328088408391466</v>
      </c>
      <c r="AY2396" s="21">
        <v>-3.6767744220190142E-2</v>
      </c>
      <c r="AZ2396" s="21">
        <v>-5.3803073689602732</v>
      </c>
      <c r="BA2396" s="26">
        <v>1436.9519002710849</v>
      </c>
    </row>
    <row r="2397" spans="1:100" x14ac:dyDescent="0.25">
      <c r="A2397">
        <v>5519</v>
      </c>
      <c r="B2397" t="s">
        <v>2694</v>
      </c>
      <c r="C2397" s="26">
        <v>3</v>
      </c>
      <c r="D2397" s="21">
        <v>4.4209536155806681</v>
      </c>
      <c r="E2397" s="21">
        <v>0</v>
      </c>
      <c r="F2397" s="21">
        <v>1.1038207549325732E-2</v>
      </c>
      <c r="G2397" s="21">
        <v>1.1038207549325732E-2</v>
      </c>
      <c r="H2397" s="21">
        <v>-5.067139978226938E-2</v>
      </c>
      <c r="I2397" s="21">
        <v>0</v>
      </c>
      <c r="J2397" s="21">
        <v>-3.0402839869361609</v>
      </c>
      <c r="K2397" s="21">
        <v>-5.067139978226938E-2</v>
      </c>
      <c r="L2397" s="21">
        <v>-1.0000000000000004</v>
      </c>
      <c r="M2397" s="21">
        <v>-1.0000000000000004</v>
      </c>
      <c r="N2397" s="21">
        <v>-1.0134279956453882</v>
      </c>
      <c r="O2397" s="21">
        <v>1.3917078361938287</v>
      </c>
      <c r="P2397" s="21">
        <v>-0.58458997618993025</v>
      </c>
      <c r="Q2397" s="21">
        <v>1.9959517222494514</v>
      </c>
      <c r="R2397" s="21">
        <v>0.61213200473825591</v>
      </c>
      <c r="S2397" s="21">
        <v>0.33333333333333348</v>
      </c>
      <c r="T2397" s="21">
        <v>0.33950237130252742</v>
      </c>
      <c r="U2397" s="21">
        <v>-0.14746902632155484</v>
      </c>
      <c r="V2397" s="21">
        <v>-1.5947669582514375E-2</v>
      </c>
      <c r="W2397" s="21">
        <v>22.403616340562461</v>
      </c>
      <c r="X2397" s="21">
        <v>4.1834766192411214E-2</v>
      </c>
      <c r="Y2397" s="21">
        <v>-1.0000000000000004</v>
      </c>
      <c r="Z2397" s="21">
        <v>-1.0000000000000004</v>
      </c>
      <c r="AA2397" s="21">
        <v>47.287855753087094</v>
      </c>
      <c r="AB2397" s="21">
        <v>0.30585276010889612</v>
      </c>
      <c r="AC2397" s="21">
        <v>3.4867705649740538E-3</v>
      </c>
      <c r="AD2397" s="21">
        <v>0.17610261748185729</v>
      </c>
      <c r="AE2397" s="21">
        <v>24.272107407786375</v>
      </c>
      <c r="AF2397" s="21">
        <v>-1.0000000000000004</v>
      </c>
      <c r="AG2397" s="21">
        <v>-1.0000000000000004</v>
      </c>
      <c r="AH2397" s="21">
        <v>-1.0000000000000004</v>
      </c>
      <c r="AI2397" s="21">
        <v>0</v>
      </c>
      <c r="AJ2397" s="21">
        <v>-1.5947669582514375E-2</v>
      </c>
      <c r="AK2397" s="21">
        <v>0.3760777784726958</v>
      </c>
      <c r="AL2397" s="21">
        <v>-0.15238927546660269</v>
      </c>
      <c r="AM2397" s="21">
        <v>0.14323910785173674</v>
      </c>
      <c r="AN2397" s="21">
        <v>0.36630793467348766</v>
      </c>
      <c r="AO2397" s="21">
        <v>5.4613665886568992</v>
      </c>
      <c r="AP2397" s="21">
        <v>8.395751989504177</v>
      </c>
      <c r="AQ2397" s="21">
        <v>19.363332353626287</v>
      </c>
      <c r="AR2397" s="21">
        <v>0.50941900873179202</v>
      </c>
      <c r="AS2397" s="21">
        <v>-8.8366335898580929E-3</v>
      </c>
      <c r="AT2397" s="21">
        <v>-1.0000000000000004</v>
      </c>
      <c r="AU2397" s="21">
        <v>-1.0000000000000004</v>
      </c>
      <c r="AV2397" s="21">
        <v>0.62317021228758174</v>
      </c>
      <c r="AW2397" s="21">
        <v>57.075315578785087</v>
      </c>
      <c r="AX2397" s="21">
        <v>55.480548620533661</v>
      </c>
      <c r="AY2397" s="21">
        <v>1.4713196813392882E-2</v>
      </c>
      <c r="AZ2397" s="21">
        <v>-44.101726748187851</v>
      </c>
      <c r="BA2397" s="26">
        <v>1406.711841586246</v>
      </c>
      <c r="CU2397" t="e">
        <v>#N/A</v>
      </c>
      <c r="CV2397" t="e">
        <v>#N/A</v>
      </c>
    </row>
    <row r="2398" spans="1:100" x14ac:dyDescent="0.25">
      <c r="A2398">
        <v>5522</v>
      </c>
      <c r="B2398" t="s">
        <v>2695</v>
      </c>
      <c r="C2398" s="26">
        <v>3</v>
      </c>
      <c r="D2398" s="21">
        <v>4.7297540339907664</v>
      </c>
      <c r="E2398" s="21">
        <v>-3.1517425304407154E-2</v>
      </c>
      <c r="F2398" s="21">
        <v>0.18758538894710738</v>
      </c>
      <c r="G2398" s="21">
        <v>0.18758538894710738</v>
      </c>
      <c r="H2398" s="21">
        <v>0.81839787423102162</v>
      </c>
      <c r="I2398" s="21">
        <v>0</v>
      </c>
      <c r="J2398" s="21">
        <v>49.103872453861278</v>
      </c>
      <c r="K2398" s="21">
        <v>0.81839787423102162</v>
      </c>
      <c r="L2398" s="21">
        <v>-1.0000000000000016</v>
      </c>
      <c r="M2398" s="21">
        <v>-1.0000000000000016</v>
      </c>
      <c r="N2398" s="21">
        <v>16.367957484620423</v>
      </c>
      <c r="O2398" s="21">
        <v>54.021211876799171</v>
      </c>
      <c r="P2398" s="21">
        <v>-4.7116697829325364E-3</v>
      </c>
      <c r="Q2398" s="21">
        <v>0.99094379548859024</v>
      </c>
      <c r="R2398" s="21">
        <v>0.29009198753844834</v>
      </c>
      <c r="S2398" s="21">
        <v>0.33333333333333359</v>
      </c>
      <c r="T2398" s="21">
        <v>0.40017622544308312</v>
      </c>
      <c r="U2398" s="21">
        <v>0.44418782692084552</v>
      </c>
      <c r="V2398" s="21">
        <v>0</v>
      </c>
      <c r="W2398" s="21">
        <v>14.371980458649642</v>
      </c>
      <c r="X2398" s="21">
        <v>1.7538989205648188</v>
      </c>
      <c r="Y2398" s="21">
        <v>-1.0000000000000016</v>
      </c>
      <c r="Z2398" s="21">
        <v>-1.0000000000000016</v>
      </c>
      <c r="AA2398" s="21">
        <v>31.869072923182934</v>
      </c>
      <c r="AB2398" s="21">
        <v>0.12439557681845832</v>
      </c>
      <c r="AC2398" s="21">
        <v>6.3701284983806714E-2</v>
      </c>
      <c r="AD2398" s="21">
        <v>0.15604314773763139</v>
      </c>
      <c r="AE2398" s="21">
        <v>17.207000476994839</v>
      </c>
      <c r="AF2398" s="21">
        <v>-1.0000000000000016</v>
      </c>
      <c r="AG2398" s="21">
        <v>-1.0000000000000016</v>
      </c>
      <c r="AH2398" s="21">
        <v>-1.0000000000000016</v>
      </c>
      <c r="AI2398" s="21">
        <v>1.107559163569129E-2</v>
      </c>
      <c r="AJ2398" s="21">
        <v>0</v>
      </c>
      <c r="AK2398" s="21">
        <v>0.5008717127516048</v>
      </c>
      <c r="AL2398" s="21">
        <v>-0.11210848071524189</v>
      </c>
      <c r="AM2398" s="21">
        <v>0.22284608477361761</v>
      </c>
      <c r="AN2398" s="21">
        <v>0.31393395583780104</v>
      </c>
      <c r="AO2398" s="21">
        <v>8.0755106830984644</v>
      </c>
      <c r="AP2398" s="21">
        <v>7.2878064923688157</v>
      </c>
      <c r="AQ2398" s="21">
        <v>63.475852912510895</v>
      </c>
      <c r="AR2398" s="21">
        <v>1.1776973856972628</v>
      </c>
      <c r="AS2398" s="21">
        <v>2.5722967947958395</v>
      </c>
      <c r="AT2398" s="21">
        <v>-1.0000000000000016</v>
      </c>
      <c r="AU2398" s="21">
        <v>-1.0000000000000016</v>
      </c>
      <c r="AV2398" s="21">
        <v>0.47767737648555564</v>
      </c>
      <c r="AW2398" s="21">
        <v>93.178091292350913</v>
      </c>
      <c r="AX2398" s="21">
        <v>93.399603125064729</v>
      </c>
      <c r="AY2398" s="21">
        <v>0.32575850864845379</v>
      </c>
      <c r="AZ2398" s="21">
        <v>67.397357263060854</v>
      </c>
      <c r="BA2398" s="26">
        <v>1502.6277427246866</v>
      </c>
    </row>
    <row r="2399" spans="1:100" x14ac:dyDescent="0.25">
      <c r="A2399">
        <v>5523</v>
      </c>
      <c r="B2399" t="s">
        <v>460</v>
      </c>
      <c r="C2399" s="26">
        <v>2</v>
      </c>
      <c r="D2399" s="21">
        <v>3.7543110355617975</v>
      </c>
      <c r="E2399" s="21">
        <v>4.9721895601185506E-3</v>
      </c>
      <c r="F2399" s="21">
        <v>8.931857289842958E-2</v>
      </c>
      <c r="G2399" s="21">
        <v>9.739104644912841E-2</v>
      </c>
      <c r="H2399" s="21">
        <v>7.2375748088772729E-2</v>
      </c>
      <c r="I2399" s="21">
        <v>0</v>
      </c>
      <c r="J2399" s="21">
        <v>4.3425448853263635</v>
      </c>
      <c r="K2399" s="21">
        <v>7.2375748088772729E-2</v>
      </c>
      <c r="L2399" s="21">
        <v>-1</v>
      </c>
      <c r="M2399" s="21">
        <v>-1</v>
      </c>
      <c r="N2399" s="21">
        <v>1.4475149617754544</v>
      </c>
      <c r="O2399" s="21">
        <v>8.3556375386731538</v>
      </c>
      <c r="P2399" s="21">
        <v>0.19295976508472462</v>
      </c>
      <c r="Q2399" s="21">
        <v>0.73925608685519117</v>
      </c>
      <c r="R2399" s="21">
        <v>0.24429992961310143</v>
      </c>
      <c r="S2399" s="21">
        <v>0.32838378791386141</v>
      </c>
      <c r="T2399" s="21">
        <v>0.275518234018516</v>
      </c>
      <c r="U2399" s="21">
        <v>6.6896551398551385E-2</v>
      </c>
      <c r="V2399" s="21">
        <v>-7.8534418115588835E-4</v>
      </c>
      <c r="W2399" s="21">
        <v>23.640940660539783</v>
      </c>
      <c r="X2399" s="21">
        <v>0.75320091898526154</v>
      </c>
      <c r="Y2399" s="21">
        <v>-1</v>
      </c>
      <c r="Z2399" s="21">
        <v>-1</v>
      </c>
      <c r="AA2399" s="21">
        <v>41.020809752584</v>
      </c>
      <c r="AB2399" s="21">
        <v>0.10539933215153896</v>
      </c>
      <c r="AC2399" s="21">
        <v>0.10560839612827028</v>
      </c>
      <c r="AD2399" s="21">
        <v>0.1011203331422994</v>
      </c>
      <c r="AE2399" s="21">
        <v>16.513666926183742</v>
      </c>
      <c r="AF2399" s="21">
        <v>-1</v>
      </c>
      <c r="AG2399" s="21">
        <v>-1</v>
      </c>
      <c r="AH2399" s="21">
        <v>-1</v>
      </c>
      <c r="AI2399" s="21">
        <v>-6.9767273188606877E-4</v>
      </c>
      <c r="AJ2399" s="21">
        <v>-7.8534418115588835E-4</v>
      </c>
      <c r="AK2399" s="21">
        <v>0.10492898212357001</v>
      </c>
      <c r="AL2399" s="21">
        <v>6.6898974865677321E-2</v>
      </c>
      <c r="AM2399" s="21">
        <v>0.11386764925666032</v>
      </c>
      <c r="AN2399" s="21">
        <v>6.9573210958393444E-2</v>
      </c>
      <c r="AO2399" s="21">
        <v>3.2865355888580443</v>
      </c>
      <c r="AP2399" s="21">
        <v>2.1586257014645365</v>
      </c>
      <c r="AQ2399" s="21">
        <v>28.790047684493064</v>
      </c>
      <c r="AR2399" s="21">
        <v>0.6791890989352074</v>
      </c>
      <c r="AS2399" s="21">
        <v>0.83786144738953139</v>
      </c>
      <c r="AT2399" s="21">
        <v>-1</v>
      </c>
      <c r="AU2399" s="21">
        <v>-1</v>
      </c>
      <c r="AV2399" s="21">
        <v>0.37591218847029551</v>
      </c>
      <c r="AW2399" s="21">
        <v>52.717160562669221</v>
      </c>
      <c r="AX2399" s="21">
        <v>52.803534173162674</v>
      </c>
      <c r="AY2399" s="21">
        <v>0.15043603394236596</v>
      </c>
      <c r="AZ2399" s="21">
        <v>-2.8434854567142418</v>
      </c>
      <c r="BA2399" s="26">
        <v>1382.6182808836706</v>
      </c>
    </row>
    <row r="2400" spans="1:100" x14ac:dyDescent="0.25">
      <c r="A2400">
        <v>5524</v>
      </c>
      <c r="B2400" t="s">
        <v>2696</v>
      </c>
      <c r="C2400" s="26">
        <v>3</v>
      </c>
      <c r="D2400" s="21">
        <v>5.1224332720798875</v>
      </c>
      <c r="E2400" s="21">
        <v>0</v>
      </c>
      <c r="F2400" s="21">
        <v>-0.12873102468875594</v>
      </c>
      <c r="G2400" s="21">
        <v>-0.12873102468875594</v>
      </c>
      <c r="H2400" s="21">
        <v>0.2483674593856646</v>
      </c>
      <c r="I2400" s="21">
        <v>-4.1198852716515296E-4</v>
      </c>
      <c r="J2400" s="21">
        <v>14.877328251509978</v>
      </c>
      <c r="K2400" s="21">
        <v>0.24795547085849942</v>
      </c>
      <c r="L2400" s="21">
        <v>-0.99999999999999989</v>
      </c>
      <c r="M2400" s="21">
        <v>-0.99999999999999989</v>
      </c>
      <c r="N2400" s="21">
        <v>4.9591094171699899</v>
      </c>
      <c r="O2400" s="21">
        <v>19.871030498901103</v>
      </c>
      <c r="P2400" s="21">
        <v>2.7456197825001025</v>
      </c>
      <c r="Q2400" s="21">
        <v>-0.99854502964602421</v>
      </c>
      <c r="R2400" s="21">
        <v>-4.6839549953004753E-2</v>
      </c>
      <c r="S2400" s="21">
        <v>0.33333333333333337</v>
      </c>
      <c r="T2400" s="21">
        <v>0.33933281307749985</v>
      </c>
      <c r="U2400" s="21">
        <v>5.9808498944166039E-2</v>
      </c>
      <c r="V2400" s="21">
        <v>8.2478068290152903E-2</v>
      </c>
      <c r="W2400" s="21">
        <v>22.679889711466092</v>
      </c>
      <c r="X2400" s="21">
        <v>1.1563519094627805</v>
      </c>
      <c r="Y2400" s="21">
        <v>-0.99999999999999989</v>
      </c>
      <c r="Z2400" s="21">
        <v>-0.99999999999999989</v>
      </c>
      <c r="AA2400" s="21">
        <v>53.141289011796182</v>
      </c>
      <c r="AB2400" s="21">
        <v>0.32105932662406222</v>
      </c>
      <c r="AC2400" s="21">
        <v>7.5456568790208775E-2</v>
      </c>
      <c r="AD2400" s="21">
        <v>0.2136488815913912</v>
      </c>
      <c r="AE2400" s="21">
        <v>30.508238850283103</v>
      </c>
      <c r="AF2400" s="21">
        <v>-0.99999999999999989</v>
      </c>
      <c r="AG2400" s="21">
        <v>-0.99999999999999989</v>
      </c>
      <c r="AH2400" s="21">
        <v>-0.99999999999999989</v>
      </c>
      <c r="AI2400" s="21">
        <v>0</v>
      </c>
      <c r="AJ2400" s="21">
        <v>8.2478068290152903E-2</v>
      </c>
      <c r="AK2400" s="21">
        <v>7.7329098560425247E-2</v>
      </c>
      <c r="AL2400" s="21">
        <v>0.12038232981370832</v>
      </c>
      <c r="AM2400" s="21">
        <v>0.1473925367903062</v>
      </c>
      <c r="AN2400" s="21">
        <v>0.22046306952426775</v>
      </c>
      <c r="AO2400" s="21">
        <v>4.0714589125597804</v>
      </c>
      <c r="AP2400" s="21">
        <v>6.113488387175237</v>
      </c>
      <c r="AQ2400" s="21">
        <v>37.557217962976061</v>
      </c>
      <c r="AR2400" s="21">
        <v>0.81495271364515176</v>
      </c>
      <c r="AS2400" s="21">
        <v>1.40430738032128</v>
      </c>
      <c r="AT2400" s="21">
        <v>-0.99999999999999989</v>
      </c>
      <c r="AU2400" s="21">
        <v>-0.99999999999999989</v>
      </c>
      <c r="AV2400" s="21">
        <v>-0.17557057464176071</v>
      </c>
      <c r="AW2400" s="21">
        <v>79.125807897872562</v>
      </c>
      <c r="AX2400" s="21">
        <v>87.373614726887837</v>
      </c>
      <c r="AY2400" s="21">
        <v>0.20038152437335643</v>
      </c>
      <c r="AZ2400" s="21">
        <v>11.270621319135314</v>
      </c>
      <c r="BA2400" s="26">
        <v>1459.1658829593673</v>
      </c>
      <c r="CU2400" t="e">
        <v>#N/A</v>
      </c>
      <c r="CV2400" t="e">
        <v>#N/A</v>
      </c>
    </row>
    <row r="2401" spans="1:100" x14ac:dyDescent="0.25">
      <c r="A2401">
        <v>5525</v>
      </c>
      <c r="B2401" t="s">
        <v>2697</v>
      </c>
      <c r="C2401" s="26">
        <v>3</v>
      </c>
      <c r="D2401" s="21">
        <v>3.2671582273134296</v>
      </c>
      <c r="E2401" s="21">
        <v>0</v>
      </c>
      <c r="F2401" s="21">
        <v>-0.18751851519576715</v>
      </c>
      <c r="G2401" s="21">
        <v>-0.18751851519576715</v>
      </c>
      <c r="H2401" s="21">
        <v>-4.8123039599636507E-2</v>
      </c>
      <c r="I2401" s="21">
        <v>0</v>
      </c>
      <c r="J2401" s="21">
        <v>-2.8873823759781887</v>
      </c>
      <c r="K2401" s="21">
        <v>-4.8123039599636507E-2</v>
      </c>
      <c r="L2401" s="21">
        <v>-0.99999999999999978</v>
      </c>
      <c r="M2401" s="21">
        <v>-0.99999999999999978</v>
      </c>
      <c r="N2401" s="21">
        <v>-0.96246079199272883</v>
      </c>
      <c r="O2401" s="21">
        <v>0.19225733613947499</v>
      </c>
      <c r="P2401" s="21">
        <v>1.0389791878519019</v>
      </c>
      <c r="Q2401" s="21">
        <v>0.43421702537514789</v>
      </c>
      <c r="R2401" s="21">
        <v>0.23432126184077559</v>
      </c>
      <c r="S2401" s="21">
        <v>0.33333333333333315</v>
      </c>
      <c r="T2401" s="21">
        <v>0.23442236842282088</v>
      </c>
      <c r="U2401" s="21">
        <v>5.6491201994527777E-3</v>
      </c>
      <c r="V2401" s="21">
        <v>1.8383414009472826E-3</v>
      </c>
      <c r="W2401" s="21">
        <v>24.934648118247608</v>
      </c>
      <c r="X2401" s="21">
        <v>0.63390355387795194</v>
      </c>
      <c r="Y2401" s="21">
        <v>-0.99999999999999978</v>
      </c>
      <c r="Z2401" s="21">
        <v>-0.99999999999999978</v>
      </c>
      <c r="AA2401" s="21">
        <v>29.833295680939351</v>
      </c>
      <c r="AB2401" s="21">
        <v>-1.6803235220014525E-3</v>
      </c>
      <c r="AC2401" s="21">
        <v>0.13012725179434134</v>
      </c>
      <c r="AD2401" s="21">
        <v>-3.516040225532082E-2</v>
      </c>
      <c r="AE2401" s="21">
        <v>4.6643263008509566</v>
      </c>
      <c r="AF2401" s="21">
        <v>-0.99999999999999978</v>
      </c>
      <c r="AG2401" s="21">
        <v>-0.99999999999999978</v>
      </c>
      <c r="AH2401" s="21">
        <v>-0.99999999999999978</v>
      </c>
      <c r="AI2401" s="21">
        <v>0</v>
      </c>
      <c r="AJ2401" s="21">
        <v>1.8383414009472826E-3</v>
      </c>
      <c r="AK2401" s="21">
        <v>-6.1739724551852233E-2</v>
      </c>
      <c r="AL2401" s="21">
        <v>-5.0451800857867195E-3</v>
      </c>
      <c r="AM2401" s="21">
        <v>3.4743991716777611E-2</v>
      </c>
      <c r="AN2401" s="21">
        <v>6.5675466056741738E-2</v>
      </c>
      <c r="AO2401" s="21">
        <v>0.5599011701601796</v>
      </c>
      <c r="AP2401" s="21">
        <v>1.61666075098961</v>
      </c>
      <c r="AQ2401" s="21">
        <v>22.047265742269424</v>
      </c>
      <c r="AR2401" s="21">
        <v>0.57524316335655445</v>
      </c>
      <c r="AS2401" s="21">
        <v>0.58578051427831535</v>
      </c>
      <c r="AT2401" s="21">
        <v>-0.99999999999999978</v>
      </c>
      <c r="AU2401" s="21">
        <v>-0.99999999999999978</v>
      </c>
      <c r="AV2401" s="21">
        <v>4.6802746645008442E-2</v>
      </c>
      <c r="AW2401" s="21">
        <v>31.642213768068423</v>
      </c>
      <c r="AX2401" s="21">
        <v>31.826047908163154</v>
      </c>
      <c r="AY2401" s="21">
        <v>-6.3180034380214828E-3</v>
      </c>
      <c r="AZ2401" s="21">
        <v>-31.923476143217322</v>
      </c>
      <c r="BA2401" s="26">
        <v>1380.9828215835382</v>
      </c>
    </row>
    <row r="2402" spans="1:100" x14ac:dyDescent="0.25">
      <c r="A2402">
        <v>5526</v>
      </c>
      <c r="B2402" t="s">
        <v>2698</v>
      </c>
      <c r="C2402" s="26">
        <v>3</v>
      </c>
      <c r="D2402" s="21">
        <v>4.5478759160764195</v>
      </c>
      <c r="E2402" s="21">
        <v>0</v>
      </c>
      <c r="F2402" s="21">
        <v>-0.11389489464542679</v>
      </c>
      <c r="G2402" s="21">
        <v>-0.11389489464542679</v>
      </c>
      <c r="H2402" s="21">
        <v>0.16048771084931707</v>
      </c>
      <c r="I2402" s="21">
        <v>0</v>
      </c>
      <c r="J2402" s="21">
        <v>9.629262650959026</v>
      </c>
      <c r="K2402" s="21">
        <v>0.16048771084931707</v>
      </c>
      <c r="L2402" s="21">
        <v>-0.99999999999999944</v>
      </c>
      <c r="M2402" s="21">
        <v>-0.99999999999999944</v>
      </c>
      <c r="N2402" s="21">
        <v>3.2097542169863416</v>
      </c>
      <c r="O2402" s="21">
        <v>14.063243672390012</v>
      </c>
      <c r="P2402" s="21">
        <v>1.4946569963522793</v>
      </c>
      <c r="Q2402" s="21">
        <v>-2.383255351621782</v>
      </c>
      <c r="R2402" s="21">
        <v>-0.71800617101237996</v>
      </c>
      <c r="S2402" s="21">
        <v>0.33333333333333304</v>
      </c>
      <c r="T2402" s="21">
        <v>0.28955295729628194</v>
      </c>
      <c r="U2402" s="21">
        <v>5.1873429351055156E-2</v>
      </c>
      <c r="V2402" s="21">
        <v>9.5594555984444982E-2</v>
      </c>
      <c r="W2402" s="21">
        <v>24.394662604631918</v>
      </c>
      <c r="X2402" s="21">
        <v>1.1996792570541375</v>
      </c>
      <c r="Y2402" s="21">
        <v>-0.99999999999999944</v>
      </c>
      <c r="Z2402" s="21">
        <v>-0.99999999999999944</v>
      </c>
      <c r="AA2402" s="21">
        <v>53.985492798334235</v>
      </c>
      <c r="AB2402" s="21">
        <v>0.23665184568140019</v>
      </c>
      <c r="AC2402" s="21">
        <v>0.12243325685164631</v>
      </c>
      <c r="AD2402" s="21">
        <v>0.24709162476124766</v>
      </c>
      <c r="AE2402" s="21">
        <v>30.308836364714711</v>
      </c>
      <c r="AF2402" s="21">
        <v>-0.99999999999999944</v>
      </c>
      <c r="AG2402" s="21">
        <v>-0.99999999999999944</v>
      </c>
      <c r="AH2402" s="21">
        <v>-0.99999999999999944</v>
      </c>
      <c r="AI2402" s="21">
        <v>-2.331352172250508E-2</v>
      </c>
      <c r="AJ2402" s="21">
        <v>9.5594555984444982E-2</v>
      </c>
      <c r="AK2402" s="21">
        <v>0.11067759780133442</v>
      </c>
      <c r="AL2402" s="21">
        <v>0.15786717244463114</v>
      </c>
      <c r="AM2402" s="21">
        <v>4.5046999781740732E-2</v>
      </c>
      <c r="AN2402" s="21">
        <v>-0.1621888131777223</v>
      </c>
      <c r="AO2402" s="21">
        <v>1.67956298355019</v>
      </c>
      <c r="AP2402" s="21">
        <v>-3.2653844672199015</v>
      </c>
      <c r="AQ2402" s="21">
        <v>34.023925255590946</v>
      </c>
      <c r="AR2402" s="21">
        <v>0.7703542759651153</v>
      </c>
      <c r="AS2402" s="21">
        <v>1.3601669679034545</v>
      </c>
      <c r="AT2402" s="21">
        <v>-0.99999999999999944</v>
      </c>
      <c r="AU2402" s="21">
        <v>-0.99999999999999944</v>
      </c>
      <c r="AV2402" s="21">
        <v>-0.83190106565780653</v>
      </c>
      <c r="AW2402" s="21">
        <v>64.783352003504348</v>
      </c>
      <c r="AX2402" s="21">
        <v>73.876537167498768</v>
      </c>
      <c r="AY2402" s="21">
        <v>7.6219124050519851E-2</v>
      </c>
      <c r="AZ2402" s="21">
        <v>-0.25060598063549233</v>
      </c>
      <c r="BA2402" s="26">
        <v>1442.4258387467253</v>
      </c>
    </row>
    <row r="2403" spans="1:100" x14ac:dyDescent="0.25">
      <c r="A2403">
        <v>5527</v>
      </c>
      <c r="B2403" t="s">
        <v>2699</v>
      </c>
      <c r="C2403" s="26">
        <v>3</v>
      </c>
      <c r="D2403" s="21">
        <v>5.244249908532713</v>
      </c>
      <c r="E2403" s="21">
        <v>-6.4925380450280193E-2</v>
      </c>
      <c r="F2403" s="21">
        <v>-5.7255926628720741E-2</v>
      </c>
      <c r="G2403" s="21">
        <v>-7.012876203472225E-2</v>
      </c>
      <c r="H2403" s="21">
        <v>4.7308447199458786E-2</v>
      </c>
      <c r="I2403" s="21">
        <v>0</v>
      </c>
      <c r="J2403" s="21">
        <v>2.8385068319675257</v>
      </c>
      <c r="K2403" s="21">
        <v>4.7308447199458786E-2</v>
      </c>
      <c r="L2403" s="21">
        <v>-0.99999999999999967</v>
      </c>
      <c r="M2403" s="21">
        <v>-0.99999999999999967</v>
      </c>
      <c r="N2403" s="21">
        <v>0.94616894398917473</v>
      </c>
      <c r="O2403" s="21">
        <v>8.0126279784655168</v>
      </c>
      <c r="P2403" s="21">
        <v>0.6875506055707814</v>
      </c>
      <c r="Q2403" s="21">
        <v>-0.40440555879481022</v>
      </c>
      <c r="R2403" s="21">
        <v>-0.12644215887347635</v>
      </c>
      <c r="S2403" s="21">
        <v>0.33333333333333287</v>
      </c>
      <c r="T2403" s="21">
        <v>0.39449125481973685</v>
      </c>
      <c r="U2403" s="21">
        <v>0.48337144384437092</v>
      </c>
      <c r="V2403" s="21">
        <v>0</v>
      </c>
      <c r="W2403" s="21">
        <v>46.55550339191926</v>
      </c>
      <c r="X2403" s="21">
        <v>2.6845685775670582</v>
      </c>
      <c r="Y2403" s="21">
        <v>-0.99999999999999967</v>
      </c>
      <c r="Z2403" s="21">
        <v>-0.99999999999999967</v>
      </c>
      <c r="AA2403" s="21">
        <v>52.125754264310913</v>
      </c>
      <c r="AB2403" s="21">
        <v>0.2252598850140182</v>
      </c>
      <c r="AC2403" s="21">
        <v>-5.4586104450185469E-2</v>
      </c>
      <c r="AD2403" s="21">
        <v>-5.6739919938530683E-2</v>
      </c>
      <c r="AE2403" s="21">
        <v>5.6966930312651041</v>
      </c>
      <c r="AF2403" s="21">
        <v>-0.99999999999999967</v>
      </c>
      <c r="AG2403" s="21">
        <v>-0.99999999999999967</v>
      </c>
      <c r="AH2403" s="21">
        <v>-0.99999999999999967</v>
      </c>
      <c r="AI2403" s="21">
        <v>-2.5402011639284228E-2</v>
      </c>
      <c r="AJ2403" s="21">
        <v>0</v>
      </c>
      <c r="AK2403" s="21">
        <v>0.15690515627476534</v>
      </c>
      <c r="AL2403" s="21">
        <v>-2.9227143768122073E-2</v>
      </c>
      <c r="AM2403" s="21">
        <v>3.5948446845090153E-2</v>
      </c>
      <c r="AN2403" s="21">
        <v>7.7778588085225517E-2</v>
      </c>
      <c r="AO2403" s="21">
        <v>1.6832369525010806</v>
      </c>
      <c r="AP2403" s="21">
        <v>1.7983289832900264</v>
      </c>
      <c r="AQ2403" s="21">
        <v>49.394010223886774</v>
      </c>
      <c r="AR2403" s="21">
        <v>1.2111960319974417</v>
      </c>
      <c r="AS2403" s="21">
        <v>2.7318770247665189</v>
      </c>
      <c r="AT2403" s="21">
        <v>-0.99999999999999967</v>
      </c>
      <c r="AU2403" s="21">
        <v>-0.99999999999999967</v>
      </c>
      <c r="AV2403" s="21">
        <v>-0.1965709209081985</v>
      </c>
      <c r="AW2403" s="21">
        <v>61.936711226066478</v>
      </c>
      <c r="AX2403" s="21">
        <v>61.42867099328079</v>
      </c>
      <c r="AY2403" s="21">
        <v>-1.6357404311218383E-2</v>
      </c>
      <c r="AZ2403" s="21">
        <v>-18.921879379317467</v>
      </c>
      <c r="BA2403" s="26">
        <v>1361.677569167791</v>
      </c>
    </row>
    <row r="2404" spans="1:100" x14ac:dyDescent="0.25">
      <c r="A2404">
        <v>5528</v>
      </c>
      <c r="B2404" t="s">
        <v>2700</v>
      </c>
      <c r="C2404" s="26">
        <v>3</v>
      </c>
      <c r="D2404" s="21">
        <v>4.2749368442759348</v>
      </c>
      <c r="E2404" s="21">
        <v>-2.8302363317908648E-2</v>
      </c>
      <c r="F2404" s="21">
        <v>3.7392612587378027</v>
      </c>
      <c r="G2404" s="21">
        <v>3.7345902023726723</v>
      </c>
      <c r="H2404" s="21">
        <v>-0.11731220931565911</v>
      </c>
      <c r="I2404" s="21">
        <v>0</v>
      </c>
      <c r="J2404" s="21">
        <v>-7.0387325589395449</v>
      </c>
      <c r="K2404" s="21">
        <v>-0.11731220931565911</v>
      </c>
      <c r="L2404" s="21">
        <v>-1.0000000000000007</v>
      </c>
      <c r="M2404" s="21">
        <v>-1.0000000000000007</v>
      </c>
      <c r="N2404" s="21">
        <v>-2.3462441863131831</v>
      </c>
      <c r="O2404" s="21">
        <v>0.97079448770906118</v>
      </c>
      <c r="P2404" s="21">
        <v>-0.56607020024623178</v>
      </c>
      <c r="Q2404" s="21">
        <v>-7.5578773862724375</v>
      </c>
      <c r="R2404" s="21">
        <v>-2.5975265997252572</v>
      </c>
      <c r="S2404" s="21">
        <v>0.33333333333333365</v>
      </c>
      <c r="T2404" s="21">
        <v>0.30059013745190133</v>
      </c>
      <c r="U2404" s="21">
        <v>0.24081002189844825</v>
      </c>
      <c r="V2404" s="21">
        <v>0</v>
      </c>
      <c r="W2404" s="21">
        <v>39.681828079973677</v>
      </c>
      <c r="X2404" s="21">
        <v>1.6212417307152334</v>
      </c>
      <c r="Y2404" s="21">
        <v>-1.0000000000000007</v>
      </c>
      <c r="Z2404" s="21">
        <v>-1.0000000000000007</v>
      </c>
      <c r="AA2404" s="21">
        <v>49.472777623303351</v>
      </c>
      <c r="AB2404" s="21">
        <v>9.0001093701677512E-2</v>
      </c>
      <c r="AC2404" s="21">
        <v>0.21455925892363958</v>
      </c>
      <c r="AD2404" s="21">
        <v>-5.6790829764218821E-2</v>
      </c>
      <c r="AE2404" s="21">
        <v>12.388476143054916</v>
      </c>
      <c r="AF2404" s="21">
        <v>-1.0000000000000007</v>
      </c>
      <c r="AG2404" s="21">
        <v>-1.0000000000000007</v>
      </c>
      <c r="AH2404" s="21">
        <v>-1.0000000000000007</v>
      </c>
      <c r="AI2404" s="21">
        <v>-1.7164467429507481E-2</v>
      </c>
      <c r="AJ2404" s="21">
        <v>0</v>
      </c>
      <c r="AK2404" s="21">
        <v>1.7018733071366733E-2</v>
      </c>
      <c r="AL2404" s="21">
        <v>7.7178613617411254E-2</v>
      </c>
      <c r="AM2404" s="21">
        <v>0.81111982653597292</v>
      </c>
      <c r="AN2404" s="21">
        <v>0.39764993302496399</v>
      </c>
      <c r="AO2404" s="21">
        <v>20.363089328756153</v>
      </c>
      <c r="AP2404" s="21">
        <v>10.327141393711155</v>
      </c>
      <c r="AQ2404" s="21">
        <v>32.643095521034134</v>
      </c>
      <c r="AR2404" s="21">
        <v>0.87473349268368306</v>
      </c>
      <c r="AS2404" s="21">
        <v>1.503929521399574</v>
      </c>
      <c r="AT2404" s="21">
        <v>-1.0000000000000007</v>
      </c>
      <c r="AU2404" s="21">
        <v>-1.0000000000000007</v>
      </c>
      <c r="AV2404" s="21">
        <v>1.1370636026474155</v>
      </c>
      <c r="AW2404" s="21">
        <v>60.770713504723538</v>
      </c>
      <c r="AX2404" s="21">
        <v>60.427424156133391</v>
      </c>
      <c r="AY2404" s="21">
        <v>0.30243544040830095</v>
      </c>
      <c r="AZ2404" s="21">
        <v>-1.3946525032711103</v>
      </c>
      <c r="BA2404" s="26">
        <v>1547.7180813061914</v>
      </c>
    </row>
    <row r="2405" spans="1:100" x14ac:dyDescent="0.25">
      <c r="A2405">
        <v>5530</v>
      </c>
      <c r="B2405" t="s">
        <v>2701</v>
      </c>
      <c r="C2405" s="26">
        <v>3</v>
      </c>
      <c r="D2405" s="21">
        <v>4.9160195657938424</v>
      </c>
      <c r="E2405" s="21">
        <v>0</v>
      </c>
      <c r="F2405" s="21">
        <v>0</v>
      </c>
      <c r="G2405" s="21">
        <v>0</v>
      </c>
      <c r="H2405" s="21">
        <v>0.54691191955149554</v>
      </c>
      <c r="I2405" s="21">
        <v>0</v>
      </c>
      <c r="J2405" s="21">
        <v>32.814715173089738</v>
      </c>
      <c r="K2405" s="21">
        <v>0.54691191955149554</v>
      </c>
      <c r="L2405" s="21">
        <v>-1.0000000000000009</v>
      </c>
      <c r="M2405" s="21">
        <v>-1.0000000000000009</v>
      </c>
      <c r="N2405" s="21">
        <v>10.938238391029909</v>
      </c>
      <c r="O2405" s="21">
        <v>37.730734738883584</v>
      </c>
      <c r="P2405" s="21">
        <v>-8.2426641916980667E-2</v>
      </c>
      <c r="Q2405" s="21">
        <v>-0.38844415883137179</v>
      </c>
      <c r="R2405" s="21">
        <v>-0.14440754058082778</v>
      </c>
      <c r="S2405" s="21">
        <v>0.32213538121978114</v>
      </c>
      <c r="T2405" s="21">
        <v>0.3618853359192058</v>
      </c>
      <c r="U2405" s="21">
        <v>0.26576303170501753</v>
      </c>
      <c r="V2405" s="21">
        <v>0</v>
      </c>
      <c r="W2405" s="21">
        <v>16.114873171700371</v>
      </c>
      <c r="X2405" s="21">
        <v>1.2412263510241617</v>
      </c>
      <c r="Y2405" s="21">
        <v>-1.0000000000000009</v>
      </c>
      <c r="Z2405" s="21">
        <v>-1.0000000000000009</v>
      </c>
      <c r="AA2405" s="21">
        <v>36.41777279987771</v>
      </c>
      <c r="AB2405" s="21">
        <v>7.8105714309800994E-3</v>
      </c>
      <c r="AC2405" s="21">
        <v>0.26431214842981399</v>
      </c>
      <c r="AD2405" s="21">
        <v>0.13682342351436885</v>
      </c>
      <c r="AE2405" s="21">
        <v>20.447307168758137</v>
      </c>
      <c r="AF2405" s="21">
        <v>-1.0000000000000009</v>
      </c>
      <c r="AG2405" s="21">
        <v>-1.0000000000000009</v>
      </c>
      <c r="AH2405" s="21">
        <v>-1.0000000000000009</v>
      </c>
      <c r="AI2405" s="21">
        <v>0</v>
      </c>
      <c r="AJ2405" s="21">
        <v>0</v>
      </c>
      <c r="AK2405" s="21">
        <v>2.6100808223260656E-2</v>
      </c>
      <c r="AL2405" s="21">
        <v>-0.15361621294339847</v>
      </c>
      <c r="AM2405" s="21">
        <v>-0.10518210288190186</v>
      </c>
      <c r="AN2405" s="21">
        <v>0.38213419939260623</v>
      </c>
      <c r="AO2405" s="21">
        <v>-2.4990485309312422</v>
      </c>
      <c r="AP2405" s="21">
        <v>8.7852739200981631</v>
      </c>
      <c r="AQ2405" s="21">
        <v>48.929588344790091</v>
      </c>
      <c r="AR2405" s="21">
        <v>0.94978374884400463</v>
      </c>
      <c r="AS2405" s="21">
        <v>1.7881382705756583</v>
      </c>
      <c r="AT2405" s="21">
        <v>-1.0000000000000009</v>
      </c>
      <c r="AU2405" s="21">
        <v>-1.0000000000000009</v>
      </c>
      <c r="AV2405" s="21">
        <v>-0.14440754058082778</v>
      </c>
      <c r="AW2405" s="21">
        <v>82.933781458859428</v>
      </c>
      <c r="AX2405" s="21">
        <v>82.933781458859428</v>
      </c>
      <c r="AY2405" s="21">
        <v>0.41240896632104207</v>
      </c>
      <c r="AZ2405" s="21">
        <v>34.441863790664129</v>
      </c>
      <c r="BA2405" s="26">
        <v>1506.5966831892456</v>
      </c>
    </row>
    <row r="2406" spans="1:100" x14ac:dyDescent="0.25">
      <c r="A2406">
        <v>5531</v>
      </c>
      <c r="B2406" t="s">
        <v>1505</v>
      </c>
      <c r="C2406" s="26">
        <v>3</v>
      </c>
      <c r="D2406" s="21">
        <v>4.782661544611722</v>
      </c>
      <c r="E2406" s="21">
        <v>0</v>
      </c>
      <c r="F2406" s="21">
        <v>-0.1676467434461644</v>
      </c>
      <c r="G2406" s="21">
        <v>-0.1676467434461644</v>
      </c>
      <c r="H2406" s="21">
        <v>8.6882665744949572E-2</v>
      </c>
      <c r="I2406" s="21">
        <v>0</v>
      </c>
      <c r="J2406" s="21">
        <v>5.2129599446969763</v>
      </c>
      <c r="K2406" s="21">
        <v>8.6882665744949572E-2</v>
      </c>
      <c r="L2406" s="21">
        <v>-1.0000000000000002</v>
      </c>
      <c r="M2406" s="21">
        <v>-1.0000000000000002</v>
      </c>
      <c r="N2406" s="21">
        <v>1.7376533148989914</v>
      </c>
      <c r="O2406" s="21">
        <v>9.8279747458625302</v>
      </c>
      <c r="P2406" s="21">
        <v>0.2278503749837929</v>
      </c>
      <c r="Q2406" s="21">
        <v>0.38710580202799261</v>
      </c>
      <c r="R2406" s="21">
        <v>0.13721569976118808</v>
      </c>
      <c r="S2406" s="21">
        <v>0.25047832176825102</v>
      </c>
      <c r="T2406" s="21">
        <v>0.3618748936448079</v>
      </c>
      <c r="U2406" s="21">
        <v>2.2498477501377664E-2</v>
      </c>
      <c r="V2406" s="21">
        <v>0</v>
      </c>
      <c r="W2406" s="21">
        <v>21.918761086779476</v>
      </c>
      <c r="X2406" s="21">
        <v>0.63260977032724031</v>
      </c>
      <c r="Y2406" s="21">
        <v>-1.0000000000000002</v>
      </c>
      <c r="Z2406" s="21">
        <v>-1.0000000000000002</v>
      </c>
      <c r="AA2406" s="21">
        <v>47.159611777751316</v>
      </c>
      <c r="AB2406" s="21">
        <v>9.6757113529718303E-2</v>
      </c>
      <c r="AC2406" s="21">
        <v>0.23970048244505324</v>
      </c>
      <c r="AD2406" s="21">
        <v>0.16561510384944189</v>
      </c>
      <c r="AE2406" s="21">
        <v>25.103634991210669</v>
      </c>
      <c r="AF2406" s="21">
        <v>-1.0000000000000002</v>
      </c>
      <c r="AG2406" s="21">
        <v>-1.0000000000000002</v>
      </c>
      <c r="AH2406" s="21">
        <v>-1.0000000000000002</v>
      </c>
      <c r="AI2406" s="21">
        <v>0</v>
      </c>
      <c r="AJ2406" s="21">
        <v>0</v>
      </c>
      <c r="AK2406" s="21">
        <v>0.30426473940185855</v>
      </c>
      <c r="AL2406" s="21">
        <v>3.8758503651634378E-2</v>
      </c>
      <c r="AM2406" s="21">
        <v>-0.12361096378517454</v>
      </c>
      <c r="AN2406" s="21">
        <v>0.41211542473766871</v>
      </c>
      <c r="AO2406" s="21">
        <v>-1.5689503976200707</v>
      </c>
      <c r="AP2406" s="21">
        <v>10.496678136699892</v>
      </c>
      <c r="AQ2406" s="21">
        <v>27.131721031476445</v>
      </c>
      <c r="AR2406" s="21">
        <v>0.63485169291443633</v>
      </c>
      <c r="AS2406" s="21">
        <v>0.71949243607219004</v>
      </c>
      <c r="AT2406" s="21">
        <v>-1.0000000000000002</v>
      </c>
      <c r="AU2406" s="21">
        <v>-1.0000000000000002</v>
      </c>
      <c r="AV2406" s="21">
        <v>-3.0431043684976285E-2</v>
      </c>
      <c r="AW2406" s="21">
        <v>67.484264660313769</v>
      </c>
      <c r="AX2406" s="21">
        <v>67.484264660313769</v>
      </c>
      <c r="AY2406" s="21">
        <v>0.15909134086730164</v>
      </c>
      <c r="AZ2406" s="21">
        <v>5.4336173510483947</v>
      </c>
      <c r="BA2406" s="26">
        <v>1469.0587710342888</v>
      </c>
      <c r="CU2406" t="e">
        <v>#N/A</v>
      </c>
      <c r="CV2406" t="e">
        <v>#N/A</v>
      </c>
    </row>
    <row r="2407" spans="1:100" x14ac:dyDescent="0.25">
      <c r="A2407">
        <v>5532</v>
      </c>
      <c r="B2407" t="s">
        <v>2702</v>
      </c>
      <c r="C2407" s="26">
        <v>3</v>
      </c>
      <c r="D2407" s="21">
        <v>5.2729506294999515</v>
      </c>
      <c r="E2407" s="21">
        <v>0</v>
      </c>
      <c r="F2407" s="21">
        <v>-0.10602860411498066</v>
      </c>
      <c r="G2407" s="21">
        <v>-0.10602860411498066</v>
      </c>
      <c r="H2407" s="21">
        <v>0.11467704447127144</v>
      </c>
      <c r="I2407" s="21">
        <v>-1.6892592838581352E-2</v>
      </c>
      <c r="J2407" s="21">
        <v>5.8670670979614004</v>
      </c>
      <c r="K2407" s="21">
        <v>9.7784451632690075E-2</v>
      </c>
      <c r="L2407" s="21">
        <v>-0.99999999999999822</v>
      </c>
      <c r="M2407" s="21">
        <v>-0.99999999999999822</v>
      </c>
      <c r="N2407" s="21">
        <v>1.9556890326538015</v>
      </c>
      <c r="O2407" s="21">
        <v>11.033989123346373</v>
      </c>
      <c r="P2407" s="21">
        <v>8.462408902157982</v>
      </c>
      <c r="Q2407" s="21">
        <v>7.2521646889890851E-2</v>
      </c>
      <c r="R2407" s="21">
        <v>0.72306878153572529</v>
      </c>
      <c r="S2407" s="21">
        <v>0.33333333333333282</v>
      </c>
      <c r="T2407" s="21">
        <v>0.35964153308269531</v>
      </c>
      <c r="U2407" s="21">
        <v>-0.18603200376932785</v>
      </c>
      <c r="V2407" s="21">
        <v>6.9300162188720982E-3</v>
      </c>
      <c r="W2407" s="21">
        <v>16.643537089315295</v>
      </c>
      <c r="X2407" s="21">
        <v>-8.0416881126589235E-2</v>
      </c>
      <c r="Y2407" s="21">
        <v>-0.99999999999999822</v>
      </c>
      <c r="Z2407" s="21">
        <v>-0.99999999999999822</v>
      </c>
      <c r="AA2407" s="21">
        <v>27.459999838133374</v>
      </c>
      <c r="AB2407" s="21">
        <v>9.8506368150326581E-2</v>
      </c>
      <c r="AC2407" s="21">
        <v>8.2995367118791005E-2</v>
      </c>
      <c r="AD2407" s="21">
        <v>2.0366144076529577E-2</v>
      </c>
      <c r="AE2407" s="21">
        <v>10.093393967282354</v>
      </c>
      <c r="AF2407" s="21">
        <v>-0.99999999999999822</v>
      </c>
      <c r="AG2407" s="21">
        <v>-0.99999999999999822</v>
      </c>
      <c r="AH2407" s="21">
        <v>-0.99999999999999822</v>
      </c>
      <c r="AI2407" s="21">
        <v>0</v>
      </c>
      <c r="AJ2407" s="21">
        <v>6.9300162188720982E-3</v>
      </c>
      <c r="AK2407" s="21">
        <v>-6.5559043367465529E-3</v>
      </c>
      <c r="AL2407" s="21">
        <v>0.14938547628013196</v>
      </c>
      <c r="AM2407" s="21">
        <v>0.32975646362564842</v>
      </c>
      <c r="AN2407" s="21">
        <v>3.1497801240819703E-2</v>
      </c>
      <c r="AO2407" s="21">
        <v>8.2111320689574772</v>
      </c>
      <c r="AP2407" s="21">
        <v>1.534372412421152</v>
      </c>
      <c r="AQ2407" s="21">
        <v>22.510604187276694</v>
      </c>
      <c r="AR2407" s="21">
        <v>0.51387287886557309</v>
      </c>
      <c r="AS2407" s="21">
        <v>1.7367570506100598E-2</v>
      </c>
      <c r="AT2407" s="21">
        <v>-0.99999999999999822</v>
      </c>
      <c r="AU2407" s="21">
        <v>-0.99999999999999822</v>
      </c>
      <c r="AV2407" s="21">
        <v>0.61704017742074413</v>
      </c>
      <c r="AW2407" s="21">
        <v>40.028361373900886</v>
      </c>
      <c r="AX2407" s="21">
        <v>40.721362995788091</v>
      </c>
      <c r="AY2407" s="21">
        <v>-0.11999287293324978</v>
      </c>
      <c r="AZ2407" s="21">
        <v>-55.767698089498431</v>
      </c>
      <c r="BA2407" s="26">
        <v>1276.4797479920705</v>
      </c>
    </row>
    <row r="2408" spans="1:100" x14ac:dyDescent="0.25">
      <c r="A2408">
        <v>5533</v>
      </c>
      <c r="B2408" t="s">
        <v>2703</v>
      </c>
      <c r="C2408" s="26">
        <v>3</v>
      </c>
      <c r="D2408" s="21">
        <v>4.9425025557411084</v>
      </c>
      <c r="E2408" s="21">
        <v>0</v>
      </c>
      <c r="F2408" s="21">
        <v>0.26002450545017503</v>
      </c>
      <c r="G2408" s="21">
        <v>0.26002450545017503</v>
      </c>
      <c r="H2408" s="21">
        <v>0.63746709972980309</v>
      </c>
      <c r="I2408" s="21">
        <v>0</v>
      </c>
      <c r="J2408" s="21">
        <v>38.248025983788175</v>
      </c>
      <c r="K2408" s="21">
        <v>0.63746709972980309</v>
      </c>
      <c r="L2408" s="21">
        <v>-0.99999999999999978</v>
      </c>
      <c r="M2408" s="21">
        <v>-0.99999999999999978</v>
      </c>
      <c r="N2408" s="21">
        <v>12.749341994596051</v>
      </c>
      <c r="O2408" s="21">
        <v>43.450553044979458</v>
      </c>
      <c r="P2408" s="21">
        <v>-0.28034246236775234</v>
      </c>
      <c r="Q2408" s="21">
        <v>-0.41805779140204885</v>
      </c>
      <c r="R2408" s="21">
        <v>-0.18060901554207393</v>
      </c>
      <c r="S2408" s="21">
        <v>0.33333333333333331</v>
      </c>
      <c r="T2408" s="21">
        <v>0.33276792495736934</v>
      </c>
      <c r="U2408" s="21">
        <v>0.43696172334342204</v>
      </c>
      <c r="V2408" s="21">
        <v>5.7099856203085553E-3</v>
      </c>
      <c r="W2408" s="21">
        <v>18.852234700985218</v>
      </c>
      <c r="X2408" s="21">
        <v>1.8144831751539461</v>
      </c>
      <c r="Y2408" s="21">
        <v>-0.99999999999999978</v>
      </c>
      <c r="Z2408" s="21">
        <v>-0.99999999999999978</v>
      </c>
      <c r="AA2408" s="21">
        <v>52.323882421185004</v>
      </c>
      <c r="AB2408" s="21">
        <v>0.44980871199430411</v>
      </c>
      <c r="AC2408" s="21">
        <v>9.4921216695473917E-2</v>
      </c>
      <c r="AD2408" s="21">
        <v>0.12831520602505903</v>
      </c>
      <c r="AE2408" s="21">
        <v>33.652256735741851</v>
      </c>
      <c r="AF2408" s="21">
        <v>-0.99999999999999978</v>
      </c>
      <c r="AG2408" s="21">
        <v>-0.99999999999999978</v>
      </c>
      <c r="AH2408" s="21">
        <v>-0.99999999999999978</v>
      </c>
      <c r="AI2408" s="21">
        <v>0</v>
      </c>
      <c r="AJ2408" s="21">
        <v>5.7099856203085553E-3</v>
      </c>
      <c r="AK2408" s="21">
        <v>2.7271421069144618E-2</v>
      </c>
      <c r="AL2408" s="21">
        <v>-4.8933559030265868E-2</v>
      </c>
      <c r="AM2408" s="21">
        <v>0.3411993912376568</v>
      </c>
      <c r="AN2408" s="21">
        <v>2.8437888473422275E-3</v>
      </c>
      <c r="AO2408" s="21">
        <v>8.6663418862871442</v>
      </c>
      <c r="AP2408" s="21">
        <v>-0.17357307396777366</v>
      </c>
      <c r="AQ2408" s="21">
        <v>57.100260684773374</v>
      </c>
      <c r="AR2408" s="21">
        <v>1.1087729672544338</v>
      </c>
      <c r="AS2408" s="21">
        <v>2.4519502748837487</v>
      </c>
      <c r="AT2408" s="21">
        <v>-0.99999999999999978</v>
      </c>
      <c r="AU2408" s="21">
        <v>-0.99999999999999978</v>
      </c>
      <c r="AV2408" s="21">
        <v>7.9415489908100975E-2</v>
      </c>
      <c r="AW2408" s="21">
        <v>95.600862392196689</v>
      </c>
      <c r="AX2408" s="21">
        <v>96.17186095422754</v>
      </c>
      <c r="AY2408" s="21">
        <v>0.32345377311620904</v>
      </c>
      <c r="AZ2408" s="21">
        <v>34.401130398994624</v>
      </c>
      <c r="BA2408" s="26">
        <v>1419.2118989436308</v>
      </c>
      <c r="CU2408" t="e">
        <v>#N/A</v>
      </c>
      <c r="CV2408" t="e">
        <v>#N/A</v>
      </c>
    </row>
    <row r="2409" spans="1:100" x14ac:dyDescent="0.25">
      <c r="A2409">
        <v>5534</v>
      </c>
      <c r="B2409" t="s">
        <v>2704</v>
      </c>
      <c r="C2409" s="26">
        <v>3</v>
      </c>
      <c r="D2409" s="21">
        <v>3.5781693720297496</v>
      </c>
      <c r="E2409" s="21">
        <v>0</v>
      </c>
      <c r="F2409" s="21">
        <v>-0.36223014491263172</v>
      </c>
      <c r="G2409" s="21">
        <v>-0.36223014491263172</v>
      </c>
      <c r="H2409" s="21">
        <v>0.14391725134770911</v>
      </c>
      <c r="I2409" s="21">
        <v>0</v>
      </c>
      <c r="J2409" s="21">
        <v>8.63503508086254</v>
      </c>
      <c r="K2409" s="21">
        <v>0.14391725134770911</v>
      </c>
      <c r="L2409" s="21">
        <v>-1.0000000000000011</v>
      </c>
      <c r="M2409" s="21">
        <v>-1.0000000000000011</v>
      </c>
      <c r="N2409" s="21">
        <v>2.878345026954181</v>
      </c>
      <c r="O2409" s="21">
        <v>11.850974307979648</v>
      </c>
      <c r="P2409" s="21">
        <v>-9.7835879607552773E-3</v>
      </c>
      <c r="Q2409" s="21">
        <v>-0.2768892332152475</v>
      </c>
      <c r="R2409" s="21">
        <v>-0.12167608336511773</v>
      </c>
      <c r="S2409" s="21">
        <v>0.33333333333333365</v>
      </c>
      <c r="T2409" s="21">
        <v>0.3744788566339885</v>
      </c>
      <c r="U2409" s="21">
        <v>0.29919313149078902</v>
      </c>
      <c r="V2409" s="21">
        <v>-7.9211474042471981E-3</v>
      </c>
      <c r="W2409" s="21">
        <v>34.206676908246195</v>
      </c>
      <c r="X2409" s="21">
        <v>1.7384235072883298</v>
      </c>
      <c r="Y2409" s="21">
        <v>-1.0000000000000011</v>
      </c>
      <c r="Z2409" s="21">
        <v>-1.0000000000000011</v>
      </c>
      <c r="AA2409" s="21">
        <v>69.326729855959243</v>
      </c>
      <c r="AB2409" s="21">
        <v>0.12159030562998915</v>
      </c>
      <c r="AC2409" s="21">
        <v>0.54774516958570718</v>
      </c>
      <c r="AD2409" s="21">
        <v>3.5499105405866135E-2</v>
      </c>
      <c r="AE2409" s="21">
        <v>35.241729031078115</v>
      </c>
      <c r="AF2409" s="21">
        <v>-1.0000000000000011</v>
      </c>
      <c r="AG2409" s="21">
        <v>-1.0000000000000011</v>
      </c>
      <c r="AH2409" s="21">
        <v>-1.0000000000000011</v>
      </c>
      <c r="AI2409" s="21">
        <v>0</v>
      </c>
      <c r="AJ2409" s="21">
        <v>-7.9211474042471981E-3</v>
      </c>
      <c r="AK2409" s="21">
        <v>7.1387878031229646E-2</v>
      </c>
      <c r="AL2409" s="21">
        <v>7.1805680682683323E-2</v>
      </c>
      <c r="AM2409" s="21">
        <v>-0.21079498276957914</v>
      </c>
      <c r="AN2409" s="21">
        <v>-0.19233760286372592</v>
      </c>
      <c r="AO2409" s="21">
        <v>-4.9129351790833304</v>
      </c>
      <c r="AP2409" s="21">
        <v>-4.4494116681797324</v>
      </c>
      <c r="AQ2409" s="21">
        <v>42.841711989108738</v>
      </c>
      <c r="AR2409" s="21">
        <v>0.99908417405386396</v>
      </c>
      <c r="AS2409" s="21">
        <v>1.8823407586360386</v>
      </c>
      <c r="AT2409" s="21">
        <v>-1.0000000000000011</v>
      </c>
      <c r="AU2409" s="21">
        <v>-1.0000000000000011</v>
      </c>
      <c r="AV2409" s="21">
        <v>-0.48390622827774954</v>
      </c>
      <c r="AW2409" s="21">
        <v>76.728292495759149</v>
      </c>
      <c r="AX2409" s="21">
        <v>75.936177755334413</v>
      </c>
      <c r="AY2409" s="21">
        <v>0.19038671975826613</v>
      </c>
      <c r="AZ2409" s="21">
        <v>-9.7227692271935666</v>
      </c>
      <c r="BA2409" s="26">
        <v>1434.3212779197027</v>
      </c>
    </row>
    <row r="2410" spans="1:100" x14ac:dyDescent="0.25">
      <c r="A2410">
        <v>5535</v>
      </c>
      <c r="B2410" t="s">
        <v>2705</v>
      </c>
      <c r="C2410" s="26">
        <v>3</v>
      </c>
      <c r="D2410" s="21">
        <v>5.1479709598828913</v>
      </c>
      <c r="E2410" s="21">
        <v>0</v>
      </c>
      <c r="F2410" s="21">
        <v>-3.0314554716677714E-3</v>
      </c>
      <c r="G2410" s="21">
        <v>-3.0314554716677714E-3</v>
      </c>
      <c r="H2410" s="21">
        <v>-0.10310866419038282</v>
      </c>
      <c r="I2410" s="21">
        <v>0</v>
      </c>
      <c r="J2410" s="21">
        <v>-6.1865198514229691</v>
      </c>
      <c r="K2410" s="21">
        <v>-0.10310866419038282</v>
      </c>
      <c r="L2410" s="21">
        <v>-0.99999999999999933</v>
      </c>
      <c r="M2410" s="21">
        <v>-0.99999999999999933</v>
      </c>
      <c r="N2410" s="21">
        <v>-2.0621732838076561</v>
      </c>
      <c r="O2410" s="21">
        <v>-1.0415803470117473</v>
      </c>
      <c r="P2410" s="21">
        <v>-8.9585766995300811E-2</v>
      </c>
      <c r="Q2410" s="21">
        <v>0.10037527976216953</v>
      </c>
      <c r="R2410" s="21">
        <v>-4.0514179739788735E-2</v>
      </c>
      <c r="S2410" s="21">
        <v>0.33333333333333348</v>
      </c>
      <c r="T2410" s="21">
        <v>0.34010195459681225</v>
      </c>
      <c r="U2410" s="21">
        <v>0.18632408782798962</v>
      </c>
      <c r="V2410" s="21">
        <v>-3.7684062614922469E-3</v>
      </c>
      <c r="W2410" s="21">
        <v>38.363985347481012</v>
      </c>
      <c r="X2410" s="21">
        <v>1.5059984871270131</v>
      </c>
      <c r="Y2410" s="21">
        <v>-0.99999999999999933</v>
      </c>
      <c r="Z2410" s="21">
        <v>-0.99999999999999933</v>
      </c>
      <c r="AA2410" s="21">
        <v>77.291148884879902</v>
      </c>
      <c r="AB2410" s="21">
        <v>0.17443556219184014</v>
      </c>
      <c r="AC2410" s="21">
        <v>0.24310565591730968</v>
      </c>
      <c r="AD2410" s="21">
        <v>0.36181233623362369</v>
      </c>
      <c r="AE2410" s="21">
        <v>38.967677717138685</v>
      </c>
      <c r="AF2410" s="21">
        <v>-0.99999999999999933</v>
      </c>
      <c r="AG2410" s="21">
        <v>-0.99999999999999933</v>
      </c>
      <c r="AH2410" s="21">
        <v>-0.99999999999999933</v>
      </c>
      <c r="AI2410" s="21">
        <v>0</v>
      </c>
      <c r="AJ2410" s="21">
        <v>-3.7684062614922469E-3</v>
      </c>
      <c r="AK2410" s="21">
        <v>0.12853971492995003</v>
      </c>
      <c r="AL2410" s="21">
        <v>0.44732057768753891</v>
      </c>
      <c r="AM2410" s="21">
        <v>-4.9907588765141161E-2</v>
      </c>
      <c r="AN2410" s="21">
        <v>0.14448452572819068</v>
      </c>
      <c r="AO2410" s="21">
        <v>-0.60499114447877844</v>
      </c>
      <c r="AP2410" s="21">
        <v>5.8487160316424607</v>
      </c>
      <c r="AQ2410" s="21">
        <v>32.177465496058048</v>
      </c>
      <c r="AR2410" s="21">
        <v>0.85599096949664311</v>
      </c>
      <c r="AS2410" s="21">
        <v>1.4028898229366293</v>
      </c>
      <c r="AT2410" s="21">
        <v>-0.99999999999999933</v>
      </c>
      <c r="AU2410" s="21">
        <v>-0.99999999999999933</v>
      </c>
      <c r="AV2410" s="21">
        <v>-4.3545635211456504E-2</v>
      </c>
      <c r="AW2410" s="21">
        <v>82.098284569510582</v>
      </c>
      <c r="AX2410" s="21">
        <v>81.721443943361351</v>
      </c>
      <c r="AY2410" s="21">
        <v>7.4388056900269423E-2</v>
      </c>
      <c r="AZ2410" s="21">
        <v>-4.7404393462238605</v>
      </c>
      <c r="BA2410" s="26">
        <v>1424.6536647550338</v>
      </c>
    </row>
    <row r="2411" spans="1:100" x14ac:dyDescent="0.25">
      <c r="A2411">
        <v>5536</v>
      </c>
      <c r="B2411" t="s">
        <v>2706</v>
      </c>
      <c r="C2411" s="26">
        <v>3</v>
      </c>
      <c r="D2411" s="21">
        <v>3.7423380638653758</v>
      </c>
      <c r="E2411" s="21">
        <v>7.0511804376087506E-2</v>
      </c>
      <c r="F2411" s="21">
        <v>-6.2344273541529487E-2</v>
      </c>
      <c r="G2411" s="21">
        <v>-4.4541064202155027E-2</v>
      </c>
      <c r="H2411" s="21">
        <v>0.20760574206032498</v>
      </c>
      <c r="I2411" s="21">
        <v>0</v>
      </c>
      <c r="J2411" s="21">
        <v>12.456344523619499</v>
      </c>
      <c r="K2411" s="21">
        <v>0.20760574206032498</v>
      </c>
      <c r="L2411" s="21">
        <v>-1</v>
      </c>
      <c r="M2411" s="21">
        <v>-1</v>
      </c>
      <c r="N2411" s="21">
        <v>4.1521148412065001</v>
      </c>
      <c r="O2411" s="21">
        <v>16.154141523282732</v>
      </c>
      <c r="P2411" s="21">
        <v>-0.13405418592087062</v>
      </c>
      <c r="Q2411" s="21">
        <v>-0.85402372728527753</v>
      </c>
      <c r="R2411" s="21">
        <v>-0.3002276345741316</v>
      </c>
      <c r="S2411" s="21">
        <v>0.33333333333333326</v>
      </c>
      <c r="T2411" s="21">
        <v>0.37950654850731308</v>
      </c>
      <c r="U2411" s="21">
        <v>4.2048357865360445E-2</v>
      </c>
      <c r="V2411" s="21">
        <v>-1.6960431720243921E-3</v>
      </c>
      <c r="W2411" s="21">
        <v>21.823458178946286</v>
      </c>
      <c r="X2411" s="21">
        <v>0.70942452738359707</v>
      </c>
      <c r="Y2411" s="21">
        <v>-1</v>
      </c>
      <c r="Z2411" s="21">
        <v>-1</v>
      </c>
      <c r="AA2411" s="21">
        <v>59.936609038397663</v>
      </c>
      <c r="AB2411" s="21">
        <v>0.3119517959087022</v>
      </c>
      <c r="AC2411" s="21">
        <v>0.14767936659200318</v>
      </c>
      <c r="AD2411" s="21">
        <v>0.30863640737980402</v>
      </c>
      <c r="AE2411" s="21">
        <v>38.413378494025473</v>
      </c>
      <c r="AF2411" s="21">
        <v>-1</v>
      </c>
      <c r="AG2411" s="21">
        <v>-1</v>
      </c>
      <c r="AH2411" s="21">
        <v>-1</v>
      </c>
      <c r="AI2411" s="21">
        <v>0</v>
      </c>
      <c r="AJ2411" s="21">
        <v>-1.6960431720243921E-3</v>
      </c>
      <c r="AK2411" s="21">
        <v>-0.14324832562902398</v>
      </c>
      <c r="AL2411" s="21">
        <v>0.12023607181351979</v>
      </c>
      <c r="AM2411" s="21">
        <v>4.7188879621021737E-2</v>
      </c>
      <c r="AN2411" s="21">
        <v>0.15596152185089601</v>
      </c>
      <c r="AO2411" s="21">
        <v>0.46348036238042378</v>
      </c>
      <c r="AP2411" s="21">
        <v>4.5002184053399992</v>
      </c>
      <c r="AQ2411" s="21">
        <v>34.27980270256581</v>
      </c>
      <c r="AR2411" s="21">
        <v>0.75319219653398228</v>
      </c>
      <c r="AS2411" s="21">
        <v>0.9170302694439223</v>
      </c>
      <c r="AT2411" s="21">
        <v>-1</v>
      </c>
      <c r="AU2411" s="21">
        <v>-1</v>
      </c>
      <c r="AV2411" s="21">
        <v>-0.34476869877628658</v>
      </c>
      <c r="AW2411" s="21">
        <v>80.590968967020316</v>
      </c>
      <c r="AX2411" s="21">
        <v>80.421364649817875</v>
      </c>
      <c r="AY2411" s="21">
        <v>0.29024603627377987</v>
      </c>
      <c r="AZ2411" s="21">
        <v>26.120800981307699</v>
      </c>
      <c r="BA2411" s="26">
        <v>1442.0503721654836</v>
      </c>
    </row>
    <row r="2412" spans="1:100" x14ac:dyDescent="0.25">
      <c r="A2412">
        <v>5538</v>
      </c>
      <c r="B2412" t="s">
        <v>2707</v>
      </c>
      <c r="C2412" s="26">
        <v>2</v>
      </c>
      <c r="D2412" s="21">
        <v>3.0446046666197244</v>
      </c>
      <c r="E2412" s="21">
        <v>-0.15267352340024254</v>
      </c>
      <c r="F2412" s="21">
        <v>-0.30323647291719513</v>
      </c>
      <c r="G2412" s="21">
        <v>-0.29694662864347732</v>
      </c>
      <c r="H2412" s="21">
        <v>-9.2046582595615156E-3</v>
      </c>
      <c r="I2412" s="21">
        <v>0</v>
      </c>
      <c r="J2412" s="21">
        <v>-0.55227949557369094</v>
      </c>
      <c r="K2412" s="21">
        <v>-9.2046582595615156E-3</v>
      </c>
      <c r="L2412" s="21">
        <v>-1</v>
      </c>
      <c r="M2412" s="21">
        <v>-1</v>
      </c>
      <c r="N2412" s="21">
        <v>-0.18409316519123053</v>
      </c>
      <c r="O2412" s="21">
        <v>3.2711948013794547</v>
      </c>
      <c r="P2412" s="21">
        <v>-0.60543150597653494</v>
      </c>
      <c r="Q2412" s="21">
        <v>-1.1267915902915948</v>
      </c>
      <c r="R2412" s="21">
        <v>-0.36860044995619906</v>
      </c>
      <c r="S2412" s="21">
        <v>0.3131340787428703</v>
      </c>
      <c r="T2412" s="21">
        <v>0.21113365572555903</v>
      </c>
      <c r="U2412" s="21">
        <v>-1.2829655505352214E-2</v>
      </c>
      <c r="V2412" s="21">
        <v>-1.1327424219515953E-2</v>
      </c>
      <c r="W2412" s="21">
        <v>18.609086797994433</v>
      </c>
      <c r="X2412" s="21">
        <v>0.38386140332491897</v>
      </c>
      <c r="Y2412" s="21">
        <v>-1</v>
      </c>
      <c r="Z2412" s="21">
        <v>-1</v>
      </c>
      <c r="AA2412" s="21">
        <v>30.661033102801568</v>
      </c>
      <c r="AB2412" s="21">
        <v>1.597152736584527E-2</v>
      </c>
      <c r="AC2412" s="21">
        <v>1.6146653704303404E-2</v>
      </c>
      <c r="AD2412" s="21">
        <v>1.2426849083157304E-2</v>
      </c>
      <c r="AE2412" s="21">
        <v>8.2749976578667983</v>
      </c>
      <c r="AF2412" s="21">
        <v>-1</v>
      </c>
      <c r="AG2412" s="21">
        <v>-1</v>
      </c>
      <c r="AH2412" s="21">
        <v>-1</v>
      </c>
      <c r="AI2412" s="21">
        <v>-6.4783443544747625E-3</v>
      </c>
      <c r="AJ2412" s="21">
        <v>-1.1327424219515953E-2</v>
      </c>
      <c r="AK2412" s="21">
        <v>0.21266642691339382</v>
      </c>
      <c r="AL2412" s="21">
        <v>-4.0838469924146512E-2</v>
      </c>
      <c r="AM2412" s="21">
        <v>0.23935196926465552</v>
      </c>
      <c r="AN2412" s="21">
        <v>-5.5911109049601768E-2</v>
      </c>
      <c r="AO2412" s="21">
        <v>6.48185786152826</v>
      </c>
      <c r="AP2412" s="21">
        <v>-1.0366965712056797</v>
      </c>
      <c r="AQ2412" s="21">
        <v>23.433284102941169</v>
      </c>
      <c r="AR2412" s="21">
        <v>0.56127624715528812</v>
      </c>
      <c r="AS2412" s="21">
        <v>0.45654607907029915</v>
      </c>
      <c r="AT2412" s="21">
        <v>-1</v>
      </c>
      <c r="AU2412" s="21">
        <v>-1</v>
      </c>
      <c r="AV2412" s="21">
        <v>-0.43743129459961405</v>
      </c>
      <c r="AW2412" s="21">
        <v>40.778275928694569</v>
      </c>
      <c r="AX2412" s="21">
        <v>40.70824253880334</v>
      </c>
      <c r="AY2412" s="21">
        <v>5.8474605421978645E-2</v>
      </c>
      <c r="AZ2412" s="21">
        <v>-18.954439910441735</v>
      </c>
      <c r="BA2412" s="26">
        <v>1351.0587772667664</v>
      </c>
    </row>
    <row r="2413" spans="1:100" x14ac:dyDescent="0.25">
      <c r="A2413">
        <v>5541</v>
      </c>
      <c r="B2413" t="s">
        <v>2708</v>
      </c>
      <c r="C2413" s="26">
        <v>3</v>
      </c>
      <c r="D2413" s="21">
        <v>4.9222629282468553</v>
      </c>
      <c r="E2413" s="21">
        <v>-5.0603827586887815E-3</v>
      </c>
      <c r="F2413" s="21">
        <v>0.3726309756519377</v>
      </c>
      <c r="G2413" s="21">
        <v>0.3726309756519377</v>
      </c>
      <c r="H2413" s="21">
        <v>0.37135583250548676</v>
      </c>
      <c r="I2413" s="21">
        <v>0</v>
      </c>
      <c r="J2413" s="21">
        <v>22.281349950329208</v>
      </c>
      <c r="K2413" s="21">
        <v>0.37135583250548676</v>
      </c>
      <c r="L2413" s="21">
        <v>-1.0000000000000009</v>
      </c>
      <c r="M2413" s="21">
        <v>-1.0000000000000009</v>
      </c>
      <c r="N2413" s="21">
        <v>7.4271166501097357</v>
      </c>
      <c r="O2413" s="21">
        <v>27.576243854228021</v>
      </c>
      <c r="P2413" s="21">
        <v>0.12252317896988085</v>
      </c>
      <c r="Q2413" s="21">
        <v>-2.767287660894953</v>
      </c>
      <c r="R2413" s="21">
        <v>-0.86827539159512734</v>
      </c>
      <c r="S2413" s="21">
        <v>0.33289426528757882</v>
      </c>
      <c r="T2413" s="21">
        <v>0.3945287325416994</v>
      </c>
      <c r="U2413" s="21">
        <v>0.10794258185335479</v>
      </c>
      <c r="V2413" s="21">
        <v>0</v>
      </c>
      <c r="W2413" s="21">
        <v>18.560389887085854</v>
      </c>
      <c r="X2413" s="21">
        <v>0.84909354678518933</v>
      </c>
      <c r="Y2413" s="21">
        <v>-1.0000000000000009</v>
      </c>
      <c r="Z2413" s="21">
        <v>-1.0000000000000009</v>
      </c>
      <c r="AA2413" s="21">
        <v>6.1722530985955828</v>
      </c>
      <c r="AB2413" s="21">
        <v>-0.12778320037196261</v>
      </c>
      <c r="AC2413" s="21">
        <v>-0.14244989337460814</v>
      </c>
      <c r="AD2413" s="21">
        <v>3.9835865808668096E-2</v>
      </c>
      <c r="AE2413" s="21">
        <v>-11.519861396895145</v>
      </c>
      <c r="AF2413" s="21">
        <v>-1.0000000000000009</v>
      </c>
      <c r="AG2413" s="21">
        <v>-1.0000000000000009</v>
      </c>
      <c r="AH2413" s="21">
        <v>-1.0000000000000009</v>
      </c>
      <c r="AI2413" s="21">
        <v>0</v>
      </c>
      <c r="AJ2413" s="21">
        <v>0</v>
      </c>
      <c r="AK2413" s="21">
        <v>-5.3297100830035089E-2</v>
      </c>
      <c r="AL2413" s="21">
        <v>-9.4047472580945382E-2</v>
      </c>
      <c r="AM2413" s="21">
        <v>-0.26382365713315109</v>
      </c>
      <c r="AN2413" s="21">
        <v>0.3189860791308356</v>
      </c>
      <c r="AO2413" s="21">
        <v>-6.8620769324789528</v>
      </c>
      <c r="AP2413" s="21">
        <v>7.5044146153661639</v>
      </c>
      <c r="AQ2413" s="21">
        <v>40.841739837415069</v>
      </c>
      <c r="AR2413" s="21">
        <v>0.83536557968263292</v>
      </c>
      <c r="AS2413" s="21">
        <v>1.2204493792906761</v>
      </c>
      <c r="AT2413" s="21">
        <v>-1.0000000000000009</v>
      </c>
      <c r="AU2413" s="21">
        <v>-1.0000000000000009</v>
      </c>
      <c r="AV2413" s="21">
        <v>-0.49564441594318986</v>
      </c>
      <c r="AW2413" s="21">
        <v>41.252911568189752</v>
      </c>
      <c r="AX2413" s="21">
        <v>41.252911568189752</v>
      </c>
      <c r="AY2413" s="21">
        <v>6.2560519169705842E-2</v>
      </c>
      <c r="AZ2413" s="21">
        <v>-17.970594637679902</v>
      </c>
      <c r="BA2413" s="26">
        <v>1345.0966247985416</v>
      </c>
    </row>
    <row r="2414" spans="1:100" x14ac:dyDescent="0.25">
      <c r="A2414">
        <v>5542</v>
      </c>
      <c r="B2414" t="s">
        <v>2709</v>
      </c>
      <c r="C2414" s="26">
        <v>3</v>
      </c>
      <c r="D2414" s="21">
        <v>4.2439238504230339</v>
      </c>
      <c r="E2414" s="21">
        <v>-0.79895475418854744</v>
      </c>
      <c r="F2414" s="21">
        <v>-0.57615679182264812</v>
      </c>
      <c r="G2414" s="21">
        <v>-0.81225242656073637</v>
      </c>
      <c r="H2414" s="21">
        <v>-0.11038351814200059</v>
      </c>
      <c r="I2414" s="21">
        <v>0</v>
      </c>
      <c r="J2414" s="21">
        <v>-6.6230110885200384</v>
      </c>
      <c r="K2414" s="21">
        <v>-0.11038351814200059</v>
      </c>
      <c r="L2414" s="21">
        <v>-0.99999999999999911</v>
      </c>
      <c r="M2414" s="21">
        <v>-0.99999999999999911</v>
      </c>
      <c r="N2414" s="21">
        <v>-2.2076703628400125</v>
      </c>
      <c r="O2414" s="21">
        <v>-3.1913396646577414</v>
      </c>
      <c r="P2414" s="21">
        <v>-0.56445644219605606</v>
      </c>
      <c r="Q2414" s="21">
        <v>-0.39196448719774435</v>
      </c>
      <c r="R2414" s="21">
        <v>-0.2535222087069357</v>
      </c>
      <c r="S2414" s="21">
        <v>0.33333333333333287</v>
      </c>
      <c r="T2414" s="21">
        <v>-1.2958305755149247E-2</v>
      </c>
      <c r="U2414" s="21">
        <v>-0.12671107451049415</v>
      </c>
      <c r="V2414" s="21">
        <v>2.473100116105326E-2</v>
      </c>
      <c r="W2414" s="21">
        <v>13.151138894829735</v>
      </c>
      <c r="X2414" s="21">
        <v>-0.1580760259305361</v>
      </c>
      <c r="Y2414" s="21">
        <v>-0.99999999999999911</v>
      </c>
      <c r="Z2414" s="21">
        <v>-0.99999999999999911</v>
      </c>
      <c r="AA2414" s="21">
        <v>26.263681459786341</v>
      </c>
      <c r="AB2414" s="21">
        <v>0.30854403964313876</v>
      </c>
      <c r="AC2414" s="21">
        <v>1.0963264265168117E-2</v>
      </c>
      <c r="AD2414" s="21">
        <v>-5.2186008435036305E-2</v>
      </c>
      <c r="AE2414" s="21">
        <v>13.366064773663535</v>
      </c>
      <c r="AF2414" s="21">
        <v>-0.99999999999999911</v>
      </c>
      <c r="AG2414" s="21">
        <v>-0.99999999999999911</v>
      </c>
      <c r="AH2414" s="21">
        <v>-0.99999999999999911</v>
      </c>
      <c r="AI2414" s="21">
        <v>0</v>
      </c>
      <c r="AJ2414" s="21">
        <v>2.473100116105326E-2</v>
      </c>
      <c r="AK2414" s="21">
        <v>-7.5691518994120743E-2</v>
      </c>
      <c r="AL2414" s="21">
        <v>-0.17801964119203587</v>
      </c>
      <c r="AM2414" s="21">
        <v>2.6603660208765766E-2</v>
      </c>
      <c r="AN2414" s="21">
        <v>2.4733637237206417E-3</v>
      </c>
      <c r="AO2414" s="21">
        <v>0.28663391024854212</v>
      </c>
      <c r="AP2414" s="21">
        <v>-0.82826411286716373</v>
      </c>
      <c r="AQ2414" s="21">
        <v>6.5281278063096941</v>
      </c>
      <c r="AR2414" s="21">
        <v>0.21839495422874275</v>
      </c>
      <c r="AS2414" s="21">
        <v>-0.26845954407253658</v>
      </c>
      <c r="AT2414" s="21">
        <v>-0.99999999999999911</v>
      </c>
      <c r="AU2414" s="21">
        <v>-0.99999999999999911</v>
      </c>
      <c r="AV2414" s="21">
        <v>-1.065774635267672</v>
      </c>
      <c r="AW2414" s="21">
        <v>22.24407768226143</v>
      </c>
      <c r="AX2414" s="21">
        <v>24.717177798366752</v>
      </c>
      <c r="AY2414" s="21">
        <v>-0.22547098686821912</v>
      </c>
      <c r="AZ2414" s="21">
        <v>-72.734782688497774</v>
      </c>
      <c r="BA2414" s="26">
        <v>1358.0250269481226</v>
      </c>
      <c r="CU2414" t="e">
        <v>#N/A</v>
      </c>
      <c r="CV2414" t="e">
        <v>#N/A</v>
      </c>
    </row>
    <row r="2415" spans="1:100" x14ac:dyDescent="0.25">
      <c r="A2415">
        <v>5544</v>
      </c>
      <c r="B2415" t="s">
        <v>2710</v>
      </c>
      <c r="C2415" s="26">
        <v>3</v>
      </c>
      <c r="D2415" s="21">
        <v>6.0698181435812897</v>
      </c>
      <c r="E2415" s="21">
        <v>0</v>
      </c>
      <c r="F2415" s="21">
        <v>-0.10710038496142513</v>
      </c>
      <c r="G2415" s="21">
        <v>-0.10710038496142513</v>
      </c>
      <c r="H2415" s="21">
        <v>0.22877725864667495</v>
      </c>
      <c r="I2415" s="21">
        <v>0</v>
      </c>
      <c r="J2415" s="21">
        <v>13.726635518800498</v>
      </c>
      <c r="K2415" s="21">
        <v>0.22877725864667495</v>
      </c>
      <c r="L2415" s="21">
        <v>-0.99999999999999856</v>
      </c>
      <c r="M2415" s="21">
        <v>-0.99999999999999856</v>
      </c>
      <c r="N2415" s="21">
        <v>4.5755451729335004</v>
      </c>
      <c r="O2415" s="21">
        <v>19.689353277420363</v>
      </c>
      <c r="P2415" s="21">
        <v>-0.29943574385424465</v>
      </c>
      <c r="Q2415" s="21">
        <v>-1.8491947066696079</v>
      </c>
      <c r="R2415" s="21">
        <v>-0.62751875488891462</v>
      </c>
      <c r="S2415" s="21">
        <v>0.35269318413943046</v>
      </c>
      <c r="T2415" s="21">
        <v>0.443188447294319</v>
      </c>
      <c r="U2415" s="21">
        <v>0.38992388781739212</v>
      </c>
      <c r="V2415" s="21">
        <v>0</v>
      </c>
      <c r="W2415" s="21">
        <v>38.281130424178649</v>
      </c>
      <c r="X2415" s="21">
        <v>2.2174922883316119</v>
      </c>
      <c r="Y2415" s="21">
        <v>-0.99999999999999856</v>
      </c>
      <c r="Z2415" s="21">
        <v>-0.99999999999999856</v>
      </c>
      <c r="AA2415" s="21">
        <v>87.275635971248292</v>
      </c>
      <c r="AB2415" s="21">
        <v>0.23125471524197222</v>
      </c>
      <c r="AC2415" s="21">
        <v>0.31912476901002634</v>
      </c>
      <c r="AD2415" s="21">
        <v>0.442061001787172</v>
      </c>
      <c r="AE2415" s="21">
        <v>49.622024301958511</v>
      </c>
      <c r="AF2415" s="21">
        <v>-0.99999999999999856</v>
      </c>
      <c r="AG2415" s="21">
        <v>-0.99999999999999856</v>
      </c>
      <c r="AH2415" s="21">
        <v>-0.99999999999999856</v>
      </c>
      <c r="AI2415" s="21">
        <v>0</v>
      </c>
      <c r="AJ2415" s="21">
        <v>0</v>
      </c>
      <c r="AK2415" s="21">
        <v>-0.1565218080324659</v>
      </c>
      <c r="AL2415" s="21">
        <v>-0.36488693774021619</v>
      </c>
      <c r="AM2415" s="21">
        <v>0.28886259072861692</v>
      </c>
      <c r="AN2415" s="21">
        <v>-2.2490276945732593E-2</v>
      </c>
      <c r="AO2415" s="21">
        <v>6.4389557280530934</v>
      </c>
      <c r="AP2415" s="21">
        <v>-2.3866916123443955</v>
      </c>
      <c r="AQ2415" s="21">
        <v>52.007765942979148</v>
      </c>
      <c r="AR2415" s="21">
        <v>1.1858055192511419</v>
      </c>
      <c r="AS2415" s="21">
        <v>2.4462695469782858</v>
      </c>
      <c r="AT2415" s="21">
        <v>-0.99999999999999856</v>
      </c>
      <c r="AU2415" s="21">
        <v>-0.99999999999999856</v>
      </c>
      <c r="AV2415" s="21">
        <v>-0.73461913985033978</v>
      </c>
      <c r="AW2415" s="21">
        <v>104.57829763632428</v>
      </c>
      <c r="AX2415" s="21">
        <v>104.57829763632428</v>
      </c>
      <c r="AY2415" s="21">
        <v>0.35818926867770945</v>
      </c>
      <c r="AZ2415" s="21">
        <v>58.132291151922864</v>
      </c>
      <c r="BA2415" s="26">
        <v>1537.3350786001358</v>
      </c>
      <c r="CU2415" t="e">
        <v>#N/A</v>
      </c>
      <c r="CV2415" t="e">
        <v>#N/A</v>
      </c>
    </row>
    <row r="2416" spans="1:100" x14ac:dyDescent="0.25">
      <c r="A2416">
        <v>5546</v>
      </c>
      <c r="B2416" t="s">
        <v>2711</v>
      </c>
      <c r="C2416" s="26">
        <v>3</v>
      </c>
      <c r="D2416" s="21">
        <v>5.6178552501799919</v>
      </c>
      <c r="E2416" s="21">
        <v>-5.6918059152470807E-2</v>
      </c>
      <c r="F2416" s="21">
        <v>0.5067485118650521</v>
      </c>
      <c r="G2416" s="21">
        <v>0.5293348151307764</v>
      </c>
      <c r="H2416" s="21">
        <v>0.26775414789500923</v>
      </c>
      <c r="I2416" s="21">
        <v>0</v>
      </c>
      <c r="J2416" s="21">
        <v>16.065248873700554</v>
      </c>
      <c r="K2416" s="21">
        <v>0.26775414789500923</v>
      </c>
      <c r="L2416" s="21">
        <v>-0.99999999999999978</v>
      </c>
      <c r="M2416" s="21">
        <v>-0.99999999999999978</v>
      </c>
      <c r="N2416" s="21">
        <v>5.3550829579001853</v>
      </c>
      <c r="O2416" s="21">
        <v>22.212438939011314</v>
      </c>
      <c r="P2416" s="21">
        <v>-0.32690990436347156</v>
      </c>
      <c r="Q2416" s="21">
        <v>-0.25850714554786153</v>
      </c>
      <c r="R2416" s="21">
        <v>-0.31858052175045481</v>
      </c>
      <c r="S2416" s="21">
        <v>0.33333333333333298</v>
      </c>
      <c r="T2416" s="21">
        <v>0.34537062025120291</v>
      </c>
      <c r="U2416" s="21">
        <v>0.15983386482845585</v>
      </c>
      <c r="V2416" s="21">
        <v>5.7945454343172248E-2</v>
      </c>
      <c r="W2416" s="21">
        <v>25.14916499444621</v>
      </c>
      <c r="X2416" s="21">
        <v>1.4052043564442929</v>
      </c>
      <c r="Y2416" s="21">
        <v>-0.99999999999999978</v>
      </c>
      <c r="Z2416" s="21">
        <v>-0.99999999999999978</v>
      </c>
      <c r="AA2416" s="21">
        <v>74.057837502399536</v>
      </c>
      <c r="AB2416" s="21">
        <v>0.50875446623847009</v>
      </c>
      <c r="AC2416" s="21">
        <v>0.25210844487571427</v>
      </c>
      <c r="AD2416" s="21">
        <v>0.22368214947989135</v>
      </c>
      <c r="AE2416" s="21">
        <v>49.227253029703796</v>
      </c>
      <c r="AF2416" s="21">
        <v>-0.99999999999999978</v>
      </c>
      <c r="AG2416" s="21">
        <v>-0.99999999999999978</v>
      </c>
      <c r="AH2416" s="21">
        <v>-0.99999999999999978</v>
      </c>
      <c r="AI2416" s="21">
        <v>0</v>
      </c>
      <c r="AJ2416" s="21">
        <v>5.7945454343172248E-2</v>
      </c>
      <c r="AK2416" s="21">
        <v>-4.6952313816614501E-3</v>
      </c>
      <c r="AL2416" s="21">
        <v>-4.407471312437708E-2</v>
      </c>
      <c r="AM2416" s="21">
        <v>-8.9280125040627628E-2</v>
      </c>
      <c r="AN2416" s="21">
        <v>-7.4073029884837577E-2</v>
      </c>
      <c r="AO2416" s="21">
        <v>-2.2554792829239982</v>
      </c>
      <c r="AP2416" s="21">
        <v>-2.0721993127428249</v>
      </c>
      <c r="AQ2416" s="21">
        <v>41.214413868146778</v>
      </c>
      <c r="AR2416" s="21">
        <v>0.89648327275616446</v>
      </c>
      <c r="AS2416" s="21">
        <v>1.6729585043393025</v>
      </c>
      <c r="AT2416" s="21">
        <v>-0.99999999999999978</v>
      </c>
      <c r="AU2416" s="21">
        <v>-0.99999999999999978</v>
      </c>
      <c r="AV2416" s="21">
        <v>0.21075429338032159</v>
      </c>
      <c r="AW2416" s="21">
        <v>94.198077128668103</v>
      </c>
      <c r="AX2416" s="21">
        <v>99.992622562985332</v>
      </c>
      <c r="AY2416" s="21">
        <v>0.14412774727846281</v>
      </c>
      <c r="AZ2416" s="21">
        <v>19.914061665046617</v>
      </c>
      <c r="BA2416" s="26">
        <v>1502.4963773392294</v>
      </c>
    </row>
    <row r="2417" spans="1:100" x14ac:dyDescent="0.25">
      <c r="A2417">
        <v>5547</v>
      </c>
      <c r="B2417" t="s">
        <v>2712</v>
      </c>
      <c r="C2417" s="26">
        <v>3</v>
      </c>
      <c r="D2417" s="21">
        <v>5.4729337961437317</v>
      </c>
      <c r="E2417" s="21">
        <v>9.1773586915901151E-5</v>
      </c>
      <c r="F2417" s="21">
        <v>-7.8735529373693183E-3</v>
      </c>
      <c r="G2417" s="21">
        <v>1.4882107536145191E-3</v>
      </c>
      <c r="H2417" s="21">
        <v>-2.5397490269616553E-2</v>
      </c>
      <c r="I2417" s="21">
        <v>0</v>
      </c>
      <c r="J2417" s="21">
        <v>-1.5238494161769962</v>
      </c>
      <c r="K2417" s="21">
        <v>-2.5397490269616553E-2</v>
      </c>
      <c r="L2417" s="21">
        <v>-0.99999999999999911</v>
      </c>
      <c r="M2417" s="21">
        <v>-0.99999999999999911</v>
      </c>
      <c r="N2417" s="21">
        <v>-0.50794980539233126</v>
      </c>
      <c r="O2417" s="21">
        <v>3.9505725907203475</v>
      </c>
      <c r="P2417" s="21">
        <v>-0.33123264822489717</v>
      </c>
      <c r="Q2417" s="21">
        <v>-0.13216519296655099</v>
      </c>
      <c r="R2417" s="21">
        <v>-8.2309854306402919E-2</v>
      </c>
      <c r="S2417" s="21">
        <v>0.33333333333333309</v>
      </c>
      <c r="T2417" s="21">
        <v>0.43175697096528509</v>
      </c>
      <c r="U2417" s="21">
        <v>5.57056335382803E-3</v>
      </c>
      <c r="V2417" s="21">
        <v>0</v>
      </c>
      <c r="W2417" s="21">
        <v>31.842334316882489</v>
      </c>
      <c r="X2417" s="21">
        <v>0.89301376786186892</v>
      </c>
      <c r="Y2417" s="21">
        <v>-0.99999999999999911</v>
      </c>
      <c r="Z2417" s="21">
        <v>-0.99999999999999911</v>
      </c>
      <c r="AA2417" s="21">
        <v>50.698976957705419</v>
      </c>
      <c r="AB2417" s="21">
        <v>0.16044678988213373</v>
      </c>
      <c r="AC2417" s="21">
        <v>0.29641793920756065</v>
      </c>
      <c r="AD2417" s="21">
        <v>-7.8085679187107765E-2</v>
      </c>
      <c r="AE2417" s="21">
        <v>18.938952495129325</v>
      </c>
      <c r="AF2417" s="21">
        <v>-0.99999999999999911</v>
      </c>
      <c r="AG2417" s="21">
        <v>-0.99999999999999911</v>
      </c>
      <c r="AH2417" s="21">
        <v>-0.99999999999999911</v>
      </c>
      <c r="AI2417" s="21">
        <v>0</v>
      </c>
      <c r="AJ2417" s="21">
        <v>0</v>
      </c>
      <c r="AK2417" s="21">
        <v>4.1042625241180811E-2</v>
      </c>
      <c r="AL2417" s="21">
        <v>-5.0949221367043974E-2</v>
      </c>
      <c r="AM2417" s="21">
        <v>0.13774333865754188</v>
      </c>
      <c r="AN2417" s="21">
        <v>0.34677064134404162</v>
      </c>
      <c r="AO2417" s="21">
        <v>3.6487965926444543</v>
      </c>
      <c r="AP2417" s="21">
        <v>8.4145199267658182</v>
      </c>
      <c r="AQ2417" s="21">
        <v>30.318484900705489</v>
      </c>
      <c r="AR2417" s="21">
        <v>0.77066086765244624</v>
      </c>
      <c r="AS2417" s="21">
        <v>0.86761627759225313</v>
      </c>
      <c r="AT2417" s="21">
        <v>-0.99999999999999911</v>
      </c>
      <c r="AU2417" s="21">
        <v>-0.99999999999999911</v>
      </c>
      <c r="AV2417" s="21">
        <v>-8.0821643552788411E-2</v>
      </c>
      <c r="AW2417" s="21">
        <v>63.064069475191616</v>
      </c>
      <c r="AX2417" s="21">
        <v>63.064069475191616</v>
      </c>
      <c r="AY2417" s="21">
        <v>6.7728582581966804E-2</v>
      </c>
      <c r="AZ2417" s="21">
        <v>-0.27034564160976426</v>
      </c>
      <c r="BA2417" s="26">
        <v>1424.221262080845</v>
      </c>
    </row>
    <row r="2418" spans="1:100" x14ac:dyDescent="0.25">
      <c r="A2418">
        <v>5549</v>
      </c>
      <c r="B2418" t="s">
        <v>2713</v>
      </c>
      <c r="C2418" s="26">
        <v>3</v>
      </c>
      <c r="D2418" s="21">
        <v>4.7778805819564045</v>
      </c>
      <c r="E2418" s="21">
        <v>0.43317757072629082</v>
      </c>
      <c r="F2418" s="21">
        <v>-1.3375698244209196E-2</v>
      </c>
      <c r="G2418" s="21">
        <v>0.12258302366851108</v>
      </c>
      <c r="H2418" s="21">
        <v>6.3362905297544528E-2</v>
      </c>
      <c r="I2418" s="21">
        <v>0</v>
      </c>
      <c r="J2418" s="21">
        <v>3.8017743178526731</v>
      </c>
      <c r="K2418" s="21">
        <v>6.3362905297544528E-2</v>
      </c>
      <c r="L2418" s="21">
        <v>-1.0000000000000007</v>
      </c>
      <c r="M2418" s="21">
        <v>-1.0000000000000007</v>
      </c>
      <c r="N2418" s="21">
        <v>1.2672581059508903</v>
      </c>
      <c r="O2418" s="21">
        <v>8.7022379234775915</v>
      </c>
      <c r="P2418" s="21">
        <v>-0.12241947500539957</v>
      </c>
      <c r="Q2418" s="21">
        <v>-3.1666658334001611E-2</v>
      </c>
      <c r="R2418" s="21">
        <v>-1.2986697434781588E-2</v>
      </c>
      <c r="S2418" s="21">
        <v>0.33312025652224087</v>
      </c>
      <c r="T2418" s="21">
        <v>0.38318078811989187</v>
      </c>
      <c r="U2418" s="21">
        <v>0.33222887117704836</v>
      </c>
      <c r="V2418" s="21">
        <v>0</v>
      </c>
      <c r="W2418" s="21">
        <v>39.406680420865428</v>
      </c>
      <c r="X2418" s="21">
        <v>2.0197465105748895</v>
      </c>
      <c r="Y2418" s="21">
        <v>-1.0000000000000007</v>
      </c>
      <c r="Z2418" s="21">
        <v>-1.0000000000000007</v>
      </c>
      <c r="AA2418" s="21">
        <v>43.492843882748652</v>
      </c>
      <c r="AB2418" s="21">
        <v>-8.2219074285333135E-2</v>
      </c>
      <c r="AC2418" s="21">
        <v>1.2989578337263916E-2</v>
      </c>
      <c r="AD2418" s="21">
        <v>0.15121249913442858</v>
      </c>
      <c r="AE2418" s="21">
        <v>4.0991501593179782</v>
      </c>
      <c r="AF2418" s="21">
        <v>-1.0000000000000007</v>
      </c>
      <c r="AG2418" s="21">
        <v>-1.0000000000000007</v>
      </c>
      <c r="AH2418" s="21">
        <v>-1.0000000000000007</v>
      </c>
      <c r="AI2418" s="21">
        <v>0</v>
      </c>
      <c r="AJ2418" s="21">
        <v>0</v>
      </c>
      <c r="AK2418" s="21">
        <v>-6.5100622201141878E-2</v>
      </c>
      <c r="AL2418" s="21">
        <v>0.34909990897283388</v>
      </c>
      <c r="AM2418" s="21">
        <v>0.39802543582854122</v>
      </c>
      <c r="AN2418" s="21">
        <v>9.9231932156747214E-3</v>
      </c>
      <c r="AO2418" s="21">
        <v>9.625132784707823</v>
      </c>
      <c r="AP2418" s="21">
        <v>1.9935793752560382</v>
      </c>
      <c r="AQ2418" s="21">
        <v>43.20845473871811</v>
      </c>
      <c r="AR2418" s="21">
        <v>1.0485299158191808</v>
      </c>
      <c r="AS2418" s="21">
        <v>2.0831094158724341</v>
      </c>
      <c r="AT2418" s="21">
        <v>-1.0000000000000007</v>
      </c>
      <c r="AU2418" s="21">
        <v>-1.0000000000000007</v>
      </c>
      <c r="AV2418" s="21">
        <v>0.1095963262337295</v>
      </c>
      <c r="AW2418" s="21">
        <v>54.188661181482274</v>
      </c>
      <c r="AX2418" s="21">
        <v>54.188661181482274</v>
      </c>
      <c r="AY2418" s="21">
        <v>-0.11591144057663788</v>
      </c>
      <c r="AZ2418" s="21">
        <v>-32.689156461163456</v>
      </c>
      <c r="BA2418" s="26">
        <v>1362.3299849358859</v>
      </c>
      <c r="CU2418" t="e">
        <v>#N/A</v>
      </c>
      <c r="CV2418" t="e">
        <v>#N/A</v>
      </c>
    </row>
    <row r="2419" spans="1:100" x14ac:dyDescent="0.25">
      <c r="A2419">
        <v>5550</v>
      </c>
      <c r="B2419" t="s">
        <v>2714</v>
      </c>
      <c r="C2419" s="26">
        <v>3</v>
      </c>
      <c r="D2419" s="21">
        <v>4.5588170409154456</v>
      </c>
      <c r="E2419" s="21">
        <v>0</v>
      </c>
      <c r="F2419" s="21">
        <v>-0.1683924968981991</v>
      </c>
      <c r="G2419" s="21">
        <v>-0.1683924968981991</v>
      </c>
      <c r="H2419" s="21">
        <v>0.41106021585605618</v>
      </c>
      <c r="I2419" s="21">
        <v>0</v>
      </c>
      <c r="J2419" s="21">
        <v>24.663612951363387</v>
      </c>
      <c r="K2419" s="21">
        <v>0.41106021585605618</v>
      </c>
      <c r="L2419" s="21">
        <v>-0.99999999999999878</v>
      </c>
      <c r="M2419" s="21">
        <v>-0.99999999999999878</v>
      </c>
      <c r="N2419" s="21">
        <v>8.2212043171211278</v>
      </c>
      <c r="O2419" s="21">
        <v>29.054037495380648</v>
      </c>
      <c r="P2419" s="21">
        <v>0.64117084303262983</v>
      </c>
      <c r="Q2419" s="21">
        <v>0.21566305093148272</v>
      </c>
      <c r="R2419" s="21">
        <v>8.4941264780748871E-2</v>
      </c>
      <c r="S2419" s="21">
        <v>0.33333333333333282</v>
      </c>
      <c r="T2419" s="21">
        <v>0.3585947976188984</v>
      </c>
      <c r="U2419" s="21">
        <v>0.12264031298473385</v>
      </c>
      <c r="V2419" s="21">
        <v>0</v>
      </c>
      <c r="W2419" s="21">
        <v>16.140329123236352</v>
      </c>
      <c r="X2419" s="21">
        <v>0.77988928287841197</v>
      </c>
      <c r="Y2419" s="21">
        <v>-0.99999999999999878</v>
      </c>
      <c r="Z2419" s="21">
        <v>-0.99999999999999878</v>
      </c>
      <c r="AA2419" s="21">
        <v>54.847984736882971</v>
      </c>
      <c r="AB2419" s="21">
        <v>0.33958289098747863</v>
      </c>
      <c r="AC2419" s="21">
        <v>7.6240760909303359E-2</v>
      </c>
      <c r="AD2419" s="21">
        <v>0.35663063508053577</v>
      </c>
      <c r="AE2419" s="21">
        <v>38.622714348865919</v>
      </c>
      <c r="AF2419" s="21">
        <v>-0.99999999999999878</v>
      </c>
      <c r="AG2419" s="21">
        <v>-0.99999999999999878</v>
      </c>
      <c r="AH2419" s="21">
        <v>-0.99999999999999878</v>
      </c>
      <c r="AI2419" s="21">
        <v>0</v>
      </c>
      <c r="AJ2419" s="21">
        <v>0</v>
      </c>
      <c r="AK2419" s="21">
        <v>0.34633554122415144</v>
      </c>
      <c r="AL2419" s="21">
        <v>0.61364728502329213</v>
      </c>
      <c r="AM2419" s="21">
        <v>-1.34198119521277E-2</v>
      </c>
      <c r="AN2419" s="21">
        <v>0.1706333376908673</v>
      </c>
      <c r="AO2419" s="21">
        <v>1.3961824073175659</v>
      </c>
      <c r="AP2419" s="21">
        <v>7.3340698673881359</v>
      </c>
      <c r="AQ2419" s="21">
        <v>40.803942074599718</v>
      </c>
      <c r="AR2419" s="21">
        <v>0.81456844393696504</v>
      </c>
      <c r="AS2419" s="21">
        <v>1.1909494987344684</v>
      </c>
      <c r="AT2419" s="21">
        <v>-0.99999999999999878</v>
      </c>
      <c r="AU2419" s="21">
        <v>-0.99999999999999878</v>
      </c>
      <c r="AV2419" s="21">
        <v>-8.3451232117450258E-2</v>
      </c>
      <c r="AW2419" s="21">
        <v>91.236092099651728</v>
      </c>
      <c r="AX2419" s="21">
        <v>91.236092099651728</v>
      </c>
      <c r="AY2419" s="21">
        <v>0.18553297356856835</v>
      </c>
      <c r="AZ2419" s="21">
        <v>16.728527448697193</v>
      </c>
      <c r="BA2419" s="26">
        <v>1492.379306169915</v>
      </c>
      <c r="CU2419" t="e">
        <v>#N/A</v>
      </c>
      <c r="CV2419" t="e">
        <v>#N/A</v>
      </c>
    </row>
    <row r="2420" spans="1:100" x14ac:dyDescent="0.25">
      <c r="A2420">
        <v>5551</v>
      </c>
      <c r="B2420" t="s">
        <v>2715</v>
      </c>
      <c r="C2420" s="26">
        <v>3</v>
      </c>
      <c r="D2420" s="21">
        <v>2.2804724735934832</v>
      </c>
      <c r="E2420" s="21">
        <v>-0.42903168393204383</v>
      </c>
      <c r="F2420" s="21">
        <v>-0.91172555504396502</v>
      </c>
      <c r="G2420" s="21">
        <v>-1.0231157283735131</v>
      </c>
      <c r="H2420" s="21">
        <v>0.10218153190486776</v>
      </c>
      <c r="I2420" s="21">
        <v>0</v>
      </c>
      <c r="J2420" s="21">
        <v>6.1308919142920644</v>
      </c>
      <c r="K2420" s="21">
        <v>0.10218153190486776</v>
      </c>
      <c r="L2420" s="21">
        <v>-0.99999999999999978</v>
      </c>
      <c r="M2420" s="21">
        <v>-0.99999999999999978</v>
      </c>
      <c r="N2420" s="21">
        <v>2.043630638097353</v>
      </c>
      <c r="O2420" s="21">
        <v>7.3882486595120289</v>
      </c>
      <c r="P2420" s="21">
        <v>0.12197637412420653</v>
      </c>
      <c r="Q2420" s="21">
        <v>1.8847671683111602</v>
      </c>
      <c r="R2420" s="21">
        <v>0.64695958308403878</v>
      </c>
      <c r="S2420" s="21">
        <v>0.33333333333333315</v>
      </c>
      <c r="T2420" s="21">
        <v>0.25075151390838257</v>
      </c>
      <c r="U2420" s="21">
        <v>2.3006841906497051E-2</v>
      </c>
      <c r="V2420" s="21">
        <v>-1.7016386099891524E-2</v>
      </c>
      <c r="W2420" s="21">
        <v>19.51575084573814</v>
      </c>
      <c r="X2420" s="21">
        <v>0.38925054693853606</v>
      </c>
      <c r="Y2420" s="21">
        <v>-0.99999999999999978</v>
      </c>
      <c r="Z2420" s="21">
        <v>-0.99999999999999978</v>
      </c>
      <c r="AA2420" s="21">
        <v>20.939657116508389</v>
      </c>
      <c r="AB2420" s="21">
        <v>0.19471101109267261</v>
      </c>
      <c r="AC2420" s="21">
        <v>-0.1918723923784203</v>
      </c>
      <c r="AD2420" s="21">
        <v>1.2700315039471987E-2</v>
      </c>
      <c r="AE2420" s="21">
        <v>0.77694668768621478</v>
      </c>
      <c r="AF2420" s="21">
        <v>-0.99999999999999978</v>
      </c>
      <c r="AG2420" s="21">
        <v>-0.99999999999999978</v>
      </c>
      <c r="AH2420" s="21">
        <v>-0.99999999999999978</v>
      </c>
      <c r="AI2420" s="21">
        <v>-5.5542007901854172E-2</v>
      </c>
      <c r="AJ2420" s="21">
        <v>-1.7016386099891524E-2</v>
      </c>
      <c r="AK2420" s="21">
        <v>0.13135751242954097</v>
      </c>
      <c r="AL2420" s="21">
        <v>-0.106058660382551</v>
      </c>
      <c r="AM2420" s="21">
        <v>-0.23730274804243562</v>
      </c>
      <c r="AN2420" s="21">
        <v>0.16425194731824555</v>
      </c>
      <c r="AO2420" s="21">
        <v>-5.2757811389131888</v>
      </c>
      <c r="AP2420" s="21">
        <v>3.5760053810433847</v>
      </c>
      <c r="AQ2420" s="21">
        <v>25.646642760030208</v>
      </c>
      <c r="AR2420" s="21">
        <v>0.59007530304832156</v>
      </c>
      <c r="AS2420" s="21">
        <v>0.49143207884340379</v>
      </c>
      <c r="AT2420" s="21">
        <v>-0.99999999999999978</v>
      </c>
      <c r="AU2420" s="21">
        <v>-0.99999999999999978</v>
      </c>
      <c r="AV2420" s="21">
        <v>-0.37615614528947544</v>
      </c>
      <c r="AW2420" s="21">
        <v>31.903911157063789</v>
      </c>
      <c r="AX2420" s="21">
        <v>29.091432389037539</v>
      </c>
      <c r="AY2420" s="21">
        <v>-3.899972998960969E-2</v>
      </c>
      <c r="AZ2420" s="21">
        <v>-16.37651381502176</v>
      </c>
      <c r="BA2420" s="26">
        <v>1352.1592553390412</v>
      </c>
    </row>
    <row r="2421" spans="1:100" x14ac:dyDescent="0.25">
      <c r="A2421">
        <v>5552</v>
      </c>
      <c r="B2421" t="s">
        <v>2716</v>
      </c>
      <c r="C2421" s="26">
        <v>3</v>
      </c>
      <c r="D2421" s="21">
        <v>-0.54946928873047973</v>
      </c>
      <c r="E2421" s="21">
        <v>-0.28174284526964094</v>
      </c>
      <c r="F2421" s="21">
        <v>0.19425051290878165</v>
      </c>
      <c r="G2421" s="21">
        <v>0.10429127371716837</v>
      </c>
      <c r="H2421" s="21">
        <v>-4.2337146252474124E-3</v>
      </c>
      <c r="I2421" s="21">
        <v>0</v>
      </c>
      <c r="J2421" s="21">
        <v>-0.25402287751484454</v>
      </c>
      <c r="K2421" s="21">
        <v>-4.2337146252474124E-3</v>
      </c>
      <c r="L2421" s="21">
        <v>-0.99999999999999856</v>
      </c>
      <c r="M2421" s="21">
        <v>-0.99999999999999856</v>
      </c>
      <c r="N2421" s="21">
        <v>-8.4674292504948068E-2</v>
      </c>
      <c r="O2421" s="21">
        <v>-0.69920089252815609</v>
      </c>
      <c r="P2421" s="21">
        <v>2.5295996965886296</v>
      </c>
      <c r="Q2421" s="21">
        <v>4.229477974820476</v>
      </c>
      <c r="R2421" s="21">
        <v>1.7229128031097445</v>
      </c>
      <c r="S2421" s="21">
        <v>0.33333333333333309</v>
      </c>
      <c r="T2421" s="21">
        <v>0.1443578011235272</v>
      </c>
      <c r="U2421" s="21">
        <v>-0.11667550942038793</v>
      </c>
      <c r="V2421" s="21">
        <v>-3.366243031549869E-2</v>
      </c>
      <c r="W2421" s="21">
        <v>13.263476373848832</v>
      </c>
      <c r="X2421" s="21">
        <v>-0.37572730270224192</v>
      </c>
      <c r="Y2421" s="21">
        <v>-0.99999999999999856</v>
      </c>
      <c r="Z2421" s="21">
        <v>-0.99999999999999856</v>
      </c>
      <c r="AA2421" s="21">
        <v>20.06314076110198</v>
      </c>
      <c r="AB2421" s="21">
        <v>9.5057737766718175E-3</v>
      </c>
      <c r="AC2421" s="21">
        <v>8.1673750362797684E-3</v>
      </c>
      <c r="AD2421" s="21">
        <v>8.3861882869916277E-2</v>
      </c>
      <c r="AE2421" s="21">
        <v>5.0767515841433939</v>
      </c>
      <c r="AF2421" s="21">
        <v>-0.99999999999999856</v>
      </c>
      <c r="AG2421" s="21">
        <v>-0.99999999999999856</v>
      </c>
      <c r="AH2421" s="21">
        <v>-0.99999999999999856</v>
      </c>
      <c r="AI2421" s="21">
        <v>0</v>
      </c>
      <c r="AJ2421" s="21">
        <v>-3.366243031549869E-2</v>
      </c>
      <c r="AK2421" s="21">
        <v>-3.9161867963432094E-2</v>
      </c>
      <c r="AL2421" s="21">
        <v>0.1677967133792308</v>
      </c>
      <c r="AM2421" s="21">
        <v>0.64063079020890656</v>
      </c>
      <c r="AN2421" s="21">
        <v>-0.14898657056949838</v>
      </c>
      <c r="AO2421" s="21">
        <v>15.819960415405504</v>
      </c>
      <c r="AP2421" s="21">
        <v>-2.8856806973413045</v>
      </c>
      <c r="AQ2421" s="21">
        <v>13.00945349633399</v>
      </c>
      <c r="AR2421" s="21">
        <v>0.32735319472097335</v>
      </c>
      <c r="AS2421" s="21">
        <v>-0.37996101732748944</v>
      </c>
      <c r="AT2421" s="21">
        <v>-0.99999999999999856</v>
      </c>
      <c r="AU2421" s="21">
        <v>-0.99999999999999856</v>
      </c>
      <c r="AV2421" s="21">
        <v>1.8272040768269131</v>
      </c>
      <c r="AW2421" s="21">
        <v>16.478259171232526</v>
      </c>
      <c r="AX2421" s="21">
        <v>13.112016139682641</v>
      </c>
      <c r="AY2421" s="21">
        <v>-0.19841096934991967</v>
      </c>
      <c r="AZ2421" s="21">
        <v>-95.209369920134435</v>
      </c>
      <c r="BA2421" s="26">
        <v>1222.563861750124</v>
      </c>
    </row>
    <row r="2422" spans="1:100" x14ac:dyDescent="0.25">
      <c r="A2422">
        <v>5553</v>
      </c>
      <c r="B2422" t="s">
        <v>2717</v>
      </c>
      <c r="C2422" s="26">
        <v>3</v>
      </c>
      <c r="D2422" s="21">
        <v>4.9359969978293812</v>
      </c>
      <c r="E2422" s="21">
        <v>-9.0773716283142014E-2</v>
      </c>
      <c r="F2422" s="21">
        <v>0.27274081352309715</v>
      </c>
      <c r="G2422" s="21">
        <v>0.24765201972972656</v>
      </c>
      <c r="H2422" s="21">
        <v>0.24965411823260644</v>
      </c>
      <c r="I2422" s="21">
        <v>0</v>
      </c>
      <c r="J2422" s="21">
        <v>14.979247093956385</v>
      </c>
      <c r="K2422" s="21">
        <v>0.24965411823260644</v>
      </c>
      <c r="L2422" s="21">
        <v>-1.0000000000000004</v>
      </c>
      <c r="M2422" s="21">
        <v>-1.0000000000000004</v>
      </c>
      <c r="N2422" s="21">
        <v>4.9930823646521292</v>
      </c>
      <c r="O2422" s="21">
        <v>20.162896111515487</v>
      </c>
      <c r="P2422" s="21">
        <v>-0.74830824916954009</v>
      </c>
      <c r="Q2422" s="21">
        <v>7.6981713811806278</v>
      </c>
      <c r="R2422" s="21">
        <v>2.4957417869003056</v>
      </c>
      <c r="S2422" s="21">
        <v>0.33333333333333337</v>
      </c>
      <c r="T2422" s="21">
        <v>0.33578041226856586</v>
      </c>
      <c r="U2422" s="21">
        <v>9.1799601907677719E-2</v>
      </c>
      <c r="V2422" s="21">
        <v>0</v>
      </c>
      <c r="W2422" s="21">
        <v>20.450369171078837</v>
      </c>
      <c r="X2422" s="21">
        <v>0.77986959427220759</v>
      </c>
      <c r="Y2422" s="21">
        <v>-1.0000000000000004</v>
      </c>
      <c r="Z2422" s="21">
        <v>-1.0000000000000004</v>
      </c>
      <c r="AA2422" s="21">
        <v>53.159613321088777</v>
      </c>
      <c r="AB2422" s="21">
        <v>0.2996989238688913</v>
      </c>
      <c r="AC2422" s="21">
        <v>0.18022610086582952</v>
      </c>
      <c r="AD2422" s="21">
        <v>0.12434502252747216</v>
      </c>
      <c r="AE2422" s="21">
        <v>30.213502363109647</v>
      </c>
      <c r="AF2422" s="21">
        <v>-1.0000000000000004</v>
      </c>
      <c r="AG2422" s="21">
        <v>-1.0000000000000004</v>
      </c>
      <c r="AH2422" s="21">
        <v>-1.0000000000000004</v>
      </c>
      <c r="AI2422" s="21">
        <v>0.10584722884713071</v>
      </c>
      <c r="AJ2422" s="21">
        <v>0</v>
      </c>
      <c r="AK2422" s="21">
        <v>-6.7134017916881047E-2</v>
      </c>
      <c r="AL2422" s="21">
        <v>-5.3644294669435585E-2</v>
      </c>
      <c r="AM2422" s="21">
        <v>3.8092598802373291E-2</v>
      </c>
      <c r="AN2422" s="21">
        <v>0.83325376415879848</v>
      </c>
      <c r="AO2422" s="21">
        <v>0.61664488047492649</v>
      </c>
      <c r="AP2422" s="21">
        <v>20.563122630622779</v>
      </c>
      <c r="AQ2422" s="21">
        <v>35.429616265035207</v>
      </c>
      <c r="AR2422" s="21">
        <v>0.7609133475095774</v>
      </c>
      <c r="AS2422" s="21">
        <v>1.0295237125048144</v>
      </c>
      <c r="AT2422" s="21">
        <v>-1.0000000000000004</v>
      </c>
      <c r="AU2422" s="21">
        <v>-1.0000000000000004</v>
      </c>
      <c r="AV2422" s="21">
        <v>2.7433938066300323</v>
      </c>
      <c r="AW2422" s="21">
        <v>93.885632063227035</v>
      </c>
      <c r="AX2422" s="21">
        <v>96.00257664016965</v>
      </c>
      <c r="AY2422" s="21">
        <v>0.39314491662805173</v>
      </c>
      <c r="AZ2422" s="21">
        <v>69.710930976200288</v>
      </c>
      <c r="BA2422" s="26">
        <v>1585.8881688269644</v>
      </c>
    </row>
    <row r="2423" spans="1:100" x14ac:dyDescent="0.25">
      <c r="A2423">
        <v>5554</v>
      </c>
      <c r="B2423" t="s">
        <v>2718</v>
      </c>
      <c r="C2423" s="26">
        <v>3</v>
      </c>
      <c r="D2423" s="21">
        <v>4.3019024387375069</v>
      </c>
      <c r="E2423" s="21">
        <v>0</v>
      </c>
      <c r="F2423" s="21">
        <v>1.1907803337473108</v>
      </c>
      <c r="G2423" s="21">
        <v>1.1907803337473108</v>
      </c>
      <c r="H2423" s="21">
        <v>0.279724347939037</v>
      </c>
      <c r="I2423" s="21">
        <v>0</v>
      </c>
      <c r="J2423" s="21">
        <v>16.783460876342225</v>
      </c>
      <c r="K2423" s="21">
        <v>0.279724347939037</v>
      </c>
      <c r="L2423" s="21">
        <v>-0.99999999999999989</v>
      </c>
      <c r="M2423" s="21">
        <v>-0.99999999999999989</v>
      </c>
      <c r="N2423" s="21">
        <v>5.5944869587807364</v>
      </c>
      <c r="O2423" s="21">
        <v>22.276143648827031</v>
      </c>
      <c r="P2423" s="21">
        <v>0</v>
      </c>
      <c r="Q2423" s="21">
        <v>-6.2891086572971524</v>
      </c>
      <c r="R2423" s="21">
        <v>-2.0848242719339702</v>
      </c>
      <c r="S2423" s="21">
        <v>0.33333333333333331</v>
      </c>
      <c r="T2423" s="21">
        <v>0.36430176645085827</v>
      </c>
      <c r="U2423" s="21">
        <v>4.8836961986897888E-2</v>
      </c>
      <c r="V2423" s="21">
        <v>0</v>
      </c>
      <c r="W2423" s="21">
        <v>18.669908553282095</v>
      </c>
      <c r="X2423" s="21">
        <v>0.64422703291027117</v>
      </c>
      <c r="Y2423" s="21">
        <v>-0.99999999999999989</v>
      </c>
      <c r="Z2423" s="21">
        <v>-0.99999999999999989</v>
      </c>
      <c r="AA2423" s="21">
        <v>48.883335046236851</v>
      </c>
      <c r="AB2423" s="21">
        <v>0.35950556621779839</v>
      </c>
      <c r="AC2423" s="21">
        <v>0.12762149804363976</v>
      </c>
      <c r="AD2423" s="21">
        <v>0.15883795103633647</v>
      </c>
      <c r="AE2423" s="21">
        <v>32.298250764888714</v>
      </c>
      <c r="AF2423" s="21">
        <v>-0.99999999999999989</v>
      </c>
      <c r="AG2423" s="21">
        <v>-0.99999999999999989</v>
      </c>
      <c r="AH2423" s="21">
        <v>-0.99999999999999989</v>
      </c>
      <c r="AI2423" s="21">
        <v>-6.8379836492156482E-2</v>
      </c>
      <c r="AJ2423" s="21">
        <v>0</v>
      </c>
      <c r="AK2423" s="21">
        <v>-0.11563259963811859</v>
      </c>
      <c r="AL2423" s="21">
        <v>0.19041081023489254</v>
      </c>
      <c r="AM2423" s="21">
        <v>0.15146233419512017</v>
      </c>
      <c r="AN2423" s="21">
        <v>3.4320179149010303E-2</v>
      </c>
      <c r="AO2423" s="21">
        <v>3.2083953566874106</v>
      </c>
      <c r="AP2423" s="21">
        <v>1.810058529899722</v>
      </c>
      <c r="AQ2423" s="21">
        <v>35.453369429624324</v>
      </c>
      <c r="AR2423" s="21">
        <v>0.74647206177108982</v>
      </c>
      <c r="AS2423" s="21">
        <v>0.92395138084930761</v>
      </c>
      <c r="AT2423" s="21">
        <v>-0.99999999999999989</v>
      </c>
      <c r="AU2423" s="21">
        <v>-0.99999999999999989</v>
      </c>
      <c r="AV2423" s="21">
        <v>-0.89404393818665961</v>
      </c>
      <c r="AW2423" s="21">
        <v>72.969537224963574</v>
      </c>
      <c r="AX2423" s="21">
        <v>71.601940495120445</v>
      </c>
      <c r="AY2423" s="21">
        <v>0.19487002487710514</v>
      </c>
      <c r="AZ2423" s="21">
        <v>-16.360096339137137</v>
      </c>
      <c r="BA2423" s="26">
        <v>1443.2963445031712</v>
      </c>
    </row>
    <row r="2424" spans="1:100" x14ac:dyDescent="0.25">
      <c r="A2424">
        <v>5555</v>
      </c>
      <c r="B2424" t="s">
        <v>1305</v>
      </c>
      <c r="C2424" s="26">
        <v>3</v>
      </c>
      <c r="D2424" s="21">
        <v>3.9274562554164749</v>
      </c>
      <c r="E2424" s="21">
        <v>0</v>
      </c>
      <c r="F2424" s="21">
        <v>0</v>
      </c>
      <c r="G2424" s="21">
        <v>0</v>
      </c>
      <c r="H2424" s="21">
        <v>-2.881817261730955E-2</v>
      </c>
      <c r="I2424" s="21">
        <v>0</v>
      </c>
      <c r="J2424" s="21">
        <v>-1.7290903570385732</v>
      </c>
      <c r="K2424" s="21">
        <v>-2.881817261730955E-2</v>
      </c>
      <c r="L2424" s="21">
        <v>-0.999999999999999</v>
      </c>
      <c r="M2424" s="21">
        <v>-0.999999999999999</v>
      </c>
      <c r="N2424" s="21">
        <v>-0.57636345234619124</v>
      </c>
      <c r="O2424" s="21">
        <v>2.1983658983779031</v>
      </c>
      <c r="P2424" s="21">
        <v>-0.40553764467299491</v>
      </c>
      <c r="Q2424" s="21">
        <v>-4.6769236377513677E-3</v>
      </c>
      <c r="R2424" s="21">
        <v>-3.5394070061055674E-2</v>
      </c>
      <c r="S2424" s="21">
        <v>0.26651610100680256</v>
      </c>
      <c r="T2424" s="21">
        <v>0.28000958297552303</v>
      </c>
      <c r="U2424" s="21">
        <v>0.22662157908434363</v>
      </c>
      <c r="V2424" s="21">
        <v>0</v>
      </c>
      <c r="W2424" s="21">
        <v>32.078617427359148</v>
      </c>
      <c r="X2424" s="21">
        <v>1.4225001768203041</v>
      </c>
      <c r="Y2424" s="21">
        <v>-0.999999999999999</v>
      </c>
      <c r="Z2424" s="21">
        <v>-0.999999999999999</v>
      </c>
      <c r="AA2424" s="21">
        <v>34.554075749690853</v>
      </c>
      <c r="AB2424" s="21">
        <v>5.9790126268779394E-2</v>
      </c>
      <c r="AC2424" s="21">
        <v>-0.11942904349105796</v>
      </c>
      <c r="AD2424" s="21">
        <v>0.10985596507013372</v>
      </c>
      <c r="AE2424" s="21">
        <v>2.5108523923927617</v>
      </c>
      <c r="AF2424" s="21">
        <v>-0.999999999999999</v>
      </c>
      <c r="AG2424" s="21">
        <v>-0.999999999999999</v>
      </c>
      <c r="AH2424" s="21">
        <v>-0.999999999999999</v>
      </c>
      <c r="AI2424" s="21">
        <v>0</v>
      </c>
      <c r="AJ2424" s="21">
        <v>0</v>
      </c>
      <c r="AK2424" s="21">
        <v>0.16202681284382428</v>
      </c>
      <c r="AL2424" s="21">
        <v>-9.5753059072802932E-2</v>
      </c>
      <c r="AM2424" s="21">
        <v>0.13941047477111534</v>
      </c>
      <c r="AN2424" s="21">
        <v>9.9489436951703022E-2</v>
      </c>
      <c r="AO2424" s="21">
        <v>4.295395933497006</v>
      </c>
      <c r="AP2424" s="21">
        <v>2.0084706284285581</v>
      </c>
      <c r="AQ2424" s="21">
        <v>30.349527070320562</v>
      </c>
      <c r="AR2424" s="21">
        <v>0.77314726306666959</v>
      </c>
      <c r="AS2424" s="21">
        <v>1.3936820042029945</v>
      </c>
      <c r="AT2424" s="21">
        <v>-0.999999999999999</v>
      </c>
      <c r="AU2424" s="21">
        <v>-0.999999999999999</v>
      </c>
      <c r="AV2424" s="21">
        <v>-3.5394070061055674E-2</v>
      </c>
      <c r="AW2424" s="21">
        <v>38.760912276497308</v>
      </c>
      <c r="AX2424" s="21">
        <v>38.760912276497308</v>
      </c>
      <c r="AY2424" s="21">
        <v>0.17601147525420152</v>
      </c>
      <c r="AZ2424" s="21">
        <v>-12.170220125540661</v>
      </c>
      <c r="BA2424" s="26">
        <v>1379.9215077704948</v>
      </c>
    </row>
    <row r="2425" spans="1:100" x14ac:dyDescent="0.25">
      <c r="A2425">
        <v>5556</v>
      </c>
      <c r="B2425" t="s">
        <v>2719</v>
      </c>
      <c r="C2425" s="26">
        <v>3</v>
      </c>
      <c r="D2425" s="21">
        <v>3.9666938979200905</v>
      </c>
      <c r="E2425" s="21">
        <v>-0.38513303190344345</v>
      </c>
      <c r="F2425" s="21">
        <v>-0.14314273584760567</v>
      </c>
      <c r="G2425" s="21">
        <v>-0.26251515217282284</v>
      </c>
      <c r="H2425" s="21">
        <v>-0.14426485203922848</v>
      </c>
      <c r="I2425" s="21">
        <v>0</v>
      </c>
      <c r="J2425" s="21">
        <v>-8.6558911223537169</v>
      </c>
      <c r="K2425" s="21">
        <v>-0.14426485203922848</v>
      </c>
      <c r="L2425" s="21">
        <v>-0.999999999999999</v>
      </c>
      <c r="M2425" s="21">
        <v>-0.999999999999999</v>
      </c>
      <c r="N2425" s="21">
        <v>-2.8852970407845704</v>
      </c>
      <c r="O2425" s="21">
        <v>-4.9517123766064435</v>
      </c>
      <c r="P2425" s="21">
        <v>-0.72547820020093612</v>
      </c>
      <c r="Q2425" s="21">
        <v>1.5553106276578523</v>
      </c>
      <c r="R2425" s="21">
        <v>0.46794428624723033</v>
      </c>
      <c r="S2425" s="21">
        <v>0.33333333333333298</v>
      </c>
      <c r="T2425" s="21">
        <v>0.33290233578925549</v>
      </c>
      <c r="U2425" s="21">
        <v>0.19069370501123159</v>
      </c>
      <c r="V2425" s="21">
        <v>8.6960071541708553E-2</v>
      </c>
      <c r="W2425" s="21">
        <v>43.526171908590278</v>
      </c>
      <c r="X2425" s="21">
        <v>2.094604772912918</v>
      </c>
      <c r="Y2425" s="21">
        <v>-0.999999999999999</v>
      </c>
      <c r="Z2425" s="21">
        <v>-0.999999999999999</v>
      </c>
      <c r="AA2425" s="21">
        <v>88.514334172868857</v>
      </c>
      <c r="AB2425" s="21">
        <v>0.24046625481837181</v>
      </c>
      <c r="AC2425" s="21">
        <v>0.23197173499632001</v>
      </c>
      <c r="AD2425" s="21">
        <v>0.41796636974593437</v>
      </c>
      <c r="AE2425" s="21">
        <v>44.520217978031333</v>
      </c>
      <c r="AF2425" s="21">
        <v>-0.999999999999999</v>
      </c>
      <c r="AG2425" s="21">
        <v>-0.999999999999999</v>
      </c>
      <c r="AH2425" s="21">
        <v>-0.999999999999999</v>
      </c>
      <c r="AI2425" s="21">
        <v>0</v>
      </c>
      <c r="AJ2425" s="21">
        <v>8.6960071541708553E-2</v>
      </c>
      <c r="AK2425" s="21">
        <v>0.2454658278932384</v>
      </c>
      <c r="AL2425" s="21">
        <v>0.17658852244338474</v>
      </c>
      <c r="AM2425" s="21">
        <v>-6.6859862590395128E-2</v>
      </c>
      <c r="AN2425" s="21">
        <v>0.42647148599394413</v>
      </c>
      <c r="AO2425" s="21">
        <v>-0.44416742529368597</v>
      </c>
      <c r="AP2425" s="21">
        <v>11.544729762065524</v>
      </c>
      <c r="AQ2425" s="21">
        <v>34.870280786236584</v>
      </c>
      <c r="AR2425" s="21">
        <v>0.94388944567552868</v>
      </c>
      <c r="AS2425" s="21">
        <v>1.9503399208736882</v>
      </c>
      <c r="AT2425" s="21">
        <v>-0.999999999999999</v>
      </c>
      <c r="AU2425" s="21">
        <v>-0.999999999999999</v>
      </c>
      <c r="AV2425" s="21">
        <v>0.20542913407440744</v>
      </c>
      <c r="AW2425" s="21">
        <v>95.107351558327878</v>
      </c>
      <c r="AX2425" s="21">
        <v>103.80335871249869</v>
      </c>
      <c r="AY2425" s="21">
        <v>0.21667747098314966</v>
      </c>
      <c r="AZ2425" s="21">
        <v>25.114499308386176</v>
      </c>
      <c r="BA2425" s="26">
        <v>1484.7704962748373</v>
      </c>
    </row>
    <row r="2426" spans="1:100" x14ac:dyDescent="0.25">
      <c r="A2426">
        <v>5557</v>
      </c>
      <c r="B2426" t="s">
        <v>2720</v>
      </c>
      <c r="C2426" s="26">
        <v>3</v>
      </c>
      <c r="D2426" s="21">
        <v>3.1810219350693569</v>
      </c>
      <c r="E2426" s="21">
        <v>0</v>
      </c>
      <c r="F2426" s="21">
        <v>-5.5678741754755026E-2</v>
      </c>
      <c r="G2426" s="21">
        <v>-5.5678741754755026E-2</v>
      </c>
      <c r="H2426" s="21">
        <v>-7.3629352179373567E-2</v>
      </c>
      <c r="I2426" s="21">
        <v>0</v>
      </c>
      <c r="J2426" s="21">
        <v>-4.4177611307624129</v>
      </c>
      <c r="K2426" s="21">
        <v>-7.3629352179373567E-2</v>
      </c>
      <c r="L2426" s="21">
        <v>-1.0000000000000007</v>
      </c>
      <c r="M2426" s="21">
        <v>-1.0000000000000007</v>
      </c>
      <c r="N2426" s="21">
        <v>-1.4725870435874713</v>
      </c>
      <c r="O2426" s="21">
        <v>-1.2924179374478146</v>
      </c>
      <c r="P2426" s="21">
        <v>-4.5001543601385516E-2</v>
      </c>
      <c r="Q2426" s="21">
        <v>2.1449186681169561</v>
      </c>
      <c r="R2426" s="21">
        <v>0.72720914218009525</v>
      </c>
      <c r="S2426" s="21">
        <v>0.24353013724629557</v>
      </c>
      <c r="T2426" s="21">
        <v>2.5370794465242732E-2</v>
      </c>
      <c r="U2426" s="21">
        <v>0.11650773834079488</v>
      </c>
      <c r="V2426" s="21">
        <v>0</v>
      </c>
      <c r="W2426" s="21">
        <v>18.361520889268277</v>
      </c>
      <c r="X2426" s="21">
        <v>0.50059869838600068</v>
      </c>
      <c r="Y2426" s="21">
        <v>-1.0000000000000007</v>
      </c>
      <c r="Z2426" s="21">
        <v>-1.0000000000000007</v>
      </c>
      <c r="AA2426" s="21">
        <v>26.291167277568864</v>
      </c>
      <c r="AB2426" s="21">
        <v>0.11933515301264255</v>
      </c>
      <c r="AC2426" s="21">
        <v>1.5307504558493168E-2</v>
      </c>
      <c r="AD2426" s="21">
        <v>9.4060873512740624E-3</v>
      </c>
      <c r="AE2426" s="21">
        <v>7.2024372461204917</v>
      </c>
      <c r="AF2426" s="21">
        <v>-1.0000000000000007</v>
      </c>
      <c r="AG2426" s="21">
        <v>-1.0000000000000007</v>
      </c>
      <c r="AH2426" s="21">
        <v>-1.0000000000000007</v>
      </c>
      <c r="AI2426" s="21">
        <v>0</v>
      </c>
      <c r="AJ2426" s="21">
        <v>0</v>
      </c>
      <c r="AK2426" s="21">
        <v>5.8611876008537026E-2</v>
      </c>
      <c r="AL2426" s="21">
        <v>-0.22144236231830053</v>
      </c>
      <c r="AM2426" s="21">
        <v>0.23581814253672242</v>
      </c>
      <c r="AN2426" s="21">
        <v>-0.3669897685445761</v>
      </c>
      <c r="AO2426" s="21">
        <v>6.1885129434607435</v>
      </c>
      <c r="AP2426" s="21">
        <v>-10.281956025205902</v>
      </c>
      <c r="AQ2426" s="21">
        <v>13.943759758505863</v>
      </c>
      <c r="AR2426" s="21">
        <v>0.38540867005233337</v>
      </c>
      <c r="AS2426" s="21">
        <v>0.42696934620662702</v>
      </c>
      <c r="AT2426" s="21">
        <v>-1.0000000000000007</v>
      </c>
      <c r="AU2426" s="21">
        <v>-1.0000000000000007</v>
      </c>
      <c r="AV2426" s="21">
        <v>0.67153040042534029</v>
      </c>
      <c r="AW2426" s="21">
        <v>14.716793314915137</v>
      </c>
      <c r="AX2426" s="21">
        <v>14.716793314915137</v>
      </c>
      <c r="AY2426" s="21">
        <v>-0.15663710951952586</v>
      </c>
      <c r="AZ2426" s="21">
        <v>-67.312437545955362</v>
      </c>
      <c r="BA2426" s="26">
        <v>1387.2475982747933</v>
      </c>
      <c r="CU2426" t="e">
        <v>#N/A</v>
      </c>
      <c r="CV2426" t="e">
        <v>#N/A</v>
      </c>
    </row>
    <row r="2427" spans="1:100" x14ac:dyDescent="0.25">
      <c r="A2427">
        <v>5558</v>
      </c>
      <c r="B2427" t="s">
        <v>2721</v>
      </c>
      <c r="C2427" s="26">
        <v>3</v>
      </c>
      <c r="D2427" s="21">
        <v>2.2502877804710439</v>
      </c>
      <c r="E2427" s="21">
        <v>0</v>
      </c>
      <c r="F2427" s="21">
        <v>5.5871394354511744E-2</v>
      </c>
      <c r="G2427" s="21">
        <v>5.5871394354511744E-2</v>
      </c>
      <c r="H2427" s="21">
        <v>2.8829745173772708E-2</v>
      </c>
      <c r="I2427" s="21">
        <v>0</v>
      </c>
      <c r="J2427" s="21">
        <v>1.7297847104263626</v>
      </c>
      <c r="K2427" s="21">
        <v>2.8829745173772708E-2</v>
      </c>
      <c r="L2427" s="21">
        <v>-0.99999999999999878</v>
      </c>
      <c r="M2427" s="21">
        <v>-0.99999999999999878</v>
      </c>
      <c r="N2427" s="21">
        <v>0.57659490347545383</v>
      </c>
      <c r="O2427" s="21">
        <v>4.0359438852519158</v>
      </c>
      <c r="P2427" s="21">
        <v>-0.12856691286581839</v>
      </c>
      <c r="Q2427" s="21">
        <v>1.398169762754689</v>
      </c>
      <c r="R2427" s="21">
        <v>0.38938410745763136</v>
      </c>
      <c r="S2427" s="21">
        <v>0.338951632781885</v>
      </c>
      <c r="T2427" s="21">
        <v>0.27619869154060761</v>
      </c>
      <c r="U2427" s="21">
        <v>7.7900735778974925E-2</v>
      </c>
      <c r="V2427" s="21">
        <v>0</v>
      </c>
      <c r="W2427" s="21">
        <v>26.568852597107774</v>
      </c>
      <c r="X2427" s="21">
        <v>0.84078888047189326</v>
      </c>
      <c r="Y2427" s="21">
        <v>-0.99999999999999878</v>
      </c>
      <c r="Z2427" s="21">
        <v>-0.99999999999999878</v>
      </c>
      <c r="AA2427" s="21">
        <v>58.999634377739234</v>
      </c>
      <c r="AB2427" s="21">
        <v>0.16962635385380345</v>
      </c>
      <c r="AC2427" s="21">
        <v>0.41114390586146421</v>
      </c>
      <c r="AD2427" s="21">
        <v>6.0057693748208546E-2</v>
      </c>
      <c r="AE2427" s="21">
        <v>32.041397673173812</v>
      </c>
      <c r="AF2427" s="21">
        <v>-0.99999999999999878</v>
      </c>
      <c r="AG2427" s="21">
        <v>-0.99999999999999878</v>
      </c>
      <c r="AH2427" s="21">
        <v>-0.99999999999999878</v>
      </c>
      <c r="AI2427" s="21">
        <v>0</v>
      </c>
      <c r="AJ2427" s="21">
        <v>0</v>
      </c>
      <c r="AK2427" s="21">
        <v>7.5797298030287633E-2</v>
      </c>
      <c r="AL2427" s="21">
        <v>0.11246744809294269</v>
      </c>
      <c r="AM2427" s="21">
        <v>0.27054153647319296</v>
      </c>
      <c r="AN2427" s="21">
        <v>-4.1943684895878741E-2</v>
      </c>
      <c r="AO2427" s="21">
        <v>7.142524901981262</v>
      </c>
      <c r="AP2427" s="21">
        <v>-0.48625488193225469</v>
      </c>
      <c r="AQ2427" s="21">
        <v>28.29863730753414</v>
      </c>
      <c r="AR2427" s="21">
        <v>0.693051060101467</v>
      </c>
      <c r="AS2427" s="21">
        <v>0.86961862564566617</v>
      </c>
      <c r="AT2427" s="21">
        <v>-0.99999999999999878</v>
      </c>
      <c r="AU2427" s="21">
        <v>-0.99999999999999878</v>
      </c>
      <c r="AV2427" s="21">
        <v>0.44525550181214318</v>
      </c>
      <c r="AW2427" s="21">
        <v>62.549323381058855</v>
      </c>
      <c r="AX2427" s="21">
        <v>62.549323381058855</v>
      </c>
      <c r="AY2427" s="21">
        <v>1.1793205875821645E-4</v>
      </c>
      <c r="AZ2427" s="21">
        <v>9.9625778662261926</v>
      </c>
      <c r="BA2427" s="26">
        <v>1394.7308201246381</v>
      </c>
      <c r="CU2427" t="e">
        <v>#N/A</v>
      </c>
      <c r="CV2427" t="e">
        <v>#N/A</v>
      </c>
    </row>
    <row r="2428" spans="1:100" x14ac:dyDescent="0.25">
      <c r="A2428">
        <v>5559</v>
      </c>
      <c r="B2428" t="s">
        <v>2722</v>
      </c>
      <c r="C2428" s="26">
        <v>3</v>
      </c>
      <c r="D2428" s="21">
        <v>5.1884959816697114</v>
      </c>
      <c r="E2428" s="21">
        <v>0</v>
      </c>
      <c r="F2428" s="21">
        <v>0.79906591775614022</v>
      </c>
      <c r="G2428" s="21">
        <v>0.79906591775614022</v>
      </c>
      <c r="H2428" s="21">
        <v>-0.12575001300100697</v>
      </c>
      <c r="I2428" s="21">
        <v>0</v>
      </c>
      <c r="J2428" s="21">
        <v>-7.545000780060418</v>
      </c>
      <c r="K2428" s="21">
        <v>-0.12575001300100697</v>
      </c>
      <c r="L2428" s="21">
        <v>-1.0000000000000002</v>
      </c>
      <c r="M2428" s="21">
        <v>-1.0000000000000002</v>
      </c>
      <c r="N2428" s="21">
        <v>-2.5150002600201389</v>
      </c>
      <c r="O2428" s="21">
        <v>-1.5574388806345638</v>
      </c>
      <c r="P2428" s="21">
        <v>-0.22856652555199236</v>
      </c>
      <c r="Q2428" s="21">
        <v>3.8979808063749233</v>
      </c>
      <c r="R2428" s="21">
        <v>1.1791863734523671</v>
      </c>
      <c r="S2428" s="21">
        <v>0.33333333333333365</v>
      </c>
      <c r="T2428" s="21">
        <v>0.28562893022898589</v>
      </c>
      <c r="U2428" s="21">
        <v>0.11119038717335285</v>
      </c>
      <c r="V2428" s="21">
        <v>0</v>
      </c>
      <c r="W2428" s="21">
        <v>34.236106549467173</v>
      </c>
      <c r="X2428" s="21">
        <v>1.1417694221523893</v>
      </c>
      <c r="Y2428" s="21">
        <v>-1.0000000000000002</v>
      </c>
      <c r="Z2428" s="21">
        <v>-1.0000000000000002</v>
      </c>
      <c r="AA2428" s="21">
        <v>47.608919742169462</v>
      </c>
      <c r="AB2428" s="21">
        <v>-0.12256267773296491</v>
      </c>
      <c r="AC2428" s="21">
        <v>8.5848231577692391E-2</v>
      </c>
      <c r="AD2428" s="21">
        <v>0.28058698254027126</v>
      </c>
      <c r="AE2428" s="21">
        <v>12.193626819249936</v>
      </c>
      <c r="AF2428" s="21">
        <v>-1.0000000000000002</v>
      </c>
      <c r="AG2428" s="21">
        <v>-1.0000000000000002</v>
      </c>
      <c r="AH2428" s="21">
        <v>-1.0000000000000002</v>
      </c>
      <c r="AI2428" s="21">
        <v>0</v>
      </c>
      <c r="AJ2428" s="21">
        <v>0</v>
      </c>
      <c r="AK2428" s="21">
        <v>-8.5683209261615628E-2</v>
      </c>
      <c r="AL2428" s="21">
        <v>-3.4846078953640738E-2</v>
      </c>
      <c r="AM2428" s="21">
        <v>1.5072792208440265E-2</v>
      </c>
      <c r="AN2428" s="21">
        <v>-9.5541457005190469E-2</v>
      </c>
      <c r="AO2428" s="21">
        <v>-5.1596241097071761E-2</v>
      </c>
      <c r="AP2428" s="21">
        <v>-2.562766819897965</v>
      </c>
      <c r="AQ2428" s="21">
        <v>26.691105769406754</v>
      </c>
      <c r="AR2428" s="21">
        <v>0.73015265073567237</v>
      </c>
      <c r="AS2428" s="21">
        <v>1.016019409151383</v>
      </c>
      <c r="AT2428" s="21">
        <v>-1.0000000000000002</v>
      </c>
      <c r="AU2428" s="21">
        <v>-1.0000000000000002</v>
      </c>
      <c r="AV2428" s="21">
        <v>1.9782522912085079</v>
      </c>
      <c r="AW2428" s="21">
        <v>43.488714041636953</v>
      </c>
      <c r="AX2428" s="21">
        <v>43.488714041636953</v>
      </c>
      <c r="AY2428" s="21">
        <v>0.23625176992886274</v>
      </c>
      <c r="AZ2428" s="21">
        <v>14.24371921957782</v>
      </c>
      <c r="BA2428" s="26">
        <v>1487.7241062500495</v>
      </c>
      <c r="CU2428" t="e">
        <v>#N/A</v>
      </c>
      <c r="CV2428" t="e">
        <v>#N/A</v>
      </c>
    </row>
    <row r="2429" spans="1:100" x14ac:dyDescent="0.25">
      <c r="A2429">
        <v>5560</v>
      </c>
      <c r="B2429" t="s">
        <v>2723</v>
      </c>
      <c r="C2429" s="26">
        <v>3</v>
      </c>
      <c r="D2429" s="21">
        <v>5.765510771158163</v>
      </c>
      <c r="E2429" s="21">
        <v>0</v>
      </c>
      <c r="F2429" s="21">
        <v>0.12921286295242287</v>
      </c>
      <c r="G2429" s="21">
        <v>0.12921286295242287</v>
      </c>
      <c r="H2429" s="21">
        <v>5.1145844894424711E-2</v>
      </c>
      <c r="I2429" s="21">
        <v>0</v>
      </c>
      <c r="J2429" s="21">
        <v>3.068750693665482</v>
      </c>
      <c r="K2429" s="21">
        <v>5.1145844894424711E-2</v>
      </c>
      <c r="L2429" s="21">
        <v>-1.0000000000000004</v>
      </c>
      <c r="M2429" s="21">
        <v>-1.0000000000000004</v>
      </c>
      <c r="N2429" s="21">
        <v>1.0229168978884942</v>
      </c>
      <c r="O2429" s="21">
        <v>8.9634743277760673</v>
      </c>
      <c r="P2429" s="21">
        <v>2.2089884297117486</v>
      </c>
      <c r="Q2429" s="21">
        <v>-1.1579409551350137</v>
      </c>
      <c r="R2429" s="21">
        <v>-0.24805032405679825</v>
      </c>
      <c r="S2429" s="21">
        <v>0.33333333333333348</v>
      </c>
      <c r="T2429" s="21">
        <v>0.36165140824232866</v>
      </c>
      <c r="U2429" s="21">
        <v>9.5342856620060049E-2</v>
      </c>
      <c r="V2429" s="21">
        <v>-9.4147059735824323E-3</v>
      </c>
      <c r="W2429" s="21">
        <v>29.190681893108582</v>
      </c>
      <c r="X2429" s="21">
        <v>0.9988772649687746</v>
      </c>
      <c r="Y2429" s="21">
        <v>-1.0000000000000004</v>
      </c>
      <c r="Z2429" s="21">
        <v>-1.0000000000000004</v>
      </c>
      <c r="AA2429" s="21">
        <v>76.011713347421889</v>
      </c>
      <c r="AB2429" s="21">
        <v>0.43346493876179476</v>
      </c>
      <c r="AC2429" s="21">
        <v>9.3356413110224551E-2</v>
      </c>
      <c r="AD2429" s="21">
        <v>0.41456028369538328</v>
      </c>
      <c r="AE2429" s="21">
        <v>47.069081778370141</v>
      </c>
      <c r="AF2429" s="21">
        <v>-1.0000000000000004</v>
      </c>
      <c r="AG2429" s="21">
        <v>-1.0000000000000004</v>
      </c>
      <c r="AH2429" s="21">
        <v>-1.0000000000000004</v>
      </c>
      <c r="AI2429" s="21">
        <v>0</v>
      </c>
      <c r="AJ2429" s="21">
        <v>-9.4147059735824323E-3</v>
      </c>
      <c r="AK2429" s="21">
        <v>2.6340831780774171E-3</v>
      </c>
      <c r="AL2429" s="21">
        <v>-6.5494987667135532E-2</v>
      </c>
      <c r="AM2429" s="21">
        <v>0.24134805674608159</v>
      </c>
      <c r="AN2429" s="21">
        <v>0.50193923856565636</v>
      </c>
      <c r="AO2429" s="21">
        <v>6.0468718345424275</v>
      </c>
      <c r="AP2429" s="21">
        <v>12.22100602580573</v>
      </c>
      <c r="AQ2429" s="21">
        <v>32.259432586774075</v>
      </c>
      <c r="AR2429" s="21">
        <v>0.78091289222213955</v>
      </c>
      <c r="AS2429" s="21">
        <v>1.0500231098631994</v>
      </c>
      <c r="AT2429" s="21">
        <v>-1.0000000000000004</v>
      </c>
      <c r="AU2429" s="21">
        <v>-1.0000000000000004</v>
      </c>
      <c r="AV2429" s="21">
        <v>-0.11883746110437562</v>
      </c>
      <c r="AW2429" s="21">
        <v>97.196193701003651</v>
      </c>
      <c r="AX2429" s="21">
        <v>96.254723103645418</v>
      </c>
      <c r="AY2429" s="21">
        <v>0.27643462904899924</v>
      </c>
      <c r="AZ2429" s="21">
        <v>26.324069415248143</v>
      </c>
      <c r="BA2429" s="26">
        <v>1480.4541028029787</v>
      </c>
    </row>
    <row r="2430" spans="1:100" x14ac:dyDescent="0.25">
      <c r="A2430">
        <v>5561</v>
      </c>
      <c r="B2430" t="s">
        <v>943</v>
      </c>
      <c r="C2430" s="26">
        <v>3</v>
      </c>
      <c r="D2430" s="21">
        <v>4.9204029540846577</v>
      </c>
      <c r="E2430" s="21">
        <v>0</v>
      </c>
      <c r="F2430" s="21">
        <v>-0.69797413919414453</v>
      </c>
      <c r="G2430" s="21">
        <v>-0.69797413919414453</v>
      </c>
      <c r="H2430" s="21">
        <v>-3.7159899567065197E-2</v>
      </c>
      <c r="I2430" s="21">
        <v>-8.8121528947015353E-3</v>
      </c>
      <c r="J2430" s="21">
        <v>-2.7583231477060028</v>
      </c>
      <c r="K2430" s="21">
        <v>-4.5972052461766721E-2</v>
      </c>
      <c r="L2430" s="21">
        <v>-0.99999999999999944</v>
      </c>
      <c r="M2430" s="21">
        <v>-0.99999999999999944</v>
      </c>
      <c r="N2430" s="21">
        <v>-0.91944104923533343</v>
      </c>
      <c r="O2430" s="21">
        <v>1.4641056671845112</v>
      </c>
      <c r="P2430" s="21">
        <v>-0.84068671923666261</v>
      </c>
      <c r="Q2430" s="21">
        <v>-0.73226976427388757</v>
      </c>
      <c r="R2430" s="21">
        <v>-0.35869144164946382</v>
      </c>
      <c r="S2430" s="21">
        <v>0.33333333333333331</v>
      </c>
      <c r="T2430" s="21">
        <v>0.34071010293641951</v>
      </c>
      <c r="U2430" s="21">
        <v>0.1973990112421059</v>
      </c>
      <c r="V2430" s="21">
        <v>-1.8744119616832415E-2</v>
      </c>
      <c r="W2430" s="21">
        <v>35.946815214271716</v>
      </c>
      <c r="X2430" s="21">
        <v>1.3994063465004034</v>
      </c>
      <c r="Y2430" s="21">
        <v>-0.99999999999999944</v>
      </c>
      <c r="Z2430" s="21">
        <v>-0.99999999999999944</v>
      </c>
      <c r="AA2430" s="21">
        <v>84.052150092235337</v>
      </c>
      <c r="AB2430" s="21">
        <v>0.56445791484041818</v>
      </c>
      <c r="AC2430" s="21">
        <v>0.30516171979875706</v>
      </c>
      <c r="AD2430" s="21">
        <v>9.966089175308547E-2</v>
      </c>
      <c r="AE2430" s="21">
        <v>48.464026319613033</v>
      </c>
      <c r="AF2430" s="21">
        <v>-0.99999999999999944</v>
      </c>
      <c r="AG2430" s="21">
        <v>-0.99999999999999944</v>
      </c>
      <c r="AH2430" s="21">
        <v>-0.99999999999999944</v>
      </c>
      <c r="AI2430" s="21">
        <v>0</v>
      </c>
      <c r="AJ2430" s="21">
        <v>-1.8744119616832415E-2</v>
      </c>
      <c r="AK2430" s="21">
        <v>-0.1131272228370782</v>
      </c>
      <c r="AL2430" s="21">
        <v>-2.3273901290340217E-2</v>
      </c>
      <c r="AM2430" s="21">
        <v>-9.7989534523155244E-2</v>
      </c>
      <c r="AN2430" s="21">
        <v>0.19416603993594808</v>
      </c>
      <c r="AO2430" s="21">
        <v>-3.0153744772642721</v>
      </c>
      <c r="AP2430" s="21">
        <v>4.7377814919470023</v>
      </c>
      <c r="AQ2430" s="21">
        <v>33.188492066565715</v>
      </c>
      <c r="AR2430" s="21">
        <v>0.85269832789502631</v>
      </c>
      <c r="AS2430" s="21">
        <v>1.3534342940386366</v>
      </c>
      <c r="AT2430" s="21">
        <v>-0.99999999999999944</v>
      </c>
      <c r="AU2430" s="21">
        <v>-0.99999999999999944</v>
      </c>
      <c r="AV2430" s="21">
        <v>-1.0566655808436081</v>
      </c>
      <c r="AW2430" s="21">
        <v>90.254037251366753</v>
      </c>
      <c r="AX2430" s="21">
        <v>88.379625289683517</v>
      </c>
      <c r="AY2430" s="21">
        <v>0.37600367644966726</v>
      </c>
      <c r="AZ2430" s="21">
        <v>43.112812773524389</v>
      </c>
      <c r="BA2430" s="26">
        <v>1500.1454836406222</v>
      </c>
      <c r="CU2430" t="e">
        <v>#N/A</v>
      </c>
      <c r="CV2430" t="e">
        <v>#N/A</v>
      </c>
    </row>
    <row r="2431" spans="1:100" x14ac:dyDescent="0.25">
      <c r="A2431">
        <v>5562</v>
      </c>
      <c r="B2431" t="s">
        <v>2724</v>
      </c>
      <c r="C2431" s="26">
        <v>3</v>
      </c>
      <c r="D2431" s="21">
        <v>5.3641188815669434</v>
      </c>
      <c r="E2431" s="21">
        <v>0</v>
      </c>
      <c r="F2431" s="21">
        <v>-0.36202680700701517</v>
      </c>
      <c r="G2431" s="21">
        <v>-0.36202680700701517</v>
      </c>
      <c r="H2431" s="21">
        <v>2.3262139607602973E-2</v>
      </c>
      <c r="I2431" s="21">
        <v>5.866395300582008E-4</v>
      </c>
      <c r="J2431" s="21">
        <v>1.4309267482596708</v>
      </c>
      <c r="K2431" s="21">
        <v>2.3848779137661185E-2</v>
      </c>
      <c r="L2431" s="21">
        <v>-1.0000000000000007</v>
      </c>
      <c r="M2431" s="21">
        <v>-1.0000000000000007</v>
      </c>
      <c r="N2431" s="21">
        <v>0.4769755827532236</v>
      </c>
      <c r="O2431" s="21">
        <v>6.433018822819597</v>
      </c>
      <c r="P2431" s="21">
        <v>-1.2593810388040478</v>
      </c>
      <c r="Q2431" s="21">
        <v>-2.6850852541438193</v>
      </c>
      <c r="R2431" s="21">
        <v>-1.0015017376903581</v>
      </c>
      <c r="S2431" s="21">
        <v>0.33333333333333348</v>
      </c>
      <c r="T2431" s="21">
        <v>0.26410852226929665</v>
      </c>
      <c r="U2431" s="21">
        <v>3.2799811708781371E-3</v>
      </c>
      <c r="V2431" s="21">
        <v>-2.3813001585545814E-2</v>
      </c>
      <c r="W2431" s="21">
        <v>22.122402242012047</v>
      </c>
      <c r="X2431" s="21">
        <v>0.36966834744466204</v>
      </c>
      <c r="Y2431" s="21">
        <v>-1.0000000000000007</v>
      </c>
      <c r="Z2431" s="21">
        <v>-1.0000000000000007</v>
      </c>
      <c r="AA2431" s="21">
        <v>8.5255783006085686</v>
      </c>
      <c r="AB2431" s="21">
        <v>-9.7280354727547536E-2</v>
      </c>
      <c r="AC2431" s="21">
        <v>-9.3083442094455543E-2</v>
      </c>
      <c r="AD2431" s="21">
        <v>-6.1542647252259594E-2</v>
      </c>
      <c r="AE2431" s="21">
        <v>-12.59532220371314</v>
      </c>
      <c r="AF2431" s="21">
        <v>-1.0000000000000007</v>
      </c>
      <c r="AG2431" s="21">
        <v>-1.0000000000000007</v>
      </c>
      <c r="AH2431" s="21">
        <v>-1.0000000000000007</v>
      </c>
      <c r="AI2431" s="21">
        <v>0</v>
      </c>
      <c r="AJ2431" s="21">
        <v>-2.3813001585545814E-2</v>
      </c>
      <c r="AK2431" s="21">
        <v>0.25391343923564957</v>
      </c>
      <c r="AL2431" s="21">
        <v>9.8567527012835684E-4</v>
      </c>
      <c r="AM2431" s="21">
        <v>0.21379075868588526</v>
      </c>
      <c r="AN2431" s="21">
        <v>-7.583381391347524E-2</v>
      </c>
      <c r="AO2431" s="21">
        <v>6.614336163325377</v>
      </c>
      <c r="AP2431" s="21">
        <v>-1.8909169714862393</v>
      </c>
      <c r="AQ2431" s="21">
        <v>23.553328990271726</v>
      </c>
      <c r="AR2431" s="21">
        <v>0.57690883518796243</v>
      </c>
      <c r="AS2431" s="21">
        <v>0.39351712658232313</v>
      </c>
      <c r="AT2431" s="21">
        <v>-1.0000000000000007</v>
      </c>
      <c r="AU2431" s="21">
        <v>-1.0000000000000007</v>
      </c>
      <c r="AV2431" s="21">
        <v>-1.3635285446973733</v>
      </c>
      <c r="AW2431" s="21">
        <v>13.067680151941925</v>
      </c>
      <c r="AX2431" s="21">
        <v>10.686379993387341</v>
      </c>
      <c r="AY2431" s="21">
        <v>-0.11733728068561661</v>
      </c>
      <c r="AZ2431" s="21">
        <v>-72.770265801251668</v>
      </c>
      <c r="BA2431" s="26">
        <v>1320.9877387243869</v>
      </c>
    </row>
    <row r="2432" spans="1:100" x14ac:dyDescent="0.25">
      <c r="A2432">
        <v>5563</v>
      </c>
      <c r="B2432" t="s">
        <v>2725</v>
      </c>
      <c r="C2432" s="26">
        <v>3</v>
      </c>
      <c r="D2432" s="21">
        <v>4.2747847565827755</v>
      </c>
      <c r="E2432" s="21">
        <v>0.1025620168990975</v>
      </c>
      <c r="F2432" s="21">
        <v>0.24366059712652924</v>
      </c>
      <c r="G2432" s="21">
        <v>0.2677299875777599</v>
      </c>
      <c r="H2432" s="21">
        <v>0.47311930158496868</v>
      </c>
      <c r="I2432" s="21">
        <v>0</v>
      </c>
      <c r="J2432" s="21">
        <v>28.387158095098119</v>
      </c>
      <c r="K2432" s="21">
        <v>0.47311930158496868</v>
      </c>
      <c r="L2432" s="21">
        <v>-0.99999999999999956</v>
      </c>
      <c r="M2432" s="21">
        <v>-0.99999999999999956</v>
      </c>
      <c r="N2432" s="21">
        <v>9.4623860316993706</v>
      </c>
      <c r="O2432" s="21">
        <v>32.929672839258636</v>
      </c>
      <c r="P2432" s="21">
        <v>0.21391018776565041</v>
      </c>
      <c r="Q2432" s="21">
        <v>3.7299418177979256</v>
      </c>
      <c r="R2432" s="21">
        <v>1.243652246149354</v>
      </c>
      <c r="S2432" s="21">
        <v>0.33333333333333298</v>
      </c>
      <c r="T2432" s="21">
        <v>0.30557602844640358</v>
      </c>
      <c r="U2432" s="21">
        <v>0.13593311501129257</v>
      </c>
      <c r="V2432" s="21">
        <v>-3.0100174193320148E-2</v>
      </c>
      <c r="W2432" s="21">
        <v>10.864920040509615</v>
      </c>
      <c r="X2432" s="21">
        <v>0.50116417019308768</v>
      </c>
      <c r="Y2432" s="21">
        <v>-0.99999999999999956</v>
      </c>
      <c r="Z2432" s="21">
        <v>-0.99999999999999956</v>
      </c>
      <c r="AA2432" s="21">
        <v>27.394418845431236</v>
      </c>
      <c r="AB2432" s="21">
        <v>0.11767314377767922</v>
      </c>
      <c r="AC2432" s="21">
        <v>1.4546516495369689E-2</v>
      </c>
      <c r="AD2432" s="21">
        <v>0.17349727090239647</v>
      </c>
      <c r="AE2432" s="21">
        <v>15.285846558772281</v>
      </c>
      <c r="AF2432" s="21">
        <v>-0.99999999999999956</v>
      </c>
      <c r="AG2432" s="21">
        <v>-0.99999999999999956</v>
      </c>
      <c r="AH2432" s="21">
        <v>-0.99999999999999956</v>
      </c>
      <c r="AI2432" s="21">
        <v>6.9729437755319063E-2</v>
      </c>
      <c r="AJ2432" s="21">
        <v>-3.0100174193320148E-2</v>
      </c>
      <c r="AK2432" s="21">
        <v>1.7178495774715717E-2</v>
      </c>
      <c r="AL2432" s="21">
        <v>-0.10810991810515275</v>
      </c>
      <c r="AM2432" s="21">
        <v>0.1656759428389887</v>
      </c>
      <c r="AN2432" s="21">
        <v>0.34096995428080928</v>
      </c>
      <c r="AO2432" s="21">
        <v>4.227791049848296</v>
      </c>
      <c r="AP2432" s="21">
        <v>7.9836992664944679</v>
      </c>
      <c r="AQ2432" s="21">
        <v>39.252078135607732</v>
      </c>
      <c r="AR2432" s="21">
        <v>0.74474230259770913</v>
      </c>
      <c r="AS2432" s="21">
        <v>0.97428347177805608</v>
      </c>
      <c r="AT2432" s="21">
        <v>-0.99999999999999956</v>
      </c>
      <c r="AU2432" s="21">
        <v>-0.99999999999999956</v>
      </c>
      <c r="AV2432" s="21">
        <v>1.5113822337271143</v>
      </c>
      <c r="AW2432" s="21">
        <v>68.307790951184373</v>
      </c>
      <c r="AX2432" s="21">
        <v>66.692362286958726</v>
      </c>
      <c r="AY2432" s="21">
        <v>0.12225097907357933</v>
      </c>
      <c r="AZ2432" s="21">
        <v>3.2700855710636327</v>
      </c>
      <c r="BA2432" s="26">
        <v>1396.4843421833791</v>
      </c>
    </row>
    <row r="2433" spans="1:100" x14ac:dyDescent="0.25">
      <c r="A2433">
        <v>5564</v>
      </c>
      <c r="B2433" t="s">
        <v>2726</v>
      </c>
      <c r="C2433" s="26">
        <v>3</v>
      </c>
      <c r="D2433" s="21">
        <v>1.7117808429779151</v>
      </c>
      <c r="E2433" s="21">
        <v>1.8172429787636944E-3</v>
      </c>
      <c r="F2433" s="21">
        <v>-0.41987705427504834</v>
      </c>
      <c r="G2433" s="21">
        <v>-0.41987705427504834</v>
      </c>
      <c r="H2433" s="21">
        <v>-1.6669554134646589E-2</v>
      </c>
      <c r="I2433" s="21">
        <v>0</v>
      </c>
      <c r="J2433" s="21">
        <v>-1.0001732480787942</v>
      </c>
      <c r="K2433" s="21">
        <v>-1.6669554134646589E-2</v>
      </c>
      <c r="L2433" s="21">
        <v>-0.99999999999999656</v>
      </c>
      <c r="M2433" s="21">
        <v>-0.99999999999999656</v>
      </c>
      <c r="N2433" s="21">
        <v>-0.33339108269293172</v>
      </c>
      <c r="O2433" s="21">
        <v>0.291730540624074</v>
      </c>
      <c r="P2433" s="21">
        <v>0.15336163147444171</v>
      </c>
      <c r="Q2433" s="21">
        <v>0.15314049661625517</v>
      </c>
      <c r="R2433" s="21">
        <v>4.404025952860912E-2</v>
      </c>
      <c r="S2433" s="21">
        <v>0.33333333333333237</v>
      </c>
      <c r="T2433" s="21">
        <v>0.13548385169768798</v>
      </c>
      <c r="U2433" s="21">
        <v>-4.0412856303886663E-2</v>
      </c>
      <c r="V2433" s="21">
        <v>3.0778076721539112E-3</v>
      </c>
      <c r="W2433" s="21">
        <v>17.926067621357369</v>
      </c>
      <c r="X2433" s="21">
        <v>0.14015107509595728</v>
      </c>
      <c r="Y2433" s="21">
        <v>-0.99999999999999656</v>
      </c>
      <c r="Z2433" s="21">
        <v>-0.99999999999999656</v>
      </c>
      <c r="AA2433" s="21">
        <v>19.613328844675209</v>
      </c>
      <c r="AB2433" s="21">
        <v>5.72997785794142E-2</v>
      </c>
      <c r="AC2433" s="21">
        <v>-8.6762079984505996E-2</v>
      </c>
      <c r="AD2433" s="21">
        <v>6.232672068087676E-2</v>
      </c>
      <c r="AE2433" s="21">
        <v>1.643220963789235</v>
      </c>
      <c r="AF2433" s="21">
        <v>-0.99999999999999656</v>
      </c>
      <c r="AG2433" s="21">
        <v>-0.99999999999999656</v>
      </c>
      <c r="AH2433" s="21">
        <v>-0.99999999999999656</v>
      </c>
      <c r="AI2433" s="21">
        <v>-1.579916304720895E-3</v>
      </c>
      <c r="AJ2433" s="21">
        <v>3.0778076721539112E-3</v>
      </c>
      <c r="AK2433" s="21">
        <v>4.8423952051409626E-2</v>
      </c>
      <c r="AL2433" s="21">
        <v>-0.13522721519806774</v>
      </c>
      <c r="AM2433" s="21">
        <v>0.50049219828749947</v>
      </c>
      <c r="AN2433" s="21">
        <v>-6.7524978779657296E-2</v>
      </c>
      <c r="AO2433" s="21">
        <v>12.754424717444541</v>
      </c>
      <c r="AP2433" s="21">
        <v>-2.3642605454817711</v>
      </c>
      <c r="AQ2433" s="21">
        <v>16.925894373278581</v>
      </c>
      <c r="AR2433" s="21">
        <v>0.43148213639928756</v>
      </c>
      <c r="AS2433" s="21">
        <v>0.12348152096131097</v>
      </c>
      <c r="AT2433" s="21">
        <v>-0.99999999999999656</v>
      </c>
      <c r="AU2433" s="21">
        <v>-0.99999999999999656</v>
      </c>
      <c r="AV2433" s="21">
        <v>-0.37583679474643894</v>
      </c>
      <c r="AW2433" s="21">
        <v>17.540798839817519</v>
      </c>
      <c r="AX2433" s="21">
        <v>17.816981280938499</v>
      </c>
      <c r="AY2433" s="21">
        <v>2.6785178748617109E-3</v>
      </c>
      <c r="AZ2433" s="21">
        <v>-43.468035350624845</v>
      </c>
      <c r="BA2433" s="26">
        <v>1292.5702612689372</v>
      </c>
    </row>
    <row r="2434" spans="1:100" x14ac:dyDescent="0.25">
      <c r="A2434">
        <v>5565</v>
      </c>
      <c r="B2434" t="s">
        <v>2727</v>
      </c>
      <c r="C2434" s="26">
        <v>1</v>
      </c>
      <c r="D2434" s="21">
        <v>3.6780808625294901</v>
      </c>
      <c r="E2434" s="21">
        <v>2.1757476414710399E-2</v>
      </c>
      <c r="F2434" s="21">
        <v>5.7515663270048999E-2</v>
      </c>
      <c r="G2434" s="21">
        <v>6.3638324821297304E-2</v>
      </c>
      <c r="H2434" s="21">
        <v>4.4731895715573101E-2</v>
      </c>
      <c r="I2434" s="21">
        <v>0</v>
      </c>
      <c r="J2434" s="21">
        <v>2.6839137429343798</v>
      </c>
      <c r="K2434" s="21">
        <v>4.4731895715573101E-2</v>
      </c>
      <c r="L2434" s="21">
        <v>-1</v>
      </c>
      <c r="M2434" s="21">
        <v>-1</v>
      </c>
      <c r="N2434" s="21">
        <v>0.894637914311463</v>
      </c>
      <c r="O2434" s="21">
        <v>6.42563293028517</v>
      </c>
      <c r="P2434" s="21">
        <v>8.4867148022695807E-2</v>
      </c>
      <c r="Q2434" s="21">
        <v>0.153507344323627</v>
      </c>
      <c r="R2434" s="21">
        <v>5.0277871893111802E-2</v>
      </c>
      <c r="S2434" s="21">
        <v>0.32916601326620298</v>
      </c>
      <c r="T2434" s="21">
        <v>0.23975694309620599</v>
      </c>
      <c r="U2434" s="21">
        <v>4.00147922229208E-2</v>
      </c>
      <c r="V2434" s="21">
        <v>-3.2092616958779002E-3</v>
      </c>
      <c r="W2434" s="21">
        <v>22.4398636469551</v>
      </c>
      <c r="X2434" s="21">
        <v>0.57887640222380699</v>
      </c>
      <c r="Y2434" s="21">
        <v>-1</v>
      </c>
      <c r="Z2434" s="21">
        <v>-1</v>
      </c>
      <c r="AA2434" s="21">
        <v>33.0321732872819</v>
      </c>
      <c r="AB2434" s="21">
        <v>0.100272451404467</v>
      </c>
      <c r="AC2434" s="21">
        <v>4.1627991656747201E-2</v>
      </c>
      <c r="AD2434" s="21">
        <v>6.8940192307458195E-2</v>
      </c>
      <c r="AE2434" s="21">
        <v>10.542031768433599</v>
      </c>
      <c r="AF2434" s="21">
        <v>-1</v>
      </c>
      <c r="AG2434" s="21">
        <v>-1</v>
      </c>
      <c r="AH2434" s="21">
        <v>-1</v>
      </c>
      <c r="AI2434" s="21">
        <v>-6.4806894010443399E-4</v>
      </c>
      <c r="AJ2434" s="21">
        <v>-3.2092616958779002E-3</v>
      </c>
      <c r="AK2434" s="21">
        <v>0.108545496552842</v>
      </c>
      <c r="AL2434" s="21">
        <v>6.3541779719447203E-2</v>
      </c>
      <c r="AM2434" s="21">
        <v>0.14516971361987499</v>
      </c>
      <c r="AN2434" s="21">
        <v>6.2411759814733403E-2</v>
      </c>
      <c r="AO2434" s="21">
        <v>4.1719703232610899</v>
      </c>
      <c r="AP2434" s="21">
        <v>1.87800289396557</v>
      </c>
      <c r="AQ2434" s="21">
        <v>25.123777389889501</v>
      </c>
      <c r="AR2434" s="21">
        <v>0.60572848688945202</v>
      </c>
      <c r="AS2434" s="21">
        <v>0.62360829793938</v>
      </c>
      <c r="AT2434" s="21">
        <v>-1</v>
      </c>
      <c r="AU2434" s="21">
        <v>-1</v>
      </c>
      <c r="AV2434" s="21">
        <v>0.113916196714409</v>
      </c>
      <c r="AW2434" s="21">
        <v>41.335809111532598</v>
      </c>
      <c r="AX2434" s="21">
        <v>41.001921563142801</v>
      </c>
      <c r="AY2434" s="21">
        <v>9.6368259759583505E-2</v>
      </c>
      <c r="AZ2434" s="21">
        <v>-14.145392237927799</v>
      </c>
      <c r="BA2434" s="26">
        <v>1350</v>
      </c>
    </row>
    <row r="2435" spans="1:100" x14ac:dyDescent="0.25">
      <c r="A2435">
        <v>5567</v>
      </c>
      <c r="B2435" t="s">
        <v>2728</v>
      </c>
      <c r="C2435" s="26">
        <v>3</v>
      </c>
      <c r="D2435" s="21">
        <v>5.17662140524856</v>
      </c>
      <c r="E2435" s="21">
        <v>3.8039932226361164E-3</v>
      </c>
      <c r="F2435" s="21">
        <v>-0.30952663960757848</v>
      </c>
      <c r="G2435" s="21">
        <v>-0.30561007414488173</v>
      </c>
      <c r="H2435" s="21">
        <v>0.34086257883107768</v>
      </c>
      <c r="I2435" s="21">
        <v>0</v>
      </c>
      <c r="J2435" s="21">
        <v>20.45175472986466</v>
      </c>
      <c r="K2435" s="21">
        <v>0.34086257883107768</v>
      </c>
      <c r="L2435" s="21">
        <v>-1.0000000000000009</v>
      </c>
      <c r="M2435" s="21">
        <v>-1.0000000000000009</v>
      </c>
      <c r="N2435" s="21">
        <v>6.8172515766215538</v>
      </c>
      <c r="O2435" s="21">
        <v>25.322766060968341</v>
      </c>
      <c r="P2435" s="21">
        <v>1.5001631006538287</v>
      </c>
      <c r="Q2435" s="21">
        <v>2.8594733686796818</v>
      </c>
      <c r="R2435" s="21">
        <v>0.97671013419543284</v>
      </c>
      <c r="S2435" s="21">
        <v>0.33333333333333337</v>
      </c>
      <c r="T2435" s="21">
        <v>0.3340528445200347</v>
      </c>
      <c r="U2435" s="21">
        <v>0.43248421581301438</v>
      </c>
      <c r="V2435" s="21">
        <v>0</v>
      </c>
      <c r="W2435" s="21">
        <v>30.360312593412196</v>
      </c>
      <c r="X2435" s="21">
        <v>2.0636540983072336</v>
      </c>
      <c r="Y2435" s="21">
        <v>-1.0000000000000009</v>
      </c>
      <c r="Z2435" s="21">
        <v>-1.0000000000000009</v>
      </c>
      <c r="AA2435" s="21">
        <v>92.010404049330276</v>
      </c>
      <c r="AB2435" s="21">
        <v>0.56811116170145037</v>
      </c>
      <c r="AC2435" s="21">
        <v>0.35324071537929203</v>
      </c>
      <c r="AD2435" s="21">
        <v>0.29211574935371132</v>
      </c>
      <c r="AE2435" s="21">
        <v>60.673381321722708</v>
      </c>
      <c r="AF2435" s="21">
        <v>-1.0000000000000009</v>
      </c>
      <c r="AG2435" s="21">
        <v>-1.0000000000000009</v>
      </c>
      <c r="AH2435" s="21">
        <v>-1.0000000000000009</v>
      </c>
      <c r="AI2435" s="21">
        <v>0</v>
      </c>
      <c r="AJ2435" s="21">
        <v>0</v>
      </c>
      <c r="AK2435" s="21">
        <v>2.1260014061900631E-4</v>
      </c>
      <c r="AL2435" s="21">
        <v>0.1356375885196788</v>
      </c>
      <c r="AM2435" s="21">
        <v>0.32549644105797515</v>
      </c>
      <c r="AN2435" s="21">
        <v>-4.2898012883994911E-3</v>
      </c>
      <c r="AO2435" s="21">
        <v>8.1384740271524745</v>
      </c>
      <c r="AP2435" s="21">
        <v>0.57094291038840717</v>
      </c>
      <c r="AQ2435" s="21">
        <v>50.812067323276864</v>
      </c>
      <c r="AR2435" s="21">
        <v>1.0998703936663827</v>
      </c>
      <c r="AS2435" s="21">
        <v>2.4045166771383117</v>
      </c>
      <c r="AT2435" s="21">
        <v>-1.0000000000000009</v>
      </c>
      <c r="AU2435" s="21">
        <v>-1.0000000000000009</v>
      </c>
      <c r="AV2435" s="21">
        <v>0.67110006005055056</v>
      </c>
      <c r="AW2435" s="21">
        <v>117.90411302068708</v>
      </c>
      <c r="AX2435" s="21">
        <v>117.90411302068708</v>
      </c>
      <c r="AY2435" s="21">
        <v>0.32039713938730968</v>
      </c>
      <c r="AZ2435" s="21">
        <v>35.054892111792626</v>
      </c>
      <c r="BA2435" s="26">
        <v>1508.8031917945843</v>
      </c>
    </row>
    <row r="2436" spans="1:100" x14ac:dyDescent="0.25">
      <c r="A2436">
        <v>5568</v>
      </c>
      <c r="B2436" t="s">
        <v>2729</v>
      </c>
      <c r="C2436" s="26">
        <v>3</v>
      </c>
      <c r="D2436" s="21">
        <v>4.9374194417929322</v>
      </c>
      <c r="E2436" s="21">
        <v>2.7491640178173415E-3</v>
      </c>
      <c r="F2436" s="21">
        <v>0.12352415301276531</v>
      </c>
      <c r="G2436" s="21">
        <v>0.12352415301276531</v>
      </c>
      <c r="H2436" s="21">
        <v>-0.22749785843305892</v>
      </c>
      <c r="I2436" s="21">
        <v>0</v>
      </c>
      <c r="J2436" s="21">
        <v>-13.649871505983533</v>
      </c>
      <c r="K2436" s="21">
        <v>-0.22749785843305892</v>
      </c>
      <c r="L2436" s="21">
        <v>-0.999999999999999</v>
      </c>
      <c r="M2436" s="21">
        <v>-0.999999999999999</v>
      </c>
      <c r="N2436" s="21">
        <v>-4.5499571686611784</v>
      </c>
      <c r="O2436" s="21">
        <v>-8.5889279111778425</v>
      </c>
      <c r="P2436" s="21">
        <v>-4.6468221646085717E-2</v>
      </c>
      <c r="Q2436" s="21">
        <v>4.5289486772407139</v>
      </c>
      <c r="R2436" s="21">
        <v>1.5032112241496061</v>
      </c>
      <c r="S2436" s="21">
        <v>0.3351780942229351</v>
      </c>
      <c r="T2436" s="21">
        <v>0.2684916477800402</v>
      </c>
      <c r="U2436" s="21">
        <v>-1.7661922512398742E-2</v>
      </c>
      <c r="V2436" s="21">
        <v>0</v>
      </c>
      <c r="W2436" s="21">
        <v>32.540227116945431</v>
      </c>
      <c r="X2436" s="21">
        <v>0.64080603668665714</v>
      </c>
      <c r="Y2436" s="21">
        <v>-0.999999999999999</v>
      </c>
      <c r="Z2436" s="21">
        <v>-0.999999999999999</v>
      </c>
      <c r="AA2436" s="21">
        <v>54.606917048816648</v>
      </c>
      <c r="AB2436" s="21">
        <v>0.45196979028314999</v>
      </c>
      <c r="AC2436" s="21">
        <v>1.1103820976127488E-2</v>
      </c>
      <c r="AD2436" s="21">
        <v>-5.1804037104844491E-2</v>
      </c>
      <c r="AE2436" s="21">
        <v>20.563478707721632</v>
      </c>
      <c r="AF2436" s="21">
        <v>-0.999999999999999</v>
      </c>
      <c r="AG2436" s="21">
        <v>-0.999999999999999</v>
      </c>
      <c r="AH2436" s="21">
        <v>-0.999999999999999</v>
      </c>
      <c r="AI2436" s="21">
        <v>0</v>
      </c>
      <c r="AJ2436" s="21">
        <v>0</v>
      </c>
      <c r="AK2436" s="21">
        <v>-0.12229972197398346</v>
      </c>
      <c r="AL2436" s="21">
        <v>-2.5907224317002452E-2</v>
      </c>
      <c r="AM2436" s="21">
        <v>0.51153078081941161</v>
      </c>
      <c r="AN2436" s="21">
        <v>-0.12424240254817345</v>
      </c>
      <c r="AO2436" s="21">
        <v>12.176770910615375</v>
      </c>
      <c r="AP2436" s="21">
        <v>-3.2355961852893476</v>
      </c>
      <c r="AQ2436" s="21">
        <v>18.890355610961869</v>
      </c>
      <c r="AR2436" s="21">
        <v>0.58600781949057679</v>
      </c>
      <c r="AS2436" s="21">
        <v>0.41330817825359834</v>
      </c>
      <c r="AT2436" s="21">
        <v>-0.999999999999999</v>
      </c>
      <c r="AU2436" s="21">
        <v>-0.999999999999999</v>
      </c>
      <c r="AV2436" s="21">
        <v>1.6267353771623718</v>
      </c>
      <c r="AW2436" s="21">
        <v>42.782392952349468</v>
      </c>
      <c r="AX2436" s="21">
        <v>42.782392952349468</v>
      </c>
      <c r="AY2436" s="21">
        <v>0.19441974919035884</v>
      </c>
      <c r="AZ2436" s="21">
        <v>-7.2620455805442408</v>
      </c>
      <c r="BA2436" s="26">
        <v>1440.4061209738379</v>
      </c>
    </row>
    <row r="2437" spans="1:100" x14ac:dyDescent="0.25">
      <c r="A2437">
        <v>5569</v>
      </c>
      <c r="B2437" t="s">
        <v>2234</v>
      </c>
      <c r="C2437" s="26">
        <v>3</v>
      </c>
      <c r="D2437" s="21">
        <v>3.5615335612843984</v>
      </c>
      <c r="E2437" s="21">
        <v>-1.6653119864010347E-2</v>
      </c>
      <c r="F2437" s="21">
        <v>5.3364584156474583E-2</v>
      </c>
      <c r="G2437" s="21">
        <v>5.3364584156474583E-2</v>
      </c>
      <c r="H2437" s="21">
        <v>-8.6791815368033973E-2</v>
      </c>
      <c r="I2437" s="21">
        <v>0</v>
      </c>
      <c r="J2437" s="21">
        <v>-5.2075089220820354</v>
      </c>
      <c r="K2437" s="21">
        <v>-8.6791815368033973E-2</v>
      </c>
      <c r="L2437" s="21">
        <v>-1.0000000000000009</v>
      </c>
      <c r="M2437" s="21">
        <v>-1.0000000000000009</v>
      </c>
      <c r="N2437" s="21">
        <v>-1.7358363073606786</v>
      </c>
      <c r="O2437" s="21">
        <v>-1.5926107766411639</v>
      </c>
      <c r="P2437" s="21">
        <v>-5.6207559866030932E-2</v>
      </c>
      <c r="Q2437" s="21">
        <v>7.4433224331660955E-2</v>
      </c>
      <c r="R2437" s="21">
        <v>-6.5893318199497421E-3</v>
      </c>
      <c r="S2437" s="21">
        <v>0.33333333333333365</v>
      </c>
      <c r="T2437" s="21">
        <v>0.1906357063983708</v>
      </c>
      <c r="U2437" s="21">
        <v>0.1128045498086416</v>
      </c>
      <c r="V2437" s="21">
        <v>-1.4814778291828236E-2</v>
      </c>
      <c r="W2437" s="21">
        <v>28.350025064662077</v>
      </c>
      <c r="X2437" s="21">
        <v>0.83039275764837261</v>
      </c>
      <c r="Y2437" s="21">
        <v>-1.0000000000000009</v>
      </c>
      <c r="Z2437" s="21">
        <v>-1.0000000000000009</v>
      </c>
      <c r="AA2437" s="21">
        <v>19.878023940076542</v>
      </c>
      <c r="AB2437" s="21">
        <v>-6.0003992435240905E-2</v>
      </c>
      <c r="AC2437" s="21">
        <v>8.1458116366850158E-2</v>
      </c>
      <c r="AD2437" s="21">
        <v>-0.19076235978692088</v>
      </c>
      <c r="AE2437" s="21">
        <v>-8.4654117927655825</v>
      </c>
      <c r="AF2437" s="21">
        <v>-1.0000000000000009</v>
      </c>
      <c r="AG2437" s="21">
        <v>-1.0000000000000009</v>
      </c>
      <c r="AH2437" s="21">
        <v>-1.0000000000000009</v>
      </c>
      <c r="AI2437" s="21">
        <v>0</v>
      </c>
      <c r="AJ2437" s="21">
        <v>-1.4814778291828236E-2</v>
      </c>
      <c r="AK2437" s="21">
        <v>0.32085416980937659</v>
      </c>
      <c r="AL2437" s="21">
        <v>0.16781215930244103</v>
      </c>
      <c r="AM2437" s="21">
        <v>0.72977226973531206</v>
      </c>
      <c r="AN2437" s="21">
        <v>0.49065668031975618</v>
      </c>
      <c r="AO2437" s="21">
        <v>19.848577592429685</v>
      </c>
      <c r="AP2437" s="21">
        <v>13.105477804506108</v>
      </c>
      <c r="AQ2437" s="21">
        <v>23.142516142580032</v>
      </c>
      <c r="AR2437" s="21">
        <v>0.6219588112485176</v>
      </c>
      <c r="AS2437" s="21">
        <v>0.74360094228033857</v>
      </c>
      <c r="AT2437" s="21">
        <v>-1.0000000000000009</v>
      </c>
      <c r="AU2437" s="21">
        <v>-1.0000000000000009</v>
      </c>
      <c r="AV2437" s="21">
        <v>4.6775252336524839E-2</v>
      </c>
      <c r="AW2437" s="21">
        <v>31.390890967941484</v>
      </c>
      <c r="AX2437" s="21">
        <v>29.909413138758662</v>
      </c>
      <c r="AY2437" s="21">
        <v>0.10172500213818132</v>
      </c>
      <c r="AZ2437" s="21">
        <v>-41.662116855476569</v>
      </c>
      <c r="BA2437" s="26">
        <v>1322.1851475041071</v>
      </c>
    </row>
    <row r="2438" spans="1:100" x14ac:dyDescent="0.25">
      <c r="A2438">
        <v>5570</v>
      </c>
      <c r="B2438" t="s">
        <v>2730</v>
      </c>
      <c r="C2438" s="26">
        <v>3</v>
      </c>
      <c r="D2438" s="21">
        <v>3.8200089168473914</v>
      </c>
      <c r="E2438" s="21">
        <v>-4.0027802349478628E-2</v>
      </c>
      <c r="F2438" s="21">
        <v>-0.10854210189527548</v>
      </c>
      <c r="G2438" s="21">
        <v>-0.11926608851308083</v>
      </c>
      <c r="H2438" s="21">
        <v>-9.8194336489644707E-2</v>
      </c>
      <c r="I2438" s="21">
        <v>0</v>
      </c>
      <c r="J2438" s="21">
        <v>-5.8916601893786815</v>
      </c>
      <c r="K2438" s="21">
        <v>-9.8194336489644707E-2</v>
      </c>
      <c r="L2438" s="21">
        <v>-1.0000000000000007</v>
      </c>
      <c r="M2438" s="21">
        <v>-1.0000000000000007</v>
      </c>
      <c r="N2438" s="21">
        <v>-1.9638867297928941</v>
      </c>
      <c r="O2438" s="21">
        <v>-2.1909173610443702</v>
      </c>
      <c r="P2438" s="21">
        <v>1.7032543472236892</v>
      </c>
      <c r="Q2438" s="21">
        <v>-1.098421257848005</v>
      </c>
      <c r="R2438" s="21">
        <v>-0.30379202992577331</v>
      </c>
      <c r="S2438" s="21">
        <v>0.3333333333333337</v>
      </c>
      <c r="T2438" s="21">
        <v>9.2999547805622723E-2</v>
      </c>
      <c r="U2438" s="21">
        <v>-0.13115464021626566</v>
      </c>
      <c r="V2438" s="21">
        <v>0</v>
      </c>
      <c r="W2438" s="21">
        <v>15.734903096493415</v>
      </c>
      <c r="X2438" s="21">
        <v>-0.25197304307277213</v>
      </c>
      <c r="Y2438" s="21">
        <v>-1.0000000000000007</v>
      </c>
      <c r="Z2438" s="21">
        <v>-1.0000000000000007</v>
      </c>
      <c r="AA2438" s="21">
        <v>28.002124335927963</v>
      </c>
      <c r="AB2438" s="21">
        <v>0.20596580359366223</v>
      </c>
      <c r="AC2438" s="21">
        <v>-0.19020565883761914</v>
      </c>
      <c r="AD2438" s="21">
        <v>0.23566012063116273</v>
      </c>
      <c r="AE2438" s="21">
        <v>12.571013269360302</v>
      </c>
      <c r="AF2438" s="21">
        <v>-1.0000000000000007</v>
      </c>
      <c r="AG2438" s="21">
        <v>-1.0000000000000007</v>
      </c>
      <c r="AH2438" s="21">
        <v>-1.0000000000000007</v>
      </c>
      <c r="AI2438" s="21">
        <v>-4.7774865177321549E-3</v>
      </c>
      <c r="AJ2438" s="21">
        <v>0</v>
      </c>
      <c r="AK2438" s="21">
        <v>-3.6064775196820425E-4</v>
      </c>
      <c r="AL2438" s="21">
        <v>0.48220705170377143</v>
      </c>
      <c r="AM2438" s="21">
        <v>-0.15784286050361152</v>
      </c>
      <c r="AN2438" s="21">
        <v>0.61837200184009322</v>
      </c>
      <c r="AO2438" s="21">
        <v>-3.9478747513501284</v>
      </c>
      <c r="AP2438" s="21">
        <v>17.870335304521181</v>
      </c>
      <c r="AQ2438" s="21">
        <v>9.8432429071147336</v>
      </c>
      <c r="AR2438" s="21">
        <v>0.29517824092269074</v>
      </c>
      <c r="AS2438" s="21">
        <v>-0.35016737956241722</v>
      </c>
      <c r="AT2438" s="21">
        <v>-1.0000000000000007</v>
      </c>
      <c r="AU2438" s="21">
        <v>-1.0000000000000007</v>
      </c>
      <c r="AV2438" s="21">
        <v>-0.42305811843885416</v>
      </c>
      <c r="AW2438" s="21">
        <v>43.681542279404773</v>
      </c>
      <c r="AX2438" s="21">
        <v>43.585992549050125</v>
      </c>
      <c r="AY2438" s="21">
        <v>-8.2358970474046399E-3</v>
      </c>
      <c r="AZ2438" s="21">
        <v>-11.632355146853895</v>
      </c>
      <c r="BA2438" s="26">
        <v>1375.5321857980537</v>
      </c>
    </row>
    <row r="2439" spans="1:100" x14ac:dyDescent="0.25">
      <c r="A2439">
        <v>5572</v>
      </c>
      <c r="B2439" t="s">
        <v>2731</v>
      </c>
      <c r="C2439" s="26">
        <v>3</v>
      </c>
      <c r="D2439" s="21">
        <v>3.422700398616672</v>
      </c>
      <c r="E2439" s="21">
        <v>0</v>
      </c>
      <c r="F2439" s="21">
        <v>-1.5774076215573147</v>
      </c>
      <c r="G2439" s="21">
        <v>-1.5774076215573147</v>
      </c>
      <c r="H2439" s="21">
        <v>0.17920036338064316</v>
      </c>
      <c r="I2439" s="21">
        <v>0</v>
      </c>
      <c r="J2439" s="21">
        <v>10.752021802838584</v>
      </c>
      <c r="K2439" s="21">
        <v>0.17920036338064316</v>
      </c>
      <c r="L2439" s="21">
        <v>-0.99999999999999956</v>
      </c>
      <c r="M2439" s="21">
        <v>-0.99999999999999956</v>
      </c>
      <c r="N2439" s="21">
        <v>3.5840072676128618</v>
      </c>
      <c r="O2439" s="21">
        <v>12.597314579897951</v>
      </c>
      <c r="P2439" s="21">
        <v>-8.5048683783078713E-2</v>
      </c>
      <c r="Q2439" s="21">
        <v>-0.62160611852270176</v>
      </c>
      <c r="R2439" s="21">
        <v>-0.23325728953384062</v>
      </c>
      <c r="S2439" s="21">
        <v>0.35200619318186399</v>
      </c>
      <c r="T2439" s="21">
        <v>0.25710240442323323</v>
      </c>
      <c r="U2439" s="21">
        <v>0.10848923386179572</v>
      </c>
      <c r="V2439" s="21">
        <v>0</v>
      </c>
      <c r="W2439" s="21">
        <v>21.535898723449993</v>
      </c>
      <c r="X2439" s="21">
        <v>0.77668809977315489</v>
      </c>
      <c r="Y2439" s="21">
        <v>-0.99999999999999956</v>
      </c>
      <c r="Z2439" s="21">
        <v>-0.99999999999999956</v>
      </c>
      <c r="AA2439" s="21">
        <v>72.875299897977072</v>
      </c>
      <c r="AB2439" s="21">
        <v>0.23571828188048674</v>
      </c>
      <c r="AC2439" s="21">
        <v>0.50437205593326839</v>
      </c>
      <c r="AD2439" s="21">
        <v>0.29136283146746361</v>
      </c>
      <c r="AE2439" s="21">
        <v>51.572658464060943</v>
      </c>
      <c r="AF2439" s="21">
        <v>-0.99999999999999956</v>
      </c>
      <c r="AG2439" s="21">
        <v>-0.99999999999999956</v>
      </c>
      <c r="AH2439" s="21">
        <v>-0.99999999999999956</v>
      </c>
      <c r="AI2439" s="21">
        <v>-1.48114475125795E-2</v>
      </c>
      <c r="AJ2439" s="21">
        <v>0</v>
      </c>
      <c r="AK2439" s="21">
        <v>-4.3155600549164938E-2</v>
      </c>
      <c r="AL2439" s="21">
        <v>-0.11822114121421731</v>
      </c>
      <c r="AM2439" s="21">
        <v>2.9999484965908485E-2</v>
      </c>
      <c r="AN2439" s="21">
        <v>0.45542211583477893</v>
      </c>
      <c r="AO2439" s="21">
        <v>0.53420912140188914</v>
      </c>
      <c r="AP2439" s="21">
        <v>10.794447189798383</v>
      </c>
      <c r="AQ2439" s="21">
        <v>32.287920526288573</v>
      </c>
      <c r="AR2439" s="21">
        <v>0.71759783146689304</v>
      </c>
      <c r="AS2439" s="21">
        <v>0.95588846315379783</v>
      </c>
      <c r="AT2439" s="21">
        <v>-0.99999999999999956</v>
      </c>
      <c r="AU2439" s="21">
        <v>-0.99999999999999956</v>
      </c>
      <c r="AV2439" s="21">
        <v>-1.8106649110911561</v>
      </c>
      <c r="AW2439" s="21">
        <v>96.267061667673445</v>
      </c>
      <c r="AX2439" s="21">
        <v>95.970832717421857</v>
      </c>
      <c r="AY2439" s="21">
        <v>0.35527972932211199</v>
      </c>
      <c r="AZ2439" s="21">
        <v>47.278778331229503</v>
      </c>
      <c r="BA2439" s="26">
        <v>1520.9388447126628</v>
      </c>
      <c r="CU2439" t="e">
        <v>#N/A</v>
      </c>
      <c r="CV2439" t="e">
        <v>#N/A</v>
      </c>
    </row>
    <row r="2440" spans="1:100" x14ac:dyDescent="0.25">
      <c r="A2440">
        <v>5573</v>
      </c>
      <c r="B2440" t="s">
        <v>2732</v>
      </c>
      <c r="C2440" s="26">
        <v>2</v>
      </c>
      <c r="D2440" s="21">
        <v>3.1511382974093025</v>
      </c>
      <c r="E2440" s="21">
        <v>-0.12900941255801662</v>
      </c>
      <c r="F2440" s="21">
        <v>-0.24431025195366166</v>
      </c>
      <c r="G2440" s="21">
        <v>-0.23775281818442945</v>
      </c>
      <c r="H2440" s="21">
        <v>3.0413314481714665E-3</v>
      </c>
      <c r="I2440" s="21">
        <v>0</v>
      </c>
      <c r="J2440" s="21">
        <v>0.18247988689028816</v>
      </c>
      <c r="K2440" s="21">
        <v>3.0413314481714665E-3</v>
      </c>
      <c r="L2440" s="21">
        <v>-1</v>
      </c>
      <c r="M2440" s="21">
        <v>-1</v>
      </c>
      <c r="N2440" s="21">
        <v>6.0826628963429163E-2</v>
      </c>
      <c r="O2440" s="21">
        <v>4.0344176905202573</v>
      </c>
      <c r="P2440" s="21">
        <v>-0.48558543354569234</v>
      </c>
      <c r="Q2440" s="21">
        <v>-0.84668020483334883</v>
      </c>
      <c r="R2440" s="21">
        <v>-0.27659831272702423</v>
      </c>
      <c r="S2440" s="21">
        <v>0.31542320415806496</v>
      </c>
      <c r="T2440" s="21">
        <v>0.22079838918797548</v>
      </c>
      <c r="U2440" s="21">
        <v>-8.6199865141294019E-4</v>
      </c>
      <c r="V2440" s="21">
        <v>-9.7449584115298082E-3</v>
      </c>
      <c r="W2440" s="21">
        <v>19.364415600212453</v>
      </c>
      <c r="X2440" s="21">
        <v>0.43930275388798817</v>
      </c>
      <c r="Y2440" s="21">
        <v>-1</v>
      </c>
      <c r="Z2440" s="21">
        <v>-1</v>
      </c>
      <c r="AA2440" s="21">
        <v>32.21613344988679</v>
      </c>
      <c r="AB2440" s="21">
        <v>2.9395485715779629E-2</v>
      </c>
      <c r="AC2440" s="21">
        <v>2.9575706414361733E-2</v>
      </c>
      <c r="AD2440" s="21">
        <v>2.5740578954685581E-2</v>
      </c>
      <c r="AE2440" s="21">
        <v>9.5116997482491339</v>
      </c>
      <c r="AF2440" s="21">
        <v>-1</v>
      </c>
      <c r="AG2440" s="21">
        <v>-1</v>
      </c>
      <c r="AH2440" s="21">
        <v>-1</v>
      </c>
      <c r="AI2440" s="21">
        <v>-5.6106109321656852E-3</v>
      </c>
      <c r="AJ2440" s="21">
        <v>-9.7449584115298082E-3</v>
      </c>
      <c r="AK2440" s="21">
        <v>0.1964940186221158</v>
      </c>
      <c r="AL2440" s="21">
        <v>-2.4666061632868455E-2</v>
      </c>
      <c r="AM2440" s="21">
        <v>0.22051558734301585</v>
      </c>
      <c r="AN2440" s="21">
        <v>-3.7074727127962101E-2</v>
      </c>
      <c r="AO2440" s="21">
        <v>6.0022098012215785</v>
      </c>
      <c r="AP2440" s="21">
        <v>-0.55704851089899732</v>
      </c>
      <c r="AQ2440" s="21">
        <v>24.237384923502759</v>
      </c>
      <c r="AR2440" s="21">
        <v>0.57897608016593627</v>
      </c>
      <c r="AS2440" s="21">
        <v>0.51378511825698103</v>
      </c>
      <c r="AT2440" s="21">
        <v>-1</v>
      </c>
      <c r="AU2440" s="21">
        <v>-1</v>
      </c>
      <c r="AV2440" s="21">
        <v>-0.31534075388819016</v>
      </c>
      <c r="AW2440" s="21">
        <v>42.57041530251923</v>
      </c>
      <c r="AX2440" s="21">
        <v>42.523860081010127</v>
      </c>
      <c r="AY2440" s="21">
        <v>7.2278884630402565E-2</v>
      </c>
      <c r="AZ2440" s="21">
        <v>-16.536033441862898</v>
      </c>
      <c r="BA2440" s="26">
        <v>1418.1290065882322</v>
      </c>
    </row>
    <row r="2441" spans="1:100" x14ac:dyDescent="0.25">
      <c r="A2441">
        <v>5576</v>
      </c>
      <c r="B2441" t="s">
        <v>2733</v>
      </c>
      <c r="C2441" s="26">
        <v>3</v>
      </c>
      <c r="D2441" s="21">
        <v>4.4043341029051568</v>
      </c>
      <c r="E2441" s="21">
        <v>-3.2920485526071831E-2</v>
      </c>
      <c r="F2441" s="21">
        <v>-0.71705956484957856</v>
      </c>
      <c r="G2441" s="21">
        <v>-0.71705956484957856</v>
      </c>
      <c r="H2441" s="21">
        <v>0.13954024188120803</v>
      </c>
      <c r="I2441" s="21">
        <v>0</v>
      </c>
      <c r="J2441" s="21">
        <v>8.3724145128724832</v>
      </c>
      <c r="K2441" s="21">
        <v>0.13954024188120803</v>
      </c>
      <c r="L2441" s="21">
        <v>-0.99999999999999822</v>
      </c>
      <c r="M2441" s="21">
        <v>-0.99999999999999822</v>
      </c>
      <c r="N2441" s="21">
        <v>2.7908048376241594</v>
      </c>
      <c r="O2441" s="21">
        <v>12.059689050928059</v>
      </c>
      <c r="P2441" s="21">
        <v>-0.13645933340708527</v>
      </c>
      <c r="Q2441" s="21">
        <v>-0.62168541271391664</v>
      </c>
      <c r="R2441" s="21">
        <v>-0.16355528938486436</v>
      </c>
      <c r="S2441" s="21">
        <v>0.33333333333333282</v>
      </c>
      <c r="T2441" s="21">
        <v>0.21948967679114703</v>
      </c>
      <c r="U2441" s="21">
        <v>0.32283190475873902</v>
      </c>
      <c r="V2441" s="21">
        <v>-0.12538196019964723</v>
      </c>
      <c r="W2441" s="21">
        <v>24.429308512094536</v>
      </c>
      <c r="X2441" s="21">
        <v>0.84787063125755069</v>
      </c>
      <c r="Y2441" s="21">
        <v>-0.99999999999999822</v>
      </c>
      <c r="Z2441" s="21">
        <v>-0.99999999999999822</v>
      </c>
      <c r="AA2441" s="21">
        <v>41.38072571655502</v>
      </c>
      <c r="AB2441" s="21">
        <v>-5.3872361534073113E-2</v>
      </c>
      <c r="AC2441" s="21">
        <v>0.16629407036757343</v>
      </c>
      <c r="AD2441" s="21">
        <v>0.22987774104340644</v>
      </c>
      <c r="AE2441" s="21">
        <v>17.114972493845332</v>
      </c>
      <c r="AF2441" s="21">
        <v>-0.99999999999999822</v>
      </c>
      <c r="AG2441" s="21">
        <v>-0.99999999999999822</v>
      </c>
      <c r="AH2441" s="21">
        <v>-0.99999999999999822</v>
      </c>
      <c r="AI2441" s="21">
        <v>0</v>
      </c>
      <c r="AJ2441" s="21">
        <v>-0.12538196019964723</v>
      </c>
      <c r="AK2441" s="21">
        <v>4.6476047745157421E-2</v>
      </c>
      <c r="AL2441" s="21">
        <v>0.30707795058196119</v>
      </c>
      <c r="AM2441" s="21">
        <v>0.14494213974193221</v>
      </c>
      <c r="AN2441" s="21">
        <v>0.52297328228870876</v>
      </c>
      <c r="AO2441" s="21">
        <v>3.8559337322740932</v>
      </c>
      <c r="AP2441" s="21">
        <v>14.609721810127525</v>
      </c>
      <c r="AQ2441" s="21">
        <v>32.801723024967018</v>
      </c>
      <c r="AR2441" s="21">
        <v>0.75027295468357169</v>
      </c>
      <c r="AS2441" s="21">
        <v>0.98741087313875919</v>
      </c>
      <c r="AT2441" s="21">
        <v>-0.99999999999999822</v>
      </c>
      <c r="AU2441" s="21">
        <v>-0.99999999999999822</v>
      </c>
      <c r="AV2441" s="21">
        <v>-0.88061485423444297</v>
      </c>
      <c r="AW2441" s="21">
        <v>68.050136577610616</v>
      </c>
      <c r="AX2441" s="21">
        <v>55.511940557645893</v>
      </c>
      <c r="AY2441" s="21">
        <v>0.28892627465019494</v>
      </c>
      <c r="AZ2441" s="21">
        <v>26.577445442002425</v>
      </c>
      <c r="BA2441" s="26">
        <v>1545.1219504066639</v>
      </c>
    </row>
    <row r="2442" spans="1:100" x14ac:dyDescent="0.25">
      <c r="A2442">
        <v>5577</v>
      </c>
      <c r="B2442" t="s">
        <v>2734</v>
      </c>
      <c r="C2442" s="26">
        <v>3</v>
      </c>
      <c r="D2442" s="21">
        <v>4.7066824051321259</v>
      </c>
      <c r="E2442" s="21">
        <v>-5.1575054173619905E-2</v>
      </c>
      <c r="F2442" s="21">
        <v>-1.5115693556868714E-2</v>
      </c>
      <c r="G2442" s="21">
        <v>-2.8840628108041218E-2</v>
      </c>
      <c r="H2442" s="21">
        <v>0.23611088717041456</v>
      </c>
      <c r="I2442" s="21">
        <v>0</v>
      </c>
      <c r="J2442" s="21">
        <v>14.166653230224872</v>
      </c>
      <c r="K2442" s="21">
        <v>0.23611088717041456</v>
      </c>
      <c r="L2442" s="21">
        <v>-0.99999999999999989</v>
      </c>
      <c r="M2442" s="21">
        <v>-0.99999999999999989</v>
      </c>
      <c r="N2442" s="21">
        <v>4.7222177434082919</v>
      </c>
      <c r="O2442" s="21">
        <v>18.844495007248941</v>
      </c>
      <c r="P2442" s="21">
        <v>1.0909194020441806</v>
      </c>
      <c r="Q2442" s="21">
        <v>-0.64376079951873111</v>
      </c>
      <c r="R2442" s="21">
        <v>-0.18534086212376122</v>
      </c>
      <c r="S2442" s="21">
        <v>0.33333333333333348</v>
      </c>
      <c r="T2442" s="21">
        <v>0.34123894048726955</v>
      </c>
      <c r="U2442" s="21">
        <v>0.13889237647314459</v>
      </c>
      <c r="V2442" s="21">
        <v>0</v>
      </c>
      <c r="W2442" s="21">
        <v>23.094150524933319</v>
      </c>
      <c r="X2442" s="21">
        <v>0.99284655817902079</v>
      </c>
      <c r="Y2442" s="21">
        <v>-0.99999999999999989</v>
      </c>
      <c r="Z2442" s="21">
        <v>-0.99999999999999989</v>
      </c>
      <c r="AA2442" s="21">
        <v>47.130957047326739</v>
      </c>
      <c r="AB2442" s="21">
        <v>0.11038518160907367</v>
      </c>
      <c r="AC2442" s="21">
        <v>0.20553339571693793</v>
      </c>
      <c r="AD2442" s="21">
        <v>0.16852437036433227</v>
      </c>
      <c r="AE2442" s="21">
        <v>24.222147384517193</v>
      </c>
      <c r="AF2442" s="21">
        <v>-0.99999999999999989</v>
      </c>
      <c r="AG2442" s="21">
        <v>-0.99999999999999989</v>
      </c>
      <c r="AH2442" s="21">
        <v>-0.99999999999999989</v>
      </c>
      <c r="AI2442" s="21">
        <v>0</v>
      </c>
      <c r="AJ2442" s="21">
        <v>0</v>
      </c>
      <c r="AK2442" s="21">
        <v>-7.1781598519933362E-2</v>
      </c>
      <c r="AL2442" s="21">
        <v>2.5828574616631735E-2</v>
      </c>
      <c r="AM2442" s="21">
        <v>3.2445856022380037E-2</v>
      </c>
      <c r="AN2442" s="21">
        <v>0.31408391913970313</v>
      </c>
      <c r="AO2442" s="21">
        <v>0.45223840795983455</v>
      </c>
      <c r="AP2442" s="21">
        <v>7.9812408515757394</v>
      </c>
      <c r="AQ2442" s="21">
        <v>37.260803755158207</v>
      </c>
      <c r="AR2442" s="21">
        <v>0.81346465029374759</v>
      </c>
      <c r="AS2442" s="21">
        <v>1.2289574453494356</v>
      </c>
      <c r="AT2442" s="21">
        <v>-0.99999999999999989</v>
      </c>
      <c r="AU2442" s="21">
        <v>-0.99999999999999989</v>
      </c>
      <c r="AV2442" s="21">
        <v>-0.21418149023180238</v>
      </c>
      <c r="AW2442" s="21">
        <v>73.956692906151432</v>
      </c>
      <c r="AX2442" s="21">
        <v>73.956692906151432</v>
      </c>
      <c r="AY2442" s="21">
        <v>0.17898230945256211</v>
      </c>
      <c r="AZ2442" s="21">
        <v>0.81979309026586877</v>
      </c>
      <c r="BA2442" s="26">
        <v>1459.0285056900834</v>
      </c>
      <c r="CU2442" t="e">
        <v>#N/A</v>
      </c>
      <c r="CV2442" t="e">
        <v>#N/A</v>
      </c>
    </row>
    <row r="2443" spans="1:100" x14ac:dyDescent="0.25">
      <c r="A2443">
        <v>5578</v>
      </c>
      <c r="B2443" t="s">
        <v>2735</v>
      </c>
      <c r="C2443" s="26">
        <v>3</v>
      </c>
      <c r="D2443" s="21">
        <v>5.394797920574752</v>
      </c>
      <c r="E2443" s="21">
        <v>0</v>
      </c>
      <c r="F2443" s="21">
        <v>-1.1756518898754189</v>
      </c>
      <c r="G2443" s="21">
        <v>-1.1756518898754189</v>
      </c>
      <c r="H2443" s="21">
        <v>-1.4942703561394703E-2</v>
      </c>
      <c r="I2443" s="21">
        <v>0</v>
      </c>
      <c r="J2443" s="21">
        <v>-0.89656221368368172</v>
      </c>
      <c r="K2443" s="21">
        <v>-1.4942703561394703E-2</v>
      </c>
      <c r="L2443" s="21">
        <v>-1</v>
      </c>
      <c r="M2443" s="21">
        <v>-1</v>
      </c>
      <c r="N2443" s="21">
        <v>-0.29885407122789409</v>
      </c>
      <c r="O2443" s="21">
        <v>3.3225838170156496</v>
      </c>
      <c r="P2443" s="21">
        <v>-0.30131805499946024</v>
      </c>
      <c r="Q2443" s="21">
        <v>-0.1470762659418586</v>
      </c>
      <c r="R2443" s="21">
        <v>-2.3980698887395617E-2</v>
      </c>
      <c r="S2443" s="21">
        <v>0.33333333333333315</v>
      </c>
      <c r="T2443" s="21">
        <v>0.32316356566260218</v>
      </c>
      <c r="U2443" s="21">
        <v>0.36467722571165584</v>
      </c>
      <c r="V2443" s="21">
        <v>0</v>
      </c>
      <c r="W2443" s="21">
        <v>41.444673130759469</v>
      </c>
      <c r="X2443" s="21">
        <v>2.134426680235646</v>
      </c>
      <c r="Y2443" s="21">
        <v>-1</v>
      </c>
      <c r="Z2443" s="21">
        <v>-1</v>
      </c>
      <c r="AA2443" s="21">
        <v>55.839003769639056</v>
      </c>
      <c r="AB2443" s="21">
        <v>8.2022673360059584E-3</v>
      </c>
      <c r="AC2443" s="21">
        <v>0.22624821268712458</v>
      </c>
      <c r="AD2443" s="21">
        <v>5.3915746732208759E-2</v>
      </c>
      <c r="AE2443" s="21">
        <v>14.418311337766971</v>
      </c>
      <c r="AF2443" s="21">
        <v>-1</v>
      </c>
      <c r="AG2443" s="21">
        <v>-1</v>
      </c>
      <c r="AH2443" s="21">
        <v>-1</v>
      </c>
      <c r="AI2443" s="21">
        <v>0</v>
      </c>
      <c r="AJ2443" s="21">
        <v>0</v>
      </c>
      <c r="AK2443" s="21">
        <v>-0.13486573495416987</v>
      </c>
      <c r="AL2443" s="21">
        <v>0.21325351606381981</v>
      </c>
      <c r="AM2443" s="21">
        <v>0.25190583692560342</v>
      </c>
      <c r="AN2443" s="21">
        <v>-5.3628336082475452E-3</v>
      </c>
      <c r="AO2443" s="21">
        <v>5.6233172483692373</v>
      </c>
      <c r="AP2443" s="21">
        <v>0.93219674011291076</v>
      </c>
      <c r="AQ2443" s="21">
        <v>40.548110917075775</v>
      </c>
      <c r="AR2443" s="21">
        <v>1.0211741247075916</v>
      </c>
      <c r="AS2443" s="21">
        <v>2.1194839766742506</v>
      </c>
      <c r="AT2443" s="21">
        <v>-1</v>
      </c>
      <c r="AU2443" s="21">
        <v>-1</v>
      </c>
      <c r="AV2443" s="21">
        <v>-1.1996325887628148</v>
      </c>
      <c r="AW2443" s="21">
        <v>60.093784326767612</v>
      </c>
      <c r="AX2443" s="21">
        <v>60.093784326767612</v>
      </c>
      <c r="AY2443" s="21">
        <v>0.20819443224614731</v>
      </c>
      <c r="AZ2443" s="21">
        <v>-29.136660287708754</v>
      </c>
      <c r="BA2443" s="26">
        <v>1373.5439845772482</v>
      </c>
    </row>
    <row r="2444" spans="1:100" x14ac:dyDescent="0.25">
      <c r="A2444">
        <v>5582</v>
      </c>
      <c r="B2444" t="s">
        <v>2736</v>
      </c>
      <c r="C2444" s="26">
        <v>3</v>
      </c>
      <c r="D2444" s="21">
        <v>3.0376859114199934</v>
      </c>
      <c r="E2444" s="21">
        <v>0.49469214160470637</v>
      </c>
      <c r="F2444" s="21">
        <v>-1.7874184401479348E-2</v>
      </c>
      <c r="G2444" s="21">
        <v>0.15302118639693985</v>
      </c>
      <c r="H2444" s="21">
        <v>0.12951484365367238</v>
      </c>
      <c r="I2444" s="21">
        <v>0</v>
      </c>
      <c r="J2444" s="21">
        <v>7.7708906192203404</v>
      </c>
      <c r="K2444" s="21">
        <v>0.12951484365367238</v>
      </c>
      <c r="L2444" s="21">
        <v>-0.99999999999999933</v>
      </c>
      <c r="M2444" s="21">
        <v>-0.99999999999999933</v>
      </c>
      <c r="N2444" s="21">
        <v>2.5902968730734472</v>
      </c>
      <c r="O2444" s="21">
        <v>10.961597717037279</v>
      </c>
      <c r="P2444" s="21">
        <v>-3.1528100595248187E-2</v>
      </c>
      <c r="Q2444" s="21">
        <v>-0.2878276074351005</v>
      </c>
      <c r="R2444" s="21">
        <v>-6.8550457165469744E-2</v>
      </c>
      <c r="S2444" s="21">
        <v>0.33333333333333315</v>
      </c>
      <c r="T2444" s="21">
        <v>0.2634140400239911</v>
      </c>
      <c r="U2444" s="21">
        <v>0.12912106510632612</v>
      </c>
      <c r="V2444" s="21">
        <v>2.6333778513127149E-3</v>
      </c>
      <c r="W2444" s="21">
        <v>23.959478906451636</v>
      </c>
      <c r="X2444" s="21">
        <v>0.91030043555627427</v>
      </c>
      <c r="Y2444" s="21">
        <v>-0.99999999999999933</v>
      </c>
      <c r="Z2444" s="21">
        <v>-0.99999999999999933</v>
      </c>
      <c r="AA2444" s="21">
        <v>66.882302843545602</v>
      </c>
      <c r="AB2444" s="21">
        <v>0.29676015220876883</v>
      </c>
      <c r="AC2444" s="21">
        <v>0.5110113360238564</v>
      </c>
      <c r="AD2444" s="21">
        <v>5.2055999652563911E-2</v>
      </c>
      <c r="AE2444" s="21">
        <v>42.991374394259452</v>
      </c>
      <c r="AF2444" s="21">
        <v>-0.99999999999999933</v>
      </c>
      <c r="AG2444" s="21">
        <v>-0.99999999999999933</v>
      </c>
      <c r="AH2444" s="21">
        <v>-0.99999999999999933</v>
      </c>
      <c r="AI2444" s="21">
        <v>0</v>
      </c>
      <c r="AJ2444" s="21">
        <v>2.6333778513127149E-3</v>
      </c>
      <c r="AK2444" s="21">
        <v>0.20776828595718308</v>
      </c>
      <c r="AL2444" s="21">
        <v>0.20266609980133624</v>
      </c>
      <c r="AM2444" s="21">
        <v>0.21845662699450341</v>
      </c>
      <c r="AN2444" s="21">
        <v>-0.1050067532589375</v>
      </c>
      <c r="AO2444" s="21">
        <v>6.5002571046485</v>
      </c>
      <c r="AP2444" s="21">
        <v>-1.6118383324667547</v>
      </c>
      <c r="AQ2444" s="21">
        <v>31.730369525671971</v>
      </c>
      <c r="AR2444" s="21">
        <v>0.72850181631496325</v>
      </c>
      <c r="AS2444" s="21">
        <v>1.0398152792099469</v>
      </c>
      <c r="AT2444" s="21">
        <v>-0.99999999999999933</v>
      </c>
      <c r="AU2444" s="21">
        <v>-0.99999999999999933</v>
      </c>
      <c r="AV2444" s="21">
        <v>8.4470729231470115E-2</v>
      </c>
      <c r="AW2444" s="21">
        <v>76.232062228116177</v>
      </c>
      <c r="AX2444" s="21">
        <v>76.495400013247462</v>
      </c>
      <c r="AY2444" s="21">
        <v>0.22991162218880562</v>
      </c>
      <c r="AZ2444" s="21">
        <v>7.3231884438816968</v>
      </c>
      <c r="BA2444" s="26">
        <v>1504.8600609732159</v>
      </c>
      <c r="CU2444" t="e">
        <v>#N/A</v>
      </c>
      <c r="CV2444" t="e">
        <v>#N/A</v>
      </c>
    </row>
    <row r="2445" spans="1:100" x14ac:dyDescent="0.25">
      <c r="A2445">
        <v>5583</v>
      </c>
      <c r="B2445" t="s">
        <v>2737</v>
      </c>
      <c r="C2445" s="26">
        <v>3</v>
      </c>
      <c r="D2445" s="21">
        <v>4.8332151144045143</v>
      </c>
      <c r="E2445" s="21">
        <v>-2.9081341279421928E-4</v>
      </c>
      <c r="F2445" s="21">
        <v>5.4615942252546817E-2</v>
      </c>
      <c r="G2445" s="21">
        <v>5.4615942252546817E-2</v>
      </c>
      <c r="H2445" s="21">
        <v>-0.33063017345130763</v>
      </c>
      <c r="I2445" s="21">
        <v>0</v>
      </c>
      <c r="J2445" s="21">
        <v>-19.837810407078461</v>
      </c>
      <c r="K2445" s="21">
        <v>-0.33063017345130763</v>
      </c>
      <c r="L2445" s="21">
        <v>-1.0000000000000007</v>
      </c>
      <c r="M2445" s="21">
        <v>-1.0000000000000007</v>
      </c>
      <c r="N2445" s="21">
        <v>-6.6126034690261557</v>
      </c>
      <c r="O2445" s="21">
        <v>-14.949979350421396</v>
      </c>
      <c r="P2445" s="21">
        <v>0.50099101687616987</v>
      </c>
      <c r="Q2445" s="21">
        <v>2.3625976950670724</v>
      </c>
      <c r="R2445" s="21">
        <v>0.80685286620864349</v>
      </c>
      <c r="S2445" s="21">
        <v>0.33377298556352664</v>
      </c>
      <c r="T2445" s="21">
        <v>0.23088042502050743</v>
      </c>
      <c r="U2445" s="21">
        <v>4.5738138736497125E-2</v>
      </c>
      <c r="V2445" s="21">
        <v>-2.5989221680749609E-2</v>
      </c>
      <c r="W2445" s="21">
        <v>36.601300043643569</v>
      </c>
      <c r="X2445" s="21">
        <v>0.80456228870668545</v>
      </c>
      <c r="Y2445" s="21">
        <v>-1.0000000000000007</v>
      </c>
      <c r="Z2445" s="21">
        <v>-1.0000000000000007</v>
      </c>
      <c r="AA2445" s="21">
        <v>60.79591506552395</v>
      </c>
      <c r="AB2445" s="21">
        <v>0.31844867935178384</v>
      </c>
      <c r="AC2445" s="21">
        <v>9.6908328957036119E-2</v>
      </c>
      <c r="AD2445" s="21">
        <v>5.2398234804614439E-2</v>
      </c>
      <c r="AE2445" s="21">
        <v>23.387762155671709</v>
      </c>
      <c r="AF2445" s="21">
        <v>-1.0000000000000007</v>
      </c>
      <c r="AG2445" s="21">
        <v>-1.0000000000000007</v>
      </c>
      <c r="AH2445" s="21">
        <v>-1.0000000000000007</v>
      </c>
      <c r="AI2445" s="21">
        <v>-5.8995917206930227E-3</v>
      </c>
      <c r="AJ2445" s="21">
        <v>-2.5989221680749609E-2</v>
      </c>
      <c r="AK2445" s="21">
        <v>-0.15864650499063648</v>
      </c>
      <c r="AL2445" s="21">
        <v>-6.7165375856838766E-2</v>
      </c>
      <c r="AM2445" s="21">
        <v>-3.1961032274039153E-2</v>
      </c>
      <c r="AN2445" s="21">
        <v>-4.6354817504320543E-2</v>
      </c>
      <c r="AO2445" s="21">
        <v>-1.5922583318041612</v>
      </c>
      <c r="AP2445" s="21">
        <v>-1.4946973168922075</v>
      </c>
      <c r="AQ2445" s="21">
        <v>16.763489636565112</v>
      </c>
      <c r="AR2445" s="21">
        <v>0.58440232763978162</v>
      </c>
      <c r="AS2445" s="21">
        <v>0.47393211525537782</v>
      </c>
      <c r="AT2445" s="21">
        <v>-1.0000000000000007</v>
      </c>
      <c r="AU2445" s="21">
        <v>-1.0000000000000007</v>
      </c>
      <c r="AV2445" s="21">
        <v>0.86146880846119056</v>
      </c>
      <c r="AW2445" s="21">
        <v>44.351238398210313</v>
      </c>
      <c r="AX2445" s="21">
        <v>41.634324395721499</v>
      </c>
      <c r="AY2445" s="21">
        <v>7.0274218284896758E-2</v>
      </c>
      <c r="AZ2445" s="21">
        <v>-16.779536474101487</v>
      </c>
      <c r="BA2445" s="26">
        <v>1445.9327734738004</v>
      </c>
    </row>
    <row r="2446" spans="1:100" x14ac:dyDescent="0.25">
      <c r="A2446">
        <v>5584</v>
      </c>
      <c r="B2446" t="s">
        <v>2738</v>
      </c>
      <c r="C2446" s="26">
        <v>3</v>
      </c>
      <c r="D2446" s="21">
        <v>4.7207815610242339</v>
      </c>
      <c r="E2446" s="21">
        <v>-1.2736973083857402E-2</v>
      </c>
      <c r="F2446" s="21">
        <v>-0.46609014013302885</v>
      </c>
      <c r="G2446" s="21">
        <v>-0.46609014013302885</v>
      </c>
      <c r="H2446" s="21">
        <v>2.7214856801268526E-2</v>
      </c>
      <c r="I2446" s="21">
        <v>0</v>
      </c>
      <c r="J2446" s="21">
        <v>1.632891408076111</v>
      </c>
      <c r="K2446" s="21">
        <v>2.7214856801268526E-2</v>
      </c>
      <c r="L2446" s="21">
        <v>-1.0000000000000004</v>
      </c>
      <c r="M2446" s="21">
        <v>-1.0000000000000004</v>
      </c>
      <c r="N2446" s="21">
        <v>0.54429713602537033</v>
      </c>
      <c r="O2446" s="21">
        <v>5.8875828289673162</v>
      </c>
      <c r="P2446" s="21">
        <v>-0.30013289881883692</v>
      </c>
      <c r="Q2446" s="21">
        <v>-2.2338720332254627</v>
      </c>
      <c r="R2446" s="21">
        <v>-0.86360582937829966</v>
      </c>
      <c r="S2446" s="21">
        <v>0.34163770285849548</v>
      </c>
      <c r="T2446" s="21">
        <v>0.2891093707427288</v>
      </c>
      <c r="U2446" s="21">
        <v>9.9949787813109855E-2</v>
      </c>
      <c r="V2446" s="21">
        <v>-1.2736973083857402E-2</v>
      </c>
      <c r="W2446" s="21">
        <v>27.629801261168314</v>
      </c>
      <c r="X2446" s="21">
        <v>0.88268556695864597</v>
      </c>
      <c r="Y2446" s="21">
        <v>-1.0000000000000004</v>
      </c>
      <c r="Z2446" s="21">
        <v>-1.0000000000000004</v>
      </c>
      <c r="AA2446" s="21">
        <v>33.594547360375103</v>
      </c>
      <c r="AB2446" s="21">
        <v>8.149338269415056E-2</v>
      </c>
      <c r="AC2446" s="21">
        <v>0.1698804560402204</v>
      </c>
      <c r="AD2446" s="21">
        <v>-0.1148068001626695</v>
      </c>
      <c r="AE2446" s="21">
        <v>6.828351928585068</v>
      </c>
      <c r="AF2446" s="21">
        <v>-1.0000000000000004</v>
      </c>
      <c r="AG2446" s="21">
        <v>-1.0000000000000004</v>
      </c>
      <c r="AH2446" s="21">
        <v>-1.0000000000000004</v>
      </c>
      <c r="AI2446" s="21">
        <v>-5.0843019496365584E-2</v>
      </c>
      <c r="AJ2446" s="21">
        <v>-1.2736973083857402E-2</v>
      </c>
      <c r="AK2446" s="21">
        <v>0.31865567797047911</v>
      </c>
      <c r="AL2446" s="21">
        <v>2.0720152603535744E-2</v>
      </c>
      <c r="AM2446" s="21">
        <v>0.12390503283592741</v>
      </c>
      <c r="AN2446" s="21">
        <v>4.4803963102551164E-2</v>
      </c>
      <c r="AO2446" s="21">
        <v>4.6909042107505812</v>
      </c>
      <c r="AP2446" s="21">
        <v>1.2236998405814579</v>
      </c>
      <c r="AQ2446" s="21">
        <v>29.262692669244434</v>
      </c>
      <c r="AR2446" s="21">
        <v>0.71795988833047675</v>
      </c>
      <c r="AS2446" s="21">
        <v>0.90990042375991487</v>
      </c>
      <c r="AT2446" s="21">
        <v>-1.0000000000000004</v>
      </c>
      <c r="AU2446" s="21">
        <v>-1.0000000000000004</v>
      </c>
      <c r="AV2446" s="21">
        <v>-1.3296959695113284</v>
      </c>
      <c r="AW2446" s="21">
        <v>40.705830029923888</v>
      </c>
      <c r="AX2446" s="21">
        <v>38.415272331610822</v>
      </c>
      <c r="AY2446" s="21">
        <v>0.20036061823861873</v>
      </c>
      <c r="AZ2446" s="21">
        <v>8.8480250946676726</v>
      </c>
      <c r="BA2446" s="26">
        <v>1398.771264691532</v>
      </c>
    </row>
    <row r="2447" spans="1:100" x14ac:dyDescent="0.25">
      <c r="A2447">
        <v>5585</v>
      </c>
      <c r="B2447" t="s">
        <v>2739</v>
      </c>
      <c r="C2447" s="26">
        <v>3</v>
      </c>
      <c r="D2447" s="21">
        <v>4.3159191212834509</v>
      </c>
      <c r="E2447" s="21">
        <v>2.4682465217114547E-3</v>
      </c>
      <c r="F2447" s="21">
        <v>-8.7607174962613509E-3</v>
      </c>
      <c r="G2447" s="21">
        <v>-8.7607174962613509E-3</v>
      </c>
      <c r="H2447" s="21">
        <v>0.11677623428852504</v>
      </c>
      <c r="I2447" s="21">
        <v>0</v>
      </c>
      <c r="J2447" s="21">
        <v>7.006574057311501</v>
      </c>
      <c r="K2447" s="21">
        <v>0.11677623428852504</v>
      </c>
      <c r="L2447" s="21">
        <v>-0.999999999999999</v>
      </c>
      <c r="M2447" s="21">
        <v>-0.999999999999999</v>
      </c>
      <c r="N2447" s="21">
        <v>2.3355246857705017</v>
      </c>
      <c r="O2447" s="21">
        <v>11.313732461098692</v>
      </c>
      <c r="P2447" s="21">
        <v>-0.46185684802236887</v>
      </c>
      <c r="Q2447" s="21">
        <v>1.0777838889735485</v>
      </c>
      <c r="R2447" s="21">
        <v>0.35765736825003153</v>
      </c>
      <c r="S2447" s="21">
        <v>0.33333333333333304</v>
      </c>
      <c r="T2447" s="21">
        <v>0.33190692918038661</v>
      </c>
      <c r="U2447" s="21">
        <v>-6.0580492213457626E-2</v>
      </c>
      <c r="V2447" s="21">
        <v>-2.3557454588127021E-2</v>
      </c>
      <c r="W2447" s="21">
        <v>18.573043256944398</v>
      </c>
      <c r="X2447" s="21">
        <v>0.16337092768965555</v>
      </c>
      <c r="Y2447" s="21">
        <v>-0.999999999999999</v>
      </c>
      <c r="Z2447" s="21">
        <v>-0.999999999999999</v>
      </c>
      <c r="AA2447" s="21">
        <v>40.535544534053336</v>
      </c>
      <c r="AB2447" s="21">
        <v>-7.1986092207625585E-2</v>
      </c>
      <c r="AC2447" s="21">
        <v>0.24433194054656296</v>
      </c>
      <c r="AD2447" s="21">
        <v>0.25975102983824061</v>
      </c>
      <c r="AE2447" s="21">
        <v>21.6048439088589</v>
      </c>
      <c r="AF2447" s="21">
        <v>-0.999999999999999</v>
      </c>
      <c r="AG2447" s="21">
        <v>-0.999999999999999</v>
      </c>
      <c r="AH2447" s="21">
        <v>-0.999999999999999</v>
      </c>
      <c r="AI2447" s="21">
        <v>1.844139472640771E-3</v>
      </c>
      <c r="AJ2447" s="21">
        <v>-2.3557454588127021E-2</v>
      </c>
      <c r="AK2447" s="21">
        <v>0.2377954522916837</v>
      </c>
      <c r="AL2447" s="21">
        <v>-0.17911639224516682</v>
      </c>
      <c r="AM2447" s="21">
        <v>-0.10557301064306049</v>
      </c>
      <c r="AN2447" s="21">
        <v>0.42859260316920472</v>
      </c>
      <c r="AO2447" s="21">
        <v>-1.4503480046180934</v>
      </c>
      <c r="AP2447" s="21">
        <v>9.8192331180042913</v>
      </c>
      <c r="AQ2447" s="21">
        <v>25.579617314255906</v>
      </c>
      <c r="AR2447" s="21">
        <v>0.58110231571213511</v>
      </c>
      <c r="AS2447" s="21">
        <v>0.28014716197818074</v>
      </c>
      <c r="AT2447" s="21">
        <v>-0.999999999999999</v>
      </c>
      <c r="AU2447" s="21">
        <v>-0.999999999999999</v>
      </c>
      <c r="AV2447" s="21">
        <v>0.34889665075377035</v>
      </c>
      <c r="AW2447" s="21">
        <v>61.668510113156302</v>
      </c>
      <c r="AX2447" s="21">
        <v>59.349647443796442</v>
      </c>
      <c r="AY2447" s="21">
        <v>0.11507954154506382</v>
      </c>
      <c r="AZ2447" s="21">
        <v>-23.231097010121804</v>
      </c>
      <c r="BA2447" s="26">
        <v>1386.0888572886547</v>
      </c>
    </row>
    <row r="2448" spans="1:100" x14ac:dyDescent="0.25">
      <c r="A2448">
        <v>5586</v>
      </c>
      <c r="B2448" t="s">
        <v>2740</v>
      </c>
      <c r="C2448" s="26">
        <v>3</v>
      </c>
      <c r="D2448" s="21">
        <v>3.49391331806439</v>
      </c>
      <c r="E2448" s="21">
        <v>1.182172515793126</v>
      </c>
      <c r="F2448" s="21">
        <v>-0.38372854033336096</v>
      </c>
      <c r="G2448" s="21">
        <v>-1.0480181661241553E-2</v>
      </c>
      <c r="H2448" s="21">
        <v>-0.10170084170292309</v>
      </c>
      <c r="I2448" s="21">
        <v>0</v>
      </c>
      <c r="J2448" s="21">
        <v>-6.1020505021753833</v>
      </c>
      <c r="K2448" s="21">
        <v>-0.10170084170292309</v>
      </c>
      <c r="L2448" s="21">
        <v>-1.0000000000000011</v>
      </c>
      <c r="M2448" s="21">
        <v>-1.0000000000000011</v>
      </c>
      <c r="N2448" s="21">
        <v>-2.0340168340584595</v>
      </c>
      <c r="O2448" s="21">
        <v>-2.6186173657722351</v>
      </c>
      <c r="P2448" s="21">
        <v>-1.2845651195689949</v>
      </c>
      <c r="Q2448" s="21">
        <v>-1.7110813864004</v>
      </c>
      <c r="R2448" s="21">
        <v>-0.76260063127127586</v>
      </c>
      <c r="S2448" s="21">
        <v>0.33333333333333348</v>
      </c>
      <c r="T2448" s="21">
        <v>0.26489675720563738</v>
      </c>
      <c r="U2448" s="21">
        <v>0.23019607413027962</v>
      </c>
      <c r="V2448" s="21">
        <v>-7.7721785294291176E-2</v>
      </c>
      <c r="W2448" s="21">
        <v>34.096208843115306</v>
      </c>
      <c r="X2448" s="21">
        <v>1.0859479408695687</v>
      </c>
      <c r="Y2448" s="21">
        <v>-1.0000000000000011</v>
      </c>
      <c r="Z2448" s="21">
        <v>-1.0000000000000011</v>
      </c>
      <c r="AA2448" s="21">
        <v>48.082237313223679</v>
      </c>
      <c r="AB2448" s="21">
        <v>1.5336514124330757E-2</v>
      </c>
      <c r="AC2448" s="21">
        <v>0.13455050131229554</v>
      </c>
      <c r="AD2448" s="21">
        <v>0.14508556659096719</v>
      </c>
      <c r="AE2448" s="21">
        <v>14.748629101379668</v>
      </c>
      <c r="AF2448" s="21">
        <v>-1.0000000000000011</v>
      </c>
      <c r="AG2448" s="21">
        <v>-1.0000000000000011</v>
      </c>
      <c r="AH2448" s="21">
        <v>-1.0000000000000011</v>
      </c>
      <c r="AI2448" s="21">
        <v>0</v>
      </c>
      <c r="AJ2448" s="21">
        <v>-7.7721785294291176E-2</v>
      </c>
      <c r="AK2448" s="21">
        <v>-6.1285190327866709E-2</v>
      </c>
      <c r="AL2448" s="21">
        <v>7.5230200671954697E-2</v>
      </c>
      <c r="AM2448" s="21">
        <v>0.74288071209210604</v>
      </c>
      <c r="AN2448" s="21">
        <v>-0.15749810013068702</v>
      </c>
      <c r="AO2448" s="21">
        <v>18.265591850663313</v>
      </c>
      <c r="AP2448" s="21">
        <v>-3.5613014999074029</v>
      </c>
      <c r="AQ2448" s="21">
        <v>27.994158340939897</v>
      </c>
      <c r="AR2448" s="21">
        <v>0.75070437937495982</v>
      </c>
      <c r="AS2448" s="21">
        <v>0.98424709916664566</v>
      </c>
      <c r="AT2448" s="21">
        <v>-1.0000000000000011</v>
      </c>
      <c r="AU2448" s="21">
        <v>-1.0000000000000011</v>
      </c>
      <c r="AV2448" s="21">
        <v>-0.77308081293251718</v>
      </c>
      <c r="AW2448" s="21">
        <v>41.90231844754404</v>
      </c>
      <c r="AX2448" s="21">
        <v>34.130139918114935</v>
      </c>
      <c r="AY2448" s="21">
        <v>-6.562029016340104E-2</v>
      </c>
      <c r="AZ2448" s="21">
        <v>-62.8906851229479</v>
      </c>
      <c r="BA2448" s="26">
        <v>1300.2050487323509</v>
      </c>
    </row>
    <row r="2449" spans="1:100" x14ac:dyDescent="0.25">
      <c r="A2449">
        <v>5587</v>
      </c>
      <c r="B2449" t="s">
        <v>664</v>
      </c>
      <c r="C2449" s="26">
        <v>3</v>
      </c>
      <c r="D2449" s="21">
        <v>4.7104495699099029</v>
      </c>
      <c r="E2449" s="21">
        <v>8.0511907340232378E-2</v>
      </c>
      <c r="F2449" s="21">
        <v>-8.3100280763021318E-3</v>
      </c>
      <c r="G2449" s="21">
        <v>2.6879230446097638E-2</v>
      </c>
      <c r="H2449" s="21">
        <v>0.22657754283084841</v>
      </c>
      <c r="I2449" s="21">
        <v>0</v>
      </c>
      <c r="J2449" s="21">
        <v>13.594652569850902</v>
      </c>
      <c r="K2449" s="21">
        <v>0.22657754283084841</v>
      </c>
      <c r="L2449" s="21">
        <v>-1.0000000000000004</v>
      </c>
      <c r="M2449" s="21">
        <v>-1.0000000000000004</v>
      </c>
      <c r="N2449" s="21">
        <v>4.5315508566169695</v>
      </c>
      <c r="O2449" s="21">
        <v>18.331981370206908</v>
      </c>
      <c r="P2449" s="21">
        <v>-0.45913989508744457</v>
      </c>
      <c r="Q2449" s="21">
        <v>-3.3422435552024857E-2</v>
      </c>
      <c r="R2449" s="21">
        <v>-3.0246455017592343E-2</v>
      </c>
      <c r="S2449" s="21">
        <v>0.32367303807408571</v>
      </c>
      <c r="T2449" s="21">
        <v>0.37376836832752858</v>
      </c>
      <c r="U2449" s="21">
        <v>0.1648824483068681</v>
      </c>
      <c r="V2449" s="21">
        <v>0</v>
      </c>
      <c r="W2449" s="21">
        <v>25.429852475105363</v>
      </c>
      <c r="X2449" s="21">
        <v>1.1573648440218716</v>
      </c>
      <c r="Y2449" s="21">
        <v>-1.0000000000000004</v>
      </c>
      <c r="Z2449" s="21">
        <v>-1.0000000000000004</v>
      </c>
      <c r="AA2449" s="21">
        <v>73.364241170598774</v>
      </c>
      <c r="AB2449" s="21">
        <v>0.57516896539595241</v>
      </c>
      <c r="AC2449" s="21">
        <v>6.0863247701191316E-2</v>
      </c>
      <c r="AD2449" s="21">
        <v>0.3232604899130761</v>
      </c>
      <c r="AE2449" s="21">
        <v>47.964635150510972</v>
      </c>
      <c r="AF2449" s="21">
        <v>-1.0000000000000004</v>
      </c>
      <c r="AG2449" s="21">
        <v>-1.0000000000000004</v>
      </c>
      <c r="AH2449" s="21">
        <v>-1.0000000000000004</v>
      </c>
      <c r="AI2449" s="21">
        <v>0</v>
      </c>
      <c r="AJ2449" s="21">
        <v>0</v>
      </c>
      <c r="AK2449" s="21">
        <v>0.22295151105551259</v>
      </c>
      <c r="AL2449" s="21">
        <v>-4.4937932784960048E-2</v>
      </c>
      <c r="AM2449" s="21">
        <v>-0.161589148270809</v>
      </c>
      <c r="AN2449" s="21">
        <v>0.21163169289510456</v>
      </c>
      <c r="AO2449" s="21">
        <v>-2.9249711514926617</v>
      </c>
      <c r="AP2449" s="21">
        <v>5.0661026584528139</v>
      </c>
      <c r="AQ2449" s="21">
        <v>39.024505044956264</v>
      </c>
      <c r="AR2449" s="21">
        <v>0.86232385470848261</v>
      </c>
      <c r="AS2449" s="21">
        <v>1.3839423868527196</v>
      </c>
      <c r="AT2449" s="21">
        <v>-1.0000000000000004</v>
      </c>
      <c r="AU2449" s="21">
        <v>-1.0000000000000004</v>
      </c>
      <c r="AV2449" s="21">
        <v>-3.3672245714947034E-3</v>
      </c>
      <c r="AW2449" s="21">
        <v>96.762325199258427</v>
      </c>
      <c r="AX2449" s="21">
        <v>96.762325199258427</v>
      </c>
      <c r="AY2449" s="21">
        <v>0.59111289314310045</v>
      </c>
      <c r="AZ2449" s="21">
        <v>76.409455871689261</v>
      </c>
      <c r="BA2449" s="26">
        <v>1567.03349094288</v>
      </c>
      <c r="CU2449" t="e">
        <v>#N/A</v>
      </c>
      <c r="CV2449" t="e">
        <v>#N/A</v>
      </c>
    </row>
    <row r="2450" spans="1:100" x14ac:dyDescent="0.25">
      <c r="A2450">
        <v>5588</v>
      </c>
      <c r="B2450" t="s">
        <v>2741</v>
      </c>
      <c r="C2450" s="26">
        <v>3</v>
      </c>
      <c r="D2450" s="21">
        <v>5.1957119416986801</v>
      </c>
      <c r="E2450" s="21">
        <v>-7.6480909583239555E-3</v>
      </c>
      <c r="F2450" s="21">
        <v>0.19332040658085839</v>
      </c>
      <c r="G2450" s="21">
        <v>0.19332040658085839</v>
      </c>
      <c r="H2450" s="21">
        <v>0.32165359182657671</v>
      </c>
      <c r="I2450" s="21">
        <v>0</v>
      </c>
      <c r="J2450" s="21">
        <v>19.299215509594603</v>
      </c>
      <c r="K2450" s="21">
        <v>0.32165359182657671</v>
      </c>
      <c r="L2450" s="21">
        <v>-1.0000000000000013</v>
      </c>
      <c r="M2450" s="21">
        <v>-1.0000000000000013</v>
      </c>
      <c r="N2450" s="21">
        <v>6.4330718365315338</v>
      </c>
      <c r="O2450" s="21">
        <v>24.688247857874138</v>
      </c>
      <c r="P2450" s="21">
        <v>0.1749897454099644</v>
      </c>
      <c r="Q2450" s="21">
        <v>-1.4771103218827344</v>
      </c>
      <c r="R2450" s="21">
        <v>-0.55769059192693593</v>
      </c>
      <c r="S2450" s="21">
        <v>0.34850311305087017</v>
      </c>
      <c r="T2450" s="21">
        <v>0.35959139151944303</v>
      </c>
      <c r="U2450" s="21">
        <v>0.22143912450270692</v>
      </c>
      <c r="V2450" s="21">
        <v>7.1338048733068746E-2</v>
      </c>
      <c r="W2450" s="21">
        <v>27.168723439180479</v>
      </c>
      <c r="X2450" s="21">
        <v>1.7264837613390849</v>
      </c>
      <c r="Y2450" s="21">
        <v>-1.0000000000000013</v>
      </c>
      <c r="Z2450" s="21">
        <v>-1.0000000000000013</v>
      </c>
      <c r="AA2450" s="21">
        <v>61.115728261118853</v>
      </c>
      <c r="AB2450" s="21">
        <v>0.28314815839124335</v>
      </c>
      <c r="AC2450" s="21">
        <v>6.2813796389319193E-2</v>
      </c>
      <c r="AD2450" s="21">
        <v>0.3441319534967428</v>
      </c>
      <c r="AE2450" s="21">
        <v>34.504695413865278</v>
      </c>
      <c r="AF2450" s="21">
        <v>-1.0000000000000013</v>
      </c>
      <c r="AG2450" s="21">
        <v>-1.0000000000000013</v>
      </c>
      <c r="AH2450" s="21">
        <v>-1.0000000000000013</v>
      </c>
      <c r="AI2450" s="21">
        <v>0</v>
      </c>
      <c r="AJ2450" s="21">
        <v>7.1338048733068746E-2</v>
      </c>
      <c r="AK2450" s="21">
        <v>3.8920803105980048E-2</v>
      </c>
      <c r="AL2450" s="21">
        <v>4.5667979567388786E-2</v>
      </c>
      <c r="AM2450" s="21">
        <v>-7.589675674826582E-2</v>
      </c>
      <c r="AN2450" s="21">
        <v>0.29425829550527788</v>
      </c>
      <c r="AO2450" s="21">
        <v>-1.7028149031767454</v>
      </c>
      <c r="AP2450" s="21">
        <v>7.5847972854688894</v>
      </c>
      <c r="AQ2450" s="21">
        <v>46.467938948775085</v>
      </c>
      <c r="AR2450" s="21">
        <v>1.0008716778060887</v>
      </c>
      <c r="AS2450" s="21">
        <v>2.0481373531656613</v>
      </c>
      <c r="AT2450" s="21">
        <v>-1.0000000000000013</v>
      </c>
      <c r="AU2450" s="21">
        <v>-1.0000000000000013</v>
      </c>
      <c r="AV2450" s="21">
        <v>-0.36437018534607724</v>
      </c>
      <c r="AW2450" s="21">
        <v>93.388773404461801</v>
      </c>
      <c r="AX2450" s="21">
        <v>100.52257827776864</v>
      </c>
      <c r="AY2450" s="21">
        <v>0.1609283323919958</v>
      </c>
      <c r="AZ2450" s="21">
        <v>17.402151375421699</v>
      </c>
      <c r="BA2450" s="26">
        <v>1521.0493864618575</v>
      </c>
      <c r="CU2450" t="e">
        <v>#N/A</v>
      </c>
      <c r="CV2450" t="e">
        <v>#N/A</v>
      </c>
    </row>
    <row r="2451" spans="1:100" x14ac:dyDescent="0.25">
      <c r="A2451">
        <v>5589</v>
      </c>
      <c r="B2451" t="s">
        <v>482</v>
      </c>
      <c r="C2451" s="26">
        <v>2</v>
      </c>
      <c r="D2451" s="21">
        <v>3.9027648613807626</v>
      </c>
      <c r="E2451" s="21">
        <v>3.7947952829384388E-2</v>
      </c>
      <c r="F2451" s="21">
        <v>0.17143182557043041</v>
      </c>
      <c r="G2451" s="21">
        <v>0.17987718310211873</v>
      </c>
      <c r="H2451" s="21">
        <v>8.9440444087385815E-2</v>
      </c>
      <c r="I2451" s="21">
        <v>0</v>
      </c>
      <c r="J2451" s="21">
        <v>5.3664266452431484</v>
      </c>
      <c r="K2451" s="21">
        <v>8.9440444087385815E-2</v>
      </c>
      <c r="L2451" s="21">
        <v>-1</v>
      </c>
      <c r="M2451" s="21">
        <v>-1</v>
      </c>
      <c r="N2451" s="21">
        <v>1.7888088817477161</v>
      </c>
      <c r="O2451" s="21">
        <v>9.4191829844239869</v>
      </c>
      <c r="P2451" s="21">
        <v>0.35996437977655726</v>
      </c>
      <c r="Q2451" s="21">
        <v>1.1295892287797558</v>
      </c>
      <c r="R2451" s="21">
        <v>0.37250422673472572</v>
      </c>
      <c r="S2451" s="21">
        <v>0.33157366723315634</v>
      </c>
      <c r="T2451" s="21">
        <v>0.2889859685487528</v>
      </c>
      <c r="U2451" s="21">
        <v>8.3573392625947693E-2</v>
      </c>
      <c r="V2451" s="21">
        <v>1.4198102070133881E-3</v>
      </c>
      <c r="W2451" s="21">
        <v>24.693485754604968</v>
      </c>
      <c r="X2451" s="21">
        <v>0.83045803055329481</v>
      </c>
      <c r="Y2451" s="21">
        <v>-1</v>
      </c>
      <c r="Z2451" s="21">
        <v>-1</v>
      </c>
      <c r="AA2451" s="21">
        <v>43.187830573578928</v>
      </c>
      <c r="AB2451" s="21">
        <v>0.1241055187323605</v>
      </c>
      <c r="AC2451" s="21">
        <v>0.12432168166221019</v>
      </c>
      <c r="AD2451" s="21">
        <v>0.11967291715450198</v>
      </c>
      <c r="AE2451" s="21">
        <v>18.237002133618823</v>
      </c>
      <c r="AF2451" s="21">
        <v>-1</v>
      </c>
      <c r="AG2451" s="21">
        <v>-1</v>
      </c>
      <c r="AH2451" s="21">
        <v>-1</v>
      </c>
      <c r="AI2451" s="21">
        <v>5.1150736812577337E-4</v>
      </c>
      <c r="AJ2451" s="21">
        <v>1.4198102070133881E-3</v>
      </c>
      <c r="AK2451" s="21">
        <v>8.2392850896721256E-2</v>
      </c>
      <c r="AL2451" s="21">
        <v>8.943510609252607E-2</v>
      </c>
      <c r="AM2451" s="21">
        <v>8.7619290497745611E-2</v>
      </c>
      <c r="AN2451" s="21">
        <v>9.5821569717308153E-2</v>
      </c>
      <c r="AO2451" s="21">
        <v>2.6181495677356073</v>
      </c>
      <c r="AP2451" s="21">
        <v>2.8270117225869735</v>
      </c>
      <c r="AQ2451" s="21">
        <v>29.910556225052591</v>
      </c>
      <c r="AR2451" s="21">
        <v>0.70385368520071745</v>
      </c>
      <c r="AS2451" s="21">
        <v>0.91762362474597869</v>
      </c>
      <c r="AT2451" s="21">
        <v>-1</v>
      </c>
      <c r="AU2451" s="21">
        <v>-1</v>
      </c>
      <c r="AV2451" s="21">
        <v>0.54604445309494354</v>
      </c>
      <c r="AW2451" s="21">
        <v>55.214493512585946</v>
      </c>
      <c r="AX2451" s="21">
        <v>55.333583776907076</v>
      </c>
      <c r="AY2451" s="21">
        <v>0.16967219482391371</v>
      </c>
      <c r="AZ2451" s="21">
        <v>0.52654605338223848</v>
      </c>
      <c r="BA2451" s="26">
        <v>1437.7040335748895</v>
      </c>
    </row>
    <row r="2452" spans="1:100" x14ac:dyDescent="0.25">
      <c r="A2452">
        <v>5590</v>
      </c>
      <c r="B2452" t="s">
        <v>2742</v>
      </c>
      <c r="C2452" s="26">
        <v>3</v>
      </c>
      <c r="D2452" s="21">
        <v>4.6146106816790962</v>
      </c>
      <c r="E2452" s="21">
        <v>1.8515565437166159E-2</v>
      </c>
      <c r="F2452" s="21">
        <v>1.321744641478714</v>
      </c>
      <c r="G2452" s="21">
        <v>1.321744641478714</v>
      </c>
      <c r="H2452" s="21">
        <v>-6.7878535755837216E-2</v>
      </c>
      <c r="I2452" s="21">
        <v>0</v>
      </c>
      <c r="J2452" s="21">
        <v>-4.0727121453502386</v>
      </c>
      <c r="K2452" s="21">
        <v>-6.7878535755837216E-2</v>
      </c>
      <c r="L2452" s="21">
        <v>-0.99999999999999967</v>
      </c>
      <c r="M2452" s="21">
        <v>-0.99999999999999967</v>
      </c>
      <c r="N2452" s="21">
        <v>-1.3575707151167469</v>
      </c>
      <c r="O2452" s="21">
        <v>1.8636431778075693</v>
      </c>
      <c r="P2452" s="21">
        <v>-0.46405463270298858</v>
      </c>
      <c r="Q2452" s="21">
        <v>-1.3096637808425531</v>
      </c>
      <c r="R2452" s="21">
        <v>-0.37114946500510448</v>
      </c>
      <c r="S2452" s="21">
        <v>0.33333333333333309</v>
      </c>
      <c r="T2452" s="21">
        <v>0.3318013526849915</v>
      </c>
      <c r="U2452" s="21">
        <v>1.5485988390054023E-2</v>
      </c>
      <c r="V2452" s="21">
        <v>9.95902016198945E-2</v>
      </c>
      <c r="W2452" s="21">
        <v>33.92357647136442</v>
      </c>
      <c r="X2452" s="21">
        <v>1.379838838102122</v>
      </c>
      <c r="Y2452" s="21">
        <v>-0.99999999999999967</v>
      </c>
      <c r="Z2452" s="21">
        <v>-0.99999999999999967</v>
      </c>
      <c r="AA2452" s="21">
        <v>57.202020755575404</v>
      </c>
      <c r="AB2452" s="21">
        <v>0.29304870673316469</v>
      </c>
      <c r="AC2452" s="21">
        <v>0.18263522624269182</v>
      </c>
      <c r="AD2452" s="21">
        <v>-2.692057991534956E-3</v>
      </c>
      <c r="AE2452" s="21">
        <v>23.649593749216081</v>
      </c>
      <c r="AF2452" s="21">
        <v>-0.99999999999999967</v>
      </c>
      <c r="AG2452" s="21">
        <v>-0.99999999999999967</v>
      </c>
      <c r="AH2452" s="21">
        <v>-0.99999999999999967</v>
      </c>
      <c r="AI2452" s="21">
        <v>7.5391391938003892E-3</v>
      </c>
      <c r="AJ2452" s="21">
        <v>9.95902016198945E-2</v>
      </c>
      <c r="AK2452" s="21">
        <v>1.8091648137231104E-3</v>
      </c>
      <c r="AL2452" s="21">
        <v>6.9199970510773076E-2</v>
      </c>
      <c r="AM2452" s="21">
        <v>0.20678069544589009</v>
      </c>
      <c r="AN2452" s="21">
        <v>9.8413264339121287E-2</v>
      </c>
      <c r="AO2452" s="21">
        <v>5.1785632102158683</v>
      </c>
      <c r="AP2452" s="21">
        <v>2.8063314610318981</v>
      </c>
      <c r="AQ2452" s="21">
        <v>29.850864326014172</v>
      </c>
      <c r="AR2452" s="21">
        <v>0.78021087602827299</v>
      </c>
      <c r="AS2452" s="21">
        <v>1.3119603023462851</v>
      </c>
      <c r="AT2452" s="21">
        <v>-0.99999999999999967</v>
      </c>
      <c r="AU2452" s="21">
        <v>-0.99999999999999967</v>
      </c>
      <c r="AV2452" s="21">
        <v>0.95059517647360925</v>
      </c>
      <c r="AW2452" s="21">
        <v>61.871995394414839</v>
      </c>
      <c r="AX2452" s="21">
        <v>71.981798340280307</v>
      </c>
      <c r="AY2452" s="21">
        <v>0.21535195646525773</v>
      </c>
      <c r="AZ2452" s="21">
        <v>3.2910315468102929</v>
      </c>
      <c r="BA2452" s="26">
        <v>1422.3396313156975</v>
      </c>
    </row>
    <row r="2453" spans="1:100" x14ac:dyDescent="0.25">
      <c r="A2453">
        <v>5593</v>
      </c>
      <c r="B2453" t="s">
        <v>2743</v>
      </c>
      <c r="C2453" s="26">
        <v>3</v>
      </c>
      <c r="D2453" s="21">
        <v>4.7779202837851322</v>
      </c>
      <c r="E2453" s="21">
        <v>-9.2727939978142875E-3</v>
      </c>
      <c r="F2453" s="21">
        <v>-1.0636212164726262</v>
      </c>
      <c r="G2453" s="21">
        <v>-1.0636212164726262</v>
      </c>
      <c r="H2453" s="21">
        <v>6.2922994461189902E-2</v>
      </c>
      <c r="I2453" s="21">
        <v>0</v>
      </c>
      <c r="J2453" s="21">
        <v>3.7753796676713955</v>
      </c>
      <c r="K2453" s="21">
        <v>6.2922994461189902E-2</v>
      </c>
      <c r="L2453" s="21">
        <v>-1.000000000000002</v>
      </c>
      <c r="M2453" s="21">
        <v>-1.000000000000002</v>
      </c>
      <c r="N2453" s="21">
        <v>1.2584598892237981</v>
      </c>
      <c r="O2453" s="21">
        <v>7.4896787349839</v>
      </c>
      <c r="P2453" s="21">
        <v>-0.16611219010224293</v>
      </c>
      <c r="Q2453" s="21">
        <v>3.7136890355381773</v>
      </c>
      <c r="R2453" s="21">
        <v>1.2851467864602943</v>
      </c>
      <c r="S2453" s="21">
        <v>0.34540643221984169</v>
      </c>
      <c r="T2453" s="21">
        <v>0.20669779125907434</v>
      </c>
      <c r="U2453" s="21">
        <v>0.26961882383263663</v>
      </c>
      <c r="V2453" s="21">
        <v>-9.2727939978142875E-3</v>
      </c>
      <c r="W2453" s="21">
        <v>29.981090354101937</v>
      </c>
      <c r="X2453" s="21">
        <v>1.385384218287127</v>
      </c>
      <c r="Y2453" s="21">
        <v>-1.000000000000002</v>
      </c>
      <c r="Z2453" s="21">
        <v>-1.000000000000002</v>
      </c>
      <c r="AA2453" s="21">
        <v>63.486327185056957</v>
      </c>
      <c r="AB2453" s="21">
        <v>0.14339948026059074</v>
      </c>
      <c r="AC2453" s="21">
        <v>0.22546649346127692</v>
      </c>
      <c r="AD2453" s="21">
        <v>0.27553582716802621</v>
      </c>
      <c r="AE2453" s="21">
        <v>32.220090044494697</v>
      </c>
      <c r="AF2453" s="21">
        <v>-1.000000000000002</v>
      </c>
      <c r="AG2453" s="21">
        <v>-1.000000000000002</v>
      </c>
      <c r="AH2453" s="21">
        <v>-1.000000000000002</v>
      </c>
      <c r="AI2453" s="21">
        <v>2.7539027427304276E-2</v>
      </c>
      <c r="AJ2453" s="21">
        <v>-9.2727939978142875E-3</v>
      </c>
      <c r="AK2453" s="21">
        <v>-0.12076503188620312</v>
      </c>
      <c r="AL2453" s="21">
        <v>6.9331324211251474E-2</v>
      </c>
      <c r="AM2453" s="21">
        <v>0.6553472494324265</v>
      </c>
      <c r="AN2453" s="21">
        <v>-0.15694477026673481</v>
      </c>
      <c r="AO2453" s="21">
        <v>15.779856076379643</v>
      </c>
      <c r="AP2453" s="21">
        <v>-3.5769626356121114</v>
      </c>
      <c r="AQ2453" s="21">
        <v>33.756470021773339</v>
      </c>
      <c r="AR2453" s="21">
        <v>0.81245025331373855</v>
      </c>
      <c r="AS2453" s="21">
        <v>1.4483072127483172</v>
      </c>
      <c r="AT2453" s="21">
        <v>-1.000000000000002</v>
      </c>
      <c r="AU2453" s="21">
        <v>-1.000000000000002</v>
      </c>
      <c r="AV2453" s="21">
        <v>0.22152556998766809</v>
      </c>
      <c r="AW2453" s="21">
        <v>67.399043284428728</v>
      </c>
      <c r="AX2453" s="21">
        <v>67.022544433193389</v>
      </c>
      <c r="AY2453" s="21">
        <v>-8.972592442362437E-2</v>
      </c>
      <c r="AZ2453" s="21">
        <v>-21.261113334149734</v>
      </c>
      <c r="BA2453" s="26">
        <v>1434.5745808772783</v>
      </c>
    </row>
    <row r="2454" spans="1:100" x14ac:dyDescent="0.25">
      <c r="A2454">
        <v>5595</v>
      </c>
      <c r="B2454" t="s">
        <v>2744</v>
      </c>
      <c r="C2454" s="26">
        <v>3</v>
      </c>
      <c r="D2454" s="21">
        <v>0.30862991319085076</v>
      </c>
      <c r="E2454" s="21">
        <v>0</v>
      </c>
      <c r="F2454" s="21">
        <v>0.24288348104939977</v>
      </c>
      <c r="G2454" s="21">
        <v>0.24288348104939977</v>
      </c>
      <c r="H2454" s="21">
        <v>0.13955006125006406</v>
      </c>
      <c r="I2454" s="21">
        <v>0</v>
      </c>
      <c r="J2454" s="21">
        <v>8.3730036750038472</v>
      </c>
      <c r="K2454" s="21">
        <v>0.13955006125006406</v>
      </c>
      <c r="L2454" s="21">
        <v>-1.0000000000000018</v>
      </c>
      <c r="M2454" s="21">
        <v>-1.0000000000000018</v>
      </c>
      <c r="N2454" s="21">
        <v>2.7910012250012799</v>
      </c>
      <c r="O2454" s="21">
        <v>8.9245170692440929</v>
      </c>
      <c r="P2454" s="21">
        <v>-1.5615139922668522</v>
      </c>
      <c r="Q2454" s="21">
        <v>-1.1617212166164208</v>
      </c>
      <c r="R2454" s="21">
        <v>-0.49136461033690837</v>
      </c>
      <c r="S2454" s="21">
        <v>0.33333333333333404</v>
      </c>
      <c r="T2454" s="21">
        <v>0.14805645100752798</v>
      </c>
      <c r="U2454" s="21">
        <v>3.0598468181390177E-2</v>
      </c>
      <c r="V2454" s="21">
        <v>-3.4612153644088626E-3</v>
      </c>
      <c r="W2454" s="21">
        <v>14.759079036311167</v>
      </c>
      <c r="X2454" s="21">
        <v>0.25857749529745361</v>
      </c>
      <c r="Y2454" s="21">
        <v>-1.0000000000000018</v>
      </c>
      <c r="Z2454" s="21">
        <v>-1.0000000000000018</v>
      </c>
      <c r="AA2454" s="21">
        <v>17.587671081950866</v>
      </c>
      <c r="AB2454" s="21">
        <v>-5.5526303005669742E-2</v>
      </c>
      <c r="AC2454" s="21">
        <v>7.0920176563214143E-2</v>
      </c>
      <c r="AD2454" s="21">
        <v>5.1005259561988009E-2</v>
      </c>
      <c r="AE2454" s="21">
        <v>3.3199566559766254</v>
      </c>
      <c r="AF2454" s="21">
        <v>-1.0000000000000018</v>
      </c>
      <c r="AG2454" s="21">
        <v>-1.0000000000000018</v>
      </c>
      <c r="AH2454" s="21">
        <v>-1.0000000000000018</v>
      </c>
      <c r="AI2454" s="21">
        <v>0</v>
      </c>
      <c r="AJ2454" s="21">
        <v>-3.4612153644088626E-3</v>
      </c>
      <c r="AK2454" s="21">
        <v>-0.14301764576209541</v>
      </c>
      <c r="AL2454" s="21">
        <v>3.9931564114024432E-2</v>
      </c>
      <c r="AM2454" s="21">
        <v>1.9332489762566248E-2</v>
      </c>
      <c r="AN2454" s="21">
        <v>6.4267892026947965E-2</v>
      </c>
      <c r="AO2454" s="21">
        <v>-0.23177598474632133</v>
      </c>
      <c r="AP2454" s="21">
        <v>1.8063551212438227</v>
      </c>
      <c r="AQ2454" s="21">
        <v>23.132082711315</v>
      </c>
      <c r="AR2454" s="21">
        <v>0.50852703715784309</v>
      </c>
      <c r="AS2454" s="21">
        <v>0.39812755654751752</v>
      </c>
      <c r="AT2454" s="21">
        <v>-1.0000000000000018</v>
      </c>
      <c r="AU2454" s="21">
        <v>-1.0000000000000018</v>
      </c>
      <c r="AV2454" s="21">
        <v>-0.24848112928750854</v>
      </c>
      <c r="AW2454" s="21">
        <v>28.318543272438802</v>
      </c>
      <c r="AX2454" s="21">
        <v>27.972421735997919</v>
      </c>
      <c r="AY2454" s="21">
        <v>-0.13758944413593982</v>
      </c>
      <c r="AZ2454" s="21">
        <v>-28.059366188884255</v>
      </c>
      <c r="BA2454" s="26">
        <v>1331.2497718071884</v>
      </c>
      <c r="CU2454" t="e">
        <v>#N/A</v>
      </c>
      <c r="CV2454" t="e">
        <v>#N/A</v>
      </c>
    </row>
    <row r="2455" spans="1:100" x14ac:dyDescent="0.25">
      <c r="A2455">
        <v>5596</v>
      </c>
      <c r="B2455" t="s">
        <v>1047</v>
      </c>
      <c r="C2455" s="26">
        <v>3</v>
      </c>
      <c r="D2455" s="21">
        <v>5.5915805156907767</v>
      </c>
      <c r="E2455" s="21">
        <v>0.33820149083045731</v>
      </c>
      <c r="F2455" s="21">
        <v>-8.1383437215244783E-2</v>
      </c>
      <c r="G2455" s="21">
        <v>1.8852697710386855E-2</v>
      </c>
      <c r="H2455" s="21">
        <v>0.19736596665111855</v>
      </c>
      <c r="I2455" s="21">
        <v>0</v>
      </c>
      <c r="J2455" s="21">
        <v>11.841957999067116</v>
      </c>
      <c r="K2455" s="21">
        <v>0.19736596665111855</v>
      </c>
      <c r="L2455" s="21">
        <v>-1.0000000000000002</v>
      </c>
      <c r="M2455" s="21">
        <v>-1.0000000000000002</v>
      </c>
      <c r="N2455" s="21">
        <v>3.9473193330223717</v>
      </c>
      <c r="O2455" s="21">
        <v>17.452391212468275</v>
      </c>
      <c r="P2455" s="21">
        <v>-0.94883358516427407</v>
      </c>
      <c r="Q2455" s="21">
        <v>-0.91960766178342823</v>
      </c>
      <c r="R2455" s="21">
        <v>-0.40114349180904429</v>
      </c>
      <c r="S2455" s="21">
        <v>0.3460472952854407</v>
      </c>
      <c r="T2455" s="21">
        <v>0.25388873557303898</v>
      </c>
      <c r="U2455" s="21">
        <v>7.278919472340808E-3</v>
      </c>
      <c r="V2455" s="21">
        <v>0</v>
      </c>
      <c r="W2455" s="21">
        <v>16.393959347188069</v>
      </c>
      <c r="X2455" s="21">
        <v>0.35224114433642922</v>
      </c>
      <c r="Y2455" s="21">
        <v>-1.0000000000000002</v>
      </c>
      <c r="Z2455" s="21">
        <v>-1.0000000000000002</v>
      </c>
      <c r="AA2455" s="21">
        <v>12.704821872685278</v>
      </c>
      <c r="AB2455" s="21">
        <v>-5.5119928201982256E-3</v>
      </c>
      <c r="AC2455" s="21">
        <v>-0.1010445048799363</v>
      </c>
      <c r="AD2455" s="21">
        <v>4.0796618046259475E-2</v>
      </c>
      <c r="AE2455" s="21">
        <v>-3.2879939826937474</v>
      </c>
      <c r="AF2455" s="21">
        <v>-1.0000000000000002</v>
      </c>
      <c r="AG2455" s="21">
        <v>-1.0000000000000002</v>
      </c>
      <c r="AH2455" s="21">
        <v>-1.0000000000000002</v>
      </c>
      <c r="AI2455" s="21">
        <v>-5.612408580501136E-3</v>
      </c>
      <c r="AJ2455" s="21">
        <v>0</v>
      </c>
      <c r="AK2455" s="21">
        <v>-6.5690735764665192E-2</v>
      </c>
      <c r="AL2455" s="21">
        <v>-5.7171098992344301E-2</v>
      </c>
      <c r="AM2455" s="21">
        <v>0.23079847905923162</v>
      </c>
      <c r="AN2455" s="21">
        <v>-0.11732444800273124</v>
      </c>
      <c r="AO2455" s="21">
        <v>5.4415082976574656</v>
      </c>
      <c r="AP2455" s="21">
        <v>-3.2189666950300042</v>
      </c>
      <c r="AQ2455" s="21">
        <v>28.235917346255189</v>
      </c>
      <c r="AR2455" s="21">
        <v>0.60721495033082062</v>
      </c>
      <c r="AS2455" s="21">
        <v>0.54960711098754811</v>
      </c>
      <c r="AT2455" s="21">
        <v>-1.0000000000000002</v>
      </c>
      <c r="AU2455" s="21">
        <v>-1.0000000000000002</v>
      </c>
      <c r="AV2455" s="21">
        <v>-0.38229079409865757</v>
      </c>
      <c r="AW2455" s="21">
        <v>26.938246390123538</v>
      </c>
      <c r="AX2455" s="21">
        <v>26.825998218513519</v>
      </c>
      <c r="AY2455" s="21">
        <v>4.0374015133224674E-2</v>
      </c>
      <c r="AZ2455" s="21">
        <v>-61.601489339076991</v>
      </c>
      <c r="BA2455" s="26">
        <v>1379.726430830111</v>
      </c>
    </row>
    <row r="2456" spans="1:100" x14ac:dyDescent="0.25">
      <c r="A2456">
        <v>5597</v>
      </c>
      <c r="B2456" t="s">
        <v>2745</v>
      </c>
      <c r="C2456" s="26">
        <v>2</v>
      </c>
      <c r="D2456" s="21">
        <v>1.6160031683962122</v>
      </c>
      <c r="E2456" s="21">
        <v>-0.47000603101096089</v>
      </c>
      <c r="F2456" s="21">
        <v>-1.0934290809155804</v>
      </c>
      <c r="G2456" s="21">
        <v>-1.0907275753792878</v>
      </c>
      <c r="H2456" s="21">
        <v>-0.17342171454530808</v>
      </c>
      <c r="I2456" s="21">
        <v>0</v>
      </c>
      <c r="J2456" s="21">
        <v>-10.405302872718487</v>
      </c>
      <c r="K2456" s="21">
        <v>-0.17342171454530808</v>
      </c>
      <c r="L2456" s="21">
        <v>-1</v>
      </c>
      <c r="M2456" s="21">
        <v>-1</v>
      </c>
      <c r="N2456" s="21">
        <v>-3.4684342909061625</v>
      </c>
      <c r="O2456" s="21">
        <v>-6.9635203287059912</v>
      </c>
      <c r="P2456" s="21">
        <v>-2.2125510358560612</v>
      </c>
      <c r="Q2456" s="21">
        <v>-4.8830471686404939</v>
      </c>
      <c r="R2456" s="21">
        <v>-1.6023365961030414</v>
      </c>
      <c r="S2456" s="21">
        <v>0.2824372182910953</v>
      </c>
      <c r="T2456" s="21">
        <v>8.1530894587995034E-2</v>
      </c>
      <c r="U2456" s="21">
        <v>-0.1733143060804562</v>
      </c>
      <c r="V2456" s="21">
        <v>-3.2548075458201146E-2</v>
      </c>
      <c r="W2456" s="21">
        <v>8.4802302997927264</v>
      </c>
      <c r="X2456" s="21">
        <v>-0.35959956661401415</v>
      </c>
      <c r="Y2456" s="21">
        <v>-1</v>
      </c>
      <c r="Z2456" s="21">
        <v>-1</v>
      </c>
      <c r="AA2456" s="21">
        <v>9.8073489725579392</v>
      </c>
      <c r="AB2456" s="21">
        <v>-0.16404192818496638</v>
      </c>
      <c r="AC2456" s="21">
        <v>-0.16393511652283771</v>
      </c>
      <c r="AD2456" s="21">
        <v>-0.16610845756546549</v>
      </c>
      <c r="AE2456" s="21">
        <v>-8.3090091584032315</v>
      </c>
      <c r="AF2456" s="21">
        <v>-1</v>
      </c>
      <c r="AG2456" s="21">
        <v>-1</v>
      </c>
      <c r="AH2456" s="21">
        <v>-1</v>
      </c>
      <c r="AI2456" s="21">
        <v>-1.8114531518863025E-2</v>
      </c>
      <c r="AJ2456" s="21">
        <v>-3.2548075458201146E-2</v>
      </c>
      <c r="AK2456" s="21">
        <v>0.42953622233448846</v>
      </c>
      <c r="AL2456" s="21">
        <v>-0.25770826534524111</v>
      </c>
      <c r="AM2456" s="21">
        <v>0.49194528871619991</v>
      </c>
      <c r="AN2456" s="21">
        <v>-0.30850442850114612</v>
      </c>
      <c r="AO2456" s="21">
        <v>12.913873108690591</v>
      </c>
      <c r="AP2456" s="21">
        <v>-7.4687118183680106</v>
      </c>
      <c r="AQ2456" s="21">
        <v>12.65040147270398</v>
      </c>
      <c r="AR2456" s="21">
        <v>0.32392389400718086</v>
      </c>
      <c r="AS2456" s="21">
        <v>-0.31102165079034194</v>
      </c>
      <c r="AT2456" s="21">
        <v>-1</v>
      </c>
      <c r="AU2456" s="21">
        <v>-1</v>
      </c>
      <c r="AV2456" s="21">
        <v>-2.0746488388299968</v>
      </c>
      <c r="AW2456" s="21">
        <v>16.745930691835099</v>
      </c>
      <c r="AX2456" s="21">
        <v>16.361058257431303</v>
      </c>
      <c r="AY2456" s="21">
        <v>-0.12663890111007678</v>
      </c>
      <c r="AZ2456" s="21">
        <v>-51.3849417033381</v>
      </c>
      <c r="BA2456" s="26">
        <v>1335.2442327118229</v>
      </c>
    </row>
    <row r="2457" spans="1:100" x14ac:dyDescent="0.25">
      <c r="A2457">
        <v>5599</v>
      </c>
      <c r="B2457" t="s">
        <v>2746</v>
      </c>
      <c r="C2457" s="26">
        <v>3</v>
      </c>
      <c r="D2457" s="21">
        <v>3.7930839147255448</v>
      </c>
      <c r="E2457" s="21">
        <v>1.6911446741021588E-2</v>
      </c>
      <c r="F2457" s="21">
        <v>0.12280958535844361</v>
      </c>
      <c r="G2457" s="21">
        <v>0.1334103288422179</v>
      </c>
      <c r="H2457" s="21">
        <v>0.17366103437653677</v>
      </c>
      <c r="I2457" s="21">
        <v>0</v>
      </c>
      <c r="J2457" s="21">
        <v>10.419662062592204</v>
      </c>
      <c r="K2457" s="21">
        <v>0.17366103437653677</v>
      </c>
      <c r="L2457" s="21">
        <v>-1.0000000000000007</v>
      </c>
      <c r="M2457" s="21">
        <v>-1.0000000000000007</v>
      </c>
      <c r="N2457" s="21">
        <v>3.4732206875307332</v>
      </c>
      <c r="O2457" s="21">
        <v>14.346156306159962</v>
      </c>
      <c r="P2457" s="21">
        <v>1.0750652755731223</v>
      </c>
      <c r="Q2457" s="21">
        <v>5.5934545975207084E-2</v>
      </c>
      <c r="R2457" s="21">
        <v>0.12321443743367597</v>
      </c>
      <c r="S2457" s="21">
        <v>0.22872375028794301</v>
      </c>
      <c r="T2457" s="21">
        <v>0.17675462326527669</v>
      </c>
      <c r="U2457" s="21">
        <v>0.12167985200339315</v>
      </c>
      <c r="V2457" s="21">
        <v>-4.5279421707985275E-2</v>
      </c>
      <c r="W2457" s="21">
        <v>12.328710778883636</v>
      </c>
      <c r="X2457" s="21">
        <v>0.28674003235936424</v>
      </c>
      <c r="Y2457" s="21">
        <v>-1.0000000000000007</v>
      </c>
      <c r="Z2457" s="21">
        <v>-1.0000000000000007</v>
      </c>
      <c r="AA2457" s="21">
        <v>24.380190892595401</v>
      </c>
      <c r="AB2457" s="21">
        <v>2.0244669542277383E-2</v>
      </c>
      <c r="AC2457" s="21">
        <v>6.3635422660725124E-2</v>
      </c>
      <c r="AD2457" s="21">
        <v>0.1546852213225593</v>
      </c>
      <c r="AE2457" s="21">
        <v>11.928265676278096</v>
      </c>
      <c r="AF2457" s="21">
        <v>-1.0000000000000007</v>
      </c>
      <c r="AG2457" s="21">
        <v>-1.0000000000000007</v>
      </c>
      <c r="AH2457" s="21">
        <v>-1.0000000000000007</v>
      </c>
      <c r="AI2457" s="21">
        <v>0</v>
      </c>
      <c r="AJ2457" s="21">
        <v>-4.5279421707985275E-2</v>
      </c>
      <c r="AK2457" s="21">
        <v>0.53238100010344647</v>
      </c>
      <c r="AL2457" s="21">
        <v>0.46455075251758221</v>
      </c>
      <c r="AM2457" s="21">
        <v>0.5071890021733092</v>
      </c>
      <c r="AN2457" s="21">
        <v>0.2111181785559656</v>
      </c>
      <c r="AO2457" s="21">
        <v>15.341630054849967</v>
      </c>
      <c r="AP2457" s="21">
        <v>7.6007082264870514</v>
      </c>
      <c r="AQ2457" s="21">
        <v>22.748372841475835</v>
      </c>
      <c r="AR2457" s="21">
        <v>0.4818788038486278</v>
      </c>
      <c r="AS2457" s="21">
        <v>0.46040106673590131</v>
      </c>
      <c r="AT2457" s="21">
        <v>-1.0000000000000007</v>
      </c>
      <c r="AU2457" s="21">
        <v>-1.0000000000000007</v>
      </c>
      <c r="AV2457" s="21">
        <v>0.25662476627589381</v>
      </c>
      <c r="AW2457" s="21">
        <v>46.327055425242406</v>
      </c>
      <c r="AX2457" s="21">
        <v>41.799113254443895</v>
      </c>
      <c r="AY2457" s="21">
        <v>0.12775151835817891</v>
      </c>
      <c r="AZ2457" s="21">
        <v>-34.726586022648817</v>
      </c>
      <c r="BA2457" s="26">
        <v>1293.7835735866686</v>
      </c>
    </row>
    <row r="2458" spans="1:100" x14ac:dyDescent="0.25">
      <c r="A2458">
        <v>5603</v>
      </c>
      <c r="B2458" t="s">
        <v>2747</v>
      </c>
      <c r="C2458" s="26">
        <v>3</v>
      </c>
      <c r="D2458" s="21">
        <v>4.7229275944931368</v>
      </c>
      <c r="E2458" s="21">
        <v>4.6990431595712243E-3</v>
      </c>
      <c r="F2458" s="21">
        <v>-3.1505266697171436E-2</v>
      </c>
      <c r="G2458" s="21">
        <v>-3.1505266697171436E-2</v>
      </c>
      <c r="H2458" s="21">
        <v>0.32501662194302444</v>
      </c>
      <c r="I2458" s="21">
        <v>0</v>
      </c>
      <c r="J2458" s="21">
        <v>19.500997316581461</v>
      </c>
      <c r="K2458" s="21">
        <v>0.32501662194302444</v>
      </c>
      <c r="L2458" s="21">
        <v>-0.99999999999999889</v>
      </c>
      <c r="M2458" s="21">
        <v>-0.99999999999999889</v>
      </c>
      <c r="N2458" s="21">
        <v>6.5003324388604842</v>
      </c>
      <c r="O2458" s="21">
        <v>24.19241964437742</v>
      </c>
      <c r="P2458" s="21">
        <v>9.6150116078674575E-2</v>
      </c>
      <c r="Q2458" s="21">
        <v>3.5073635313001952</v>
      </c>
      <c r="R2458" s="21">
        <v>0.87737632739343641</v>
      </c>
      <c r="S2458" s="21">
        <v>0.3333333333333332</v>
      </c>
      <c r="T2458" s="21">
        <v>0.35695990133186145</v>
      </c>
      <c r="U2458" s="21">
        <v>0.31839032271479917</v>
      </c>
      <c r="V2458" s="21">
        <v>-6.379253102626355E-3</v>
      </c>
      <c r="W2458" s="21">
        <v>27.09150729337372</v>
      </c>
      <c r="X2458" s="21">
        <v>1.6145247588730085</v>
      </c>
      <c r="Y2458" s="21">
        <v>-0.99999999999999889</v>
      </c>
      <c r="Z2458" s="21">
        <v>-0.99999999999999889</v>
      </c>
      <c r="AA2458" s="21">
        <v>92.043500893869165</v>
      </c>
      <c r="AB2458" s="21">
        <v>0.32539729361845587</v>
      </c>
      <c r="AC2458" s="21">
        <v>0.41555795381849503</v>
      </c>
      <c r="AD2458" s="21">
        <v>0.54053709802508865</v>
      </c>
      <c r="AE2458" s="21">
        <v>64.074617273101978</v>
      </c>
      <c r="AF2458" s="21">
        <v>-0.99999999999999889</v>
      </c>
      <c r="AG2458" s="21">
        <v>-0.99999999999999889</v>
      </c>
      <c r="AH2458" s="21">
        <v>-0.99999999999999889</v>
      </c>
      <c r="AI2458" s="21">
        <v>0</v>
      </c>
      <c r="AJ2458" s="21">
        <v>-6.379253102626355E-3</v>
      </c>
      <c r="AK2458" s="21">
        <v>-0.18202664651576</v>
      </c>
      <c r="AL2458" s="21">
        <v>0.64312461745889105</v>
      </c>
      <c r="AM2458" s="21">
        <v>4.7206127373891731E-2</v>
      </c>
      <c r="AN2458" s="21">
        <v>-5.0293539085288143E-2</v>
      </c>
      <c r="AO2458" s="21">
        <v>0.27001995176849342</v>
      </c>
      <c r="AP2458" s="21">
        <v>1.9582846101622522</v>
      </c>
      <c r="AQ2458" s="21">
        <v>46.592504609955185</v>
      </c>
      <c r="AR2458" s="21">
        <v>1.0023043042773669</v>
      </c>
      <c r="AS2458" s="21">
        <v>1.9395413808160327</v>
      </c>
      <c r="AT2458" s="21">
        <v>-0.99999999999999889</v>
      </c>
      <c r="AU2458" s="21">
        <v>-0.99999999999999889</v>
      </c>
      <c r="AV2458" s="21">
        <v>0.84587106069626483</v>
      </c>
      <c r="AW2458" s="21">
        <v>118.19420514840886</v>
      </c>
      <c r="AX2458" s="21">
        <v>117.55627983814622</v>
      </c>
      <c r="AY2458" s="21">
        <v>0.38373784965084251</v>
      </c>
      <c r="AZ2458" s="21">
        <v>42.763932598454062</v>
      </c>
      <c r="BA2458" s="26">
        <v>1511.2782355806869</v>
      </c>
    </row>
    <row r="2459" spans="1:100" x14ac:dyDescent="0.25">
      <c r="A2459">
        <v>5605</v>
      </c>
      <c r="B2459" t="s">
        <v>2748</v>
      </c>
      <c r="C2459" s="26">
        <v>2</v>
      </c>
      <c r="D2459" s="21">
        <v>2.7069169820728045</v>
      </c>
      <c r="E2459" s="21">
        <v>-0.22768344034334073</v>
      </c>
      <c r="F2459" s="21">
        <v>-0.4900193598684438</v>
      </c>
      <c r="G2459" s="21">
        <v>-0.48457771420092788</v>
      </c>
      <c r="H2459" s="21">
        <v>-4.8021695459370559E-2</v>
      </c>
      <c r="I2459" s="21">
        <v>0</v>
      </c>
      <c r="J2459" s="21">
        <v>-2.8813017275622324</v>
      </c>
      <c r="K2459" s="21">
        <v>-4.8021695459370559E-2</v>
      </c>
      <c r="L2459" s="21">
        <v>-1</v>
      </c>
      <c r="M2459" s="21">
        <v>-1</v>
      </c>
      <c r="N2459" s="21">
        <v>-0.96043390918741123</v>
      </c>
      <c r="O2459" s="21">
        <v>0.85194964548843544</v>
      </c>
      <c r="P2459" s="21">
        <v>-0.98531664085145487</v>
      </c>
      <c r="Q2459" s="21">
        <v>-2.0146817754806889</v>
      </c>
      <c r="R2459" s="21">
        <v>-0.66022656336307839</v>
      </c>
      <c r="S2459" s="21">
        <v>0.30587806526275702</v>
      </c>
      <c r="T2459" s="21">
        <v>0.18049862113133919</v>
      </c>
      <c r="U2459" s="21">
        <v>-5.0764440065930561E-2</v>
      </c>
      <c r="V2459" s="21">
        <v>-1.6343485444623378E-2</v>
      </c>
      <c r="W2459" s="21">
        <v>16.214864124814355</v>
      </c>
      <c r="X2459" s="21">
        <v>0.20812477291967324</v>
      </c>
      <c r="Y2459" s="21">
        <v>-1</v>
      </c>
      <c r="Z2459" s="21">
        <v>-1</v>
      </c>
      <c r="AA2459" s="21">
        <v>25.731714243083381</v>
      </c>
      <c r="AB2459" s="21">
        <v>-2.6579405884494076E-2</v>
      </c>
      <c r="AC2459" s="21">
        <v>-2.6420427523550338E-2</v>
      </c>
      <c r="AD2459" s="21">
        <v>-2.9774684645470492E-2</v>
      </c>
      <c r="AE2459" s="21">
        <v>4.3549297668135445</v>
      </c>
      <c r="AF2459" s="21">
        <v>-1</v>
      </c>
      <c r="AG2459" s="21">
        <v>-1</v>
      </c>
      <c r="AH2459" s="21">
        <v>-1</v>
      </c>
      <c r="AI2459" s="21">
        <v>-9.2288644297953675E-3</v>
      </c>
      <c r="AJ2459" s="21">
        <v>-1.6343485444623378E-2</v>
      </c>
      <c r="AK2459" s="21">
        <v>0.263929329237787</v>
      </c>
      <c r="AL2459" s="21">
        <v>-9.210137224853969E-2</v>
      </c>
      <c r="AM2459" s="21">
        <v>0.29905906972876778</v>
      </c>
      <c r="AN2459" s="21">
        <v>-0.115618209513714</v>
      </c>
      <c r="AO2459" s="21">
        <v>8.0022344945400992</v>
      </c>
      <c r="AP2459" s="21">
        <v>-2.5570732042175184</v>
      </c>
      <c r="AQ2459" s="21">
        <v>20.884465084709742</v>
      </c>
      <c r="AR2459" s="21">
        <v>0.50517175149571036</v>
      </c>
      <c r="AS2459" s="21">
        <v>0.27511117944861141</v>
      </c>
      <c r="AT2459" s="21">
        <v>-1</v>
      </c>
      <c r="AU2459" s="21">
        <v>-1</v>
      </c>
      <c r="AV2459" s="21">
        <v>-0.82443088986691049</v>
      </c>
      <c r="AW2459" s="21">
        <v>35.097596587843441</v>
      </c>
      <c r="AX2459" s="21">
        <v>34.953142676849147</v>
      </c>
      <c r="AY2459" s="21">
        <v>1.471814046173342E-2</v>
      </c>
      <c r="AZ2459" s="21">
        <v>-26.620245296167653</v>
      </c>
      <c r="BA2459" s="26">
        <v>1364.951117919609</v>
      </c>
    </row>
    <row r="2460" spans="1:100" x14ac:dyDescent="0.25">
      <c r="A2460">
        <v>5606</v>
      </c>
      <c r="B2460" t="s">
        <v>2749</v>
      </c>
      <c r="C2460" s="26">
        <v>3</v>
      </c>
      <c r="D2460" s="21">
        <v>5.6171827307420426</v>
      </c>
      <c r="E2460" s="21">
        <v>-1.5320559479041995E-2</v>
      </c>
      <c r="F2460" s="21">
        <v>-0.11972924640021643</v>
      </c>
      <c r="G2460" s="21">
        <v>-0.11972924640021643</v>
      </c>
      <c r="H2460" s="21">
        <v>0.40640141696305149</v>
      </c>
      <c r="I2460" s="21">
        <v>0</v>
      </c>
      <c r="J2460" s="21">
        <v>24.384085017783086</v>
      </c>
      <c r="K2460" s="21">
        <v>0.40640141696305149</v>
      </c>
      <c r="L2460" s="21">
        <v>-1.0000000000000016</v>
      </c>
      <c r="M2460" s="21">
        <v>-1.0000000000000016</v>
      </c>
      <c r="N2460" s="21">
        <v>8.1280283392610322</v>
      </c>
      <c r="O2460" s="21">
        <v>29.881538502124918</v>
      </c>
      <c r="P2460" s="21">
        <v>0.24552873329958558</v>
      </c>
      <c r="Q2460" s="21">
        <v>-0.48730153268102083</v>
      </c>
      <c r="R2460" s="21">
        <v>-0.18276632522725753</v>
      </c>
      <c r="S2460" s="21">
        <v>0.33333333333333365</v>
      </c>
      <c r="T2460" s="21">
        <v>0.41405919640206057</v>
      </c>
      <c r="U2460" s="21">
        <v>0.2735851916054875</v>
      </c>
      <c r="V2460" s="21">
        <v>2.8645468711816831E-3</v>
      </c>
      <c r="W2460" s="21">
        <v>24.697634049960467</v>
      </c>
      <c r="X2460" s="21">
        <v>1.5227426769066137</v>
      </c>
      <c r="Y2460" s="21">
        <v>-1.0000000000000016</v>
      </c>
      <c r="Z2460" s="21">
        <v>-1.0000000000000016</v>
      </c>
      <c r="AA2460" s="21">
        <v>75.807105179261924</v>
      </c>
      <c r="AB2460" s="21">
        <v>0.28071301248808356</v>
      </c>
      <c r="AC2460" s="21">
        <v>0.49037969769198353</v>
      </c>
      <c r="AD2460" s="21">
        <v>0.25475203891050691</v>
      </c>
      <c r="AE2460" s="21">
        <v>51.292237454528689</v>
      </c>
      <c r="AF2460" s="21">
        <v>-1.0000000000000016</v>
      </c>
      <c r="AG2460" s="21">
        <v>-1.0000000000000016</v>
      </c>
      <c r="AH2460" s="21">
        <v>-1.0000000000000016</v>
      </c>
      <c r="AI2460" s="21">
        <v>9.8073608796542949E-3</v>
      </c>
      <c r="AJ2460" s="21">
        <v>2.8645468711816831E-3</v>
      </c>
      <c r="AK2460" s="21">
        <v>0.1006315714722105</v>
      </c>
      <c r="AL2460" s="21">
        <v>-8.8335189776422379E-2</v>
      </c>
      <c r="AM2460" s="21">
        <v>0.18565158984944383</v>
      </c>
      <c r="AN2460" s="21">
        <v>0.40753923588442303</v>
      </c>
      <c r="AO2460" s="21">
        <v>5.1444476035971469</v>
      </c>
      <c r="AP2460" s="21">
        <v>9.7468049482284638</v>
      </c>
      <c r="AQ2460" s="21">
        <v>49.081719067743578</v>
      </c>
      <c r="AR2460" s="21">
        <v>1.0238422682120638</v>
      </c>
      <c r="AS2460" s="21">
        <v>1.929144093869666</v>
      </c>
      <c r="AT2460" s="21">
        <v>-1.0000000000000016</v>
      </c>
      <c r="AU2460" s="21">
        <v>-1.0000000000000016</v>
      </c>
      <c r="AV2460" s="21">
        <v>-0.30249557162747331</v>
      </c>
      <c r="AW2460" s="21">
        <v>115.43544862961527</v>
      </c>
      <c r="AX2460" s="21">
        <v>115.91805053432651</v>
      </c>
      <c r="AY2460" s="21">
        <v>0.55813638088551631</v>
      </c>
      <c r="AZ2460" s="21">
        <v>74.493762174287127</v>
      </c>
      <c r="BA2460" s="26">
        <v>1500.993924832472</v>
      </c>
    </row>
    <row r="2461" spans="1:100" x14ac:dyDescent="0.25">
      <c r="A2461">
        <v>5607</v>
      </c>
      <c r="B2461" t="s">
        <v>2750</v>
      </c>
      <c r="C2461" s="26">
        <v>3</v>
      </c>
      <c r="D2461" s="21">
        <v>2.063304732663378</v>
      </c>
      <c r="E2461" s="21">
        <v>-8.468417013495648E-3</v>
      </c>
      <c r="F2461" s="21">
        <v>-8.0530828102908826E-3</v>
      </c>
      <c r="G2461" s="21">
        <v>-8.0530828102908826E-3</v>
      </c>
      <c r="H2461" s="21">
        <v>2.4546748816976081E-2</v>
      </c>
      <c r="I2461" s="21">
        <v>0</v>
      </c>
      <c r="J2461" s="21">
        <v>1.472804929018565</v>
      </c>
      <c r="K2461" s="21">
        <v>2.4546748816976081E-2</v>
      </c>
      <c r="L2461" s="21">
        <v>-0.99999999999999967</v>
      </c>
      <c r="M2461" s="21">
        <v>-0.99999999999999967</v>
      </c>
      <c r="N2461" s="21">
        <v>0.49093497633952182</v>
      </c>
      <c r="O2461" s="21">
        <v>3.5280565788716527</v>
      </c>
      <c r="P2461" s="21">
        <v>-0.66611663765945828</v>
      </c>
      <c r="Q2461" s="21">
        <v>-0.12556004323239559</v>
      </c>
      <c r="R2461" s="21">
        <v>-6.5127954426335524E-2</v>
      </c>
      <c r="S2461" s="21">
        <v>0.33333333333333331</v>
      </c>
      <c r="T2461" s="21">
        <v>0.33333333333333331</v>
      </c>
      <c r="U2461" s="21">
        <v>5.3648127063155832E-2</v>
      </c>
      <c r="V2461" s="21">
        <v>4.2179597517132073E-2</v>
      </c>
      <c r="W2461" s="21">
        <v>29.517905697199126</v>
      </c>
      <c r="X2461" s="21">
        <v>1.1097900112051056</v>
      </c>
      <c r="Y2461" s="21">
        <v>-0.99999999999999967</v>
      </c>
      <c r="Z2461" s="21">
        <v>-0.99999999999999967</v>
      </c>
      <c r="AA2461" s="21">
        <v>51.116504471707323</v>
      </c>
      <c r="AB2461" s="21">
        <v>6.5648463577905505E-2</v>
      </c>
      <c r="AC2461" s="21">
        <v>0.17122718889909108</v>
      </c>
      <c r="AD2461" s="21">
        <v>0.19639888210169396</v>
      </c>
      <c r="AE2461" s="21">
        <v>21.663726728934524</v>
      </c>
      <c r="AF2461" s="21">
        <v>-0.99999999999999967</v>
      </c>
      <c r="AG2461" s="21">
        <v>-0.99999999999999967</v>
      </c>
      <c r="AH2461" s="21">
        <v>-0.99999999999999967</v>
      </c>
      <c r="AI2461" s="21">
        <v>0</v>
      </c>
      <c r="AJ2461" s="21">
        <v>4.2179597517132073E-2</v>
      </c>
      <c r="AK2461" s="21">
        <v>-4.6323115604221518E-2</v>
      </c>
      <c r="AL2461" s="21">
        <v>-2.9262320662910971E-2</v>
      </c>
      <c r="AM2461" s="21">
        <v>0.78125685043444848</v>
      </c>
      <c r="AN2461" s="21">
        <v>-0.1831710254157406</v>
      </c>
      <c r="AO2461" s="21">
        <v>19.299805682840105</v>
      </c>
      <c r="AP2461" s="21">
        <v>-4.7255872387080711</v>
      </c>
      <c r="AQ2461" s="21">
        <v>30.990710626217698</v>
      </c>
      <c r="AR2461" s="21">
        <v>0.76249439124695417</v>
      </c>
      <c r="AS2461" s="21">
        <v>1.1343367600220822</v>
      </c>
      <c r="AT2461" s="21">
        <v>-0.99999999999999967</v>
      </c>
      <c r="AU2461" s="21">
        <v>-0.99999999999999967</v>
      </c>
      <c r="AV2461" s="21">
        <v>-7.3181037236626403E-2</v>
      </c>
      <c r="AW2461" s="21">
        <v>49.918973811870899</v>
      </c>
      <c r="AX2461" s="21">
        <v>54.136933563584122</v>
      </c>
      <c r="AY2461" s="21">
        <v>-1.0728014730133855E-2</v>
      </c>
      <c r="AZ2461" s="21">
        <v>-6.5006031044912174</v>
      </c>
      <c r="BA2461" s="26">
        <v>1337.2853806219125</v>
      </c>
      <c r="CU2461" t="e">
        <v>#N/A</v>
      </c>
      <c r="CV2461" t="e">
        <v>#N/A</v>
      </c>
    </row>
    <row r="2462" spans="1:100" x14ac:dyDescent="0.25">
      <c r="A2462">
        <v>5608</v>
      </c>
      <c r="B2462" t="s">
        <v>2751</v>
      </c>
      <c r="C2462" s="26">
        <v>3</v>
      </c>
      <c r="D2462" s="21">
        <v>4.7741475909864972</v>
      </c>
      <c r="E2462" s="21">
        <v>-7.4408196517047939E-3</v>
      </c>
      <c r="F2462" s="21">
        <v>-0.16071547258215657</v>
      </c>
      <c r="G2462" s="21">
        <v>-0.16071547258215657</v>
      </c>
      <c r="H2462" s="21">
        <v>7.7699732812846742E-2</v>
      </c>
      <c r="I2462" s="21">
        <v>0</v>
      </c>
      <c r="J2462" s="21">
        <v>4.6619839687708069</v>
      </c>
      <c r="K2462" s="21">
        <v>7.7699732812846742E-2</v>
      </c>
      <c r="L2462" s="21">
        <v>-1.0000000000000009</v>
      </c>
      <c r="M2462" s="21">
        <v>-1.0000000000000009</v>
      </c>
      <c r="N2462" s="21">
        <v>1.5539946562569351</v>
      </c>
      <c r="O2462" s="21">
        <v>9.275416087175147</v>
      </c>
      <c r="P2462" s="21">
        <v>0.97832414151269198</v>
      </c>
      <c r="Q2462" s="21">
        <v>2.8556810176027105</v>
      </c>
      <c r="R2462" s="21">
        <v>1.0275926773192641</v>
      </c>
      <c r="S2462" s="21">
        <v>0.33063528446513984</v>
      </c>
      <c r="T2462" s="21">
        <v>0.40246774727677603</v>
      </c>
      <c r="U2462" s="21">
        <v>0.1853057060116384</v>
      </c>
      <c r="V2462" s="21">
        <v>-4.7819954688515035E-3</v>
      </c>
      <c r="W2462" s="21">
        <v>33.437080378874221</v>
      </c>
      <c r="X2462" s="21">
        <v>1.4505948153466579</v>
      </c>
      <c r="Y2462" s="21">
        <v>-1.0000000000000009</v>
      </c>
      <c r="Z2462" s="21">
        <v>-1.0000000000000009</v>
      </c>
      <c r="AA2462" s="21">
        <v>64.233822076104531</v>
      </c>
      <c r="AB2462" s="21">
        <v>0.41945245687344046</v>
      </c>
      <c r="AC2462" s="21">
        <v>-1.1055217708062509E-2</v>
      </c>
      <c r="AD2462" s="21">
        <v>0.18698574123284281</v>
      </c>
      <c r="AE2462" s="21">
        <v>29.769149019911023</v>
      </c>
      <c r="AF2462" s="21">
        <v>-1.0000000000000009</v>
      </c>
      <c r="AG2462" s="21">
        <v>-1.0000000000000009</v>
      </c>
      <c r="AH2462" s="21">
        <v>-1.0000000000000009</v>
      </c>
      <c r="AI2462" s="21">
        <v>0</v>
      </c>
      <c r="AJ2462" s="21">
        <v>-4.7819954688515035E-3</v>
      </c>
      <c r="AK2462" s="21">
        <v>-8.4723639512899671E-2</v>
      </c>
      <c r="AL2462" s="21">
        <v>-3.595004651049831E-2</v>
      </c>
      <c r="AM2462" s="21">
        <v>0.16857227803190611</v>
      </c>
      <c r="AN2462" s="21">
        <v>-9.6045206559751226E-2</v>
      </c>
      <c r="AO2462" s="21">
        <v>3.7906887532331561</v>
      </c>
      <c r="AP2462" s="21">
        <v>-2.5808803965462723</v>
      </c>
      <c r="AQ2462" s="21">
        <v>38.099064347645019</v>
      </c>
      <c r="AR2462" s="21">
        <v>0.91362674228470231</v>
      </c>
      <c r="AS2462" s="21">
        <v>1.5282945481595045</v>
      </c>
      <c r="AT2462" s="21">
        <v>-1.0000000000000009</v>
      </c>
      <c r="AU2462" s="21">
        <v>-1.0000000000000009</v>
      </c>
      <c r="AV2462" s="21">
        <v>0.86687720473710739</v>
      </c>
      <c r="AW2462" s="21">
        <v>70.92835776673337</v>
      </c>
      <c r="AX2462" s="21">
        <v>70.45015821984822</v>
      </c>
      <c r="AY2462" s="21">
        <v>0.29417073089139012</v>
      </c>
      <c r="AZ2462" s="21">
        <v>42.222930893520235</v>
      </c>
      <c r="BA2462" s="26">
        <v>1514.3259339602464</v>
      </c>
      <c r="CU2462" t="e">
        <v>#N/A</v>
      </c>
      <c r="CV2462" t="e">
        <v>#N/A</v>
      </c>
    </row>
    <row r="2463" spans="1:100" x14ac:dyDescent="0.25">
      <c r="A2463">
        <v>5610</v>
      </c>
      <c r="B2463" t="s">
        <v>2752</v>
      </c>
      <c r="C2463" s="26">
        <v>3</v>
      </c>
      <c r="D2463" s="21">
        <v>4.2850799688955394</v>
      </c>
      <c r="E2463" s="21">
        <v>-7.9749173182851775E-3</v>
      </c>
      <c r="F2463" s="21">
        <v>0.2536518689174912</v>
      </c>
      <c r="G2463" s="21">
        <v>0.2536518689174912</v>
      </c>
      <c r="H2463" s="21">
        <v>0.20133837922986428</v>
      </c>
      <c r="I2463" s="21">
        <v>0</v>
      </c>
      <c r="J2463" s="21">
        <v>12.080302753791864</v>
      </c>
      <c r="K2463" s="21">
        <v>0.20133837922986428</v>
      </c>
      <c r="L2463" s="21">
        <v>-1.0000000000000007</v>
      </c>
      <c r="M2463" s="21">
        <v>-1.0000000000000007</v>
      </c>
      <c r="N2463" s="21">
        <v>4.0267675845972857</v>
      </c>
      <c r="O2463" s="21">
        <v>16.619034591604887</v>
      </c>
      <c r="P2463" s="21">
        <v>1.3601271831690975</v>
      </c>
      <c r="Q2463" s="21">
        <v>6.3007627344852768E-2</v>
      </c>
      <c r="R2463" s="21">
        <v>0.1661690813501521</v>
      </c>
      <c r="S2463" s="21">
        <v>0.33333333333333365</v>
      </c>
      <c r="T2463" s="21">
        <v>0.35655889623779879</v>
      </c>
      <c r="U2463" s="21">
        <v>0.2365515748208229</v>
      </c>
      <c r="V2463" s="21">
        <v>-1.3946822168800822E-2</v>
      </c>
      <c r="W2463" s="21">
        <v>28.446344119731613</v>
      </c>
      <c r="X2463" s="21">
        <v>1.3844264356519902</v>
      </c>
      <c r="Y2463" s="21">
        <v>-1.0000000000000007</v>
      </c>
      <c r="Z2463" s="21">
        <v>-1.0000000000000007</v>
      </c>
      <c r="AA2463" s="21">
        <v>56.308270979677488</v>
      </c>
      <c r="AB2463" s="21">
        <v>-3.3475209082469114E-2</v>
      </c>
      <c r="AC2463" s="21">
        <v>0.24738124744251247</v>
      </c>
      <c r="AD2463" s="21">
        <v>0.34000911721187072</v>
      </c>
      <c r="AE2463" s="21">
        <v>27.695757778595706</v>
      </c>
      <c r="AF2463" s="21">
        <v>-1.0000000000000007</v>
      </c>
      <c r="AG2463" s="21">
        <v>-1.0000000000000007</v>
      </c>
      <c r="AH2463" s="21">
        <v>-1.0000000000000007</v>
      </c>
      <c r="AI2463" s="21">
        <v>0</v>
      </c>
      <c r="AJ2463" s="21">
        <v>-1.3946822168800822E-2</v>
      </c>
      <c r="AK2463" s="21">
        <v>-4.6632691995015726E-2</v>
      </c>
      <c r="AL2463" s="21">
        <v>0.19095310094232046</v>
      </c>
      <c r="AM2463" s="21">
        <v>-0.20074275409134329</v>
      </c>
      <c r="AN2463" s="21">
        <v>0.21902691771827926</v>
      </c>
      <c r="AO2463" s="21">
        <v>-5.2517323122586621</v>
      </c>
      <c r="AP2463" s="21">
        <v>6.4304384476685836</v>
      </c>
      <c r="AQ2463" s="21">
        <v>40.526646873523454</v>
      </c>
      <c r="AR2463" s="21">
        <v>0.91249698222315412</v>
      </c>
      <c r="AS2463" s="21">
        <v>1.5857648148818539</v>
      </c>
      <c r="AT2463" s="21">
        <v>-1.0000000000000007</v>
      </c>
      <c r="AU2463" s="21">
        <v>-1.0000000000000007</v>
      </c>
      <c r="AV2463" s="21">
        <v>0.41982095026764316</v>
      </c>
      <c r="AW2463" s="21">
        <v>79.357744018950939</v>
      </c>
      <c r="AX2463" s="21">
        <v>77.963061802070882</v>
      </c>
      <c r="AY2463" s="21">
        <v>0.1754325292434058</v>
      </c>
      <c r="AZ2463" s="21">
        <v>45.58517171279108</v>
      </c>
      <c r="BA2463" s="26">
        <v>1527.9788530425874</v>
      </c>
    </row>
    <row r="2464" spans="1:100" x14ac:dyDescent="0.25">
      <c r="A2464">
        <v>5611</v>
      </c>
      <c r="B2464" t="s">
        <v>2753</v>
      </c>
      <c r="C2464" s="26">
        <v>3</v>
      </c>
      <c r="D2464" s="21">
        <v>3.6357606806309852</v>
      </c>
      <c r="E2464" s="21">
        <v>0</v>
      </c>
      <c r="F2464" s="21">
        <v>1.0739563408361308</v>
      </c>
      <c r="G2464" s="21">
        <v>1.0739563408361308</v>
      </c>
      <c r="H2464" s="21">
        <v>-1.3190222262965245E-2</v>
      </c>
      <c r="I2464" s="21">
        <v>0</v>
      </c>
      <c r="J2464" s="21">
        <v>-0.79141333577791317</v>
      </c>
      <c r="K2464" s="21">
        <v>-1.3190222262965245E-2</v>
      </c>
      <c r="L2464" s="21">
        <v>-0.99999999999999867</v>
      </c>
      <c r="M2464" s="21">
        <v>-0.99999999999999867</v>
      </c>
      <c r="N2464" s="21">
        <v>-0.26380444525930336</v>
      </c>
      <c r="O2464" s="21">
        <v>3.9183036856892062</v>
      </c>
      <c r="P2464" s="21">
        <v>0.31004935900830355</v>
      </c>
      <c r="Q2464" s="21">
        <v>-0.16208865943152959</v>
      </c>
      <c r="R2464" s="21">
        <v>5.908080730038897E-3</v>
      </c>
      <c r="S2464" s="21">
        <v>0.3333333333333327</v>
      </c>
      <c r="T2464" s="21">
        <v>0.35374229118429223</v>
      </c>
      <c r="U2464" s="21">
        <v>3.6931077205246167E-2</v>
      </c>
      <c r="V2464" s="21">
        <v>0</v>
      </c>
      <c r="W2464" s="21">
        <v>29.487876959433443</v>
      </c>
      <c r="X2464" s="21">
        <v>0.85959005530269006</v>
      </c>
      <c r="Y2464" s="21">
        <v>-0.99999999999999867</v>
      </c>
      <c r="Z2464" s="21">
        <v>-0.99999999999999867</v>
      </c>
      <c r="AA2464" s="21">
        <v>43.619134463861229</v>
      </c>
      <c r="AB2464" s="21">
        <v>7.2529318816677429E-2</v>
      </c>
      <c r="AC2464" s="21">
        <v>0.33968919884156601</v>
      </c>
      <c r="AD2464" s="21">
        <v>-0.12971152918428841</v>
      </c>
      <c r="AE2464" s="21">
        <v>14.125349423697751</v>
      </c>
      <c r="AF2464" s="21">
        <v>-0.99999999999999867</v>
      </c>
      <c r="AG2464" s="21">
        <v>-0.99999999999999867</v>
      </c>
      <c r="AH2464" s="21">
        <v>-0.99999999999999867</v>
      </c>
      <c r="AI2464" s="21">
        <v>0</v>
      </c>
      <c r="AJ2464" s="21">
        <v>0</v>
      </c>
      <c r="AK2464" s="21">
        <v>-0.39842458692341404</v>
      </c>
      <c r="AL2464" s="21">
        <v>-0.51702037582655336</v>
      </c>
      <c r="AM2464" s="21">
        <v>0.45727315334702046</v>
      </c>
      <c r="AN2464" s="21">
        <v>9.9055205167396521E-2</v>
      </c>
      <c r="AO2464" s="21">
        <v>9.4397058990584419</v>
      </c>
      <c r="AP2464" s="21">
        <v>-0.10872174994785411</v>
      </c>
      <c r="AQ2464" s="21">
        <v>28.696463623655525</v>
      </c>
      <c r="AR2464" s="21">
        <v>0.72400670172287129</v>
      </c>
      <c r="AS2464" s="21">
        <v>0.84639983303972444</v>
      </c>
      <c r="AT2464" s="21">
        <v>-0.99999999999999867</v>
      </c>
      <c r="AU2464" s="21">
        <v>-0.99999999999999867</v>
      </c>
      <c r="AV2464" s="21">
        <v>1.0798644215661697</v>
      </c>
      <c r="AW2464" s="21">
        <v>47.428716399602578</v>
      </c>
      <c r="AX2464" s="21">
        <v>47.428716399602578</v>
      </c>
      <c r="AY2464" s="21">
        <v>9.4250879067085985E-2</v>
      </c>
      <c r="AZ2464" s="21">
        <v>-15.816923775301463</v>
      </c>
      <c r="BA2464" s="26">
        <v>1387.5405725672956</v>
      </c>
    </row>
    <row r="2465" spans="1:100" x14ac:dyDescent="0.25">
      <c r="A2465">
        <v>5612</v>
      </c>
      <c r="B2465" t="s">
        <v>1795</v>
      </c>
      <c r="C2465" s="26">
        <v>3</v>
      </c>
      <c r="D2465" s="21">
        <v>4.5604652745346348</v>
      </c>
      <c r="E2465" s="21">
        <v>-6.4619829284338653E-2</v>
      </c>
      <c r="F2465" s="21">
        <v>0.48546295269340428</v>
      </c>
      <c r="G2465" s="21">
        <v>0.47710942800619066</v>
      </c>
      <c r="H2465" s="21">
        <v>0.10331510662112439</v>
      </c>
      <c r="I2465" s="21">
        <v>0</v>
      </c>
      <c r="J2465" s="21">
        <v>6.1989063972674634</v>
      </c>
      <c r="K2465" s="21">
        <v>0.10331510662112439</v>
      </c>
      <c r="L2465" s="21">
        <v>-0.99999999999999956</v>
      </c>
      <c r="M2465" s="21">
        <v>-0.99999999999999956</v>
      </c>
      <c r="N2465" s="21">
        <v>2.0663021324224875</v>
      </c>
      <c r="O2465" s="21">
        <v>11.236481099808289</v>
      </c>
      <c r="P2465" s="21">
        <v>-3.9050623969479701</v>
      </c>
      <c r="Q2465" s="21">
        <v>0.68147610901159883</v>
      </c>
      <c r="R2465" s="21">
        <v>-0.1342574509869765</v>
      </c>
      <c r="S2465" s="21">
        <v>0.3333333333333332</v>
      </c>
      <c r="T2465" s="21">
        <v>0.40063134749302681</v>
      </c>
      <c r="U2465" s="21">
        <v>0.27299717769555215</v>
      </c>
      <c r="V2465" s="21">
        <v>0</v>
      </c>
      <c r="W2465" s="21">
        <v>36.145870076031521</v>
      </c>
      <c r="X2465" s="21">
        <v>1.7936609869821727</v>
      </c>
      <c r="Y2465" s="21">
        <v>-0.99999999999999956</v>
      </c>
      <c r="Z2465" s="21">
        <v>-0.99999999999999956</v>
      </c>
      <c r="AA2465" s="21">
        <v>87.134715412484965</v>
      </c>
      <c r="AB2465" s="21">
        <v>0.38889651900550937</v>
      </c>
      <c r="AC2465" s="21">
        <v>0.20638769968417572</v>
      </c>
      <c r="AD2465" s="21">
        <v>0.42717783705912349</v>
      </c>
      <c r="AE2465" s="21">
        <v>51.123102787440445</v>
      </c>
      <c r="AF2465" s="21">
        <v>-0.99999999999999956</v>
      </c>
      <c r="AG2465" s="21">
        <v>-0.99999999999999956</v>
      </c>
      <c r="AH2465" s="21">
        <v>-0.99999999999999956</v>
      </c>
      <c r="AI2465" s="21">
        <v>-1.0598570562212369E-2</v>
      </c>
      <c r="AJ2465" s="21">
        <v>0</v>
      </c>
      <c r="AK2465" s="21">
        <v>0.33480461816454982</v>
      </c>
      <c r="AL2465" s="21">
        <v>0.13266405623556329</v>
      </c>
      <c r="AM2465" s="21">
        <v>-1.6272702278653135E-2</v>
      </c>
      <c r="AN2465" s="21">
        <v>2.535977161370348E-2</v>
      </c>
      <c r="AO2465" s="21">
        <v>1.2672055338564214</v>
      </c>
      <c r="AP2465" s="21">
        <v>1.2973145715204017</v>
      </c>
      <c r="AQ2465" s="21">
        <v>42.344776473298971</v>
      </c>
      <c r="AR2465" s="21">
        <v>1.0069618585219122</v>
      </c>
      <c r="AS2465" s="21">
        <v>1.8969760936032964</v>
      </c>
      <c r="AT2465" s="21">
        <v>-0.99999999999999956</v>
      </c>
      <c r="AU2465" s="21">
        <v>-0.99999999999999956</v>
      </c>
      <c r="AV2465" s="21">
        <v>0.34285197701921427</v>
      </c>
      <c r="AW2465" s="21">
        <v>99.668511083813684</v>
      </c>
      <c r="AX2465" s="21">
        <v>99.45653967256942</v>
      </c>
      <c r="AY2465" s="21">
        <v>0.26641649781353471</v>
      </c>
      <c r="AZ2465" s="21">
        <v>43.079091725502522</v>
      </c>
      <c r="BA2465" s="26">
        <v>1487.2695863266524</v>
      </c>
    </row>
    <row r="2466" spans="1:100" x14ac:dyDescent="0.25">
      <c r="A2466">
        <v>5613</v>
      </c>
      <c r="B2466" t="s">
        <v>2754</v>
      </c>
      <c r="C2466" s="26">
        <v>3</v>
      </c>
      <c r="D2466" s="21">
        <v>4.8127298158423208</v>
      </c>
      <c r="E2466" s="21">
        <v>-0.13526060637557116</v>
      </c>
      <c r="F2466" s="21">
        <v>0.80827883222598818</v>
      </c>
      <c r="G2466" s="21">
        <v>0.76908542043376549</v>
      </c>
      <c r="H2466" s="21">
        <v>0.15565111755244407</v>
      </c>
      <c r="I2466" s="21">
        <v>0</v>
      </c>
      <c r="J2466" s="21">
        <v>9.3390670531466444</v>
      </c>
      <c r="K2466" s="21">
        <v>0.15565111755244407</v>
      </c>
      <c r="L2466" s="21">
        <v>-1.0000000000000002</v>
      </c>
      <c r="M2466" s="21">
        <v>-1.0000000000000002</v>
      </c>
      <c r="N2466" s="21">
        <v>3.1130223510488824</v>
      </c>
      <c r="O2466" s="21">
        <v>14.920882289422728</v>
      </c>
      <c r="P2466" s="21">
        <v>-0.32686714910972398</v>
      </c>
      <c r="Q2466" s="21">
        <v>0.39040494731373904</v>
      </c>
      <c r="R2466" s="21">
        <v>6.7071397867657964E-2</v>
      </c>
      <c r="S2466" s="21">
        <v>0.33333333333333331</v>
      </c>
      <c r="T2466" s="21">
        <v>0.24319317252392894</v>
      </c>
      <c r="U2466" s="21">
        <v>-2.7344448135064682E-2</v>
      </c>
      <c r="V2466" s="21">
        <v>-1.3583719970633065E-2</v>
      </c>
      <c r="W2466" s="21">
        <v>15.197888807964809</v>
      </c>
      <c r="X2466" s="21">
        <v>0.15396316654580733</v>
      </c>
      <c r="Y2466" s="21">
        <v>-1.0000000000000002</v>
      </c>
      <c r="Z2466" s="21">
        <v>-1.0000000000000002</v>
      </c>
      <c r="AA2466" s="21">
        <v>31.286781253964147</v>
      </c>
      <c r="AB2466" s="21">
        <v>0.11010490350456474</v>
      </c>
      <c r="AC2466" s="21">
        <v>5.9745700084069098E-2</v>
      </c>
      <c r="AD2466" s="21">
        <v>0.15058581737399984</v>
      </c>
      <c r="AE2466" s="21">
        <v>16.021821048131685</v>
      </c>
      <c r="AF2466" s="21">
        <v>-1.0000000000000002</v>
      </c>
      <c r="AG2466" s="21">
        <v>-1.0000000000000002</v>
      </c>
      <c r="AH2466" s="21">
        <v>-1.0000000000000002</v>
      </c>
      <c r="AI2466" s="21">
        <v>2.0921454748497909E-2</v>
      </c>
      <c r="AJ2466" s="21">
        <v>-1.3583719970633065E-2</v>
      </c>
      <c r="AK2466" s="21">
        <v>-0.30069486380006255</v>
      </c>
      <c r="AL2466" s="21">
        <v>-1.7272587035802766E-2</v>
      </c>
      <c r="AM2466" s="21">
        <v>0.48107061294565162</v>
      </c>
      <c r="AN2466" s="21">
        <v>0.10006823462997842</v>
      </c>
      <c r="AO2466" s="21">
        <v>10.523291004640976</v>
      </c>
      <c r="AP2466" s="21">
        <v>2.4153429305704468</v>
      </c>
      <c r="AQ2466" s="21">
        <v>24.536955861111455</v>
      </c>
      <c r="AR2466" s="21">
        <v>0.5355983377515644</v>
      </c>
      <c r="AS2466" s="21">
        <v>0.30961428409825092</v>
      </c>
      <c r="AT2466" s="21">
        <v>-1.0000000000000002</v>
      </c>
      <c r="AU2466" s="21">
        <v>-1.0000000000000002</v>
      </c>
      <c r="AV2466" s="21">
        <v>0.83615681830142419</v>
      </c>
      <c r="AW2466" s="21">
        <v>48.623006473957304</v>
      </c>
      <c r="AX2466" s="21">
        <v>47.68306357186394</v>
      </c>
      <c r="AY2466" s="21">
        <v>8.7260501651865705E-2</v>
      </c>
      <c r="AZ2466" s="21">
        <v>-23.937986192771177</v>
      </c>
      <c r="BA2466" s="26">
        <v>1416.4081156252989</v>
      </c>
      <c r="CU2466" t="e">
        <v>#N/A</v>
      </c>
      <c r="CV2466" t="e">
        <v>#N/A</v>
      </c>
    </row>
    <row r="2467" spans="1:100" x14ac:dyDescent="0.25">
      <c r="A2467">
        <v>5614</v>
      </c>
      <c r="B2467" t="s">
        <v>2755</v>
      </c>
      <c r="C2467" s="26">
        <v>3</v>
      </c>
      <c r="D2467" s="21">
        <v>5.4847421585836553</v>
      </c>
      <c r="E2467" s="21">
        <v>-3.6743593160485075E-2</v>
      </c>
      <c r="F2467" s="21">
        <v>-0.48815187064172655</v>
      </c>
      <c r="G2467" s="21">
        <v>-0.48815187064172655</v>
      </c>
      <c r="H2467" s="21">
        <v>0.1013263293885561</v>
      </c>
      <c r="I2467" s="21">
        <v>0</v>
      </c>
      <c r="J2467" s="21">
        <v>6.0795797633133626</v>
      </c>
      <c r="K2467" s="21">
        <v>0.1013263293885561</v>
      </c>
      <c r="L2467" s="21">
        <v>-0.99999999999999856</v>
      </c>
      <c r="M2467" s="21">
        <v>-0.99999999999999856</v>
      </c>
      <c r="N2467" s="21">
        <v>2.0265265877711207</v>
      </c>
      <c r="O2467" s="21">
        <v>11.076170051255289</v>
      </c>
      <c r="P2467" s="21">
        <v>-1.8902093108529461E-2</v>
      </c>
      <c r="Q2467" s="21">
        <v>4.8562890553935407</v>
      </c>
      <c r="R2467" s="21">
        <v>1.4393514762607318</v>
      </c>
      <c r="S2467" s="21">
        <v>0.33333333333333282</v>
      </c>
      <c r="T2467" s="21">
        <v>0.34321018799654546</v>
      </c>
      <c r="U2467" s="21">
        <v>0.63604936308021431</v>
      </c>
      <c r="V2467" s="21">
        <v>0</v>
      </c>
      <c r="W2467" s="21">
        <v>48.450662200861458</v>
      </c>
      <c r="X2467" s="21">
        <v>3.1245393434862438</v>
      </c>
      <c r="Y2467" s="21">
        <v>-0.99999999999999856</v>
      </c>
      <c r="Z2467" s="21">
        <v>-0.99999999999999856</v>
      </c>
      <c r="AA2467" s="21">
        <v>119.72199918047704</v>
      </c>
      <c r="AB2467" s="21">
        <v>0.60520234341027179</v>
      </c>
      <c r="AC2467" s="21">
        <v>0.20797185873690063</v>
      </c>
      <c r="AD2467" s="21">
        <v>0.58346550791992324</v>
      </c>
      <c r="AE2467" s="21">
        <v>69.831985503354773</v>
      </c>
      <c r="AF2467" s="21">
        <v>-0.99999999999999856</v>
      </c>
      <c r="AG2467" s="21">
        <v>-0.99999999999999856</v>
      </c>
      <c r="AH2467" s="21">
        <v>-0.99999999999999856</v>
      </c>
      <c r="AI2467" s="21">
        <v>-8.084620913506671E-2</v>
      </c>
      <c r="AJ2467" s="21">
        <v>0</v>
      </c>
      <c r="AK2467" s="21">
        <v>0.31717308985629095</v>
      </c>
      <c r="AL2467" s="21">
        <v>-0.163029718879834</v>
      </c>
      <c r="AM2467" s="21">
        <v>0.12256937833089539</v>
      </c>
      <c r="AN2467" s="21">
        <v>0.13712470883094088</v>
      </c>
      <c r="AO2467" s="21">
        <v>4.6500999075538401</v>
      </c>
      <c r="AP2467" s="21">
        <v>2.6129691263743529</v>
      </c>
      <c r="AQ2467" s="21">
        <v>54.530241964174863</v>
      </c>
      <c r="AR2467" s="21">
        <v>1.3125928844100925</v>
      </c>
      <c r="AS2467" s="21">
        <v>3.2258656728748005</v>
      </c>
      <c r="AT2467" s="21">
        <v>-0.99999999999999856</v>
      </c>
      <c r="AU2467" s="21">
        <v>-0.99999999999999856</v>
      </c>
      <c r="AV2467" s="21">
        <v>0.95119960561900507</v>
      </c>
      <c r="AW2467" s="21">
        <v>133.41113835810665</v>
      </c>
      <c r="AX2467" s="21">
        <v>131.79421417540527</v>
      </c>
      <c r="AY2467" s="21">
        <v>0.46037882147585091</v>
      </c>
      <c r="AZ2467" s="21">
        <v>78.164090027817764</v>
      </c>
      <c r="BA2467" s="26">
        <v>1541.6660084976443</v>
      </c>
    </row>
    <row r="2468" spans="1:100" x14ac:dyDescent="0.25">
      <c r="A2468">
        <v>5616</v>
      </c>
      <c r="B2468" t="s">
        <v>2756</v>
      </c>
      <c r="C2468" s="26">
        <v>3</v>
      </c>
      <c r="D2468" s="21">
        <v>4.7993530776036764</v>
      </c>
      <c r="E2468" s="21">
        <v>-0.42616739399577225</v>
      </c>
      <c r="F2468" s="21">
        <v>-0.53028345437547142</v>
      </c>
      <c r="G2468" s="21">
        <v>-0.63252490184828936</v>
      </c>
      <c r="H2468" s="21">
        <v>-8.8077536450693203E-2</v>
      </c>
      <c r="I2468" s="21">
        <v>0</v>
      </c>
      <c r="J2468" s="21">
        <v>-5.2846521870415906</v>
      </c>
      <c r="K2468" s="21">
        <v>-8.8077536450693203E-2</v>
      </c>
      <c r="L2468" s="21">
        <v>-0.99999999999999845</v>
      </c>
      <c r="M2468" s="21">
        <v>-0.99999999999999845</v>
      </c>
      <c r="N2468" s="21">
        <v>-1.761550729013863</v>
      </c>
      <c r="O2468" s="21">
        <v>-1.1178240112861999</v>
      </c>
      <c r="P2468" s="21">
        <v>-8.7808562611556304</v>
      </c>
      <c r="Q2468" s="21">
        <v>-0.26294399362925908</v>
      </c>
      <c r="R2468" s="21">
        <v>-1.0250703126795873</v>
      </c>
      <c r="S2468" s="21">
        <v>0.33333333333333293</v>
      </c>
      <c r="T2468" s="21">
        <v>7.5567504555359016E-2</v>
      </c>
      <c r="U2468" s="21">
        <v>1.5801836250498257E-2</v>
      </c>
      <c r="V2468" s="21">
        <v>1.4630990347113335E-2</v>
      </c>
      <c r="W2468" s="21">
        <v>21.096448037479863</v>
      </c>
      <c r="X2468" s="21">
        <v>0.39020583264608388</v>
      </c>
      <c r="Y2468" s="21">
        <v>-0.99999999999999845</v>
      </c>
      <c r="Z2468" s="21">
        <v>-0.99999999999999845</v>
      </c>
      <c r="AA2468" s="21">
        <v>49.74922759986611</v>
      </c>
      <c r="AB2468" s="21">
        <v>0.23489891229282805</v>
      </c>
      <c r="AC2468" s="21">
        <v>-7.0483311342197097E-2</v>
      </c>
      <c r="AD2468" s="21">
        <v>0.42914139655068567</v>
      </c>
      <c r="AE2468" s="21">
        <v>29.677849875065803</v>
      </c>
      <c r="AF2468" s="21">
        <v>-0.99999999999999845</v>
      </c>
      <c r="AG2468" s="21">
        <v>-0.99999999999999845</v>
      </c>
      <c r="AH2468" s="21">
        <v>-0.99999999999999845</v>
      </c>
      <c r="AI2468" s="21">
        <v>6.2824187052674934E-3</v>
      </c>
      <c r="AJ2468" s="21">
        <v>1.4630990347113335E-2</v>
      </c>
      <c r="AK2468" s="21">
        <v>-0.17855255250321997</v>
      </c>
      <c r="AL2468" s="21">
        <v>-1.7938023050254336E-2</v>
      </c>
      <c r="AM2468" s="21">
        <v>4.9976994751478501E-2</v>
      </c>
      <c r="AN2468" s="21">
        <v>0.2834392244781917</v>
      </c>
      <c r="AO2468" s="21">
        <v>0.35666210627086375</v>
      </c>
      <c r="AP2468" s="21">
        <v>6.9962904967035184</v>
      </c>
      <c r="AQ2468" s="21">
        <v>15.811795850438283</v>
      </c>
      <c r="AR2468" s="21">
        <v>0.43933366448630357</v>
      </c>
      <c r="AS2468" s="21">
        <v>0.30212829619539067</v>
      </c>
      <c r="AT2468" s="21">
        <v>-0.99999999999999845</v>
      </c>
      <c r="AU2468" s="21">
        <v>-0.99999999999999845</v>
      </c>
      <c r="AV2468" s="21">
        <v>-1.6575952145278769</v>
      </c>
      <c r="AW2468" s="21">
        <v>55.627694085283437</v>
      </c>
      <c r="AX2468" s="21">
        <v>57.216441494100124</v>
      </c>
      <c r="AY2468" s="21">
        <v>0.18106860272354641</v>
      </c>
      <c r="AZ2468" s="21">
        <v>-17.593057127885054</v>
      </c>
      <c r="BA2468" s="26">
        <v>1402.6182458514982</v>
      </c>
    </row>
    <row r="2469" spans="1:100" x14ac:dyDescent="0.25">
      <c r="A2469">
        <v>5618</v>
      </c>
      <c r="B2469" t="s">
        <v>2757</v>
      </c>
      <c r="C2469" s="26">
        <v>3</v>
      </c>
      <c r="D2469" s="21">
        <v>5.0605361499421431</v>
      </c>
      <c r="E2469" s="21">
        <v>0.23506819112379754</v>
      </c>
      <c r="F2469" s="21">
        <v>0.94614774730546158</v>
      </c>
      <c r="G2469" s="21">
        <v>1.0205114272367015</v>
      </c>
      <c r="H2469" s="21">
        <v>0.40343613078682883</v>
      </c>
      <c r="I2469" s="21">
        <v>0</v>
      </c>
      <c r="J2469" s="21">
        <v>24.206167847209731</v>
      </c>
      <c r="K2469" s="21">
        <v>0.40343613078682883</v>
      </c>
      <c r="L2469" s="21">
        <v>-0.99999999999999845</v>
      </c>
      <c r="M2469" s="21">
        <v>-0.99999999999999845</v>
      </c>
      <c r="N2469" s="21">
        <v>8.0687226157365775</v>
      </c>
      <c r="O2469" s="21">
        <v>30.287215424388577</v>
      </c>
      <c r="P2469" s="21">
        <v>-0.10540743463003951</v>
      </c>
      <c r="Q2469" s="21">
        <v>9.1845468010326012</v>
      </c>
      <c r="R2469" s="21">
        <v>2.8421884706093157</v>
      </c>
      <c r="S2469" s="21">
        <v>0.33333333333333287</v>
      </c>
      <c r="T2469" s="21">
        <v>0.30565699029579119</v>
      </c>
      <c r="U2469" s="21">
        <v>0.21826613126183425</v>
      </c>
      <c r="V2469" s="21">
        <v>0</v>
      </c>
      <c r="W2469" s="21">
        <v>18.152812964165179</v>
      </c>
      <c r="X2469" s="21">
        <v>1.1654345007337348</v>
      </c>
      <c r="Y2469" s="21">
        <v>-0.99999999999999845</v>
      </c>
      <c r="Z2469" s="21">
        <v>-0.99999999999999845</v>
      </c>
      <c r="AA2469" s="21">
        <v>62.659911681893817</v>
      </c>
      <c r="AB2469" s="21">
        <v>0.21906821705190752</v>
      </c>
      <c r="AC2469" s="21">
        <v>0.27177191759551333</v>
      </c>
      <c r="AD2469" s="21">
        <v>0.34245807029496589</v>
      </c>
      <c r="AE2469" s="21">
        <v>41.664910247119323</v>
      </c>
      <c r="AF2469" s="21">
        <v>-0.99999999999999845</v>
      </c>
      <c r="AG2469" s="21">
        <v>-0.99999999999999845</v>
      </c>
      <c r="AH2469" s="21">
        <v>-0.99999999999999845</v>
      </c>
      <c r="AI2469" s="21">
        <v>1.8913061297417315E-2</v>
      </c>
      <c r="AJ2469" s="21">
        <v>0</v>
      </c>
      <c r="AK2469" s="21">
        <v>-0.24143170975553832</v>
      </c>
      <c r="AL2469" s="21">
        <v>0.53727001219619286</v>
      </c>
      <c r="AM2469" s="21">
        <v>-2.5071003101120936E-2</v>
      </c>
      <c r="AN2469" s="21">
        <v>-0.21048755648434939</v>
      </c>
      <c r="AO2469" s="21">
        <v>-1.8339336263057155</v>
      </c>
      <c r="AP2469" s="21">
        <v>-2.5758388511277706</v>
      </c>
      <c r="AQ2469" s="21">
        <v>42.358980811374906</v>
      </c>
      <c r="AR2469" s="21">
        <v>0.85725645489095803</v>
      </c>
      <c r="AS2469" s="21">
        <v>1.5688706315205638</v>
      </c>
      <c r="AT2469" s="21">
        <v>-0.99999999999999845</v>
      </c>
      <c r="AU2469" s="21">
        <v>-0.99999999999999845</v>
      </c>
      <c r="AV2469" s="21">
        <v>3.8626998978460185</v>
      </c>
      <c r="AW2469" s="21">
        <v>90.371288255154639</v>
      </c>
      <c r="AX2469" s="21">
        <v>90.749549481102974</v>
      </c>
      <c r="AY2469" s="21">
        <v>0.17038870314680835</v>
      </c>
      <c r="AZ2469" s="21">
        <v>19.566869028042905</v>
      </c>
      <c r="BA2469" s="26">
        <v>1511.1432558142872</v>
      </c>
    </row>
    <row r="2470" spans="1:100" x14ac:dyDescent="0.25">
      <c r="A2470">
        <v>5619</v>
      </c>
      <c r="B2470" t="s">
        <v>2758</v>
      </c>
      <c r="C2470" s="26">
        <v>3</v>
      </c>
      <c r="D2470" s="21">
        <v>4.6240047406101557</v>
      </c>
      <c r="E2470" s="21">
        <v>-4.9022125202140505E-2</v>
      </c>
      <c r="F2470" s="21">
        <v>-0.16724634903154131</v>
      </c>
      <c r="G2470" s="21">
        <v>-0.18208195164242169</v>
      </c>
      <c r="H2470" s="21">
        <v>-3.6664971022391621E-2</v>
      </c>
      <c r="I2470" s="21">
        <v>0</v>
      </c>
      <c r="J2470" s="21">
        <v>-2.1998982613434936</v>
      </c>
      <c r="K2470" s="21">
        <v>-3.6664971022391621E-2</v>
      </c>
      <c r="L2470" s="21">
        <v>-0.99999999999999956</v>
      </c>
      <c r="M2470" s="21">
        <v>-0.99999999999999956</v>
      </c>
      <c r="N2470" s="21">
        <v>-0.73329942044783225</v>
      </c>
      <c r="O2470" s="21">
        <v>2.2420245276242343</v>
      </c>
      <c r="P2470" s="21">
        <v>0.72100820526245657</v>
      </c>
      <c r="Q2470" s="21">
        <v>-0.28138915477636672</v>
      </c>
      <c r="R2470" s="21">
        <v>7.0609295781526873E-2</v>
      </c>
      <c r="S2470" s="21">
        <v>0.33333333333333326</v>
      </c>
      <c r="T2470" s="21">
        <v>0.2701657163517015</v>
      </c>
      <c r="U2470" s="21">
        <v>5.6626732546059558E-2</v>
      </c>
      <c r="V2470" s="21">
        <v>0</v>
      </c>
      <c r="W2470" s="21">
        <v>27.87163013013944</v>
      </c>
      <c r="X2470" s="21">
        <v>0.86786389716401402</v>
      </c>
      <c r="Y2470" s="21">
        <v>-0.99999999999999956</v>
      </c>
      <c r="Z2470" s="21">
        <v>-0.99999999999999956</v>
      </c>
      <c r="AA2470" s="21">
        <v>60.366236988516683</v>
      </c>
      <c r="AB2470" s="21">
        <v>0.1922135852948266</v>
      </c>
      <c r="AC2470" s="21">
        <v>0.13913817302003251</v>
      </c>
      <c r="AD2470" s="21">
        <v>0.31712819293705596</v>
      </c>
      <c r="AE2470" s="21">
        <v>32.423997562595744</v>
      </c>
      <c r="AF2470" s="21">
        <v>-0.99999999999999956</v>
      </c>
      <c r="AG2470" s="21">
        <v>-0.99999999999999956</v>
      </c>
      <c r="AH2470" s="21">
        <v>-0.99999999999999956</v>
      </c>
      <c r="AI2470" s="21">
        <v>0</v>
      </c>
      <c r="AJ2470" s="21">
        <v>0</v>
      </c>
      <c r="AK2470" s="21">
        <v>-6.8869856789220987E-2</v>
      </c>
      <c r="AL2470" s="21">
        <v>5.5254945064947318E-2</v>
      </c>
      <c r="AM2470" s="21">
        <v>0.20098516535540134</v>
      </c>
      <c r="AN2470" s="21">
        <v>-8.5988365068614486E-2</v>
      </c>
      <c r="AO2470" s="21">
        <v>4.6802798499389304</v>
      </c>
      <c r="AP2470" s="21">
        <v>-1.8734344013906254</v>
      </c>
      <c r="AQ2470" s="21">
        <v>25.671731868795966</v>
      </c>
      <c r="AR2470" s="21">
        <v>0.66012578223109442</v>
      </c>
      <c r="AS2470" s="21">
        <v>0.83119892614162239</v>
      </c>
      <c r="AT2470" s="21">
        <v>-0.99999999999999956</v>
      </c>
      <c r="AU2470" s="21">
        <v>-0.99999999999999956</v>
      </c>
      <c r="AV2470" s="21">
        <v>-0.11147265586089478</v>
      </c>
      <c r="AW2470" s="21">
        <v>60.734827114750317</v>
      </c>
      <c r="AX2470" s="21">
        <v>60.734827114750317</v>
      </c>
      <c r="AY2470" s="21">
        <v>8.0797289431912611E-2</v>
      </c>
      <c r="AZ2470" s="21">
        <v>-3.2954229175710079</v>
      </c>
      <c r="BA2470" s="26">
        <v>1385.6536587907185</v>
      </c>
      <c r="CU2470" t="e">
        <v>#N/A</v>
      </c>
      <c r="CV2470" t="e">
        <v>#N/A</v>
      </c>
    </row>
    <row r="2471" spans="1:100" x14ac:dyDescent="0.25">
      <c r="A2471">
        <v>5621</v>
      </c>
      <c r="B2471" t="s">
        <v>2759</v>
      </c>
      <c r="C2471" s="26">
        <v>3</v>
      </c>
      <c r="D2471" s="21">
        <v>1.6946085748852213</v>
      </c>
      <c r="E2471" s="21">
        <v>0</v>
      </c>
      <c r="F2471" s="21">
        <v>6.8637978186827486E-2</v>
      </c>
      <c r="G2471" s="21">
        <v>6.8637978186827486E-2</v>
      </c>
      <c r="H2471" s="21">
        <v>0.17666418943905318</v>
      </c>
      <c r="I2471" s="21">
        <v>0</v>
      </c>
      <c r="J2471" s="21">
        <v>10.599851366343191</v>
      </c>
      <c r="K2471" s="21">
        <v>0.17666418943905318</v>
      </c>
      <c r="L2471" s="21">
        <v>-1.0000000000000004</v>
      </c>
      <c r="M2471" s="21">
        <v>-1.0000000000000004</v>
      </c>
      <c r="N2471" s="21">
        <v>3.533283788781064</v>
      </c>
      <c r="O2471" s="21">
        <v>12.363097919415239</v>
      </c>
      <c r="P2471" s="21">
        <v>-7.2781002928770683E-2</v>
      </c>
      <c r="Q2471" s="21">
        <v>0.10157780248805293</v>
      </c>
      <c r="R2471" s="21">
        <v>9.5312028536305056E-3</v>
      </c>
      <c r="S2471" s="21">
        <v>0.33333333333333348</v>
      </c>
      <c r="T2471" s="21">
        <v>0.33927064494536019</v>
      </c>
      <c r="U2471" s="21">
        <v>4.6706081094442894E-2</v>
      </c>
      <c r="V2471" s="21">
        <v>0</v>
      </c>
      <c r="W2471" s="21">
        <v>21.705834797363359</v>
      </c>
      <c r="X2471" s="21">
        <v>0.6942047236439276</v>
      </c>
      <c r="Y2471" s="21">
        <v>-1.0000000000000004</v>
      </c>
      <c r="Z2471" s="21">
        <v>-1.0000000000000004</v>
      </c>
      <c r="AA2471" s="21">
        <v>30.534140290318948</v>
      </c>
      <c r="AB2471" s="21">
        <v>0.14867167836070222</v>
      </c>
      <c r="AC2471" s="21">
        <v>-0.15211025081257104</v>
      </c>
      <c r="AD2471" s="21">
        <v>0.17981405825390837</v>
      </c>
      <c r="AE2471" s="21">
        <v>8.8187742901019774</v>
      </c>
      <c r="AF2471" s="21">
        <v>-1.0000000000000004</v>
      </c>
      <c r="AG2471" s="21">
        <v>-1.0000000000000004</v>
      </c>
      <c r="AH2471" s="21">
        <v>-1.0000000000000004</v>
      </c>
      <c r="AI2471" s="21">
        <v>0</v>
      </c>
      <c r="AJ2471" s="21">
        <v>0</v>
      </c>
      <c r="AK2471" s="21">
        <v>0.4487232892181901</v>
      </c>
      <c r="AL2471" s="21">
        <v>-0.29678664535250981</v>
      </c>
      <c r="AM2471" s="21">
        <v>0.45640462986608327</v>
      </c>
      <c r="AN2471" s="21">
        <v>-0.43864753128237738</v>
      </c>
      <c r="AO2471" s="21">
        <v>13.653732192743032</v>
      </c>
      <c r="AP2471" s="21">
        <v>-12.450121508821983</v>
      </c>
      <c r="AQ2471" s="21">
        <v>32.30568616370654</v>
      </c>
      <c r="AR2471" s="21">
        <v>0.71931005937313708</v>
      </c>
      <c r="AS2471" s="21">
        <v>0.87086891308298042</v>
      </c>
      <c r="AT2471" s="21">
        <v>-1.0000000000000004</v>
      </c>
      <c r="AU2471" s="21">
        <v>-1.0000000000000004</v>
      </c>
      <c r="AV2471" s="21">
        <v>7.8169181040458002E-2</v>
      </c>
      <c r="AW2471" s="21">
        <v>30.447116700912201</v>
      </c>
      <c r="AX2471" s="21">
        <v>30.447116700912201</v>
      </c>
      <c r="AY2471" s="21">
        <v>-0.28426707868808831</v>
      </c>
      <c r="AZ2471" s="21">
        <v>-93.526791540981392</v>
      </c>
      <c r="BA2471" s="26">
        <v>1314.2446157218096</v>
      </c>
    </row>
    <row r="2472" spans="1:100" x14ac:dyDescent="0.25">
      <c r="A2472">
        <v>5622</v>
      </c>
      <c r="B2472" t="s">
        <v>2760</v>
      </c>
      <c r="C2472" s="26">
        <v>3</v>
      </c>
      <c r="D2472" s="21">
        <v>5.787292566636224</v>
      </c>
      <c r="E2472" s="21">
        <v>-1.2617677165274132E-2</v>
      </c>
      <c r="F2472" s="21">
        <v>9.3252242243335892E-2</v>
      </c>
      <c r="G2472" s="21">
        <v>9.3252242243335892E-2</v>
      </c>
      <c r="H2472" s="21">
        <v>9.5435458624023084E-2</v>
      </c>
      <c r="I2472" s="21">
        <v>0</v>
      </c>
      <c r="J2472" s="21">
        <v>5.7261275174413893</v>
      </c>
      <c r="K2472" s="21">
        <v>9.5435458624023084E-2</v>
      </c>
      <c r="L2472" s="21">
        <v>-0.99999999999999944</v>
      </c>
      <c r="M2472" s="21">
        <v>-0.99999999999999944</v>
      </c>
      <c r="N2472" s="21">
        <v>1.9087091724804626</v>
      </c>
      <c r="O2472" s="21">
        <v>11.606672326320941</v>
      </c>
      <c r="P2472" s="21">
        <v>-2.3742381142991924</v>
      </c>
      <c r="Q2472" s="21">
        <v>2.5280994907453862</v>
      </c>
      <c r="R2472" s="21">
        <v>0.61364497718256394</v>
      </c>
      <c r="S2472" s="21">
        <v>0.3333333333333332</v>
      </c>
      <c r="T2472" s="21">
        <v>0.35525242579465038</v>
      </c>
      <c r="U2472" s="21">
        <v>4.1206413730762267E-2</v>
      </c>
      <c r="V2472" s="21">
        <v>-3.1091318035502934E-2</v>
      </c>
      <c r="W2472" s="21">
        <v>24.130615847968798</v>
      </c>
      <c r="X2472" s="21">
        <v>0.57557173101231107</v>
      </c>
      <c r="Y2472" s="21">
        <v>-0.99999999999999944</v>
      </c>
      <c r="Z2472" s="21">
        <v>-0.99999999999999944</v>
      </c>
      <c r="AA2472" s="21">
        <v>40.718477344950735</v>
      </c>
      <c r="AB2472" s="21">
        <v>0.13349404889835714</v>
      </c>
      <c r="AC2472" s="21">
        <v>0.14101680596525124</v>
      </c>
      <c r="AD2472" s="21">
        <v>4.4973475532379278E-2</v>
      </c>
      <c r="AE2472" s="21">
        <v>15.974216519799384</v>
      </c>
      <c r="AF2472" s="21">
        <v>-0.99999999999999944</v>
      </c>
      <c r="AG2472" s="21">
        <v>-0.99999999999999944</v>
      </c>
      <c r="AH2472" s="21">
        <v>-0.99999999999999944</v>
      </c>
      <c r="AI2472" s="21">
        <v>0</v>
      </c>
      <c r="AJ2472" s="21">
        <v>-3.1091318035502934E-2</v>
      </c>
      <c r="AK2472" s="21">
        <v>-0.1350996718232757</v>
      </c>
      <c r="AL2472" s="21">
        <v>-0.10741531659143458</v>
      </c>
      <c r="AM2472" s="21">
        <v>-0.26793966361203175</v>
      </c>
      <c r="AN2472" s="21">
        <v>0.36788787287388208</v>
      </c>
      <c r="AO2472" s="21">
        <v>-7.3739899494171723</v>
      </c>
      <c r="AP2472" s="21">
        <v>8.6601202388898759</v>
      </c>
      <c r="AQ2472" s="21">
        <v>29.856743365410185</v>
      </c>
      <c r="AR2472" s="21">
        <v>0.69870085482324329</v>
      </c>
      <c r="AS2472" s="21">
        <v>0.67100718963633466</v>
      </c>
      <c r="AT2472" s="21">
        <v>-0.99999999999999944</v>
      </c>
      <c r="AU2472" s="21">
        <v>-0.99999999999999944</v>
      </c>
      <c r="AV2472" s="21">
        <v>0.70689721942589978</v>
      </c>
      <c r="AW2472" s="21">
        <v>60.985269910161563</v>
      </c>
      <c r="AX2472" s="21">
        <v>57.876138106611286</v>
      </c>
      <c r="AY2472" s="21">
        <v>0.24138387160540048</v>
      </c>
      <c r="AZ2472" s="21">
        <v>25.269869827165547</v>
      </c>
      <c r="BA2472" s="26">
        <v>1477.2353617810572</v>
      </c>
    </row>
    <row r="2473" spans="1:100" x14ac:dyDescent="0.25">
      <c r="A2473">
        <v>5623</v>
      </c>
      <c r="B2473" t="s">
        <v>2761</v>
      </c>
      <c r="C2473" s="26">
        <v>3</v>
      </c>
      <c r="D2473" s="21">
        <v>5.3161253740314072</v>
      </c>
      <c r="E2473" s="21">
        <v>0</v>
      </c>
      <c r="F2473" s="21">
        <v>-7.7381151797994829E-3</v>
      </c>
      <c r="G2473" s="21">
        <v>-7.7381151797994829E-3</v>
      </c>
      <c r="H2473" s="21">
        <v>0.21208635377736548</v>
      </c>
      <c r="I2473" s="21">
        <v>0</v>
      </c>
      <c r="J2473" s="21">
        <v>12.725181226641926</v>
      </c>
      <c r="K2473" s="21">
        <v>0.21208635377736548</v>
      </c>
      <c r="L2473" s="21">
        <v>-0.99999999999999922</v>
      </c>
      <c r="M2473" s="21">
        <v>-0.99999999999999922</v>
      </c>
      <c r="N2473" s="21">
        <v>4.2417270755473124</v>
      </c>
      <c r="O2473" s="21">
        <v>18.033568485493543</v>
      </c>
      <c r="P2473" s="21">
        <v>-0.3112056184089797</v>
      </c>
      <c r="Q2473" s="21">
        <v>0.57415280907107691</v>
      </c>
      <c r="R2473" s="21">
        <v>0.18908541878101529</v>
      </c>
      <c r="S2473" s="21">
        <v>0.33333333333333309</v>
      </c>
      <c r="T2473" s="21">
        <v>0.24941364776335592</v>
      </c>
      <c r="U2473" s="21">
        <v>0.33514370804397481</v>
      </c>
      <c r="V2473" s="21">
        <v>6.7344622373532517E-2</v>
      </c>
      <c r="W2473" s="21">
        <v>30.925958309473241</v>
      </c>
      <c r="X2473" s="21">
        <v>2.0313835081664418</v>
      </c>
      <c r="Y2473" s="21">
        <v>-0.99999999999999922</v>
      </c>
      <c r="Z2473" s="21">
        <v>-0.99999999999999922</v>
      </c>
      <c r="AA2473" s="21">
        <v>54.774566913470032</v>
      </c>
      <c r="AB2473" s="21">
        <v>0.23817732709080389</v>
      </c>
      <c r="AC2473" s="21">
        <v>0.10789999498473679</v>
      </c>
      <c r="AD2473" s="21">
        <v>0.12711314162877521</v>
      </c>
      <c r="AE2473" s="21">
        <v>23.659523185215786</v>
      </c>
      <c r="AF2473" s="21">
        <v>-0.99999999999999922</v>
      </c>
      <c r="AG2473" s="21">
        <v>-0.99999999999999922</v>
      </c>
      <c r="AH2473" s="21">
        <v>-0.99999999999999922</v>
      </c>
      <c r="AI2473" s="21">
        <v>0</v>
      </c>
      <c r="AJ2473" s="21">
        <v>6.7344622373532517E-2</v>
      </c>
      <c r="AK2473" s="21">
        <v>-0.17956178307138218</v>
      </c>
      <c r="AL2473" s="21">
        <v>-0.10934875037111724</v>
      </c>
      <c r="AM2473" s="21">
        <v>-3.8350403635785638E-2</v>
      </c>
      <c r="AN2473" s="21">
        <v>8.0207675609888091E-2</v>
      </c>
      <c r="AO2473" s="21">
        <v>-1.8565690062515521</v>
      </c>
      <c r="AP2473" s="21">
        <v>1.4584481383916157</v>
      </c>
      <c r="AQ2473" s="21">
        <v>43.651139536115153</v>
      </c>
      <c r="AR2473" s="21">
        <v>0.98523531151419685</v>
      </c>
      <c r="AS2473" s="21">
        <v>2.2434698619438072</v>
      </c>
      <c r="AT2473" s="21">
        <v>-0.99999999999999922</v>
      </c>
      <c r="AU2473" s="21">
        <v>-0.99999999999999922</v>
      </c>
      <c r="AV2473" s="21">
        <v>0.18134730360121581</v>
      </c>
      <c r="AW2473" s="21">
        <v>74.266583537355217</v>
      </c>
      <c r="AX2473" s="21">
        <v>81.001045774708444</v>
      </c>
      <c r="AY2473" s="21">
        <v>0.2318132401246569</v>
      </c>
      <c r="AZ2473" s="21">
        <v>16.299149471428489</v>
      </c>
      <c r="BA2473" s="26">
        <v>1463.0675252785134</v>
      </c>
      <c r="CU2473" t="e">
        <v>#N/A</v>
      </c>
      <c r="CV2473" t="e">
        <v>#N/A</v>
      </c>
    </row>
    <row r="2474" spans="1:100" x14ac:dyDescent="0.25">
      <c r="A2474">
        <v>5624</v>
      </c>
      <c r="B2474" t="s">
        <v>2762</v>
      </c>
      <c r="C2474" s="26">
        <v>3</v>
      </c>
      <c r="D2474" s="21">
        <v>4.8801702233590731</v>
      </c>
      <c r="E2474" s="21">
        <v>0</v>
      </c>
      <c r="F2474" s="21">
        <v>0.31862927586660772</v>
      </c>
      <c r="G2474" s="21">
        <v>0.31862927586660772</v>
      </c>
      <c r="H2474" s="21">
        <v>8.7706990991539294E-2</v>
      </c>
      <c r="I2474" s="21">
        <v>0</v>
      </c>
      <c r="J2474" s="21">
        <v>5.262419459492361</v>
      </c>
      <c r="K2474" s="21">
        <v>8.7706990991539294E-2</v>
      </c>
      <c r="L2474" s="21">
        <v>-0.99999999999999967</v>
      </c>
      <c r="M2474" s="21">
        <v>-0.99999999999999967</v>
      </c>
      <c r="N2474" s="21">
        <v>1.754139819830786</v>
      </c>
      <c r="O2474" s="21">
        <v>10.461218958718039</v>
      </c>
      <c r="P2474" s="21">
        <v>-1.0815154252751533</v>
      </c>
      <c r="Q2474" s="21">
        <v>1.1354486180193808</v>
      </c>
      <c r="R2474" s="21">
        <v>0.28163826593917562</v>
      </c>
      <c r="S2474" s="21">
        <v>0.33333333333333348</v>
      </c>
      <c r="T2474" s="21">
        <v>0.3002672469501767</v>
      </c>
      <c r="U2474" s="21">
        <v>0.1976741020294836</v>
      </c>
      <c r="V2474" s="21">
        <v>0</v>
      </c>
      <c r="W2474" s="21">
        <v>29.742707652858186</v>
      </c>
      <c r="X2474" s="21">
        <v>1.3035239110267494</v>
      </c>
      <c r="Y2474" s="21">
        <v>-0.99999999999999967</v>
      </c>
      <c r="Z2474" s="21">
        <v>-0.99999999999999967</v>
      </c>
      <c r="AA2474" s="21">
        <v>26.67540264836105</v>
      </c>
      <c r="AB2474" s="21">
        <v>-7.4168635185132475E-2</v>
      </c>
      <c r="AC2474" s="21">
        <v>-0.13246666859583572</v>
      </c>
      <c r="AD2474" s="21">
        <v>0.13965643837224226</v>
      </c>
      <c r="AE2474" s="21">
        <v>-3.3489432704362976</v>
      </c>
      <c r="AF2474" s="21">
        <v>-0.99999999999999967</v>
      </c>
      <c r="AG2474" s="21">
        <v>-0.99999999999999967</v>
      </c>
      <c r="AH2474" s="21">
        <v>-0.99999999999999967</v>
      </c>
      <c r="AI2474" s="21">
        <v>0</v>
      </c>
      <c r="AJ2474" s="21">
        <v>0</v>
      </c>
      <c r="AK2474" s="21">
        <v>0.12908572932158627</v>
      </c>
      <c r="AL2474" s="21">
        <v>-0.18689064506159186</v>
      </c>
      <c r="AM2474" s="21">
        <v>-9.3644591111069472E-2</v>
      </c>
      <c r="AN2474" s="21">
        <v>0.35244252311344521</v>
      </c>
      <c r="AO2474" s="21">
        <v>-1.6956861311688054</v>
      </c>
      <c r="AP2474" s="21">
        <v>7.8766098525281727</v>
      </c>
      <c r="AQ2474" s="21">
        <v>35.005127112350529</v>
      </c>
      <c r="AR2474" s="21">
        <v>0.83127468231299384</v>
      </c>
      <c r="AS2474" s="21">
        <v>1.3912309020182894</v>
      </c>
      <c r="AT2474" s="21">
        <v>-0.99999999999999967</v>
      </c>
      <c r="AU2474" s="21">
        <v>-0.99999999999999967</v>
      </c>
      <c r="AV2474" s="21">
        <v>0.60026754180578334</v>
      </c>
      <c r="AW2474" s="21">
        <v>45.013231459607255</v>
      </c>
      <c r="AX2474" s="21">
        <v>45.013231459607255</v>
      </c>
      <c r="AY2474" s="21">
        <v>0.28397216282400156</v>
      </c>
      <c r="AZ2474" s="21">
        <v>7.5283257749467829</v>
      </c>
      <c r="BA2474" s="26">
        <v>1455.4519404234525</v>
      </c>
    </row>
    <row r="2475" spans="1:100" x14ac:dyDescent="0.25">
      <c r="A2475">
        <v>5625</v>
      </c>
      <c r="B2475" t="s">
        <v>2763</v>
      </c>
      <c r="C2475" s="26">
        <v>2</v>
      </c>
      <c r="D2475" s="21">
        <v>1.4670967872913985</v>
      </c>
      <c r="E2475" s="21">
        <v>-0.50308231951687898</v>
      </c>
      <c r="F2475" s="21">
        <v>-1.1757926524077931</v>
      </c>
      <c r="G2475" s="21">
        <v>-1.1734651675737273</v>
      </c>
      <c r="H2475" s="21">
        <v>-0.19053843155673761</v>
      </c>
      <c r="I2475" s="21">
        <v>0</v>
      </c>
      <c r="J2475" s="21">
        <v>-11.432305893404255</v>
      </c>
      <c r="K2475" s="21">
        <v>-0.19053843155673761</v>
      </c>
      <c r="L2475" s="21">
        <v>-1</v>
      </c>
      <c r="M2475" s="21">
        <v>-1</v>
      </c>
      <c r="N2475" s="21">
        <v>-3.8107686311347511</v>
      </c>
      <c r="O2475" s="21">
        <v>-8.0303079483149862</v>
      </c>
      <c r="P2475" s="21">
        <v>-2.3800647571385989</v>
      </c>
      <c r="Q2475" s="21">
        <v>-5.274570224840728</v>
      </c>
      <c r="R2475" s="21">
        <v>-1.7309317186682724</v>
      </c>
      <c r="S2475" s="21">
        <v>0.27923761475796355</v>
      </c>
      <c r="T2475" s="21">
        <v>6.8022104231702907E-2</v>
      </c>
      <c r="U2475" s="21">
        <v>-0.19004198596160274</v>
      </c>
      <c r="V2475" s="21">
        <v>-3.4759952167394977E-2</v>
      </c>
      <c r="W2475" s="21">
        <v>7.4244765659819159</v>
      </c>
      <c r="X2475" s="21">
        <v>-0.4370921932589853</v>
      </c>
      <c r="Y2475" s="21">
        <v>-1</v>
      </c>
      <c r="Z2475" s="21">
        <v>-1</v>
      </c>
      <c r="AA2475" s="21">
        <v>7.633722079124837</v>
      </c>
      <c r="AB2475" s="21">
        <v>-0.18280513979406537</v>
      </c>
      <c r="AC2475" s="21">
        <v>-0.18270544872591704</v>
      </c>
      <c r="AD2475" s="21">
        <v>-0.18471759835493229</v>
      </c>
      <c r="AE2475" s="21">
        <v>-10.03759788122002</v>
      </c>
      <c r="AF2475" s="21">
        <v>-1</v>
      </c>
      <c r="AG2475" s="21">
        <v>-1</v>
      </c>
      <c r="AH2475" s="21">
        <v>-1</v>
      </c>
      <c r="AI2475" s="21">
        <v>-1.932739775389216E-2</v>
      </c>
      <c r="AJ2475" s="21">
        <v>-3.4759952167394977E-2</v>
      </c>
      <c r="AK2475" s="21">
        <v>0.45214105401585913</v>
      </c>
      <c r="AL2475" s="21">
        <v>-0.28031309702661178</v>
      </c>
      <c r="AM2475" s="21">
        <v>0.51827366450017709</v>
      </c>
      <c r="AN2475" s="21">
        <v>-0.33483280428512335</v>
      </c>
      <c r="AO2475" s="21">
        <v>13.584296676674334</v>
      </c>
      <c r="AP2475" s="21">
        <v>-8.1391353863517537</v>
      </c>
      <c r="AQ2475" s="21">
        <v>11.526477108671592</v>
      </c>
      <c r="AR2475" s="21">
        <v>0.29918411878088702</v>
      </c>
      <c r="AS2475" s="21">
        <v>-0.39102697981212564</v>
      </c>
      <c r="AT2475" s="21">
        <v>-1</v>
      </c>
      <c r="AU2475" s="21">
        <v>-1</v>
      </c>
      <c r="AV2475" s="21">
        <v>-2.2452997445555023</v>
      </c>
      <c r="AW2475" s="21">
        <v>14.240984726755087</v>
      </c>
      <c r="AX2475" s="21">
        <v>13.823295903171271</v>
      </c>
      <c r="AY2475" s="21">
        <v>-0.14593370262441627</v>
      </c>
      <c r="AZ2475" s="21">
        <v>-54.765246613698643</v>
      </c>
      <c r="BA2475" s="26">
        <v>1348.489761191136</v>
      </c>
    </row>
    <row r="2476" spans="1:100" x14ac:dyDescent="0.25">
      <c r="A2476">
        <v>5626</v>
      </c>
      <c r="B2476" t="s">
        <v>2764</v>
      </c>
      <c r="C2476" s="26">
        <v>2</v>
      </c>
      <c r="D2476" s="21">
        <v>4.6909175880411906</v>
      </c>
      <c r="E2476" s="21">
        <v>0.21301880459762756</v>
      </c>
      <c r="F2476" s="21">
        <v>0.60737737046541618</v>
      </c>
      <c r="G2476" s="21">
        <v>0.61780239759957922</v>
      </c>
      <c r="H2476" s="21">
        <v>0.1800382215898636</v>
      </c>
      <c r="I2476" s="21">
        <v>0</v>
      </c>
      <c r="J2476" s="21">
        <v>10.802293295391815</v>
      </c>
      <c r="K2476" s="21">
        <v>0.1800382215898636</v>
      </c>
      <c r="L2476" s="21">
        <v>-1</v>
      </c>
      <c r="M2476" s="21">
        <v>-1</v>
      </c>
      <c r="N2476" s="21">
        <v>3.6007644317972716</v>
      </c>
      <c r="O2476" s="21">
        <v>15.065627179253978</v>
      </c>
      <c r="P2476" s="21">
        <v>1.2466046647817732</v>
      </c>
      <c r="Q2476" s="21">
        <v>3.2018977625385112</v>
      </c>
      <c r="R2476" s="21">
        <v>1.0531506552694305</v>
      </c>
      <c r="S2476" s="21">
        <v>0.34850898075135328</v>
      </c>
      <c r="T2476" s="21">
        <v>0.36048720223800224</v>
      </c>
      <c r="U2476" s="21">
        <v>0.17211201945449436</v>
      </c>
      <c r="V2476" s="21">
        <v>1.3127143676898208E-2</v>
      </c>
      <c r="W2476" s="21">
        <v>30.281528240166519</v>
      </c>
      <c r="X2476" s="21">
        <v>1.2406219505489182</v>
      </c>
      <c r="Y2476" s="21">
        <v>-1</v>
      </c>
      <c r="Z2476" s="21">
        <v>-1</v>
      </c>
      <c r="AA2476" s="21">
        <v>54.692710015890235</v>
      </c>
      <c r="AB2476" s="21">
        <v>0.22341809540567739</v>
      </c>
      <c r="AC2476" s="21">
        <v>0.22367194722111691</v>
      </c>
      <c r="AD2476" s="21">
        <v>0.2181700060314537</v>
      </c>
      <c r="AE2476" s="21">
        <v>27.386320685679703</v>
      </c>
      <c r="AF2476" s="21">
        <v>-1</v>
      </c>
      <c r="AG2476" s="21">
        <v>-1</v>
      </c>
      <c r="AH2476" s="21">
        <v>-1</v>
      </c>
      <c r="AI2476" s="21">
        <v>6.9311370919837396E-3</v>
      </c>
      <c r="AJ2476" s="21">
        <v>1.3127143676898208E-2</v>
      </c>
      <c r="AK2476" s="21">
        <v>-3.7253195116792426E-2</v>
      </c>
      <c r="AL2476" s="21">
        <v>0.20908115210603975</v>
      </c>
      <c r="AM2476" s="21">
        <v>-5.1735255685710593E-2</v>
      </c>
      <c r="AN2476" s="21">
        <v>0.23517611590076437</v>
      </c>
      <c r="AO2476" s="21">
        <v>-0.93036298896850367</v>
      </c>
      <c r="AP2476" s="21">
        <v>6.3755242792910849</v>
      </c>
      <c r="AQ2476" s="21">
        <v>35.859421851225385</v>
      </c>
      <c r="AR2476" s="21">
        <v>0.83479986196559819</v>
      </c>
      <c r="AS2476" s="21">
        <v>1.3410871307961241</v>
      </c>
      <c r="AT2476" s="21">
        <v>-1</v>
      </c>
      <c r="AU2476" s="21">
        <v>-1</v>
      </c>
      <c r="AV2476" s="21">
        <v>1.4492896710413548</v>
      </c>
      <c r="AW2476" s="21">
        <v>68.47302533551148</v>
      </c>
      <c r="AX2476" s="21">
        <v>68.765810819738448</v>
      </c>
      <c r="AY2476" s="21">
        <v>0.27179844563377109</v>
      </c>
      <c r="AZ2476" s="21">
        <v>18.418301344708514</v>
      </c>
      <c r="BA2476" s="26">
        <v>1428.1188452237982</v>
      </c>
    </row>
    <row r="2477" spans="1:100" x14ac:dyDescent="0.25">
      <c r="A2477">
        <v>5627</v>
      </c>
      <c r="B2477" t="s">
        <v>2765</v>
      </c>
      <c r="C2477" s="26">
        <v>3</v>
      </c>
      <c r="D2477" s="21">
        <v>7.5081885226552165</v>
      </c>
      <c r="E2477" s="21">
        <v>-0.18813719956819019</v>
      </c>
      <c r="F2477" s="21">
        <v>-0.12092928777918795</v>
      </c>
      <c r="G2477" s="21">
        <v>-0.18818503548760132</v>
      </c>
      <c r="H2477" s="21">
        <v>-5.6353063204656842E-2</v>
      </c>
      <c r="I2477" s="21">
        <v>0</v>
      </c>
      <c r="J2477" s="21">
        <v>-3.381183792279411</v>
      </c>
      <c r="K2477" s="21">
        <v>-5.6353063204656842E-2</v>
      </c>
      <c r="L2477" s="21">
        <v>-0.99999999999999944</v>
      </c>
      <c r="M2477" s="21">
        <v>-0.99999999999999944</v>
      </c>
      <c r="N2477" s="21">
        <v>-1.1270612640931363</v>
      </c>
      <c r="O2477" s="21">
        <v>3.938819694888207</v>
      </c>
      <c r="P2477" s="21">
        <v>-0.26936580688511896</v>
      </c>
      <c r="Q2477" s="21">
        <v>-0.20444251628139726</v>
      </c>
      <c r="R2477" s="21">
        <v>-0.10605233489774288</v>
      </c>
      <c r="S2477" s="21">
        <v>0.3333333333333332</v>
      </c>
      <c r="T2477" s="21">
        <v>0.45104644705361613</v>
      </c>
      <c r="U2477" s="21">
        <v>7.1728899012837188E-2</v>
      </c>
      <c r="V2477" s="21">
        <v>0</v>
      </c>
      <c r="W2477" s="21">
        <v>36.49846970417773</v>
      </c>
      <c r="X2477" s="21">
        <v>1.2360905205121833</v>
      </c>
      <c r="Y2477" s="21">
        <v>-0.99999999999999944</v>
      </c>
      <c r="Z2477" s="21">
        <v>-0.99999999999999944</v>
      </c>
      <c r="AA2477" s="21">
        <v>82.280251131942606</v>
      </c>
      <c r="AB2477" s="21">
        <v>0.171011899766357</v>
      </c>
      <c r="AC2477" s="21">
        <v>0.38262292600474429</v>
      </c>
      <c r="AD2477" s="21">
        <v>0.36412184948215154</v>
      </c>
      <c r="AE2477" s="21">
        <v>45.887833762662666</v>
      </c>
      <c r="AF2477" s="21">
        <v>-0.99999999999999944</v>
      </c>
      <c r="AG2477" s="21">
        <v>-0.99999999999999944</v>
      </c>
      <c r="AH2477" s="21">
        <v>-0.99999999999999944</v>
      </c>
      <c r="AI2477" s="21">
        <v>0</v>
      </c>
      <c r="AJ2477" s="21">
        <v>0</v>
      </c>
      <c r="AK2477" s="21">
        <v>0.25029377303867945</v>
      </c>
      <c r="AL2477" s="21">
        <v>-7.2939005619433147E-3</v>
      </c>
      <c r="AM2477" s="21">
        <v>0.19297862335078828</v>
      </c>
      <c r="AN2477" s="21">
        <v>0.20478287321888353</v>
      </c>
      <c r="AO2477" s="21">
        <v>6.0759344489631042</v>
      </c>
      <c r="AP2477" s="21">
        <v>5.0831023276623704</v>
      </c>
      <c r="AQ2477" s="21">
        <v>33.117285911898335</v>
      </c>
      <c r="AR2477" s="21">
        <v>0.8561086793997863</v>
      </c>
      <c r="AS2477" s="21">
        <v>1.1797374573075259</v>
      </c>
      <c r="AT2477" s="21">
        <v>-0.99999999999999944</v>
      </c>
      <c r="AU2477" s="21">
        <v>-0.99999999999999944</v>
      </c>
      <c r="AV2477" s="21">
        <v>-0.2942373703853442</v>
      </c>
      <c r="AW2477" s="21">
        <v>91.302173154493246</v>
      </c>
      <c r="AX2477" s="21">
        <v>91.302173154493246</v>
      </c>
      <c r="AY2477" s="21">
        <v>0.23839542019697565</v>
      </c>
      <c r="AZ2477" s="21">
        <v>29.762795165202849</v>
      </c>
      <c r="BA2477" s="26">
        <v>1514.7832533962885</v>
      </c>
    </row>
    <row r="2478" spans="1:100" x14ac:dyDescent="0.25">
      <c r="A2478">
        <v>5630</v>
      </c>
      <c r="B2478" t="s">
        <v>2766</v>
      </c>
      <c r="C2478" s="26">
        <v>2</v>
      </c>
      <c r="D2478" s="21">
        <v>4.1690075101378961</v>
      </c>
      <c r="E2478" s="21">
        <v>9.7087921160708579E-2</v>
      </c>
      <c r="F2478" s="21">
        <v>0.31869680691296132</v>
      </c>
      <c r="G2478" s="21">
        <v>0.32781090853548106</v>
      </c>
      <c r="H2478" s="21">
        <v>0.12004490872709456</v>
      </c>
      <c r="I2478" s="21">
        <v>0</v>
      </c>
      <c r="J2478" s="21">
        <v>7.2026945236256736</v>
      </c>
      <c r="K2478" s="21">
        <v>0.12004490872709456</v>
      </c>
      <c r="L2478" s="21">
        <v>-1</v>
      </c>
      <c r="M2478" s="21">
        <v>-1</v>
      </c>
      <c r="N2478" s="21">
        <v>2.4008981745418909</v>
      </c>
      <c r="O2478" s="21">
        <v>11.326585201835304</v>
      </c>
      <c r="P2478" s="21">
        <v>0.6594767077676198</v>
      </c>
      <c r="Q2478" s="21">
        <v>1.8296272980607817</v>
      </c>
      <c r="R2478" s="21">
        <v>0.60243061266251208</v>
      </c>
      <c r="S2478" s="21">
        <v>0.33729451622104528</v>
      </c>
      <c r="T2478" s="21">
        <v>0.31313950783483896</v>
      </c>
      <c r="U2478" s="21">
        <v>0.11348226399918328</v>
      </c>
      <c r="V2478" s="21">
        <v>5.3746166391531788E-3</v>
      </c>
      <c r="W2478" s="21">
        <v>26.581159529492894</v>
      </c>
      <c r="X2478" s="21">
        <v>0.96901382664494917</v>
      </c>
      <c r="Y2478" s="21">
        <v>-1</v>
      </c>
      <c r="Z2478" s="21">
        <v>-1</v>
      </c>
      <c r="AA2478" s="21">
        <v>47.074246838775927</v>
      </c>
      <c r="AB2478" s="21">
        <v>0.15765389403322</v>
      </c>
      <c r="AC2478" s="21">
        <v>0.15788278849134932</v>
      </c>
      <c r="AD2478" s="21">
        <v>0.15294581585851796</v>
      </c>
      <c r="AE2478" s="21">
        <v>21.327696009595201</v>
      </c>
      <c r="AF2478" s="21">
        <v>-1</v>
      </c>
      <c r="AG2478" s="21">
        <v>-1</v>
      </c>
      <c r="AH2478" s="21">
        <v>-1</v>
      </c>
      <c r="AI2478" s="21">
        <v>2.6800962264833762E-3</v>
      </c>
      <c r="AJ2478" s="21">
        <v>5.3746166391531788E-3</v>
      </c>
      <c r="AK2478" s="21">
        <v>4.19757094894566E-2</v>
      </c>
      <c r="AL2478" s="21">
        <v>0.12985224749979074</v>
      </c>
      <c r="AM2478" s="21">
        <v>4.0544501263124436E-2</v>
      </c>
      <c r="AN2478" s="21">
        <v>0.14289635895192931</v>
      </c>
      <c r="AO2478" s="21">
        <v>1.4194410556836059</v>
      </c>
      <c r="AP2478" s="21">
        <v>4.0257202346389747</v>
      </c>
      <c r="AQ2478" s="21">
        <v>31.920118189170363</v>
      </c>
      <c r="AR2478" s="21">
        <v>0.74808807755538909</v>
      </c>
      <c r="AS2478" s="21">
        <v>1.0606720996024874</v>
      </c>
      <c r="AT2478" s="21">
        <v>-1</v>
      </c>
      <c r="AU2478" s="21">
        <v>-1</v>
      </c>
      <c r="AV2478" s="21">
        <v>0.85116602556255672</v>
      </c>
      <c r="AW2478" s="21">
        <v>59.693303915391688</v>
      </c>
      <c r="AX2478" s="21">
        <v>59.871069451471548</v>
      </c>
      <c r="AY2478" s="21">
        <v>0.20417104587587054</v>
      </c>
      <c r="AZ2478" s="21">
        <v>6.5704867244515848</v>
      </c>
      <c r="BA2478" s="26">
        <v>1415.0057409260864</v>
      </c>
    </row>
    <row r="2479" spans="1:100" x14ac:dyDescent="0.25">
      <c r="A2479">
        <v>5632</v>
      </c>
      <c r="B2479" t="s">
        <v>2767</v>
      </c>
      <c r="C2479" s="26">
        <v>3</v>
      </c>
      <c r="D2479" s="21">
        <v>5.2132177342495654</v>
      </c>
      <c r="E2479" s="21">
        <v>1.5422553687918596E-2</v>
      </c>
      <c r="F2479" s="21">
        <v>1.6817596370421375E-2</v>
      </c>
      <c r="G2479" s="21">
        <v>3.3024891364683437E-2</v>
      </c>
      <c r="H2479" s="21">
        <v>1.3048591045384625E-2</v>
      </c>
      <c r="I2479" s="21">
        <v>0</v>
      </c>
      <c r="J2479" s="21">
        <v>0.78291546272307877</v>
      </c>
      <c r="K2479" s="21">
        <v>1.3048591045384625E-2</v>
      </c>
      <c r="L2479" s="21">
        <v>-1</v>
      </c>
      <c r="M2479" s="21">
        <v>-1</v>
      </c>
      <c r="N2479" s="21">
        <v>0.26097182090769283</v>
      </c>
      <c r="O2479" s="21">
        <v>6.0291580883373257</v>
      </c>
      <c r="P2479" s="21">
        <v>-0.27947870956573462</v>
      </c>
      <c r="Q2479" s="21">
        <v>-3.5438076099196109E-2</v>
      </c>
      <c r="R2479" s="21">
        <v>1.9716910302408949E-2</v>
      </c>
      <c r="S2479" s="21">
        <v>0.33333333333333337</v>
      </c>
      <c r="T2479" s="21">
        <v>0.41135460915123961</v>
      </c>
      <c r="U2479" s="21">
        <v>0.19659786255733641</v>
      </c>
      <c r="V2479" s="21">
        <v>-3.3107651630861065E-3</v>
      </c>
      <c r="W2479" s="21">
        <v>36.99705795333756</v>
      </c>
      <c r="X2479" s="21">
        <v>1.5761874865079242</v>
      </c>
      <c r="Y2479" s="21">
        <v>-1</v>
      </c>
      <c r="Z2479" s="21">
        <v>-1</v>
      </c>
      <c r="AA2479" s="21">
        <v>67.134537487879641</v>
      </c>
      <c r="AB2479" s="21">
        <v>0.47251761460415292</v>
      </c>
      <c r="AC2479" s="21">
        <v>-8.1347690836456335E-2</v>
      </c>
      <c r="AD2479" s="21">
        <v>0.21118532871709728</v>
      </c>
      <c r="AE2479" s="21">
        <v>30.117762624239695</v>
      </c>
      <c r="AF2479" s="21">
        <v>-1</v>
      </c>
      <c r="AG2479" s="21">
        <v>-1</v>
      </c>
      <c r="AH2479" s="21">
        <v>-1</v>
      </c>
      <c r="AI2479" s="21">
        <v>0</v>
      </c>
      <c r="AJ2479" s="21">
        <v>-3.3107651630861065E-3</v>
      </c>
      <c r="AK2479" s="21">
        <v>-5.1745750432542204E-3</v>
      </c>
      <c r="AL2479" s="21">
        <v>0.14130512829053682</v>
      </c>
      <c r="AM2479" s="21">
        <v>-9.0639258081793614E-2</v>
      </c>
      <c r="AN2479" s="21">
        <v>0.45142248737087315</v>
      </c>
      <c r="AO2479" s="21">
        <v>-2.2918543272611118</v>
      </c>
      <c r="AP2479" s="21">
        <v>11.992087825724514</v>
      </c>
      <c r="AQ2479" s="21">
        <v>37.779973416060635</v>
      </c>
      <c r="AR2479" s="21">
        <v>0.93797503987882325</v>
      </c>
      <c r="AS2479" s="21">
        <v>1.5892360775533076</v>
      </c>
      <c r="AT2479" s="21">
        <v>-1</v>
      </c>
      <c r="AU2479" s="21">
        <v>-1</v>
      </c>
      <c r="AV2479" s="21">
        <v>5.2741801667092414E-2</v>
      </c>
      <c r="AW2479" s="21">
        <v>85.15578340194152</v>
      </c>
      <c r="AX2479" s="21">
        <v>84.824706885632907</v>
      </c>
      <c r="AY2479" s="21">
        <v>0.40808065366208984</v>
      </c>
      <c r="AZ2479" s="21">
        <v>37.308461787955473</v>
      </c>
      <c r="BA2479" s="26">
        <v>1448.2371290478522</v>
      </c>
    </row>
    <row r="2480" spans="1:100" x14ac:dyDescent="0.25">
      <c r="A2480">
        <v>5633</v>
      </c>
      <c r="B2480" t="s">
        <v>2768</v>
      </c>
      <c r="C2480" s="26">
        <v>3</v>
      </c>
      <c r="D2480" s="21">
        <v>2.4623618117777233</v>
      </c>
      <c r="E2480" s="21">
        <v>-5.5109969108820822E-2</v>
      </c>
      <c r="F2480" s="21">
        <v>3.9909777179712419E-2</v>
      </c>
      <c r="G2480" s="21">
        <v>8.8030676845110206E-2</v>
      </c>
      <c r="H2480" s="21">
        <v>4.0996418268546109E-2</v>
      </c>
      <c r="I2480" s="21">
        <v>0</v>
      </c>
      <c r="J2480" s="21">
        <v>2.459785096112761</v>
      </c>
      <c r="K2480" s="21">
        <v>4.0996418268546109E-2</v>
      </c>
      <c r="L2480" s="21">
        <v>-1.0000000000000002</v>
      </c>
      <c r="M2480" s="21">
        <v>-1.0000000000000002</v>
      </c>
      <c r="N2480" s="21">
        <v>0.81992836537092251</v>
      </c>
      <c r="O2480" s="21">
        <v>5.0101775847355903</v>
      </c>
      <c r="P2480" s="21">
        <v>0.28361794118378014</v>
      </c>
      <c r="Q2480" s="21">
        <v>0.46202201218469419</v>
      </c>
      <c r="R2480" s="21">
        <v>0.19209542701683677</v>
      </c>
      <c r="S2480" s="21">
        <v>0.33333333333333354</v>
      </c>
      <c r="T2480" s="21">
        <v>0.25157478571643299</v>
      </c>
      <c r="U2480" s="21">
        <v>2.1465768871628821E-2</v>
      </c>
      <c r="V2480" s="21">
        <v>-7.8907342956904533E-2</v>
      </c>
      <c r="W2480" s="21">
        <v>19.458805067837783</v>
      </c>
      <c r="X2480" s="21">
        <v>7.4572170909407473E-2</v>
      </c>
      <c r="Y2480" s="21">
        <v>-1.0000000000000002</v>
      </c>
      <c r="Z2480" s="21">
        <v>-1.0000000000000002</v>
      </c>
      <c r="AA2480" s="21">
        <v>17.579791598569393</v>
      </c>
      <c r="AB2480" s="21">
        <v>-4.003043903285726E-2</v>
      </c>
      <c r="AC2480" s="21">
        <v>5.5009152332060697E-2</v>
      </c>
      <c r="AD2480" s="21">
        <v>-5.6400891224907962E-2</v>
      </c>
      <c r="AE2480" s="21">
        <v>-2.0711088962852271</v>
      </c>
      <c r="AF2480" s="21">
        <v>-1.0000000000000002</v>
      </c>
      <c r="AG2480" s="21">
        <v>-1.0000000000000002</v>
      </c>
      <c r="AH2480" s="21">
        <v>-1.0000000000000002</v>
      </c>
      <c r="AI2480" s="21">
        <v>0</v>
      </c>
      <c r="AJ2480" s="21">
        <v>-7.8907342956904533E-2</v>
      </c>
      <c r="AK2480" s="21">
        <v>2.2715626101088866E-2</v>
      </c>
      <c r="AL2480" s="21">
        <v>0.25123772140569678</v>
      </c>
      <c r="AM2480" s="21">
        <v>0.3362291392600234</v>
      </c>
      <c r="AN2480" s="21">
        <v>0.11352377564988288</v>
      </c>
      <c r="AO2480" s="21">
        <v>8.5193066120060301</v>
      </c>
      <c r="AP2480" s="21">
        <v>4.0942829982755562</v>
      </c>
      <c r="AQ2480" s="21">
        <v>21.918590163950544</v>
      </c>
      <c r="AR2480" s="21">
        <v>0.52746654496449075</v>
      </c>
      <c r="AS2480" s="21">
        <v>0.11556858917795375</v>
      </c>
      <c r="AT2480" s="21">
        <v>-1.0000000000000002</v>
      </c>
      <c r="AU2480" s="21">
        <v>-1.0000000000000002</v>
      </c>
      <c r="AV2480" s="21">
        <v>0.28012610386194697</v>
      </c>
      <c r="AW2480" s="21">
        <v>26.68425218158055</v>
      </c>
      <c r="AX2480" s="21">
        <v>18.793517885890093</v>
      </c>
      <c r="AY2480" s="21">
        <v>-6.2004434505443753E-2</v>
      </c>
      <c r="AZ2480" s="21">
        <v>-64.366270984169589</v>
      </c>
      <c r="BA2480" s="26">
        <v>1375.5048106377008</v>
      </c>
    </row>
    <row r="2481" spans="1:100" x14ac:dyDescent="0.25">
      <c r="A2481">
        <v>5634</v>
      </c>
      <c r="B2481" t="s">
        <v>2769</v>
      </c>
      <c r="C2481" s="26">
        <v>2</v>
      </c>
      <c r="D2481" s="21">
        <v>3.4030848162814524</v>
      </c>
      <c r="E2481" s="21">
        <v>-7.3045016106724564E-2</v>
      </c>
      <c r="F2481" s="21">
        <v>-0.1049527914783189</v>
      </c>
      <c r="G2481" s="21">
        <v>-9.7762522412082886E-2</v>
      </c>
      <c r="H2481" s="21">
        <v>3.2002462821808443E-2</v>
      </c>
      <c r="I2481" s="21">
        <v>0</v>
      </c>
      <c r="J2481" s="21">
        <v>1.9201477693085063</v>
      </c>
      <c r="K2481" s="21">
        <v>3.2002462821808443E-2</v>
      </c>
      <c r="L2481" s="21">
        <v>-1</v>
      </c>
      <c r="M2481" s="21">
        <v>-1</v>
      </c>
      <c r="N2481" s="21">
        <v>0.64004925643616883</v>
      </c>
      <c r="O2481" s="21">
        <v>5.8394002919522734</v>
      </c>
      <c r="P2481" s="21">
        <v>-0.20215567971433895</v>
      </c>
      <c r="Q2481" s="21">
        <v>-0.18423128668792366</v>
      </c>
      <c r="R2481" s="21">
        <v>-5.9018023461635927E-2</v>
      </c>
      <c r="S2481" s="21">
        <v>0.32083686719898025</v>
      </c>
      <c r="T2481" s="21">
        <v>0.24365498323847345</v>
      </c>
      <c r="U2481" s="21">
        <v>2.7440889939345618E-2</v>
      </c>
      <c r="V2481" s="21">
        <v>-6.0025087399908084E-3</v>
      </c>
      <c r="W2481" s="21">
        <v>21.150729094948979</v>
      </c>
      <c r="X2481" s="21">
        <v>0.57041867636626653</v>
      </c>
      <c r="Y2481" s="21">
        <v>-1</v>
      </c>
      <c r="Z2481" s="21">
        <v>-1</v>
      </c>
      <c r="AA2481" s="21">
        <v>35.893865223798358</v>
      </c>
      <c r="AB2481" s="21">
        <v>6.1142451914941241E-2</v>
      </c>
      <c r="AC2481" s="21">
        <v>6.1334720511352435E-2</v>
      </c>
      <c r="AD2481" s="21">
        <v>5.722686051173792E-2</v>
      </c>
      <c r="AE2481" s="21">
        <v>12.436436136603058</v>
      </c>
      <c r="AF2481" s="21">
        <v>-1</v>
      </c>
      <c r="AG2481" s="21">
        <v>-1</v>
      </c>
      <c r="AH2481" s="21">
        <v>-1</v>
      </c>
      <c r="AI2481" s="21">
        <v>-3.5584663329488809E-3</v>
      </c>
      <c r="AJ2481" s="21">
        <v>-6.0025087399908084E-3</v>
      </c>
      <c r="AK2481" s="21">
        <v>0.15824711066856453</v>
      </c>
      <c r="AL2481" s="21">
        <v>1.3580846320682793E-2</v>
      </c>
      <c r="AM2481" s="21">
        <v>0.17596851973506863</v>
      </c>
      <c r="AN2481" s="21">
        <v>7.472340479985129E-3</v>
      </c>
      <c r="AO2481" s="21">
        <v>4.8678669821287199</v>
      </c>
      <c r="AP2481" s="21">
        <v>0.57729430819386085</v>
      </c>
      <c r="AQ2481" s="21">
        <v>26.139041715458738</v>
      </c>
      <c r="AR2481" s="21">
        <v>0.62083526846732129</v>
      </c>
      <c r="AS2481" s="21">
        <v>0.64915248121821656</v>
      </c>
      <c r="AT2481" s="21">
        <v>-1</v>
      </c>
      <c r="AU2481" s="21">
        <v>-1</v>
      </c>
      <c r="AV2481" s="21">
        <v>-2.6602948826250805E-2</v>
      </c>
      <c r="AW2481" s="21">
        <v>46.808732097153531</v>
      </c>
      <c r="AX2481" s="21">
        <v>46.817701527808524</v>
      </c>
      <c r="AY2481" s="21">
        <v>0.10492528996104535</v>
      </c>
      <c r="AZ2481" s="21">
        <v>-10.816627405849559</v>
      </c>
      <c r="BA2481" s="26">
        <v>1432.9285799795689</v>
      </c>
    </row>
    <row r="2482" spans="1:100" x14ac:dyDescent="0.25">
      <c r="A2482">
        <v>5635</v>
      </c>
      <c r="B2482" t="s">
        <v>2770</v>
      </c>
      <c r="C2482" s="26">
        <v>3</v>
      </c>
      <c r="D2482" s="21">
        <v>5.0898484165612858</v>
      </c>
      <c r="E2482" s="21">
        <v>0.10744612314272942</v>
      </c>
      <c r="F2482" s="21">
        <v>0.44729052986017509</v>
      </c>
      <c r="G2482" s="21">
        <v>0.44729052986017509</v>
      </c>
      <c r="H2482" s="21">
        <v>0.29421394306957704</v>
      </c>
      <c r="I2482" s="21">
        <v>0</v>
      </c>
      <c r="J2482" s="21">
        <v>17.652836584174626</v>
      </c>
      <c r="K2482" s="21">
        <v>0.29421394306957704</v>
      </c>
      <c r="L2482" s="21">
        <v>-0.99999999999999867</v>
      </c>
      <c r="M2482" s="21">
        <v>-0.99999999999999867</v>
      </c>
      <c r="N2482" s="21">
        <v>5.8842788613915404</v>
      </c>
      <c r="O2482" s="21">
        <v>23.189975530596072</v>
      </c>
      <c r="P2482" s="21">
        <v>8.41308111714382E-3</v>
      </c>
      <c r="Q2482" s="21">
        <v>8.8769491672511303E-2</v>
      </c>
      <c r="R2482" s="21">
        <v>-8.7723125416233061E-3</v>
      </c>
      <c r="S2482" s="21">
        <v>0.33333333333333304</v>
      </c>
      <c r="T2482" s="21">
        <v>0.35593519208535551</v>
      </c>
      <c r="U2482" s="21">
        <v>9.3261086626852646E-2</v>
      </c>
      <c r="V2482" s="21">
        <v>0</v>
      </c>
      <c r="W2482" s="21">
        <v>19.532626759038575</v>
      </c>
      <c r="X2482" s="21">
        <v>0.7747644038404754</v>
      </c>
      <c r="Y2482" s="21">
        <v>-0.99999999999999867</v>
      </c>
      <c r="Z2482" s="21">
        <v>-0.99999999999999867</v>
      </c>
      <c r="AA2482" s="21">
        <v>76.089617240094043</v>
      </c>
      <c r="AB2482" s="21">
        <v>0.179982632532071</v>
      </c>
      <c r="AC2482" s="21">
        <v>0.43924736018405963</v>
      </c>
      <c r="AD2482" s="21">
        <v>0.51208526315581082</v>
      </c>
      <c r="AE2482" s="21">
        <v>56.565762793597081</v>
      </c>
      <c r="AF2482" s="21">
        <v>-0.99999999999999867</v>
      </c>
      <c r="AG2482" s="21">
        <v>-0.99999999999999867</v>
      </c>
      <c r="AH2482" s="21">
        <v>-0.99999999999999867</v>
      </c>
      <c r="AI2482" s="21">
        <v>1.7002852875259846E-2</v>
      </c>
      <c r="AJ2482" s="21">
        <v>0</v>
      </c>
      <c r="AK2482" s="21">
        <v>-4.2530595638936367E-3</v>
      </c>
      <c r="AL2482" s="21">
        <v>-0.29411049323525562</v>
      </c>
      <c r="AM2482" s="21">
        <v>3.7633266218442318E-2</v>
      </c>
      <c r="AN2482" s="21">
        <v>-2.0021967656751037E-2</v>
      </c>
      <c r="AO2482" s="21">
        <v>0.91956635764158912</v>
      </c>
      <c r="AP2482" s="21">
        <v>-1.9711016575950557</v>
      </c>
      <c r="AQ2482" s="21">
        <v>37.185463343213208</v>
      </c>
      <c r="AR2482" s="21">
        <v>0.78252961204554139</v>
      </c>
      <c r="AS2482" s="21">
        <v>1.068978346910052</v>
      </c>
      <c r="AT2482" s="21">
        <v>-0.99999999999999867</v>
      </c>
      <c r="AU2482" s="21">
        <v>-0.99999999999999867</v>
      </c>
      <c r="AV2482" s="21">
        <v>0.43851821731855245</v>
      </c>
      <c r="AW2482" s="21">
        <v>97.308491113095045</v>
      </c>
      <c r="AX2482" s="21">
        <v>97.648548170600236</v>
      </c>
      <c r="AY2482" s="21">
        <v>0.26692531321272112</v>
      </c>
      <c r="AZ2482" s="21">
        <v>36.705001949293113</v>
      </c>
      <c r="BA2482" s="26">
        <v>1503.0751597671886</v>
      </c>
    </row>
    <row r="2483" spans="1:100" x14ac:dyDescent="0.25">
      <c r="A2483">
        <v>5636</v>
      </c>
      <c r="B2483" t="s">
        <v>2771</v>
      </c>
      <c r="C2483" s="26">
        <v>3</v>
      </c>
      <c r="D2483" s="21">
        <v>2.5709171676422553</v>
      </c>
      <c r="E2483" s="21">
        <v>-1.9389228144706366E-2</v>
      </c>
      <c r="F2483" s="21">
        <v>-0.17177455301546615</v>
      </c>
      <c r="G2483" s="21">
        <v>-0.17177455301546615</v>
      </c>
      <c r="H2483" s="21">
        <v>9.4697090127210448E-2</v>
      </c>
      <c r="I2483" s="21">
        <v>0</v>
      </c>
      <c r="J2483" s="21">
        <v>5.6818254076326262</v>
      </c>
      <c r="K2483" s="21">
        <v>9.4697090127210448E-2</v>
      </c>
      <c r="L2483" s="21">
        <v>-1.0000000000000004</v>
      </c>
      <c r="M2483" s="21">
        <v>-1.0000000000000004</v>
      </c>
      <c r="N2483" s="21">
        <v>1.8939418025442087</v>
      </c>
      <c r="O2483" s="21">
        <v>8.080968022259416</v>
      </c>
      <c r="P2483" s="21">
        <v>-1.8505991827017471E-2</v>
      </c>
      <c r="Q2483" s="21">
        <v>0.21479025439784843</v>
      </c>
      <c r="R2483" s="21">
        <v>5.4334663291770439E-2</v>
      </c>
      <c r="S2483" s="21">
        <v>0.33333333333333359</v>
      </c>
      <c r="T2483" s="21">
        <v>0.34173150336024904</v>
      </c>
      <c r="U2483" s="21">
        <v>0.27242567426176412</v>
      </c>
      <c r="V2483" s="21">
        <v>0</v>
      </c>
      <c r="W2483" s="21">
        <v>34.111736833125441</v>
      </c>
      <c r="X2483" s="21">
        <v>1.6747255831264856</v>
      </c>
      <c r="Y2483" s="21">
        <v>-1.0000000000000004</v>
      </c>
      <c r="Z2483" s="21">
        <v>-1.0000000000000004</v>
      </c>
      <c r="AA2483" s="21">
        <v>19.071360062113321</v>
      </c>
      <c r="AB2483" s="21">
        <v>-7.1474505293828872E-2</v>
      </c>
      <c r="AC2483" s="21">
        <v>-0.17751362447465327</v>
      </c>
      <c r="AD2483" s="21">
        <v>-5.2906098917595686E-2</v>
      </c>
      <c r="AE2483" s="21">
        <v>-15.094711434303887</v>
      </c>
      <c r="AF2483" s="21">
        <v>-1.0000000000000004</v>
      </c>
      <c r="AG2483" s="21">
        <v>-1.0000000000000004</v>
      </c>
      <c r="AH2483" s="21">
        <v>-1.0000000000000004</v>
      </c>
      <c r="AI2483" s="21">
        <v>2.6511280241269673E-2</v>
      </c>
      <c r="AJ2483" s="21">
        <v>0</v>
      </c>
      <c r="AK2483" s="21">
        <v>0.31736873553347555</v>
      </c>
      <c r="AL2483" s="21">
        <v>0.48388442464303966</v>
      </c>
      <c r="AM2483" s="21">
        <v>0.13778035035750588</v>
      </c>
      <c r="AN2483" s="21">
        <v>-9.9756241395239226E-2</v>
      </c>
      <c r="AO2483" s="21">
        <v>5.0313524366050224</v>
      </c>
      <c r="AP2483" s="21">
        <v>-7.4483911665781499E-2</v>
      </c>
      <c r="AQ2483" s="21">
        <v>39.793562240758078</v>
      </c>
      <c r="AR2483" s="21">
        <v>0.94749051095534675</v>
      </c>
      <c r="AS2483" s="21">
        <v>1.7694226732536962</v>
      </c>
      <c r="AT2483" s="21">
        <v>-1.0000000000000004</v>
      </c>
      <c r="AU2483" s="21">
        <v>-1.0000000000000004</v>
      </c>
      <c r="AV2483" s="21">
        <v>-0.11743988972369585</v>
      </c>
      <c r="AW2483" s="21">
        <v>27.077844172706961</v>
      </c>
      <c r="AX2483" s="21">
        <v>27.60806977753235</v>
      </c>
      <c r="AY2483" s="21">
        <v>9.9932878002690739E-2</v>
      </c>
      <c r="AZ2483" s="21">
        <v>-43.437435348826845</v>
      </c>
      <c r="BA2483" s="26">
        <v>1315.4301750069942</v>
      </c>
      <c r="CU2483" t="e">
        <v>#N/A</v>
      </c>
      <c r="CV2483" t="e">
        <v>#N/A</v>
      </c>
    </row>
    <row r="2484" spans="1:100" x14ac:dyDescent="0.25">
      <c r="A2484">
        <v>5637</v>
      </c>
      <c r="B2484" t="s">
        <v>2772</v>
      </c>
      <c r="C2484" s="26">
        <v>2</v>
      </c>
      <c r="D2484" s="21">
        <v>2.5311579532488064</v>
      </c>
      <c r="E2484" s="21">
        <v>-0.26672445592487259</v>
      </c>
      <c r="F2484" s="21">
        <v>-0.58723575334024269</v>
      </c>
      <c r="G2484" s="21">
        <v>-0.58223557643246537</v>
      </c>
      <c r="H2484" s="21">
        <v>-6.8225111432971178E-2</v>
      </c>
      <c r="I2484" s="21">
        <v>0</v>
      </c>
      <c r="J2484" s="21">
        <v>-4.0935066859782703</v>
      </c>
      <c r="K2484" s="21">
        <v>-6.8225111432971178E-2</v>
      </c>
      <c r="L2484" s="21">
        <v>-1</v>
      </c>
      <c r="M2484" s="21">
        <v>-1</v>
      </c>
      <c r="N2484" s="21">
        <v>-1.3645022286594233</v>
      </c>
      <c r="O2484" s="21">
        <v>-0.40721436476283834</v>
      </c>
      <c r="P2484" s="21">
        <v>-1.1830385164948423</v>
      </c>
      <c r="Q2484" s="21">
        <v>-2.4768091310002589</v>
      </c>
      <c r="R2484" s="21">
        <v>-0.81201155528803115</v>
      </c>
      <c r="S2484" s="21">
        <v>0.3021014694887369</v>
      </c>
      <c r="T2484" s="21">
        <v>0.16455375794956828</v>
      </c>
      <c r="U2484" s="21">
        <v>-7.0508662902959901E-2</v>
      </c>
      <c r="V2484" s="21">
        <v>-1.8954235228493859E-2</v>
      </c>
      <c r="W2484" s="21">
        <v>14.968723767664146</v>
      </c>
      <c r="X2484" s="21">
        <v>0.11665771355601962</v>
      </c>
      <c r="Y2484" s="21">
        <v>-1</v>
      </c>
      <c r="Z2484" s="21">
        <v>-1</v>
      </c>
      <c r="AA2484" s="21">
        <v>23.166111956727246</v>
      </c>
      <c r="AB2484" s="21">
        <v>-4.8726232807331696E-2</v>
      </c>
      <c r="AC2484" s="21">
        <v>-4.8575659114296371E-2</v>
      </c>
      <c r="AD2484" s="21">
        <v>-5.173965678527094E-2</v>
      </c>
      <c r="AE2484" s="21">
        <v>2.3146204603605049</v>
      </c>
      <c r="AF2484" s="21">
        <v>-1</v>
      </c>
      <c r="AG2484" s="21">
        <v>-1</v>
      </c>
      <c r="AH2484" s="21">
        <v>-1</v>
      </c>
      <c r="AI2484" s="21">
        <v>-1.0660449765363296E-2</v>
      </c>
      <c r="AJ2484" s="21">
        <v>-1.8954235228493859E-2</v>
      </c>
      <c r="AK2484" s="21">
        <v>0.29061054486850674</v>
      </c>
      <c r="AL2484" s="21">
        <v>-0.1187825878792594</v>
      </c>
      <c r="AM2484" s="21">
        <v>0.33013530517261963</v>
      </c>
      <c r="AN2484" s="21">
        <v>-0.14669444495756584</v>
      </c>
      <c r="AO2484" s="21">
        <v>8.7935571654375995</v>
      </c>
      <c r="AP2484" s="21">
        <v>-3.3483958751150187</v>
      </c>
      <c r="AQ2484" s="21">
        <v>19.557860722772318</v>
      </c>
      <c r="AR2484" s="21">
        <v>0.47597059278890697</v>
      </c>
      <c r="AS2484" s="21">
        <v>0.18067829601351337</v>
      </c>
      <c r="AT2484" s="21">
        <v>-1</v>
      </c>
      <c r="AU2484" s="21">
        <v>-1</v>
      </c>
      <c r="AV2484" s="21">
        <v>-1.025855686008712</v>
      </c>
      <c r="AW2484" s="21">
        <v>32.140927660612192</v>
      </c>
      <c r="AX2484" s="21">
        <v>31.957739501636077</v>
      </c>
      <c r="AY2484" s="21">
        <v>-8.0561392591944614E-3</v>
      </c>
      <c r="AZ2484" s="21">
        <v>-30.610128763658324</v>
      </c>
      <c r="BA2484" s="26">
        <v>1381.7863815669123</v>
      </c>
    </row>
    <row r="2485" spans="1:100" x14ac:dyDescent="0.25">
      <c r="A2485">
        <v>5638</v>
      </c>
      <c r="B2485" t="s">
        <v>2773</v>
      </c>
      <c r="C2485" s="26">
        <v>3</v>
      </c>
      <c r="D2485" s="21">
        <v>5.0776897409059449</v>
      </c>
      <c r="E2485" s="21">
        <v>0.10736675303189934</v>
      </c>
      <c r="F2485" s="21">
        <v>0.41435954668432773</v>
      </c>
      <c r="G2485" s="21">
        <v>0.41435954668432773</v>
      </c>
      <c r="H2485" s="21">
        <v>0.42600263103568198</v>
      </c>
      <c r="I2485" s="21">
        <v>0</v>
      </c>
      <c r="J2485" s="21">
        <v>25.56015786214093</v>
      </c>
      <c r="K2485" s="21">
        <v>0.42600263103568198</v>
      </c>
      <c r="L2485" s="21">
        <v>-0.99999999999999989</v>
      </c>
      <c r="M2485" s="21">
        <v>-0.99999999999999989</v>
      </c>
      <c r="N2485" s="21">
        <v>8.5200526207136384</v>
      </c>
      <c r="O2485" s="21">
        <v>31.052207149731185</v>
      </c>
      <c r="P2485" s="21">
        <v>1.9020679388156496</v>
      </c>
      <c r="Q2485" s="21">
        <v>-4.6781345605958709E-2</v>
      </c>
      <c r="R2485" s="21">
        <v>0.18946596560062207</v>
      </c>
      <c r="S2485" s="21">
        <v>0.33333333333333343</v>
      </c>
      <c r="T2485" s="21">
        <v>0.37653639370770414</v>
      </c>
      <c r="U2485" s="21">
        <v>0.59069750170809598</v>
      </c>
      <c r="V2485" s="21">
        <v>0.10595440895087095</v>
      </c>
      <c r="W2485" s="21">
        <v>39.220760266572903</v>
      </c>
      <c r="X2485" s="21">
        <v>3.3296970651017581</v>
      </c>
      <c r="Y2485" s="21">
        <v>-0.99999999999999989</v>
      </c>
      <c r="Z2485" s="21">
        <v>-0.99999999999999989</v>
      </c>
      <c r="AA2485" s="21">
        <v>65.293565721651945</v>
      </c>
      <c r="AB2485" s="21">
        <v>0.1232191919862112</v>
      </c>
      <c r="AC2485" s="21">
        <v>0.39715481493561894</v>
      </c>
      <c r="AD2485" s="21">
        <v>-2.7072171322611929E-3</v>
      </c>
      <c r="AE2485" s="21">
        <v>25.883339489478445</v>
      </c>
      <c r="AF2485" s="21">
        <v>-0.99999999999999989</v>
      </c>
      <c r="AG2485" s="21">
        <v>-0.99999999999999989</v>
      </c>
      <c r="AH2485" s="21">
        <v>-0.99999999999999989</v>
      </c>
      <c r="AI2485" s="21">
        <v>0</v>
      </c>
      <c r="AJ2485" s="21">
        <v>0.10595440895087095</v>
      </c>
      <c r="AK2485" s="21">
        <v>-0.14479415194587913</v>
      </c>
      <c r="AL2485" s="21">
        <v>3.7574607680214422E-2</v>
      </c>
      <c r="AM2485" s="21">
        <v>-0.17861085030951634</v>
      </c>
      <c r="AN2485" s="21">
        <v>-4.8319184234203741E-2</v>
      </c>
      <c r="AO2485" s="21">
        <v>-5.1892420174673042</v>
      </c>
      <c r="AP2485" s="21">
        <v>-1.0201065674540222</v>
      </c>
      <c r="AQ2485" s="21">
        <v>64.780918128713836</v>
      </c>
      <c r="AR2485" s="21">
        <v>1.4065216377000049</v>
      </c>
      <c r="AS2485" s="21">
        <v>3.7556996961374387</v>
      </c>
      <c r="AT2485" s="21">
        <v>-0.99999999999999989</v>
      </c>
      <c r="AU2485" s="21">
        <v>-0.99999999999999989</v>
      </c>
      <c r="AV2485" s="21">
        <v>0.60382551228495007</v>
      </c>
      <c r="AW2485" s="21">
        <v>95.325666303929111</v>
      </c>
      <c r="AX2485" s="21">
        <v>105.92110719901623</v>
      </c>
      <c r="AY2485" s="21">
        <v>0.25672905555935921</v>
      </c>
      <c r="AZ2485" s="21">
        <v>38.79457141119012</v>
      </c>
      <c r="BA2485" s="26">
        <v>1485.413394828309</v>
      </c>
    </row>
    <row r="2486" spans="1:100" x14ac:dyDescent="0.25">
      <c r="A2486">
        <v>5639</v>
      </c>
      <c r="B2486" t="s">
        <v>2774</v>
      </c>
      <c r="C2486" s="26">
        <v>3</v>
      </c>
      <c r="D2486" s="21">
        <v>2.8399388477758771</v>
      </c>
      <c r="E2486" s="21">
        <v>0</v>
      </c>
      <c r="F2486" s="21">
        <v>1.116081852181941E-2</v>
      </c>
      <c r="G2486" s="21">
        <v>1.116081852181941E-2</v>
      </c>
      <c r="H2486" s="21">
        <v>0.25361589621686265</v>
      </c>
      <c r="I2486" s="21">
        <v>0</v>
      </c>
      <c r="J2486" s="21">
        <v>15.21695377301176</v>
      </c>
      <c r="K2486" s="21">
        <v>0.25361589621686265</v>
      </c>
      <c r="L2486" s="21">
        <v>-0.99999999999999822</v>
      </c>
      <c r="M2486" s="21">
        <v>-0.99999999999999822</v>
      </c>
      <c r="N2486" s="21">
        <v>5.0723179243372529</v>
      </c>
      <c r="O2486" s="21">
        <v>18.068053439309459</v>
      </c>
      <c r="P2486" s="21">
        <v>-0.38477019933332723</v>
      </c>
      <c r="Q2486" s="21">
        <v>-6.0504315678558712E-2</v>
      </c>
      <c r="R2486" s="21">
        <v>-4.7971733792550549E-2</v>
      </c>
      <c r="S2486" s="21">
        <v>0.33333333333333282</v>
      </c>
      <c r="T2486" s="21">
        <v>0.32461593154088664</v>
      </c>
      <c r="U2486" s="21">
        <v>5.2717361984200607E-2</v>
      </c>
      <c r="V2486" s="21">
        <v>0</v>
      </c>
      <c r="W2486" s="21">
        <v>18.28202922566231</v>
      </c>
      <c r="X2486" s="21">
        <v>0.60648541480171314</v>
      </c>
      <c r="Y2486" s="21">
        <v>-0.99999999999999822</v>
      </c>
      <c r="Z2486" s="21">
        <v>-0.99999999999999822</v>
      </c>
      <c r="AA2486" s="21">
        <v>22.732643258673001</v>
      </c>
      <c r="AB2486" s="21">
        <v>-0.10221063144419035</v>
      </c>
      <c r="AC2486" s="21">
        <v>0.41887005549243039</v>
      </c>
      <c r="AD2486" s="21">
        <v>-0.22668770871217536</v>
      </c>
      <c r="AE2486" s="21">
        <v>4.4985857668032425</v>
      </c>
      <c r="AF2486" s="21">
        <v>-0.99999999999999822</v>
      </c>
      <c r="AG2486" s="21">
        <v>-0.99999999999999822</v>
      </c>
      <c r="AH2486" s="21">
        <v>-0.99999999999999822</v>
      </c>
      <c r="AI2486" s="21">
        <v>0</v>
      </c>
      <c r="AJ2486" s="21">
        <v>0</v>
      </c>
      <c r="AK2486" s="21">
        <v>3.6796429939870215E-3</v>
      </c>
      <c r="AL2486" s="21">
        <v>-0.23075176974306383</v>
      </c>
      <c r="AM2486" s="21">
        <v>0.62723407265987807</v>
      </c>
      <c r="AN2486" s="21">
        <v>2.5319187886830505E-2</v>
      </c>
      <c r="AO2486" s="21">
        <v>15.699250031466894</v>
      </c>
      <c r="AP2486" s="21">
        <v>-0.52077915154455612</v>
      </c>
      <c r="AQ2486" s="21">
        <v>33.498982998674052</v>
      </c>
      <c r="AR2486" s="21">
        <v>0.7106666268584203</v>
      </c>
      <c r="AS2486" s="21">
        <v>0.86010131101857601</v>
      </c>
      <c r="AT2486" s="21">
        <v>-0.99999999999999822</v>
      </c>
      <c r="AU2486" s="21">
        <v>-0.99999999999999822</v>
      </c>
      <c r="AV2486" s="21">
        <v>-3.6810915270731139E-2</v>
      </c>
      <c r="AW2486" s="21">
        <v>40.279917546437886</v>
      </c>
      <c r="AX2486" s="21">
        <v>40.279917546437886</v>
      </c>
      <c r="AY2486" s="21">
        <v>7.0141209181915048E-2</v>
      </c>
      <c r="AZ2486" s="21">
        <v>-27.489088350486622</v>
      </c>
      <c r="BA2486" s="26">
        <v>1393.3815683346982</v>
      </c>
    </row>
    <row r="2487" spans="1:100" x14ac:dyDescent="0.25">
      <c r="A2487">
        <v>5641</v>
      </c>
      <c r="B2487" t="s">
        <v>2775</v>
      </c>
      <c r="C2487" s="26">
        <v>3</v>
      </c>
      <c r="D2487" s="21">
        <v>4.8931765757132295</v>
      </c>
      <c r="E2487" s="21">
        <v>0</v>
      </c>
      <c r="F2487" s="21">
        <v>0.15866446813381152</v>
      </c>
      <c r="G2487" s="21">
        <v>0.15866446813381152</v>
      </c>
      <c r="H2487" s="21">
        <v>9.4620218365855213E-2</v>
      </c>
      <c r="I2487" s="21">
        <v>0</v>
      </c>
      <c r="J2487" s="21">
        <v>5.677213101951315</v>
      </c>
      <c r="K2487" s="21">
        <v>9.4620218365855213E-2</v>
      </c>
      <c r="L2487" s="21">
        <v>-0.99999999999999956</v>
      </c>
      <c r="M2487" s="21">
        <v>-0.99999999999999956</v>
      </c>
      <c r="N2487" s="21">
        <v>1.8924043673171043</v>
      </c>
      <c r="O2487" s="21">
        <v>10.729054145798354</v>
      </c>
      <c r="P2487" s="21">
        <v>0.39549372740130462</v>
      </c>
      <c r="Q2487" s="21">
        <v>-1.1209112714335117</v>
      </c>
      <c r="R2487" s="21">
        <v>-0.24523086763155807</v>
      </c>
      <c r="S2487" s="21">
        <v>0.33333333333333326</v>
      </c>
      <c r="T2487" s="21">
        <v>0.33157437209012264</v>
      </c>
      <c r="U2487" s="21">
        <v>7.6946070262014277E-2</v>
      </c>
      <c r="V2487" s="21">
        <v>-2.6996556100736188E-2</v>
      </c>
      <c r="W2487" s="21">
        <v>24.809480048755162</v>
      </c>
      <c r="X2487" s="21">
        <v>0.71433347025803029</v>
      </c>
      <c r="Y2487" s="21">
        <v>-0.99999999999999956</v>
      </c>
      <c r="Z2487" s="21">
        <v>-0.99999999999999956</v>
      </c>
      <c r="AA2487" s="21">
        <v>55.301063087796194</v>
      </c>
      <c r="AB2487" s="21">
        <v>0.16378541803361174</v>
      </c>
      <c r="AC2487" s="21">
        <v>0.259776768042147</v>
      </c>
      <c r="AD2487" s="21">
        <v>0.19117409205769337</v>
      </c>
      <c r="AE2487" s="21">
        <v>30.736813906672591</v>
      </c>
      <c r="AF2487" s="21">
        <v>-0.99999999999999956</v>
      </c>
      <c r="AG2487" s="21">
        <v>-0.99999999999999956</v>
      </c>
      <c r="AH2487" s="21">
        <v>-0.99999999999999956</v>
      </c>
      <c r="AI2487" s="21">
        <v>0</v>
      </c>
      <c r="AJ2487" s="21">
        <v>-2.6996556100736188E-2</v>
      </c>
      <c r="AK2487" s="21">
        <v>-0.22006032010819021</v>
      </c>
      <c r="AL2487" s="21">
        <v>-9.0063753721389611E-2</v>
      </c>
      <c r="AM2487" s="21">
        <v>-0.1080669758319424</v>
      </c>
      <c r="AN2487" s="21">
        <v>0.4890352582351658</v>
      </c>
      <c r="AO2487" s="21">
        <v>-3.801975996339511</v>
      </c>
      <c r="AP2487" s="21">
        <v>11.775562687272195</v>
      </c>
      <c r="AQ2487" s="21">
        <v>30.486693150706458</v>
      </c>
      <c r="AR2487" s="21">
        <v>0.71485721958473381</v>
      </c>
      <c r="AS2487" s="21">
        <v>0.80895368862388517</v>
      </c>
      <c r="AT2487" s="21">
        <v>-0.99999999999999956</v>
      </c>
      <c r="AU2487" s="21">
        <v>-0.99999999999999956</v>
      </c>
      <c r="AV2487" s="21">
        <v>-8.656639949774661E-2</v>
      </c>
      <c r="AW2487" s="21">
        <v>77.805679920866737</v>
      </c>
      <c r="AX2487" s="21">
        <v>75.106024310793089</v>
      </c>
      <c r="AY2487" s="21">
        <v>0.15158281115844738</v>
      </c>
      <c r="AZ2487" s="21">
        <v>0.30860488225373461</v>
      </c>
      <c r="BA2487" s="26">
        <v>1383.4854078445346</v>
      </c>
    </row>
    <row r="2488" spans="1:100" x14ac:dyDescent="0.25">
      <c r="A2488">
        <v>5642</v>
      </c>
      <c r="B2488" t="s">
        <v>2776</v>
      </c>
      <c r="C2488" s="26">
        <v>3</v>
      </c>
      <c r="D2488" s="21">
        <v>3.283353529294665</v>
      </c>
      <c r="E2488" s="21">
        <v>0</v>
      </c>
      <c r="F2488" s="21">
        <v>0</v>
      </c>
      <c r="G2488" s="21">
        <v>0</v>
      </c>
      <c r="H2488" s="21">
        <v>3.0487454735834349E-2</v>
      </c>
      <c r="I2488" s="21">
        <v>0</v>
      </c>
      <c r="J2488" s="21">
        <v>1.8292472841500618</v>
      </c>
      <c r="K2488" s="21">
        <v>3.0487454735834349E-2</v>
      </c>
      <c r="L2488" s="21">
        <v>-1.0000000000000002</v>
      </c>
      <c r="M2488" s="21">
        <v>-1.0000000000000002</v>
      </c>
      <c r="N2488" s="21">
        <v>0.60974909471668703</v>
      </c>
      <c r="O2488" s="21">
        <v>5.1126008134447254</v>
      </c>
      <c r="P2488" s="21">
        <v>2.1048022722205881</v>
      </c>
      <c r="Q2488" s="21">
        <v>-2.199637022606922E-2</v>
      </c>
      <c r="R2488" s="21">
        <v>0.18976919736059247</v>
      </c>
      <c r="S2488" s="21">
        <v>0.26693251650837141</v>
      </c>
      <c r="T2488" s="21">
        <v>9.8904977977870387E-2</v>
      </c>
      <c r="U2488" s="21">
        <v>0.15250962794841433</v>
      </c>
      <c r="V2488" s="21">
        <v>0</v>
      </c>
      <c r="W2488" s="21">
        <v>19.514386707952848</v>
      </c>
      <c r="X2488" s="21">
        <v>0.69777053558570989</v>
      </c>
      <c r="Y2488" s="21">
        <v>-1.0000000000000002</v>
      </c>
      <c r="Z2488" s="21">
        <v>-1.0000000000000002</v>
      </c>
      <c r="AA2488" s="21">
        <v>10.481241541218887</v>
      </c>
      <c r="AB2488" s="21">
        <v>-7.7910579885308723E-2</v>
      </c>
      <c r="AC2488" s="21">
        <v>-7.4731865259436078E-2</v>
      </c>
      <c r="AD2488" s="21">
        <v>-3.181584213714661E-2</v>
      </c>
      <c r="AE2488" s="21">
        <v>-9.2229143640945708</v>
      </c>
      <c r="AF2488" s="21">
        <v>-1.0000000000000002</v>
      </c>
      <c r="AG2488" s="21">
        <v>-1.0000000000000002</v>
      </c>
      <c r="AH2488" s="21">
        <v>-1.0000000000000002</v>
      </c>
      <c r="AI2488" s="21">
        <v>0</v>
      </c>
      <c r="AJ2488" s="21">
        <v>0</v>
      </c>
      <c r="AK2488" s="21">
        <v>1.6909598476313625E-2</v>
      </c>
      <c r="AL2488" s="21">
        <v>6.6354649963430337E-2</v>
      </c>
      <c r="AM2488" s="21">
        <v>0.24187612464374769</v>
      </c>
      <c r="AN2488" s="21">
        <v>2.9852709718882431E-2</v>
      </c>
      <c r="AO2488" s="21">
        <v>6.1314511084752619</v>
      </c>
      <c r="AP2488" s="21">
        <v>1.0780909927892128</v>
      </c>
      <c r="AQ2488" s="21">
        <v>21.343633992102909</v>
      </c>
      <c r="AR2488" s="21">
        <v>0.51834712243465619</v>
      </c>
      <c r="AS2488" s="21">
        <v>0.7282579903215437</v>
      </c>
      <c r="AT2488" s="21">
        <v>-1.0000000000000002</v>
      </c>
      <c r="AU2488" s="21">
        <v>-1.0000000000000002</v>
      </c>
      <c r="AV2488" s="21">
        <v>0.18976919736059247</v>
      </c>
      <c r="AW2488" s="21">
        <v>16.671933347452818</v>
      </c>
      <c r="AX2488" s="21">
        <v>16.671933347452818</v>
      </c>
      <c r="AY2488" s="21">
        <v>-1.7640012632337564E-2</v>
      </c>
      <c r="AZ2488" s="21">
        <v>-38.708241192087527</v>
      </c>
      <c r="BA2488" s="26">
        <v>1332.8820888612513</v>
      </c>
    </row>
    <row r="2489" spans="1:100" x14ac:dyDescent="0.25">
      <c r="A2489">
        <v>5648</v>
      </c>
      <c r="B2489" t="s">
        <v>2777</v>
      </c>
      <c r="C2489" s="26">
        <v>3</v>
      </c>
      <c r="D2489" s="21">
        <v>4.6858116236113441</v>
      </c>
      <c r="E2489" s="21">
        <v>7.5337125075874544E-3</v>
      </c>
      <c r="F2489" s="21">
        <v>0.40612537830616408</v>
      </c>
      <c r="G2489" s="21">
        <v>0.40612537830616408</v>
      </c>
      <c r="H2489" s="21">
        <v>0.50068892111208529</v>
      </c>
      <c r="I2489" s="21">
        <v>0</v>
      </c>
      <c r="J2489" s="21">
        <v>30.041335266725113</v>
      </c>
      <c r="K2489" s="21">
        <v>0.50068892111208529</v>
      </c>
      <c r="L2489" s="21">
        <v>-1.0000000000000004</v>
      </c>
      <c r="M2489" s="21">
        <v>-1.0000000000000004</v>
      </c>
      <c r="N2489" s="21">
        <v>10.013778422241703</v>
      </c>
      <c r="O2489" s="21">
        <v>35.1332722686426</v>
      </c>
      <c r="P2489" s="21">
        <v>-0.10637669925471874</v>
      </c>
      <c r="Q2489" s="21">
        <v>-2.1077344459995642</v>
      </c>
      <c r="R2489" s="21">
        <v>-0.73936871681297756</v>
      </c>
      <c r="S2489" s="21">
        <v>0.33333333333333343</v>
      </c>
      <c r="T2489" s="21">
        <v>0.40216947940268755</v>
      </c>
      <c r="U2489" s="21">
        <v>6.8430476656332173E-2</v>
      </c>
      <c r="V2489" s="21">
        <v>1.1944532357187187E-3</v>
      </c>
      <c r="W2489" s="21">
        <v>12.177552860639482</v>
      </c>
      <c r="X2489" s="21">
        <v>0.56770203132133756</v>
      </c>
      <c r="Y2489" s="21">
        <v>-1.0000000000000004</v>
      </c>
      <c r="Z2489" s="21">
        <v>-1.0000000000000004</v>
      </c>
      <c r="AA2489" s="21">
        <v>36.202538570753426</v>
      </c>
      <c r="AB2489" s="21">
        <v>0.25921220646920889</v>
      </c>
      <c r="AC2489" s="21">
        <v>0.13696404839109058</v>
      </c>
      <c r="AD2489" s="21">
        <v>9.9110833678238988E-2</v>
      </c>
      <c r="AE2489" s="21">
        <v>24.764354426926932</v>
      </c>
      <c r="AF2489" s="21">
        <v>-1.0000000000000004</v>
      </c>
      <c r="AG2489" s="21">
        <v>-1.0000000000000004</v>
      </c>
      <c r="AH2489" s="21">
        <v>-1.0000000000000004</v>
      </c>
      <c r="AI2489" s="21">
        <v>-8.3370112726239599E-4</v>
      </c>
      <c r="AJ2489" s="21">
        <v>1.1944532357187187E-3</v>
      </c>
      <c r="AK2489" s="21">
        <v>7.8806019192160626E-2</v>
      </c>
      <c r="AL2489" s="21">
        <v>-7.345483209279878E-2</v>
      </c>
      <c r="AM2489" s="21">
        <v>0.22326888408868575</v>
      </c>
      <c r="AN2489" s="21">
        <v>6.5928255989842227E-2</v>
      </c>
      <c r="AO2489" s="21">
        <v>5.9757521981779496</v>
      </c>
      <c r="AP2489" s="21">
        <v>1.2809322392820606</v>
      </c>
      <c r="AQ2489" s="21">
        <v>42.218888127364579</v>
      </c>
      <c r="AR2489" s="21">
        <v>0.80512774262807163</v>
      </c>
      <c r="AS2489" s="21">
        <v>1.0683909524334225</v>
      </c>
      <c r="AT2489" s="21">
        <v>-1.0000000000000004</v>
      </c>
      <c r="AU2489" s="21">
        <v>-1.0000000000000004</v>
      </c>
      <c r="AV2489" s="21">
        <v>-0.33324333850681381</v>
      </c>
      <c r="AW2489" s="21">
        <v>72.616743078678113</v>
      </c>
      <c r="AX2489" s="21">
        <v>72.719514379704748</v>
      </c>
      <c r="AY2489" s="21">
        <v>0.15227922715342804</v>
      </c>
      <c r="AZ2489" s="21">
        <v>21.411019014643031</v>
      </c>
      <c r="BA2489" s="26">
        <v>1411.4959085161681</v>
      </c>
    </row>
    <row r="2490" spans="1:100" x14ac:dyDescent="0.25">
      <c r="A2490">
        <v>5651</v>
      </c>
      <c r="B2490" t="s">
        <v>2778</v>
      </c>
      <c r="C2490" s="26">
        <v>3</v>
      </c>
      <c r="D2490" s="21">
        <v>4.721554877187816</v>
      </c>
      <c r="E2490" s="21">
        <v>7.8895221077916078E-2</v>
      </c>
      <c r="F2490" s="21">
        <v>-8.1620449423884696E-3</v>
      </c>
      <c r="G2490" s="21">
        <v>7.153923952053904E-3</v>
      </c>
      <c r="H2490" s="21">
        <v>4.8025105021305609E-2</v>
      </c>
      <c r="I2490" s="21">
        <v>0</v>
      </c>
      <c r="J2490" s="21">
        <v>2.8815063012783364</v>
      </c>
      <c r="K2490" s="21">
        <v>4.8025105021305609E-2</v>
      </c>
      <c r="L2490" s="21">
        <v>-1.0000000000000004</v>
      </c>
      <c r="M2490" s="21">
        <v>-1.0000000000000004</v>
      </c>
      <c r="N2490" s="21">
        <v>0.96050210042611195</v>
      </c>
      <c r="O2490" s="21">
        <v>7.6102151024182056</v>
      </c>
      <c r="P2490" s="21">
        <v>0.45388233417532831</v>
      </c>
      <c r="Q2490" s="21">
        <v>0.10933636322123808</v>
      </c>
      <c r="R2490" s="21">
        <v>1.0525168556053838E-2</v>
      </c>
      <c r="S2490" s="21">
        <v>0.33333333333333326</v>
      </c>
      <c r="T2490" s="21">
        <v>0.3319497786043748</v>
      </c>
      <c r="U2490" s="21">
        <v>-7.6792437109305584E-2</v>
      </c>
      <c r="V2490" s="21">
        <v>-1.2652761814912691E-3</v>
      </c>
      <c r="W2490" s="21">
        <v>21.568011745024236</v>
      </c>
      <c r="X2490" s="21">
        <v>0.30111304666127425</v>
      </c>
      <c r="Y2490" s="21">
        <v>-1.0000000000000004</v>
      </c>
      <c r="Z2490" s="21">
        <v>-1.0000000000000004</v>
      </c>
      <c r="AA2490" s="21">
        <v>19.036428289493006</v>
      </c>
      <c r="AB2490" s="21">
        <v>-8.4584387441983322E-2</v>
      </c>
      <c r="AC2490" s="21">
        <v>-1.8732691158254558E-2</v>
      </c>
      <c r="AD2490" s="21">
        <v>5.2474906118492468E-2</v>
      </c>
      <c r="AE2490" s="21">
        <v>-2.5421086240872732</v>
      </c>
      <c r="AF2490" s="21">
        <v>-1.0000000000000004</v>
      </c>
      <c r="AG2490" s="21">
        <v>-1.0000000000000004</v>
      </c>
      <c r="AH2490" s="21">
        <v>-1.0000000000000004</v>
      </c>
      <c r="AI2490" s="21">
        <v>0</v>
      </c>
      <c r="AJ2490" s="21">
        <v>-1.2652761814912691E-3</v>
      </c>
      <c r="AK2490" s="21">
        <v>-0.20135988834622678</v>
      </c>
      <c r="AL2490" s="21">
        <v>-5.738093483028929E-3</v>
      </c>
      <c r="AM2490" s="21">
        <v>-9.8928838999889301E-2</v>
      </c>
      <c r="AN2490" s="21">
        <v>3.8222413748359468E-2</v>
      </c>
      <c r="AO2490" s="21">
        <v>-3.4800204167283662</v>
      </c>
      <c r="AP2490" s="21">
        <v>0.92686987629384088</v>
      </c>
      <c r="AQ2490" s="21">
        <v>24.449518046302558</v>
      </c>
      <c r="AR2490" s="21">
        <v>0.58722539864691137</v>
      </c>
      <c r="AS2490" s="21">
        <v>0.34913815168257978</v>
      </c>
      <c r="AT2490" s="21">
        <v>-1.0000000000000004</v>
      </c>
      <c r="AU2490" s="21">
        <v>-1.0000000000000004</v>
      </c>
      <c r="AV2490" s="21">
        <v>1.767909250810773E-2</v>
      </c>
      <c r="AW2490" s="21">
        <v>27.573513268205069</v>
      </c>
      <c r="AX2490" s="21">
        <v>27.446985650055936</v>
      </c>
      <c r="AY2490" s="21">
        <v>-0.11766551923493493</v>
      </c>
      <c r="AZ2490" s="21">
        <v>-61.408172037455707</v>
      </c>
      <c r="BA2490" s="26">
        <v>1303.4280967684442</v>
      </c>
      <c r="CU2490" t="e">
        <v>#N/A</v>
      </c>
      <c r="CV2490" t="e">
        <v>#N/A</v>
      </c>
    </row>
    <row r="2491" spans="1:100" x14ac:dyDescent="0.25">
      <c r="A2491">
        <v>5652</v>
      </c>
      <c r="B2491" t="s">
        <v>2775</v>
      </c>
      <c r="C2491" s="26">
        <v>3</v>
      </c>
      <c r="D2491" s="21">
        <v>3.2040017753961902</v>
      </c>
      <c r="E2491" s="21">
        <v>-0.10048559278546505</v>
      </c>
      <c r="F2491" s="21">
        <v>-4.0914712844494175E-2</v>
      </c>
      <c r="G2491" s="21">
        <v>-7.3661411688515879E-2</v>
      </c>
      <c r="H2491" s="21">
        <v>-8.3619885523138248E-4</v>
      </c>
      <c r="I2491" s="21">
        <v>0</v>
      </c>
      <c r="J2491" s="21">
        <v>-5.0171931313883866E-2</v>
      </c>
      <c r="K2491" s="21">
        <v>-8.3619885523138248E-4</v>
      </c>
      <c r="L2491" s="21">
        <v>-1.0000000000000004</v>
      </c>
      <c r="M2491" s="21">
        <v>-1.0000000000000004</v>
      </c>
      <c r="N2491" s="21">
        <v>-1.6723977104627356E-2</v>
      </c>
      <c r="O2491" s="21">
        <v>3.0801684323937897</v>
      </c>
      <c r="P2491" s="21">
        <v>-0.86184892149038539</v>
      </c>
      <c r="Q2491" s="21">
        <v>0.89926966440275424</v>
      </c>
      <c r="R2491" s="21">
        <v>0.2023429411713982</v>
      </c>
      <c r="S2491" s="21">
        <v>0.33745399621106192</v>
      </c>
      <c r="T2491" s="21">
        <v>0.15662822650271224</v>
      </c>
      <c r="U2491" s="21">
        <v>-0.22961915775984804</v>
      </c>
      <c r="V2491" s="21">
        <v>0</v>
      </c>
      <c r="W2491" s="21">
        <v>10.611970552366309</v>
      </c>
      <c r="X2491" s="21">
        <v>-0.60026331630100838</v>
      </c>
      <c r="Y2491" s="21">
        <v>-1.0000000000000004</v>
      </c>
      <c r="Z2491" s="21">
        <v>-1.0000000000000004</v>
      </c>
      <c r="AA2491" s="21">
        <v>-8.4463544636523604</v>
      </c>
      <c r="AB2491" s="21">
        <v>4.4694850435385326E-2</v>
      </c>
      <c r="AC2491" s="21">
        <v>-0.14610395560451023</v>
      </c>
      <c r="AD2491" s="21">
        <v>-0.28380425397467596</v>
      </c>
      <c r="AE2491" s="21">
        <v>-19.260667957190069</v>
      </c>
      <c r="AF2491" s="21">
        <v>-1.0000000000000004</v>
      </c>
      <c r="AG2491" s="21">
        <v>-1.0000000000000004</v>
      </c>
      <c r="AH2491" s="21">
        <v>-1.0000000000000004</v>
      </c>
      <c r="AI2491" s="21">
        <v>0</v>
      </c>
      <c r="AJ2491" s="21">
        <v>0</v>
      </c>
      <c r="AK2491" s="21">
        <v>0.24188959124753281</v>
      </c>
      <c r="AL2491" s="21">
        <v>-0.2062635815880724</v>
      </c>
      <c r="AM2491" s="21">
        <v>1.6131195207983777E-2</v>
      </c>
      <c r="AN2491" s="21">
        <v>1.4361443052988978E-2</v>
      </c>
      <c r="AO2491" s="21">
        <v>1.6127278364372586</v>
      </c>
      <c r="AP2491" s="21">
        <v>-0.6722818316156377</v>
      </c>
      <c r="AQ2491" s="21">
        <v>10.561798621052413</v>
      </c>
      <c r="AR2491" s="21">
        <v>0.26446306495392635</v>
      </c>
      <c r="AS2491" s="21">
        <v>-0.60109951515623961</v>
      </c>
      <c r="AT2491" s="21">
        <v>-1.0000000000000004</v>
      </c>
      <c r="AU2491" s="21">
        <v>-1.0000000000000004</v>
      </c>
      <c r="AV2491" s="21">
        <v>0.12868152948288225</v>
      </c>
      <c r="AW2491" s="21">
        <v>-6.038467862874203</v>
      </c>
      <c r="AX2491" s="21">
        <v>-6.038467862874203</v>
      </c>
      <c r="AY2491" s="21">
        <v>-0.21598552699816484</v>
      </c>
      <c r="AZ2491" s="21">
        <v>-65.650069189906418</v>
      </c>
      <c r="BA2491" s="26">
        <v>1261.6176466730233</v>
      </c>
      <c r="CU2491" t="e">
        <v>#N/A</v>
      </c>
      <c r="CV2491" t="e">
        <v>#N/A</v>
      </c>
    </row>
    <row r="2492" spans="1:100" x14ac:dyDescent="0.25">
      <c r="A2492">
        <v>5653</v>
      </c>
      <c r="B2492" t="s">
        <v>2779</v>
      </c>
      <c r="C2492" s="26">
        <v>3</v>
      </c>
      <c r="D2492" s="21">
        <v>5.0770528760600682</v>
      </c>
      <c r="E2492" s="21">
        <v>0</v>
      </c>
      <c r="F2492" s="21">
        <v>-8.5533659008324894E-2</v>
      </c>
      <c r="G2492" s="21">
        <v>-8.5533659008324894E-2</v>
      </c>
      <c r="H2492" s="21">
        <v>-3.5801522625100092E-2</v>
      </c>
      <c r="I2492" s="21">
        <v>0</v>
      </c>
      <c r="J2492" s="21">
        <v>-2.1480913575060052</v>
      </c>
      <c r="K2492" s="21">
        <v>-3.5801522625100092E-2</v>
      </c>
      <c r="L2492" s="21">
        <v>-1.0000000000000004</v>
      </c>
      <c r="M2492" s="21">
        <v>-1.0000000000000004</v>
      </c>
      <c r="N2492" s="21">
        <v>-0.71603045250200181</v>
      </c>
      <c r="O2492" s="21">
        <v>2.8434278595457321</v>
      </c>
      <c r="P2492" s="21">
        <v>0.46974234130555592</v>
      </c>
      <c r="Q2492" s="21">
        <v>-3.4185999569121215</v>
      </c>
      <c r="R2492" s="21">
        <v>-1.2287502187500516</v>
      </c>
      <c r="S2492" s="21">
        <v>0.33333333333333337</v>
      </c>
      <c r="T2492" s="21">
        <v>0.31569704450026526</v>
      </c>
      <c r="U2492" s="21">
        <v>-6.5634309887432615E-2</v>
      </c>
      <c r="V2492" s="21">
        <v>-1.8524788147265759E-2</v>
      </c>
      <c r="W2492" s="21">
        <v>24.026912096960007</v>
      </c>
      <c r="X2492" s="21">
        <v>0.31803978287459495</v>
      </c>
      <c r="Y2492" s="21">
        <v>-1.0000000000000004</v>
      </c>
      <c r="Z2492" s="21">
        <v>-1.0000000000000004</v>
      </c>
      <c r="AA2492" s="21">
        <v>46.825060937920242</v>
      </c>
      <c r="AB2492" s="21">
        <v>-1.5117524095912445E-2</v>
      </c>
      <c r="AC2492" s="21">
        <v>0.15851890098093169</v>
      </c>
      <c r="AD2492" s="21">
        <v>0.33713660430918696</v>
      </c>
      <c r="AE2492" s="21">
        <v>24.02689905971031</v>
      </c>
      <c r="AF2492" s="21">
        <v>-1.0000000000000004</v>
      </c>
      <c r="AG2492" s="21">
        <v>-1.0000000000000004</v>
      </c>
      <c r="AH2492" s="21">
        <v>-1.0000000000000004</v>
      </c>
      <c r="AI2492" s="21">
        <v>0</v>
      </c>
      <c r="AJ2492" s="21">
        <v>-1.8524788147265759E-2</v>
      </c>
      <c r="AK2492" s="21">
        <v>0.20925383575299794</v>
      </c>
      <c r="AL2492" s="21">
        <v>-7.005583247570317E-2</v>
      </c>
      <c r="AM2492" s="21">
        <v>0.38559261259289018</v>
      </c>
      <c r="AN2492" s="21">
        <v>0.69925037325533679</v>
      </c>
      <c r="AO2492" s="21">
        <v>10.686084493587243</v>
      </c>
      <c r="AP2492" s="21">
        <v>17.130980169004907</v>
      </c>
      <c r="AQ2492" s="21">
        <v>21.878820739454</v>
      </c>
      <c r="AR2492" s="21">
        <v>0.56487127979890006</v>
      </c>
      <c r="AS2492" s="21">
        <v>0.28223826024949483</v>
      </c>
      <c r="AT2492" s="21">
        <v>-1.0000000000000004</v>
      </c>
      <c r="AU2492" s="21">
        <v>-1.0000000000000004</v>
      </c>
      <c r="AV2492" s="21">
        <v>-1.3142838777583763</v>
      </c>
      <c r="AW2492" s="21">
        <v>66.799468966470926</v>
      </c>
      <c r="AX2492" s="21">
        <v>64.94699015174433</v>
      </c>
      <c r="AY2492" s="21">
        <v>0.21282401702222087</v>
      </c>
      <c r="AZ2492" s="21">
        <v>13.687783843074858</v>
      </c>
      <c r="BA2492" s="26">
        <v>1444.213315041429</v>
      </c>
      <c r="CU2492" t="e">
        <v>#N/A</v>
      </c>
      <c r="CV2492" t="e">
        <v>#N/A</v>
      </c>
    </row>
    <row r="2493" spans="1:100" x14ac:dyDescent="0.25">
      <c r="A2493">
        <v>5654</v>
      </c>
      <c r="B2493" t="s">
        <v>1069</v>
      </c>
      <c r="C2493" s="26">
        <v>3</v>
      </c>
      <c r="D2493" s="21">
        <v>4.9881606714816078</v>
      </c>
      <c r="E2493" s="21">
        <v>0</v>
      </c>
      <c r="F2493" s="21">
        <v>-0.32870030469725259</v>
      </c>
      <c r="G2493" s="21">
        <v>-0.32870030469725259</v>
      </c>
      <c r="H2493" s="21">
        <v>0.54143060827124734</v>
      </c>
      <c r="I2493" s="21">
        <v>0</v>
      </c>
      <c r="J2493" s="21">
        <v>32.4858364962748</v>
      </c>
      <c r="K2493" s="21">
        <v>0.54143060827124734</v>
      </c>
      <c r="L2493" s="21">
        <v>-0.99999999999999978</v>
      </c>
      <c r="M2493" s="21">
        <v>-0.99999999999999978</v>
      </c>
      <c r="N2493" s="21">
        <v>10.828612165424937</v>
      </c>
      <c r="O2493" s="21">
        <v>37.145296863059158</v>
      </c>
      <c r="P2493" s="21">
        <v>0</v>
      </c>
      <c r="Q2493" s="21">
        <v>-1.5499402792140841E-2</v>
      </c>
      <c r="R2493" s="21">
        <v>-1.0061859025397732E-2</v>
      </c>
      <c r="S2493" s="21">
        <v>0.33333333333333337</v>
      </c>
      <c r="T2493" s="21">
        <v>0.33586941888888022</v>
      </c>
      <c r="U2493" s="21">
        <v>0.20962527593063332</v>
      </c>
      <c r="V2493" s="21">
        <v>0</v>
      </c>
      <c r="W2493" s="21">
        <v>13.495896795263993</v>
      </c>
      <c r="X2493" s="21">
        <v>0.96880933322904728</v>
      </c>
      <c r="Y2493" s="21">
        <v>-0.99999999999999978</v>
      </c>
      <c r="Z2493" s="21">
        <v>-0.99999999999999978</v>
      </c>
      <c r="AA2493" s="21">
        <v>63.733787464260018</v>
      </c>
      <c r="AB2493" s="21">
        <v>0.3065577323745266</v>
      </c>
      <c r="AC2493" s="21">
        <v>0.41359347411469416</v>
      </c>
      <c r="AD2493" s="21">
        <v>0.28480784407120713</v>
      </c>
      <c r="AE2493" s="21">
        <v>50.247952528021393</v>
      </c>
      <c r="AF2493" s="21">
        <v>-0.99999999999999978</v>
      </c>
      <c r="AG2493" s="21">
        <v>-0.99999999999999978</v>
      </c>
      <c r="AH2493" s="21">
        <v>-0.99999999999999978</v>
      </c>
      <c r="AI2493" s="21">
        <v>-1.875203027032888E-2</v>
      </c>
      <c r="AJ2493" s="21">
        <v>0</v>
      </c>
      <c r="AK2493" s="21">
        <v>-4.8918243913481124E-2</v>
      </c>
      <c r="AL2493" s="21">
        <v>-0.16912780084441839</v>
      </c>
      <c r="AM2493" s="21">
        <v>0.22700696721287755</v>
      </c>
      <c r="AN2493" s="21">
        <v>5.1800620505307211E-2</v>
      </c>
      <c r="AO2493" s="21">
        <v>5.4305829607545339</v>
      </c>
      <c r="AP2493" s="21">
        <v>0.44937650841058918</v>
      </c>
      <c r="AQ2493" s="21">
        <v>45.981733291538802</v>
      </c>
      <c r="AR2493" s="21">
        <v>0.87882802815284666</v>
      </c>
      <c r="AS2493" s="21">
        <v>1.5102399415002941</v>
      </c>
      <c r="AT2493" s="21">
        <v>-0.99999999999999978</v>
      </c>
      <c r="AU2493" s="21">
        <v>-0.99999999999999978</v>
      </c>
      <c r="AV2493" s="21">
        <v>-0.33876216372265044</v>
      </c>
      <c r="AW2493" s="21">
        <v>101.32846083572974</v>
      </c>
      <c r="AX2493" s="21">
        <v>100.95342023032316</v>
      </c>
      <c r="AY2493" s="21">
        <v>0.1661488380769198</v>
      </c>
      <c r="AZ2493" s="21">
        <v>-23.126489499150019</v>
      </c>
      <c r="BA2493" s="26">
        <v>1430.1283956139569</v>
      </c>
      <c r="CU2493" t="e">
        <v>#N/A</v>
      </c>
      <c r="CV2493" t="e">
        <v>#N/A</v>
      </c>
    </row>
    <row r="2494" spans="1:100" x14ac:dyDescent="0.25">
      <c r="A2494">
        <v>5657</v>
      </c>
      <c r="B2494" t="s">
        <v>2780</v>
      </c>
      <c r="C2494" s="26">
        <v>3</v>
      </c>
      <c r="D2494" s="21">
        <v>4.1739239916118223</v>
      </c>
      <c r="E2494" s="21">
        <v>-0.32662901764386687</v>
      </c>
      <c r="F2494" s="21">
        <v>-0.57381891697897891</v>
      </c>
      <c r="G2494" s="21">
        <v>-0.68077687507515783</v>
      </c>
      <c r="H2494" s="21">
        <v>-0.10677997993922675</v>
      </c>
      <c r="I2494" s="21">
        <v>0</v>
      </c>
      <c r="J2494" s="21">
        <v>-6.4067987963535975</v>
      </c>
      <c r="K2494" s="21">
        <v>-0.10677997993922675</v>
      </c>
      <c r="L2494" s="21">
        <v>-1.0000000000000013</v>
      </c>
      <c r="M2494" s="21">
        <v>-1.0000000000000013</v>
      </c>
      <c r="N2494" s="21">
        <v>-2.1355995987845349</v>
      </c>
      <c r="O2494" s="21">
        <v>-2.9136516798169385</v>
      </c>
      <c r="P2494" s="21">
        <v>-2.3144140086462812</v>
      </c>
      <c r="Q2494" s="21">
        <v>0.42034610092477098</v>
      </c>
      <c r="R2494" s="21">
        <v>-0.12440206838112312</v>
      </c>
      <c r="S2494" s="21">
        <v>0.33333333333333359</v>
      </c>
      <c r="T2494" s="21">
        <v>0.24639675983907383</v>
      </c>
      <c r="U2494" s="21">
        <v>0.41051309859447804</v>
      </c>
      <c r="V2494" s="21">
        <v>-1.3952803150917965E-2</v>
      </c>
      <c r="W2494" s="21">
        <v>43.322814742207775</v>
      </c>
      <c r="X2494" s="21">
        <v>2.1538525971626092</v>
      </c>
      <c r="Y2494" s="21">
        <v>-1.0000000000000013</v>
      </c>
      <c r="Z2494" s="21">
        <v>-1.0000000000000013</v>
      </c>
      <c r="AA2494" s="21">
        <v>78.732947262626851</v>
      </c>
      <c r="AB2494" s="21">
        <v>0.17477018907544936</v>
      </c>
      <c r="AC2494" s="21">
        <v>0.26964293479228624</v>
      </c>
      <c r="AD2494" s="21">
        <v>0.26627756790826823</v>
      </c>
      <c r="AE2494" s="21">
        <v>35.534534588800213</v>
      </c>
      <c r="AF2494" s="21">
        <v>-1.0000000000000013</v>
      </c>
      <c r="AG2494" s="21">
        <v>-1.0000000000000013</v>
      </c>
      <c r="AH2494" s="21">
        <v>-1.0000000000000013</v>
      </c>
      <c r="AI2494" s="21">
        <v>-3.1753196182412796E-4</v>
      </c>
      <c r="AJ2494" s="21">
        <v>-1.3952803150917965E-2</v>
      </c>
      <c r="AK2494" s="21">
        <v>-7.4713318164409764E-2</v>
      </c>
      <c r="AL2494" s="21">
        <v>0.15938831074645621</v>
      </c>
      <c r="AM2494" s="21">
        <v>-5.4420332843699286E-2</v>
      </c>
      <c r="AN2494" s="21">
        <v>4.6408995668899403E-2</v>
      </c>
      <c r="AO2494" s="21">
        <v>-1.7340749119145324</v>
      </c>
      <c r="AP2494" s="21">
        <v>1.9571664454547664</v>
      </c>
      <c r="AQ2494" s="21">
        <v>36.916015945854191</v>
      </c>
      <c r="AR2494" s="21">
        <v>0.97629038861596806</v>
      </c>
      <c r="AS2494" s="21">
        <v>2.0470726172233835</v>
      </c>
      <c r="AT2494" s="21">
        <v>-1.0000000000000013</v>
      </c>
      <c r="AU2494" s="21">
        <v>-1.0000000000000013</v>
      </c>
      <c r="AV2494" s="21">
        <v>-0.80517894345628116</v>
      </c>
      <c r="AW2494" s="21">
        <v>77.776462028264689</v>
      </c>
      <c r="AX2494" s="21">
        <v>76.374831073936392</v>
      </c>
      <c r="AY2494" s="21">
        <v>0.41998048766599305</v>
      </c>
      <c r="AZ2494" s="21">
        <v>5.5101911603216411</v>
      </c>
      <c r="BA2494" s="26">
        <v>1443.9365364964328</v>
      </c>
    </row>
    <row r="2495" spans="1:100" x14ac:dyDescent="0.25">
      <c r="A2495">
        <v>5658</v>
      </c>
      <c r="B2495" t="s">
        <v>2781</v>
      </c>
      <c r="C2495" s="26">
        <v>3</v>
      </c>
      <c r="D2495" s="21">
        <v>4.9312741921206076</v>
      </c>
      <c r="E2495" s="21">
        <v>-0.19811796568018739</v>
      </c>
      <c r="F2495" s="21">
        <v>9.964291763898428E-2</v>
      </c>
      <c r="G2495" s="21">
        <v>4.7241214525449465E-2</v>
      </c>
      <c r="H2495" s="21">
        <v>5.1797908028585166E-2</v>
      </c>
      <c r="I2495" s="21">
        <v>0</v>
      </c>
      <c r="J2495" s="21">
        <v>3.1078744817151089</v>
      </c>
      <c r="K2495" s="21">
        <v>5.1797908028585166E-2</v>
      </c>
      <c r="L2495" s="21">
        <v>-1.000000000000002</v>
      </c>
      <c r="M2495" s="21">
        <v>-1.000000000000002</v>
      </c>
      <c r="N2495" s="21">
        <v>1.0359581605717025</v>
      </c>
      <c r="O2495" s="21">
        <v>8.0863898883611629</v>
      </c>
      <c r="P2495" s="21">
        <v>0.22292178381379932</v>
      </c>
      <c r="Q2495" s="21">
        <v>1.1345411371021756</v>
      </c>
      <c r="R2495" s="21">
        <v>0.41155052492809707</v>
      </c>
      <c r="S2495" s="21">
        <v>0.33333333333333376</v>
      </c>
      <c r="T2495" s="21">
        <v>0.53499438172144387</v>
      </c>
      <c r="U2495" s="21">
        <v>0.21237038541812719</v>
      </c>
      <c r="V2495" s="21">
        <v>-1.8096446208798335E-2</v>
      </c>
      <c r="W2495" s="21">
        <v>40.432149849420838</v>
      </c>
      <c r="X2495" s="21">
        <v>1.7281320445201922</v>
      </c>
      <c r="Y2495" s="21">
        <v>-1.000000000000002</v>
      </c>
      <c r="Z2495" s="21">
        <v>-1.000000000000002</v>
      </c>
      <c r="AA2495" s="21">
        <v>68.094278450496802</v>
      </c>
      <c r="AB2495" s="21">
        <v>7.8868072267724978E-2</v>
      </c>
      <c r="AC2495" s="21">
        <v>0.39823173649722537</v>
      </c>
      <c r="AD2495" s="21">
        <v>6.7911752758006969E-2</v>
      </c>
      <c r="AE2495" s="21">
        <v>27.250578076147864</v>
      </c>
      <c r="AF2495" s="21">
        <v>-1.000000000000002</v>
      </c>
      <c r="AG2495" s="21">
        <v>-1.000000000000002</v>
      </c>
      <c r="AH2495" s="21">
        <v>-1.000000000000002</v>
      </c>
      <c r="AI2495" s="21">
        <v>0</v>
      </c>
      <c r="AJ2495" s="21">
        <v>-1.8096446208798335E-2</v>
      </c>
      <c r="AK2495" s="21">
        <v>0.22241433659176835</v>
      </c>
      <c r="AL2495" s="21">
        <v>1.2394026352418687E-2</v>
      </c>
      <c r="AM2495" s="21">
        <v>0.28593128180405369</v>
      </c>
      <c r="AN2495" s="21">
        <v>1.9337759322557699E-2</v>
      </c>
      <c r="AO2495" s="21">
        <v>8.2603537280601831</v>
      </c>
      <c r="AP2495" s="21">
        <v>0.54541411482603586</v>
      </c>
      <c r="AQ2495" s="21">
        <v>43.54002433113596</v>
      </c>
      <c r="AR2495" s="21">
        <v>1.0626016542641072</v>
      </c>
      <c r="AS2495" s="21">
        <v>1.7799299525487784</v>
      </c>
      <c r="AT2495" s="21">
        <v>-1.000000000000002</v>
      </c>
      <c r="AU2495" s="21">
        <v>-1.000000000000002</v>
      </c>
      <c r="AV2495" s="21">
        <v>0.45879173945354679</v>
      </c>
      <c r="AW2495" s="21">
        <v>76.726082453684043</v>
      </c>
      <c r="AX2495" s="21">
        <v>74.916437832804206</v>
      </c>
      <c r="AY2495" s="21">
        <v>0.16553296506267662</v>
      </c>
      <c r="AZ2495" s="21">
        <v>4.0987456560829223</v>
      </c>
      <c r="BA2495" s="26">
        <v>1459.2321538370991</v>
      </c>
      <c r="CU2495" t="e">
        <v>#N/A</v>
      </c>
      <c r="CV2495" t="e">
        <v>#N/A</v>
      </c>
    </row>
    <row r="2496" spans="1:100" x14ac:dyDescent="0.25">
      <c r="A2496">
        <v>5659</v>
      </c>
      <c r="B2496" t="s">
        <v>2782</v>
      </c>
      <c r="C2496" s="26">
        <v>2</v>
      </c>
      <c r="D2496" s="21">
        <v>4.38638269273899</v>
      </c>
      <c r="E2496" s="21">
        <v>0.1453730530697265</v>
      </c>
      <c r="F2496" s="21">
        <v>0.43893205982798356</v>
      </c>
      <c r="G2496" s="21">
        <v>0.44859216100968918</v>
      </c>
      <c r="H2496" s="21">
        <v>0.14503208159560807</v>
      </c>
      <c r="I2496" s="21">
        <v>0</v>
      </c>
      <c r="J2496" s="21">
        <v>8.7019248957364823</v>
      </c>
      <c r="K2496" s="21">
        <v>0.14503208159560807</v>
      </c>
      <c r="L2496" s="21">
        <v>-1</v>
      </c>
      <c r="M2496" s="21">
        <v>-1</v>
      </c>
      <c r="N2496" s="21">
        <v>2.9006416319121611</v>
      </c>
      <c r="O2496" s="21">
        <v>12.883893571621449</v>
      </c>
      <c r="P2496" s="21">
        <v>0.90401509142727954</v>
      </c>
      <c r="Q2496" s="21">
        <v>2.4011769872185491</v>
      </c>
      <c r="R2496" s="21">
        <v>0.79015519532865808</v>
      </c>
      <c r="S2496" s="21">
        <v>0.34196533285835284</v>
      </c>
      <c r="T2496" s="21">
        <v>0.33285978945495254</v>
      </c>
      <c r="U2496" s="21">
        <v>0.13790151616069682</v>
      </c>
      <c r="V2496" s="21">
        <v>8.6035387309047716E-3</v>
      </c>
      <c r="W2496" s="21">
        <v>28.1223605107146</v>
      </c>
      <c r="X2496" s="21">
        <v>1.0821384203810096</v>
      </c>
      <c r="Y2496" s="21">
        <v>-1</v>
      </c>
      <c r="Z2496" s="21">
        <v>-1</v>
      </c>
      <c r="AA2496" s="21">
        <v>50.247331426293293</v>
      </c>
      <c r="AB2496" s="21">
        <v>0.1850446379318306</v>
      </c>
      <c r="AC2496" s="21">
        <v>0.18528392711183295</v>
      </c>
      <c r="AD2496" s="21">
        <v>0.18011164547002714</v>
      </c>
      <c r="AE2496" s="21">
        <v>23.85110895185187</v>
      </c>
      <c r="AF2496" s="21">
        <v>-1</v>
      </c>
      <c r="AG2496" s="21">
        <v>-1</v>
      </c>
      <c r="AH2496" s="21">
        <v>-1</v>
      </c>
      <c r="AI2496" s="21">
        <v>4.4506517752384159E-3</v>
      </c>
      <c r="AJ2496" s="21">
        <v>8.6035387309047716E-3</v>
      </c>
      <c r="AK2496" s="21">
        <v>8.9769261065858336E-3</v>
      </c>
      <c r="AL2496" s="21">
        <v>0.16285103088266151</v>
      </c>
      <c r="AM2496" s="21">
        <v>2.1100470028746487E-3</v>
      </c>
      <c r="AN2496" s="21">
        <v>0.18133081321217911</v>
      </c>
      <c r="AO2496" s="21">
        <v>0.44074931373627768</v>
      </c>
      <c r="AP2496" s="21">
        <v>5.0044119765863027</v>
      </c>
      <c r="AQ2496" s="21">
        <v>33.560835410612931</v>
      </c>
      <c r="AR2496" s="21">
        <v>0.78420347514563915</v>
      </c>
      <c r="AS2496" s="21">
        <v>1.1774647640681517</v>
      </c>
      <c r="AT2496" s="21">
        <v>-1</v>
      </c>
      <c r="AU2496" s="21">
        <v>-1</v>
      </c>
      <c r="AV2496" s="21">
        <v>1.1002841057811126</v>
      </c>
      <c r="AW2496" s="21">
        <v>63.350051749333502</v>
      </c>
      <c r="AX2496" s="21">
        <v>63.575723013410965</v>
      </c>
      <c r="AY2496" s="21">
        <v>0.23233781059953368</v>
      </c>
      <c r="AZ2496" s="21">
        <v>11.505093231474165</v>
      </c>
      <c r="BA2496" s="26">
        <v>1471.8433903606256</v>
      </c>
    </row>
    <row r="2497" spans="1:100" x14ac:dyDescent="0.25">
      <c r="A2497">
        <v>5660</v>
      </c>
      <c r="B2497" t="s">
        <v>2783</v>
      </c>
      <c r="C2497" s="26">
        <v>3</v>
      </c>
      <c r="D2497" s="21">
        <v>4.0954665499742067</v>
      </c>
      <c r="E2497" s="21">
        <v>-1.0561993618435905E-2</v>
      </c>
      <c r="F2497" s="21">
        <v>0.71410540521666033</v>
      </c>
      <c r="G2497" s="21">
        <v>0.71410540521666033</v>
      </c>
      <c r="H2497" s="21">
        <v>-7.5801547062938873E-2</v>
      </c>
      <c r="I2497" s="21">
        <v>0</v>
      </c>
      <c r="J2497" s="21">
        <v>-4.5480928237763356</v>
      </c>
      <c r="K2497" s="21">
        <v>-7.5801547062938873E-2</v>
      </c>
      <c r="L2497" s="21">
        <v>-0.99999999999999956</v>
      </c>
      <c r="M2497" s="21">
        <v>-0.99999999999999956</v>
      </c>
      <c r="N2497" s="21">
        <v>-1.5160309412587782</v>
      </c>
      <c r="O2497" s="21">
        <v>0.26147913141453272</v>
      </c>
      <c r="P2497" s="21">
        <v>-6.2834116712847471E-2</v>
      </c>
      <c r="Q2497" s="21">
        <v>3.0220570690459476E-2</v>
      </c>
      <c r="R2497" s="21">
        <v>-0.10946803645429301</v>
      </c>
      <c r="S2497" s="21">
        <v>0.32978492407786464</v>
      </c>
      <c r="T2497" s="21">
        <v>0.28181090973513789</v>
      </c>
      <c r="U2497" s="21">
        <v>6.726112785084197E-2</v>
      </c>
      <c r="V2497" s="21">
        <v>0</v>
      </c>
      <c r="W2497" s="21">
        <v>30.186340349071326</v>
      </c>
      <c r="X2497" s="21">
        <v>0.88803477335327408</v>
      </c>
      <c r="Y2497" s="21">
        <v>-0.99999999999999956</v>
      </c>
      <c r="Z2497" s="21">
        <v>-0.99999999999999956</v>
      </c>
      <c r="AA2497" s="21">
        <v>57.413099364796366</v>
      </c>
      <c r="AB2497" s="21">
        <v>0.14406795279556989</v>
      </c>
      <c r="AC2497" s="21">
        <v>0.18759696055090816</v>
      </c>
      <c r="AD2497" s="21">
        <v>0.21505962769710799</v>
      </c>
      <c r="AE2497" s="21">
        <v>27.336227052179289</v>
      </c>
      <c r="AF2497" s="21">
        <v>-0.99999999999999956</v>
      </c>
      <c r="AG2497" s="21">
        <v>-0.99999999999999956</v>
      </c>
      <c r="AH2497" s="21">
        <v>-0.99999999999999956</v>
      </c>
      <c r="AI2497" s="21">
        <v>0</v>
      </c>
      <c r="AJ2497" s="21">
        <v>0</v>
      </c>
      <c r="AK2497" s="21">
        <v>0.25759321803056096</v>
      </c>
      <c r="AL2497" s="21">
        <v>-0.13693216787686871</v>
      </c>
      <c r="AM2497" s="21">
        <v>5.7738932224096026E-2</v>
      </c>
      <c r="AN2497" s="21">
        <v>0.83857136759437878</v>
      </c>
      <c r="AO2497" s="21">
        <v>2.7314393957552037</v>
      </c>
      <c r="AP2497" s="21">
        <v>20.279623350475127</v>
      </c>
      <c r="AQ2497" s="21">
        <v>25.638247525295004</v>
      </c>
      <c r="AR2497" s="21">
        <v>0.67885696166384468</v>
      </c>
      <c r="AS2497" s="21">
        <v>0.81223322629033545</v>
      </c>
      <c r="AT2497" s="21">
        <v>-0.99999999999999956</v>
      </c>
      <c r="AU2497" s="21">
        <v>-0.99999999999999956</v>
      </c>
      <c r="AV2497" s="21">
        <v>0.60463736876236751</v>
      </c>
      <c r="AW2497" s="21">
        <v>77.954201846685976</v>
      </c>
      <c r="AX2497" s="21">
        <v>77.954201846685976</v>
      </c>
      <c r="AY2497" s="21">
        <v>0.2520279536024625</v>
      </c>
      <c r="AZ2497" s="21">
        <v>16.159468464735603</v>
      </c>
      <c r="BA2497" s="26">
        <v>1438.6534926022157</v>
      </c>
      <c r="CU2497" t="e">
        <v>#N/A</v>
      </c>
      <c r="CV2497" t="e">
        <v>#N/A</v>
      </c>
    </row>
    <row r="2498" spans="1:100" x14ac:dyDescent="0.25">
      <c r="A2498">
        <v>5661</v>
      </c>
      <c r="B2498" t="s">
        <v>2458</v>
      </c>
      <c r="C2498" s="26">
        <v>3</v>
      </c>
      <c r="D2498" s="21">
        <v>5.8732675341748131</v>
      </c>
      <c r="E2498" s="21">
        <v>-8.248572941203465E-3</v>
      </c>
      <c r="F2498" s="21">
        <v>-0.2012651342476563</v>
      </c>
      <c r="G2498" s="21">
        <v>-0.2012651342476563</v>
      </c>
      <c r="H2498" s="21">
        <v>-0.17036151822191145</v>
      </c>
      <c r="I2498" s="21">
        <v>0</v>
      </c>
      <c r="J2498" s="21">
        <v>-10.221691093314687</v>
      </c>
      <c r="K2498" s="21">
        <v>-0.17036151822191145</v>
      </c>
      <c r="L2498" s="21">
        <v>-0.99999999999999956</v>
      </c>
      <c r="M2498" s="21">
        <v>-0.99999999999999956</v>
      </c>
      <c r="N2498" s="21">
        <v>-3.4072303644382296</v>
      </c>
      <c r="O2498" s="21">
        <v>-4.5496886933875329</v>
      </c>
      <c r="P2498" s="21">
        <v>-0.3076216743352066</v>
      </c>
      <c r="Q2498" s="21">
        <v>-0.56832191014686062</v>
      </c>
      <c r="R2498" s="21">
        <v>-0.16828457782459549</v>
      </c>
      <c r="S2498" s="21">
        <v>0.33333333333333326</v>
      </c>
      <c r="T2498" s="21">
        <v>0.35647751972025554</v>
      </c>
      <c r="U2498" s="21">
        <v>-3.1526084372128463E-2</v>
      </c>
      <c r="V2498" s="21">
        <v>6.8483912189590962E-3</v>
      </c>
      <c r="W2498" s="21">
        <v>33.419787124893247</v>
      </c>
      <c r="X2498" s="21">
        <v>0.8018231367708728</v>
      </c>
      <c r="Y2498" s="21">
        <v>-0.99999999999999956</v>
      </c>
      <c r="Z2498" s="21">
        <v>-0.99999999999999956</v>
      </c>
      <c r="AA2498" s="21">
        <v>40.768256726867982</v>
      </c>
      <c r="AB2498" s="21">
        <v>0.26918165960072893</v>
      </c>
      <c r="AC2498" s="21">
        <v>0.2206926389593632</v>
      </c>
      <c r="AD2498" s="21">
        <v>-0.33953921496410511</v>
      </c>
      <c r="AE2498" s="21">
        <v>7.5167541797993529</v>
      </c>
      <c r="AF2498" s="21">
        <v>-0.99999999999999956</v>
      </c>
      <c r="AG2498" s="21">
        <v>-0.99999999999999956</v>
      </c>
      <c r="AH2498" s="21">
        <v>-0.99999999999999956</v>
      </c>
      <c r="AI2498" s="21">
        <v>0</v>
      </c>
      <c r="AJ2498" s="21">
        <v>6.8483912189590962E-3</v>
      </c>
      <c r="AK2498" s="21">
        <v>0.75347962197860985</v>
      </c>
      <c r="AL2498" s="21">
        <v>8.6073047624161084E-2</v>
      </c>
      <c r="AM2498" s="21">
        <v>7.0710481805073659E-4</v>
      </c>
      <c r="AN2498" s="21">
        <v>0.15671606364689925</v>
      </c>
      <c r="AO2498" s="21">
        <v>3.7850757303443161</v>
      </c>
      <c r="AP2498" s="21">
        <v>4.3482668292932845</v>
      </c>
      <c r="AQ2498" s="21">
        <v>23.198096031578569</v>
      </c>
      <c r="AR2498" s="21">
        <v>0.66513315990041944</v>
      </c>
      <c r="AS2498" s="21">
        <v>0.63146161854896155</v>
      </c>
      <c r="AT2498" s="21">
        <v>-0.99999999999999956</v>
      </c>
      <c r="AU2498" s="21">
        <v>-0.99999999999999956</v>
      </c>
      <c r="AV2498" s="21">
        <v>-0.36954971207225173</v>
      </c>
      <c r="AW2498" s="21">
        <v>40.566834862773739</v>
      </c>
      <c r="AX2498" s="21">
        <v>41.251673984669658</v>
      </c>
      <c r="AY2498" s="21">
        <v>-4.2878624777181296E-2</v>
      </c>
      <c r="AZ2498" s="21">
        <v>-44.838546044557177</v>
      </c>
      <c r="BA2498" s="26">
        <v>1355.6606857995682</v>
      </c>
    </row>
    <row r="2499" spans="1:100" x14ac:dyDescent="0.25">
      <c r="A2499">
        <v>5662</v>
      </c>
      <c r="B2499" t="s">
        <v>2784</v>
      </c>
      <c r="C2499" s="26">
        <v>3</v>
      </c>
      <c r="D2499" s="21">
        <v>3.390645533917124</v>
      </c>
      <c r="E2499" s="21">
        <v>0</v>
      </c>
      <c r="F2499" s="21">
        <v>0.57063011387260199</v>
      </c>
      <c r="G2499" s="21">
        <v>0.57063011387260199</v>
      </c>
      <c r="H2499" s="21">
        <v>0.17219380621812236</v>
      </c>
      <c r="I2499" s="21">
        <v>-1.3896652348191749E-2</v>
      </c>
      <c r="J2499" s="21">
        <v>9.4978292321958335</v>
      </c>
      <c r="K2499" s="21">
        <v>0.1582971538699306</v>
      </c>
      <c r="L2499" s="21">
        <v>-1.0000000000000004</v>
      </c>
      <c r="M2499" s="21">
        <v>-1.0000000000000004</v>
      </c>
      <c r="N2499" s="21">
        <v>3.1659430773986119</v>
      </c>
      <c r="O2499" s="21">
        <v>13.45910487998556</v>
      </c>
      <c r="P2499" s="21">
        <v>3.1016369009477236</v>
      </c>
      <c r="Q2499" s="21">
        <v>-0.40830751037499591</v>
      </c>
      <c r="R2499" s="21">
        <v>6.5552795561536106E-2</v>
      </c>
      <c r="S2499" s="21">
        <v>0.33333333333333331</v>
      </c>
      <c r="T2499" s="21">
        <v>0.25511759602360179</v>
      </c>
      <c r="U2499" s="21">
        <v>7.9811242740317034E-2</v>
      </c>
      <c r="V2499" s="21">
        <v>-3.0021293959781255E-2</v>
      </c>
      <c r="W2499" s="21">
        <v>19.197748970701607</v>
      </c>
      <c r="X2499" s="21">
        <v>0.49280292542756821</v>
      </c>
      <c r="Y2499" s="21">
        <v>-1.0000000000000004</v>
      </c>
      <c r="Z2499" s="21">
        <v>-1.0000000000000004</v>
      </c>
      <c r="AA2499" s="21">
        <v>20.810334136630608</v>
      </c>
      <c r="AB2499" s="21">
        <v>-0.12749799835226699</v>
      </c>
      <c r="AC2499" s="21">
        <v>6.8650509674231128E-2</v>
      </c>
      <c r="AD2499" s="21">
        <v>8.9788136085384995E-2</v>
      </c>
      <c r="AE2499" s="21">
        <v>1.5470323703674591</v>
      </c>
      <c r="AF2499" s="21">
        <v>-1.0000000000000004</v>
      </c>
      <c r="AG2499" s="21">
        <v>-1.0000000000000004</v>
      </c>
      <c r="AH2499" s="21">
        <v>-1.0000000000000004</v>
      </c>
      <c r="AI2499" s="21">
        <v>0</v>
      </c>
      <c r="AJ2499" s="21">
        <v>-3.0021293959781255E-2</v>
      </c>
      <c r="AK2499" s="21">
        <v>0.1302537352648048</v>
      </c>
      <c r="AL2499" s="21">
        <v>0.1612974950647916</v>
      </c>
      <c r="AM2499" s="21">
        <v>0.36156136096503305</v>
      </c>
      <c r="AN2499" s="21">
        <v>0.19915534820764458</v>
      </c>
      <c r="AO2499" s="21">
        <v>9.6903027004498519</v>
      </c>
      <c r="AP2499" s="21">
        <v>5.7853711805150727</v>
      </c>
      <c r="AQ2499" s="21">
        <v>28.695578202897451</v>
      </c>
      <c r="AR2499" s="21">
        <v>0.63824087813747088</v>
      </c>
      <c r="AS2499" s="21">
        <v>0.65110007929749925</v>
      </c>
      <c r="AT2499" s="21">
        <v>-1.0000000000000004</v>
      </c>
      <c r="AU2499" s="21">
        <v>-1.0000000000000004</v>
      </c>
      <c r="AV2499" s="21">
        <v>0.63618290943413769</v>
      </c>
      <c r="AW2499" s="21">
        <v>40.054810197131253</v>
      </c>
      <c r="AX2499" s="21">
        <v>37.05268080115313</v>
      </c>
      <c r="AY2499" s="21">
        <v>0.13494106450413174</v>
      </c>
      <c r="AZ2499" s="21">
        <v>-21.518135101539507</v>
      </c>
      <c r="BA2499" s="26">
        <v>1378.108911338941</v>
      </c>
    </row>
    <row r="2500" spans="1:100" x14ac:dyDescent="0.25">
      <c r="A2500">
        <v>5663</v>
      </c>
      <c r="B2500" t="s">
        <v>2785</v>
      </c>
      <c r="C2500" s="26">
        <v>3</v>
      </c>
      <c r="D2500" s="21">
        <v>3.7008365426631933</v>
      </c>
      <c r="E2500" s="21">
        <v>-5.0507448429662569E-4</v>
      </c>
      <c r="F2500" s="21">
        <v>-4.2894613883425858E-2</v>
      </c>
      <c r="G2500" s="21">
        <v>-4.2894613883425858E-2</v>
      </c>
      <c r="H2500" s="21">
        <v>0.14163622599807335</v>
      </c>
      <c r="I2500" s="21">
        <v>0</v>
      </c>
      <c r="J2500" s="21">
        <v>8.4981735598843944</v>
      </c>
      <c r="K2500" s="21">
        <v>0.14163622599807335</v>
      </c>
      <c r="L2500" s="21">
        <v>-1.0000000000000002</v>
      </c>
      <c r="M2500" s="21">
        <v>-1.0000000000000002</v>
      </c>
      <c r="N2500" s="21">
        <v>2.8327245199614639</v>
      </c>
      <c r="O2500" s="21">
        <v>12.156115488664168</v>
      </c>
      <c r="P2500" s="21">
        <v>0.43296976543461607</v>
      </c>
      <c r="Q2500" s="21">
        <v>2.1834533918822547</v>
      </c>
      <c r="R2500" s="21">
        <v>0.62602245866239514</v>
      </c>
      <c r="S2500" s="21">
        <v>0.33333333333333331</v>
      </c>
      <c r="T2500" s="21">
        <v>0.39612695251808344</v>
      </c>
      <c r="U2500" s="21">
        <v>0.23044709793170651</v>
      </c>
      <c r="V2500" s="21">
        <v>-8.3110194565861606E-3</v>
      </c>
      <c r="W2500" s="21">
        <v>32.398405533138558</v>
      </c>
      <c r="X2500" s="21">
        <v>1.5331381842453322</v>
      </c>
      <c r="Y2500" s="21">
        <v>-1.0000000000000002</v>
      </c>
      <c r="Z2500" s="21">
        <v>-1.0000000000000002</v>
      </c>
      <c r="AA2500" s="21">
        <v>70.064453997138543</v>
      </c>
      <c r="AB2500" s="21">
        <v>0.43053720847777183</v>
      </c>
      <c r="AC2500" s="21">
        <v>5.0453925069596034E-2</v>
      </c>
      <c r="AD2500" s="21">
        <v>0.25980938655938401</v>
      </c>
      <c r="AE2500" s="21">
        <v>37.040026005337594</v>
      </c>
      <c r="AF2500" s="21">
        <v>-1.0000000000000002</v>
      </c>
      <c r="AG2500" s="21">
        <v>-1.0000000000000002</v>
      </c>
      <c r="AH2500" s="21">
        <v>-1.0000000000000002</v>
      </c>
      <c r="AI2500" s="21">
        <v>8.665695375005035E-5</v>
      </c>
      <c r="AJ2500" s="21">
        <v>-8.3110194565861606E-3</v>
      </c>
      <c r="AK2500" s="21">
        <v>-6.6611723894894032E-2</v>
      </c>
      <c r="AL2500" s="21">
        <v>0.12054749263616732</v>
      </c>
      <c r="AM2500" s="21">
        <v>7.5722441468225932E-2</v>
      </c>
      <c r="AN2500" s="21">
        <v>6.9933037645643695E-2</v>
      </c>
      <c r="AO2500" s="21">
        <v>1.5600024172311788</v>
      </c>
      <c r="AP2500" s="21">
        <v>2.3510634043219287</v>
      </c>
      <c r="AQ2500" s="21">
        <v>40.896579093022957</v>
      </c>
      <c r="AR2500" s="21">
        <v>0.9515963643265376</v>
      </c>
      <c r="AS2500" s="21">
        <v>1.6747744102434059</v>
      </c>
      <c r="AT2500" s="21">
        <v>-1.0000000000000002</v>
      </c>
      <c r="AU2500" s="21">
        <v>-1.0000000000000002</v>
      </c>
      <c r="AV2500" s="21">
        <v>0.58312784477896951</v>
      </c>
      <c r="AW2500" s="21">
        <v>84.571632890124562</v>
      </c>
      <c r="AX2500" s="21">
        <v>83.742264083540974</v>
      </c>
      <c r="AY2500" s="21">
        <v>0.30346924022540789</v>
      </c>
      <c r="AZ2500" s="21">
        <v>39.247856721780536</v>
      </c>
      <c r="BA2500" s="26">
        <v>1508.6353928364535</v>
      </c>
    </row>
    <row r="2501" spans="1:100" x14ac:dyDescent="0.25">
      <c r="A2501">
        <v>5664</v>
      </c>
      <c r="B2501" t="s">
        <v>2786</v>
      </c>
      <c r="C2501" s="26">
        <v>3</v>
      </c>
      <c r="D2501" s="21">
        <v>1.2249185545654082</v>
      </c>
      <c r="E2501" s="21">
        <v>2.2090865606977138E-3</v>
      </c>
      <c r="F2501" s="21">
        <v>-0.29468183789127578</v>
      </c>
      <c r="G2501" s="21">
        <v>-0.29468183789127578</v>
      </c>
      <c r="H2501" s="21">
        <v>8.2031788352776885E-2</v>
      </c>
      <c r="I2501" s="21">
        <v>0</v>
      </c>
      <c r="J2501" s="21">
        <v>4.9219073011666152</v>
      </c>
      <c r="K2501" s="21">
        <v>8.2031788352776885E-2</v>
      </c>
      <c r="L2501" s="21">
        <v>-1.0000000000000018</v>
      </c>
      <c r="M2501" s="21">
        <v>-1.0000000000000018</v>
      </c>
      <c r="N2501" s="21">
        <v>1.6406357670555385</v>
      </c>
      <c r="O2501" s="21">
        <v>5.8521440178407476</v>
      </c>
      <c r="P2501" s="21">
        <v>1.1910123242369564</v>
      </c>
      <c r="Q2501" s="21">
        <v>-0.59256771466457203</v>
      </c>
      <c r="R2501" s="21">
        <v>-0.10646588735375709</v>
      </c>
      <c r="S2501" s="21">
        <v>0.33333333333333387</v>
      </c>
      <c r="T2501" s="21">
        <v>0.26348005376149802</v>
      </c>
      <c r="U2501" s="21">
        <v>8.5759130791808982E-2</v>
      </c>
      <c r="V2501" s="21">
        <v>-1.1083626788562789E-2</v>
      </c>
      <c r="W2501" s="21">
        <v>23.578284109812031</v>
      </c>
      <c r="X2501" s="21">
        <v>0.714198825916047</v>
      </c>
      <c r="Y2501" s="21">
        <v>-1.0000000000000018</v>
      </c>
      <c r="Z2501" s="21">
        <v>-1.0000000000000018</v>
      </c>
      <c r="AA2501" s="21">
        <v>19.270853568533362</v>
      </c>
      <c r="AB2501" s="21">
        <v>0.10531347411141403</v>
      </c>
      <c r="AC2501" s="21">
        <v>-0.1449830057855305</v>
      </c>
      <c r="AD2501" s="21">
        <v>-4.4349761404381807E-2</v>
      </c>
      <c r="AE2501" s="21">
        <v>-4.200964653924915</v>
      </c>
      <c r="AF2501" s="21">
        <v>-1.0000000000000018</v>
      </c>
      <c r="AG2501" s="21">
        <v>-1.0000000000000018</v>
      </c>
      <c r="AH2501" s="21">
        <v>-1.0000000000000018</v>
      </c>
      <c r="AI2501" s="21">
        <v>0</v>
      </c>
      <c r="AJ2501" s="21">
        <v>-1.1083626788562789E-2</v>
      </c>
      <c r="AK2501" s="21">
        <v>0.16567136584610317</v>
      </c>
      <c r="AL2501" s="21">
        <v>-5.9202724801010541E-2</v>
      </c>
      <c r="AM2501" s="21">
        <v>0.48698094098655653</v>
      </c>
      <c r="AN2501" s="21">
        <v>-0.13851947472549919</v>
      </c>
      <c r="AO2501" s="21">
        <v>13.002880353894431</v>
      </c>
      <c r="AP2501" s="21">
        <v>-3.759000492142532</v>
      </c>
      <c r="AQ2501" s="21">
        <v>28.500191410978651</v>
      </c>
      <c r="AR2501" s="21">
        <v>0.67148889109807763</v>
      </c>
      <c r="AS2501" s="21">
        <v>0.79623061426882391</v>
      </c>
      <c r="AT2501" s="21">
        <v>-1.0000000000000018</v>
      </c>
      <c r="AU2501" s="21">
        <v>-1.0000000000000018</v>
      </c>
      <c r="AV2501" s="21">
        <v>-0.40114772524503278</v>
      </c>
      <c r="AW2501" s="21">
        <v>21.363997094231571</v>
      </c>
      <c r="AX2501" s="21">
        <v>20.255634415375297</v>
      </c>
      <c r="AY2501" s="21">
        <v>-0.28006072921052955</v>
      </c>
      <c r="AZ2501" s="21">
        <v>-90.163319948526549</v>
      </c>
      <c r="BA2501" s="26">
        <v>1232.9510336530734</v>
      </c>
    </row>
    <row r="2502" spans="1:100" x14ac:dyDescent="0.25">
      <c r="A2502">
        <v>5665</v>
      </c>
      <c r="B2502" t="s">
        <v>2787</v>
      </c>
      <c r="C2502" s="26">
        <v>2</v>
      </c>
      <c r="D2502" s="21">
        <v>2.7856696662402953</v>
      </c>
      <c r="E2502" s="21">
        <v>-0.21019025782951781</v>
      </c>
      <c r="F2502" s="21">
        <v>-0.44645942452848608</v>
      </c>
      <c r="G2502" s="21">
        <v>-0.44081996910952737</v>
      </c>
      <c r="H2502" s="21">
        <v>-3.8969112226979782E-2</v>
      </c>
      <c r="I2502" s="21">
        <v>0</v>
      </c>
      <c r="J2502" s="21">
        <v>-2.338146733618788</v>
      </c>
      <c r="K2502" s="21">
        <v>-3.8969112226979782E-2</v>
      </c>
      <c r="L2502" s="21">
        <v>-1</v>
      </c>
      <c r="M2502" s="21">
        <v>-1</v>
      </c>
      <c r="N2502" s="21">
        <v>-0.7793822445395957</v>
      </c>
      <c r="O2502" s="21">
        <v>1.4161456715923908</v>
      </c>
      <c r="P2502" s="21">
        <v>-0.89672302190775754</v>
      </c>
      <c r="Q2502" s="21">
        <v>-1.8076154875186938</v>
      </c>
      <c r="R2502" s="21">
        <v>-0.5922159717569937</v>
      </c>
      <c r="S2502" s="21">
        <v>0.30757025175360025</v>
      </c>
      <c r="T2502" s="21">
        <v>0.18764306647022019</v>
      </c>
      <c r="U2502" s="21">
        <v>-4.1917608380406216E-2</v>
      </c>
      <c r="V2502" s="21">
        <v>-1.5173681796155424E-2</v>
      </c>
      <c r="W2502" s="21">
        <v>16.773224617766829</v>
      </c>
      <c r="X2502" s="21">
        <v>0.24910859313074307</v>
      </c>
      <c r="Y2502" s="21">
        <v>-1</v>
      </c>
      <c r="Z2502" s="21">
        <v>-1</v>
      </c>
      <c r="AA2502" s="21">
        <v>26.88128856599981</v>
      </c>
      <c r="AB2502" s="21">
        <v>-1.6656034791491262E-2</v>
      </c>
      <c r="AC2502" s="21">
        <v>-1.6493290534924598E-2</v>
      </c>
      <c r="AD2502" s="21">
        <v>-1.9932797572882979E-2</v>
      </c>
      <c r="AE2502" s="21">
        <v>5.2691350596522444</v>
      </c>
      <c r="AF2502" s="21">
        <v>-1</v>
      </c>
      <c r="AG2502" s="21">
        <v>-1</v>
      </c>
      <c r="AH2502" s="21">
        <v>-1</v>
      </c>
      <c r="AI2502" s="21">
        <v>-8.5874112507174968E-3</v>
      </c>
      <c r="AJ2502" s="21">
        <v>-1.5173681796155424E-2</v>
      </c>
      <c r="AK2502" s="21">
        <v>0.25197422592485896</v>
      </c>
      <c r="AL2502" s="21">
        <v>-8.014626893561165E-2</v>
      </c>
      <c r="AM2502" s="21">
        <v>0.28513468148311483</v>
      </c>
      <c r="AN2502" s="21">
        <v>-0.10169382126806108</v>
      </c>
      <c r="AO2502" s="21">
        <v>7.6476650320621804</v>
      </c>
      <c r="AP2502" s="21">
        <v>-2.2025037417395996</v>
      </c>
      <c r="AQ2502" s="21">
        <v>21.478879238166925</v>
      </c>
      <c r="AR2502" s="21">
        <v>0.51825597052188921</v>
      </c>
      <c r="AS2502" s="21">
        <v>0.31742390212322791</v>
      </c>
      <c r="AT2502" s="21">
        <v>-1</v>
      </c>
      <c r="AU2502" s="21">
        <v>-1</v>
      </c>
      <c r="AV2502" s="21">
        <v>-0.73417809625400754</v>
      </c>
      <c r="AW2502" s="21">
        <v>36.422396888414312</v>
      </c>
      <c r="AX2502" s="21">
        <v>36.29529870598877</v>
      </c>
      <c r="AY2502" s="21">
        <v>2.4922655529919985E-2</v>
      </c>
      <c r="AZ2502" s="21">
        <v>-24.832490580618813</v>
      </c>
      <c r="BA2502" s="26">
        <v>1409.1615702662971</v>
      </c>
    </row>
    <row r="2503" spans="1:100" x14ac:dyDescent="0.25">
      <c r="A2503">
        <v>5666</v>
      </c>
      <c r="B2503" t="s">
        <v>2788</v>
      </c>
      <c r="C2503" s="26">
        <v>3</v>
      </c>
      <c r="D2503" s="21">
        <v>5.9444098958314688</v>
      </c>
      <c r="E2503" s="21">
        <v>0.34347199580594207</v>
      </c>
      <c r="F2503" s="21">
        <v>-0.37296990282903791</v>
      </c>
      <c r="G2503" s="21">
        <v>-0.23170682025205974</v>
      </c>
      <c r="H2503" s="21">
        <v>1.3738259664972507E-2</v>
      </c>
      <c r="I2503" s="21">
        <v>0</v>
      </c>
      <c r="J2503" s="21">
        <v>0.82429557989835123</v>
      </c>
      <c r="K2503" s="21">
        <v>1.3738259664972507E-2</v>
      </c>
      <c r="L2503" s="21">
        <v>-0.99999999999999878</v>
      </c>
      <c r="M2503" s="21">
        <v>-0.99999999999999878</v>
      </c>
      <c r="N2503" s="21">
        <v>0.27476519329945032</v>
      </c>
      <c r="O2503" s="21">
        <v>6.5369986554777579</v>
      </c>
      <c r="P2503" s="21">
        <v>1.5821052435681711</v>
      </c>
      <c r="Q2503" s="21">
        <v>-0.77041385903071913</v>
      </c>
      <c r="R2503" s="21">
        <v>-6.842712980619689E-2</v>
      </c>
      <c r="S2503" s="21">
        <v>0.33333333333333293</v>
      </c>
      <c r="T2503" s="21">
        <v>0.16616510709246085</v>
      </c>
      <c r="U2503" s="21">
        <v>2.8221652167611844E-2</v>
      </c>
      <c r="V2503" s="21">
        <v>7.8387495921226642E-4</v>
      </c>
      <c r="W2503" s="21">
        <v>20.590628315505803</v>
      </c>
      <c r="X2503" s="21">
        <v>0.43314516716063411</v>
      </c>
      <c r="Y2503" s="21">
        <v>-0.99999999999999878</v>
      </c>
      <c r="Z2503" s="21">
        <v>-0.99999999999999878</v>
      </c>
      <c r="AA2503" s="21">
        <v>20.113984695875804</v>
      </c>
      <c r="AB2503" s="21">
        <v>5.9409356953619916E-2</v>
      </c>
      <c r="AC2503" s="21">
        <v>-3.0328655636274789E-2</v>
      </c>
      <c r="AD2503" s="21">
        <v>-3.724503111382136E-2</v>
      </c>
      <c r="AE2503" s="21">
        <v>-0.40821648982381648</v>
      </c>
      <c r="AF2503" s="21">
        <v>-0.99999999999999878</v>
      </c>
      <c r="AG2503" s="21">
        <v>-0.99999999999999878</v>
      </c>
      <c r="AH2503" s="21">
        <v>-0.99999999999999878</v>
      </c>
      <c r="AI2503" s="21">
        <v>0</v>
      </c>
      <c r="AJ2503" s="21">
        <v>7.8387495921226642E-4</v>
      </c>
      <c r="AK2503" s="21">
        <v>-0.13889155919885521</v>
      </c>
      <c r="AL2503" s="21">
        <v>0.25100823720738968</v>
      </c>
      <c r="AM2503" s="21">
        <v>0.33798361628826268</v>
      </c>
      <c r="AN2503" s="21">
        <v>0.18147432118883652</v>
      </c>
      <c r="AO2503" s="21">
        <v>7.7551326112122903</v>
      </c>
      <c r="AP2503" s="21">
        <v>5.7918992157578639</v>
      </c>
      <c r="AQ2503" s="21">
        <v>21.414923895404161</v>
      </c>
      <c r="AR2503" s="21">
        <v>0.52850396755261797</v>
      </c>
      <c r="AS2503" s="21">
        <v>0.44688342682560694</v>
      </c>
      <c r="AT2503" s="21">
        <v>-0.99999999999999878</v>
      </c>
      <c r="AU2503" s="21">
        <v>-0.99999999999999878</v>
      </c>
      <c r="AV2503" s="21">
        <v>-0.30013395005825677</v>
      </c>
      <c r="AW2503" s="21">
        <v>32.442882567111425</v>
      </c>
      <c r="AX2503" s="21">
        <v>32.521270063032645</v>
      </c>
      <c r="AY2503" s="21">
        <v>-6.5305547482546175E-2</v>
      </c>
      <c r="AZ2503" s="21">
        <v>-60.542814148035546</v>
      </c>
      <c r="BA2503" s="26">
        <v>1325.1443379568884</v>
      </c>
    </row>
    <row r="2504" spans="1:100" x14ac:dyDescent="0.25">
      <c r="A2504">
        <v>5667</v>
      </c>
      <c r="B2504" t="s">
        <v>2789</v>
      </c>
      <c r="C2504" s="26">
        <v>3</v>
      </c>
      <c r="D2504" s="21">
        <v>3.2840123248117741</v>
      </c>
      <c r="E2504" s="21">
        <v>0</v>
      </c>
      <c r="F2504" s="21">
        <v>-0.44059465071218679</v>
      </c>
      <c r="G2504" s="21">
        <v>-0.44059465071218679</v>
      </c>
      <c r="H2504" s="21">
        <v>-0.16181949713372845</v>
      </c>
      <c r="I2504" s="21">
        <v>0</v>
      </c>
      <c r="J2504" s="21">
        <v>-9.7091698280237022</v>
      </c>
      <c r="K2504" s="21">
        <v>-0.16181949713372845</v>
      </c>
      <c r="L2504" s="21">
        <v>-0.99999999999999889</v>
      </c>
      <c r="M2504" s="21">
        <v>-0.99999999999999889</v>
      </c>
      <c r="N2504" s="21">
        <v>-3.2363899426745686</v>
      </c>
      <c r="O2504" s="21">
        <v>-6.8657521539241184</v>
      </c>
      <c r="P2504" s="21">
        <v>-5.5881815001379677E-3</v>
      </c>
      <c r="Q2504" s="21">
        <v>-0.1377037335074274</v>
      </c>
      <c r="R2504" s="21">
        <v>-1.8848720865212894E-2</v>
      </c>
      <c r="S2504" s="21">
        <v>0.33333333333333298</v>
      </c>
      <c r="T2504" s="21">
        <v>0.29121653865369634</v>
      </c>
      <c r="U2504" s="21">
        <v>9.0148407848412077E-2</v>
      </c>
      <c r="V2504" s="21">
        <v>-2.7590073177772064E-3</v>
      </c>
      <c r="W2504" s="21">
        <v>34.950350786055687</v>
      </c>
      <c r="X2504" s="21">
        <v>1.0799101794235351</v>
      </c>
      <c r="Y2504" s="21">
        <v>-0.99999999999999889</v>
      </c>
      <c r="Z2504" s="21">
        <v>-0.99999999999999889</v>
      </c>
      <c r="AA2504" s="21">
        <v>48.903841016332578</v>
      </c>
      <c r="AB2504" s="21">
        <v>-0.10579326576838992</v>
      </c>
      <c r="AC2504" s="21">
        <v>0.13265611881528841</v>
      </c>
      <c r="AD2504" s="21">
        <v>0.25258392597594392</v>
      </c>
      <c r="AE2504" s="21">
        <v>13.972338951142108</v>
      </c>
      <c r="AF2504" s="21">
        <v>-0.99999999999999889</v>
      </c>
      <c r="AG2504" s="21">
        <v>-0.99999999999999889</v>
      </c>
      <c r="AH2504" s="21">
        <v>-0.99999999999999889</v>
      </c>
      <c r="AI2504" s="21">
        <v>0</v>
      </c>
      <c r="AJ2504" s="21">
        <v>-2.7590073177772064E-3</v>
      </c>
      <c r="AK2504" s="21">
        <v>0.17832773602892563</v>
      </c>
      <c r="AL2504" s="21">
        <v>0.16121197388540076</v>
      </c>
      <c r="AM2504" s="21">
        <v>0.40356117159497773</v>
      </c>
      <c r="AN2504" s="21">
        <v>1.1147733877835556E-3</v>
      </c>
      <c r="AO2504" s="21">
        <v>10.980667970019077</v>
      </c>
      <c r="AP2504" s="21">
        <v>0.83392920412159288</v>
      </c>
      <c r="AQ2504" s="21">
        <v>25.241180958032004</v>
      </c>
      <c r="AR2504" s="21">
        <v>0.71193927251766387</v>
      </c>
      <c r="AS2504" s="21">
        <v>0.91809068228980639</v>
      </c>
      <c r="AT2504" s="21">
        <v>-0.99999999999999889</v>
      </c>
      <c r="AU2504" s="21">
        <v>-0.99999999999999889</v>
      </c>
      <c r="AV2504" s="21">
        <v>-0.45944337157739973</v>
      </c>
      <c r="AW2504" s="21">
        <v>42.872018066530075</v>
      </c>
      <c r="AX2504" s="21">
        <v>42.59611733475235</v>
      </c>
      <c r="AY2504" s="21">
        <v>-1.4565267289167334E-2</v>
      </c>
      <c r="AZ2504" s="21">
        <v>-36.230124407424263</v>
      </c>
      <c r="BA2504" s="26">
        <v>1385.8762564231995</v>
      </c>
    </row>
    <row r="2505" spans="1:100" x14ac:dyDescent="0.25">
      <c r="A2505">
        <v>5669</v>
      </c>
      <c r="B2505" t="s">
        <v>2790</v>
      </c>
      <c r="C2505" s="26">
        <v>3</v>
      </c>
      <c r="D2505" s="21">
        <v>2.8127603091740649</v>
      </c>
      <c r="E2505" s="21">
        <v>6.5257837025868876E-2</v>
      </c>
      <c r="F2505" s="21">
        <v>0.26110913279856335</v>
      </c>
      <c r="G2505" s="21">
        <v>0.28286174514051993</v>
      </c>
      <c r="H2505" s="21">
        <v>-1.571089869494475E-3</v>
      </c>
      <c r="I2505" s="21">
        <v>0</v>
      </c>
      <c r="J2505" s="21">
        <v>-9.4265392169670226E-2</v>
      </c>
      <c r="K2505" s="21">
        <v>-1.571089869494475E-3</v>
      </c>
      <c r="L2505" s="21">
        <v>-0.99999999999999922</v>
      </c>
      <c r="M2505" s="21">
        <v>-0.99999999999999922</v>
      </c>
      <c r="N2505" s="21">
        <v>-3.1421797389889594E-2</v>
      </c>
      <c r="O2505" s="21">
        <v>3.0013566621449188</v>
      </c>
      <c r="P2505" s="21">
        <v>1.0803537035179813</v>
      </c>
      <c r="Q2505" s="21">
        <v>0.18287364642228132</v>
      </c>
      <c r="R2505" s="21">
        <v>8.381451124726487E-2</v>
      </c>
      <c r="S2505" s="21">
        <v>0.33333333333333298</v>
      </c>
      <c r="T2505" s="21">
        <v>0.18157849293086831</v>
      </c>
      <c r="U2505" s="21">
        <v>0.18682010603068927</v>
      </c>
      <c r="V2505" s="21">
        <v>1.0495550014335997E-2</v>
      </c>
      <c r="W2505" s="21">
        <v>28.551942887148847</v>
      </c>
      <c r="X2505" s="21">
        <v>1.1813244631321902</v>
      </c>
      <c r="Y2505" s="21">
        <v>-0.99999999999999922</v>
      </c>
      <c r="Z2505" s="21">
        <v>-0.99999999999999922</v>
      </c>
      <c r="AA2505" s="21">
        <v>52.981776405801938</v>
      </c>
      <c r="AB2505" s="21">
        <v>0.32501628296788915</v>
      </c>
      <c r="AC2505" s="21">
        <v>0.12607644691184106</v>
      </c>
      <c r="AD2505" s="21">
        <v>3.5827650268386177E-2</v>
      </c>
      <c r="AE2505" s="21">
        <v>24.346019007405818</v>
      </c>
      <c r="AF2505" s="21">
        <v>-0.99999999999999922</v>
      </c>
      <c r="AG2505" s="21">
        <v>-0.99999999999999922</v>
      </c>
      <c r="AH2505" s="21">
        <v>-0.99999999999999922</v>
      </c>
      <c r="AI2505" s="21">
        <v>-4.8164500138357463E-2</v>
      </c>
      <c r="AJ2505" s="21">
        <v>1.0495550014335997E-2</v>
      </c>
      <c r="AK2505" s="21">
        <v>0.52440720991086243</v>
      </c>
      <c r="AL2505" s="21">
        <v>5.1234797837768159E-2</v>
      </c>
      <c r="AM2505" s="21">
        <v>-4.3928829145453027E-2</v>
      </c>
      <c r="AN2505" s="21">
        <v>-0.16721419957107259</v>
      </c>
      <c r="AO2505" s="21">
        <v>1.5238153209179854</v>
      </c>
      <c r="AP2505" s="21">
        <v>-3.9241810000879722</v>
      </c>
      <c r="AQ2505" s="21">
        <v>28.457677494979158</v>
      </c>
      <c r="AR2505" s="21">
        <v>0.71222748230922628</v>
      </c>
      <c r="AS2505" s="21">
        <v>1.1797533732626966</v>
      </c>
      <c r="AT2505" s="21">
        <v>-0.99999999999999922</v>
      </c>
      <c r="AU2505" s="21">
        <v>-0.99999999999999922</v>
      </c>
      <c r="AV2505" s="21">
        <v>0.36667625638778434</v>
      </c>
      <c r="AW2505" s="21">
        <v>52.058952067858876</v>
      </c>
      <c r="AX2505" s="21">
        <v>52.145217066525326</v>
      </c>
      <c r="AY2505" s="21">
        <v>-4.4225766636140841E-2</v>
      </c>
      <c r="AZ2505" s="21">
        <v>-28.643690300555708</v>
      </c>
      <c r="BA2505" s="26">
        <v>1365.0278874410053</v>
      </c>
    </row>
    <row r="2506" spans="1:100" x14ac:dyDescent="0.25">
      <c r="A2506">
        <v>5672</v>
      </c>
      <c r="B2506" t="s">
        <v>2791</v>
      </c>
      <c r="C2506" s="26">
        <v>3</v>
      </c>
      <c r="D2506" s="21">
        <v>3.2536927362516268</v>
      </c>
      <c r="E2506" s="21">
        <v>0.20185575978380149</v>
      </c>
      <c r="F2506" s="21">
        <v>-0.10533877639866507</v>
      </c>
      <c r="G2506" s="21">
        <v>-9.1372648788914379E-2</v>
      </c>
      <c r="H2506" s="21">
        <v>-8.9756145060421594E-3</v>
      </c>
      <c r="I2506" s="21">
        <v>0</v>
      </c>
      <c r="J2506" s="21">
        <v>-0.53853687036252973</v>
      </c>
      <c r="K2506" s="21">
        <v>-8.9756145060421594E-3</v>
      </c>
      <c r="L2506" s="21">
        <v>-0.99999999999999922</v>
      </c>
      <c r="M2506" s="21">
        <v>-0.99999999999999922</v>
      </c>
      <c r="N2506" s="21">
        <v>-0.17951229012084305</v>
      </c>
      <c r="O2506" s="21">
        <v>2.6237832171001854</v>
      </c>
      <c r="P2506" s="21">
        <v>8.5086729078145105</v>
      </c>
      <c r="Q2506" s="21">
        <v>-1.2518842227624414</v>
      </c>
      <c r="R2506" s="21">
        <v>0.44506665751464253</v>
      </c>
      <c r="S2506" s="21">
        <v>0.3407473390104912</v>
      </c>
      <c r="T2506" s="21">
        <v>0.30742974788726835</v>
      </c>
      <c r="U2506" s="21">
        <v>-9.1171049437606316E-2</v>
      </c>
      <c r="V2506" s="21">
        <v>0</v>
      </c>
      <c r="W2506" s="21">
        <v>22.639266078647807</v>
      </c>
      <c r="X2506" s="21">
        <v>0.26656491820731165</v>
      </c>
      <c r="Y2506" s="21">
        <v>-0.99999999999999922</v>
      </c>
      <c r="Z2506" s="21">
        <v>-0.99999999999999922</v>
      </c>
      <c r="AA2506" s="21">
        <v>41.117723018297355</v>
      </c>
      <c r="AB2506" s="21">
        <v>0.26600574537118465</v>
      </c>
      <c r="AC2506" s="21">
        <v>-4.1080674933394741E-2</v>
      </c>
      <c r="AD2506" s="21">
        <v>0.13574273520490779</v>
      </c>
      <c r="AE2506" s="21">
        <v>18.033390282134881</v>
      </c>
      <c r="AF2506" s="21">
        <v>-0.99999999999999922</v>
      </c>
      <c r="AG2506" s="21">
        <v>-0.99999999999999922</v>
      </c>
      <c r="AH2506" s="21">
        <v>-0.99999999999999922</v>
      </c>
      <c r="AI2506" s="21">
        <v>0</v>
      </c>
      <c r="AJ2506" s="21">
        <v>0</v>
      </c>
      <c r="AK2506" s="21">
        <v>-3.776345832460273E-3</v>
      </c>
      <c r="AL2506" s="21">
        <v>-4.0482455131949889E-3</v>
      </c>
      <c r="AM2506" s="21">
        <v>0.15878310132064949</v>
      </c>
      <c r="AN2506" s="21">
        <v>0.32062984293145314</v>
      </c>
      <c r="AO2506" s="21">
        <v>3.950695803853935</v>
      </c>
      <c r="AP2506" s="21">
        <v>7.9955048457203546</v>
      </c>
      <c r="AQ2506" s="21">
        <v>22.10072920828528</v>
      </c>
      <c r="AR2506" s="21">
        <v>0.55700603746015342</v>
      </c>
      <c r="AS2506" s="21">
        <v>0.2575893037012697</v>
      </c>
      <c r="AT2506" s="21">
        <v>-0.99999999999999922</v>
      </c>
      <c r="AU2506" s="21">
        <v>-0.99999999999999922</v>
      </c>
      <c r="AV2506" s="21">
        <v>0.35369400872572815</v>
      </c>
      <c r="AW2506" s="21">
        <v>51.73701108111792</v>
      </c>
      <c r="AX2506" s="21">
        <v>51.73701108111792</v>
      </c>
      <c r="AY2506" s="21">
        <v>6.5389452140234769E-2</v>
      </c>
      <c r="AZ2506" s="21">
        <v>-16.410377822448847</v>
      </c>
      <c r="BA2506" s="26">
        <v>1374.463897636205</v>
      </c>
      <c r="CU2506" t="e">
        <v>#N/A</v>
      </c>
      <c r="CV2506" t="e">
        <v>#N/A</v>
      </c>
    </row>
    <row r="2507" spans="1:100" x14ac:dyDescent="0.25">
      <c r="A2507">
        <v>5674</v>
      </c>
      <c r="B2507" t="s">
        <v>2792</v>
      </c>
      <c r="C2507" s="26">
        <v>3</v>
      </c>
      <c r="D2507" s="21">
        <v>4.334868065488056</v>
      </c>
      <c r="E2507" s="21">
        <v>0</v>
      </c>
      <c r="F2507" s="21">
        <v>0.22552946870279061</v>
      </c>
      <c r="G2507" s="21">
        <v>0.22552946870279061</v>
      </c>
      <c r="H2507" s="21">
        <v>1.7464829595084219E-2</v>
      </c>
      <c r="I2507" s="21">
        <v>0</v>
      </c>
      <c r="J2507" s="21">
        <v>1.04788977570505</v>
      </c>
      <c r="K2507" s="21">
        <v>1.7464829595084219E-2</v>
      </c>
      <c r="L2507" s="21">
        <v>-1.0000000000000007</v>
      </c>
      <c r="M2507" s="21">
        <v>-1.0000000000000007</v>
      </c>
      <c r="N2507" s="21">
        <v>0.34929659190168127</v>
      </c>
      <c r="O2507" s="21">
        <v>5.6082873098958954</v>
      </c>
      <c r="P2507" s="21">
        <v>-0.56978623089735558</v>
      </c>
      <c r="Q2507" s="21">
        <v>2.3295615487236372</v>
      </c>
      <c r="R2507" s="21">
        <v>0.76708598417991025</v>
      </c>
      <c r="S2507" s="21">
        <v>0.33333333333333376</v>
      </c>
      <c r="T2507" s="21">
        <v>0.33226558254214</v>
      </c>
      <c r="U2507" s="21">
        <v>0.41595831273777045</v>
      </c>
      <c r="V2507" s="21">
        <v>2.0703532617012327E-2</v>
      </c>
      <c r="W2507" s="21">
        <v>43.391837265406842</v>
      </c>
      <c r="X2507" s="21">
        <v>2.4351207821423499</v>
      </c>
      <c r="Y2507" s="21">
        <v>-1.0000000000000007</v>
      </c>
      <c r="Z2507" s="21">
        <v>-1.0000000000000007</v>
      </c>
      <c r="AA2507" s="21">
        <v>87.628880704058645</v>
      </c>
      <c r="AB2507" s="21">
        <v>0.50102603857771266</v>
      </c>
      <c r="AC2507" s="21">
        <v>0.115453809480783</v>
      </c>
      <c r="AD2507" s="21">
        <v>0.25291930103094257</v>
      </c>
      <c r="AE2507" s="21">
        <v>43.46995745447191</v>
      </c>
      <c r="AF2507" s="21">
        <v>-1.0000000000000007</v>
      </c>
      <c r="AG2507" s="21">
        <v>-1.0000000000000007</v>
      </c>
      <c r="AH2507" s="21">
        <v>-1.0000000000000007</v>
      </c>
      <c r="AI2507" s="21">
        <v>0</v>
      </c>
      <c r="AJ2507" s="21">
        <v>2.0703532617012327E-2</v>
      </c>
      <c r="AK2507" s="21">
        <v>0.50062902079988469</v>
      </c>
      <c r="AL2507" s="21">
        <v>3.52405753950693E-2</v>
      </c>
      <c r="AM2507" s="21">
        <v>-5.0943558321464022E-2</v>
      </c>
      <c r="AN2507" s="21">
        <v>0.36464234101443166</v>
      </c>
      <c r="AO2507" s="21">
        <v>1.229556145962823</v>
      </c>
      <c r="AP2507" s="21">
        <v>9.2922614023361394</v>
      </c>
      <c r="AQ2507" s="21">
        <v>44.439727041111915</v>
      </c>
      <c r="AR2507" s="21">
        <v>1.1022607612302555</v>
      </c>
      <c r="AS2507" s="21">
        <v>2.4525856117374341</v>
      </c>
      <c r="AT2507" s="21">
        <v>-1.0000000000000007</v>
      </c>
      <c r="AU2507" s="21">
        <v>-1.0000000000000007</v>
      </c>
      <c r="AV2507" s="21">
        <v>0.99261545288270081</v>
      </c>
      <c r="AW2507" s="21">
        <v>102.52942941629065</v>
      </c>
      <c r="AX2507" s="21">
        <v>104.59978267799194</v>
      </c>
      <c r="AY2507" s="21">
        <v>0.31360770855964792</v>
      </c>
      <c r="AZ2507" s="21">
        <v>29.973170907784834</v>
      </c>
      <c r="BA2507" s="26">
        <v>1476.9486641539538</v>
      </c>
    </row>
    <row r="2508" spans="1:100" x14ac:dyDescent="0.25">
      <c r="A2508">
        <v>5675</v>
      </c>
      <c r="B2508" t="s">
        <v>1256</v>
      </c>
      <c r="C2508" s="26">
        <v>3</v>
      </c>
      <c r="D2508" s="21">
        <v>6.0942150250845346</v>
      </c>
      <c r="E2508" s="21">
        <v>-7.2988113508895558E-3</v>
      </c>
      <c r="F2508" s="21">
        <v>-0.57043797904148641</v>
      </c>
      <c r="G2508" s="21">
        <v>-0.57043797904148641</v>
      </c>
      <c r="H2508" s="21">
        <v>0.21039369155403098</v>
      </c>
      <c r="I2508" s="21">
        <v>0</v>
      </c>
      <c r="J2508" s="21">
        <v>12.623621493241858</v>
      </c>
      <c r="K2508" s="21">
        <v>0.21039369155403098</v>
      </c>
      <c r="L2508" s="21">
        <v>-1.0000000000000002</v>
      </c>
      <c r="M2508" s="21">
        <v>-1.0000000000000002</v>
      </c>
      <c r="N2508" s="21">
        <v>4.2078738310806205</v>
      </c>
      <c r="O2508" s="21">
        <v>18.147398539284907</v>
      </c>
      <c r="P2508" s="21">
        <v>3.0315342330926094</v>
      </c>
      <c r="Q2508" s="21">
        <v>2.0069028516294405</v>
      </c>
      <c r="R2508" s="21">
        <v>0.86350055354381439</v>
      </c>
      <c r="S2508" s="21">
        <v>0.33333333333333381</v>
      </c>
      <c r="T2508" s="21">
        <v>0.37418232786321753</v>
      </c>
      <c r="U2508" s="21">
        <v>0.42954821355545164</v>
      </c>
      <c r="V2508" s="21">
        <v>0.14882417041214552</v>
      </c>
      <c r="W2508" s="21">
        <v>43.019774144404678</v>
      </c>
      <c r="X2508" s="21">
        <v>3.1414760076256156</v>
      </c>
      <c r="Y2508" s="21">
        <v>-1.0000000000000002</v>
      </c>
      <c r="Z2508" s="21">
        <v>-1.0000000000000002</v>
      </c>
      <c r="AA2508" s="21">
        <v>97.359188203211019</v>
      </c>
      <c r="AB2508" s="21">
        <v>0.31819733467648048</v>
      </c>
      <c r="AC2508" s="21">
        <v>0.26991927765444834</v>
      </c>
      <c r="AD2508" s="21">
        <v>0.48140165777432259</v>
      </c>
      <c r="AE2508" s="21">
        <v>53.475913505262554</v>
      </c>
      <c r="AF2508" s="21">
        <v>-1.0000000000000002</v>
      </c>
      <c r="AG2508" s="21">
        <v>-1.0000000000000002</v>
      </c>
      <c r="AH2508" s="21">
        <v>-1.0000000000000002</v>
      </c>
      <c r="AI2508" s="21">
        <v>0</v>
      </c>
      <c r="AJ2508" s="21">
        <v>0.14882417041214552</v>
      </c>
      <c r="AK2508" s="21">
        <v>0.1477553877108054</v>
      </c>
      <c r="AL2508" s="21">
        <v>-0.11869777281557527</v>
      </c>
      <c r="AM2508" s="21">
        <v>-4.7840775644891684E-2</v>
      </c>
      <c r="AN2508" s="21">
        <v>2.3647310778501796E-3</v>
      </c>
      <c r="AO2508" s="21">
        <v>-0.45724245256826457</v>
      </c>
      <c r="AP2508" s="21">
        <v>-0.53437058713162222</v>
      </c>
      <c r="AQ2508" s="21">
        <v>55.643395637646528</v>
      </c>
      <c r="AR2508" s="21">
        <v>1.2858880451641483</v>
      </c>
      <c r="AS2508" s="21">
        <v>3.3518696991796464</v>
      </c>
      <c r="AT2508" s="21">
        <v>-1.0000000000000002</v>
      </c>
      <c r="AU2508" s="21">
        <v>-1.0000000000000002</v>
      </c>
      <c r="AV2508" s="21">
        <v>0.29306257450232809</v>
      </c>
      <c r="AW2508" s="21">
        <v>114.97221615536432</v>
      </c>
      <c r="AX2508" s="21">
        <v>129.85463319657893</v>
      </c>
      <c r="AY2508" s="21">
        <v>0.23739013107230089</v>
      </c>
      <c r="AZ2508" s="21">
        <v>33.30230734659316</v>
      </c>
      <c r="BA2508" s="26">
        <v>1557.4737634767923</v>
      </c>
    </row>
    <row r="2509" spans="1:100" x14ac:dyDescent="0.25">
      <c r="A2509">
        <v>5676</v>
      </c>
      <c r="B2509" t="s">
        <v>2793</v>
      </c>
      <c r="C2509" s="26">
        <v>3</v>
      </c>
      <c r="D2509" s="21">
        <v>4.7830939072931598</v>
      </c>
      <c r="E2509" s="21">
        <v>0</v>
      </c>
      <c r="F2509" s="21">
        <v>0.56262701540601401</v>
      </c>
      <c r="G2509" s="21">
        <v>0.56262701540601401</v>
      </c>
      <c r="H2509" s="21">
        <v>4.7597990734100738E-2</v>
      </c>
      <c r="I2509" s="21">
        <v>0</v>
      </c>
      <c r="J2509" s="21">
        <v>2.8558794440460455</v>
      </c>
      <c r="K2509" s="21">
        <v>4.7597990734100738E-2</v>
      </c>
      <c r="L2509" s="21">
        <v>-1.0000000000000013</v>
      </c>
      <c r="M2509" s="21">
        <v>-1.0000000000000013</v>
      </c>
      <c r="N2509" s="21">
        <v>0.9519598146820144</v>
      </c>
      <c r="O2509" s="21">
        <v>8.2016003667452235</v>
      </c>
      <c r="P2509" s="21">
        <v>-0.44303959493233963</v>
      </c>
      <c r="Q2509" s="21">
        <v>0.40098682335886043</v>
      </c>
      <c r="R2509" s="21">
        <v>6.0643116259433194E-2</v>
      </c>
      <c r="S2509" s="21">
        <v>0.33333333333333365</v>
      </c>
      <c r="T2509" s="21">
        <v>0.33269312002702761</v>
      </c>
      <c r="U2509" s="21">
        <v>0.12919857714313557</v>
      </c>
      <c r="V2509" s="21">
        <v>5.253034932264361E-2</v>
      </c>
      <c r="W2509" s="21">
        <v>32.006295563681576</v>
      </c>
      <c r="X2509" s="21">
        <v>1.4497646538283582</v>
      </c>
      <c r="Y2509" s="21">
        <v>-1.0000000000000013</v>
      </c>
      <c r="Z2509" s="21">
        <v>-1.0000000000000013</v>
      </c>
      <c r="AA2509" s="21">
        <v>75.148854719720347</v>
      </c>
      <c r="AB2509" s="21">
        <v>9.7251197899000053E-2</v>
      </c>
      <c r="AC2509" s="21">
        <v>0.30339034313473545</v>
      </c>
      <c r="AD2509" s="21">
        <v>0.46099677976185155</v>
      </c>
      <c r="AE2509" s="21">
        <v>43.08191603977933</v>
      </c>
      <c r="AF2509" s="21">
        <v>-1.0000000000000013</v>
      </c>
      <c r="AG2509" s="21">
        <v>-1.0000000000000013</v>
      </c>
      <c r="AH2509" s="21">
        <v>-1.0000000000000013</v>
      </c>
      <c r="AI2509" s="21">
        <v>0</v>
      </c>
      <c r="AJ2509" s="21">
        <v>5.253034932264361E-2</v>
      </c>
      <c r="AK2509" s="21">
        <v>0.31901490569410479</v>
      </c>
      <c r="AL2509" s="21">
        <v>0.12931945766950384</v>
      </c>
      <c r="AM2509" s="21">
        <v>0.16937427607046934</v>
      </c>
      <c r="AN2509" s="21">
        <v>0.62735219080561755</v>
      </c>
      <c r="AO2509" s="21">
        <v>5.8294314302322583</v>
      </c>
      <c r="AP2509" s="21">
        <v>16.330402058487955</v>
      </c>
      <c r="AQ2509" s="21">
        <v>34.862175007727643</v>
      </c>
      <c r="AR2509" s="21">
        <v>0.84775537982614046</v>
      </c>
      <c r="AS2509" s="21">
        <v>1.4973626445624593</v>
      </c>
      <c r="AT2509" s="21">
        <v>-1.0000000000000013</v>
      </c>
      <c r="AU2509" s="21">
        <v>-1.0000000000000013</v>
      </c>
      <c r="AV2509" s="21">
        <v>0.62327013166544709</v>
      </c>
      <c r="AW2509" s="21">
        <v>99.680857144953535</v>
      </c>
      <c r="AX2509" s="21">
        <v>104.93389207721788</v>
      </c>
      <c r="AY2509" s="21">
        <v>0.27337732821315402</v>
      </c>
      <c r="AZ2509" s="21">
        <v>6.4751151549082495</v>
      </c>
      <c r="BA2509" s="26">
        <v>1454.8512271080945</v>
      </c>
      <c r="CU2509" t="e">
        <v>#N/A</v>
      </c>
      <c r="CV2509" t="e">
        <v>#N/A</v>
      </c>
    </row>
    <row r="2510" spans="1:100" x14ac:dyDescent="0.25">
      <c r="A2510">
        <v>5677</v>
      </c>
      <c r="B2510" t="s">
        <v>2794</v>
      </c>
      <c r="C2510" s="26">
        <v>3</v>
      </c>
      <c r="D2510" s="21">
        <v>2.5912190128696189</v>
      </c>
      <c r="E2510" s="21">
        <v>0</v>
      </c>
      <c r="F2510" s="21">
        <v>0.30228537535697042</v>
      </c>
      <c r="G2510" s="21">
        <v>0.30228537535697042</v>
      </c>
      <c r="H2510" s="21">
        <v>-0.13503053763390782</v>
      </c>
      <c r="I2510" s="21">
        <v>0</v>
      </c>
      <c r="J2510" s="21">
        <v>-8.1018322580344684</v>
      </c>
      <c r="K2510" s="21">
        <v>-0.13503053763390782</v>
      </c>
      <c r="L2510" s="21">
        <v>-0.99999999999999978</v>
      </c>
      <c r="M2510" s="21">
        <v>-0.99999999999999978</v>
      </c>
      <c r="N2510" s="21">
        <v>-2.700610752678156</v>
      </c>
      <c r="O2510" s="21">
        <v>-5.2083278698078814</v>
      </c>
      <c r="P2510" s="21">
        <v>1.2169234017042285E-2</v>
      </c>
      <c r="Q2510" s="21">
        <v>4.623097577227818</v>
      </c>
      <c r="R2510" s="21">
        <v>1.4256935348994606</v>
      </c>
      <c r="S2510" s="21">
        <v>0.31586785345562368</v>
      </c>
      <c r="T2510" s="21">
        <v>3.7330919718923126E-2</v>
      </c>
      <c r="U2510" s="21">
        <v>-0.10108123290438931</v>
      </c>
      <c r="V2510" s="21">
        <v>0</v>
      </c>
      <c r="W2510" s="21">
        <v>15.485923116162601</v>
      </c>
      <c r="X2510" s="21">
        <v>-0.21209803442351297</v>
      </c>
      <c r="Y2510" s="21">
        <v>-0.99999999999999978</v>
      </c>
      <c r="Z2510" s="21">
        <v>-0.99999999999999978</v>
      </c>
      <c r="AA2510" s="21">
        <v>43.278664064017164</v>
      </c>
      <c r="AB2510" s="21">
        <v>-0.10408821037454807</v>
      </c>
      <c r="AC2510" s="21">
        <v>0.42856153359111371</v>
      </c>
      <c r="AD2510" s="21">
        <v>0.20286762504253605</v>
      </c>
      <c r="AE2510" s="21">
        <v>26.367047412955085</v>
      </c>
      <c r="AF2510" s="21">
        <v>-0.99999999999999978</v>
      </c>
      <c r="AG2510" s="21">
        <v>-0.99999999999999978</v>
      </c>
      <c r="AH2510" s="21">
        <v>-0.99999999999999978</v>
      </c>
      <c r="AI2510" s="21">
        <v>7.7177932697963719E-2</v>
      </c>
      <c r="AJ2510" s="21">
        <v>0</v>
      </c>
      <c r="AK2510" s="21">
        <v>-0.24165517118372909</v>
      </c>
      <c r="AL2510" s="21">
        <v>2.3370207396692655E-2</v>
      </c>
      <c r="AM2510" s="21">
        <v>-6.5696580382497316E-2</v>
      </c>
      <c r="AN2510" s="21">
        <v>-2.3013635741513987E-2</v>
      </c>
      <c r="AO2510" s="21">
        <v>-2.850690365481078</v>
      </c>
      <c r="AP2510" s="21">
        <v>-0.45848985655438512</v>
      </c>
      <c r="AQ2510" s="21">
        <v>7.384090858128137</v>
      </c>
      <c r="AR2510" s="21">
        <v>0.2521175402701572</v>
      </c>
      <c r="AS2510" s="21">
        <v>-0.34712857205742076</v>
      </c>
      <c r="AT2510" s="21">
        <v>-0.99999999999999978</v>
      </c>
      <c r="AU2510" s="21">
        <v>-0.99999999999999978</v>
      </c>
      <c r="AV2510" s="21">
        <v>1.72797891025643</v>
      </c>
      <c r="AW2510" s="21">
        <v>37.611846337654889</v>
      </c>
      <c r="AX2510" s="21">
        <v>39.155404991614169</v>
      </c>
      <c r="AY2510" s="21">
        <v>0.1615002543400863</v>
      </c>
      <c r="AZ2510" s="21">
        <v>3.4501858699084043</v>
      </c>
      <c r="BA2510" s="26">
        <v>1469.8233276434546</v>
      </c>
    </row>
    <row r="2511" spans="1:100" x14ac:dyDescent="0.25">
      <c r="A2511">
        <v>5678</v>
      </c>
      <c r="B2511" t="s">
        <v>2795</v>
      </c>
      <c r="C2511" s="26">
        <v>3</v>
      </c>
      <c r="D2511" s="21">
        <v>1.3014211216503362</v>
      </c>
      <c r="E2511" s="21">
        <v>8.44402105570243E-3</v>
      </c>
      <c r="F2511" s="21">
        <v>-1.6412107835971392E-2</v>
      </c>
      <c r="G2511" s="21">
        <v>-1.6412107835971392E-2</v>
      </c>
      <c r="H2511" s="21">
        <v>0.48417076284417704</v>
      </c>
      <c r="I2511" s="21">
        <v>0</v>
      </c>
      <c r="J2511" s="21">
        <v>29.050245770650633</v>
      </c>
      <c r="K2511" s="21">
        <v>0.48417076284417704</v>
      </c>
      <c r="L2511" s="21">
        <v>-1.0000000000000009</v>
      </c>
      <c r="M2511" s="21">
        <v>-1.0000000000000009</v>
      </c>
      <c r="N2511" s="21">
        <v>9.6834152568835457</v>
      </c>
      <c r="O2511" s="21">
        <v>30.335254784465</v>
      </c>
      <c r="P2511" s="21">
        <v>-0.24724444478285273</v>
      </c>
      <c r="Q2511" s="21">
        <v>9.8742702377128178E-2</v>
      </c>
      <c r="R2511" s="21">
        <v>5.4189555669505569E-2</v>
      </c>
      <c r="S2511" s="21">
        <v>0.33333333333333354</v>
      </c>
      <c r="T2511" s="21">
        <v>0.40765211594897394</v>
      </c>
      <c r="U2511" s="21">
        <v>0.19535072395321404</v>
      </c>
      <c r="V2511" s="21">
        <v>2.4515945450787648E-3</v>
      </c>
      <c r="W2511" s="21">
        <v>18.18468019745692</v>
      </c>
      <c r="X2511" s="21">
        <v>1.1272459321371</v>
      </c>
      <c r="Y2511" s="21">
        <v>-1.0000000000000009</v>
      </c>
      <c r="Z2511" s="21">
        <v>-1.0000000000000009</v>
      </c>
      <c r="AA2511" s="21">
        <v>27.378586471490287</v>
      </c>
      <c r="AB2511" s="21">
        <v>2.1724586064476151E-2</v>
      </c>
      <c r="AC2511" s="21">
        <v>0.10905372687054646</v>
      </c>
      <c r="AD2511" s="21">
        <v>5.2016021432254582E-2</v>
      </c>
      <c r="AE2511" s="21">
        <v>9.139716718363859</v>
      </c>
      <c r="AF2511" s="21">
        <v>-1.0000000000000009</v>
      </c>
      <c r="AG2511" s="21">
        <v>-1.0000000000000009</v>
      </c>
      <c r="AH2511" s="21">
        <v>-1.0000000000000009</v>
      </c>
      <c r="AI2511" s="21">
        <v>0</v>
      </c>
      <c r="AJ2511" s="21">
        <v>2.4515945450787648E-3</v>
      </c>
      <c r="AK2511" s="21">
        <v>-4.6020303875728991E-3</v>
      </c>
      <c r="AL2511" s="21">
        <v>2.6879663534377964E-2</v>
      </c>
      <c r="AM2511" s="21">
        <v>0.693987840200744</v>
      </c>
      <c r="AN2511" s="21">
        <v>8.1314878605768456E-2</v>
      </c>
      <c r="AO2511" s="21">
        <v>17.326685853080736</v>
      </c>
      <c r="AP2511" s="21">
        <v>2.1672702828161019</v>
      </c>
      <c r="AQ2511" s="21">
        <v>47.234925968107582</v>
      </c>
      <c r="AR2511" s="21">
        <v>0.93878776778060069</v>
      </c>
      <c r="AS2511" s="21">
        <v>1.6114166949812778</v>
      </c>
      <c r="AT2511" s="21">
        <v>-1.0000000000000009</v>
      </c>
      <c r="AU2511" s="21">
        <v>-1.0000000000000009</v>
      </c>
      <c r="AV2511" s="21">
        <v>3.7777447833534226E-2</v>
      </c>
      <c r="AW2511" s="21">
        <v>59.881111538771364</v>
      </c>
      <c r="AX2511" s="21">
        <v>60.126270993279235</v>
      </c>
      <c r="AY2511" s="21">
        <v>0.10509621660056095</v>
      </c>
      <c r="AZ2511" s="21">
        <v>-24.627424063866894</v>
      </c>
      <c r="BA2511" s="26">
        <v>1365.0538638377986</v>
      </c>
    </row>
    <row r="2512" spans="1:100" x14ac:dyDescent="0.25">
      <c r="A2512">
        <v>5679</v>
      </c>
      <c r="B2512" t="s">
        <v>2796</v>
      </c>
      <c r="C2512" s="26">
        <v>3</v>
      </c>
      <c r="D2512" s="21">
        <v>4.2332436489986938</v>
      </c>
      <c r="E2512" s="21">
        <v>8.4350060036851263E-2</v>
      </c>
      <c r="F2512" s="21">
        <v>-9.8667222952612179E-3</v>
      </c>
      <c r="G2512" s="21">
        <v>-9.8667222952612179E-3</v>
      </c>
      <c r="H2512" s="21">
        <v>-9.6007685825938174E-2</v>
      </c>
      <c r="I2512" s="21">
        <v>0</v>
      </c>
      <c r="J2512" s="21">
        <v>-5.7604611495562947</v>
      </c>
      <c r="K2512" s="21">
        <v>-9.6007685825938174E-2</v>
      </c>
      <c r="L2512" s="21">
        <v>-1.0000000000000002</v>
      </c>
      <c r="M2512" s="21">
        <v>-1.0000000000000002</v>
      </c>
      <c r="N2512" s="21">
        <v>-1.9201537165187641</v>
      </c>
      <c r="O2512" s="21">
        <v>-1.5370842228528603</v>
      </c>
      <c r="P2512" s="21">
        <v>0.2723388691824451</v>
      </c>
      <c r="Q2512" s="21">
        <v>7.9439586190161032E-3</v>
      </c>
      <c r="R2512" s="21">
        <v>5.8442274608874453E-2</v>
      </c>
      <c r="S2512" s="21">
        <v>0.33333333333333359</v>
      </c>
      <c r="T2512" s="21">
        <v>0.33333333333333359</v>
      </c>
      <c r="U2512" s="21">
        <v>-0.25829413730651979</v>
      </c>
      <c r="V2512" s="21">
        <v>-1.3532936329985241E-2</v>
      </c>
      <c r="W2512" s="21">
        <v>19.633891154244004</v>
      </c>
      <c r="X2512" s="21">
        <v>-0.35169981471338541</v>
      </c>
      <c r="Y2512" s="21">
        <v>-1.0000000000000002</v>
      </c>
      <c r="Z2512" s="21">
        <v>-1.0000000000000002</v>
      </c>
      <c r="AA2512" s="21">
        <v>55.090433386216695</v>
      </c>
      <c r="AB2512" s="21">
        <v>0.19241063644160766</v>
      </c>
      <c r="AC2512" s="21">
        <v>0.38251171514833637</v>
      </c>
      <c r="AD2512" s="21">
        <v>0.13303964755733125</v>
      </c>
      <c r="AE2512" s="21">
        <v>35.398099957363762</v>
      </c>
      <c r="AF2512" s="21">
        <v>-1.0000000000000002</v>
      </c>
      <c r="AG2512" s="21">
        <v>-1.0000000000000002</v>
      </c>
      <c r="AH2512" s="21">
        <v>-1.0000000000000002</v>
      </c>
      <c r="AI2512" s="21">
        <v>0</v>
      </c>
      <c r="AJ2512" s="21">
        <v>-1.3532936329985241E-2</v>
      </c>
      <c r="AK2512" s="21">
        <v>0.18325247431708366</v>
      </c>
      <c r="AL2512" s="21">
        <v>-0.13131294688135656</v>
      </c>
      <c r="AM2512" s="21">
        <v>-8.154925569257343E-2</v>
      </c>
      <c r="AN2512" s="21">
        <v>1.1150155088488607</v>
      </c>
      <c r="AO2512" s="21">
        <v>-1.1224690207289174</v>
      </c>
      <c r="AP2512" s="21">
        <v>27.218822986814736</v>
      </c>
      <c r="AQ2512" s="21">
        <v>13.873430004687725</v>
      </c>
      <c r="AR2512" s="21">
        <v>0.39483959303016219</v>
      </c>
      <c r="AS2512" s="21">
        <v>-0.44770750053932357</v>
      </c>
      <c r="AT2512" s="21">
        <v>-1.0000000000000002</v>
      </c>
      <c r="AU2512" s="21">
        <v>-1.0000000000000002</v>
      </c>
      <c r="AV2512" s="21">
        <v>4.8575552313613234E-2</v>
      </c>
      <c r="AW2512" s="21">
        <v>80.772172150178534</v>
      </c>
      <c r="AX2512" s="21">
        <v>79.418878517180005</v>
      </c>
      <c r="AY2512" s="21">
        <v>0.19196668621615373</v>
      </c>
      <c r="AZ2512" s="21">
        <v>23.022230441896291</v>
      </c>
      <c r="BA2512" s="26">
        <v>1434.0366719753433</v>
      </c>
    </row>
    <row r="2513" spans="1:100" x14ac:dyDescent="0.25">
      <c r="A2513">
        <v>5680</v>
      </c>
      <c r="B2513" t="s">
        <v>2797</v>
      </c>
      <c r="C2513" s="26">
        <v>3</v>
      </c>
      <c r="D2513" s="21">
        <v>-2.0670592016626443</v>
      </c>
      <c r="E2513" s="21">
        <v>0</v>
      </c>
      <c r="F2513" s="21">
        <v>-0.58741791666167908</v>
      </c>
      <c r="G2513" s="21">
        <v>-0.58741791666167908</v>
      </c>
      <c r="H2513" s="21">
        <v>0.26090501787018128</v>
      </c>
      <c r="I2513" s="21">
        <v>0</v>
      </c>
      <c r="J2513" s="21">
        <v>15.654301072210883</v>
      </c>
      <c r="K2513" s="21">
        <v>0.26090501787018128</v>
      </c>
      <c r="L2513" s="21">
        <v>-1</v>
      </c>
      <c r="M2513" s="21">
        <v>-1</v>
      </c>
      <c r="N2513" s="21">
        <v>5.2181003574036273</v>
      </c>
      <c r="O2513" s="21">
        <v>12.999823953886557</v>
      </c>
      <c r="P2513" s="21">
        <v>2.9356835140000386</v>
      </c>
      <c r="Q2513" s="21">
        <v>-0.97676881033458096</v>
      </c>
      <c r="R2513" s="21">
        <v>4.2623469447255091E-2</v>
      </c>
      <c r="S2513" s="21">
        <v>0.3333333333333332</v>
      </c>
      <c r="T2513" s="21">
        <v>0.37286124465696463</v>
      </c>
      <c r="U2513" s="21">
        <v>6.6913310208805629E-3</v>
      </c>
      <c r="V2513" s="21">
        <v>-1.5230739480130651E-2</v>
      </c>
      <c r="W2513" s="21">
        <v>17.470006066434671</v>
      </c>
      <c r="X2513" s="21">
        <v>0.42329977082893888</v>
      </c>
      <c r="Y2513" s="21">
        <v>-1</v>
      </c>
      <c r="Z2513" s="21">
        <v>-1</v>
      </c>
      <c r="AA2513" s="21">
        <v>25.990309218441681</v>
      </c>
      <c r="AB2513" s="21">
        <v>0.22186417015147053</v>
      </c>
      <c r="AC2513" s="21">
        <v>-8.2232753565511879E-2</v>
      </c>
      <c r="AD2513" s="21">
        <v>2.9922177065236817E-2</v>
      </c>
      <c r="AE2513" s="21">
        <v>8.4776796825597707</v>
      </c>
      <c r="AF2513" s="21">
        <v>-1</v>
      </c>
      <c r="AG2513" s="21">
        <v>-1</v>
      </c>
      <c r="AH2513" s="21">
        <v>-1</v>
      </c>
      <c r="AI2513" s="21">
        <v>0</v>
      </c>
      <c r="AJ2513" s="21">
        <v>-1.5230739480130651E-2</v>
      </c>
      <c r="AK2513" s="21">
        <v>0.18253176412212468</v>
      </c>
      <c r="AL2513" s="21">
        <v>-0.1379072896822387</v>
      </c>
      <c r="AM2513" s="21">
        <v>0.88740008921360725</v>
      </c>
      <c r="AN2513" s="21">
        <v>-4.134231576212137E-2</v>
      </c>
      <c r="AO2513" s="21">
        <v>23.097661050950805</v>
      </c>
      <c r="AP2513" s="21">
        <v>-1.7230943424642258</v>
      </c>
      <c r="AQ2513" s="21">
        <v>33.124307138645563</v>
      </c>
      <c r="AR2513" s="21">
        <v>0.69765516953104811</v>
      </c>
      <c r="AS2513" s="21">
        <v>0.6842047886991206</v>
      </c>
      <c r="AT2513" s="21">
        <v>-1</v>
      </c>
      <c r="AU2513" s="21">
        <v>-1</v>
      </c>
      <c r="AV2513" s="21">
        <v>-0.54479444721442416</v>
      </c>
      <c r="AW2513" s="21">
        <v>37.267038829864035</v>
      </c>
      <c r="AX2513" s="21">
        <v>35.743964881850971</v>
      </c>
      <c r="AY2513" s="21">
        <v>-0.25255163334103659</v>
      </c>
      <c r="AZ2513" s="21">
        <v>-58.659329338787103</v>
      </c>
      <c r="BA2513" s="26">
        <v>1309.1620166932003</v>
      </c>
    </row>
    <row r="2514" spans="1:100" x14ac:dyDescent="0.25">
      <c r="A2514">
        <v>5681</v>
      </c>
      <c r="B2514" t="s">
        <v>2798</v>
      </c>
      <c r="C2514" s="26">
        <v>2</v>
      </c>
      <c r="D2514" s="21">
        <v>2.6938383846540415</v>
      </c>
      <c r="E2514" s="21">
        <v>-0.23058856407454784</v>
      </c>
      <c r="F2514" s="21">
        <v>-0.49725343530245703</v>
      </c>
      <c r="G2514" s="21">
        <v>-0.49184464024990082</v>
      </c>
      <c r="H2514" s="21">
        <v>-4.9525073953041718E-2</v>
      </c>
      <c r="I2514" s="21">
        <v>0</v>
      </c>
      <c r="J2514" s="21">
        <v>-2.9715044371825039</v>
      </c>
      <c r="K2514" s="21">
        <v>-4.9525073953041718E-2</v>
      </c>
      <c r="L2514" s="21">
        <v>-1</v>
      </c>
      <c r="M2514" s="21">
        <v>-1</v>
      </c>
      <c r="N2514" s="21">
        <v>-0.99050147906083419</v>
      </c>
      <c r="O2514" s="21">
        <v>0.75825261447694814</v>
      </c>
      <c r="P2514" s="21">
        <v>-1.0000295396978185</v>
      </c>
      <c r="Q2514" s="21">
        <v>-2.0490696398167527</v>
      </c>
      <c r="R2514" s="21">
        <v>-0.67152120248847158</v>
      </c>
      <c r="S2514" s="21">
        <v>0.30559704086206313</v>
      </c>
      <c r="T2514" s="21">
        <v>0.1793121304693974</v>
      </c>
      <c r="U2514" s="21">
        <v>-5.2233649036642599E-2</v>
      </c>
      <c r="V2514" s="21">
        <v>-1.653775680361317E-2</v>
      </c>
      <c r="W2514" s="21">
        <v>16.122136211104952</v>
      </c>
      <c r="X2514" s="21">
        <v>0.20131851747721041</v>
      </c>
      <c r="Y2514" s="21">
        <v>-1</v>
      </c>
      <c r="Z2514" s="21">
        <v>-1</v>
      </c>
      <c r="AA2514" s="21">
        <v>25.540802403933935</v>
      </c>
      <c r="AB2514" s="21">
        <v>-2.8227397656893236E-2</v>
      </c>
      <c r="AC2514" s="21">
        <v>-2.806904470489005E-2</v>
      </c>
      <c r="AD2514" s="21">
        <v>-3.140914422261383E-2</v>
      </c>
      <c r="AE2514" s="21">
        <v>4.2031060783953738</v>
      </c>
      <c r="AF2514" s="21">
        <v>-1</v>
      </c>
      <c r="AG2514" s="21">
        <v>-1</v>
      </c>
      <c r="AH2514" s="21">
        <v>-1</v>
      </c>
      <c r="AI2514" s="21">
        <v>-9.3353916927176421E-3</v>
      </c>
      <c r="AJ2514" s="21">
        <v>-1.653775680361317E-2</v>
      </c>
      <c r="AK2514" s="21">
        <v>0.26591473437009927</v>
      </c>
      <c r="AL2514" s="21">
        <v>-9.4086777380851958E-2</v>
      </c>
      <c r="AM2514" s="21">
        <v>0.30137151748966101</v>
      </c>
      <c r="AN2514" s="21">
        <v>-0.11793065727460726</v>
      </c>
      <c r="AO2514" s="21">
        <v>8.0611184717118931</v>
      </c>
      <c r="AP2514" s="21">
        <v>-2.6159571813893114</v>
      </c>
      <c r="AQ2514" s="21">
        <v>20.785749675892092</v>
      </c>
      <c r="AR2514" s="21">
        <v>0.50299883212170704</v>
      </c>
      <c r="AS2514" s="21">
        <v>0.2680842308258049</v>
      </c>
      <c r="AT2514" s="21">
        <v>-1</v>
      </c>
      <c r="AU2514" s="21">
        <v>-1</v>
      </c>
      <c r="AV2514" s="21">
        <v>-0.83941933078241548</v>
      </c>
      <c r="AW2514" s="21">
        <v>34.877584660953779</v>
      </c>
      <c r="AX2514" s="21">
        <v>34.730248453447821</v>
      </c>
      <c r="AY2514" s="21">
        <v>1.3023458612583111E-2</v>
      </c>
      <c r="AZ2514" s="21">
        <v>-26.917140880811228</v>
      </c>
      <c r="BA2514" s="26">
        <v>1406.2820377307787</v>
      </c>
    </row>
    <row r="2515" spans="1:100" x14ac:dyDescent="0.25">
      <c r="A2515">
        <v>5682</v>
      </c>
      <c r="B2515" t="s">
        <v>2799</v>
      </c>
      <c r="C2515" s="26">
        <v>3</v>
      </c>
      <c r="D2515" s="21">
        <v>2.0144425462885476</v>
      </c>
      <c r="E2515" s="21">
        <v>0</v>
      </c>
      <c r="F2515" s="21">
        <v>1.6709528650485535E-3</v>
      </c>
      <c r="G2515" s="21">
        <v>1.6709528650485535E-3</v>
      </c>
      <c r="H2515" s="21">
        <v>-9.3957276104826293E-3</v>
      </c>
      <c r="I2515" s="21">
        <v>0</v>
      </c>
      <c r="J2515" s="21">
        <v>-0.56374365662895976</v>
      </c>
      <c r="K2515" s="21">
        <v>-9.3957276104826293E-3</v>
      </c>
      <c r="L2515" s="21">
        <v>-1.0000000000000004</v>
      </c>
      <c r="M2515" s="21">
        <v>-1.0000000000000004</v>
      </c>
      <c r="N2515" s="21">
        <v>-0.1879145522096537</v>
      </c>
      <c r="O2515" s="21">
        <v>1.4523698425246394</v>
      </c>
      <c r="P2515" s="21">
        <v>-6.777999077862841E-2</v>
      </c>
      <c r="Q2515" s="21">
        <v>-0.14713570159358211</v>
      </c>
      <c r="R2515" s="21">
        <v>-6.4051063415446294E-2</v>
      </c>
      <c r="S2515" s="21">
        <v>0.33333333333333359</v>
      </c>
      <c r="T2515" s="21">
        <v>0.33854056299985702</v>
      </c>
      <c r="U2515" s="21">
        <v>0.15296218581614879</v>
      </c>
      <c r="V2515" s="21">
        <v>0</v>
      </c>
      <c r="W2515" s="21">
        <v>33.369272390392865</v>
      </c>
      <c r="X2515" s="21">
        <v>1.298325596874792</v>
      </c>
      <c r="Y2515" s="21">
        <v>-1.0000000000000004</v>
      </c>
      <c r="Z2515" s="21">
        <v>-1.0000000000000004</v>
      </c>
      <c r="AA2515" s="21">
        <v>40.134950591860623</v>
      </c>
      <c r="AB2515" s="21">
        <v>0.14825450447198049</v>
      </c>
      <c r="AC2515" s="21">
        <v>0.11860348441924023</v>
      </c>
      <c r="AD2515" s="21">
        <v>-0.13026340359355773</v>
      </c>
      <c r="AE2515" s="21">
        <v>6.8297292648831585</v>
      </c>
      <c r="AF2515" s="21">
        <v>-1.0000000000000004</v>
      </c>
      <c r="AG2515" s="21">
        <v>-1.0000000000000004</v>
      </c>
      <c r="AH2515" s="21">
        <v>-1.0000000000000004</v>
      </c>
      <c r="AI2515" s="21">
        <v>0</v>
      </c>
      <c r="AJ2515" s="21">
        <v>0</v>
      </c>
      <c r="AK2515" s="21">
        <v>-0.18293704959419102</v>
      </c>
      <c r="AL2515" s="21">
        <v>4.1400380126523882E-2</v>
      </c>
      <c r="AM2515" s="21">
        <v>0.34936153682246252</v>
      </c>
      <c r="AN2515" s="21">
        <v>0.19935631804725196</v>
      </c>
      <c r="AO2515" s="21">
        <v>7.8193531725906054</v>
      </c>
      <c r="AP2515" s="21">
        <v>5.1909098518139185</v>
      </c>
      <c r="AQ2515" s="21">
        <v>32.805528733763921</v>
      </c>
      <c r="AR2515" s="21">
        <v>0.82483608214933934</v>
      </c>
      <c r="AS2515" s="21">
        <v>1.2889298692643096</v>
      </c>
      <c r="AT2515" s="21">
        <v>-1.0000000000000004</v>
      </c>
      <c r="AU2515" s="21">
        <v>-1.0000000000000004</v>
      </c>
      <c r="AV2515" s="21">
        <v>-6.2380110550397751E-2</v>
      </c>
      <c r="AW2515" s="21">
        <v>46.778230286199133</v>
      </c>
      <c r="AX2515" s="21">
        <v>46.778230286199133</v>
      </c>
      <c r="AY2515" s="21">
        <v>1.4988845701674018E-3</v>
      </c>
      <c r="AZ2515" s="21">
        <v>-24.333170036325122</v>
      </c>
      <c r="BA2515" s="26">
        <v>1435.5344758926988</v>
      </c>
    </row>
    <row r="2516" spans="1:100" x14ac:dyDescent="0.25">
      <c r="A2516">
        <v>5683</v>
      </c>
      <c r="B2516" t="s">
        <v>2800</v>
      </c>
      <c r="C2516" s="26">
        <v>3</v>
      </c>
      <c r="D2516" s="21">
        <v>4.2283377883372415</v>
      </c>
      <c r="E2516" s="21">
        <v>-4.9235689690812476E-2</v>
      </c>
      <c r="F2516" s="21">
        <v>-0.24213648962711359</v>
      </c>
      <c r="G2516" s="21">
        <v>-0.24213648962711359</v>
      </c>
      <c r="H2516" s="21">
        <v>0.10939189775785449</v>
      </c>
      <c r="I2516" s="21">
        <v>0</v>
      </c>
      <c r="J2516" s="21">
        <v>6.5635138654712675</v>
      </c>
      <c r="K2516" s="21">
        <v>0.10939189775785449</v>
      </c>
      <c r="L2516" s="21">
        <v>-1.0000000000000013</v>
      </c>
      <c r="M2516" s="21">
        <v>-1.0000000000000013</v>
      </c>
      <c r="N2516" s="21">
        <v>2.1878379551570886</v>
      </c>
      <c r="O2516" s="21">
        <v>10.549715164181405</v>
      </c>
      <c r="P2516" s="21">
        <v>0.1659162746422409</v>
      </c>
      <c r="Q2516" s="21">
        <v>-1.9056083527437939</v>
      </c>
      <c r="R2516" s="21">
        <v>-0.70510879571796037</v>
      </c>
      <c r="S2516" s="21">
        <v>0.25031471591421911</v>
      </c>
      <c r="T2516" s="21">
        <v>0.26893466975122565</v>
      </c>
      <c r="U2516" s="21">
        <v>-1.6985260223006407E-2</v>
      </c>
      <c r="V2516" s="21">
        <v>-5.2392938580202414E-2</v>
      </c>
      <c r="W2516" s="21">
        <v>13.619171564175257</v>
      </c>
      <c r="X2516" s="21">
        <v>-3.6839848047758396E-2</v>
      </c>
      <c r="Y2516" s="21">
        <v>-1.0000000000000013</v>
      </c>
      <c r="Z2516" s="21">
        <v>-1.0000000000000013</v>
      </c>
      <c r="AA2516" s="21">
        <v>18.806413964712846</v>
      </c>
      <c r="AB2516" s="21">
        <v>0.12311519392604858</v>
      </c>
      <c r="AC2516" s="21">
        <v>-4.1413280015854738E-2</v>
      </c>
      <c r="AD2516" s="21">
        <v>3.6145110014917138E-2</v>
      </c>
      <c r="AE2516" s="21">
        <v>5.8923511962555475</v>
      </c>
      <c r="AF2516" s="21">
        <v>-1.0000000000000013</v>
      </c>
      <c r="AG2516" s="21">
        <v>-1.0000000000000013</v>
      </c>
      <c r="AH2516" s="21">
        <v>-1.0000000000000013</v>
      </c>
      <c r="AI2516" s="21">
        <v>0</v>
      </c>
      <c r="AJ2516" s="21">
        <v>-5.2392938580202414E-2</v>
      </c>
      <c r="AK2516" s="21">
        <v>-3.5455107407821713E-3</v>
      </c>
      <c r="AL2516" s="21">
        <v>6.5030640432924294E-2</v>
      </c>
      <c r="AM2516" s="21">
        <v>-0.11504637988126851</v>
      </c>
      <c r="AN2516" s="21">
        <v>0.14145515380942209</v>
      </c>
      <c r="AO2516" s="21">
        <v>-2.8938870507356245</v>
      </c>
      <c r="AP2516" s="21">
        <v>3.8615320474001709</v>
      </c>
      <c r="AQ2516" s="21">
        <v>20.182685429646519</v>
      </c>
      <c r="AR2516" s="21">
        <v>0.44987118686223548</v>
      </c>
      <c r="AS2516" s="21">
        <v>7.2552049710096267E-2</v>
      </c>
      <c r="AT2516" s="21">
        <v>-1.0000000000000013</v>
      </c>
      <c r="AU2516" s="21">
        <v>-1.0000000000000013</v>
      </c>
      <c r="AV2516" s="21">
        <v>-0.94724528534507424</v>
      </c>
      <c r="AW2516" s="21">
        <v>33.217661176294428</v>
      </c>
      <c r="AX2516" s="21">
        <v>27.978367318274163</v>
      </c>
      <c r="AY2516" s="21">
        <v>-7.3505463781116274E-3</v>
      </c>
      <c r="AZ2516" s="21">
        <v>-21.951404988719986</v>
      </c>
      <c r="BA2516" s="26">
        <v>1432.5346281728719</v>
      </c>
      <c r="CU2516" t="e">
        <v>#N/A</v>
      </c>
      <c r="CV2516" t="e">
        <v>#N/A</v>
      </c>
    </row>
    <row r="2517" spans="1:100" x14ac:dyDescent="0.25">
      <c r="A2517">
        <v>5684</v>
      </c>
      <c r="B2517" t="s">
        <v>2801</v>
      </c>
      <c r="C2517" s="26">
        <v>3</v>
      </c>
      <c r="D2517" s="21">
        <v>5.0123463749226174</v>
      </c>
      <c r="E2517" s="21">
        <v>3.823109644274944E-3</v>
      </c>
      <c r="F2517" s="21">
        <v>0.16077995207254395</v>
      </c>
      <c r="G2517" s="21">
        <v>0.16602567254408032</v>
      </c>
      <c r="H2517" s="21">
        <v>0.42526832903907402</v>
      </c>
      <c r="I2517" s="21">
        <v>0</v>
      </c>
      <c r="J2517" s="21">
        <v>25.516099742344469</v>
      </c>
      <c r="K2517" s="21">
        <v>0.42526832903907402</v>
      </c>
      <c r="L2517" s="21">
        <v>-0.99999999999999867</v>
      </c>
      <c r="M2517" s="21">
        <v>-0.99999999999999867</v>
      </c>
      <c r="N2517" s="21">
        <v>8.5053665807814891</v>
      </c>
      <c r="O2517" s="21">
        <v>30.694471789811153</v>
      </c>
      <c r="P2517" s="21">
        <v>0.76367735574975359</v>
      </c>
      <c r="Q2517" s="21">
        <v>2.6530241636910903</v>
      </c>
      <c r="R2517" s="21">
        <v>0.89100230847353601</v>
      </c>
      <c r="S2517" s="21">
        <v>0.33333333333333293</v>
      </c>
      <c r="T2517" s="21">
        <v>0.3323079957601206</v>
      </c>
      <c r="U2517" s="21">
        <v>0.39722629463918363</v>
      </c>
      <c r="V2517" s="21">
        <v>-1.8456875860521478E-2</v>
      </c>
      <c r="W2517" s="21">
        <v>24.765696753321656</v>
      </c>
      <c r="X2517" s="21">
        <v>1.7175115858747732</v>
      </c>
      <c r="Y2517" s="21">
        <v>-0.99999999999999867</v>
      </c>
      <c r="Z2517" s="21">
        <v>-0.99999999999999867</v>
      </c>
      <c r="AA2517" s="21">
        <v>37.069274253860925</v>
      </c>
      <c r="AB2517" s="21">
        <v>0.26592766188178951</v>
      </c>
      <c r="AC2517" s="21">
        <v>-0.19775931516702425</v>
      </c>
      <c r="AD2517" s="21">
        <v>0.16008315712654861</v>
      </c>
      <c r="AE2517" s="21">
        <v>11.412575192065704</v>
      </c>
      <c r="AF2517" s="21">
        <v>-0.99999999999999867</v>
      </c>
      <c r="AG2517" s="21">
        <v>-0.99999999999999867</v>
      </c>
      <c r="AH2517" s="21">
        <v>-0.99999999999999867</v>
      </c>
      <c r="AI2517" s="21">
        <v>0</v>
      </c>
      <c r="AJ2517" s="21">
        <v>-1.8456875860521478E-2</v>
      </c>
      <c r="AK2517" s="21">
        <v>2.2425226614532053E-2</v>
      </c>
      <c r="AL2517" s="21">
        <v>0.10662092440310808</v>
      </c>
      <c r="AM2517" s="21">
        <v>0.52789621242314166</v>
      </c>
      <c r="AN2517" s="21">
        <v>-7.1330511114429354E-2</v>
      </c>
      <c r="AO2517" s="21">
        <v>13.309531443651203</v>
      </c>
      <c r="AP2517" s="21">
        <v>-1.2501581558451929</v>
      </c>
      <c r="AQ2517" s="21">
        <v>50.281796495666143</v>
      </c>
      <c r="AR2517" s="21">
        <v>1.0444107478721156</v>
      </c>
      <c r="AS2517" s="21">
        <v>2.1427799149138465</v>
      </c>
      <c r="AT2517" s="21">
        <v>-0.99999999999999867</v>
      </c>
      <c r="AU2517" s="21">
        <v>-0.99999999999999867</v>
      </c>
      <c r="AV2517" s="21">
        <v>1.0570279810176169</v>
      </c>
      <c r="AW2517" s="21">
        <v>66.513587887826858</v>
      </c>
      <c r="AX2517" s="21">
        <v>64.667900301774708</v>
      </c>
      <c r="AY2517" s="21">
        <v>-0.18863094436967034</v>
      </c>
      <c r="AZ2517" s="21">
        <v>-43.801227457611581</v>
      </c>
      <c r="BA2517" s="26">
        <v>1439.9028005995101</v>
      </c>
      <c r="CU2517" t="e">
        <v>#N/A</v>
      </c>
      <c r="CV2517" t="e">
        <v>#N/A</v>
      </c>
    </row>
    <row r="2518" spans="1:100" x14ac:dyDescent="0.25">
      <c r="A2518">
        <v>5685</v>
      </c>
      <c r="B2518" t="s">
        <v>2802</v>
      </c>
      <c r="C2518" s="26">
        <v>3</v>
      </c>
      <c r="D2518" s="21">
        <v>5.186431455306967</v>
      </c>
      <c r="E2518" s="21">
        <v>0</v>
      </c>
      <c r="F2518" s="21">
        <v>-4.4437218964510508E-3</v>
      </c>
      <c r="G2518" s="21">
        <v>-4.4437218964510508E-3</v>
      </c>
      <c r="H2518" s="21">
        <v>0.11054997159694371</v>
      </c>
      <c r="I2518" s="21">
        <v>0</v>
      </c>
      <c r="J2518" s="21">
        <v>6.6329982958166172</v>
      </c>
      <c r="K2518" s="21">
        <v>0.11054997159694371</v>
      </c>
      <c r="L2518" s="21">
        <v>-1.0000000000000007</v>
      </c>
      <c r="M2518" s="21">
        <v>-1.0000000000000007</v>
      </c>
      <c r="N2518" s="21">
        <v>2.2109994319388737</v>
      </c>
      <c r="O2518" s="21">
        <v>11.81498602922715</v>
      </c>
      <c r="P2518" s="21">
        <v>0.29462448688467791</v>
      </c>
      <c r="Q2518" s="21">
        <v>-0.32742866886965022</v>
      </c>
      <c r="R2518" s="21">
        <v>-0.14510549392796104</v>
      </c>
      <c r="S2518" s="21">
        <v>0.33333333333333359</v>
      </c>
      <c r="T2518" s="21">
        <v>0.34706581851319473</v>
      </c>
      <c r="U2518" s="21">
        <v>-8.0541799176805234E-2</v>
      </c>
      <c r="V2518" s="21">
        <v>-1.1324419569077905E-2</v>
      </c>
      <c r="W2518" s="21">
        <v>19.119318460148044</v>
      </c>
      <c r="X2518" s="21">
        <v>0.19346795130775676</v>
      </c>
      <c r="Y2518" s="21">
        <v>-1.0000000000000007</v>
      </c>
      <c r="Z2518" s="21">
        <v>-1.0000000000000007</v>
      </c>
      <c r="AA2518" s="21">
        <v>35.22751394008732</v>
      </c>
      <c r="AB2518" s="21">
        <v>-3.5280959670761051E-2</v>
      </c>
      <c r="AC2518" s="21">
        <v>0.21469648948775225</v>
      </c>
      <c r="AD2518" s="21">
        <v>0.14565048966035374</v>
      </c>
      <c r="AE2518" s="21">
        <v>16.253300973867251</v>
      </c>
      <c r="AF2518" s="21">
        <v>-1.0000000000000007</v>
      </c>
      <c r="AG2518" s="21">
        <v>-1.0000000000000007</v>
      </c>
      <c r="AH2518" s="21">
        <v>-1.0000000000000007</v>
      </c>
      <c r="AI2518" s="21">
        <v>0</v>
      </c>
      <c r="AJ2518" s="21">
        <v>-1.1324419569077905E-2</v>
      </c>
      <c r="AK2518" s="21">
        <v>-1.9010286103787691E-3</v>
      </c>
      <c r="AL2518" s="21">
        <v>0.15185927629281099</v>
      </c>
      <c r="AM2518" s="21">
        <v>0.30726541916834732</v>
      </c>
      <c r="AN2518" s="21">
        <v>6.3044351047603267E-2</v>
      </c>
      <c r="AO2518" s="21">
        <v>7.6721303361567879</v>
      </c>
      <c r="AP2518" s="21">
        <v>2.3354051576541361</v>
      </c>
      <c r="AQ2518" s="21">
        <v>25.752316755964678</v>
      </c>
      <c r="AR2518" s="21">
        <v>0.58853293310064458</v>
      </c>
      <c r="AS2518" s="21">
        <v>0.30401792290470064</v>
      </c>
      <c r="AT2518" s="21">
        <v>-1.0000000000000007</v>
      </c>
      <c r="AU2518" s="21">
        <v>-1.0000000000000007</v>
      </c>
      <c r="AV2518" s="21">
        <v>-0.14954921582441208</v>
      </c>
      <c r="AW2518" s="21">
        <v>49.377905126968599</v>
      </c>
      <c r="AX2518" s="21">
        <v>48.245463170060816</v>
      </c>
      <c r="AY2518" s="21">
        <v>-0.13218713969707274</v>
      </c>
      <c r="AZ2518" s="21">
        <v>-25.85883172751673</v>
      </c>
      <c r="BA2518" s="26">
        <v>1389.359044168601</v>
      </c>
      <c r="CU2518" t="e">
        <v>#N/A</v>
      </c>
      <c r="CV2518" t="e">
        <v>#N/A</v>
      </c>
    </row>
    <row r="2519" spans="1:100" x14ac:dyDescent="0.25">
      <c r="A2519">
        <v>5686</v>
      </c>
      <c r="B2519" t="s">
        <v>2803</v>
      </c>
      <c r="C2519" s="26">
        <v>3</v>
      </c>
      <c r="D2519" s="21">
        <v>4.3047201695095687</v>
      </c>
      <c r="E2519" s="21">
        <v>0.24338573665773316</v>
      </c>
      <c r="F2519" s="21">
        <v>2.5253271516319925E-2</v>
      </c>
      <c r="G2519" s="21">
        <v>7.732229805187793E-2</v>
      </c>
      <c r="H2519" s="21">
        <v>-7.1093630799212382E-2</v>
      </c>
      <c r="I2519" s="21">
        <v>0</v>
      </c>
      <c r="J2519" s="21">
        <v>-4.2656178479527433</v>
      </c>
      <c r="K2519" s="21">
        <v>-7.1093630799212382E-2</v>
      </c>
      <c r="L2519" s="21">
        <v>-0.99999999999999956</v>
      </c>
      <c r="M2519" s="21">
        <v>-0.99999999999999956</v>
      </c>
      <c r="N2519" s="21">
        <v>-1.4218726159842483</v>
      </c>
      <c r="O2519" s="21">
        <v>0.11642461960870337</v>
      </c>
      <c r="P2519" s="21">
        <v>0.37237877626958904</v>
      </c>
      <c r="Q2519" s="21">
        <v>0.44875646841899336</v>
      </c>
      <c r="R2519" s="21">
        <v>0.16744249350615151</v>
      </c>
      <c r="S2519" s="21">
        <v>0.33333333333333331</v>
      </c>
      <c r="T2519" s="21">
        <v>0.14574216464708245</v>
      </c>
      <c r="U2519" s="21">
        <v>-5.277243190864702E-2</v>
      </c>
      <c r="V2519" s="21">
        <v>0</v>
      </c>
      <c r="W2519" s="21">
        <v>19.895867874839251</v>
      </c>
      <c r="X2519" s="21">
        <v>0.16264764618220234</v>
      </c>
      <c r="Y2519" s="21">
        <v>-0.99999999999999956</v>
      </c>
      <c r="Z2519" s="21">
        <v>-0.99999999999999956</v>
      </c>
      <c r="AA2519" s="21">
        <v>18.246745240463607</v>
      </c>
      <c r="AB2519" s="21">
        <v>-6.7994262276968573E-2</v>
      </c>
      <c r="AC2519" s="21">
        <v>6.8913820046955954E-2</v>
      </c>
      <c r="AD2519" s="21">
        <v>-3.7250860327623245E-2</v>
      </c>
      <c r="AE2519" s="21">
        <v>-1.8165651278817923</v>
      </c>
      <c r="AF2519" s="21">
        <v>-0.99999999999999956</v>
      </c>
      <c r="AG2519" s="21">
        <v>-0.99999999999999956</v>
      </c>
      <c r="AH2519" s="21">
        <v>-0.99999999999999956</v>
      </c>
      <c r="AI2519" s="21">
        <v>0</v>
      </c>
      <c r="AJ2519" s="21">
        <v>0</v>
      </c>
      <c r="AK2519" s="21">
        <v>0.6150594815618835</v>
      </c>
      <c r="AL2519" s="21">
        <v>0.34268573936586305</v>
      </c>
      <c r="AM2519" s="21">
        <v>-0.10501888743019937</v>
      </c>
      <c r="AN2519" s="21">
        <v>-9.7477779367732123E-2</v>
      </c>
      <c r="AO2519" s="21">
        <v>0.44982522205443309</v>
      </c>
      <c r="AP2519" s="21">
        <v>-0.72351578736398803</v>
      </c>
      <c r="AQ2519" s="21">
        <v>15.630250026886511</v>
      </c>
      <c r="AR2519" s="21">
        <v>0.42630306607176865</v>
      </c>
      <c r="AS2519" s="21">
        <v>9.1554015382989656E-2</v>
      </c>
      <c r="AT2519" s="21">
        <v>-0.99999999999999956</v>
      </c>
      <c r="AU2519" s="21">
        <v>-0.99999999999999956</v>
      </c>
      <c r="AV2519" s="21">
        <v>0.24476479155802938</v>
      </c>
      <c r="AW2519" s="21">
        <v>17.639654072708318</v>
      </c>
      <c r="AX2519" s="21">
        <v>17.639654072708318</v>
      </c>
      <c r="AY2519" s="21">
        <v>2.2516156947781453E-2</v>
      </c>
      <c r="AZ2519" s="21">
        <v>-64.406939244821643</v>
      </c>
      <c r="BA2519" s="26">
        <v>1342.7973088985609</v>
      </c>
      <c r="CU2519" t="e">
        <v>#N/A</v>
      </c>
      <c r="CV2519" t="e">
        <v>#N/A</v>
      </c>
    </row>
    <row r="2520" spans="1:100" x14ac:dyDescent="0.25">
      <c r="A2520">
        <v>5687</v>
      </c>
      <c r="B2520" t="s">
        <v>2804</v>
      </c>
      <c r="C2520" s="26">
        <v>3</v>
      </c>
      <c r="D2520" s="21">
        <v>5.47796694751095</v>
      </c>
      <c r="E2520" s="21">
        <v>-0.12188929108147047</v>
      </c>
      <c r="F2520" s="21">
        <v>0.32150049450382351</v>
      </c>
      <c r="G2520" s="21">
        <v>0.29389465796127068</v>
      </c>
      <c r="H2520" s="21">
        <v>0.35693667736545387</v>
      </c>
      <c r="I2520" s="21">
        <v>0</v>
      </c>
      <c r="J2520" s="21">
        <v>21.41620064192724</v>
      </c>
      <c r="K2520" s="21">
        <v>0.35693667736545387</v>
      </c>
      <c r="L2520" s="21">
        <v>-0.99999999999999967</v>
      </c>
      <c r="M2520" s="21">
        <v>-0.99999999999999967</v>
      </c>
      <c r="N2520" s="21">
        <v>7.1387335473090783</v>
      </c>
      <c r="O2520" s="21">
        <v>27.188062247399436</v>
      </c>
      <c r="P2520" s="21">
        <v>-0.29745817012691533</v>
      </c>
      <c r="Q2520" s="21">
        <v>-0.92081505014678078</v>
      </c>
      <c r="R2520" s="21">
        <v>-0.27979265848370127</v>
      </c>
      <c r="S2520" s="21">
        <v>0.33333333333333337</v>
      </c>
      <c r="T2520" s="21">
        <v>0.35261697291875083</v>
      </c>
      <c r="U2520" s="21">
        <v>0.7072190482332924</v>
      </c>
      <c r="V2520" s="21">
        <v>0.16949000439525083</v>
      </c>
      <c r="W2520" s="21">
        <v>48.228907260606924</v>
      </c>
      <c r="X2520" s="21">
        <v>4.1941134877767201</v>
      </c>
      <c r="Y2520" s="21">
        <v>-0.99999999999999967</v>
      </c>
      <c r="Z2520" s="21">
        <v>-0.99999999999999967</v>
      </c>
      <c r="AA2520" s="21">
        <v>103.28732126664588</v>
      </c>
      <c r="AB2520" s="21">
        <v>0.33050416893417134</v>
      </c>
      <c r="AC2520" s="21">
        <v>0.40387880496728179</v>
      </c>
      <c r="AD2520" s="21">
        <v>0.37238115938900007</v>
      </c>
      <c r="AE2520" s="21">
        <v>55.33820666452268</v>
      </c>
      <c r="AF2520" s="21">
        <v>-0.99999999999999967</v>
      </c>
      <c r="AG2520" s="21">
        <v>-0.99999999999999967</v>
      </c>
      <c r="AH2520" s="21">
        <v>-0.99999999999999967</v>
      </c>
      <c r="AI2520" s="21">
        <v>-5.8650854527157433E-3</v>
      </c>
      <c r="AJ2520" s="21">
        <v>0.16949000439525083</v>
      </c>
      <c r="AK2520" s="21">
        <v>-6.9839502408779744E-2</v>
      </c>
      <c r="AL2520" s="21">
        <v>0.14257721084285074</v>
      </c>
      <c r="AM2520" s="21">
        <v>-0.17386300543272259</v>
      </c>
      <c r="AN2520" s="21">
        <v>0.15647558807489514</v>
      </c>
      <c r="AO2520" s="21">
        <v>-4.6957726478619639</v>
      </c>
      <c r="AP2520" s="21">
        <v>4.6247757560866312</v>
      </c>
      <c r="AQ2520" s="21">
        <v>69.645107902534136</v>
      </c>
      <c r="AR2520" s="21">
        <v>1.5626593588806275</v>
      </c>
      <c r="AS2520" s="21">
        <v>4.5510501651421773</v>
      </c>
      <c r="AT2520" s="21">
        <v>-0.99999999999999967</v>
      </c>
      <c r="AU2520" s="21">
        <v>-0.99999999999999967</v>
      </c>
      <c r="AV2520" s="21">
        <v>1.4101999477569238E-2</v>
      </c>
      <c r="AW2520" s="21">
        <v>135.10015927013202</v>
      </c>
      <c r="AX2520" s="21">
        <v>151.93185800060272</v>
      </c>
      <c r="AY2520" s="21">
        <v>0.53292675225551744</v>
      </c>
      <c r="AZ2520" s="21">
        <v>64.009552198232001</v>
      </c>
      <c r="BA2520" s="26">
        <v>1621.238235203117</v>
      </c>
      <c r="CU2520" t="e">
        <v>#N/A</v>
      </c>
      <c r="CV2520" t="e">
        <v>#N/A</v>
      </c>
    </row>
    <row r="2521" spans="1:100" x14ac:dyDescent="0.25">
      <c r="A2521">
        <v>5688</v>
      </c>
      <c r="B2521" t="s">
        <v>2805</v>
      </c>
      <c r="C2521" s="26">
        <v>3</v>
      </c>
      <c r="D2521" s="21">
        <v>4.7564139227310092</v>
      </c>
      <c r="E2521" s="21">
        <v>0</v>
      </c>
      <c r="F2521" s="21">
        <v>0</v>
      </c>
      <c r="G2521" s="21">
        <v>0</v>
      </c>
      <c r="H2521" s="21">
        <v>0.15145053828593333</v>
      </c>
      <c r="I2521" s="21">
        <v>0</v>
      </c>
      <c r="J2521" s="21">
        <v>9.0870322971559947</v>
      </c>
      <c r="K2521" s="21">
        <v>0.15145053828593333</v>
      </c>
      <c r="L2521" s="21">
        <v>-1.0000000000000007</v>
      </c>
      <c r="M2521" s="21">
        <v>-1.0000000000000007</v>
      </c>
      <c r="N2521" s="21">
        <v>3.0290107657186676</v>
      </c>
      <c r="O2521" s="21">
        <v>13.843446219887005</v>
      </c>
      <c r="P2521" s="21">
        <v>1.4195564338345092</v>
      </c>
      <c r="Q2521" s="21">
        <v>-0.63764309163486754</v>
      </c>
      <c r="R2521" s="21">
        <v>-0.11113704118117418</v>
      </c>
      <c r="S2521" s="21">
        <v>0.33105173204782085</v>
      </c>
      <c r="T2521" s="21">
        <v>0.34427911602330136</v>
      </c>
      <c r="U2521" s="21">
        <v>-0.20170696955801498</v>
      </c>
      <c r="V2521" s="21">
        <v>0</v>
      </c>
      <c r="W2521" s="21">
        <v>12.886933609086952</v>
      </c>
      <c r="X2521" s="21">
        <v>-0.27796623997291225</v>
      </c>
      <c r="Y2521" s="21">
        <v>-1.0000000000000007</v>
      </c>
      <c r="Z2521" s="21">
        <v>-1.0000000000000007</v>
      </c>
      <c r="AA2521" s="21">
        <v>3.7601252512360865</v>
      </c>
      <c r="AB2521" s="21">
        <v>-0.10249375722952379</v>
      </c>
      <c r="AC2521" s="21">
        <v>-2.5186351603010929E-2</v>
      </c>
      <c r="AD2521" s="21">
        <v>-5.2633317500859013E-2</v>
      </c>
      <c r="AE2521" s="21">
        <v>-9.0156713166696854</v>
      </c>
      <c r="AF2521" s="21">
        <v>-1.0000000000000007</v>
      </c>
      <c r="AG2521" s="21">
        <v>-1.0000000000000007</v>
      </c>
      <c r="AH2521" s="21">
        <v>-1.0000000000000007</v>
      </c>
      <c r="AI2521" s="21">
        <v>0</v>
      </c>
      <c r="AJ2521" s="21">
        <v>0</v>
      </c>
      <c r="AK2521" s="21">
        <v>1.6316727738589304E-2</v>
      </c>
      <c r="AL2521" s="21">
        <v>-0.1254499008082775</v>
      </c>
      <c r="AM2521" s="21">
        <v>0.12773924270762563</v>
      </c>
      <c r="AN2521" s="21">
        <v>0.18424263230437518</v>
      </c>
      <c r="AO2521" s="21">
        <v>3.2750647063835885</v>
      </c>
      <c r="AP2521" s="21">
        <v>3.978816303567994</v>
      </c>
      <c r="AQ2521" s="21">
        <v>21.973965906242956</v>
      </c>
      <c r="AR2521" s="21">
        <v>0.47362387851310761</v>
      </c>
      <c r="AS2521" s="21">
        <v>-0.12651570168697912</v>
      </c>
      <c r="AT2521" s="21">
        <v>-1.0000000000000007</v>
      </c>
      <c r="AU2521" s="21">
        <v>-1.0000000000000007</v>
      </c>
      <c r="AV2521" s="21">
        <v>-0.11113704118117418</v>
      </c>
      <c r="AW2521" s="21">
        <v>21.582387774691107</v>
      </c>
      <c r="AX2521" s="21">
        <v>21.582387774691107</v>
      </c>
      <c r="AY2521" s="21">
        <v>-0.14705443244552718</v>
      </c>
      <c r="AZ2521" s="21">
        <v>-57.556127173005038</v>
      </c>
      <c r="BA2521" s="26">
        <v>1354.6971860216338</v>
      </c>
    </row>
    <row r="2522" spans="1:100" x14ac:dyDescent="0.25">
      <c r="A2522">
        <v>5689</v>
      </c>
      <c r="B2522" t="s">
        <v>2806</v>
      </c>
      <c r="C2522" s="26">
        <v>3</v>
      </c>
      <c r="D2522" s="21">
        <v>5.0670239994272128</v>
      </c>
      <c r="E2522" s="21">
        <v>-8.269389574785832E-3</v>
      </c>
      <c r="F2522" s="21">
        <v>-1.4434782711120711</v>
      </c>
      <c r="G2522" s="21">
        <v>-1.4445575036694969</v>
      </c>
      <c r="H2522" s="21">
        <v>0.25592609911051201</v>
      </c>
      <c r="I2522" s="21">
        <v>0</v>
      </c>
      <c r="J2522" s="21">
        <v>15.355565946630728</v>
      </c>
      <c r="K2522" s="21">
        <v>0.25592609911051201</v>
      </c>
      <c r="L2522" s="21">
        <v>-0.99999999999999989</v>
      </c>
      <c r="M2522" s="21">
        <v>-0.99999999999999989</v>
      </c>
      <c r="N2522" s="21">
        <v>5.1185219822102415</v>
      </c>
      <c r="O2522" s="21">
        <v>18.978032442388443</v>
      </c>
      <c r="P2522" s="21">
        <v>0.2931995091637063</v>
      </c>
      <c r="Q2522" s="21">
        <v>-5.2002333937037317</v>
      </c>
      <c r="R2522" s="21">
        <v>-1.6610133580372624</v>
      </c>
      <c r="S2522" s="21">
        <v>0.34507732911586836</v>
      </c>
      <c r="T2522" s="21">
        <v>0.22739933953869435</v>
      </c>
      <c r="U2522" s="21">
        <v>0.20668501508639375</v>
      </c>
      <c r="V2522" s="21">
        <v>6.9742145514077494E-2</v>
      </c>
      <c r="W2522" s="21">
        <v>23.719109205780867</v>
      </c>
      <c r="X2522" s="21">
        <v>1.4474986240413135</v>
      </c>
      <c r="Y2522" s="21">
        <v>-0.99999999999999989</v>
      </c>
      <c r="Z2522" s="21">
        <v>-0.99999999999999989</v>
      </c>
      <c r="AA2522" s="21">
        <v>47.640473002408875</v>
      </c>
      <c r="AB2522" s="21">
        <v>4.3148962156653342E-2</v>
      </c>
      <c r="AC2522" s="21">
        <v>0.29851173573359296</v>
      </c>
      <c r="AD2522" s="21">
        <v>0.16998684520305893</v>
      </c>
      <c r="AE2522" s="21">
        <v>25.58237715466527</v>
      </c>
      <c r="AF2522" s="21">
        <v>-0.99999999999999989</v>
      </c>
      <c r="AG2522" s="21">
        <v>-0.99999999999999989</v>
      </c>
      <c r="AH2522" s="21">
        <v>-0.99999999999999989</v>
      </c>
      <c r="AI2522" s="21">
        <v>-3.3153138871559733E-2</v>
      </c>
      <c r="AJ2522" s="21">
        <v>6.9742145514077494E-2</v>
      </c>
      <c r="AK2522" s="21">
        <v>-0.12256534640622363</v>
      </c>
      <c r="AL2522" s="21">
        <v>9.1037075454896463E-2</v>
      </c>
      <c r="AM2522" s="21">
        <v>-0.1831127592705746</v>
      </c>
      <c r="AN2522" s="21">
        <v>-2.2662826642924083E-2</v>
      </c>
      <c r="AO2522" s="21">
        <v>-5.1906457137954813</v>
      </c>
      <c r="AP2522" s="21">
        <v>-0.1113852887986185</v>
      </c>
      <c r="AQ2522" s="21">
        <v>39.074675152411594</v>
      </c>
      <c r="AR2522" s="21">
        <v>0.84890382925503372</v>
      </c>
      <c r="AS2522" s="21">
        <v>1.703424723151826</v>
      </c>
      <c r="AT2522" s="21">
        <v>-0.99999999999999989</v>
      </c>
      <c r="AU2522" s="21">
        <v>-0.99999999999999989</v>
      </c>
      <c r="AV2522" s="21">
        <v>-3.1055708617067594</v>
      </c>
      <c r="AW2522" s="21">
        <v>66.50712015599872</v>
      </c>
      <c r="AX2522" s="21">
        <v>72.818271929975253</v>
      </c>
      <c r="AY2522" s="21">
        <v>0.1000660215159046</v>
      </c>
      <c r="AZ2522" s="21">
        <v>19.751461435593644</v>
      </c>
      <c r="BA2522" s="26">
        <v>1385.9369363201627</v>
      </c>
    </row>
    <row r="2523" spans="1:100" x14ac:dyDescent="0.25">
      <c r="A2523">
        <v>5690</v>
      </c>
      <c r="B2523" t="s">
        <v>2807</v>
      </c>
      <c r="C2523" s="26">
        <v>3</v>
      </c>
      <c r="D2523" s="21">
        <v>6.1050885227619363</v>
      </c>
      <c r="E2523" s="21">
        <v>-5.9013592773805856E-4</v>
      </c>
      <c r="F2523" s="21">
        <v>1.3788951704002688</v>
      </c>
      <c r="G2523" s="21">
        <v>1.3788951704002688</v>
      </c>
      <c r="H2523" s="21">
        <v>0.14443354038370831</v>
      </c>
      <c r="I2523" s="21">
        <v>0</v>
      </c>
      <c r="J2523" s="21">
        <v>8.666012423022492</v>
      </c>
      <c r="K2523" s="21">
        <v>0.14443354038370831</v>
      </c>
      <c r="L2523" s="21">
        <v>-0.99999999999999878</v>
      </c>
      <c r="M2523" s="21">
        <v>-0.99999999999999878</v>
      </c>
      <c r="N2523" s="21">
        <v>2.8886708076741661</v>
      </c>
      <c r="O2523" s="21">
        <v>16.149996116184703</v>
      </c>
      <c r="P2523" s="21">
        <v>-0.25503332652609989</v>
      </c>
      <c r="Q2523" s="21">
        <v>0.66093671400403076</v>
      </c>
      <c r="R2523" s="21">
        <v>0.15145625090988799</v>
      </c>
      <c r="S2523" s="21">
        <v>0.33333333333333304</v>
      </c>
      <c r="T2523" s="21">
        <v>0.36571865444505786</v>
      </c>
      <c r="U2523" s="21">
        <v>0.43655562446698254</v>
      </c>
      <c r="V2523" s="21">
        <v>8.1408576865190457E-2</v>
      </c>
      <c r="W2523" s="21">
        <v>42.903305949074216</v>
      </c>
      <c r="X2523" s="21">
        <v>2.8337580434552212</v>
      </c>
      <c r="Y2523" s="21">
        <v>-0.99999999999999878</v>
      </c>
      <c r="Z2523" s="21">
        <v>-0.99999999999999878</v>
      </c>
      <c r="AA2523" s="21">
        <v>80.156353042252505</v>
      </c>
      <c r="AB2523" s="21">
        <v>0.41838466277324671</v>
      </c>
      <c r="AC2523" s="21">
        <v>7.7102420878757558E-2</v>
      </c>
      <c r="AD2523" s="21">
        <v>0.24654473319336478</v>
      </c>
      <c r="AE2523" s="21">
        <v>37.101590842268443</v>
      </c>
      <c r="AF2523" s="21">
        <v>-0.99999999999999878</v>
      </c>
      <c r="AG2523" s="21">
        <v>-0.99999999999999878</v>
      </c>
      <c r="AH2523" s="21">
        <v>-0.99999999999999878</v>
      </c>
      <c r="AI2523" s="21">
        <v>0</v>
      </c>
      <c r="AJ2523" s="21">
        <v>8.1408576865190457E-2</v>
      </c>
      <c r="AK2523" s="21">
        <v>-4.7675579765268615E-3</v>
      </c>
      <c r="AL2523" s="21">
        <v>-7.8176010845126098E-2</v>
      </c>
      <c r="AM2523" s="21">
        <v>0.16616335293822682</v>
      </c>
      <c r="AN2523" s="21">
        <v>0.73310777249538095</v>
      </c>
      <c r="AO2523" s="21">
        <v>4.1302460335730355</v>
      </c>
      <c r="AP2523" s="21">
        <v>17.93681425815889</v>
      </c>
      <c r="AQ2523" s="21">
        <v>51.56931837209671</v>
      </c>
      <c r="AR2523" s="21">
        <v>1.2170161891105644</v>
      </c>
      <c r="AS2523" s="21">
        <v>2.9781915838389281</v>
      </c>
      <c r="AT2523" s="21">
        <v>-0.99999999999999878</v>
      </c>
      <c r="AU2523" s="21">
        <v>-0.99999999999999878</v>
      </c>
      <c r="AV2523" s="21">
        <v>1.530351421310157</v>
      </c>
      <c r="AW2523" s="21">
        <v>114.24316341659613</v>
      </c>
      <c r="AX2523" s="21">
        <v>122.38402110311519</v>
      </c>
      <c r="AY2523" s="21">
        <v>0.38851976540015176</v>
      </c>
      <c r="AZ2523" s="21">
        <v>50.766762682420911</v>
      </c>
      <c r="BA2523" s="26">
        <v>1545.8317385483988</v>
      </c>
      <c r="CU2523" t="e">
        <v>#N/A</v>
      </c>
      <c r="CV2523" t="e">
        <v>#N/A</v>
      </c>
    </row>
    <row r="2524" spans="1:100" x14ac:dyDescent="0.25">
      <c r="A2524">
        <v>5694</v>
      </c>
      <c r="B2524" t="s">
        <v>2808</v>
      </c>
      <c r="C2524" s="26">
        <v>2</v>
      </c>
      <c r="D2524" s="21">
        <v>2.4506131904784842</v>
      </c>
      <c r="E2524" s="21">
        <v>-0.28461570941760683</v>
      </c>
      <c r="F2524" s="21">
        <v>-0.63178692890126298</v>
      </c>
      <c r="G2524" s="21">
        <v>-0.62698906305973101</v>
      </c>
      <c r="H2524" s="21">
        <v>-7.7483693240300841E-2</v>
      </c>
      <c r="I2524" s="21">
        <v>0</v>
      </c>
      <c r="J2524" s="21">
        <v>-4.6490215944180493</v>
      </c>
      <c r="K2524" s="21">
        <v>-7.7483693240300841E-2</v>
      </c>
      <c r="L2524" s="21">
        <v>-1</v>
      </c>
      <c r="M2524" s="21">
        <v>-1</v>
      </c>
      <c r="N2524" s="21">
        <v>-1.5496738648060164</v>
      </c>
      <c r="O2524" s="21">
        <v>-0.98424911042120122</v>
      </c>
      <c r="P2524" s="21">
        <v>-1.2736481521690768</v>
      </c>
      <c r="Q2524" s="21">
        <v>-2.6885873734555785</v>
      </c>
      <c r="R2524" s="21">
        <v>-0.88156978082268056</v>
      </c>
      <c r="S2524" s="21">
        <v>0.30037077597766576</v>
      </c>
      <c r="T2524" s="21">
        <v>0.15724673519816793</v>
      </c>
      <c r="U2524" s="21">
        <v>-7.9556811126886368E-2</v>
      </c>
      <c r="V2524" s="21">
        <v>-2.0150658669164389E-2</v>
      </c>
      <c r="W2524" s="21">
        <v>14.397657347254546</v>
      </c>
      <c r="X2524" s="21">
        <v>7.474127462802671E-2</v>
      </c>
      <c r="Y2524" s="21">
        <v>-1</v>
      </c>
      <c r="Z2524" s="21">
        <v>-1</v>
      </c>
      <c r="AA2524" s="21">
        <v>21.990378175650868</v>
      </c>
      <c r="AB2524" s="21">
        <v>-5.8875417930570009E-2</v>
      </c>
      <c r="AC2524" s="21">
        <v>-5.8728695829042582E-2</v>
      </c>
      <c r="AD2524" s="21">
        <v>-6.1805503655809654E-2</v>
      </c>
      <c r="AE2524" s="21">
        <v>1.3796117147733611</v>
      </c>
      <c r="AF2524" s="21">
        <v>-1</v>
      </c>
      <c r="AG2524" s="21">
        <v>-1</v>
      </c>
      <c r="AH2524" s="21">
        <v>-1</v>
      </c>
      <c r="AI2524" s="21">
        <v>-1.1316499710622478E-2</v>
      </c>
      <c r="AJ2524" s="21">
        <v>-2.0150658669164389E-2</v>
      </c>
      <c r="AK2524" s="21">
        <v>0.3028376958591516</v>
      </c>
      <c r="AL2524" s="21">
        <v>-0.13100973886990425</v>
      </c>
      <c r="AM2524" s="21">
        <v>0.34437655370686254</v>
      </c>
      <c r="AN2524" s="21">
        <v>-0.16093569349180875</v>
      </c>
      <c r="AO2524" s="21">
        <v>9.1561951319118116</v>
      </c>
      <c r="AP2524" s="21">
        <v>-3.7110338415892299</v>
      </c>
      <c r="AQ2524" s="21">
        <v>18.949920212761178</v>
      </c>
      <c r="AR2524" s="21">
        <v>0.46258863217843238</v>
      </c>
      <c r="AS2524" s="21">
        <v>0.13740271441244511</v>
      </c>
      <c r="AT2524" s="21">
        <v>-1</v>
      </c>
      <c r="AU2524" s="21">
        <v>-1</v>
      </c>
      <c r="AV2524" s="21">
        <v>-1.1181622521626937</v>
      </c>
      <c r="AW2524" s="21">
        <v>30.785980498422898</v>
      </c>
      <c r="AX2524" s="21">
        <v>30.585041667770572</v>
      </c>
      <c r="AY2524" s="21">
        <v>-1.8492866007519704E-2</v>
      </c>
      <c r="AZ2524" s="21">
        <v>-32.438565228746413</v>
      </c>
      <c r="BA2524" s="26">
        <v>1330.6523434270387</v>
      </c>
    </row>
    <row r="2525" spans="1:100" x14ac:dyDescent="0.25">
      <c r="A2525">
        <v>5695</v>
      </c>
      <c r="B2525" t="s">
        <v>2809</v>
      </c>
      <c r="C2525" s="26">
        <v>2</v>
      </c>
      <c r="D2525" s="21">
        <v>3.8712883251749437</v>
      </c>
      <c r="E2525" s="21">
        <v>3.0956130282989883E-2</v>
      </c>
      <c r="F2525" s="21">
        <v>0.15402142367307756</v>
      </c>
      <c r="G2525" s="21">
        <v>0.16238771893699719</v>
      </c>
      <c r="H2525" s="21">
        <v>8.5822231363810328E-2</v>
      </c>
      <c r="I2525" s="21">
        <v>0</v>
      </c>
      <c r="J2525" s="21">
        <v>5.1493338818286185</v>
      </c>
      <c r="K2525" s="21">
        <v>8.5822231363810328E-2</v>
      </c>
      <c r="L2525" s="21">
        <v>-1</v>
      </c>
      <c r="M2525" s="21">
        <v>-1</v>
      </c>
      <c r="N2525" s="21">
        <v>1.7164446272762064</v>
      </c>
      <c r="O2525" s="21">
        <v>9.1936803640298592</v>
      </c>
      <c r="P2525" s="21">
        <v>0.32455453586120581</v>
      </c>
      <c r="Q2525" s="21">
        <v>1.046827230519755</v>
      </c>
      <c r="R2525" s="21">
        <v>0.3453211805732111</v>
      </c>
      <c r="S2525" s="21">
        <v>0.33089731988183629</v>
      </c>
      <c r="T2525" s="21">
        <v>0.28613041645224901</v>
      </c>
      <c r="U2525" s="21">
        <v>8.0037416413835979E-2</v>
      </c>
      <c r="V2525" s="21">
        <v>9.5225323058844224E-4</v>
      </c>
      <c r="W2525" s="21">
        <v>24.470315529258258</v>
      </c>
      <c r="X2525" s="21">
        <v>0.81407727205136382</v>
      </c>
      <c r="Y2525" s="21">
        <v>-1</v>
      </c>
      <c r="Z2525" s="21">
        <v>-1</v>
      </c>
      <c r="AA2525" s="21">
        <v>42.728359024398443</v>
      </c>
      <c r="AB2525" s="21">
        <v>0.1201392621813029</v>
      </c>
      <c r="AC2525" s="21">
        <v>0.12035391992626684</v>
      </c>
      <c r="AD2525" s="21">
        <v>0.11573922882312999</v>
      </c>
      <c r="AE2525" s="21">
        <v>17.871604861084112</v>
      </c>
      <c r="AF2525" s="21">
        <v>-1</v>
      </c>
      <c r="AG2525" s="21">
        <v>-1</v>
      </c>
      <c r="AH2525" s="21">
        <v>-1</v>
      </c>
      <c r="AI2525" s="21">
        <v>2.5512595803134721E-4</v>
      </c>
      <c r="AJ2525" s="21">
        <v>9.5225323058844224E-4</v>
      </c>
      <c r="AK2525" s="21">
        <v>8.7171167296367535E-2</v>
      </c>
      <c r="AL2525" s="21">
        <v>8.4656789692879791E-2</v>
      </c>
      <c r="AM2525" s="21">
        <v>9.3184707288188187E-2</v>
      </c>
      <c r="AN2525" s="21">
        <v>9.0256152926865577E-2</v>
      </c>
      <c r="AO2525" s="21">
        <v>2.7598668773250514</v>
      </c>
      <c r="AP2525" s="21">
        <v>2.6852944129975294</v>
      </c>
      <c r="AQ2525" s="21">
        <v>29.672975768966118</v>
      </c>
      <c r="AR2525" s="21">
        <v>0.69862407432134133</v>
      </c>
      <c r="AS2525" s="21">
        <v>0.90071171931299365</v>
      </c>
      <c r="AT2525" s="21">
        <v>-1</v>
      </c>
      <c r="AU2525" s="21">
        <v>-1</v>
      </c>
      <c r="AV2525" s="21">
        <v>0.50997145627122964</v>
      </c>
      <c r="AW2525" s="21">
        <v>54.684986168585944</v>
      </c>
      <c r="AX2525" s="21">
        <v>54.797139549111328</v>
      </c>
      <c r="AY2525" s="21">
        <v>0.16559356828055086</v>
      </c>
      <c r="AZ2525" s="21">
        <v>-0.18799881103681862</v>
      </c>
      <c r="BA2525" s="26">
        <v>1382.9262481298788</v>
      </c>
    </row>
    <row r="2526" spans="1:100" x14ac:dyDescent="0.25">
      <c r="A2526">
        <v>5696</v>
      </c>
      <c r="B2526" t="s">
        <v>2810</v>
      </c>
      <c r="C2526" s="26">
        <v>3</v>
      </c>
      <c r="D2526" s="21">
        <v>1.4760055153312948</v>
      </c>
      <c r="E2526" s="21">
        <v>-2.571135949379217E-2</v>
      </c>
      <c r="F2526" s="21">
        <v>9.1086773813945282E-2</v>
      </c>
      <c r="G2526" s="21">
        <v>8.0878077809550197E-2</v>
      </c>
      <c r="H2526" s="21">
        <v>-0.1155363282559336</v>
      </c>
      <c r="I2526" s="21">
        <v>0</v>
      </c>
      <c r="J2526" s="21">
        <v>-6.9321796953560177</v>
      </c>
      <c r="K2526" s="21">
        <v>-0.1155363282559336</v>
      </c>
      <c r="L2526" s="21">
        <v>-0.99999999999999833</v>
      </c>
      <c r="M2526" s="21">
        <v>-0.99999999999999833</v>
      </c>
      <c r="N2526" s="21">
        <v>-2.3107265651186721</v>
      </c>
      <c r="O2526" s="21">
        <v>-5.375296102215172</v>
      </c>
      <c r="P2526" s="21">
        <v>-0.15789440957002371</v>
      </c>
      <c r="Q2526" s="21">
        <v>0.25334531795297105</v>
      </c>
      <c r="R2526" s="21">
        <v>5.293208486603744E-2</v>
      </c>
      <c r="S2526" s="21">
        <v>0.35129965407248542</v>
      </c>
      <c r="T2526" s="21">
        <v>0.37657045217108237</v>
      </c>
      <c r="U2526" s="21">
        <v>-1.1183127663225878E-2</v>
      </c>
      <c r="V2526" s="21">
        <v>0</v>
      </c>
      <c r="W2526" s="21">
        <v>33.288932273451017</v>
      </c>
      <c r="X2526" s="21">
        <v>0.84208771676295147</v>
      </c>
      <c r="Y2526" s="21">
        <v>-0.99999999999999833</v>
      </c>
      <c r="Z2526" s="21">
        <v>-0.99999999999999833</v>
      </c>
      <c r="AA2526" s="21">
        <v>66.587417919005787</v>
      </c>
      <c r="AB2526" s="21">
        <v>0.24453252204449891</v>
      </c>
      <c r="AC2526" s="21">
        <v>0.27586497545218647</v>
      </c>
      <c r="AD2526" s="21">
        <v>0.14451357371708889</v>
      </c>
      <c r="AE2526" s="21">
        <v>33.24555356068872</v>
      </c>
      <c r="AF2526" s="21">
        <v>-0.99999999999999833</v>
      </c>
      <c r="AG2526" s="21">
        <v>-0.99999999999999833</v>
      </c>
      <c r="AH2526" s="21">
        <v>-0.99999999999999833</v>
      </c>
      <c r="AI2526" s="21">
        <v>0</v>
      </c>
      <c r="AJ2526" s="21">
        <v>0</v>
      </c>
      <c r="AK2526" s="21">
        <v>-0.2063218240143127</v>
      </c>
      <c r="AL2526" s="21">
        <v>8.4197865133262606E-2</v>
      </c>
      <c r="AM2526" s="21">
        <v>0.54114324155084881</v>
      </c>
      <c r="AN2526" s="21">
        <v>0.55828766420794795</v>
      </c>
      <c r="AO2526" s="21">
        <v>12.496971918699664</v>
      </c>
      <c r="AP2526" s="21">
        <v>14.378180930865014</v>
      </c>
      <c r="AQ2526" s="21">
        <v>26.356752578095005</v>
      </c>
      <c r="AR2526" s="21">
        <v>0.7166869785803418</v>
      </c>
      <c r="AS2526" s="21">
        <v>0.72655138850701784</v>
      </c>
      <c r="AT2526" s="21">
        <v>-0.99999999999999833</v>
      </c>
      <c r="AU2526" s="21">
        <v>-0.99999999999999833</v>
      </c>
      <c r="AV2526" s="21">
        <v>0.13381016267558757</v>
      </c>
      <c r="AW2526" s="21">
        <v>75.590302747655599</v>
      </c>
      <c r="AX2526" s="21">
        <v>75.590302747655599</v>
      </c>
      <c r="AY2526" s="21">
        <v>0.23685408412506417</v>
      </c>
      <c r="AZ2526" s="21">
        <v>18.974389142028102</v>
      </c>
      <c r="BA2526" s="26">
        <v>1431.370733250903</v>
      </c>
      <c r="CU2526" t="e">
        <v>#N/A</v>
      </c>
      <c r="CV2526" t="e">
        <v>#N/A</v>
      </c>
    </row>
    <row r="2527" spans="1:100" x14ac:dyDescent="0.25">
      <c r="A2527">
        <v>5697</v>
      </c>
      <c r="B2527" t="s">
        <v>2508</v>
      </c>
      <c r="C2527" s="26">
        <v>3</v>
      </c>
      <c r="D2527" s="21">
        <v>4.3939545857872533</v>
      </c>
      <c r="E2527" s="21">
        <v>-1.117095616701508E-2</v>
      </c>
      <c r="F2527" s="21">
        <v>-9.094947737595889E-2</v>
      </c>
      <c r="G2527" s="21">
        <v>-9.094947737595889E-2</v>
      </c>
      <c r="H2527" s="21">
        <v>1.752213548919954E-2</v>
      </c>
      <c r="I2527" s="21">
        <v>0</v>
      </c>
      <c r="J2527" s="21">
        <v>1.0513281293519734</v>
      </c>
      <c r="K2527" s="21">
        <v>1.752213548919954E-2</v>
      </c>
      <c r="L2527" s="21">
        <v>-1.0000000000000018</v>
      </c>
      <c r="M2527" s="21">
        <v>-1.0000000000000018</v>
      </c>
      <c r="N2527" s="21">
        <v>0.35044270978399089</v>
      </c>
      <c r="O2527" s="21">
        <v>5.3543332377632655</v>
      </c>
      <c r="P2527" s="21">
        <v>-0.45381987267411139</v>
      </c>
      <c r="Q2527" s="21">
        <v>0.20083329576157594</v>
      </c>
      <c r="R2527" s="21">
        <v>-0.14564132492920193</v>
      </c>
      <c r="S2527" s="21">
        <v>0.33862956919535903</v>
      </c>
      <c r="T2527" s="21">
        <v>0.37367170586012183</v>
      </c>
      <c r="U2527" s="21">
        <v>-0.10757263176435672</v>
      </c>
      <c r="V2527" s="21">
        <v>0</v>
      </c>
      <c r="W2527" s="21">
        <v>23.488260312076985</v>
      </c>
      <c r="X2527" s="21">
        <v>0.2888218271125802</v>
      </c>
      <c r="Y2527" s="21">
        <v>-1.0000000000000018</v>
      </c>
      <c r="Z2527" s="21">
        <v>-1.0000000000000018</v>
      </c>
      <c r="AA2527" s="21">
        <v>41.613452734536608</v>
      </c>
      <c r="AB2527" s="21">
        <v>0.18919580165597494</v>
      </c>
      <c r="AC2527" s="21">
        <v>0.14634127239286779</v>
      </c>
      <c r="AD2527" s="21">
        <v>2.987960089893367E-2</v>
      </c>
      <c r="AE2527" s="21">
        <v>18.270833747388817</v>
      </c>
      <c r="AF2527" s="21">
        <v>-1.0000000000000018</v>
      </c>
      <c r="AG2527" s="21">
        <v>-1.0000000000000018</v>
      </c>
      <c r="AH2527" s="21">
        <v>-1.0000000000000018</v>
      </c>
      <c r="AI2527" s="21">
        <v>0</v>
      </c>
      <c r="AJ2527" s="21">
        <v>0</v>
      </c>
      <c r="AK2527" s="21">
        <v>0.187078290731296</v>
      </c>
      <c r="AL2527" s="21">
        <v>0.24675851289826614</v>
      </c>
      <c r="AM2527" s="21">
        <v>0.83721277748473544</v>
      </c>
      <c r="AN2527" s="21">
        <v>6.5275353574989516E-3</v>
      </c>
      <c r="AO2527" s="21">
        <v>21.865710890774871</v>
      </c>
      <c r="AP2527" s="21">
        <v>1.3969809484288047</v>
      </c>
      <c r="AQ2527" s="21">
        <v>24.539588441428954</v>
      </c>
      <c r="AR2527" s="21">
        <v>0.60472864329112408</v>
      </c>
      <c r="AS2527" s="21">
        <v>0.30634396260177998</v>
      </c>
      <c r="AT2527" s="21">
        <v>-1.0000000000000018</v>
      </c>
      <c r="AU2527" s="21">
        <v>-1.0000000000000018</v>
      </c>
      <c r="AV2527" s="21">
        <v>-0.23659080230516089</v>
      </c>
      <c r="AW2527" s="21">
        <v>48.364766920728684</v>
      </c>
      <c r="AX2527" s="21">
        <v>48.364766920728684</v>
      </c>
      <c r="AY2527" s="21">
        <v>0.13052521349891671</v>
      </c>
      <c r="AZ2527" s="21">
        <v>-27.952566246632351</v>
      </c>
      <c r="BA2527" s="26">
        <v>1329.7888793945592</v>
      </c>
      <c r="CU2527" t="e">
        <v>#N/A</v>
      </c>
      <c r="CV2527" t="e">
        <v>#N/A</v>
      </c>
    </row>
    <row r="2528" spans="1:100" x14ac:dyDescent="0.25">
      <c r="A2528">
        <v>5700</v>
      </c>
      <c r="B2528" t="s">
        <v>2811</v>
      </c>
      <c r="C2528" s="26">
        <v>3</v>
      </c>
      <c r="D2528" s="21">
        <v>5.9229258862540934</v>
      </c>
      <c r="E2528" s="21">
        <v>-8.8060864486081344E-3</v>
      </c>
      <c r="F2528" s="21">
        <v>-0.60089076234305006</v>
      </c>
      <c r="G2528" s="21">
        <v>-0.60089076234305006</v>
      </c>
      <c r="H2528" s="21">
        <v>0.11321121829457881</v>
      </c>
      <c r="I2528" s="21">
        <v>0</v>
      </c>
      <c r="J2528" s="21">
        <v>6.792673097674732</v>
      </c>
      <c r="K2528" s="21">
        <v>0.11321121829457881</v>
      </c>
      <c r="L2528" s="21">
        <v>-0.99999999999999867</v>
      </c>
      <c r="M2528" s="21">
        <v>-0.99999999999999867</v>
      </c>
      <c r="N2528" s="21">
        <v>2.2642243658915779</v>
      </c>
      <c r="O2528" s="21">
        <v>12.114708221585772</v>
      </c>
      <c r="P2528" s="21">
        <v>-5.2955865429056934E-2</v>
      </c>
      <c r="Q2528" s="21">
        <v>-3.2596329314015491</v>
      </c>
      <c r="R2528" s="21">
        <v>-1.1257462049526672</v>
      </c>
      <c r="S2528" s="21">
        <v>0.30374484165998722</v>
      </c>
      <c r="T2528" s="21">
        <v>0.34464818479246401</v>
      </c>
      <c r="U2528" s="21">
        <v>5.2278465265604389E-4</v>
      </c>
      <c r="V2528" s="21">
        <v>0</v>
      </c>
      <c r="W2528" s="21">
        <v>21.428183712421124</v>
      </c>
      <c r="X2528" s="21">
        <v>0.54858779822762782</v>
      </c>
      <c r="Y2528" s="21">
        <v>-0.99999999999999867</v>
      </c>
      <c r="Z2528" s="21">
        <v>-0.99999999999999867</v>
      </c>
      <c r="AA2528" s="21">
        <v>48.101832483515381</v>
      </c>
      <c r="AB2528" s="21">
        <v>0.19920218365713963</v>
      </c>
      <c r="AC2528" s="21">
        <v>0.30501821675510538</v>
      </c>
      <c r="AD2528" s="21">
        <v>5.1767499108692279E-2</v>
      </c>
      <c r="AE2528" s="21">
        <v>27.79939497604688</v>
      </c>
      <c r="AF2528" s="21">
        <v>-0.99999999999999867</v>
      </c>
      <c r="AG2528" s="21">
        <v>-0.99999999999999867</v>
      </c>
      <c r="AH2528" s="21">
        <v>-0.99999999999999867</v>
      </c>
      <c r="AI2528" s="21">
        <v>-8.4869460959186876E-2</v>
      </c>
      <c r="AJ2528" s="21">
        <v>0</v>
      </c>
      <c r="AK2528" s="21">
        <v>-6.3537500001460828E-2</v>
      </c>
      <c r="AL2528" s="21">
        <v>2.9842562370841104E-2</v>
      </c>
      <c r="AM2528" s="21">
        <v>-2.8231893198638655E-2</v>
      </c>
      <c r="AN2528" s="21">
        <v>8.7729380952180802E-2</v>
      </c>
      <c r="AO2528" s="21">
        <v>-1.0234848299732711</v>
      </c>
      <c r="AP2528" s="21">
        <v>2.3424473356587261</v>
      </c>
      <c r="AQ2528" s="21">
        <v>28.220856810095881</v>
      </c>
      <c r="AR2528" s="21">
        <v>0.64891581110510776</v>
      </c>
      <c r="AS2528" s="21">
        <v>0.66179901652220674</v>
      </c>
      <c r="AT2528" s="21">
        <v>-0.99999999999999867</v>
      </c>
      <c r="AU2528" s="21">
        <v>-0.99999999999999867</v>
      </c>
      <c r="AV2528" s="21">
        <v>-1.7266369672957171</v>
      </c>
      <c r="AW2528" s="21">
        <v>62.558988040759864</v>
      </c>
      <c r="AX2528" s="21">
        <v>60.861598821576123</v>
      </c>
      <c r="AY2528" s="21">
        <v>2.792268927453162E-2</v>
      </c>
      <c r="AZ2528" s="21">
        <v>-24.60786142366641</v>
      </c>
      <c r="BA2528" s="26">
        <v>1396.9762682031287</v>
      </c>
    </row>
    <row r="2529" spans="1:100" x14ac:dyDescent="0.25">
      <c r="A2529">
        <v>5701</v>
      </c>
      <c r="B2529" t="s">
        <v>2812</v>
      </c>
      <c r="C2529" s="26">
        <v>2</v>
      </c>
      <c r="D2529" s="21">
        <v>4.0622682589656431</v>
      </c>
      <c r="E2529" s="21">
        <v>7.3378136257709781E-2</v>
      </c>
      <c r="F2529" s="21">
        <v>0.259656852548864</v>
      </c>
      <c r="G2529" s="21">
        <v>0.2685028482018314</v>
      </c>
      <c r="H2529" s="21">
        <v>0.10777528305510056</v>
      </c>
      <c r="I2529" s="21">
        <v>0</v>
      </c>
      <c r="J2529" s="21">
        <v>6.4665169833060334</v>
      </c>
      <c r="K2529" s="21">
        <v>0.10777528305510056</v>
      </c>
      <c r="L2529" s="21">
        <v>-1</v>
      </c>
      <c r="M2529" s="21">
        <v>-1</v>
      </c>
      <c r="N2529" s="21">
        <v>2.1555056611020111</v>
      </c>
      <c r="O2529" s="21">
        <v>10.56188921747219</v>
      </c>
      <c r="P2529" s="21">
        <v>0.5393993206327472</v>
      </c>
      <c r="Q2529" s="21">
        <v>1.5489752700857768</v>
      </c>
      <c r="R2529" s="21">
        <v>0.51025090226208814</v>
      </c>
      <c r="S2529" s="21">
        <v>0.33500097256871392</v>
      </c>
      <c r="T2529" s="21">
        <v>0.30345612048652498</v>
      </c>
      <c r="U2529" s="21">
        <v>0.10149150839075875</v>
      </c>
      <c r="V2529" s="21">
        <v>3.789096516556741E-3</v>
      </c>
      <c r="W2529" s="21">
        <v>25.824372868416535</v>
      </c>
      <c r="X2529" s="21">
        <v>0.91346546882384971</v>
      </c>
      <c r="Y2529" s="21">
        <v>-1</v>
      </c>
      <c r="Z2529" s="21">
        <v>-1</v>
      </c>
      <c r="AA2529" s="21">
        <v>45.51614499511075</v>
      </c>
      <c r="AB2529" s="21">
        <v>0.14420402612371777</v>
      </c>
      <c r="AC2529" s="21">
        <v>0.14442781638910715</v>
      </c>
      <c r="AD2529" s="21">
        <v>0.13960638917922366</v>
      </c>
      <c r="AE2529" s="21">
        <v>20.088606962575838</v>
      </c>
      <c r="AF2529" s="21">
        <v>-1</v>
      </c>
      <c r="AG2529" s="21">
        <v>-1</v>
      </c>
      <c r="AH2529" s="21">
        <v>-1</v>
      </c>
      <c r="AI2529" s="21">
        <v>1.8106879933466498E-3</v>
      </c>
      <c r="AJ2529" s="21">
        <v>3.789096516556741E-3</v>
      </c>
      <c r="AK2529" s="21">
        <v>5.8179332118939234E-2</v>
      </c>
      <c r="AL2529" s="21">
        <v>0.11364862487030809</v>
      </c>
      <c r="AM2529" s="21">
        <v>5.9417239254018796E-2</v>
      </c>
      <c r="AN2529" s="21">
        <v>0.12402362096103497</v>
      </c>
      <c r="AO2529" s="21">
        <v>1.9000148839095692</v>
      </c>
      <c r="AP2529" s="21">
        <v>3.5451464064130116</v>
      </c>
      <c r="AQ2529" s="21">
        <v>31.114465374959373</v>
      </c>
      <c r="AR2529" s="21">
        <v>0.7303540821266391</v>
      </c>
      <c r="AS2529" s="21">
        <v>1.0033225834419686</v>
      </c>
      <c r="AT2529" s="21">
        <v>-1</v>
      </c>
      <c r="AU2529" s="21">
        <v>-1</v>
      </c>
      <c r="AV2529" s="21">
        <v>0.72883983810262709</v>
      </c>
      <c r="AW2529" s="21">
        <v>57.897705536357861</v>
      </c>
      <c r="AX2529" s="21">
        <v>58.051947588882058</v>
      </c>
      <c r="AY2529" s="21">
        <v>0.19034012305122561</v>
      </c>
      <c r="AZ2529" s="21">
        <v>4.1474124935910393</v>
      </c>
      <c r="BA2529" s="26">
        <v>1416.3593813736256</v>
      </c>
    </row>
    <row r="2530" spans="1:100" x14ac:dyDescent="0.25">
      <c r="A2530">
        <v>5702</v>
      </c>
      <c r="B2530" t="s">
        <v>2813</v>
      </c>
      <c r="C2530" s="26">
        <v>3</v>
      </c>
      <c r="D2530" s="21">
        <v>5.3624340924441611</v>
      </c>
      <c r="E2530" s="21">
        <v>-0.30614335760750844</v>
      </c>
      <c r="F2530" s="21">
        <v>-4.2514911183740442E-2</v>
      </c>
      <c r="G2530" s="21">
        <v>-0.12532349643767626</v>
      </c>
      <c r="H2530" s="21">
        <v>1.5433351838383999E-2</v>
      </c>
      <c r="I2530" s="21">
        <v>0</v>
      </c>
      <c r="J2530" s="21">
        <v>0.92600111030304344</v>
      </c>
      <c r="K2530" s="21">
        <v>1.5433351838383999E-2</v>
      </c>
      <c r="L2530" s="21">
        <v>-1</v>
      </c>
      <c r="M2530" s="21">
        <v>-1</v>
      </c>
      <c r="N2530" s="21">
        <v>0.3086670367676807</v>
      </c>
      <c r="O2530" s="21">
        <v>6.1631117063095253</v>
      </c>
      <c r="P2530" s="21">
        <v>3.6337515358877441</v>
      </c>
      <c r="Q2530" s="21">
        <v>-0.24100509594611605</v>
      </c>
      <c r="R2530" s="21">
        <v>0.22273191842229101</v>
      </c>
      <c r="S2530" s="21">
        <v>0.33333333333333315</v>
      </c>
      <c r="T2530" s="21">
        <v>0.30175321613975625</v>
      </c>
      <c r="U2530" s="21">
        <v>0.14139546345182105</v>
      </c>
      <c r="V2530" s="21">
        <v>0</v>
      </c>
      <c r="W2530" s="21">
        <v>30.441946443461049</v>
      </c>
      <c r="X2530" s="21">
        <v>1.1389585391238901</v>
      </c>
      <c r="Y2530" s="21">
        <v>-1</v>
      </c>
      <c r="Z2530" s="21">
        <v>-1</v>
      </c>
      <c r="AA2530" s="21">
        <v>39.44585316071101</v>
      </c>
      <c r="AB2530" s="21">
        <v>8.3577592627997577E-2</v>
      </c>
      <c r="AC2530" s="21">
        <v>6.9506389864777807E-2</v>
      </c>
      <c r="AD2530" s="21">
        <v>2.2539513483777755E-2</v>
      </c>
      <c r="AE2530" s="21">
        <v>8.7811747988276547</v>
      </c>
      <c r="AF2530" s="21">
        <v>-1</v>
      </c>
      <c r="AG2530" s="21">
        <v>-1</v>
      </c>
      <c r="AH2530" s="21">
        <v>-1</v>
      </c>
      <c r="AI2530" s="21">
        <v>0</v>
      </c>
      <c r="AJ2530" s="21">
        <v>0</v>
      </c>
      <c r="AK2530" s="21">
        <v>0.26128854767802273</v>
      </c>
      <c r="AL2530" s="21">
        <v>5.3631829506632214E-2</v>
      </c>
      <c r="AM2530" s="21">
        <v>0.35025924572247308</v>
      </c>
      <c r="AN2530" s="21">
        <v>6.9329137456369455E-2</v>
      </c>
      <c r="AO2530" s="21">
        <v>10.062923881451937</v>
      </c>
      <c r="AP2530" s="21">
        <v>2.0013875839423965</v>
      </c>
      <c r="AQ2530" s="21">
        <v>31.36794755376409</v>
      </c>
      <c r="AR2530" s="21">
        <v>0.7764820129249107</v>
      </c>
      <c r="AS2530" s="21">
        <v>1.1543918909622741</v>
      </c>
      <c r="AT2530" s="21">
        <v>-1</v>
      </c>
      <c r="AU2530" s="21">
        <v>-1</v>
      </c>
      <c r="AV2530" s="21">
        <v>9.7408421984614704E-2</v>
      </c>
      <c r="AW2530" s="21">
        <v>47.610352450962907</v>
      </c>
      <c r="AX2530" s="21">
        <v>47.610352450962907</v>
      </c>
      <c r="AY2530" s="21">
        <v>0.12435600688945982</v>
      </c>
      <c r="AZ2530" s="21">
        <v>-9.8629260618572907</v>
      </c>
      <c r="BA2530" s="26">
        <v>1404.7140059887622</v>
      </c>
    </row>
    <row r="2531" spans="1:100" x14ac:dyDescent="0.25">
      <c r="A2531">
        <v>5703</v>
      </c>
      <c r="B2531" t="s">
        <v>2814</v>
      </c>
      <c r="C2531" s="26">
        <v>3</v>
      </c>
      <c r="D2531" s="21">
        <v>4.4985254716695389</v>
      </c>
      <c r="E2531" s="21">
        <v>3.2602840607236436E-3</v>
      </c>
      <c r="F2531" s="21">
        <v>-5.3500526244111689E-2</v>
      </c>
      <c r="G2531" s="21">
        <v>-5.3500526244111689E-2</v>
      </c>
      <c r="H2531" s="21">
        <v>-0.1357086000015818</v>
      </c>
      <c r="I2531" s="21">
        <v>0</v>
      </c>
      <c r="J2531" s="21">
        <v>-8.1425160000949077</v>
      </c>
      <c r="K2531" s="21">
        <v>-0.1357086000015818</v>
      </c>
      <c r="L2531" s="21">
        <v>-1.0000000000000011</v>
      </c>
      <c r="M2531" s="21">
        <v>-1.0000000000000011</v>
      </c>
      <c r="N2531" s="21">
        <v>-2.7141720000316356</v>
      </c>
      <c r="O2531" s="21">
        <v>-3.6974910546694773</v>
      </c>
      <c r="P2531" s="21">
        <v>0.38061377371875404</v>
      </c>
      <c r="Q2531" s="21">
        <v>-0.14143164180443674</v>
      </c>
      <c r="R2531" s="21">
        <v>-6.1758341748022152E-2</v>
      </c>
      <c r="S2531" s="21">
        <v>0.33333333333333381</v>
      </c>
      <c r="T2531" s="21">
        <v>0.28180394116574681</v>
      </c>
      <c r="U2531" s="21">
        <v>0.16040402240114016</v>
      </c>
      <c r="V2531" s="21">
        <v>-5.230449770874804E-3</v>
      </c>
      <c r="W2531" s="21">
        <v>36.240777885237094</v>
      </c>
      <c r="X2531" s="21">
        <v>1.3031029070897646</v>
      </c>
      <c r="Y2531" s="21">
        <v>-1.0000000000000011</v>
      </c>
      <c r="Z2531" s="21">
        <v>-1.0000000000000011</v>
      </c>
      <c r="AA2531" s="21">
        <v>79.929839486480958</v>
      </c>
      <c r="AB2531" s="21">
        <v>0.31030501296590551</v>
      </c>
      <c r="AC2531" s="21">
        <v>0.41124119019300648</v>
      </c>
      <c r="AD2531" s="21">
        <v>0.15347019570092654</v>
      </c>
      <c r="AE2531" s="21">
        <v>43.750819942991917</v>
      </c>
      <c r="AF2531" s="21">
        <v>-1.0000000000000011</v>
      </c>
      <c r="AG2531" s="21">
        <v>-1.0000000000000011</v>
      </c>
      <c r="AH2531" s="21">
        <v>-1.0000000000000011</v>
      </c>
      <c r="AI2531" s="21">
        <v>0</v>
      </c>
      <c r="AJ2531" s="21">
        <v>-5.230449770874804E-3</v>
      </c>
      <c r="AK2531" s="21">
        <v>0.14507230184860107</v>
      </c>
      <c r="AL2531" s="21">
        <v>0.28809154914072088</v>
      </c>
      <c r="AM2531" s="21">
        <v>0.1673941815874008</v>
      </c>
      <c r="AN2531" s="21">
        <v>-0.10529028726938397</v>
      </c>
      <c r="AO2531" s="21">
        <v>4.9102160489280227</v>
      </c>
      <c r="AP2531" s="21">
        <v>-1.1917994360309945</v>
      </c>
      <c r="AQ2531" s="21">
        <v>28.098261885142197</v>
      </c>
      <c r="AR2531" s="21">
        <v>0.77031084712934583</v>
      </c>
      <c r="AS2531" s="21">
        <v>1.1673943070881818</v>
      </c>
      <c r="AT2531" s="21">
        <v>-1.0000000000000011</v>
      </c>
      <c r="AU2531" s="21">
        <v>-1.0000000000000011</v>
      </c>
      <c r="AV2531" s="21">
        <v>-0.11525886799213383</v>
      </c>
      <c r="AW2531" s="21">
        <v>75.040548995780583</v>
      </c>
      <c r="AX2531" s="21">
        <v>74.517504018693089</v>
      </c>
      <c r="AY2531" s="21">
        <v>0.24231233958003356</v>
      </c>
      <c r="AZ2531" s="21">
        <v>11.710423737203515</v>
      </c>
      <c r="BA2531" s="26">
        <v>1431.819140541038</v>
      </c>
    </row>
    <row r="2532" spans="1:100" x14ac:dyDescent="0.25">
      <c r="A2532">
        <v>5704</v>
      </c>
      <c r="B2532" t="s">
        <v>2815</v>
      </c>
      <c r="C2532" s="26">
        <v>3</v>
      </c>
      <c r="D2532" s="21">
        <v>3.2666840160972579</v>
      </c>
      <c r="E2532" s="21">
        <v>0</v>
      </c>
      <c r="F2532" s="21">
        <v>0.10380201128534279</v>
      </c>
      <c r="G2532" s="21">
        <v>0.10380201128534279</v>
      </c>
      <c r="H2532" s="21">
        <v>2.7702878241440312E-2</v>
      </c>
      <c r="I2532" s="21">
        <v>0</v>
      </c>
      <c r="J2532" s="21">
        <v>1.6621726944864186</v>
      </c>
      <c r="K2532" s="21">
        <v>2.7702878241440312E-2</v>
      </c>
      <c r="L2532" s="21">
        <v>-0.99999999999999989</v>
      </c>
      <c r="M2532" s="21">
        <v>-0.99999999999999989</v>
      </c>
      <c r="N2532" s="21">
        <v>0.55405756482880597</v>
      </c>
      <c r="O2532" s="21">
        <v>5.0326587218690193</v>
      </c>
      <c r="P2532" s="21">
        <v>0.48448680262599431</v>
      </c>
      <c r="Q2532" s="21">
        <v>-0.35945422156716605</v>
      </c>
      <c r="R2532" s="21">
        <v>-2.2879289286838599E-2</v>
      </c>
      <c r="S2532" s="21">
        <v>0.33333333333333337</v>
      </c>
      <c r="T2532" s="21">
        <v>0.25094646800126108</v>
      </c>
      <c r="U2532" s="21">
        <v>6.3929894635183226E-2</v>
      </c>
      <c r="V2532" s="21">
        <v>-3.3353794463298128E-2</v>
      </c>
      <c r="W2532" s="21">
        <v>23.486120930601576</v>
      </c>
      <c r="X2532" s="21">
        <v>0.52978686952202536</v>
      </c>
      <c r="Y2532" s="21">
        <v>-0.99999999999999989</v>
      </c>
      <c r="Z2532" s="21">
        <v>-0.99999999999999989</v>
      </c>
      <c r="AA2532" s="21">
        <v>24.205794892374801</v>
      </c>
      <c r="AB2532" s="21">
        <v>-0.12934251230029006</v>
      </c>
      <c r="AC2532" s="21">
        <v>-4.4811895389481077E-2</v>
      </c>
      <c r="AD2532" s="21">
        <v>0.18900547271097265</v>
      </c>
      <c r="AE2532" s="21">
        <v>0.74255325106008052</v>
      </c>
      <c r="AF2532" s="21">
        <v>-0.99999999999999989</v>
      </c>
      <c r="AG2532" s="21">
        <v>-0.99999999999999989</v>
      </c>
      <c r="AH2532" s="21">
        <v>-0.99999999999999989</v>
      </c>
      <c r="AI2532" s="21">
        <v>0</v>
      </c>
      <c r="AJ2532" s="21">
        <v>-3.3353794463298128E-2</v>
      </c>
      <c r="AK2532" s="21">
        <v>0.41389434343497766</v>
      </c>
      <c r="AL2532" s="21">
        <v>-5.4663274885991327E-2</v>
      </c>
      <c r="AM2532" s="21">
        <v>0.10446571545019687</v>
      </c>
      <c r="AN2532" s="21">
        <v>-7.0143667752274597E-2</v>
      </c>
      <c r="AO2532" s="21">
        <v>4.6811146034298101</v>
      </c>
      <c r="AP2532" s="21">
        <v>-2.0269080682368221</v>
      </c>
      <c r="AQ2532" s="21">
        <v>25.14829362508798</v>
      </c>
      <c r="AR2532" s="21">
        <v>0.61485590150647973</v>
      </c>
      <c r="AS2532" s="21">
        <v>0.55748974776346638</v>
      </c>
      <c r="AT2532" s="21">
        <v>-0.99999999999999989</v>
      </c>
      <c r="AU2532" s="21">
        <v>-0.99999999999999989</v>
      </c>
      <c r="AV2532" s="21">
        <v>8.0922721998503991E-2</v>
      </c>
      <c r="AW2532" s="21">
        <v>27.211545546007031</v>
      </c>
      <c r="AX2532" s="21">
        <v>23.876166099677206</v>
      </c>
      <c r="AY2532" s="21">
        <v>-0.10741137020489146</v>
      </c>
      <c r="AZ2532" s="21">
        <v>-70.944730273453473</v>
      </c>
      <c r="BA2532" s="26">
        <v>1303.1366064410042</v>
      </c>
    </row>
    <row r="2533" spans="1:100" x14ac:dyDescent="0.25">
      <c r="A2533">
        <v>5705</v>
      </c>
      <c r="B2533" t="s">
        <v>2816</v>
      </c>
      <c r="C2533" s="26">
        <v>2</v>
      </c>
      <c r="D2533" s="21">
        <v>1.9778989266744074</v>
      </c>
      <c r="E2533" s="21">
        <v>-0.38961882113409246</v>
      </c>
      <c r="F2533" s="21">
        <v>-0.89325614716673229</v>
      </c>
      <c r="G2533" s="21">
        <v>-0.88964563756600734</v>
      </c>
      <c r="H2533" s="21">
        <v>-0.13182197089346065</v>
      </c>
      <c r="I2533" s="21">
        <v>0</v>
      </c>
      <c r="J2533" s="21">
        <v>-7.9093182536076378</v>
      </c>
      <c r="K2533" s="21">
        <v>-0.13182197089346065</v>
      </c>
      <c r="L2533" s="21">
        <v>-1</v>
      </c>
      <c r="M2533" s="21">
        <v>-1</v>
      </c>
      <c r="N2533" s="21">
        <v>-2.6364394178692132</v>
      </c>
      <c r="O2533" s="21">
        <v>-4.3708449063650168</v>
      </c>
      <c r="P2533" s="21">
        <v>-1.805432786552327</v>
      </c>
      <c r="Q2533" s="21">
        <v>-3.9315061248268917</v>
      </c>
      <c r="R2533" s="21">
        <v>-1.2898044598283422</v>
      </c>
      <c r="S2533" s="21">
        <v>0.29021339912512728</v>
      </c>
      <c r="T2533" s="21">
        <v>0.11436208619401722</v>
      </c>
      <c r="U2533" s="21">
        <v>-0.13266006178342149</v>
      </c>
      <c r="V2533" s="21">
        <v>-2.7172424039151901E-2</v>
      </c>
      <c r="W2533" s="21">
        <v>11.046089433684122</v>
      </c>
      <c r="X2533" s="21">
        <v>-0.17126477080085889</v>
      </c>
      <c r="Y2533" s="21">
        <v>-1</v>
      </c>
      <c r="Z2533" s="21">
        <v>-1</v>
      </c>
      <c r="AA2533" s="21">
        <v>15.090039660334146</v>
      </c>
      <c r="AB2533" s="21">
        <v>-0.11844061383813882</v>
      </c>
      <c r="AC2533" s="21">
        <v>-0.11831649658615706</v>
      </c>
      <c r="AD2533" s="21">
        <v>-0.12088159040945422</v>
      </c>
      <c r="AE2533" s="21">
        <v>-4.1079203806524127</v>
      </c>
      <c r="AF2533" s="21">
        <v>-1</v>
      </c>
      <c r="AG2533" s="21">
        <v>-1</v>
      </c>
      <c r="AH2533" s="21">
        <v>-1</v>
      </c>
      <c r="AI2533" s="21">
        <v>-1.5166832820128744E-2</v>
      </c>
      <c r="AJ2533" s="21">
        <v>-2.7172424039151901E-2</v>
      </c>
      <c r="AK2533" s="21">
        <v>0.37459839736429873</v>
      </c>
      <c r="AL2533" s="21">
        <v>-0.20277044037505138</v>
      </c>
      <c r="AM2533" s="21">
        <v>0.4279579199554952</v>
      </c>
      <c r="AN2533" s="21">
        <v>-0.24451705974044141</v>
      </c>
      <c r="AO2533" s="21">
        <v>11.284504080292344</v>
      </c>
      <c r="AP2533" s="21">
        <v>-5.8393427899697627</v>
      </c>
      <c r="AQ2533" s="21">
        <v>15.381939617348943</v>
      </c>
      <c r="AR2533" s="21">
        <v>0.38405039529425233</v>
      </c>
      <c r="AS2533" s="21">
        <v>-0.11658008960395605</v>
      </c>
      <c r="AT2533" s="21">
        <v>-1</v>
      </c>
      <c r="AU2533" s="21">
        <v>-1</v>
      </c>
      <c r="AV2533" s="21">
        <v>-1.6599061094037681</v>
      </c>
      <c r="AW2533" s="21">
        <v>22.83384521069269</v>
      </c>
      <c r="AX2533" s="21">
        <v>22.528728337858126</v>
      </c>
      <c r="AY2533" s="21">
        <v>-7.9745633185285214E-2</v>
      </c>
      <c r="AZ2533" s="21">
        <v>-43.169591899857515</v>
      </c>
      <c r="BA2533" s="26">
        <v>1375.0162777246207</v>
      </c>
    </row>
    <row r="2534" spans="1:100" x14ac:dyDescent="0.25">
      <c r="A2534">
        <v>5706</v>
      </c>
      <c r="B2534" t="s">
        <v>2817</v>
      </c>
      <c r="C2534" s="26">
        <v>3</v>
      </c>
      <c r="D2534" s="21">
        <v>0.34286817589366431</v>
      </c>
      <c r="E2534" s="21">
        <v>-7.5010035558701157E-2</v>
      </c>
      <c r="F2534" s="21">
        <v>-7.7221633365253881E-4</v>
      </c>
      <c r="G2534" s="21">
        <v>-1.5335681221890314E-2</v>
      </c>
      <c r="H2534" s="21">
        <v>1.2447105766597268E-2</v>
      </c>
      <c r="I2534" s="21">
        <v>0</v>
      </c>
      <c r="J2534" s="21">
        <v>0.7468263459958383</v>
      </c>
      <c r="K2534" s="21">
        <v>1.2447105766597268E-2</v>
      </c>
      <c r="L2534" s="21">
        <v>-0.999999999999999</v>
      </c>
      <c r="M2534" s="21">
        <v>-0.999999999999999</v>
      </c>
      <c r="N2534" s="21">
        <v>0.24894211533194588</v>
      </c>
      <c r="O2534" s="21">
        <v>1.0743588406676094</v>
      </c>
      <c r="P2534" s="21">
        <v>-0.90460822507362437</v>
      </c>
      <c r="Q2534" s="21">
        <v>0.52859367034761406</v>
      </c>
      <c r="R2534" s="21">
        <v>6.7712847191092329E-2</v>
      </c>
      <c r="S2534" s="21">
        <v>0.33333333333333265</v>
      </c>
      <c r="T2534" s="21">
        <v>0.28780300403556758</v>
      </c>
      <c r="U2534" s="21">
        <v>-5.0572443993891068E-2</v>
      </c>
      <c r="V2534" s="21">
        <v>0</v>
      </c>
      <c r="W2534" s="21">
        <v>22.324671504336496</v>
      </c>
      <c r="X2534" s="21">
        <v>0.34088908759775094</v>
      </c>
      <c r="Y2534" s="21">
        <v>-0.999999999999999</v>
      </c>
      <c r="Z2534" s="21">
        <v>-0.999999999999999</v>
      </c>
      <c r="AA2534" s="21">
        <v>23.259063631791264</v>
      </c>
      <c r="AB2534" s="21">
        <v>8.3445506512451847E-2</v>
      </c>
      <c r="AC2534" s="21">
        <v>8.6643440527774309E-3</v>
      </c>
      <c r="AD2534" s="21">
        <v>-7.4776264959955679E-2</v>
      </c>
      <c r="AE2534" s="21">
        <v>0.86667928026367724</v>
      </c>
      <c r="AF2534" s="21">
        <v>-0.999999999999999</v>
      </c>
      <c r="AG2534" s="21">
        <v>-0.999999999999999</v>
      </c>
      <c r="AH2534" s="21">
        <v>-0.999999999999999</v>
      </c>
      <c r="AI2534" s="21">
        <v>0</v>
      </c>
      <c r="AJ2534" s="21">
        <v>0</v>
      </c>
      <c r="AK2534" s="21">
        <v>6.2301920350378293E-2</v>
      </c>
      <c r="AL2534" s="21">
        <v>-4.1351822286583517E-2</v>
      </c>
      <c r="AM2534" s="21">
        <v>9.6036421174773776E-2</v>
      </c>
      <c r="AN2534" s="21">
        <v>-0.10613839084111139</v>
      </c>
      <c r="AO2534" s="21">
        <v>2.7124201311212368</v>
      </c>
      <c r="AP2534" s="21">
        <v>-2.8602188824607016</v>
      </c>
      <c r="AQ2534" s="21">
        <v>23.071497850332317</v>
      </c>
      <c r="AR2534" s="21">
        <v>0.57056389337500968</v>
      </c>
      <c r="AS2534" s="21">
        <v>0.35333619336434841</v>
      </c>
      <c r="AT2534" s="21">
        <v>-0.999999999999999</v>
      </c>
      <c r="AU2534" s="21">
        <v>-0.999999999999999</v>
      </c>
      <c r="AV2534" s="21">
        <v>5.2377165969201972E-2</v>
      </c>
      <c r="AW2534" s="21">
        <v>21.473203589998157</v>
      </c>
      <c r="AX2534" s="21">
        <v>21.473203589998157</v>
      </c>
      <c r="AY2534" s="21">
        <v>-9.2989349869274096E-2</v>
      </c>
      <c r="AZ2534" s="21">
        <v>-27.516663733604723</v>
      </c>
      <c r="BA2534" s="26">
        <v>1335.5285148387911</v>
      </c>
    </row>
    <row r="2535" spans="1:100" x14ac:dyDescent="0.25">
      <c r="A2535">
        <v>5708</v>
      </c>
      <c r="B2535" t="s">
        <v>2818</v>
      </c>
      <c r="C2535" s="26">
        <v>3</v>
      </c>
      <c r="D2535" s="21">
        <v>4.3448791564067877</v>
      </c>
      <c r="E2535" s="21">
        <v>0</v>
      </c>
      <c r="F2535" s="21">
        <v>-1.6164048998325981E-2</v>
      </c>
      <c r="G2535" s="21">
        <v>-1.6164048998325981E-2</v>
      </c>
      <c r="H2535" s="21">
        <v>0.23409109501782105</v>
      </c>
      <c r="I2535" s="21">
        <v>0</v>
      </c>
      <c r="J2535" s="21">
        <v>14.045465701069251</v>
      </c>
      <c r="K2535" s="21">
        <v>0.23409109501782105</v>
      </c>
      <c r="L2535" s="21">
        <v>-0.99999999999999867</v>
      </c>
      <c r="M2535" s="21">
        <v>-0.99999999999999867</v>
      </c>
      <c r="N2535" s="21">
        <v>4.681821900356419</v>
      </c>
      <c r="O2535" s="21">
        <v>18.374180808477714</v>
      </c>
      <c r="P2535" s="21">
        <v>0.16862015114601275</v>
      </c>
      <c r="Q2535" s="21">
        <v>-0.22232779371186961</v>
      </c>
      <c r="R2535" s="21">
        <v>-0.13523286951774963</v>
      </c>
      <c r="S2535" s="21">
        <v>0.33333333333333293</v>
      </c>
      <c r="T2535" s="21">
        <v>0.33104229147820563</v>
      </c>
      <c r="U2535" s="21">
        <v>5.3945873120455082E-2</v>
      </c>
      <c r="V2535" s="21">
        <v>4.4584891903322738E-3</v>
      </c>
      <c r="W2535" s="21">
        <v>19.547555684180182</v>
      </c>
      <c r="X2535" s="21">
        <v>0.67456476698961942</v>
      </c>
      <c r="Y2535" s="21">
        <v>-0.99999999999999867</v>
      </c>
      <c r="Z2535" s="21">
        <v>-0.99999999999999867</v>
      </c>
      <c r="AA2535" s="21">
        <v>46.341401957891719</v>
      </c>
      <c r="AB2535" s="21">
        <v>0.29774336343902219</v>
      </c>
      <c r="AC2535" s="21">
        <v>8.1864574331175111E-2</v>
      </c>
      <c r="AD2535" s="21">
        <v>0.15897364509438858</v>
      </c>
      <c r="AE2535" s="21">
        <v>26.929079143229295</v>
      </c>
      <c r="AF2535" s="21">
        <v>-0.99999999999999867</v>
      </c>
      <c r="AG2535" s="21">
        <v>-0.99999999999999867</v>
      </c>
      <c r="AH2535" s="21">
        <v>-0.99999999999999867</v>
      </c>
      <c r="AI2535" s="21">
        <v>0</v>
      </c>
      <c r="AJ2535" s="21">
        <v>4.4584891903322738E-3</v>
      </c>
      <c r="AK2535" s="21">
        <v>-3.4859908121865263E-2</v>
      </c>
      <c r="AL2535" s="21">
        <v>-3.464891773035271E-2</v>
      </c>
      <c r="AM2535" s="21">
        <v>0.20954621582377608</v>
      </c>
      <c r="AN2535" s="21">
        <v>0.29485360454678028</v>
      </c>
      <c r="AO2535" s="21">
        <v>5.0643558549850773</v>
      </c>
      <c r="AP2535" s="21">
        <v>7.1980955250177461</v>
      </c>
      <c r="AQ2535" s="21">
        <v>33.59302138524945</v>
      </c>
      <c r="AR2535" s="21">
        <v>0.72277998712232594</v>
      </c>
      <c r="AS2535" s="21">
        <v>0.90865586200744064</v>
      </c>
      <c r="AT2535" s="21">
        <v>-0.99999999999999867</v>
      </c>
      <c r="AU2535" s="21">
        <v>-0.99999999999999867</v>
      </c>
      <c r="AV2535" s="21">
        <v>-0.15139691851607559</v>
      </c>
      <c r="AW2535" s="21">
        <v>71.913678291387185</v>
      </c>
      <c r="AX2535" s="21">
        <v>72.359527210420424</v>
      </c>
      <c r="AY2535" s="21">
        <v>0.23409049076324612</v>
      </c>
      <c r="AZ2535" s="21">
        <v>35.440788141917125</v>
      </c>
      <c r="BA2535" s="26">
        <v>1451.3022782335181</v>
      </c>
    </row>
    <row r="2536" spans="1:100" x14ac:dyDescent="0.25">
      <c r="A2536">
        <v>5709</v>
      </c>
      <c r="B2536" t="s">
        <v>2819</v>
      </c>
      <c r="C2536" s="26">
        <v>3</v>
      </c>
      <c r="D2536" s="21">
        <v>4.0751573833657639</v>
      </c>
      <c r="E2536" s="21">
        <v>0</v>
      </c>
      <c r="F2536" s="21">
        <v>0.78983371226362742</v>
      </c>
      <c r="G2536" s="21">
        <v>0.78983371226362742</v>
      </c>
      <c r="H2536" s="21">
        <v>0.20094453467305329</v>
      </c>
      <c r="I2536" s="21">
        <v>0</v>
      </c>
      <c r="J2536" s="21">
        <v>12.056672080383196</v>
      </c>
      <c r="K2536" s="21">
        <v>0.20094453467305329</v>
      </c>
      <c r="L2536" s="21">
        <v>-1</v>
      </c>
      <c r="M2536" s="21">
        <v>-1</v>
      </c>
      <c r="N2536" s="21">
        <v>4.0188906934610689</v>
      </c>
      <c r="O2536" s="21">
        <v>16.921663176012583</v>
      </c>
      <c r="P2536" s="21">
        <v>-0.19918221120819751</v>
      </c>
      <c r="Q2536" s="21">
        <v>0.90433907160719385</v>
      </c>
      <c r="R2536" s="21">
        <v>0.29791542522484443</v>
      </c>
      <c r="S2536" s="21">
        <v>0.33333333333333337</v>
      </c>
      <c r="T2536" s="21">
        <v>0.35679821930497568</v>
      </c>
      <c r="U2536" s="21">
        <v>0.29439271978203096</v>
      </c>
      <c r="V2536" s="21">
        <v>-1.3617684269776774E-2</v>
      </c>
      <c r="W2536" s="21">
        <v>30.798482139100386</v>
      </c>
      <c r="X2536" s="21">
        <v>1.6016949277694736</v>
      </c>
      <c r="Y2536" s="21">
        <v>-1</v>
      </c>
      <c r="Z2536" s="21">
        <v>-1</v>
      </c>
      <c r="AA2536" s="21">
        <v>47.096243046350097</v>
      </c>
      <c r="AB2536" s="21">
        <v>8.9675851366845985E-2</v>
      </c>
      <c r="AC2536" s="21">
        <v>2.1066520709211081E-3</v>
      </c>
      <c r="AD2536" s="21">
        <v>0.22821440620273042</v>
      </c>
      <c r="AE2536" s="21">
        <v>15.999845482024867</v>
      </c>
      <c r="AF2536" s="21">
        <v>-1</v>
      </c>
      <c r="AG2536" s="21">
        <v>-1</v>
      </c>
      <c r="AH2536" s="21">
        <v>-1</v>
      </c>
      <c r="AI2536" s="21">
        <v>0</v>
      </c>
      <c r="AJ2536" s="21">
        <v>-1.3617684269776774E-2</v>
      </c>
      <c r="AK2536" s="21">
        <v>0.10694845580983003</v>
      </c>
      <c r="AL2536" s="21">
        <v>-3.9676721351616075E-2</v>
      </c>
      <c r="AM2536" s="21">
        <v>8.8659503624109626E-2</v>
      </c>
      <c r="AN2536" s="21">
        <v>-0.14993202590125682</v>
      </c>
      <c r="AO2536" s="21">
        <v>2.7512298696518904</v>
      </c>
      <c r="AP2536" s="21">
        <v>-3.9466842542895013</v>
      </c>
      <c r="AQ2536" s="21">
        <v>42.85515421948358</v>
      </c>
      <c r="AR2536" s="21">
        <v>0.97090658815056319</v>
      </c>
      <c r="AS2536" s="21">
        <v>1.8026394624425277</v>
      </c>
      <c r="AT2536" s="21">
        <v>-1</v>
      </c>
      <c r="AU2536" s="21">
        <v>-1</v>
      </c>
      <c r="AV2536" s="21">
        <v>1.0877491374884714</v>
      </c>
      <c r="AW2536" s="21">
        <v>60.071221968073175</v>
      </c>
      <c r="AX2536" s="21">
        <v>58.709453541095499</v>
      </c>
      <c r="AY2536" s="21">
        <v>0.17685828883704968</v>
      </c>
      <c r="AZ2536" s="21">
        <v>-16.196811025542743</v>
      </c>
      <c r="BA2536" s="26">
        <v>1360.002044937497</v>
      </c>
    </row>
    <row r="2537" spans="1:100" x14ac:dyDescent="0.25">
      <c r="A2537">
        <v>5710</v>
      </c>
      <c r="B2537" t="s">
        <v>2820</v>
      </c>
      <c r="C2537" s="26">
        <v>3</v>
      </c>
      <c r="D2537" s="21">
        <v>4.6188465668813254</v>
      </c>
      <c r="E2537" s="21">
        <v>0</v>
      </c>
      <c r="F2537" s="21">
        <v>-1.9568647410683725E-2</v>
      </c>
      <c r="G2537" s="21">
        <v>-1.9568647410683725E-2</v>
      </c>
      <c r="H2537" s="21">
        <v>0.34197681718301925</v>
      </c>
      <c r="I2537" s="21">
        <v>0</v>
      </c>
      <c r="J2537" s="21">
        <v>20.518609030981153</v>
      </c>
      <c r="K2537" s="21">
        <v>0.34197681718301925</v>
      </c>
      <c r="L2537" s="21">
        <v>-0.99999999999999989</v>
      </c>
      <c r="M2537" s="21">
        <v>-0.99999999999999989</v>
      </c>
      <c r="N2537" s="21">
        <v>6.8395363436603844</v>
      </c>
      <c r="O2537" s="21">
        <v>25.117886950451815</v>
      </c>
      <c r="P2537" s="21">
        <v>1.45572203444708</v>
      </c>
      <c r="Q2537" s="21">
        <v>-0.66317393108085687</v>
      </c>
      <c r="R2537" s="21">
        <v>-0.19095015033977386</v>
      </c>
      <c r="S2537" s="21">
        <v>0.33333333333333354</v>
      </c>
      <c r="T2537" s="21">
        <v>0.32618824230551241</v>
      </c>
      <c r="U2537" s="21">
        <v>0.3929902630418512</v>
      </c>
      <c r="V2537" s="21">
        <v>-4.1071830769153312E-3</v>
      </c>
      <c r="W2537" s="21">
        <v>28.257113536830474</v>
      </c>
      <c r="X2537" s="21">
        <v>1.8577176211339168</v>
      </c>
      <c r="Y2537" s="21">
        <v>-0.99999999999999989</v>
      </c>
      <c r="Z2537" s="21">
        <v>-0.99999999999999989</v>
      </c>
      <c r="AA2537" s="21">
        <v>54.401075223187902</v>
      </c>
      <c r="AB2537" s="21">
        <v>0.11231247058164773</v>
      </c>
      <c r="AC2537" s="21">
        <v>0.13804584500042766</v>
      </c>
      <c r="AD2537" s="21">
        <v>0.27633992115186867</v>
      </c>
      <c r="AE2537" s="21">
        <v>26.334911836697199</v>
      </c>
      <c r="AF2537" s="21">
        <v>-0.99999999999999989</v>
      </c>
      <c r="AG2537" s="21">
        <v>-0.99999999999999989</v>
      </c>
      <c r="AH2537" s="21">
        <v>-0.99999999999999989</v>
      </c>
      <c r="AI2537" s="21">
        <v>0</v>
      </c>
      <c r="AJ2537" s="21">
        <v>-4.1071830769153312E-3</v>
      </c>
      <c r="AK2537" s="21">
        <v>4.7085967195009883E-2</v>
      </c>
      <c r="AL2537" s="21">
        <v>-7.5217240328222898E-2</v>
      </c>
      <c r="AM2537" s="21">
        <v>-6.3407775032275878E-3</v>
      </c>
      <c r="AN2537" s="21">
        <v>8.0940350003034123E-2</v>
      </c>
      <c r="AO2537" s="21">
        <v>7.6910398394359952E-2</v>
      </c>
      <c r="AP2537" s="21">
        <v>1.6474225484347391</v>
      </c>
      <c r="AQ2537" s="21">
        <v>48.775722567811655</v>
      </c>
      <c r="AR2537" s="21">
        <v>1.0484046556037814</v>
      </c>
      <c r="AS2537" s="21">
        <v>2.1996944383169361</v>
      </c>
      <c r="AT2537" s="21">
        <v>-0.99999999999999989</v>
      </c>
      <c r="AU2537" s="21">
        <v>-0.99999999999999989</v>
      </c>
      <c r="AV2537" s="21">
        <v>-0.21051879775045762</v>
      </c>
      <c r="AW2537" s="21">
        <v>81.166384722074412</v>
      </c>
      <c r="AX2537" s="21">
        <v>80.755666414382887</v>
      </c>
      <c r="AY2537" s="21">
        <v>0.35382280239438435</v>
      </c>
      <c r="AZ2537" s="21">
        <v>7.1994127151415768</v>
      </c>
      <c r="BA2537" s="26">
        <v>1437.5822257622699</v>
      </c>
    </row>
    <row r="2538" spans="1:100" x14ac:dyDescent="0.25">
      <c r="A2538">
        <v>5712</v>
      </c>
      <c r="B2538" t="s">
        <v>2821</v>
      </c>
      <c r="C2538" s="26">
        <v>3</v>
      </c>
      <c r="D2538" s="21">
        <v>4.1522605457931538</v>
      </c>
      <c r="E2538" s="21">
        <v>-9.3312761787612934E-3</v>
      </c>
      <c r="F2538" s="21">
        <v>8.3237880908766215E-2</v>
      </c>
      <c r="G2538" s="21">
        <v>8.3237880908766215E-2</v>
      </c>
      <c r="H2538" s="21">
        <v>1.2498986623100993E-2</v>
      </c>
      <c r="I2538" s="21">
        <v>0</v>
      </c>
      <c r="J2538" s="21">
        <v>0.74993919738606052</v>
      </c>
      <c r="K2538" s="21">
        <v>1.2498986623100993E-2</v>
      </c>
      <c r="L2538" s="21">
        <v>-1.0000000000000007</v>
      </c>
      <c r="M2538" s="21">
        <v>-1.0000000000000007</v>
      </c>
      <c r="N2538" s="21">
        <v>0.2499797324620191</v>
      </c>
      <c r="O2538" s="21">
        <v>4.9854376240879805</v>
      </c>
      <c r="P2538" s="21">
        <v>-0.17940140531319501</v>
      </c>
      <c r="Q2538" s="21">
        <v>0.8403079887989775</v>
      </c>
      <c r="R2538" s="21">
        <v>0.17577828545751692</v>
      </c>
      <c r="S2538" s="21">
        <v>0.33333333333333359</v>
      </c>
      <c r="T2538" s="21">
        <v>0.35611768163572932</v>
      </c>
      <c r="U2538" s="21">
        <v>0.34360879825259522</v>
      </c>
      <c r="V2538" s="21">
        <v>-1.1591266879018621E-2</v>
      </c>
      <c r="W2538" s="21">
        <v>40.35878238878157</v>
      </c>
      <c r="X2538" s="21">
        <v>1.9964772812673794</v>
      </c>
      <c r="Y2538" s="21">
        <v>-1.0000000000000007</v>
      </c>
      <c r="Z2538" s="21">
        <v>-1.0000000000000007</v>
      </c>
      <c r="AA2538" s="21">
        <v>56.145479717652442</v>
      </c>
      <c r="AB2538" s="21">
        <v>-9.122968182672507E-2</v>
      </c>
      <c r="AC2538" s="21">
        <v>9.8990566630478644E-2</v>
      </c>
      <c r="AD2538" s="21">
        <v>0.30445749606451333</v>
      </c>
      <c r="AE2538" s="21">
        <v>15.610919043413327</v>
      </c>
      <c r="AF2538" s="21">
        <v>-1.0000000000000007</v>
      </c>
      <c r="AG2538" s="21">
        <v>-1.0000000000000007</v>
      </c>
      <c r="AH2538" s="21">
        <v>-1.0000000000000007</v>
      </c>
      <c r="AI2538" s="21">
        <v>0</v>
      </c>
      <c r="AJ2538" s="21">
        <v>-1.1591266879018621E-2</v>
      </c>
      <c r="AK2538" s="21">
        <v>0.42814164348613754</v>
      </c>
      <c r="AL2538" s="21">
        <v>0.50403905928860304</v>
      </c>
      <c r="AM2538" s="21">
        <v>0.46830013244089291</v>
      </c>
      <c r="AN2538" s="21">
        <v>0.27910834997787326</v>
      </c>
      <c r="AO2538" s="21">
        <v>13.848211528453012</v>
      </c>
      <c r="AP2538" s="21">
        <v>9.4979040458898449</v>
      </c>
      <c r="AQ2538" s="21">
        <v>41.10872158616759</v>
      </c>
      <c r="AR2538" s="21">
        <v>1.0214685463426392</v>
      </c>
      <c r="AS2538" s="21">
        <v>2.0089762678904801</v>
      </c>
      <c r="AT2538" s="21">
        <v>-1.0000000000000007</v>
      </c>
      <c r="AU2538" s="21">
        <v>-1.0000000000000007</v>
      </c>
      <c r="AV2538" s="21">
        <v>0.25901616636628316</v>
      </c>
      <c r="AW2538" s="21">
        <v>70.628821387630239</v>
      </c>
      <c r="AX2538" s="21">
        <v>69.469694699728379</v>
      </c>
      <c r="AY2538" s="21">
        <v>0.30799884333661648</v>
      </c>
      <c r="AZ2538" s="21">
        <v>-17.100779345889308</v>
      </c>
      <c r="BA2538" s="26">
        <v>1428.6381520960233</v>
      </c>
    </row>
    <row r="2539" spans="1:100" x14ac:dyDescent="0.25">
      <c r="A2539">
        <v>5713</v>
      </c>
      <c r="B2539" t="s">
        <v>2822</v>
      </c>
      <c r="C2539" s="26">
        <v>3</v>
      </c>
      <c r="D2539" s="21">
        <v>3.5744868721350702</v>
      </c>
      <c r="E2539" s="21">
        <v>-4.7884574799431347E-2</v>
      </c>
      <c r="F2539" s="21">
        <v>1.2911334106250538E-2</v>
      </c>
      <c r="G2539" s="21">
        <v>-7.0529601204041316E-4</v>
      </c>
      <c r="H2539" s="21">
        <v>0.19013982225923967</v>
      </c>
      <c r="I2539" s="21">
        <v>0</v>
      </c>
      <c r="J2539" s="21">
        <v>11.408389335554377</v>
      </c>
      <c r="K2539" s="21">
        <v>0.19013982225923967</v>
      </c>
      <c r="L2539" s="21">
        <v>-1.0000000000000011</v>
      </c>
      <c r="M2539" s="21">
        <v>-1.0000000000000011</v>
      </c>
      <c r="N2539" s="21">
        <v>3.8027964451847933</v>
      </c>
      <c r="O2539" s="21">
        <v>14.982170911677407</v>
      </c>
      <c r="P2539" s="21">
        <v>-1.2602168819790611</v>
      </c>
      <c r="Q2539" s="21">
        <v>0.36759024015178648</v>
      </c>
      <c r="R2539" s="21">
        <v>0.11307863255984554</v>
      </c>
      <c r="S2539" s="21">
        <v>0.33333333333333343</v>
      </c>
      <c r="T2539" s="21">
        <v>0.3765308186581357</v>
      </c>
      <c r="U2539" s="21">
        <v>0.16737026552602155</v>
      </c>
      <c r="V2539" s="21">
        <v>0</v>
      </c>
      <c r="W2539" s="21">
        <v>27.483783810330038</v>
      </c>
      <c r="X2539" s="21">
        <v>1.2353416952830454</v>
      </c>
      <c r="Y2539" s="21">
        <v>-1.0000000000000011</v>
      </c>
      <c r="Z2539" s="21">
        <v>-1.0000000000000011</v>
      </c>
      <c r="AA2539" s="21">
        <v>62.419567294877872</v>
      </c>
      <c r="AB2539" s="21">
        <v>0.13543326165585504</v>
      </c>
      <c r="AC2539" s="21">
        <v>0.24963247888098972</v>
      </c>
      <c r="AD2539" s="21">
        <v>0.31138835650291541</v>
      </c>
      <c r="AE2539" s="21">
        <v>34.822704851988021</v>
      </c>
      <c r="AF2539" s="21">
        <v>-1.0000000000000011</v>
      </c>
      <c r="AG2539" s="21">
        <v>-1.0000000000000011</v>
      </c>
      <c r="AH2539" s="21">
        <v>-1.0000000000000011</v>
      </c>
      <c r="AI2539" s="21">
        <v>-1.988615500340787E-2</v>
      </c>
      <c r="AJ2539" s="21">
        <v>0</v>
      </c>
      <c r="AK2539" s="21">
        <v>0.18606874882709065</v>
      </c>
      <c r="AL2539" s="21">
        <v>-0.11306825079839568</v>
      </c>
      <c r="AM2539" s="21">
        <v>9.5091996382010269E-2</v>
      </c>
      <c r="AN2539" s="21">
        <v>0.23279588952481298</v>
      </c>
      <c r="AO2539" s="21">
        <v>3.3076436536857106</v>
      </c>
      <c r="AP2539" s="21">
        <v>5.2545559841283449</v>
      </c>
      <c r="AQ2539" s="21">
        <v>38.892173145884435</v>
      </c>
      <c r="AR2539" s="21">
        <v>0.87723441751749109</v>
      </c>
      <c r="AS2539" s="21">
        <v>1.4254815175422852</v>
      </c>
      <c r="AT2539" s="21">
        <v>-1.0000000000000011</v>
      </c>
      <c r="AU2539" s="21">
        <v>-1.0000000000000011</v>
      </c>
      <c r="AV2539" s="21">
        <v>0.11237333654780499</v>
      </c>
      <c r="AW2539" s="21">
        <v>82.656294190683653</v>
      </c>
      <c r="AX2539" s="21">
        <v>82.25857109061549</v>
      </c>
      <c r="AY2539" s="21">
        <v>0.3315048956093829</v>
      </c>
      <c r="AZ2539" s="21">
        <v>61.577828703199771</v>
      </c>
      <c r="BA2539" s="26">
        <v>1482.0780915624612</v>
      </c>
      <c r="CU2539" t="e">
        <v>#N/A</v>
      </c>
      <c r="CV2539" t="e">
        <v>#N/A</v>
      </c>
    </row>
    <row r="2540" spans="1:100" x14ac:dyDescent="0.25">
      <c r="A2540">
        <v>5714</v>
      </c>
      <c r="B2540" t="s">
        <v>2823</v>
      </c>
      <c r="C2540" s="26">
        <v>3</v>
      </c>
      <c r="D2540" s="21">
        <v>1.6116221093603804</v>
      </c>
      <c r="E2540" s="21">
        <v>1.0247625860183088E-2</v>
      </c>
      <c r="F2540" s="21">
        <v>-4.3079098065885377E-3</v>
      </c>
      <c r="G2540" s="21">
        <v>-1.9516210330085184E-3</v>
      </c>
      <c r="H2540" s="21">
        <v>2.7363161551946458E-2</v>
      </c>
      <c r="I2540" s="21">
        <v>0</v>
      </c>
      <c r="J2540" s="21">
        <v>1.6417896931167861</v>
      </c>
      <c r="K2540" s="21">
        <v>2.7363161551946458E-2</v>
      </c>
      <c r="L2540" s="21">
        <v>-1.0000000000000004</v>
      </c>
      <c r="M2540" s="21">
        <v>-1.0000000000000004</v>
      </c>
      <c r="N2540" s="21">
        <v>0.5472632310389286</v>
      </c>
      <c r="O2540" s="21">
        <v>3.251460181444159</v>
      </c>
      <c r="P2540" s="21">
        <v>-0.99306435168846963</v>
      </c>
      <c r="Q2540" s="21">
        <v>0.52039872245850116</v>
      </c>
      <c r="R2540" s="21">
        <v>5.21470058588571E-2</v>
      </c>
      <c r="S2540" s="21">
        <v>0.33333333333333354</v>
      </c>
      <c r="T2540" s="21">
        <v>0.22843607445662117</v>
      </c>
      <c r="U2540" s="21">
        <v>0.10511942613810564</v>
      </c>
      <c r="V2540" s="21">
        <v>0</v>
      </c>
      <c r="W2540" s="21">
        <v>25.581026895044559</v>
      </c>
      <c r="X2540" s="21">
        <v>0.82587641609201157</v>
      </c>
      <c r="Y2540" s="21">
        <v>-1.0000000000000004</v>
      </c>
      <c r="Z2540" s="21">
        <v>-1.0000000000000004</v>
      </c>
      <c r="AA2540" s="21">
        <v>36.507136269665239</v>
      </c>
      <c r="AB2540" s="21">
        <v>-0.10824345383944929</v>
      </c>
      <c r="AC2540" s="21">
        <v>0.20916211839509119</v>
      </c>
      <c r="AD2540" s="21">
        <v>0.11656058281959475</v>
      </c>
      <c r="AE2540" s="21">
        <v>10.873962368761839</v>
      </c>
      <c r="AF2540" s="21">
        <v>-1.0000000000000004</v>
      </c>
      <c r="AG2540" s="21">
        <v>-1.0000000000000004</v>
      </c>
      <c r="AH2540" s="21">
        <v>-1.0000000000000004</v>
      </c>
      <c r="AI2540" s="21">
        <v>0</v>
      </c>
      <c r="AJ2540" s="21">
        <v>0</v>
      </c>
      <c r="AK2540" s="21">
        <v>-4.9840451442764264E-2</v>
      </c>
      <c r="AL2540" s="21">
        <v>1.1616003296318187E-2</v>
      </c>
      <c r="AM2540" s="21">
        <v>2.6121223851382092E-2</v>
      </c>
      <c r="AN2540" s="21">
        <v>-5.4248361969872474E-3</v>
      </c>
      <c r="AO2540" s="21">
        <v>0.40382833907073135</v>
      </c>
      <c r="AP2540" s="21">
        <v>-7.7540888443090289E-2</v>
      </c>
      <c r="AQ2540" s="21">
        <v>27.222816588161333</v>
      </c>
      <c r="AR2540" s="21">
        <v>0.66688883392806042</v>
      </c>
      <c r="AS2540" s="21">
        <v>0.85323957764395797</v>
      </c>
      <c r="AT2540" s="21">
        <v>-1.0000000000000004</v>
      </c>
      <c r="AU2540" s="21">
        <v>-1.0000000000000004</v>
      </c>
      <c r="AV2540" s="21">
        <v>5.0195384825848545E-2</v>
      </c>
      <c r="AW2540" s="21">
        <v>39.681055562666337</v>
      </c>
      <c r="AX2540" s="21">
        <v>39.681055562666337</v>
      </c>
      <c r="AY2540" s="21">
        <v>-2.8170536590535991E-2</v>
      </c>
      <c r="AZ2540" s="21">
        <v>-29.745072236691755</v>
      </c>
      <c r="BA2540" s="26">
        <v>1320.10794828702</v>
      </c>
    </row>
    <row r="2541" spans="1:100" x14ac:dyDescent="0.25">
      <c r="A2541">
        <v>5715</v>
      </c>
      <c r="B2541" t="s">
        <v>2824</v>
      </c>
      <c r="C2541" s="26">
        <v>3</v>
      </c>
      <c r="D2541" s="21">
        <v>3.8829399468084516</v>
      </c>
      <c r="E2541" s="21">
        <v>0</v>
      </c>
      <c r="F2541" s="21">
        <v>0.29849306506110052</v>
      </c>
      <c r="G2541" s="21">
        <v>0.29849306506110052</v>
      </c>
      <c r="H2541" s="21">
        <v>0.51162090100242852</v>
      </c>
      <c r="I2541" s="21">
        <v>0</v>
      </c>
      <c r="J2541" s="21">
        <v>30.69725406014572</v>
      </c>
      <c r="K2541" s="21">
        <v>0.51162090100242852</v>
      </c>
      <c r="L2541" s="21">
        <v>-1.0000000000000004</v>
      </c>
      <c r="M2541" s="21">
        <v>-1.0000000000000004</v>
      </c>
      <c r="N2541" s="21">
        <v>10.232418020048577</v>
      </c>
      <c r="O2541" s="21">
        <v>34.878687072015296</v>
      </c>
      <c r="P2541" s="21">
        <v>-0.13039811240379368</v>
      </c>
      <c r="Q2541" s="21">
        <v>-0.84003056859766412</v>
      </c>
      <c r="R2541" s="21">
        <v>-0.29799048985750554</v>
      </c>
      <c r="S2541" s="21">
        <v>0.33333333333333337</v>
      </c>
      <c r="T2541" s="21">
        <v>0.38344066935728427</v>
      </c>
      <c r="U2541" s="21">
        <v>0.12043631799087136</v>
      </c>
      <c r="V2541" s="21">
        <v>0</v>
      </c>
      <c r="W2541" s="21">
        <v>13.023576787162405</v>
      </c>
      <c r="X2541" s="21">
        <v>0.7183088280768648</v>
      </c>
      <c r="Y2541" s="21">
        <v>-1.0000000000000004</v>
      </c>
      <c r="Z2541" s="21">
        <v>-1.0000000000000004</v>
      </c>
      <c r="AA2541" s="21">
        <v>26.984444745710505</v>
      </c>
      <c r="AB2541" s="21">
        <v>0.24871712473077842</v>
      </c>
      <c r="AC2541" s="21">
        <v>9.023266165949427E-2</v>
      </c>
      <c r="AD2541" s="21">
        <v>-5.3772617422160295E-2</v>
      </c>
      <c r="AE2541" s="21">
        <v>14.258858448405627</v>
      </c>
      <c r="AF2541" s="21">
        <v>-1.0000000000000004</v>
      </c>
      <c r="AG2541" s="21">
        <v>-1.0000000000000004</v>
      </c>
      <c r="AH2541" s="21">
        <v>-1.0000000000000004</v>
      </c>
      <c r="AI2541" s="21">
        <v>0</v>
      </c>
      <c r="AJ2541" s="21">
        <v>0</v>
      </c>
      <c r="AK2541" s="21">
        <v>0.17536653687826245</v>
      </c>
      <c r="AL2541" s="21">
        <v>-0.1706146848094188</v>
      </c>
      <c r="AM2541" s="21">
        <v>1.5733380707905035E-2</v>
      </c>
      <c r="AN2541" s="21">
        <v>-0.16510276432805257</v>
      </c>
      <c r="AO2541" s="21">
        <v>1.2701672020889363</v>
      </c>
      <c r="AP2541" s="21">
        <v>-4.9806425322484067</v>
      </c>
      <c r="AQ2541" s="21">
        <v>43.720830847308108</v>
      </c>
      <c r="AR2541" s="21">
        <v>0.83721032068148937</v>
      </c>
      <c r="AS2541" s="21">
        <v>1.2299297290792941</v>
      </c>
      <c r="AT2541" s="21">
        <v>-1.0000000000000004</v>
      </c>
      <c r="AU2541" s="21">
        <v>-1.0000000000000004</v>
      </c>
      <c r="AV2541" s="21">
        <v>5.0257520359490993E-4</v>
      </c>
      <c r="AW2541" s="21">
        <v>56.882489285477348</v>
      </c>
      <c r="AX2541" s="21">
        <v>56.882489285477348</v>
      </c>
      <c r="AY2541" s="21">
        <v>0.30586835590417816</v>
      </c>
      <c r="AZ2541" s="21">
        <v>14.482028167913683</v>
      </c>
      <c r="BA2541" s="26">
        <v>1400.264783790589</v>
      </c>
      <c r="CU2541" t="e">
        <v>#N/A</v>
      </c>
      <c r="CV2541" t="e">
        <v>#N/A</v>
      </c>
    </row>
    <row r="2542" spans="1:100" x14ac:dyDescent="0.25">
      <c r="A2542">
        <v>5716</v>
      </c>
      <c r="B2542" t="s">
        <v>2825</v>
      </c>
      <c r="C2542" s="26">
        <v>3</v>
      </c>
      <c r="D2542" s="21">
        <v>4.2318715712390507</v>
      </c>
      <c r="E2542" s="21">
        <v>-0.31026785078483354</v>
      </c>
      <c r="F2542" s="21">
        <v>0.34239302936947502</v>
      </c>
      <c r="G2542" s="21">
        <v>0.2798333864060305</v>
      </c>
      <c r="H2542" s="21">
        <v>0.37848661590474125</v>
      </c>
      <c r="I2542" s="21">
        <v>0</v>
      </c>
      <c r="J2542" s="21">
        <v>22.709196954284479</v>
      </c>
      <c r="K2542" s="21">
        <v>0.37848661590474125</v>
      </c>
      <c r="L2542" s="21">
        <v>-0.99999999999999833</v>
      </c>
      <c r="M2542" s="21">
        <v>-0.99999999999999833</v>
      </c>
      <c r="N2542" s="21">
        <v>7.5697323180948253</v>
      </c>
      <c r="O2542" s="21">
        <v>27.220901911929555</v>
      </c>
      <c r="P2542" s="21">
        <v>7.2404259445711661E-2</v>
      </c>
      <c r="Q2542" s="21">
        <v>0.92002087975208913</v>
      </c>
      <c r="R2542" s="21">
        <v>0.29017767974303871</v>
      </c>
      <c r="S2542" s="21">
        <v>0.36100050722470034</v>
      </c>
      <c r="T2542" s="21">
        <v>0.18488967591701078</v>
      </c>
      <c r="U2542" s="21">
        <v>1.9200650178323314E-3</v>
      </c>
      <c r="V2542" s="21">
        <v>0</v>
      </c>
      <c r="W2542" s="21">
        <v>6.7729452901920917</v>
      </c>
      <c r="X2542" s="21">
        <v>0.23055843335965998</v>
      </c>
      <c r="Y2542" s="21">
        <v>-0.99999999999999833</v>
      </c>
      <c r="Z2542" s="21">
        <v>-0.99999999999999833</v>
      </c>
      <c r="AA2542" s="21">
        <v>24.098641063522734</v>
      </c>
      <c r="AB2542" s="21">
        <v>5.0314492775840297E-2</v>
      </c>
      <c r="AC2542" s="21">
        <v>0.15095306462617225</v>
      </c>
      <c r="AD2542" s="21">
        <v>0.13944280446973942</v>
      </c>
      <c r="AE2542" s="21">
        <v>17.035518093587601</v>
      </c>
      <c r="AF2542" s="21">
        <v>-0.99999999999999833</v>
      </c>
      <c r="AG2542" s="21">
        <v>-0.99999999999999833</v>
      </c>
      <c r="AH2542" s="21">
        <v>-0.99999999999999833</v>
      </c>
      <c r="AI2542" s="21">
        <v>0</v>
      </c>
      <c r="AJ2542" s="21">
        <v>0</v>
      </c>
      <c r="AK2542" s="21">
        <v>0.67423370230466129</v>
      </c>
      <c r="AL2542" s="21">
        <v>-0.10301346174075235</v>
      </c>
      <c r="AM2542" s="21">
        <v>0.15860712911703642</v>
      </c>
      <c r="AN2542" s="21">
        <v>0.34965242065297336</v>
      </c>
      <c r="AO2542" s="21">
        <v>7.336346739449211</v>
      </c>
      <c r="AP2542" s="21">
        <v>8.2262432076205734</v>
      </c>
      <c r="AQ2542" s="21">
        <v>29.482142244476577</v>
      </c>
      <c r="AR2542" s="21">
        <v>0.54781024815954382</v>
      </c>
      <c r="AS2542" s="21">
        <v>0.60904504926440128</v>
      </c>
      <c r="AT2542" s="21">
        <v>-0.99999999999999833</v>
      </c>
      <c r="AU2542" s="21">
        <v>-0.99999999999999833</v>
      </c>
      <c r="AV2542" s="21">
        <v>0.57001106614906916</v>
      </c>
      <c r="AW2542" s="21">
        <v>59.545786183072821</v>
      </c>
      <c r="AX2542" s="21">
        <v>59.545786183072821</v>
      </c>
      <c r="AY2542" s="21">
        <v>0.41112646233210076</v>
      </c>
      <c r="AZ2542" s="21">
        <v>26.998446940595851</v>
      </c>
      <c r="BA2542" s="26">
        <v>1488.3601743365609</v>
      </c>
      <c r="CU2542" t="e">
        <v>#N/A</v>
      </c>
      <c r="CV2542" t="e">
        <v>#N/A</v>
      </c>
    </row>
    <row r="2543" spans="1:100" x14ac:dyDescent="0.25">
      <c r="A2543">
        <v>5719</v>
      </c>
      <c r="B2543" t="s">
        <v>2826</v>
      </c>
      <c r="C2543" s="26">
        <v>3</v>
      </c>
      <c r="D2543" s="21">
        <v>4.5565275315640275</v>
      </c>
      <c r="E2543" s="21">
        <v>0</v>
      </c>
      <c r="F2543" s="21">
        <v>-7.1968170186535438E-2</v>
      </c>
      <c r="G2543" s="21">
        <v>-7.1968170186535438E-2</v>
      </c>
      <c r="H2543" s="21">
        <v>0.15713009754554158</v>
      </c>
      <c r="I2543" s="21">
        <v>0</v>
      </c>
      <c r="J2543" s="21">
        <v>9.4278058527324902</v>
      </c>
      <c r="K2543" s="21">
        <v>0.15713009754554158</v>
      </c>
      <c r="L2543" s="21">
        <v>-1</v>
      </c>
      <c r="M2543" s="21">
        <v>-1</v>
      </c>
      <c r="N2543" s="21">
        <v>3.1426019509108309</v>
      </c>
      <c r="O2543" s="21">
        <v>13.912365214109995</v>
      </c>
      <c r="P2543" s="21">
        <v>0.46723519881607184</v>
      </c>
      <c r="Q2543" s="21">
        <v>-0.42621383421081765</v>
      </c>
      <c r="R2543" s="21">
        <v>-0.10417844681593391</v>
      </c>
      <c r="S2543" s="21">
        <v>0.33333333333333337</v>
      </c>
      <c r="T2543" s="21">
        <v>0.34118438347652813</v>
      </c>
      <c r="U2543" s="21">
        <v>0.25472035785939723</v>
      </c>
      <c r="V2543" s="21">
        <v>0</v>
      </c>
      <c r="W2543" s="21">
        <v>30.884319084948704</v>
      </c>
      <c r="X2543" s="21">
        <v>1.5441201008451042</v>
      </c>
      <c r="Y2543" s="21">
        <v>-1</v>
      </c>
      <c r="Z2543" s="21">
        <v>-1</v>
      </c>
      <c r="AA2543" s="21">
        <v>66.535141024148203</v>
      </c>
      <c r="AB2543" s="21">
        <v>7.9822543213053168E-2</v>
      </c>
      <c r="AC2543" s="21">
        <v>0.65209489763339312</v>
      </c>
      <c r="AD2543" s="21">
        <v>-1.6817433126137385E-2</v>
      </c>
      <c r="AE2543" s="21">
        <v>35.755000386015453</v>
      </c>
      <c r="AF2543" s="21">
        <v>-1</v>
      </c>
      <c r="AG2543" s="21">
        <v>-1</v>
      </c>
      <c r="AH2543" s="21">
        <v>-1</v>
      </c>
      <c r="AI2543" s="21">
        <v>0</v>
      </c>
      <c r="AJ2543" s="21">
        <v>0</v>
      </c>
      <c r="AK2543" s="21">
        <v>-1.8468349689392712E-2</v>
      </c>
      <c r="AL2543" s="21">
        <v>0.58858938882768708</v>
      </c>
      <c r="AM2543" s="21">
        <v>-0.16058241885740709</v>
      </c>
      <c r="AN2543" s="21">
        <v>0.17401005872666508</v>
      </c>
      <c r="AO2543" s="21">
        <v>-4.1069022198821408</v>
      </c>
      <c r="AP2543" s="21">
        <v>7.2931984123050624</v>
      </c>
      <c r="AQ2543" s="21">
        <v>40.31212493768119</v>
      </c>
      <c r="AR2543" s="21">
        <v>0.92923807466925834</v>
      </c>
      <c r="AS2543" s="21">
        <v>1.7012501983906445</v>
      </c>
      <c r="AT2543" s="21">
        <v>-1</v>
      </c>
      <c r="AU2543" s="21">
        <v>-1</v>
      </c>
      <c r="AV2543" s="21">
        <v>-0.17614661700246956</v>
      </c>
      <c r="AW2543" s="21">
        <v>87.740704650563231</v>
      </c>
      <c r="AX2543" s="21">
        <v>87.740704650563231</v>
      </c>
      <c r="AY2543" s="21">
        <v>0.13608890208565666</v>
      </c>
      <c r="AZ2543" s="21">
        <v>23.487356004303244</v>
      </c>
      <c r="BA2543" s="26">
        <v>1460.3829675436123</v>
      </c>
    </row>
    <row r="2544" spans="1:100" x14ac:dyDescent="0.25">
      <c r="A2544">
        <v>5720</v>
      </c>
      <c r="B2544" t="s">
        <v>2827</v>
      </c>
      <c r="C2544" s="26">
        <v>3</v>
      </c>
      <c r="D2544" s="21">
        <v>3.5602930213274382</v>
      </c>
      <c r="E2544" s="21">
        <v>0</v>
      </c>
      <c r="F2544" s="21">
        <v>-0.31252641287452726</v>
      </c>
      <c r="G2544" s="21">
        <v>-0.31252641287452726</v>
      </c>
      <c r="H2544" s="21">
        <v>0.30193151515958583</v>
      </c>
      <c r="I2544" s="21">
        <v>0</v>
      </c>
      <c r="J2544" s="21">
        <v>18.115890909575143</v>
      </c>
      <c r="K2544" s="21">
        <v>0.30193151515958583</v>
      </c>
      <c r="L2544" s="21">
        <v>-0.99999999999999833</v>
      </c>
      <c r="M2544" s="21">
        <v>-0.99999999999999833</v>
      </c>
      <c r="N2544" s="21">
        <v>6.0386303031917166</v>
      </c>
      <c r="O2544" s="21">
        <v>21.363657518028056</v>
      </c>
      <c r="P2544" s="21">
        <v>3.0281549857442056</v>
      </c>
      <c r="Q2544" s="21">
        <v>3.561646188280871</v>
      </c>
      <c r="R2544" s="21">
        <v>1.326364972639996</v>
      </c>
      <c r="S2544" s="21">
        <v>0.33333333333333287</v>
      </c>
      <c r="T2544" s="21">
        <v>0.10875258122907978</v>
      </c>
      <c r="U2544" s="21">
        <v>4.096145531968165E-2</v>
      </c>
      <c r="V2544" s="21">
        <v>9.9014322600858087E-3</v>
      </c>
      <c r="W2544" s="21">
        <v>7.6406914793037801</v>
      </c>
      <c r="X2544" s="21">
        <v>0.15697211629821226</v>
      </c>
      <c r="Y2544" s="21">
        <v>-0.99999999999999833</v>
      </c>
      <c r="Z2544" s="21">
        <v>-0.99999999999999833</v>
      </c>
      <c r="AA2544" s="21">
        <v>-11.914740188365556</v>
      </c>
      <c r="AB2544" s="21">
        <v>-5.140402919491012E-2</v>
      </c>
      <c r="AC2544" s="21">
        <v>-0.10090478000975876</v>
      </c>
      <c r="AD2544" s="21">
        <v>-0.26532712360151778</v>
      </c>
      <c r="AE2544" s="21">
        <v>-20.881796640309329</v>
      </c>
      <c r="AF2544" s="21">
        <v>-0.99999999999999833</v>
      </c>
      <c r="AG2544" s="21">
        <v>-0.99999999999999833</v>
      </c>
      <c r="AH2544" s="21">
        <v>-0.99999999999999833</v>
      </c>
      <c r="AI2544" s="21">
        <v>0</v>
      </c>
      <c r="AJ2544" s="21">
        <v>9.9014322600858087E-3</v>
      </c>
      <c r="AK2544" s="21">
        <v>-1.3974095459800745E-2</v>
      </c>
      <c r="AL2544" s="21">
        <v>-0.17956172570846121</v>
      </c>
      <c r="AM2544" s="21">
        <v>0.5056288349549326</v>
      </c>
      <c r="AN2544" s="21">
        <v>0.34068187226751506</v>
      </c>
      <c r="AO2544" s="21">
        <v>12.570850396574315</v>
      </c>
      <c r="AP2544" s="21">
        <v>7.6192381781455758</v>
      </c>
      <c r="AQ2544" s="21">
        <v>25.756582388878918</v>
      </c>
      <c r="AR2544" s="21">
        <v>0.49294880214218045</v>
      </c>
      <c r="AS2544" s="21">
        <v>0.45890363145779828</v>
      </c>
      <c r="AT2544" s="21">
        <v>-0.99999999999999833</v>
      </c>
      <c r="AU2544" s="21">
        <v>-0.99999999999999833</v>
      </c>
      <c r="AV2544" s="21">
        <v>1.0138385597654689</v>
      </c>
      <c r="AW2544" s="21">
        <v>17.068155507808054</v>
      </c>
      <c r="AX2544" s="21">
        <v>18.058298733816638</v>
      </c>
      <c r="AY2544" s="21">
        <v>-7.4582969207819136E-2</v>
      </c>
      <c r="AZ2544" s="21">
        <v>-26.586160622075042</v>
      </c>
      <c r="BA2544" s="26">
        <v>1409.2013666252392</v>
      </c>
      <c r="CU2544" t="e">
        <v>#N/A</v>
      </c>
      <c r="CV2544" t="e">
        <v>#N/A</v>
      </c>
    </row>
    <row r="2545" spans="1:100" x14ac:dyDescent="0.25">
      <c r="A2545">
        <v>5721</v>
      </c>
      <c r="B2545" t="s">
        <v>2828</v>
      </c>
      <c r="C2545" s="26">
        <v>3</v>
      </c>
      <c r="D2545" s="21">
        <v>5.4118499769370523</v>
      </c>
      <c r="E2545" s="21">
        <v>-0.50637202368118783</v>
      </c>
      <c r="F2545" s="21">
        <v>-1.9363174289860605</v>
      </c>
      <c r="G2545" s="21">
        <v>-2.1134891440371861</v>
      </c>
      <c r="H2545" s="21">
        <v>0.23523000917191386</v>
      </c>
      <c r="I2545" s="21">
        <v>0</v>
      </c>
      <c r="J2545" s="21">
        <v>14.113800550314826</v>
      </c>
      <c r="K2545" s="21">
        <v>0.23523000917191386</v>
      </c>
      <c r="L2545" s="21">
        <v>-1</v>
      </c>
      <c r="M2545" s="21">
        <v>-1</v>
      </c>
      <c r="N2545" s="21">
        <v>4.7046001834382762</v>
      </c>
      <c r="O2545" s="21">
        <v>17.412161383214691</v>
      </c>
      <c r="P2545" s="21">
        <v>-0.51257204854939742</v>
      </c>
      <c r="Q2545" s="21">
        <v>6.3499800335271814</v>
      </c>
      <c r="R2545" s="21">
        <v>2.0025720315609852</v>
      </c>
      <c r="S2545" s="21">
        <v>0.33333333333333337</v>
      </c>
      <c r="T2545" s="21">
        <v>0.40100272569352496</v>
      </c>
      <c r="U2545" s="21">
        <v>-1.3637390736946607E-3</v>
      </c>
      <c r="V2545" s="21">
        <v>-7.4362572659821147E-3</v>
      </c>
      <c r="W2545" s="21">
        <v>19.612242140610686</v>
      </c>
      <c r="X2545" s="21">
        <v>0.5167029423244649</v>
      </c>
      <c r="Y2545" s="21">
        <v>-1</v>
      </c>
      <c r="Z2545" s="21">
        <v>-1</v>
      </c>
      <c r="AA2545" s="21">
        <v>49.992556114134374</v>
      </c>
      <c r="AB2545" s="21">
        <v>0.23226933874591438</v>
      </c>
      <c r="AC2545" s="21">
        <v>0.16099108006797985</v>
      </c>
      <c r="AD2545" s="21">
        <v>0.17429442002535925</v>
      </c>
      <c r="AE2545" s="21">
        <v>28.377741941962668</v>
      </c>
      <c r="AF2545" s="21">
        <v>-1</v>
      </c>
      <c r="AG2545" s="21">
        <v>-1</v>
      </c>
      <c r="AH2545" s="21">
        <v>-1</v>
      </c>
      <c r="AI2545" s="21">
        <v>-7.3807094774398549E-2</v>
      </c>
      <c r="AJ2545" s="21">
        <v>-7.4362572659821147E-3</v>
      </c>
      <c r="AK2545" s="21">
        <v>6.8771874378854667E-2</v>
      </c>
      <c r="AL2545" s="21">
        <v>3.0212197126713618E-2</v>
      </c>
      <c r="AM2545" s="21">
        <v>-0.1160855294712254</v>
      </c>
      <c r="AN2545" s="21">
        <v>0.21660204988402743</v>
      </c>
      <c r="AO2545" s="21">
        <v>-2.5582788648863635</v>
      </c>
      <c r="AP2545" s="21">
        <v>5.5661122327342545</v>
      </c>
      <c r="AQ2545" s="21">
        <v>33.72604269092551</v>
      </c>
      <c r="AR2545" s="21">
        <v>0.7255360626871814</v>
      </c>
      <c r="AS2545" s="21">
        <v>0.7519329514963784</v>
      </c>
      <c r="AT2545" s="21">
        <v>-1</v>
      </c>
      <c r="AU2545" s="21">
        <v>-1</v>
      </c>
      <c r="AV2545" s="21">
        <v>-0.11091711247619956</v>
      </c>
      <c r="AW2545" s="21">
        <v>72.970829730083295</v>
      </c>
      <c r="AX2545" s="21">
        <v>70.751062107997114</v>
      </c>
      <c r="AY2545" s="21">
        <v>-7.3995019638524936E-3</v>
      </c>
      <c r="AZ2545" s="21">
        <v>2.0283321946395336</v>
      </c>
      <c r="BA2545" s="26">
        <v>1373.2162213574454</v>
      </c>
    </row>
    <row r="2546" spans="1:100" x14ac:dyDescent="0.25">
      <c r="A2546">
        <v>5722</v>
      </c>
      <c r="B2546" t="s">
        <v>2829</v>
      </c>
      <c r="C2546" s="26">
        <v>3</v>
      </c>
      <c r="D2546" s="21">
        <v>2.736064151657553</v>
      </c>
      <c r="E2546" s="21">
        <v>0.15670237611745214</v>
      </c>
      <c r="F2546" s="21">
        <v>0.52290075762699439</v>
      </c>
      <c r="G2546" s="21">
        <v>0.56993747188296107</v>
      </c>
      <c r="H2546" s="21">
        <v>-0.2466517631318508</v>
      </c>
      <c r="I2546" s="21">
        <v>0</v>
      </c>
      <c r="J2546" s="21">
        <v>-14.79910578791104</v>
      </c>
      <c r="K2546" s="21">
        <v>-0.2466517631318508</v>
      </c>
      <c r="L2546" s="21">
        <v>-1.0000000000000007</v>
      </c>
      <c r="M2546" s="21">
        <v>-1.0000000000000007</v>
      </c>
      <c r="N2546" s="21">
        <v>-4.9330352626370146</v>
      </c>
      <c r="O2546" s="21">
        <v>-11.493104164370532</v>
      </c>
      <c r="P2546" s="21">
        <v>-0.86849336024476753</v>
      </c>
      <c r="Q2546" s="21">
        <v>2.0324226622566526</v>
      </c>
      <c r="R2546" s="21">
        <v>0.35918280631928556</v>
      </c>
      <c r="S2546" s="21">
        <v>0.33333333333333326</v>
      </c>
      <c r="T2546" s="21">
        <v>0.10390616304641642</v>
      </c>
      <c r="U2546" s="21">
        <v>-0.39645134274988991</v>
      </c>
      <c r="V2546" s="21">
        <v>-1.9504192914355411E-2</v>
      </c>
      <c r="W2546" s="21">
        <v>10.717428953894204</v>
      </c>
      <c r="X2546" s="21">
        <v>-1.2355250612627253</v>
      </c>
      <c r="Y2546" s="21">
        <v>-1.0000000000000007</v>
      </c>
      <c r="Z2546" s="21">
        <v>-1.0000000000000007</v>
      </c>
      <c r="AA2546" s="21">
        <v>-3.1395937839773218</v>
      </c>
      <c r="AB2546" s="21">
        <v>0.14687919329708973</v>
      </c>
      <c r="AC2546" s="21">
        <v>-0.20434104222000943</v>
      </c>
      <c r="AD2546" s="21">
        <v>-0.22686226196089671</v>
      </c>
      <c r="AE2546" s="21">
        <v>-14.216205544190821</v>
      </c>
      <c r="AF2546" s="21">
        <v>-1.0000000000000007</v>
      </c>
      <c r="AG2546" s="21">
        <v>-1.0000000000000007</v>
      </c>
      <c r="AH2546" s="21">
        <v>-1.0000000000000007</v>
      </c>
      <c r="AI2546" s="21">
        <v>0</v>
      </c>
      <c r="AJ2546" s="21">
        <v>-1.9504192914355411E-2</v>
      </c>
      <c r="AK2546" s="21">
        <v>-8.5965712326641477E-2</v>
      </c>
      <c r="AL2546" s="21">
        <v>0.41071114021950239</v>
      </c>
      <c r="AM2546" s="21">
        <v>-0.10389978866450109</v>
      </c>
      <c r="AN2546" s="21">
        <v>-0.3210741943381884</v>
      </c>
      <c r="AO2546" s="21">
        <v>-3.0273232782457349</v>
      </c>
      <c r="AP2546" s="21">
        <v>-5.9732991573571992</v>
      </c>
      <c r="AQ2546" s="21">
        <v>-4.0816768340168421</v>
      </c>
      <c r="AR2546" s="21">
        <v>2.1283960715504473E-2</v>
      </c>
      <c r="AS2546" s="21">
        <v>-1.4821768243945761</v>
      </c>
      <c r="AT2546" s="21">
        <v>-1.0000000000000007</v>
      </c>
      <c r="AU2546" s="21">
        <v>-1.0000000000000007</v>
      </c>
      <c r="AV2546" s="21">
        <v>0.92912027820224707</v>
      </c>
      <c r="AW2546" s="21">
        <v>-20.605997105705061</v>
      </c>
      <c r="AX2546" s="21">
        <v>-22.556416397140609</v>
      </c>
      <c r="AY2546" s="21">
        <v>-0.23113651585804401</v>
      </c>
      <c r="AZ2546" s="21">
        <v>-80.558995517443535</v>
      </c>
      <c r="BA2546" s="26">
        <v>1346.1216459632383</v>
      </c>
    </row>
    <row r="2547" spans="1:100" x14ac:dyDescent="0.25">
      <c r="A2547">
        <v>5724</v>
      </c>
      <c r="B2547" t="s">
        <v>792</v>
      </c>
      <c r="C2547" s="26">
        <v>3</v>
      </c>
      <c r="D2547" s="21">
        <v>4.095957411358448</v>
      </c>
      <c r="E2547" s="21">
        <v>0.24183194123468602</v>
      </c>
      <c r="F2547" s="21">
        <v>-0.14646121321215044</v>
      </c>
      <c r="G2547" s="21">
        <v>-0.11580014185513274</v>
      </c>
      <c r="H2547" s="21">
        <v>0.19157303886623431</v>
      </c>
      <c r="I2547" s="21">
        <v>0</v>
      </c>
      <c r="J2547" s="21">
        <v>11.494382331974062</v>
      </c>
      <c r="K2547" s="21">
        <v>0.19157303886623431</v>
      </c>
      <c r="L2547" s="21">
        <v>-1.0000000000000009</v>
      </c>
      <c r="M2547" s="21">
        <v>-1.0000000000000009</v>
      </c>
      <c r="N2547" s="21">
        <v>3.8314607773246876</v>
      </c>
      <c r="O2547" s="21">
        <v>15.474539601477378</v>
      </c>
      <c r="P2547" s="21">
        <v>1.4888792965952236</v>
      </c>
      <c r="Q2547" s="21">
        <v>-3.0184446866454802</v>
      </c>
      <c r="R2547" s="21">
        <v>-0.84145942281290365</v>
      </c>
      <c r="S2547" s="21">
        <v>0.33333333333333387</v>
      </c>
      <c r="T2547" s="21">
        <v>0.35566214901352577</v>
      </c>
      <c r="U2547" s="21">
        <v>0.25260873784147825</v>
      </c>
      <c r="V2547" s="21">
        <v>0.14777597973050657</v>
      </c>
      <c r="W2547" s="21">
        <v>35.912286442104389</v>
      </c>
      <c r="X2547" s="21">
        <v>2.4096543413841269</v>
      </c>
      <c r="Y2547" s="21">
        <v>-1.0000000000000009</v>
      </c>
      <c r="Z2547" s="21">
        <v>-1.0000000000000009</v>
      </c>
      <c r="AA2547" s="21">
        <v>53.231686638382527</v>
      </c>
      <c r="AB2547" s="21">
        <v>-2.1701213256170297E-2</v>
      </c>
      <c r="AC2547" s="21">
        <v>0.39785523310696236</v>
      </c>
      <c r="AD2547" s="21">
        <v>-1.2936827468970423E-2</v>
      </c>
      <c r="AE2547" s="21">
        <v>18.160859619091074</v>
      </c>
      <c r="AF2547" s="21">
        <v>-1.0000000000000009</v>
      </c>
      <c r="AG2547" s="21">
        <v>-1.0000000000000009</v>
      </c>
      <c r="AH2547" s="21">
        <v>-1.0000000000000009</v>
      </c>
      <c r="AI2547" s="21">
        <v>0</v>
      </c>
      <c r="AJ2547" s="21">
        <v>0.14777597973050657</v>
      </c>
      <c r="AK2547" s="21">
        <v>0.24888962955165669</v>
      </c>
      <c r="AL2547" s="21">
        <v>0.24964310610895643</v>
      </c>
      <c r="AM2547" s="21">
        <v>0.19778183249468184</v>
      </c>
      <c r="AN2547" s="21">
        <v>0.37177211259627013</v>
      </c>
      <c r="AO2547" s="21">
        <v>6.1889939601253259</v>
      </c>
      <c r="AP2547" s="21">
        <v>10.542518345451537</v>
      </c>
      <c r="AQ2547" s="21">
        <v>47.406668774078433</v>
      </c>
      <c r="AR2547" s="21">
        <v>1.0893801999188446</v>
      </c>
      <c r="AS2547" s="21">
        <v>2.6012273802503603</v>
      </c>
      <c r="AT2547" s="21">
        <v>-1.0000000000000009</v>
      </c>
      <c r="AU2547" s="21">
        <v>-1.0000000000000009</v>
      </c>
      <c r="AV2547" s="21">
        <v>-0.9572595646680363</v>
      </c>
      <c r="AW2547" s="21">
        <v>79.248744585311442</v>
      </c>
      <c r="AX2547" s="21">
        <v>94.026342558362103</v>
      </c>
      <c r="AY2547" s="21">
        <v>0.23585748385487895</v>
      </c>
      <c r="AZ2547" s="21">
        <v>2.9596321784958883</v>
      </c>
      <c r="BA2547" s="26">
        <v>1427.7021977301392</v>
      </c>
      <c r="CU2547" t="e">
        <v>#N/A</v>
      </c>
      <c r="CV2547" t="e">
        <v>#N/A</v>
      </c>
    </row>
    <row r="2548" spans="1:100" x14ac:dyDescent="0.25">
      <c r="A2548">
        <v>5725</v>
      </c>
      <c r="B2548" t="s">
        <v>2830</v>
      </c>
      <c r="C2548" s="26">
        <v>2</v>
      </c>
      <c r="D2548" s="21">
        <v>3.5294365849834248</v>
      </c>
      <c r="E2548" s="21">
        <v>-4.4978740344655245E-2</v>
      </c>
      <c r="F2548" s="21">
        <v>-3.5064698990682597E-2</v>
      </c>
      <c r="G2548" s="21">
        <v>-2.7557061542333533E-2</v>
      </c>
      <c r="H2548" s="21">
        <v>4.6526537967002776E-2</v>
      </c>
      <c r="I2548" s="21">
        <v>0</v>
      </c>
      <c r="J2548" s="21">
        <v>2.7915922780201661</v>
      </c>
      <c r="K2548" s="21">
        <v>4.6526537967002776E-2</v>
      </c>
      <c r="L2548" s="21">
        <v>-1</v>
      </c>
      <c r="M2548" s="21">
        <v>-1</v>
      </c>
      <c r="N2548" s="21">
        <v>0.93053075934005536</v>
      </c>
      <c r="O2548" s="21">
        <v>6.7446032897478227</v>
      </c>
      <c r="P2548" s="21">
        <v>-6.0014995017961259E-2</v>
      </c>
      <c r="Q2548" s="21">
        <v>0.14798839571561517</v>
      </c>
      <c r="R2548" s="21">
        <v>5.0099000684743655E-2</v>
      </c>
      <c r="S2548" s="21">
        <v>0.3235518318805255</v>
      </c>
      <c r="T2548" s="21">
        <v>0.25511761863312599</v>
      </c>
      <c r="U2548" s="21">
        <v>4.1634854788814041E-2</v>
      </c>
      <c r="V2548" s="21">
        <v>-4.125661473380924E-3</v>
      </c>
      <c r="W2548" s="21">
        <v>22.046569492056012</v>
      </c>
      <c r="X2548" s="21">
        <v>0.63617361826537633</v>
      </c>
      <c r="Y2548" s="21">
        <v>-1</v>
      </c>
      <c r="Z2548" s="21">
        <v>-1</v>
      </c>
      <c r="AA2548" s="21">
        <v>37.738256313325479</v>
      </c>
      <c r="AB2548" s="21">
        <v>7.7063629743245904E-2</v>
      </c>
      <c r="AC2548" s="21">
        <v>7.7261940388607259E-2</v>
      </c>
      <c r="AD2548" s="21">
        <v>7.3017304382092321E-2</v>
      </c>
      <c r="AE2548" s="21">
        <v>13.903198278464856</v>
      </c>
      <c r="AF2548" s="21">
        <v>-1</v>
      </c>
      <c r="AG2548" s="21">
        <v>-1</v>
      </c>
      <c r="AH2548" s="21">
        <v>-1</v>
      </c>
      <c r="AI2548" s="21">
        <v>-2.5293110149711721E-3</v>
      </c>
      <c r="AJ2548" s="21">
        <v>-4.125661473380924E-3</v>
      </c>
      <c r="AK2548" s="21">
        <v>0.13906619684230509</v>
      </c>
      <c r="AL2548" s="21">
        <v>3.2761760146942223E-2</v>
      </c>
      <c r="AM2548" s="21">
        <v>0.15362806110143806</v>
      </c>
      <c r="AN2548" s="21">
        <v>2.9812799113615708E-2</v>
      </c>
      <c r="AO2548" s="21">
        <v>4.2989914042943012</v>
      </c>
      <c r="AP2548" s="21">
        <v>1.1461698860282798</v>
      </c>
      <c r="AQ2548" s="21">
        <v>27.092727045993854</v>
      </c>
      <c r="AR2548" s="21">
        <v>0.64182774933979092</v>
      </c>
      <c r="AS2548" s="21">
        <v>0.71703953046676538</v>
      </c>
      <c r="AT2548" s="21">
        <v>-1</v>
      </c>
      <c r="AU2548" s="21">
        <v>-1</v>
      </c>
      <c r="AV2548" s="21">
        <v>0.11819973598168859</v>
      </c>
      <c r="AW2548" s="21">
        <v>48.934257886192384</v>
      </c>
      <c r="AX2548" s="21">
        <v>48.97107305982054</v>
      </c>
      <c r="AY2548" s="21">
        <v>0.12129753861823525</v>
      </c>
      <c r="AZ2548" s="21">
        <v>-7.9483318969057093</v>
      </c>
      <c r="BA2548" s="26">
        <v>1442.019040599203</v>
      </c>
    </row>
    <row r="2549" spans="1:100" x14ac:dyDescent="0.25">
      <c r="A2549">
        <v>5726</v>
      </c>
      <c r="B2549" t="s">
        <v>2831</v>
      </c>
      <c r="C2549" s="26">
        <v>2</v>
      </c>
      <c r="D2549" s="21">
        <v>4.0945800352815294</v>
      </c>
      <c r="E2549" s="21">
        <v>8.0555489085931908E-2</v>
      </c>
      <c r="F2549" s="21">
        <v>0.27752924511450316</v>
      </c>
      <c r="G2549" s="21">
        <v>0.28645640097818958</v>
      </c>
      <c r="H2549" s="21">
        <v>0.11148950622829244</v>
      </c>
      <c r="I2549" s="21">
        <v>0</v>
      </c>
      <c r="J2549" s="21">
        <v>6.6893703736975461</v>
      </c>
      <c r="K2549" s="21">
        <v>0.11148950622829244</v>
      </c>
      <c r="L2549" s="21">
        <v>-1</v>
      </c>
      <c r="M2549" s="21">
        <v>-1</v>
      </c>
      <c r="N2549" s="21">
        <v>2.2297901245658487</v>
      </c>
      <c r="O2549" s="21">
        <v>10.793375623129315</v>
      </c>
      <c r="P2549" s="21">
        <v>0.57574877625556042</v>
      </c>
      <c r="Q2549" s="21">
        <v>1.6339333848461477</v>
      </c>
      <c r="R2549" s="21">
        <v>0.53815525938105557</v>
      </c>
      <c r="S2549" s="21">
        <v>0.3356952670166416</v>
      </c>
      <c r="T2549" s="21">
        <v>0.30638744558523562</v>
      </c>
      <c r="U2549" s="21">
        <v>0.10512131287994926</v>
      </c>
      <c r="V2549" s="21">
        <v>4.2690602691878897E-3</v>
      </c>
      <c r="W2549" s="21">
        <v>26.053464988166226</v>
      </c>
      <c r="X2549" s="21">
        <v>0.93028089607219799</v>
      </c>
      <c r="Y2549" s="21">
        <v>-1</v>
      </c>
      <c r="Z2549" s="21">
        <v>-1</v>
      </c>
      <c r="AA2549" s="21">
        <v>45.987808771059804</v>
      </c>
      <c r="AB2549" s="21">
        <v>0.14827552858037946</v>
      </c>
      <c r="AC2549" s="21">
        <v>0.14850086397122433</v>
      </c>
      <c r="AD2549" s="21">
        <v>0.14364445920791402</v>
      </c>
      <c r="AE2549" s="21">
        <v>20.463700170398177</v>
      </c>
      <c r="AF2549" s="21">
        <v>-1</v>
      </c>
      <c r="AG2549" s="21">
        <v>-1</v>
      </c>
      <c r="AH2549" s="21">
        <v>-1</v>
      </c>
      <c r="AI2549" s="21">
        <v>2.0738725674164992E-3</v>
      </c>
      <c r="AJ2549" s="21">
        <v>4.2690602691878897E-3</v>
      </c>
      <c r="AK2549" s="21">
        <v>5.3274221541894234E-2</v>
      </c>
      <c r="AL2549" s="21">
        <v>0.11855373544735309</v>
      </c>
      <c r="AM2549" s="21">
        <v>5.3704142321700843E-2</v>
      </c>
      <c r="AN2549" s="21">
        <v>0.12973671789335292</v>
      </c>
      <c r="AO2549" s="21">
        <v>1.7545370594881886</v>
      </c>
      <c r="AP2549" s="21">
        <v>3.6906242308343922</v>
      </c>
      <c r="AQ2549" s="21">
        <v>31.358350105601151</v>
      </c>
      <c r="AR2549" s="21">
        <v>0.73572246242898931</v>
      </c>
      <c r="AS2549" s="21">
        <v>1.0206832517776736</v>
      </c>
      <c r="AT2549" s="21">
        <v>-1</v>
      </c>
      <c r="AU2549" s="21">
        <v>-1</v>
      </c>
      <c r="AV2549" s="21">
        <v>0.76587004361158173</v>
      </c>
      <c r="AW2549" s="21">
        <v>58.441263529685735</v>
      </c>
      <c r="AX2549" s="21">
        <v>58.602626538469913</v>
      </c>
      <c r="AY2549" s="21">
        <v>0.19452697727442997</v>
      </c>
      <c r="AZ2549" s="21">
        <v>4.8809180380322914</v>
      </c>
      <c r="BA2549" s="26">
        <v>1479.8176874237317</v>
      </c>
    </row>
    <row r="2550" spans="1:100" x14ac:dyDescent="0.25">
      <c r="A2550">
        <v>5727</v>
      </c>
      <c r="B2550" t="s">
        <v>2832</v>
      </c>
      <c r="C2550" s="26">
        <v>3</v>
      </c>
      <c r="D2550" s="21">
        <v>4.5819449231306066</v>
      </c>
      <c r="E2550" s="21">
        <v>7.1260584156353744E-3</v>
      </c>
      <c r="F2550" s="21">
        <v>-8.7343538811719117E-3</v>
      </c>
      <c r="G2550" s="21">
        <v>-8.7343538811719117E-3</v>
      </c>
      <c r="H2550" s="21">
        <v>1.3412712723787825E-3</v>
      </c>
      <c r="I2550" s="21">
        <v>0</v>
      </c>
      <c r="J2550" s="21">
        <v>8.0476276342725694E-2</v>
      </c>
      <c r="K2550" s="21">
        <v>1.3412712723787825E-3</v>
      </c>
      <c r="L2550" s="21">
        <v>-1.0000000000000002</v>
      </c>
      <c r="M2550" s="21">
        <v>-1.0000000000000002</v>
      </c>
      <c r="N2550" s="21">
        <v>2.6825425447576517E-2</v>
      </c>
      <c r="O2550" s="21">
        <v>4.6536868455921603</v>
      </c>
      <c r="P2550" s="21">
        <v>-0.16417601511331625</v>
      </c>
      <c r="Q2550" s="21">
        <v>0.26994751522246241</v>
      </c>
      <c r="R2550" s="21">
        <v>0.10172822701337819</v>
      </c>
      <c r="S2550" s="21">
        <v>0.33333333333333337</v>
      </c>
      <c r="T2550" s="21">
        <v>0.33333333333333337</v>
      </c>
      <c r="U2550" s="21">
        <v>0.1340718609074118</v>
      </c>
      <c r="V2550" s="21">
        <v>-5.2616146214980869E-2</v>
      </c>
      <c r="W2550" s="21">
        <v>29.871244403468729</v>
      </c>
      <c r="X2550" s="21">
        <v>0.88591596173405007</v>
      </c>
      <c r="Y2550" s="21">
        <v>-1.0000000000000002</v>
      </c>
      <c r="Z2550" s="21">
        <v>-1.0000000000000002</v>
      </c>
      <c r="AA2550" s="21">
        <v>42.795168935771727</v>
      </c>
      <c r="AB2550" s="21">
        <v>-1.4382407151432661E-3</v>
      </c>
      <c r="AC2550" s="21">
        <v>0.10522954822080392</v>
      </c>
      <c r="AD2550" s="21">
        <v>0.15265261860013096</v>
      </c>
      <c r="AE2550" s="21">
        <v>12.822196305289587</v>
      </c>
      <c r="AF2550" s="21">
        <v>-1.0000000000000002</v>
      </c>
      <c r="AG2550" s="21">
        <v>-1.0000000000000002</v>
      </c>
      <c r="AH2550" s="21">
        <v>-1.0000000000000002</v>
      </c>
      <c r="AI2550" s="21">
        <v>0</v>
      </c>
      <c r="AJ2550" s="21">
        <v>-5.2616146214980869E-2</v>
      </c>
      <c r="AK2550" s="21">
        <v>0.19134774772779675</v>
      </c>
      <c r="AL2550" s="21">
        <v>-0.10776427726992582</v>
      </c>
      <c r="AM2550" s="21">
        <v>1.1269994978242037</v>
      </c>
      <c r="AN2550" s="21">
        <v>-0.21746595114084144</v>
      </c>
      <c r="AO2550" s="21">
        <v>29.131726184244062</v>
      </c>
      <c r="AP2550" s="21">
        <v>-5.9754701648706661</v>
      </c>
      <c r="AQ2550" s="21">
        <v>29.951720679811473</v>
      </c>
      <c r="AR2550" s="21">
        <v>0.74812238135909792</v>
      </c>
      <c r="AS2550" s="21">
        <v>0.887257233006429</v>
      </c>
      <c r="AT2550" s="21">
        <v>-1.0000000000000002</v>
      </c>
      <c r="AU2550" s="21">
        <v>-1.0000000000000002</v>
      </c>
      <c r="AV2550" s="21">
        <v>9.2993873132206278E-2</v>
      </c>
      <c r="AW2550" s="21">
        <v>41.473385616493211</v>
      </c>
      <c r="AX2550" s="21">
        <v>36.211770994995128</v>
      </c>
      <c r="AY2550" s="21">
        <v>8.4507205680641267E-2</v>
      </c>
      <c r="AZ2550" s="21">
        <v>-63.321314387937115</v>
      </c>
      <c r="BA2550" s="26">
        <v>1313.7545160468385</v>
      </c>
    </row>
    <row r="2551" spans="1:100" x14ac:dyDescent="0.25">
      <c r="A2551">
        <v>5728</v>
      </c>
      <c r="B2551" t="s">
        <v>2833</v>
      </c>
      <c r="C2551" s="26">
        <v>2</v>
      </c>
      <c r="D2551" s="21">
        <v>2.3924065533090335</v>
      </c>
      <c r="E2551" s="21">
        <v>-0.29754503796411741</v>
      </c>
      <c r="F2551" s="21">
        <v>-0.66398236932669918</v>
      </c>
      <c r="G2551" s="21">
        <v>-0.65933070599943744</v>
      </c>
      <c r="H2551" s="21">
        <v>-8.4174518235336795E-2</v>
      </c>
      <c r="I2551" s="21">
        <v>0</v>
      </c>
      <c r="J2551" s="21">
        <v>-5.0504710941202076</v>
      </c>
      <c r="K2551" s="21">
        <v>-8.4174518235336795E-2</v>
      </c>
      <c r="L2551" s="21">
        <v>-1</v>
      </c>
      <c r="M2551" s="21">
        <v>-1</v>
      </c>
      <c r="N2551" s="21">
        <v>-1.6834903647067359</v>
      </c>
      <c r="O2551" s="21">
        <v>-1.4012501781439823</v>
      </c>
      <c r="P2551" s="21">
        <v>-1.3391282902481425</v>
      </c>
      <c r="Q2551" s="21">
        <v>-2.8416314559632339</v>
      </c>
      <c r="R2551" s="21">
        <v>-0.93183686531818477</v>
      </c>
      <c r="S2551" s="21">
        <v>0.29912006959048953</v>
      </c>
      <c r="T2551" s="21">
        <v>0.15196622772069859</v>
      </c>
      <c r="U2551" s="21">
        <v>-8.6095563773378209E-2</v>
      </c>
      <c r="V2551" s="21">
        <v>-2.1015268393209597E-2</v>
      </c>
      <c r="W2551" s="21">
        <v>13.984969361230874</v>
      </c>
      <c r="X2551" s="21">
        <v>4.4449858175856005E-2</v>
      </c>
      <c r="Y2551" s="21">
        <v>-1</v>
      </c>
      <c r="Z2551" s="21">
        <v>-1</v>
      </c>
      <c r="AA2551" s="21">
        <v>21.140720081826363</v>
      </c>
      <c r="AB2551" s="21">
        <v>-6.6209848074941749E-2</v>
      </c>
      <c r="AC2551" s="21">
        <v>-6.6065909372132137E-2</v>
      </c>
      <c r="AD2551" s="21">
        <v>-6.9079708414068366E-2</v>
      </c>
      <c r="AE2551" s="21">
        <v>0.70391645001920367</v>
      </c>
      <c r="AF2551" s="21">
        <v>-1</v>
      </c>
      <c r="AG2551" s="21">
        <v>-1</v>
      </c>
      <c r="AH2551" s="21">
        <v>-1</v>
      </c>
      <c r="AI2551" s="21">
        <v>-1.1790602058376981E-2</v>
      </c>
      <c r="AJ2551" s="21">
        <v>-2.1015268393209597E-2</v>
      </c>
      <c r="AK2551" s="21">
        <v>0.31167379291685865</v>
      </c>
      <c r="AL2551" s="21">
        <v>-0.1398458359276113</v>
      </c>
      <c r="AM2551" s="21">
        <v>0.35466816246901639</v>
      </c>
      <c r="AN2551" s="21">
        <v>-0.1712273022539626</v>
      </c>
      <c r="AO2551" s="21">
        <v>9.4182598002083981</v>
      </c>
      <c r="AP2551" s="21">
        <v>-3.9730985098858174</v>
      </c>
      <c r="AQ2551" s="21">
        <v>18.510584724397585</v>
      </c>
      <c r="AR2551" s="21">
        <v>0.4529179981225484</v>
      </c>
      <c r="AS2551" s="21">
        <v>0.10612909723471253</v>
      </c>
      <c r="AT2551" s="21">
        <v>-1</v>
      </c>
      <c r="AU2551" s="21">
        <v>-1</v>
      </c>
      <c r="AV2551" s="21">
        <v>-1.1848686973701081</v>
      </c>
      <c r="AW2551" s="21">
        <v>29.80681170903528</v>
      </c>
      <c r="AX2551" s="21">
        <v>29.593045142969327</v>
      </c>
      <c r="AY2551" s="21">
        <v>-2.603509154996439E-2</v>
      </c>
      <c r="AZ2551" s="21">
        <v>-33.759906731908551</v>
      </c>
      <c r="BA2551" s="26">
        <v>1359.0507608620919</v>
      </c>
    </row>
    <row r="2552" spans="1:100" x14ac:dyDescent="0.25">
      <c r="A2552">
        <v>5729</v>
      </c>
      <c r="B2552" t="s">
        <v>2834</v>
      </c>
      <c r="C2552" s="26">
        <v>3</v>
      </c>
      <c r="D2552" s="21">
        <v>5.8375687663983502</v>
      </c>
      <c r="E2552" s="21">
        <v>1.1635053383500521E-2</v>
      </c>
      <c r="F2552" s="21">
        <v>-0.43564925518413544</v>
      </c>
      <c r="G2552" s="21">
        <v>-0.43564925518413544</v>
      </c>
      <c r="H2552" s="21">
        <v>8.0937992565097955E-2</v>
      </c>
      <c r="I2552" s="21">
        <v>0</v>
      </c>
      <c r="J2552" s="21">
        <v>4.8562795539058783</v>
      </c>
      <c r="K2552" s="21">
        <v>8.0937992565097955E-2</v>
      </c>
      <c r="L2552" s="21">
        <v>-0.99999999999999922</v>
      </c>
      <c r="M2552" s="21">
        <v>-0.99999999999999922</v>
      </c>
      <c r="N2552" s="21">
        <v>1.6187598513019585</v>
      </c>
      <c r="O2552" s="21">
        <v>10.258199065120094</v>
      </c>
      <c r="P2552" s="21">
        <v>6.9716985789954844</v>
      </c>
      <c r="Q2552" s="21">
        <v>-0.78704878292756186</v>
      </c>
      <c r="R2552" s="21">
        <v>0.34331571149294154</v>
      </c>
      <c r="S2552" s="21">
        <v>0.37205426397154517</v>
      </c>
      <c r="T2552" s="21">
        <v>0.30864158474226239</v>
      </c>
      <c r="U2552" s="21">
        <v>-3.6500495018615985E-2</v>
      </c>
      <c r="V2552" s="21">
        <v>0</v>
      </c>
      <c r="W2552" s="21">
        <v>22.53029444520374</v>
      </c>
      <c r="X2552" s="21">
        <v>0.45643260945242137</v>
      </c>
      <c r="Y2552" s="21">
        <v>-0.99999999999999922</v>
      </c>
      <c r="Z2552" s="21">
        <v>-0.99999999999999922</v>
      </c>
      <c r="AA2552" s="21">
        <v>28.08688497330991</v>
      </c>
      <c r="AB2552" s="21">
        <v>3.6856951767848978E-2</v>
      </c>
      <c r="AC2552" s="21">
        <v>-7.2411346311616887E-3</v>
      </c>
      <c r="AD2552" s="21">
        <v>7.464967919557744E-2</v>
      </c>
      <c r="AE2552" s="21">
        <v>5.213274816613235</v>
      </c>
      <c r="AF2552" s="21">
        <v>-0.99999999999999922</v>
      </c>
      <c r="AG2552" s="21">
        <v>-0.99999999999999922</v>
      </c>
      <c r="AH2552" s="21">
        <v>-0.99999999999999922</v>
      </c>
      <c r="AI2552" s="21">
        <v>0</v>
      </c>
      <c r="AJ2552" s="21">
        <v>0</v>
      </c>
      <c r="AK2552" s="21">
        <v>-0.1064778899400787</v>
      </c>
      <c r="AL2552" s="21">
        <v>0.17447437394289025</v>
      </c>
      <c r="AM2552" s="21">
        <v>-0.15091156021062838</v>
      </c>
      <c r="AN2552" s="21">
        <v>0.17197047015653585</v>
      </c>
      <c r="AO2552" s="21">
        <v>-4.3051784549661036</v>
      </c>
      <c r="AP2552" s="21">
        <v>5.1716336236278471</v>
      </c>
      <c r="AQ2552" s="21">
        <v>27.386573999109615</v>
      </c>
      <c r="AR2552" s="21">
        <v>0.64419535369519132</v>
      </c>
      <c r="AS2552" s="21">
        <v>0.53737060201751918</v>
      </c>
      <c r="AT2552" s="21">
        <v>-0.99999999999999922</v>
      </c>
      <c r="AU2552" s="21">
        <v>-0.99999999999999922</v>
      </c>
      <c r="AV2552" s="21">
        <v>-9.2333543691193828E-2</v>
      </c>
      <c r="AW2552" s="21">
        <v>43.516717662057864</v>
      </c>
      <c r="AX2552" s="21">
        <v>43.516717662057864</v>
      </c>
      <c r="AY2552" s="21">
        <v>-8.8330650167252507E-3</v>
      </c>
      <c r="AZ2552" s="21">
        <v>-12.803585214576049</v>
      </c>
      <c r="BA2552" s="26">
        <v>1411.5965481314827</v>
      </c>
    </row>
    <row r="2553" spans="1:100" x14ac:dyDescent="0.25">
      <c r="A2553">
        <v>5730</v>
      </c>
      <c r="B2553" t="s">
        <v>2835</v>
      </c>
      <c r="C2553" s="26">
        <v>3</v>
      </c>
      <c r="D2553" s="21">
        <v>5.4966402856171408</v>
      </c>
      <c r="E2553" s="21">
        <v>0</v>
      </c>
      <c r="F2553" s="21">
        <v>0.97003128780852999</v>
      </c>
      <c r="G2553" s="21">
        <v>0.97003128780852999</v>
      </c>
      <c r="H2553" s="21">
        <v>1.8838008431749056E-2</v>
      </c>
      <c r="I2553" s="21">
        <v>0</v>
      </c>
      <c r="J2553" s="21">
        <v>1.130280505904941</v>
      </c>
      <c r="K2553" s="21">
        <v>1.8838008431749056E-2</v>
      </c>
      <c r="L2553" s="21">
        <v>-1.0000000000000002</v>
      </c>
      <c r="M2553" s="21">
        <v>-1.0000000000000002</v>
      </c>
      <c r="N2553" s="21">
        <v>0.37676016863498019</v>
      </c>
      <c r="O2553" s="21">
        <v>7.5969520793306113</v>
      </c>
      <c r="P2553" s="21">
        <v>-0.24650747825322611</v>
      </c>
      <c r="Q2553" s="21">
        <v>0.15382236000925903</v>
      </c>
      <c r="R2553" s="21">
        <v>-1.8791473431052388E-2</v>
      </c>
      <c r="S2553" s="21">
        <v>0.33333333333333337</v>
      </c>
      <c r="T2553" s="21">
        <v>0.35164515190125445</v>
      </c>
      <c r="U2553" s="21">
        <v>0.31733360636252739</v>
      </c>
      <c r="V2553" s="21">
        <v>0</v>
      </c>
      <c r="W2553" s="21">
        <v>39.338963326614632</v>
      </c>
      <c r="X2553" s="21">
        <v>1.9425506025411849</v>
      </c>
      <c r="Y2553" s="21">
        <v>-1.0000000000000002</v>
      </c>
      <c r="Z2553" s="21">
        <v>-1.0000000000000002</v>
      </c>
      <c r="AA2553" s="21">
        <v>55.65793833633488</v>
      </c>
      <c r="AB2553" s="21">
        <v>0.2338962924407578</v>
      </c>
      <c r="AC2553" s="21">
        <v>-3.2482390918418036E-2</v>
      </c>
      <c r="AD2553" s="21">
        <v>0.12534142814068699</v>
      </c>
      <c r="AE2553" s="21">
        <v>16.337766483151348</v>
      </c>
      <c r="AF2553" s="21">
        <v>-1.0000000000000002</v>
      </c>
      <c r="AG2553" s="21">
        <v>-1.0000000000000002</v>
      </c>
      <c r="AH2553" s="21">
        <v>-1.0000000000000002</v>
      </c>
      <c r="AI2553" s="21">
        <v>0</v>
      </c>
      <c r="AJ2553" s="21">
        <v>0</v>
      </c>
      <c r="AK2553" s="21">
        <v>-0.21525098694872105</v>
      </c>
      <c r="AL2553" s="21">
        <v>0.73458412000492967</v>
      </c>
      <c r="AM2553" s="21">
        <v>-0.27180667666235608</v>
      </c>
      <c r="AN2553" s="21">
        <v>-0.20840906384098984</v>
      </c>
      <c r="AO2553" s="21">
        <v>-7.8714218513025118</v>
      </c>
      <c r="AP2553" s="21">
        <v>-1.537305996000097</v>
      </c>
      <c r="AQ2553" s="21">
        <v>40.469243832519567</v>
      </c>
      <c r="AR2553" s="21">
        <v>1.0023120915971147</v>
      </c>
      <c r="AS2553" s="21">
        <v>1.9613886109729344</v>
      </c>
      <c r="AT2553" s="21">
        <v>-1.0000000000000002</v>
      </c>
      <c r="AU2553" s="21">
        <v>-1.0000000000000002</v>
      </c>
      <c r="AV2553" s="21">
        <v>0.95123981437747762</v>
      </c>
      <c r="AW2553" s="21">
        <v>61.717584419665506</v>
      </c>
      <c r="AX2553" s="21">
        <v>61.717584419665506</v>
      </c>
      <c r="AY2553" s="21">
        <v>1.4139710310637137E-2</v>
      </c>
      <c r="AZ2553" s="21">
        <v>-23.151082736638827</v>
      </c>
      <c r="BA2553" s="26">
        <v>1422.028338308068</v>
      </c>
    </row>
    <row r="2554" spans="1:100" x14ac:dyDescent="0.25">
      <c r="A2554">
        <v>5732</v>
      </c>
      <c r="B2554" t="s">
        <v>2836</v>
      </c>
      <c r="C2554" s="26">
        <v>3</v>
      </c>
      <c r="D2554" s="21">
        <v>-0.23405105051278755</v>
      </c>
      <c r="E2554" s="21">
        <v>0</v>
      </c>
      <c r="F2554" s="21">
        <v>0.69355726144538499</v>
      </c>
      <c r="G2554" s="21">
        <v>0.69355726144538499</v>
      </c>
      <c r="H2554" s="21">
        <v>-7.6305901685697189E-2</v>
      </c>
      <c r="I2554" s="21">
        <v>0</v>
      </c>
      <c r="J2554" s="21">
        <v>-4.5783541011418345</v>
      </c>
      <c r="K2554" s="21">
        <v>-7.6305901685697189E-2</v>
      </c>
      <c r="L2554" s="21">
        <v>-0.99999999999999967</v>
      </c>
      <c r="M2554" s="21">
        <v>-0.99999999999999967</v>
      </c>
      <c r="N2554" s="21">
        <v>-1.5261180337139446</v>
      </c>
      <c r="O2554" s="21">
        <v>-4.1188478902092376</v>
      </c>
      <c r="P2554" s="21">
        <v>-6.0528267060057275E-2</v>
      </c>
      <c r="Q2554" s="21">
        <v>0.58229198970200535</v>
      </c>
      <c r="R2554" s="21">
        <v>0.18656721232232237</v>
      </c>
      <c r="S2554" s="21">
        <v>0.33333333333333315</v>
      </c>
      <c r="T2554" s="21">
        <v>0.37716780593606825</v>
      </c>
      <c r="U2554" s="21">
        <v>-4.0708624851157393E-2</v>
      </c>
      <c r="V2554" s="21">
        <v>0</v>
      </c>
      <c r="W2554" s="21">
        <v>29.843936644157658</v>
      </c>
      <c r="X2554" s="21">
        <v>0.66780701415320431</v>
      </c>
      <c r="Y2554" s="21">
        <v>-0.99999999999999967</v>
      </c>
      <c r="Z2554" s="21">
        <v>-0.99999999999999967</v>
      </c>
      <c r="AA2554" s="21">
        <v>28.835813525824481</v>
      </c>
      <c r="AB2554" s="21">
        <v>-8.5501883592769029E-2</v>
      </c>
      <c r="AC2554" s="21">
        <v>4.572161402421053E-2</v>
      </c>
      <c r="AD2554" s="21">
        <v>1.5886462955448391E-2</v>
      </c>
      <c r="AE2554" s="21">
        <v>-1.1946903306555048</v>
      </c>
      <c r="AF2554" s="21">
        <v>-0.99999999999999967</v>
      </c>
      <c r="AG2554" s="21">
        <v>-0.99999999999999967</v>
      </c>
      <c r="AH2554" s="21">
        <v>-0.99999999999999967</v>
      </c>
      <c r="AI2554" s="21">
        <v>0</v>
      </c>
      <c r="AJ2554" s="21">
        <v>0</v>
      </c>
      <c r="AK2554" s="21">
        <v>5.819066440574315E-2</v>
      </c>
      <c r="AL2554" s="21">
        <v>2.7792556966189701E-2</v>
      </c>
      <c r="AM2554" s="21">
        <v>0.14320077843089052</v>
      </c>
      <c r="AN2554" s="21">
        <v>0.45696552023513315</v>
      </c>
      <c r="AO2554" s="21">
        <v>3.8709727828009788</v>
      </c>
      <c r="AP2554" s="21">
        <v>11.563100790709269</v>
      </c>
      <c r="AQ2554" s="21">
        <v>25.265582543015839</v>
      </c>
      <c r="AR2554" s="21">
        <v>0.66979251441824406</v>
      </c>
      <c r="AS2554" s="21">
        <v>0.5915011124675067</v>
      </c>
      <c r="AT2554" s="21">
        <v>-0.99999999999999967</v>
      </c>
      <c r="AU2554" s="21">
        <v>-0.99999999999999967</v>
      </c>
      <c r="AV2554" s="21">
        <v>0.8801244737677073</v>
      </c>
      <c r="AW2554" s="21">
        <v>36.280066426324488</v>
      </c>
      <c r="AX2554" s="21">
        <v>36.280066426324488</v>
      </c>
      <c r="AY2554" s="21">
        <v>-0.12164589575885454</v>
      </c>
      <c r="AZ2554" s="21">
        <v>-27.890741922687088</v>
      </c>
      <c r="BA2554" s="26">
        <v>1340.5068670457913</v>
      </c>
    </row>
    <row r="2555" spans="1:100" x14ac:dyDescent="0.25">
      <c r="A2555">
        <v>5734</v>
      </c>
      <c r="B2555" t="s">
        <v>2837</v>
      </c>
      <c r="C2555" s="26">
        <v>3</v>
      </c>
      <c r="D2555" s="21">
        <v>3.3609261550205858</v>
      </c>
      <c r="E2555" s="21">
        <v>0.56625684715745106</v>
      </c>
      <c r="F2555" s="21">
        <v>-4.1357327636265567E-2</v>
      </c>
      <c r="G2555" s="21">
        <v>0.16752545141027503</v>
      </c>
      <c r="H2555" s="21">
        <v>0.16984528883966099</v>
      </c>
      <c r="I2555" s="21">
        <v>0</v>
      </c>
      <c r="J2555" s="21">
        <v>10.190717330379666</v>
      </c>
      <c r="K2555" s="21">
        <v>0.16984528883966099</v>
      </c>
      <c r="L2555" s="21">
        <v>-0.99999999999999978</v>
      </c>
      <c r="M2555" s="21">
        <v>-0.99999999999999978</v>
      </c>
      <c r="N2555" s="21">
        <v>3.3969057767932207</v>
      </c>
      <c r="O2555" s="21">
        <v>13.719168936810521</v>
      </c>
      <c r="P2555" s="21">
        <v>-0.26765895360027214</v>
      </c>
      <c r="Q2555" s="21">
        <v>3.6249202939627114</v>
      </c>
      <c r="R2555" s="21">
        <v>1.16871853796081</v>
      </c>
      <c r="S2555" s="21">
        <v>0.33333333333333326</v>
      </c>
      <c r="T2555" s="21">
        <v>0.32294655595581256</v>
      </c>
      <c r="U2555" s="21">
        <v>0.14914731671546863</v>
      </c>
      <c r="V2555" s="21">
        <v>-2.2910683800271272E-3</v>
      </c>
      <c r="W2555" s="21">
        <v>25.331633951397055</v>
      </c>
      <c r="X2555" s="21">
        <v>1.0588906796536757</v>
      </c>
      <c r="Y2555" s="21">
        <v>-0.99999999999999978</v>
      </c>
      <c r="Z2555" s="21">
        <v>-0.99999999999999978</v>
      </c>
      <c r="AA2555" s="21">
        <v>32.464783779375885</v>
      </c>
      <c r="AB2555" s="21">
        <v>0.12871837796568683</v>
      </c>
      <c r="AC2555" s="21">
        <v>0.14455527920318106</v>
      </c>
      <c r="AD2555" s="21">
        <v>-0.15398503136850775</v>
      </c>
      <c r="AE2555" s="21">
        <v>5.9644312900180028</v>
      </c>
      <c r="AF2555" s="21">
        <v>-0.99999999999999978</v>
      </c>
      <c r="AG2555" s="21">
        <v>-0.99999999999999978</v>
      </c>
      <c r="AH2555" s="21">
        <v>-0.99999999999999978</v>
      </c>
      <c r="AI2555" s="21">
        <v>0</v>
      </c>
      <c r="AJ2555" s="21">
        <v>-2.2910683800271272E-3</v>
      </c>
      <c r="AK2555" s="21">
        <v>-0.15260704405619485</v>
      </c>
      <c r="AL2555" s="21">
        <v>-6.757666033987339E-2</v>
      </c>
      <c r="AM2555" s="21">
        <v>0.25465753200916208</v>
      </c>
      <c r="AN2555" s="21">
        <v>0.1264595769135628</v>
      </c>
      <c r="AO2555" s="21">
        <v>5.6034030799480767</v>
      </c>
      <c r="AP2555" s="21">
        <v>2.823606121139703</v>
      </c>
      <c r="AQ2555" s="21">
        <v>35.522351281776714</v>
      </c>
      <c r="AR2555" s="21">
        <v>0.80313613762458747</v>
      </c>
      <c r="AS2555" s="21">
        <v>1.2287359684933368</v>
      </c>
      <c r="AT2555" s="21">
        <v>-0.99999999999999978</v>
      </c>
      <c r="AU2555" s="21">
        <v>-0.99999999999999978</v>
      </c>
      <c r="AV2555" s="21">
        <v>1.3362439893710851</v>
      </c>
      <c r="AW2555" s="21">
        <v>49.007558837326108</v>
      </c>
      <c r="AX2555" s="21">
        <v>48.778451999323387</v>
      </c>
      <c r="AY2555" s="21">
        <v>0.19153664892077982</v>
      </c>
      <c r="AZ2555" s="21">
        <v>-14.0142288991266</v>
      </c>
      <c r="BA2555" s="26">
        <v>1391.9984201180707</v>
      </c>
      <c r="CU2555" t="e">
        <v>#N/A</v>
      </c>
      <c r="CV2555" t="e">
        <v>#N/A</v>
      </c>
    </row>
    <row r="2556" spans="1:100" x14ac:dyDescent="0.25">
      <c r="A2556">
        <v>5735</v>
      </c>
      <c r="B2556" t="s">
        <v>2838</v>
      </c>
      <c r="C2556" s="26">
        <v>3</v>
      </c>
      <c r="D2556" s="21">
        <v>3.4894936742027234</v>
      </c>
      <c r="E2556" s="21">
        <v>3.9719726683657197E-2</v>
      </c>
      <c r="F2556" s="21">
        <v>-0.40023446423245695</v>
      </c>
      <c r="G2556" s="21">
        <v>-0.38795997685773359</v>
      </c>
      <c r="H2556" s="21">
        <v>0.33499141384915843</v>
      </c>
      <c r="I2556" s="21">
        <v>0</v>
      </c>
      <c r="J2556" s="21">
        <v>20.0994848309495</v>
      </c>
      <c r="K2556" s="21">
        <v>0.33499141384915843</v>
      </c>
      <c r="L2556" s="21">
        <v>-1.0000000000000002</v>
      </c>
      <c r="M2556" s="21">
        <v>-1.0000000000000002</v>
      </c>
      <c r="N2556" s="21">
        <v>6.6998282769831699</v>
      </c>
      <c r="O2556" s="21">
        <v>23.201018528294494</v>
      </c>
      <c r="P2556" s="21">
        <v>-0.53053718825432294</v>
      </c>
      <c r="Q2556" s="21">
        <v>2.7425627196907261</v>
      </c>
      <c r="R2556" s="21">
        <v>0.71966624014517377</v>
      </c>
      <c r="S2556" s="21">
        <v>0.33333333333333348</v>
      </c>
      <c r="T2556" s="21">
        <v>0.35831120820774587</v>
      </c>
      <c r="U2556" s="21">
        <v>0.51500824191381911</v>
      </c>
      <c r="V2556" s="21">
        <v>-1.2303965169195026E-2</v>
      </c>
      <c r="W2556" s="21">
        <v>34.374296177461787</v>
      </c>
      <c r="X2556" s="21">
        <v>2.3712828132841457</v>
      </c>
      <c r="Y2556" s="21">
        <v>-1.0000000000000002</v>
      </c>
      <c r="Z2556" s="21">
        <v>-1.0000000000000002</v>
      </c>
      <c r="AA2556" s="21">
        <v>93.581779928390318</v>
      </c>
      <c r="AB2556" s="21">
        <v>0.30987594541653302</v>
      </c>
      <c r="AC2556" s="21">
        <v>0.46225420754346602</v>
      </c>
      <c r="AD2556" s="21">
        <v>0.39762619725566684</v>
      </c>
      <c r="AE2556" s="21">
        <v>58.487817510783294</v>
      </c>
      <c r="AF2556" s="21">
        <v>-1.0000000000000002</v>
      </c>
      <c r="AG2556" s="21">
        <v>-1.0000000000000002</v>
      </c>
      <c r="AH2556" s="21">
        <v>-1.0000000000000002</v>
      </c>
      <c r="AI2556" s="21">
        <v>-1.5789492511653562E-2</v>
      </c>
      <c r="AJ2556" s="21">
        <v>-1.2303965169195026E-2</v>
      </c>
      <c r="AK2556" s="21">
        <v>-0.17378919094918965</v>
      </c>
      <c r="AL2556" s="21">
        <v>0.26870599404682161</v>
      </c>
      <c r="AM2556" s="21">
        <v>0.57022824127855087</v>
      </c>
      <c r="AN2556" s="21">
        <v>6.6126582815925847E-3</v>
      </c>
      <c r="AO2556" s="21">
        <v>13.38676007721782</v>
      </c>
      <c r="AP2556" s="21">
        <v>1.5088464272739204</v>
      </c>
      <c r="AQ2556" s="21">
        <v>54.473781008411301</v>
      </c>
      <c r="AR2556" s="21">
        <v>1.1943488182857029</v>
      </c>
      <c r="AS2556" s="21">
        <v>2.706274227133302</v>
      </c>
      <c r="AT2556" s="21">
        <v>-1.0000000000000002</v>
      </c>
      <c r="AU2556" s="21">
        <v>-1.0000000000000002</v>
      </c>
      <c r="AV2556" s="21">
        <v>0.33170626328744024</v>
      </c>
      <c r="AW2556" s="21">
        <v>118.2916448839587</v>
      </c>
      <c r="AX2556" s="21">
        <v>116.74545851680615</v>
      </c>
      <c r="AY2556" s="21">
        <v>0.33334259185971943</v>
      </c>
      <c r="AZ2556" s="21">
        <v>23.64764278938684</v>
      </c>
      <c r="BA2556" s="26">
        <v>1582.2253943639641</v>
      </c>
      <c r="CU2556" t="e">
        <v>#N/A</v>
      </c>
      <c r="CV2556" t="e">
        <v>#N/A</v>
      </c>
    </row>
    <row r="2557" spans="1:100" x14ac:dyDescent="0.25">
      <c r="A2557">
        <v>5736</v>
      </c>
      <c r="B2557" t="s">
        <v>2839</v>
      </c>
      <c r="C2557" s="26">
        <v>2</v>
      </c>
      <c r="D2557" s="21">
        <v>4.9080783871601295</v>
      </c>
      <c r="E2557" s="21">
        <v>0.26125631591541187</v>
      </c>
      <c r="F2557" s="21">
        <v>0.72749404290639663</v>
      </c>
      <c r="G2557" s="21">
        <v>0.73846453111469257</v>
      </c>
      <c r="H2557" s="21">
        <v>0.20500075118003835</v>
      </c>
      <c r="I2557" s="21">
        <v>0</v>
      </c>
      <c r="J2557" s="21">
        <v>12.300045070802302</v>
      </c>
      <c r="K2557" s="21">
        <v>0.20500075118003835</v>
      </c>
      <c r="L2557" s="21">
        <v>-1</v>
      </c>
      <c r="M2557" s="21">
        <v>-1</v>
      </c>
      <c r="N2557" s="21">
        <v>4.1000150236007675</v>
      </c>
      <c r="O2557" s="21">
        <v>16.621399673660473</v>
      </c>
      <c r="P2557" s="21">
        <v>1.490901875601083</v>
      </c>
      <c r="Q2557" s="21">
        <v>3.77288376815559</v>
      </c>
      <c r="R2557" s="21">
        <v>1.2406900969768131</v>
      </c>
      <c r="S2557" s="21">
        <v>0.35317519085573823</v>
      </c>
      <c r="T2557" s="21">
        <v>0.3801880349836298</v>
      </c>
      <c r="U2557" s="21">
        <v>0.19650718844217285</v>
      </c>
      <c r="V2557" s="21">
        <v>1.63528812857049E-2</v>
      </c>
      <c r="W2557" s="21">
        <v>31.821209231713681</v>
      </c>
      <c r="X2557" s="21">
        <v>1.353634976607232</v>
      </c>
      <c r="Y2557" s="21">
        <v>-1</v>
      </c>
      <c r="Z2557" s="21">
        <v>-1</v>
      </c>
      <c r="AA2557" s="21">
        <v>57.862665189484147</v>
      </c>
      <c r="AB2557" s="21">
        <v>0.2507818255348892</v>
      </c>
      <c r="AC2557" s="21">
        <v>0.25104606182054079</v>
      </c>
      <c r="AD2557" s="21">
        <v>0.24530904369239126</v>
      </c>
      <c r="AE2557" s="21">
        <v>29.90724494432952</v>
      </c>
      <c r="AF2557" s="21">
        <v>-1</v>
      </c>
      <c r="AG2557" s="21">
        <v>-1</v>
      </c>
      <c r="AH2557" s="21">
        <v>-1</v>
      </c>
      <c r="AI2557" s="21">
        <v>8.6999464530675402E-3</v>
      </c>
      <c r="AJ2557" s="21">
        <v>1.63528812857049E-2</v>
      </c>
      <c r="AK2557" s="21">
        <v>-7.0219433873345435E-2</v>
      </c>
      <c r="AL2557" s="21">
        <v>0.24204739086259275</v>
      </c>
      <c r="AM2557" s="21">
        <v>-9.0131804459048545E-2</v>
      </c>
      <c r="AN2557" s="21">
        <v>0.27357266467410229</v>
      </c>
      <c r="AO2557" s="21">
        <v>-1.9080895087543839</v>
      </c>
      <c r="AP2557" s="21">
        <v>7.3532507990769647</v>
      </c>
      <c r="AQ2557" s="21">
        <v>37.498520936379556</v>
      </c>
      <c r="AR2557" s="21">
        <v>0.87087964120879424</v>
      </c>
      <c r="AS2557" s="21">
        <v>1.4577646099963928</v>
      </c>
      <c r="AT2557" s="21">
        <v>-1</v>
      </c>
      <c r="AU2557" s="21">
        <v>-1</v>
      </c>
      <c r="AV2557" s="21">
        <v>1.6981620617526452</v>
      </c>
      <c r="AW2557" s="21">
        <v>72.126166748864591</v>
      </c>
      <c r="AX2557" s="21">
        <v>72.466810714680179</v>
      </c>
      <c r="AY2557" s="21">
        <v>0.29993743124746297</v>
      </c>
      <c r="AZ2557" s="21">
        <v>23.348041159437233</v>
      </c>
      <c r="BA2557" s="26">
        <v>1462.1067467387863</v>
      </c>
    </row>
    <row r="2558" spans="1:100" x14ac:dyDescent="0.25">
      <c r="A2558">
        <v>5737</v>
      </c>
      <c r="B2558" t="s">
        <v>2840</v>
      </c>
      <c r="C2558" s="26">
        <v>3</v>
      </c>
      <c r="D2558" s="21">
        <v>3.604228874597021</v>
      </c>
      <c r="E2558" s="21">
        <v>-1.9310702585531275E-2</v>
      </c>
      <c r="F2558" s="21">
        <v>-0.10302073149091123</v>
      </c>
      <c r="G2558" s="21">
        <v>-0.10302073149091123</v>
      </c>
      <c r="H2558" s="21">
        <v>0.10332949521475873</v>
      </c>
      <c r="I2558" s="21">
        <v>0</v>
      </c>
      <c r="J2558" s="21">
        <v>6.1997697128855247</v>
      </c>
      <c r="K2558" s="21">
        <v>0.10332949521475873</v>
      </c>
      <c r="L2558" s="21">
        <v>-0.99999999999999989</v>
      </c>
      <c r="M2558" s="21">
        <v>-0.99999999999999989</v>
      </c>
      <c r="N2558" s="21">
        <v>2.0665899042951761</v>
      </c>
      <c r="O2558" s="21">
        <v>9.7009778559916384</v>
      </c>
      <c r="P2558" s="21">
        <v>-7.8653822168078518E-3</v>
      </c>
      <c r="Q2558" s="21">
        <v>3.3026361087750553</v>
      </c>
      <c r="R2558" s="21">
        <v>1.0086609491494105</v>
      </c>
      <c r="S2558" s="21">
        <v>0.33333333333333387</v>
      </c>
      <c r="T2558" s="21">
        <v>0.43609971696369437</v>
      </c>
      <c r="U2558" s="21">
        <v>0.25054289504274113</v>
      </c>
      <c r="V2558" s="21">
        <v>0</v>
      </c>
      <c r="W2558" s="21">
        <v>36.665858005000409</v>
      </c>
      <c r="X2558" s="21">
        <v>1.7587534126894051</v>
      </c>
      <c r="Y2558" s="21">
        <v>-0.99999999999999989</v>
      </c>
      <c r="Z2558" s="21">
        <v>-0.99999999999999989</v>
      </c>
      <c r="AA2558" s="21">
        <v>47.787340522993503</v>
      </c>
      <c r="AB2558" s="21">
        <v>-2.9197883794389548E-2</v>
      </c>
      <c r="AC2558" s="21">
        <v>0.15945464849699464</v>
      </c>
      <c r="AD2558" s="21">
        <v>7.1999666674268714E-2</v>
      </c>
      <c r="AE2558" s="21">
        <v>10.112821568843689</v>
      </c>
      <c r="AF2558" s="21">
        <v>-0.99999999999999989</v>
      </c>
      <c r="AG2558" s="21">
        <v>-0.99999999999999989</v>
      </c>
      <c r="AH2558" s="21">
        <v>-0.99999999999999989</v>
      </c>
      <c r="AI2558" s="21">
        <v>1.2053949412412304E-2</v>
      </c>
      <c r="AJ2558" s="21">
        <v>0</v>
      </c>
      <c r="AK2558" s="21">
        <v>0.45558778780893183</v>
      </c>
      <c r="AL2558" s="21">
        <v>-0.10172349546830514</v>
      </c>
      <c r="AM2558" s="21">
        <v>0.44169025945201468</v>
      </c>
      <c r="AN2558" s="21">
        <v>0.11991593734121835</v>
      </c>
      <c r="AO2558" s="21">
        <v>13.320195425345027</v>
      </c>
      <c r="AP2558" s="21">
        <v>2.4892809561889333</v>
      </c>
      <c r="AQ2558" s="21">
        <v>42.865627717885921</v>
      </c>
      <c r="AR2558" s="21">
        <v>1.0199759453397688</v>
      </c>
      <c r="AS2558" s="21">
        <v>1.8620829079041636</v>
      </c>
      <c r="AT2558" s="21">
        <v>-0.99999999999999989</v>
      </c>
      <c r="AU2558" s="21">
        <v>-0.99999999999999989</v>
      </c>
      <c r="AV2558" s="21">
        <v>0.90564021765849945</v>
      </c>
      <c r="AW2558" s="21">
        <v>59.977599335174069</v>
      </c>
      <c r="AX2558" s="21">
        <v>60.218678323422317</v>
      </c>
      <c r="AY2558" s="21">
        <v>1.2998741325962716E-2</v>
      </c>
      <c r="AZ2558" s="21">
        <v>-17.502144231912588</v>
      </c>
      <c r="BA2558" s="26">
        <v>1372.3437859758321</v>
      </c>
    </row>
    <row r="2559" spans="1:100" x14ac:dyDescent="0.25">
      <c r="A2559">
        <v>5740</v>
      </c>
      <c r="B2559" t="s">
        <v>2841</v>
      </c>
      <c r="C2559" s="26">
        <v>3</v>
      </c>
      <c r="D2559" s="21">
        <v>4.9080512757034231</v>
      </c>
      <c r="E2559" s="21">
        <v>4.25136670759826E-2</v>
      </c>
      <c r="F2559" s="21">
        <v>-0.14294839049840682</v>
      </c>
      <c r="G2559" s="21">
        <v>-0.13018866769251211</v>
      </c>
      <c r="H2559" s="21">
        <v>7.6300048921914818E-2</v>
      </c>
      <c r="I2559" s="21">
        <v>0</v>
      </c>
      <c r="J2559" s="21">
        <v>4.5780029353148901</v>
      </c>
      <c r="K2559" s="21">
        <v>7.6300048921914818E-2</v>
      </c>
      <c r="L2559" s="21">
        <v>-1</v>
      </c>
      <c r="M2559" s="21">
        <v>-1</v>
      </c>
      <c r="N2559" s="21">
        <v>1.5260009784382964</v>
      </c>
      <c r="O2559" s="21">
        <v>9.3558655433258018</v>
      </c>
      <c r="P2559" s="21">
        <v>-0.40227729318983207</v>
      </c>
      <c r="Q2559" s="21">
        <v>0.78806704504002523</v>
      </c>
      <c r="R2559" s="21">
        <v>0.19613730751368413</v>
      </c>
      <c r="S2559" s="21">
        <v>0.33333333333333326</v>
      </c>
      <c r="T2559" s="21">
        <v>0.34671431300665601</v>
      </c>
      <c r="U2559" s="21">
        <v>0.23188851442742833</v>
      </c>
      <c r="V2559" s="21">
        <v>-2.8836308916970803E-2</v>
      </c>
      <c r="W2559" s="21">
        <v>32.271992117141259</v>
      </c>
      <c r="X2559" s="21">
        <v>1.3716647812992853</v>
      </c>
      <c r="Y2559" s="21">
        <v>-1</v>
      </c>
      <c r="Z2559" s="21">
        <v>-1</v>
      </c>
      <c r="AA2559" s="21">
        <v>66.915574408456337</v>
      </c>
      <c r="AB2559" s="21">
        <v>0.14146999110333652</v>
      </c>
      <c r="AC2559" s="21">
        <v>0.25823748658871493</v>
      </c>
      <c r="AD2559" s="21">
        <v>0.28924142198397523</v>
      </c>
      <c r="AE2559" s="21">
        <v>34.44744498380134</v>
      </c>
      <c r="AF2559" s="21">
        <v>-1</v>
      </c>
      <c r="AG2559" s="21">
        <v>-1</v>
      </c>
      <c r="AH2559" s="21">
        <v>-1</v>
      </c>
      <c r="AI2559" s="21">
        <v>0</v>
      </c>
      <c r="AJ2559" s="21">
        <v>-2.8836308916970803E-2</v>
      </c>
      <c r="AK2559" s="21">
        <v>-6.0036558676399621E-2</v>
      </c>
      <c r="AL2559" s="21">
        <v>8.1675209094511703E-2</v>
      </c>
      <c r="AM2559" s="21">
        <v>1.5051208725590433E-2</v>
      </c>
      <c r="AN2559" s="21">
        <v>6.7057684809846488E-2</v>
      </c>
      <c r="AO2559" s="21">
        <v>7.60974247577626E-2</v>
      </c>
      <c r="AP2559" s="21">
        <v>2.0848181657187217</v>
      </c>
      <c r="AQ2559" s="21">
        <v>36.849995052456165</v>
      </c>
      <c r="AR2559" s="21">
        <v>0.88309985185044615</v>
      </c>
      <c r="AS2559" s="21">
        <v>1.4479648302211994</v>
      </c>
      <c r="AT2559" s="21">
        <v>-1</v>
      </c>
      <c r="AU2559" s="21">
        <v>-1</v>
      </c>
      <c r="AV2559" s="21">
        <v>6.5948639821172106E-2</v>
      </c>
      <c r="AW2559" s="21">
        <v>78.356258117500872</v>
      </c>
      <c r="AX2559" s="21">
        <v>75.472627225803791</v>
      </c>
      <c r="AY2559" s="21">
        <v>8.8490657105285697E-2</v>
      </c>
      <c r="AZ2559" s="21">
        <v>1.1402488781710014</v>
      </c>
      <c r="BA2559" s="26">
        <v>1473.8107165398997</v>
      </c>
    </row>
    <row r="2560" spans="1:100" x14ac:dyDescent="0.25">
      <c r="A2560">
        <v>5744</v>
      </c>
      <c r="B2560" t="s">
        <v>2842</v>
      </c>
      <c r="C2560" s="26">
        <v>3</v>
      </c>
      <c r="D2560" s="21">
        <v>3.601493110390209</v>
      </c>
      <c r="E2560" s="21">
        <v>-0.29826158293796284</v>
      </c>
      <c r="F2560" s="21">
        <v>-0.11179245422257669</v>
      </c>
      <c r="G2560" s="21">
        <v>-0.2081229872521308</v>
      </c>
      <c r="H2560" s="21">
        <v>0.25738721177468205</v>
      </c>
      <c r="I2560" s="21">
        <v>-9.0718535648327304E-3</v>
      </c>
      <c r="J2560" s="21">
        <v>14.898921492590954</v>
      </c>
      <c r="K2560" s="21">
        <v>0.24831535820984929</v>
      </c>
      <c r="L2560" s="21">
        <v>-0.99999999999999978</v>
      </c>
      <c r="M2560" s="21">
        <v>-0.99999999999999978</v>
      </c>
      <c r="N2560" s="21">
        <v>4.9663071641969854</v>
      </c>
      <c r="O2560" s="21">
        <v>18.292291615729045</v>
      </c>
      <c r="P2560" s="21">
        <v>-3.4166204966536884E-2</v>
      </c>
      <c r="Q2560" s="21">
        <v>2.6864796715171142</v>
      </c>
      <c r="R2560" s="21">
        <v>0.94285626202521555</v>
      </c>
      <c r="S2560" s="21">
        <v>0.23516451261885862</v>
      </c>
      <c r="T2560" s="21">
        <v>0.308166238235759</v>
      </c>
      <c r="U2560" s="21">
        <v>0.2787863540731309</v>
      </c>
      <c r="V2560" s="21">
        <v>-2.7771528958665442E-2</v>
      </c>
      <c r="W2560" s="21">
        <v>21.84120871036933</v>
      </c>
      <c r="X2560" s="21">
        <v>1.2183645400877237</v>
      </c>
      <c r="Y2560" s="21">
        <v>-0.99999999999999978</v>
      </c>
      <c r="Z2560" s="21">
        <v>-0.99999999999999978</v>
      </c>
      <c r="AA2560" s="21">
        <v>17.92224894490548</v>
      </c>
      <c r="AB2560" s="21">
        <v>-0.21581151597239251</v>
      </c>
      <c r="AC2560" s="21">
        <v>-0.19316250094679313</v>
      </c>
      <c r="AD2560" s="21">
        <v>0.31173769636940396</v>
      </c>
      <c r="AE2560" s="21">
        <v>-4.8618160274890911</v>
      </c>
      <c r="AF2560" s="21">
        <v>-0.99999999999999978</v>
      </c>
      <c r="AG2560" s="21">
        <v>-0.99999999999999978</v>
      </c>
      <c r="AH2560" s="21">
        <v>-0.99999999999999978</v>
      </c>
      <c r="AI2560" s="21">
        <v>0</v>
      </c>
      <c r="AJ2560" s="21">
        <v>-2.7771528958665442E-2</v>
      </c>
      <c r="AK2560" s="21">
        <v>0.34036052943821382</v>
      </c>
      <c r="AL2560" s="21">
        <v>-1.5563217329705588E-2</v>
      </c>
      <c r="AM2560" s="21">
        <v>0.13130365044440992</v>
      </c>
      <c r="AN2560" s="21">
        <v>0.25157092413876342</v>
      </c>
      <c r="AO2560" s="21">
        <v>4.9843939083013158</v>
      </c>
      <c r="AP2560" s="21">
        <v>6.2114570168205567</v>
      </c>
      <c r="AQ2560" s="21">
        <v>36.740130202960295</v>
      </c>
      <c r="AR2560" s="21">
        <v>0.79434557596908284</v>
      </c>
      <c r="AS2560" s="21">
        <v>1.4666798982975733</v>
      </c>
      <c r="AT2560" s="21">
        <v>-0.99999999999999978</v>
      </c>
      <c r="AU2560" s="21">
        <v>-0.99999999999999978</v>
      </c>
      <c r="AV2560" s="21">
        <v>0.73473327477308481</v>
      </c>
      <c r="AW2560" s="21">
        <v>42.425997577455036</v>
      </c>
      <c r="AX2560" s="21">
        <v>39.648844681588486</v>
      </c>
      <c r="AY2560" s="21">
        <v>7.9765650051810619E-2</v>
      </c>
      <c r="AZ2560" s="21">
        <v>-36.656113157200771</v>
      </c>
      <c r="BA2560" s="26">
        <v>1344.511608131113</v>
      </c>
    </row>
    <row r="2561" spans="1:100" x14ac:dyDescent="0.25">
      <c r="A2561">
        <v>5746</v>
      </c>
      <c r="B2561" t="s">
        <v>2843</v>
      </c>
      <c r="C2561" s="26">
        <v>3</v>
      </c>
      <c r="D2561" s="21">
        <v>3.9856660355380793</v>
      </c>
      <c r="E2561" s="21">
        <v>0.15357544772601298</v>
      </c>
      <c r="F2561" s="21">
        <v>0.50758210065468967</v>
      </c>
      <c r="G2561" s="21">
        <v>0.53082551339396788</v>
      </c>
      <c r="H2561" s="21">
        <v>0.13606908567564088</v>
      </c>
      <c r="I2561" s="21">
        <v>0</v>
      </c>
      <c r="J2561" s="21">
        <v>8.1641451405384515</v>
      </c>
      <c r="K2561" s="21">
        <v>0.13606908567564088</v>
      </c>
      <c r="L2561" s="21">
        <v>-1.0000000000000002</v>
      </c>
      <c r="M2561" s="21">
        <v>-1.0000000000000002</v>
      </c>
      <c r="N2561" s="21">
        <v>2.7213817135128178</v>
      </c>
      <c r="O2561" s="21">
        <v>12.6806366894705</v>
      </c>
      <c r="P2561" s="21">
        <v>1.0123259654558836</v>
      </c>
      <c r="Q2561" s="21">
        <v>-1.273520683202237</v>
      </c>
      <c r="R2561" s="21">
        <v>-0.24513707523154463</v>
      </c>
      <c r="S2561" s="21">
        <v>0.33333333333333326</v>
      </c>
      <c r="T2561" s="21">
        <v>0.35150504168711288</v>
      </c>
      <c r="U2561" s="21">
        <v>-2.5029237134357524E-2</v>
      </c>
      <c r="V2561" s="21">
        <v>0</v>
      </c>
      <c r="W2561" s="21">
        <v>20.949602088417922</v>
      </c>
      <c r="X2561" s="21">
        <v>0.42754909862310797</v>
      </c>
      <c r="Y2561" s="21">
        <v>-1.0000000000000002</v>
      </c>
      <c r="Z2561" s="21">
        <v>-1.0000000000000002</v>
      </c>
      <c r="AA2561" s="21">
        <v>24.906063249487552</v>
      </c>
      <c r="AB2561" s="21">
        <v>0.11633611746896619</v>
      </c>
      <c r="AC2561" s="21">
        <v>-5.2300097239746851E-2</v>
      </c>
      <c r="AD2561" s="21">
        <v>1.9995944496804016E-2</v>
      </c>
      <c r="AE2561" s="21">
        <v>4.2015982363011659</v>
      </c>
      <c r="AF2561" s="21">
        <v>-1.0000000000000002</v>
      </c>
      <c r="AG2561" s="21">
        <v>-1.0000000000000002</v>
      </c>
      <c r="AH2561" s="21">
        <v>-1.0000000000000002</v>
      </c>
      <c r="AI2561" s="21">
        <v>0</v>
      </c>
      <c r="AJ2561" s="21">
        <v>0</v>
      </c>
      <c r="AK2561" s="21">
        <v>0.13387429700610862</v>
      </c>
      <c r="AL2561" s="21">
        <v>1.492002160124347E-3</v>
      </c>
      <c r="AM2561" s="21">
        <v>1.0334649342278811E-2</v>
      </c>
      <c r="AN2561" s="21">
        <v>7.5037286269033512E-2</v>
      </c>
      <c r="AO2561" s="21">
        <v>0.92773771858751375</v>
      </c>
      <c r="AP2561" s="21">
        <v>1.8833921675264595</v>
      </c>
      <c r="AQ2561" s="21">
        <v>29.113747228956353</v>
      </c>
      <c r="AR2561" s="21">
        <v>0.65980913788608897</v>
      </c>
      <c r="AS2561" s="21">
        <v>0.56361818429874888</v>
      </c>
      <c r="AT2561" s="21">
        <v>-1.0000000000000002</v>
      </c>
      <c r="AU2561" s="21">
        <v>-1.0000000000000002</v>
      </c>
      <c r="AV2561" s="21">
        <v>0.28568843816242318</v>
      </c>
      <c r="AW2561" s="21">
        <v>39.470092106484472</v>
      </c>
      <c r="AX2561" s="21">
        <v>39.470092106484472</v>
      </c>
      <c r="AY2561" s="21">
        <v>-0.15690063987347586</v>
      </c>
      <c r="AZ2561" s="21">
        <v>-33.594251587108602</v>
      </c>
      <c r="BA2561" s="26">
        <v>1404.6540702617087</v>
      </c>
      <c r="CU2561" t="e">
        <v>#N/A</v>
      </c>
      <c r="CV2561" t="e">
        <v>#N/A</v>
      </c>
    </row>
    <row r="2562" spans="1:100" x14ac:dyDescent="0.25">
      <c r="A2562">
        <v>5747</v>
      </c>
      <c r="B2562" t="s">
        <v>2844</v>
      </c>
      <c r="C2562" s="26">
        <v>3</v>
      </c>
      <c r="D2562" s="21">
        <v>3.8081606771261596</v>
      </c>
      <c r="E2562" s="21">
        <v>-2.1468797877929033E-2</v>
      </c>
      <c r="F2562" s="21">
        <v>-0.82452855350531662</v>
      </c>
      <c r="G2562" s="21">
        <v>-0.82452855350531662</v>
      </c>
      <c r="H2562" s="21">
        <v>0.21079037245288279</v>
      </c>
      <c r="I2562" s="21">
        <v>0</v>
      </c>
      <c r="J2562" s="21">
        <v>12.647422347172967</v>
      </c>
      <c r="K2562" s="21">
        <v>0.21079037245288279</v>
      </c>
      <c r="L2562" s="21">
        <v>-1.0000000000000009</v>
      </c>
      <c r="M2562" s="21">
        <v>-1.0000000000000009</v>
      </c>
      <c r="N2562" s="21">
        <v>4.2158074490576549</v>
      </c>
      <c r="O2562" s="21">
        <v>15.631054470793817</v>
      </c>
      <c r="P2562" s="21">
        <v>-3.7533959698493723E-3</v>
      </c>
      <c r="Q2562" s="21">
        <v>1.667270523258473</v>
      </c>
      <c r="R2562" s="21">
        <v>0.50207184129156879</v>
      </c>
      <c r="S2562" s="21">
        <v>0.33333333333333359</v>
      </c>
      <c r="T2562" s="21">
        <v>0.13289578330198062</v>
      </c>
      <c r="U2562" s="21">
        <v>0.25124686549951475</v>
      </c>
      <c r="V2562" s="21">
        <v>0</v>
      </c>
      <c r="W2562" s="21">
        <v>20.267424387277838</v>
      </c>
      <c r="X2562" s="21">
        <v>1.1593234051272914</v>
      </c>
      <c r="Y2562" s="21">
        <v>-1.0000000000000009</v>
      </c>
      <c r="Z2562" s="21">
        <v>-1.0000000000000009</v>
      </c>
      <c r="AA2562" s="21">
        <v>34.013387278975571</v>
      </c>
      <c r="AB2562" s="21">
        <v>0.25220992173801815</v>
      </c>
      <c r="AC2562" s="21">
        <v>8.172971979726408E-2</v>
      </c>
      <c r="AD2562" s="21">
        <v>-6.9061820527159243E-2</v>
      </c>
      <c r="AE2562" s="21">
        <v>13.24389105040615</v>
      </c>
      <c r="AF2562" s="21">
        <v>-1.0000000000000009</v>
      </c>
      <c r="AG2562" s="21">
        <v>-1.0000000000000009</v>
      </c>
      <c r="AH2562" s="21">
        <v>-1.0000000000000009</v>
      </c>
      <c r="AI2562" s="21">
        <v>1.1413929912544106E-2</v>
      </c>
      <c r="AJ2562" s="21">
        <v>0</v>
      </c>
      <c r="AK2562" s="21">
        <v>6.7133914648900509E-3</v>
      </c>
      <c r="AL2562" s="21">
        <v>0.5494452974019316</v>
      </c>
      <c r="AM2562" s="21">
        <v>8.8324316761351704E-2</v>
      </c>
      <c r="AN2562" s="21">
        <v>-4.7819795975559305E-2</v>
      </c>
      <c r="AO2562" s="21">
        <v>2.2416748763582439</v>
      </c>
      <c r="AP2562" s="21">
        <v>1.5517315876206763</v>
      </c>
      <c r="AQ2562" s="21">
        <v>32.914846734450812</v>
      </c>
      <c r="AR2562" s="21">
        <v>0.71747598213482866</v>
      </c>
      <c r="AS2562" s="21">
        <v>1.3701137775801739</v>
      </c>
      <c r="AT2562" s="21">
        <v>-1.0000000000000009</v>
      </c>
      <c r="AU2562" s="21">
        <v>-1.0000000000000009</v>
      </c>
      <c r="AV2562" s="21">
        <v>-0.32245671221374844</v>
      </c>
      <c r="AW2562" s="21">
        <v>51.19617333739005</v>
      </c>
      <c r="AX2562" s="21">
        <v>51.424451935640917</v>
      </c>
      <c r="AY2562" s="21">
        <v>0.24891844402307897</v>
      </c>
      <c r="AZ2562" s="21">
        <v>-15.852540356948118</v>
      </c>
      <c r="BA2562" s="26">
        <v>1373.2116083338085</v>
      </c>
      <c r="CU2562" t="e">
        <v>#N/A</v>
      </c>
      <c r="CV2562" t="e">
        <v>#N/A</v>
      </c>
    </row>
    <row r="2563" spans="1:100" x14ac:dyDescent="0.25">
      <c r="A2563">
        <v>5748</v>
      </c>
      <c r="B2563" t="s">
        <v>2845</v>
      </c>
      <c r="C2563" s="26">
        <v>3</v>
      </c>
      <c r="D2563" s="21">
        <v>2.5055214567508077</v>
      </c>
      <c r="E2563" s="21">
        <v>-1.494417280652929E-2</v>
      </c>
      <c r="F2563" s="21">
        <v>-3.4260860131771237E-2</v>
      </c>
      <c r="G2563" s="21">
        <v>-3.4260860131771237E-2</v>
      </c>
      <c r="H2563" s="21">
        <v>7.2453471315187534E-3</v>
      </c>
      <c r="I2563" s="21">
        <v>0</v>
      </c>
      <c r="J2563" s="21">
        <v>0.43472082789113031</v>
      </c>
      <c r="K2563" s="21">
        <v>7.2453471315187534E-3</v>
      </c>
      <c r="L2563" s="21">
        <v>-0.99999999999999944</v>
      </c>
      <c r="M2563" s="21">
        <v>-0.99999999999999944</v>
      </c>
      <c r="N2563" s="21">
        <v>0.14490694263037485</v>
      </c>
      <c r="O2563" s="21">
        <v>2.9059814245101649</v>
      </c>
      <c r="P2563" s="21">
        <v>-0.11206177719630699</v>
      </c>
      <c r="Q2563" s="21">
        <v>1.6869941288370027</v>
      </c>
      <c r="R2563" s="21">
        <v>0.56484307997747674</v>
      </c>
      <c r="S2563" s="21">
        <v>0.33941435058955827</v>
      </c>
      <c r="T2563" s="21">
        <v>0.36165193594098266</v>
      </c>
      <c r="U2563" s="21">
        <v>0.26916094142650626</v>
      </c>
      <c r="V2563" s="21">
        <v>-8.1392947438765212E-4</v>
      </c>
      <c r="W2563" s="21">
        <v>38.486718054045639</v>
      </c>
      <c r="X2563" s="21">
        <v>1.7938997308663702</v>
      </c>
      <c r="Y2563" s="21">
        <v>-0.99999999999999944</v>
      </c>
      <c r="Z2563" s="21">
        <v>-0.99999999999999944</v>
      </c>
      <c r="AA2563" s="21">
        <v>65.386585664974774</v>
      </c>
      <c r="AB2563" s="21">
        <v>0.14428387477874338</v>
      </c>
      <c r="AC2563" s="21">
        <v>0.30422204834856126</v>
      </c>
      <c r="AD2563" s="21">
        <v>7.8194567491728428E-2</v>
      </c>
      <c r="AE2563" s="21">
        <v>26.335024530951657</v>
      </c>
      <c r="AF2563" s="21">
        <v>-0.99999999999999944</v>
      </c>
      <c r="AG2563" s="21">
        <v>-0.99999999999999944</v>
      </c>
      <c r="AH2563" s="21">
        <v>-0.99999999999999944</v>
      </c>
      <c r="AI2563" s="21">
        <v>0</v>
      </c>
      <c r="AJ2563" s="21">
        <v>-8.1392947438765212E-4</v>
      </c>
      <c r="AK2563" s="21">
        <v>-8.8107192342496685E-2</v>
      </c>
      <c r="AL2563" s="21">
        <v>-6.0621121545338719E-2</v>
      </c>
      <c r="AM2563" s="21">
        <v>0.3093114995083302</v>
      </c>
      <c r="AN2563" s="21">
        <v>-0.12249487702400455</v>
      </c>
      <c r="AO2563" s="21">
        <v>7.2922515259957725</v>
      </c>
      <c r="AP2563" s="21">
        <v>-3.3654775333268083</v>
      </c>
      <c r="AQ2563" s="21">
        <v>38.921438881936751</v>
      </c>
      <c r="AR2563" s="21">
        <v>0.96941329848265956</v>
      </c>
      <c r="AS2563" s="21">
        <v>1.801145077997889</v>
      </c>
      <c r="AT2563" s="21">
        <v>-0.99999999999999944</v>
      </c>
      <c r="AU2563" s="21">
        <v>-0.99999999999999944</v>
      </c>
      <c r="AV2563" s="21">
        <v>0.53058221984570564</v>
      </c>
      <c r="AW2563" s="21">
        <v>64.927089556158109</v>
      </c>
      <c r="AX2563" s="21">
        <v>64.845696608719336</v>
      </c>
      <c r="AY2563" s="21">
        <v>-8.2015701458043155E-2</v>
      </c>
      <c r="AZ2563" s="21">
        <v>-42.584669637463776</v>
      </c>
      <c r="BA2563" s="26">
        <v>1371.6223646064282</v>
      </c>
    </row>
    <row r="2564" spans="1:100" x14ac:dyDescent="0.25">
      <c r="A2564">
        <v>5750</v>
      </c>
      <c r="B2564" t="s">
        <v>2846</v>
      </c>
      <c r="C2564" s="26">
        <v>3</v>
      </c>
      <c r="D2564" s="21">
        <v>2.1372623840798015</v>
      </c>
      <c r="E2564" s="21">
        <v>0.1838128948654813</v>
      </c>
      <c r="F2564" s="21">
        <v>-9.256359907441879E-3</v>
      </c>
      <c r="G2564" s="21">
        <v>4.0380846011476831E-2</v>
      </c>
      <c r="H2564" s="21">
        <v>1.72217960807808E-2</v>
      </c>
      <c r="I2564" s="21">
        <v>0</v>
      </c>
      <c r="J2564" s="21">
        <v>1.0333077648468483</v>
      </c>
      <c r="K2564" s="21">
        <v>1.72217960807808E-2</v>
      </c>
      <c r="L2564" s="21">
        <v>-0.99999999999999878</v>
      </c>
      <c r="M2564" s="21">
        <v>-0.99999999999999878</v>
      </c>
      <c r="N2564" s="21">
        <v>0.34443592161561609</v>
      </c>
      <c r="O2564" s="21">
        <v>3.210950994938127</v>
      </c>
      <c r="P2564" s="21">
        <v>-0.45441180119935076</v>
      </c>
      <c r="Q2564" s="21">
        <v>-0.8063543127996492</v>
      </c>
      <c r="R2564" s="21">
        <v>-0.32514436418503356</v>
      </c>
      <c r="S2564" s="21">
        <v>0.36246022503870312</v>
      </c>
      <c r="T2564" s="21">
        <v>0.18856401236415268</v>
      </c>
      <c r="U2564" s="21">
        <v>-1.4249592929899458E-2</v>
      </c>
      <c r="V2564" s="21">
        <v>0</v>
      </c>
      <c r="W2564" s="21">
        <v>20.78211393568705</v>
      </c>
      <c r="X2564" s="21">
        <v>0.32077850861281532</v>
      </c>
      <c r="Y2564" s="21">
        <v>-0.99999999999999878</v>
      </c>
      <c r="Z2564" s="21">
        <v>-0.99999999999999878</v>
      </c>
      <c r="AA2564" s="21">
        <v>18.865529140345433</v>
      </c>
      <c r="AB2564" s="21">
        <v>4.3736910703770206E-2</v>
      </c>
      <c r="AC2564" s="21">
        <v>-0.13983367857441231</v>
      </c>
      <c r="AD2564" s="21">
        <v>6.4267959247510567E-2</v>
      </c>
      <c r="AE2564" s="21">
        <v>-1.5914404311565766</v>
      </c>
      <c r="AF2564" s="21">
        <v>-0.99999999999999878</v>
      </c>
      <c r="AG2564" s="21">
        <v>-0.99999999999999878</v>
      </c>
      <c r="AH2564" s="21">
        <v>-0.99999999999999878</v>
      </c>
      <c r="AI2564" s="21">
        <v>0</v>
      </c>
      <c r="AJ2564" s="21">
        <v>0</v>
      </c>
      <c r="AK2564" s="21">
        <v>-8.3864307624777947E-3</v>
      </c>
      <c r="AL2564" s="21">
        <v>3.6744927936881715E-2</v>
      </c>
      <c r="AM2564" s="21">
        <v>4.0905349050229259E-2</v>
      </c>
      <c r="AN2564" s="21">
        <v>0.10694232490949712</v>
      </c>
      <c r="AO2564" s="21">
        <v>0.98070157244334266</v>
      </c>
      <c r="AP2564" s="21">
        <v>2.8572827624218364</v>
      </c>
      <c r="AQ2564" s="21">
        <v>21.815421700533889</v>
      </c>
      <c r="AR2564" s="21">
        <v>0.53677464447295653</v>
      </c>
      <c r="AS2564" s="21">
        <v>0.33800030469359654</v>
      </c>
      <c r="AT2564" s="21">
        <v>-0.99999999999999878</v>
      </c>
      <c r="AU2564" s="21">
        <v>-0.99999999999999878</v>
      </c>
      <c r="AV2564" s="21">
        <v>-0.28476351817355661</v>
      </c>
      <c r="AW2564" s="21">
        <v>24.933762897705385</v>
      </c>
      <c r="AX2564" s="21">
        <v>24.933762897705385</v>
      </c>
      <c r="AY2564" s="21">
        <v>4.14396554770484E-2</v>
      </c>
      <c r="AZ2564" s="21">
        <v>-5.123244555900536</v>
      </c>
      <c r="BA2564" s="26">
        <v>1354.9599450721416</v>
      </c>
      <c r="CU2564" t="e">
        <v>#N/A</v>
      </c>
      <c r="CV2564" t="e">
        <v>#N/A</v>
      </c>
    </row>
    <row r="2565" spans="1:100" x14ac:dyDescent="0.25">
      <c r="A2565">
        <v>5752</v>
      </c>
      <c r="B2565" t="s">
        <v>2847</v>
      </c>
      <c r="C2565" s="26">
        <v>3</v>
      </c>
      <c r="D2565" s="21">
        <v>5.1544091665424308</v>
      </c>
      <c r="E2565" s="21">
        <v>2.1778557393402898E-2</v>
      </c>
      <c r="F2565" s="21">
        <v>0.74222548039328784</v>
      </c>
      <c r="G2565" s="21">
        <v>0.74857246438306957</v>
      </c>
      <c r="H2565" s="21">
        <v>0.23485214148014158</v>
      </c>
      <c r="I2565" s="21">
        <v>0</v>
      </c>
      <c r="J2565" s="21">
        <v>14.091128488808497</v>
      </c>
      <c r="K2565" s="21">
        <v>0.23485214148014158</v>
      </c>
      <c r="L2565" s="21">
        <v>-1.0000000000000007</v>
      </c>
      <c r="M2565" s="21">
        <v>-1.0000000000000007</v>
      </c>
      <c r="N2565" s="21">
        <v>4.6970428296028315</v>
      </c>
      <c r="O2565" s="21">
        <v>19.994110119733989</v>
      </c>
      <c r="P2565" s="21">
        <v>-1.6697019483228999</v>
      </c>
      <c r="Q2565" s="21">
        <v>3.6426735309632967</v>
      </c>
      <c r="R2565" s="21">
        <v>0.99876554870878187</v>
      </c>
      <c r="S2565" s="21">
        <v>0.33333333333333359</v>
      </c>
      <c r="T2565" s="21">
        <v>0.32446453604399345</v>
      </c>
      <c r="U2565" s="21">
        <v>0.21387359467551981</v>
      </c>
      <c r="V2565" s="21">
        <v>-2.3338334517776765E-4</v>
      </c>
      <c r="W2565" s="21">
        <v>25.463437569101092</v>
      </c>
      <c r="X2565" s="21">
        <v>1.2632960971527161</v>
      </c>
      <c r="Y2565" s="21">
        <v>-1.0000000000000007</v>
      </c>
      <c r="Z2565" s="21">
        <v>-1.0000000000000007</v>
      </c>
      <c r="AA2565" s="21">
        <v>83.512648850905947</v>
      </c>
      <c r="AB2565" s="21">
        <v>0.39579204344132546</v>
      </c>
      <c r="AC2565" s="21">
        <v>0.33312661684158795</v>
      </c>
      <c r="AD2565" s="21">
        <v>0.41209025437900926</v>
      </c>
      <c r="AE2565" s="21">
        <v>57.05044573309614</v>
      </c>
      <c r="AF2565" s="21">
        <v>-1.0000000000000007</v>
      </c>
      <c r="AG2565" s="21">
        <v>-1.0000000000000007</v>
      </c>
      <c r="AH2565" s="21">
        <v>-1.0000000000000007</v>
      </c>
      <c r="AI2565" s="21">
        <v>-1.260344914458082E-2</v>
      </c>
      <c r="AJ2565" s="21">
        <v>-2.3338334517776765E-4</v>
      </c>
      <c r="AK2565" s="21">
        <v>3.2778869188576108E-2</v>
      </c>
      <c r="AL2565" s="21">
        <v>-8.2095064055662442E-2</v>
      </c>
      <c r="AM2565" s="21">
        <v>-0.25564451103808666</v>
      </c>
      <c r="AN2565" s="21">
        <v>-5.9533060792200951E-3</v>
      </c>
      <c r="AO2565" s="21">
        <v>-6.2272184300092883</v>
      </c>
      <c r="AP2565" s="21">
        <v>-0.55930797225881523</v>
      </c>
      <c r="AQ2565" s="21">
        <v>39.554566057909597</v>
      </c>
      <c r="AR2565" s="21">
        <v>0.87143808070766882</v>
      </c>
      <c r="AS2565" s="21">
        <v>1.4981482386328571</v>
      </c>
      <c r="AT2565" s="21">
        <v>-1.0000000000000007</v>
      </c>
      <c r="AU2565" s="21">
        <v>-1.0000000000000007</v>
      </c>
      <c r="AV2565" s="21">
        <v>1.7473380130918508</v>
      </c>
      <c r="AW2565" s="21">
        <v>102.94745099838123</v>
      </c>
      <c r="AX2565" s="21">
        <v>102.67204368097184</v>
      </c>
      <c r="AY2565" s="21">
        <v>0.31547732548307678</v>
      </c>
      <c r="AZ2565" s="21">
        <v>52.518324827328442</v>
      </c>
      <c r="BA2565" s="26">
        <v>1527.2786497591035</v>
      </c>
    </row>
    <row r="2566" spans="1:100" x14ac:dyDescent="0.25">
      <c r="A2566">
        <v>5753</v>
      </c>
      <c r="B2566" t="s">
        <v>2848</v>
      </c>
      <c r="C2566" s="26">
        <v>3</v>
      </c>
      <c r="D2566" s="21">
        <v>4.4854618507029898</v>
      </c>
      <c r="E2566" s="21">
        <v>-0.4288169671911235</v>
      </c>
      <c r="F2566" s="21">
        <v>0.23739970970140684</v>
      </c>
      <c r="G2566" s="21">
        <v>0.1127655295006349</v>
      </c>
      <c r="H2566" s="21">
        <v>0.10247669111469201</v>
      </c>
      <c r="I2566" s="21">
        <v>0</v>
      </c>
      <c r="J2566" s="21">
        <v>6.1486014668815185</v>
      </c>
      <c r="K2566" s="21">
        <v>0.10247669111469201</v>
      </c>
      <c r="L2566" s="21">
        <v>-1.0000000000000009</v>
      </c>
      <c r="M2566" s="21">
        <v>-1.0000000000000009</v>
      </c>
      <c r="N2566" s="21">
        <v>2.0495338222938408</v>
      </c>
      <c r="O2566" s="21">
        <v>10.746828847085149</v>
      </c>
      <c r="P2566" s="21">
        <v>5.1006154363433582</v>
      </c>
      <c r="Q2566" s="21">
        <v>-1.5676126166572286</v>
      </c>
      <c r="R2566" s="21">
        <v>-0.40269835225465889</v>
      </c>
      <c r="S2566" s="21">
        <v>0.3333333333333337</v>
      </c>
      <c r="T2566" s="21">
        <v>0.35681923436081647</v>
      </c>
      <c r="U2566" s="21">
        <v>-9.1587973869517947E-2</v>
      </c>
      <c r="V2566" s="21">
        <v>-3.9579199651851556E-3</v>
      </c>
      <c r="W2566" s="21">
        <v>19.685199309790196</v>
      </c>
      <c r="X2566" s="21">
        <v>0.29688025366392107</v>
      </c>
      <c r="Y2566" s="21">
        <v>-1.0000000000000009</v>
      </c>
      <c r="Z2566" s="21">
        <v>-1.0000000000000009</v>
      </c>
      <c r="AA2566" s="21">
        <v>21.837788486644385</v>
      </c>
      <c r="AB2566" s="21">
        <v>7.4630743683172324E-2</v>
      </c>
      <c r="AC2566" s="21">
        <v>-8.0302242288962197E-2</v>
      </c>
      <c r="AD2566" s="21">
        <v>5.6777249187966811E-2</v>
      </c>
      <c r="AE2566" s="21">
        <v>2.5552875291088455</v>
      </c>
      <c r="AF2566" s="21">
        <v>-1.0000000000000009</v>
      </c>
      <c r="AG2566" s="21">
        <v>-1.0000000000000009</v>
      </c>
      <c r="AH2566" s="21">
        <v>-1.0000000000000009</v>
      </c>
      <c r="AI2566" s="21">
        <v>0</v>
      </c>
      <c r="AJ2566" s="21">
        <v>-3.9579199651851556E-3</v>
      </c>
      <c r="AK2566" s="21">
        <v>-0.17453369453778733</v>
      </c>
      <c r="AL2566" s="21">
        <v>-0.12292934864163793</v>
      </c>
      <c r="AM2566" s="21">
        <v>8.8688827949482102E-2</v>
      </c>
      <c r="AN2566" s="21">
        <v>0.23601152478353776</v>
      </c>
      <c r="AO2566" s="21">
        <v>1.3445522260481149</v>
      </c>
      <c r="AP2566" s="21">
        <v>5.2856413763802506</v>
      </c>
      <c r="AQ2566" s="21">
        <v>25.833800776671708</v>
      </c>
      <c r="AR2566" s="21">
        <v>0.5946066738594471</v>
      </c>
      <c r="AS2566" s="21">
        <v>0.39935694477861317</v>
      </c>
      <c r="AT2566" s="21">
        <v>-1.0000000000000009</v>
      </c>
      <c r="AU2566" s="21">
        <v>-1.0000000000000009</v>
      </c>
      <c r="AV2566" s="21">
        <v>-0.28993282275402388</v>
      </c>
      <c r="AW2566" s="21">
        <v>37.870258710109788</v>
      </c>
      <c r="AX2566" s="21">
        <v>37.474466713591262</v>
      </c>
      <c r="AY2566" s="21">
        <v>0.17316040100105948</v>
      </c>
      <c r="AZ2566" s="21">
        <v>-21.315574062806764</v>
      </c>
      <c r="BA2566" s="26">
        <v>1426.3807915199236</v>
      </c>
    </row>
    <row r="2567" spans="1:100" x14ac:dyDescent="0.25">
      <c r="A2567">
        <v>5754</v>
      </c>
      <c r="B2567" t="s">
        <v>2849</v>
      </c>
      <c r="C2567" s="26">
        <v>2</v>
      </c>
      <c r="D2567" s="21">
        <v>4.8910852133529508</v>
      </c>
      <c r="E2567" s="21">
        <v>0.25748165484778562</v>
      </c>
      <c r="F2567" s="21">
        <v>0.71809472452015521</v>
      </c>
      <c r="G2567" s="21">
        <v>0.72902252954218805</v>
      </c>
      <c r="H2567" s="21">
        <v>0.20304739401008087</v>
      </c>
      <c r="I2567" s="21">
        <v>0</v>
      </c>
      <c r="J2567" s="21">
        <v>12.182843640604851</v>
      </c>
      <c r="K2567" s="21">
        <v>0.20304739401008087</v>
      </c>
      <c r="L2567" s="21">
        <v>-1</v>
      </c>
      <c r="M2567" s="21">
        <v>-1</v>
      </c>
      <c r="N2567" s="21">
        <v>4.060947880201617</v>
      </c>
      <c r="O2567" s="21">
        <v>16.499658031019905</v>
      </c>
      <c r="P2567" s="21">
        <v>1.4717852349324889</v>
      </c>
      <c r="Q2567" s="21">
        <v>3.7282032158907059</v>
      </c>
      <c r="R2567" s="21">
        <v>1.2260148409381331</v>
      </c>
      <c r="S2567" s="21">
        <v>0.35281005258195064</v>
      </c>
      <c r="T2567" s="21">
        <v>0.37864641386070674</v>
      </c>
      <c r="U2567" s="21">
        <v>0.19459822813098857</v>
      </c>
      <c r="V2567" s="21">
        <v>1.6100462248451394E-2</v>
      </c>
      <c r="W2567" s="21">
        <v>31.700726774460243</v>
      </c>
      <c r="X2567" s="21">
        <v>1.3447915297140738</v>
      </c>
      <c r="Y2567" s="21">
        <v>-1</v>
      </c>
      <c r="Z2567" s="21">
        <v>-1</v>
      </c>
      <c r="AA2567" s="21">
        <v>57.614611215450168</v>
      </c>
      <c r="AB2567" s="21">
        <v>0.24864057064917772</v>
      </c>
      <c r="AC2567" s="21">
        <v>0.24890399433371568</v>
      </c>
      <c r="AD2567" s="21">
        <v>0.24318537134543472</v>
      </c>
      <c r="AE2567" s="21">
        <v>29.709978659365689</v>
      </c>
      <c r="AF2567" s="21">
        <v>-1</v>
      </c>
      <c r="AG2567" s="21">
        <v>-1</v>
      </c>
      <c r="AH2567" s="21">
        <v>-1</v>
      </c>
      <c r="AI2567" s="21">
        <v>8.5615343408142648E-3</v>
      </c>
      <c r="AJ2567" s="21">
        <v>1.6100462248451394E-2</v>
      </c>
      <c r="AK2567" s="21">
        <v>-6.7639773882997759E-2</v>
      </c>
      <c r="AL2567" s="21">
        <v>0.2394677308722451</v>
      </c>
      <c r="AM2567" s="21">
        <v>-8.7127214175957049E-2</v>
      </c>
      <c r="AN2567" s="21">
        <v>0.27056807439101083</v>
      </c>
      <c r="AO2567" s="21">
        <v>-1.8315808720482281</v>
      </c>
      <c r="AP2567" s="21">
        <v>7.2767421623708088</v>
      </c>
      <c r="AQ2567" s="21">
        <v>37.370258857062204</v>
      </c>
      <c r="AR2567" s="21">
        <v>0.86805634178232427</v>
      </c>
      <c r="AS2567" s="21">
        <v>1.4486344138860545</v>
      </c>
      <c r="AT2567" s="21">
        <v>-1</v>
      </c>
      <c r="AU2567" s="21">
        <v>-1</v>
      </c>
      <c r="AV2567" s="21">
        <v>1.678687406067441</v>
      </c>
      <c r="AW2567" s="21">
        <v>71.840302692224654</v>
      </c>
      <c r="AX2567" s="21">
        <v>72.17720165664457</v>
      </c>
      <c r="AY2567" s="21">
        <v>0.29773551140174864</v>
      </c>
      <c r="AZ2567" s="21">
        <v>22.962281271668665</v>
      </c>
      <c r="BA2567" s="26">
        <v>1463.7129064850167</v>
      </c>
    </row>
    <row r="2568" spans="1:100" x14ac:dyDescent="0.25">
      <c r="A2568">
        <v>5756</v>
      </c>
      <c r="B2568" t="s">
        <v>2850</v>
      </c>
      <c r="C2568" s="26">
        <v>3</v>
      </c>
      <c r="D2568" s="21">
        <v>3.7889817968102033</v>
      </c>
      <c r="E2568" s="21">
        <v>0</v>
      </c>
      <c r="F2568" s="21">
        <v>0</v>
      </c>
      <c r="G2568" s="21">
        <v>0</v>
      </c>
      <c r="H2568" s="21">
        <v>0.11327915993881721</v>
      </c>
      <c r="I2568" s="21">
        <v>0</v>
      </c>
      <c r="J2568" s="21">
        <v>6.7967495963290316</v>
      </c>
      <c r="K2568" s="21">
        <v>0.11327915993881721</v>
      </c>
      <c r="L2568" s="21">
        <v>-0.99999999999999933</v>
      </c>
      <c r="M2568" s="21">
        <v>-0.99999999999999933</v>
      </c>
      <c r="N2568" s="21">
        <v>2.2655831987763437</v>
      </c>
      <c r="O2568" s="21">
        <v>10.585731393139234</v>
      </c>
      <c r="P2568" s="21">
        <v>-0.46257044727077073</v>
      </c>
      <c r="Q2568" s="21">
        <v>7.5183378091312703E-2</v>
      </c>
      <c r="R2568" s="21">
        <v>-1.3338229168430148E-3</v>
      </c>
      <c r="S2568" s="21">
        <v>0.36455959448526903</v>
      </c>
      <c r="T2568" s="21">
        <v>0.47870424763917091</v>
      </c>
      <c r="U2568" s="21">
        <v>0.45034816860498661</v>
      </c>
      <c r="V2568" s="21">
        <v>0</v>
      </c>
      <c r="W2568" s="21">
        <v>47.213314031624407</v>
      </c>
      <c r="X2568" s="21">
        <v>2.6624548251480804</v>
      </c>
      <c r="Y2568" s="21">
        <v>-0.99999999999999933</v>
      </c>
      <c r="Z2568" s="21">
        <v>-0.99999999999999933</v>
      </c>
      <c r="AA2568" s="21">
        <v>81.181582116795241</v>
      </c>
      <c r="AB2568" s="21">
        <v>0.14854052605528162</v>
      </c>
      <c r="AC2568" s="21">
        <v>0.12918669582736314</v>
      </c>
      <c r="AD2568" s="21">
        <v>0.40166481627911038</v>
      </c>
      <c r="AE2568" s="21">
        <v>33.969601908087753</v>
      </c>
      <c r="AF2568" s="21">
        <v>-0.99999999999999933</v>
      </c>
      <c r="AG2568" s="21">
        <v>-0.99999999999999933</v>
      </c>
      <c r="AH2568" s="21">
        <v>-0.99999999999999933</v>
      </c>
      <c r="AI2568" s="21">
        <v>0</v>
      </c>
      <c r="AJ2568" s="21">
        <v>0</v>
      </c>
      <c r="AK2568" s="21">
        <v>-0.2702953787722111</v>
      </c>
      <c r="AL2568" s="21">
        <v>0.36465583007361579</v>
      </c>
      <c r="AM2568" s="21">
        <v>-0.14760329703320146</v>
      </c>
      <c r="AN2568" s="21">
        <v>2.8088447257551708E-3</v>
      </c>
      <c r="AO2568" s="21">
        <v>-5.0415593196910926</v>
      </c>
      <c r="AP2568" s="21">
        <v>1.8935002685119573</v>
      </c>
      <c r="AQ2568" s="21">
        <v>54.010063627953429</v>
      </c>
      <c r="AR2568" s="21">
        <v>1.2936120107294262</v>
      </c>
      <c r="AS2568" s="21">
        <v>2.7757339850868981</v>
      </c>
      <c r="AT2568" s="21">
        <v>-0.99999999999999933</v>
      </c>
      <c r="AU2568" s="21">
        <v>-0.99999999999999933</v>
      </c>
      <c r="AV2568" s="21">
        <v>-1.3338229168430148E-3</v>
      </c>
      <c r="AW2568" s="21">
        <v>93.660813778446425</v>
      </c>
      <c r="AX2568" s="21">
        <v>93.660813778446425</v>
      </c>
      <c r="AY2568" s="21">
        <v>0.63798228174758342</v>
      </c>
      <c r="AZ2568" s="21">
        <v>73.808811970237244</v>
      </c>
      <c r="BA2568" s="26">
        <v>1461.0888059292577</v>
      </c>
      <c r="CU2568" t="e">
        <v>#N/A</v>
      </c>
      <c r="CV2568" t="e">
        <v>#N/A</v>
      </c>
    </row>
    <row r="2569" spans="1:100" x14ac:dyDescent="0.25">
      <c r="A2569">
        <v>5758</v>
      </c>
      <c r="B2569" t="s">
        <v>2851</v>
      </c>
      <c r="C2569" s="26">
        <v>3</v>
      </c>
      <c r="D2569" s="21">
        <v>5.7687712708496246</v>
      </c>
      <c r="E2569" s="21">
        <v>-4.4935091508467445E-3</v>
      </c>
      <c r="F2569" s="21">
        <v>-0.45656653926690077</v>
      </c>
      <c r="G2569" s="21">
        <v>-0.45656653926690077</v>
      </c>
      <c r="H2569" s="21">
        <v>0.12640365300202377</v>
      </c>
      <c r="I2569" s="21">
        <v>0</v>
      </c>
      <c r="J2569" s="21">
        <v>7.5842191801214245</v>
      </c>
      <c r="K2569" s="21">
        <v>0.12640365300202377</v>
      </c>
      <c r="L2569" s="21">
        <v>-1.0000000000000002</v>
      </c>
      <c r="M2569" s="21">
        <v>-1.0000000000000002</v>
      </c>
      <c r="N2569" s="21">
        <v>2.5280730600404744</v>
      </c>
      <c r="O2569" s="21">
        <v>12.896423911704147</v>
      </c>
      <c r="P2569" s="21">
        <v>3.0859800765619041</v>
      </c>
      <c r="Q2569" s="21">
        <v>-2.2608503601998535</v>
      </c>
      <c r="R2569" s="21">
        <v>-0.38966667428667723</v>
      </c>
      <c r="S2569" s="21">
        <v>0.34705982046345857</v>
      </c>
      <c r="T2569" s="21">
        <v>0.41489643267020593</v>
      </c>
      <c r="U2569" s="21">
        <v>-0.1665474180510276</v>
      </c>
      <c r="V2569" s="21">
        <v>3.5917006112482115E-3</v>
      </c>
      <c r="W2569" s="21">
        <v>18.903875307674426</v>
      </c>
      <c r="X2569" s="21">
        <v>5.4607616639647E-2</v>
      </c>
      <c r="Y2569" s="21">
        <v>-1.0000000000000002</v>
      </c>
      <c r="Z2569" s="21">
        <v>-1.0000000000000002</v>
      </c>
      <c r="AA2569" s="21">
        <v>35.810019391608321</v>
      </c>
      <c r="AB2569" s="21">
        <v>0.26975762895324451</v>
      </c>
      <c r="AC2569" s="21">
        <v>-2.6283718504937006E-4</v>
      </c>
      <c r="AD2569" s="21">
        <v>7.6421423396216409E-2</v>
      </c>
      <c r="AE2569" s="21">
        <v>17.295810758220558</v>
      </c>
      <c r="AF2569" s="21">
        <v>-1.0000000000000002</v>
      </c>
      <c r="AG2569" s="21">
        <v>-1.0000000000000002</v>
      </c>
      <c r="AH2569" s="21">
        <v>-1.0000000000000002</v>
      </c>
      <c r="AI2569" s="21">
        <v>-2.8215431575983035E-3</v>
      </c>
      <c r="AJ2569" s="21">
        <v>3.5917006112482115E-3</v>
      </c>
      <c r="AK2569" s="21">
        <v>-5.0600604679572388E-3</v>
      </c>
      <c r="AL2569" s="21">
        <v>-2.9379590864353766E-3</v>
      </c>
      <c r="AM2569" s="21">
        <v>3.9832170119943285E-2</v>
      </c>
      <c r="AN2569" s="21">
        <v>-0.17171502465259031</v>
      </c>
      <c r="AO2569" s="21">
        <v>0.9705039506587968</v>
      </c>
      <c r="AP2569" s="21">
        <v>-4.3075654117469355</v>
      </c>
      <c r="AQ2569" s="21">
        <v>26.488094487795856</v>
      </c>
      <c r="AR2569" s="21">
        <v>0.59900053569388489</v>
      </c>
      <c r="AS2569" s="21">
        <v>0.18101126964167083</v>
      </c>
      <c r="AT2569" s="21">
        <v>-1.0000000000000002</v>
      </c>
      <c r="AU2569" s="21">
        <v>-1.0000000000000002</v>
      </c>
      <c r="AV2569" s="21">
        <v>-0.84623321355357817</v>
      </c>
      <c r="AW2569" s="21">
        <v>44.398877891565554</v>
      </c>
      <c r="AX2569" s="21">
        <v>44.701617089538416</v>
      </c>
      <c r="AY2569" s="21">
        <v>0.19107948990036197</v>
      </c>
      <c r="AZ2569" s="21">
        <v>-19.651999031182584</v>
      </c>
      <c r="BA2569" s="26">
        <v>1336.516854284411</v>
      </c>
    </row>
    <row r="2570" spans="1:100" x14ac:dyDescent="0.25">
      <c r="A2570">
        <v>5762</v>
      </c>
      <c r="B2570" t="s">
        <v>2852</v>
      </c>
      <c r="C2570" s="26">
        <v>3</v>
      </c>
      <c r="D2570" s="21">
        <v>5.3206341022440489</v>
      </c>
      <c r="E2570" s="21">
        <v>0</v>
      </c>
      <c r="F2570" s="21">
        <v>1.0982587618873292</v>
      </c>
      <c r="G2570" s="21">
        <v>1.0982587618873292</v>
      </c>
      <c r="H2570" s="21">
        <v>0.14245171972805257</v>
      </c>
      <c r="I2570" s="21">
        <v>0</v>
      </c>
      <c r="J2570" s="21">
        <v>8.5471031836831592</v>
      </c>
      <c r="K2570" s="21">
        <v>0.14245171972805257</v>
      </c>
      <c r="L2570" s="21">
        <v>-1.0000000000000029</v>
      </c>
      <c r="M2570" s="21">
        <v>-1.0000000000000029</v>
      </c>
      <c r="N2570" s="21">
        <v>2.849034394561051</v>
      </c>
      <c r="O2570" s="21">
        <v>14.965996047814537</v>
      </c>
      <c r="P2570" s="21">
        <v>-9.1339094433088991E-2</v>
      </c>
      <c r="Q2570" s="21">
        <v>2.5948461021147571</v>
      </c>
      <c r="R2570" s="21">
        <v>0.90893307708024607</v>
      </c>
      <c r="S2570" s="21">
        <v>0.33333333333333404</v>
      </c>
      <c r="T2570" s="21">
        <v>0.26827857107856479</v>
      </c>
      <c r="U2570" s="21">
        <v>-4.4318240008993648E-2</v>
      </c>
      <c r="V2570" s="21">
        <v>-4.650598797761394E-4</v>
      </c>
      <c r="W2570" s="21">
        <v>16.575075391803065</v>
      </c>
      <c r="X2570" s="21">
        <v>0.21404210311444594</v>
      </c>
      <c r="Y2570" s="21">
        <v>-1.0000000000000029</v>
      </c>
      <c r="Z2570" s="21">
        <v>-1.0000000000000029</v>
      </c>
      <c r="AA2570" s="21">
        <v>-3.9718303429023356</v>
      </c>
      <c r="AB2570" s="21">
        <v>-0.25624331982883114</v>
      </c>
      <c r="AC2570" s="21">
        <v>-9.6465700781266164E-2</v>
      </c>
      <c r="AD2570" s="21">
        <v>-7.6407755625615387E-2</v>
      </c>
      <c r="AE2570" s="21">
        <v>-21.45583881178564</v>
      </c>
      <c r="AF2570" s="21">
        <v>-1.0000000000000029</v>
      </c>
      <c r="AG2570" s="21">
        <v>-1.0000000000000029</v>
      </c>
      <c r="AH2570" s="21">
        <v>-1.0000000000000029</v>
      </c>
      <c r="AI2570" s="21">
        <v>8.270171028346511E-2</v>
      </c>
      <c r="AJ2570" s="21">
        <v>-4.650598797761394E-4</v>
      </c>
      <c r="AK2570" s="21">
        <v>-3.1230048846845396E-2</v>
      </c>
      <c r="AL2570" s="21">
        <v>6.3385494274346796E-2</v>
      </c>
      <c r="AM2570" s="21">
        <v>-6.9473093332514016E-2</v>
      </c>
      <c r="AN2570" s="21">
        <v>0.65853505694051773</v>
      </c>
      <c r="AO2570" s="21">
        <v>-1.8929775775470776</v>
      </c>
      <c r="AP2570" s="21">
        <v>16.780303894884675</v>
      </c>
      <c r="AQ2570" s="21">
        <v>25.122178575486199</v>
      </c>
      <c r="AR2570" s="21">
        <v>0.55682860452312877</v>
      </c>
      <c r="AS2570" s="21">
        <v>0.35649382284249814</v>
      </c>
      <c r="AT2570" s="21">
        <v>-1.0000000000000029</v>
      </c>
      <c r="AU2570" s="21">
        <v>-1.0000000000000029</v>
      </c>
      <c r="AV2570" s="21">
        <v>2.0071918389675751</v>
      </c>
      <c r="AW2570" s="21">
        <v>27.774469599796909</v>
      </c>
      <c r="AX2570" s="21">
        <v>29.3819978174886</v>
      </c>
      <c r="AY2570" s="21">
        <v>-9.8018499355679953E-2</v>
      </c>
      <c r="AZ2570" s="21">
        <v>-34.084987520595874</v>
      </c>
      <c r="BA2570" s="26">
        <v>1277.6707997327899</v>
      </c>
      <c r="CU2570" t="e">
        <v>#N/A</v>
      </c>
      <c r="CV2570" t="e">
        <v>#N/A</v>
      </c>
    </row>
    <row r="2571" spans="1:100" x14ac:dyDescent="0.25">
      <c r="A2571">
        <v>5763</v>
      </c>
      <c r="B2571" t="s">
        <v>762</v>
      </c>
      <c r="C2571" s="26">
        <v>3</v>
      </c>
      <c r="D2571" s="21">
        <v>4.5979851648085619</v>
      </c>
      <c r="E2571" s="21">
        <v>-0.38473767977243067</v>
      </c>
      <c r="F2571" s="21">
        <v>-3.0337226594372324E-2</v>
      </c>
      <c r="G2571" s="21">
        <v>-0.1440843900526155</v>
      </c>
      <c r="H2571" s="21">
        <v>0.47273714098143615</v>
      </c>
      <c r="I2571" s="21">
        <v>0</v>
      </c>
      <c r="J2571" s="21">
        <v>28.364228458886181</v>
      </c>
      <c r="K2571" s="21">
        <v>0.47273714098143615</v>
      </c>
      <c r="L2571" s="21">
        <v>-0.99999999999999911</v>
      </c>
      <c r="M2571" s="21">
        <v>-0.99999999999999911</v>
      </c>
      <c r="N2571" s="21">
        <v>9.4547428196287271</v>
      </c>
      <c r="O2571" s="21">
        <v>32.818129233642139</v>
      </c>
      <c r="P2571" s="21">
        <v>-0.25037255672220043</v>
      </c>
      <c r="Q2571" s="21">
        <v>-0.16774105421812766</v>
      </c>
      <c r="R2571" s="21">
        <v>-0.10792996165014968</v>
      </c>
      <c r="S2571" s="21">
        <v>0.33333333333333298</v>
      </c>
      <c r="T2571" s="21">
        <v>0.31254088542423142</v>
      </c>
      <c r="U2571" s="21">
        <v>0.39341571387188656</v>
      </c>
      <c r="V2571" s="21">
        <v>-1.3738199588760233E-2</v>
      </c>
      <c r="W2571" s="21">
        <v>22.112583682370182</v>
      </c>
      <c r="X2571" s="21">
        <v>1.6593689050136722</v>
      </c>
      <c r="Y2571" s="21">
        <v>-0.99999999999999911</v>
      </c>
      <c r="Z2571" s="21">
        <v>-0.99999999999999911</v>
      </c>
      <c r="AA2571" s="21">
        <v>36.415205992654997</v>
      </c>
      <c r="AB2571" s="21">
        <v>-9.1422671749023382E-3</v>
      </c>
      <c r="AC2571" s="21">
        <v>0.18822708755283082</v>
      </c>
      <c r="AD2571" s="21">
        <v>0.10912622506077033</v>
      </c>
      <c r="AE2571" s="21">
        <v>14.410552271934939</v>
      </c>
      <c r="AF2571" s="21">
        <v>-0.99999999999999911</v>
      </c>
      <c r="AG2571" s="21">
        <v>-0.99999999999999911</v>
      </c>
      <c r="AH2571" s="21">
        <v>-0.99999999999999911</v>
      </c>
      <c r="AI2571" s="21">
        <v>6.5372094878609439E-3</v>
      </c>
      <c r="AJ2571" s="21">
        <v>-1.3738199588760233E-2</v>
      </c>
      <c r="AK2571" s="21">
        <v>-1.4310690839305477E-2</v>
      </c>
      <c r="AL2571" s="21">
        <v>-0.13440910017475766</v>
      </c>
      <c r="AM2571" s="21">
        <v>-0.20733119032921832</v>
      </c>
      <c r="AN2571" s="21">
        <v>-0.11512670534313488</v>
      </c>
      <c r="AO2571" s="21">
        <v>-5.2548332124269876</v>
      </c>
      <c r="AP2571" s="21">
        <v>-3.5502131344521604</v>
      </c>
      <c r="AQ2571" s="21">
        <v>50.476812141256367</v>
      </c>
      <c r="AR2571" s="21">
        <v>1.0255517330406905</v>
      </c>
      <c r="AS2571" s="21">
        <v>2.1321060459951076</v>
      </c>
      <c r="AT2571" s="21">
        <v>-0.99999999999999911</v>
      </c>
      <c r="AU2571" s="21">
        <v>-0.99999999999999911</v>
      </c>
      <c r="AV2571" s="21">
        <v>-0.25201435170276509</v>
      </c>
      <c r="AW2571" s="21">
        <v>65.683122091844936</v>
      </c>
      <c r="AX2571" s="21">
        <v>64.440046322726118</v>
      </c>
      <c r="AY2571" s="21">
        <v>0.1952338625401531</v>
      </c>
      <c r="AZ2571" s="21">
        <v>9.3439204191757472</v>
      </c>
      <c r="BA2571" s="26">
        <v>1411.0722512354066</v>
      </c>
    </row>
    <row r="2572" spans="1:100" x14ac:dyDescent="0.25">
      <c r="A2572">
        <v>5765</v>
      </c>
      <c r="B2572" t="s">
        <v>2853</v>
      </c>
      <c r="C2572" s="26">
        <v>3</v>
      </c>
      <c r="D2572" s="21">
        <v>3.6906402751807339</v>
      </c>
      <c r="E2572" s="21">
        <v>7.6361316817531444E-3</v>
      </c>
      <c r="F2572" s="21">
        <v>0.69426353878853952</v>
      </c>
      <c r="G2572" s="21">
        <v>0.69680891601579054</v>
      </c>
      <c r="H2572" s="21">
        <v>0.12837772093947467</v>
      </c>
      <c r="I2572" s="21">
        <v>0</v>
      </c>
      <c r="J2572" s="21">
        <v>7.7026632563684805</v>
      </c>
      <c r="K2572" s="21">
        <v>0.12837772093947467</v>
      </c>
      <c r="L2572" s="21">
        <v>-0.99999999999999856</v>
      </c>
      <c r="M2572" s="21">
        <v>-0.99999999999999856</v>
      </c>
      <c r="N2572" s="21">
        <v>2.5675544187894945</v>
      </c>
      <c r="O2572" s="21">
        <v>12.090112447565007</v>
      </c>
      <c r="P2572" s="21">
        <v>-1.2125903176550861</v>
      </c>
      <c r="Q2572" s="21">
        <v>7.8538102917042529</v>
      </c>
      <c r="R2572" s="21">
        <v>2.4502330821519873</v>
      </c>
      <c r="S2572" s="21">
        <v>0.33333333333333315</v>
      </c>
      <c r="T2572" s="21">
        <v>0.30094229812822532</v>
      </c>
      <c r="U2572" s="21">
        <v>0.13066277570047757</v>
      </c>
      <c r="V2572" s="21">
        <v>-1.3751047950271241E-2</v>
      </c>
      <c r="W2572" s="21">
        <v>24.912385530891587</v>
      </c>
      <c r="X2572" s="21">
        <v>0.88021517615910383</v>
      </c>
      <c r="Y2572" s="21">
        <v>-0.99999999999999856</v>
      </c>
      <c r="Z2572" s="21">
        <v>-0.99999999999999856</v>
      </c>
      <c r="AA2572" s="21">
        <v>44.888528626472123</v>
      </c>
      <c r="AB2572" s="21">
        <v>0.10697405983868841</v>
      </c>
      <c r="AC2572" s="21">
        <v>-0.11787085724575494</v>
      </c>
      <c r="AD2572" s="21">
        <v>0.36141499767563784</v>
      </c>
      <c r="AE2572" s="21">
        <v>17.525910013428557</v>
      </c>
      <c r="AF2572" s="21">
        <v>-0.99999999999999856</v>
      </c>
      <c r="AG2572" s="21">
        <v>-0.99999999999999856</v>
      </c>
      <c r="AH2572" s="21">
        <v>-0.99999999999999856</v>
      </c>
      <c r="AI2572" s="21">
        <v>0.12434927724257284</v>
      </c>
      <c r="AJ2572" s="21">
        <v>-1.3751047950271241E-2</v>
      </c>
      <c r="AK2572" s="21">
        <v>0.10656217230019789</v>
      </c>
      <c r="AL2572" s="21">
        <v>5.2037603771431511E-2</v>
      </c>
      <c r="AM2572" s="21">
        <v>-0.12888115823590901</v>
      </c>
      <c r="AN2572" s="21">
        <v>-1.2434373771660229E-2</v>
      </c>
      <c r="AO2572" s="21">
        <v>-2.6892180943967352</v>
      </c>
      <c r="AP2572" s="21">
        <v>-5.0671325434348435E-2</v>
      </c>
      <c r="AQ2572" s="21">
        <v>32.615048787260072</v>
      </c>
      <c r="AR2572" s="21">
        <v>0.75118735921176438</v>
      </c>
      <c r="AS2572" s="21">
        <v>1.0085928970985785</v>
      </c>
      <c r="AT2572" s="21">
        <v>-0.99999999999999856</v>
      </c>
      <c r="AU2572" s="21">
        <v>-0.99999999999999856</v>
      </c>
      <c r="AV2572" s="21">
        <v>3.1470419981677762</v>
      </c>
      <c r="AW2572" s="21">
        <v>56.927969748602784</v>
      </c>
      <c r="AX2572" s="21">
        <v>58.039850498427107</v>
      </c>
      <c r="AY2572" s="21">
        <v>0.3917029683973417</v>
      </c>
      <c r="AZ2572" s="21">
        <v>9.8547248972289196</v>
      </c>
      <c r="BA2572" s="26">
        <v>1416.9735432646919</v>
      </c>
    </row>
    <row r="2573" spans="1:100" x14ac:dyDescent="0.25">
      <c r="A2573">
        <v>5771</v>
      </c>
      <c r="B2573" t="s">
        <v>2854</v>
      </c>
      <c r="C2573" s="26">
        <v>3</v>
      </c>
      <c r="D2573" s="21">
        <v>4.2902684001472036</v>
      </c>
      <c r="E2573" s="21">
        <v>0</v>
      </c>
      <c r="F2573" s="21">
        <v>1.2302185568058324</v>
      </c>
      <c r="G2573" s="21">
        <v>1.2302185568058324</v>
      </c>
      <c r="H2573" s="21">
        <v>-6.9101023381288068E-2</v>
      </c>
      <c r="I2573" s="21">
        <v>0</v>
      </c>
      <c r="J2573" s="21">
        <v>-4.1460614028772849</v>
      </c>
      <c r="K2573" s="21">
        <v>-6.9101023381288068E-2</v>
      </c>
      <c r="L2573" s="21">
        <v>-1.0000000000000004</v>
      </c>
      <c r="M2573" s="21">
        <v>-1.0000000000000004</v>
      </c>
      <c r="N2573" s="21">
        <v>-1.382020467625761</v>
      </c>
      <c r="O2573" s="21">
        <v>1.3744255540757491</v>
      </c>
      <c r="P2573" s="21">
        <v>-9.9997381737589916E-2</v>
      </c>
      <c r="Q2573" s="21">
        <v>0.69020575472530421</v>
      </c>
      <c r="R2573" s="21">
        <v>0.19113866264055654</v>
      </c>
      <c r="S2573" s="21">
        <v>0.34587887460542038</v>
      </c>
      <c r="T2573" s="21">
        <v>0.37187342127627138</v>
      </c>
      <c r="U2573" s="21">
        <v>-7.6625827429724097E-2</v>
      </c>
      <c r="V2573" s="21">
        <v>0</v>
      </c>
      <c r="W2573" s="21">
        <v>28.409099673330211</v>
      </c>
      <c r="X2573" s="21">
        <v>0.53311859879380608</v>
      </c>
      <c r="Y2573" s="21">
        <v>-1.0000000000000004</v>
      </c>
      <c r="Z2573" s="21">
        <v>-1.0000000000000004</v>
      </c>
      <c r="AA2573" s="21">
        <v>15.983390287709561</v>
      </c>
      <c r="AB2573" s="21">
        <v>-0.13905209811272981</v>
      </c>
      <c r="AC2573" s="21">
        <v>-6.8923303895164614E-2</v>
      </c>
      <c r="AD2573" s="21">
        <v>-4.436155895732978E-2</v>
      </c>
      <c r="AE2573" s="21">
        <v>-12.616848048261204</v>
      </c>
      <c r="AF2573" s="21">
        <v>-1.0000000000000004</v>
      </c>
      <c r="AG2573" s="21">
        <v>-1.0000000000000004</v>
      </c>
      <c r="AH2573" s="21">
        <v>-1.0000000000000004</v>
      </c>
      <c r="AI2573" s="21">
        <v>6.1708476626316164E-3</v>
      </c>
      <c r="AJ2573" s="21">
        <v>0</v>
      </c>
      <c r="AK2573" s="21">
        <v>0.26286601313046787</v>
      </c>
      <c r="AL2573" s="21">
        <v>-5.2302655942874018E-2</v>
      </c>
      <c r="AM2573" s="21">
        <v>-0.11855267461595369</v>
      </c>
      <c r="AN2573" s="21">
        <v>-6.350294471622539E-2</v>
      </c>
      <c r="AO2573" s="21">
        <v>-1.6494867997465026</v>
      </c>
      <c r="AP2573" s="21">
        <v>-1.8490868976200057</v>
      </c>
      <c r="AQ2573" s="21">
        <v>24.263038270452927</v>
      </c>
      <c r="AR2573" s="21">
        <v>0.6411264684519673</v>
      </c>
      <c r="AS2573" s="21">
        <v>0.4640175754125182</v>
      </c>
      <c r="AT2573" s="21">
        <v>-1.0000000000000004</v>
      </c>
      <c r="AU2573" s="21">
        <v>-1.0000000000000004</v>
      </c>
      <c r="AV2573" s="21">
        <v>1.4213572194463888</v>
      </c>
      <c r="AW2573" s="21">
        <v>15.508728944165307</v>
      </c>
      <c r="AX2573" s="21">
        <v>15.63214589741794</v>
      </c>
      <c r="AY2573" s="21">
        <v>-6.794182996197945E-2</v>
      </c>
      <c r="AZ2573" s="21">
        <v>-52.426624912469606</v>
      </c>
      <c r="BA2573" s="26">
        <v>1353.9202488487761</v>
      </c>
      <c r="CU2573" t="e">
        <v>#N/A</v>
      </c>
      <c r="CV2573" t="e">
        <v>#N/A</v>
      </c>
    </row>
    <row r="2574" spans="1:100" x14ac:dyDescent="0.25">
      <c r="A2574">
        <v>5773</v>
      </c>
      <c r="B2574" t="s">
        <v>2855</v>
      </c>
      <c r="C2574" s="26">
        <v>2</v>
      </c>
      <c r="D2574" s="21">
        <v>2.7530351654039436</v>
      </c>
      <c r="E2574" s="21">
        <v>-0.2174392968357777</v>
      </c>
      <c r="F2574" s="21">
        <v>-0.46451032350813126</v>
      </c>
      <c r="G2574" s="21">
        <v>-0.45895283891425787</v>
      </c>
      <c r="H2574" s="21">
        <v>-4.2720432428844782E-2</v>
      </c>
      <c r="I2574" s="21">
        <v>0</v>
      </c>
      <c r="J2574" s="21">
        <v>-2.563225945730685</v>
      </c>
      <c r="K2574" s="21">
        <v>-4.2720432428844782E-2</v>
      </c>
      <c r="L2574" s="21">
        <v>-1</v>
      </c>
      <c r="M2574" s="21">
        <v>-1</v>
      </c>
      <c r="N2574" s="21">
        <v>-0.85440864857689514</v>
      </c>
      <c r="O2574" s="21">
        <v>1.1823472191282587</v>
      </c>
      <c r="P2574" s="21">
        <v>-0.93343552970450161</v>
      </c>
      <c r="Q2574" s="21">
        <v>-1.8934221494643888</v>
      </c>
      <c r="R2574" s="21">
        <v>-0.62039903284389131</v>
      </c>
      <c r="S2574" s="21">
        <v>0.3068690228109367</v>
      </c>
      <c r="T2574" s="21">
        <v>0.18468246379550873</v>
      </c>
      <c r="U2574" s="21">
        <v>-4.5583666738827078E-2</v>
      </c>
      <c r="V2574" s="21">
        <v>-1.5658439345029595E-2</v>
      </c>
      <c r="W2574" s="21">
        <v>16.541844364930121</v>
      </c>
      <c r="X2574" s="21">
        <v>0.23212521625801974</v>
      </c>
      <c r="Y2574" s="21">
        <v>-1</v>
      </c>
      <c r="Z2574" s="21">
        <v>-1</v>
      </c>
      <c r="AA2574" s="21">
        <v>26.40491389256168</v>
      </c>
      <c r="AB2574" s="21">
        <v>-2.0768202721479237E-2</v>
      </c>
      <c r="AC2574" s="21">
        <v>-2.0607019022818085E-2</v>
      </c>
      <c r="AD2574" s="21">
        <v>-2.4011199157501231E-2</v>
      </c>
      <c r="AE2574" s="21">
        <v>4.8902954847332527</v>
      </c>
      <c r="AF2574" s="21">
        <v>-1</v>
      </c>
      <c r="AG2574" s="21">
        <v>-1</v>
      </c>
      <c r="AH2574" s="21">
        <v>-1</v>
      </c>
      <c r="AI2574" s="21">
        <v>-8.853224467503553E-3</v>
      </c>
      <c r="AJ2574" s="21">
        <v>-1.5658439345029595E-2</v>
      </c>
      <c r="AK2574" s="21">
        <v>0.25692832791120723</v>
      </c>
      <c r="AL2574" s="21">
        <v>-8.5100370921959892E-2</v>
      </c>
      <c r="AM2574" s="21">
        <v>0.29090483985488536</v>
      </c>
      <c r="AN2574" s="21">
        <v>-0.10746397963983158</v>
      </c>
      <c r="AO2574" s="21">
        <v>7.7945958642249398</v>
      </c>
      <c r="AP2574" s="21">
        <v>-2.349434573902359</v>
      </c>
      <c r="AQ2574" s="21">
        <v>21.232558628359122</v>
      </c>
      <c r="AR2574" s="21">
        <v>0.51283397175109546</v>
      </c>
      <c r="AS2574" s="21">
        <v>0.29988983838799954</v>
      </c>
      <c r="AT2574" s="21">
        <v>-1</v>
      </c>
      <c r="AU2574" s="21">
        <v>-1</v>
      </c>
      <c r="AV2574" s="21">
        <v>-0.77157815315085176</v>
      </c>
      <c r="AW2574" s="21">
        <v>35.873409930394835</v>
      </c>
      <c r="AX2574" s="21">
        <v>35.739119668810602</v>
      </c>
      <c r="AY2574" s="21">
        <v>2.0693983719584808E-2</v>
      </c>
      <c r="AZ2574" s="21">
        <v>-25.573322253551865</v>
      </c>
      <c r="BA2574" s="26">
        <v>1384.311520948592</v>
      </c>
    </row>
    <row r="2575" spans="1:100" x14ac:dyDescent="0.25">
      <c r="A2575">
        <v>5774</v>
      </c>
      <c r="B2575" t="s">
        <v>2856</v>
      </c>
      <c r="C2575" s="26">
        <v>3</v>
      </c>
      <c r="D2575" s="21">
        <v>4.8392157363688879</v>
      </c>
      <c r="E2575" s="21">
        <v>0.48525486780572835</v>
      </c>
      <c r="F2575" s="21">
        <v>-0.68214901492513424</v>
      </c>
      <c r="G2575" s="21">
        <v>-0.51574042996602909</v>
      </c>
      <c r="H2575" s="21">
        <v>-0.12330632763099186</v>
      </c>
      <c r="I2575" s="21">
        <v>0</v>
      </c>
      <c r="J2575" s="21">
        <v>-7.3983796578595076</v>
      </c>
      <c r="K2575" s="21">
        <v>-0.12330632763099186</v>
      </c>
      <c r="L2575" s="21">
        <v>-0.99999999999999922</v>
      </c>
      <c r="M2575" s="21">
        <v>-0.99999999999999922</v>
      </c>
      <c r="N2575" s="21">
        <v>-2.4661265526198366</v>
      </c>
      <c r="O2575" s="21">
        <v>-3.0749043514566523</v>
      </c>
      <c r="P2575" s="21">
        <v>6.2860148881634732</v>
      </c>
      <c r="Q2575" s="21">
        <v>-1.5381711258727684</v>
      </c>
      <c r="R2575" s="21">
        <v>0.11893411308641548</v>
      </c>
      <c r="S2575" s="21">
        <v>0.3333333333333332</v>
      </c>
      <c r="T2575" s="21">
        <v>0.25129933858588921</v>
      </c>
      <c r="U2575" s="21">
        <v>0.21549648870961549</v>
      </c>
      <c r="V2575" s="21">
        <v>0</v>
      </c>
      <c r="W2575" s="21">
        <v>36.937419530393178</v>
      </c>
      <c r="X2575" s="21">
        <v>1.4730318669398357</v>
      </c>
      <c r="Y2575" s="21">
        <v>-0.99999999999999922</v>
      </c>
      <c r="Z2575" s="21">
        <v>-0.99999999999999922</v>
      </c>
      <c r="AA2575" s="21">
        <v>55.036434165360625</v>
      </c>
      <c r="AB2575" s="21">
        <v>0.13462665244204747</v>
      </c>
      <c r="AC2575" s="21">
        <v>0.10812482974828025</v>
      </c>
      <c r="AD2575" s="21">
        <v>0.11685012824729302</v>
      </c>
      <c r="AE2575" s="21">
        <v>17.980080521881035</v>
      </c>
      <c r="AF2575" s="21">
        <v>-0.99999999999999922</v>
      </c>
      <c r="AG2575" s="21">
        <v>-0.99999999999999922</v>
      </c>
      <c r="AH2575" s="21">
        <v>-0.99999999999999922</v>
      </c>
      <c r="AI2575" s="21">
        <v>-1.2361567246139876E-2</v>
      </c>
      <c r="AJ2575" s="21">
        <v>0</v>
      </c>
      <c r="AK2575" s="21">
        <v>-0.11678271711632977</v>
      </c>
      <c r="AL2575" s="21">
        <v>8.5763165710797951E-3</v>
      </c>
      <c r="AM2575" s="21">
        <v>-0.12701061658350488</v>
      </c>
      <c r="AN2575" s="21">
        <v>0.23967334108033256</v>
      </c>
      <c r="AO2575" s="21">
        <v>-3.7591790001692726</v>
      </c>
      <c r="AP2575" s="21">
        <v>6.0347151098637131</v>
      </c>
      <c r="AQ2575" s="21">
        <v>29.539039872533657</v>
      </c>
      <c r="AR2575" s="21">
        <v>0.80012916062883754</v>
      </c>
      <c r="AS2575" s="21">
        <v>1.3497255393088441</v>
      </c>
      <c r="AT2575" s="21">
        <v>-0.99999999999999922</v>
      </c>
      <c r="AU2575" s="21">
        <v>-0.99999999999999922</v>
      </c>
      <c r="AV2575" s="21">
        <v>-0.39680631687961332</v>
      </c>
      <c r="AW2575" s="21">
        <v>57.996244923767691</v>
      </c>
      <c r="AX2575" s="21">
        <v>57.749013578844895</v>
      </c>
      <c r="AY2575" s="21">
        <v>0.13103507554243293</v>
      </c>
      <c r="AZ2575" s="21">
        <v>-16.819955284794279</v>
      </c>
      <c r="BA2575" s="26">
        <v>1448.0042887584243</v>
      </c>
    </row>
    <row r="2576" spans="1:100" x14ac:dyDescent="0.25">
      <c r="A2576">
        <v>5775</v>
      </c>
      <c r="B2576" t="s">
        <v>2857</v>
      </c>
      <c r="C2576" s="26">
        <v>3</v>
      </c>
      <c r="D2576" s="21">
        <v>5.7398617878376577</v>
      </c>
      <c r="E2576" s="21">
        <v>0</v>
      </c>
      <c r="F2576" s="21">
        <v>-1.012676857282885E-2</v>
      </c>
      <c r="G2576" s="21">
        <v>-1.012676857282885E-2</v>
      </c>
      <c r="H2576" s="21">
        <v>5.5197778814465276E-2</v>
      </c>
      <c r="I2576" s="21">
        <v>0</v>
      </c>
      <c r="J2576" s="21">
        <v>3.31186672886792</v>
      </c>
      <c r="K2576" s="21">
        <v>5.5197778814465276E-2</v>
      </c>
      <c r="L2576" s="21">
        <v>-0.99999999999999889</v>
      </c>
      <c r="M2576" s="21">
        <v>-0.99999999999999889</v>
      </c>
      <c r="N2576" s="21">
        <v>1.1039555762893059</v>
      </c>
      <c r="O2576" s="21">
        <v>9.0416017481327486</v>
      </c>
      <c r="P2576" s="21">
        <v>0.22747687618705997</v>
      </c>
      <c r="Q2576" s="21">
        <v>-0.47307299652653984</v>
      </c>
      <c r="R2576" s="21">
        <v>-0.15612281837397493</v>
      </c>
      <c r="S2576" s="21">
        <v>0.33333333333333304</v>
      </c>
      <c r="T2576" s="21">
        <v>0.1912634486571565</v>
      </c>
      <c r="U2576" s="21">
        <v>0.11686031837587953</v>
      </c>
      <c r="V2576" s="21">
        <v>0</v>
      </c>
      <c r="W2576" s="21">
        <v>23.450372862076144</v>
      </c>
      <c r="X2576" s="21">
        <v>0.79477039200336586</v>
      </c>
      <c r="Y2576" s="21">
        <v>-0.99999999999999889</v>
      </c>
      <c r="Z2576" s="21">
        <v>-0.99999999999999889</v>
      </c>
      <c r="AA2576" s="21">
        <v>34.55802460054371</v>
      </c>
      <c r="AB2576" s="21">
        <v>5.0074356077599108E-2</v>
      </c>
      <c r="AC2576" s="21">
        <v>-0.10033188878131157</v>
      </c>
      <c r="AD2576" s="21">
        <v>0.27553302384054351</v>
      </c>
      <c r="AE2576" s="21">
        <v>11.263774556841554</v>
      </c>
      <c r="AF2576" s="21">
        <v>-0.99999999999999889</v>
      </c>
      <c r="AG2576" s="21">
        <v>-0.99999999999999889</v>
      </c>
      <c r="AH2576" s="21">
        <v>-0.99999999999999889</v>
      </c>
      <c r="AI2576" s="21">
        <v>0</v>
      </c>
      <c r="AJ2576" s="21">
        <v>0</v>
      </c>
      <c r="AK2576" s="21">
        <v>0.32555697738823325</v>
      </c>
      <c r="AL2576" s="21">
        <v>0.2320999531092659</v>
      </c>
      <c r="AM2576" s="21">
        <v>0.21432171865333527</v>
      </c>
      <c r="AN2576" s="21">
        <v>2.194612926162201E-2</v>
      </c>
      <c r="AO2576" s="21">
        <v>6.9858278532745421</v>
      </c>
      <c r="AP2576" s="21">
        <v>1.7091529970868802</v>
      </c>
      <c r="AQ2576" s="21">
        <v>26.762239590944045</v>
      </c>
      <c r="AR2576" s="21">
        <v>0.64145710036636927</v>
      </c>
      <c r="AS2576" s="21">
        <v>0.84996817081783083</v>
      </c>
      <c r="AT2576" s="21">
        <v>-0.99999999999999889</v>
      </c>
      <c r="AU2576" s="21">
        <v>-0.99999999999999889</v>
      </c>
      <c r="AV2576" s="21">
        <v>-0.16624958694680378</v>
      </c>
      <c r="AW2576" s="21">
        <v>45.308779345763334</v>
      </c>
      <c r="AX2576" s="21">
        <v>45.308779345763334</v>
      </c>
      <c r="AY2576" s="21">
        <v>5.0658079179179555E-2</v>
      </c>
      <c r="AZ2576" s="21">
        <v>-14.902950648093826</v>
      </c>
      <c r="BA2576" s="26">
        <v>1427.769506183291</v>
      </c>
    </row>
    <row r="2577" spans="1:100" x14ac:dyDescent="0.25">
      <c r="A2577">
        <v>5776</v>
      </c>
      <c r="B2577" t="s">
        <v>1069</v>
      </c>
      <c r="C2577" s="26">
        <v>3</v>
      </c>
      <c r="D2577" s="21">
        <v>4.2432403396921874</v>
      </c>
      <c r="E2577" s="21">
        <v>-0.14349853808085367</v>
      </c>
      <c r="F2577" s="21">
        <v>-0.72186953777859308</v>
      </c>
      <c r="G2577" s="21">
        <v>-0.76670526019586749</v>
      </c>
      <c r="H2577" s="21">
        <v>0.13874632219014252</v>
      </c>
      <c r="I2577" s="21">
        <v>0</v>
      </c>
      <c r="J2577" s="21">
        <v>8.3247793314085481</v>
      </c>
      <c r="K2577" s="21">
        <v>0.13874632219014252</v>
      </c>
      <c r="L2577" s="21">
        <v>-1.0000000000000013</v>
      </c>
      <c r="M2577" s="21">
        <v>-1.0000000000000013</v>
      </c>
      <c r="N2577" s="21">
        <v>2.774926443802852</v>
      </c>
      <c r="O2577" s="21">
        <v>11.80131441090486</v>
      </c>
      <c r="P2577" s="21">
        <v>0.51641797072887152</v>
      </c>
      <c r="Q2577" s="21">
        <v>-2.4481884332633932</v>
      </c>
      <c r="R2577" s="21">
        <v>-0.77419810433850578</v>
      </c>
      <c r="S2577" s="21">
        <v>0.34356058381389942</v>
      </c>
      <c r="T2577" s="21">
        <v>0.30474373779698344</v>
      </c>
      <c r="U2577" s="21">
        <v>2.8668804282458396E-2</v>
      </c>
      <c r="V2577" s="21">
        <v>-2.6552952682561613E-2</v>
      </c>
      <c r="W2577" s="21">
        <v>20.466954040825478</v>
      </c>
      <c r="X2577" s="21">
        <v>0.42538529019593208</v>
      </c>
      <c r="Y2577" s="21">
        <v>-1.0000000000000013</v>
      </c>
      <c r="Z2577" s="21">
        <v>-1.0000000000000013</v>
      </c>
      <c r="AA2577" s="21">
        <v>15.490818038526774</v>
      </c>
      <c r="AB2577" s="21">
        <v>6.2402103214579153E-2</v>
      </c>
      <c r="AC2577" s="21">
        <v>-5.614531142990617E-2</v>
      </c>
      <c r="AD2577" s="21">
        <v>-9.0295549743876879E-2</v>
      </c>
      <c r="AE2577" s="21">
        <v>-4.2019378979601978</v>
      </c>
      <c r="AF2577" s="21">
        <v>-1.0000000000000013</v>
      </c>
      <c r="AG2577" s="21">
        <v>-1.0000000000000013</v>
      </c>
      <c r="AH2577" s="21">
        <v>-1.0000000000000013</v>
      </c>
      <c r="AI2577" s="21">
        <v>-5.3798182361534691E-2</v>
      </c>
      <c r="AJ2577" s="21">
        <v>-2.6552952682561613E-2</v>
      </c>
      <c r="AK2577" s="21">
        <v>9.5488609765725374E-2</v>
      </c>
      <c r="AL2577" s="21">
        <v>-0.2487580132949414</v>
      </c>
      <c r="AM2577" s="21">
        <v>0.20344411700161052</v>
      </c>
      <c r="AN2577" s="21">
        <v>-3.9005135316753994E-2</v>
      </c>
      <c r="AO2577" s="21">
        <v>5.5635459738688926</v>
      </c>
      <c r="AP2577" s="21">
        <v>-2.2189184493935574</v>
      </c>
      <c r="AQ2577" s="21">
        <v>28.79173337223402</v>
      </c>
      <c r="AR2577" s="21">
        <v>0.65042017321077994</v>
      </c>
      <c r="AS2577" s="21">
        <v>0.56413161238607479</v>
      </c>
      <c r="AT2577" s="21">
        <v>-1.0000000000000013</v>
      </c>
      <c r="AU2577" s="21">
        <v>-1.0000000000000013</v>
      </c>
      <c r="AV2577" s="21">
        <v>-1.5409033645343722</v>
      </c>
      <c r="AW2577" s="21">
        <v>25.073214000038092</v>
      </c>
      <c r="AX2577" s="21">
        <v>21.341955084551227</v>
      </c>
      <c r="AY2577" s="21">
        <v>-0.1498017950560302</v>
      </c>
      <c r="AZ2577" s="21">
        <v>-43.955896687722408</v>
      </c>
      <c r="BA2577" s="26">
        <v>1301.565303860096</v>
      </c>
    </row>
    <row r="2578" spans="1:100" x14ac:dyDescent="0.25">
      <c r="A2578">
        <v>5777</v>
      </c>
      <c r="B2578" t="s">
        <v>2858</v>
      </c>
      <c r="C2578" s="26">
        <v>3</v>
      </c>
      <c r="D2578" s="21">
        <v>2.8513436274609729</v>
      </c>
      <c r="E2578" s="21">
        <v>0</v>
      </c>
      <c r="F2578" s="21">
        <v>-0.53941132946137926</v>
      </c>
      <c r="G2578" s="21">
        <v>-0.53941132946137926</v>
      </c>
      <c r="H2578" s="21">
        <v>3.4625713542725936E-2</v>
      </c>
      <c r="I2578" s="21">
        <v>0</v>
      </c>
      <c r="J2578" s="21">
        <v>2.0775428125635549</v>
      </c>
      <c r="K2578" s="21">
        <v>3.4625713542725936E-2</v>
      </c>
      <c r="L2578" s="21">
        <v>-0.99999999999999911</v>
      </c>
      <c r="M2578" s="21">
        <v>-0.99999999999999911</v>
      </c>
      <c r="N2578" s="21">
        <v>0.69251427085451889</v>
      </c>
      <c r="O2578" s="21">
        <v>4.3894751105631453</v>
      </c>
      <c r="P2578" s="21">
        <v>-8.087344625255255E-2</v>
      </c>
      <c r="Q2578" s="21">
        <v>1.3455163754958879</v>
      </c>
      <c r="R2578" s="21">
        <v>0.48575729159942993</v>
      </c>
      <c r="S2578" s="21">
        <v>0.33333333333333309</v>
      </c>
      <c r="T2578" s="21">
        <v>0.11020599519678868</v>
      </c>
      <c r="U2578" s="21">
        <v>-0.17034317335794644</v>
      </c>
      <c r="V2578" s="21">
        <v>0</v>
      </c>
      <c r="W2578" s="21">
        <v>9.5428176651779779</v>
      </c>
      <c r="X2578" s="21">
        <v>-0.48524280240267587</v>
      </c>
      <c r="Y2578" s="21">
        <v>-0.99999999999999911</v>
      </c>
      <c r="Z2578" s="21">
        <v>-0.99999999999999911</v>
      </c>
      <c r="AA2578" s="21">
        <v>8.2851624866371836</v>
      </c>
      <c r="AB2578" s="21">
        <v>-0.2605727914148272</v>
      </c>
      <c r="AC2578" s="21">
        <v>0.16640656734359066</v>
      </c>
      <c r="AD2578" s="21">
        <v>5.929797466843232E-2</v>
      </c>
      <c r="AE2578" s="21">
        <v>-1.7434124701402161</v>
      </c>
      <c r="AF2578" s="21">
        <v>-0.99999999999999911</v>
      </c>
      <c r="AG2578" s="21">
        <v>-0.99999999999999911</v>
      </c>
      <c r="AH2578" s="21">
        <v>-0.99999999999999911</v>
      </c>
      <c r="AI2578" s="21">
        <v>0</v>
      </c>
      <c r="AJ2578" s="21">
        <v>0</v>
      </c>
      <c r="AK2578" s="21">
        <v>1.6681420359769994E-2</v>
      </c>
      <c r="AL2578" s="21">
        <v>6.0035587373184124E-2</v>
      </c>
      <c r="AM2578" s="21">
        <v>-1.9660488358269727E-2</v>
      </c>
      <c r="AN2578" s="21">
        <v>0.15373014822777881</v>
      </c>
      <c r="AO2578" s="21">
        <v>-0.408105107157893</v>
      </c>
      <c r="AP2578" s="21">
        <v>4.1434316425603912</v>
      </c>
      <c r="AQ2578" s="21">
        <v>11.620360477741528</v>
      </c>
      <c r="AR2578" s="21">
        <v>0.27319615517217533</v>
      </c>
      <c r="AS2578" s="21">
        <v>-0.45061708885995044</v>
      </c>
      <c r="AT2578" s="21">
        <v>-0.99999999999999911</v>
      </c>
      <c r="AU2578" s="21">
        <v>-0.99999999999999911</v>
      </c>
      <c r="AV2578" s="21">
        <v>-5.3654037861949243E-2</v>
      </c>
      <c r="AW2578" s="21">
        <v>16.818069239760721</v>
      </c>
      <c r="AX2578" s="21">
        <v>16.818069239760721</v>
      </c>
      <c r="AY2578" s="21">
        <v>0.28797490825789857</v>
      </c>
      <c r="AZ2578" s="21">
        <v>-14.075485551322817</v>
      </c>
      <c r="BA2578" s="26">
        <v>1383.6595564551378</v>
      </c>
      <c r="CU2578" t="e">
        <v>#N/A</v>
      </c>
      <c r="CV2578" t="e">
        <v>#N/A</v>
      </c>
    </row>
    <row r="2579" spans="1:100" x14ac:dyDescent="0.25">
      <c r="A2579">
        <v>5781</v>
      </c>
      <c r="B2579" t="s">
        <v>2859</v>
      </c>
      <c r="C2579" s="26">
        <v>3</v>
      </c>
      <c r="D2579" s="21">
        <v>3.2951856763950143</v>
      </c>
      <c r="E2579" s="21">
        <v>-0.40388871251737551</v>
      </c>
      <c r="F2579" s="21">
        <v>3.7706537404265272E-2</v>
      </c>
      <c r="G2579" s="21">
        <v>-6.5524120872526903E-2</v>
      </c>
      <c r="H2579" s="21">
        <v>0.186891073274223</v>
      </c>
      <c r="I2579" s="21">
        <v>0</v>
      </c>
      <c r="J2579" s="21">
        <v>11.213464396453375</v>
      </c>
      <c r="K2579" s="21">
        <v>0.186891073274223</v>
      </c>
      <c r="L2579" s="21">
        <v>-1.0000000000000004</v>
      </c>
      <c r="M2579" s="21">
        <v>-1.0000000000000004</v>
      </c>
      <c r="N2579" s="21">
        <v>3.737821465484461</v>
      </c>
      <c r="O2579" s="21">
        <v>14.443125951975867</v>
      </c>
      <c r="P2579" s="21">
        <v>-1.7138204207025725</v>
      </c>
      <c r="Q2579" s="21">
        <v>0.80685620087803378</v>
      </c>
      <c r="R2579" s="21">
        <v>0.13324089144356904</v>
      </c>
      <c r="S2579" s="21">
        <v>0.33929583459936685</v>
      </c>
      <c r="T2579" s="21">
        <v>0.3473218936545579</v>
      </c>
      <c r="U2579" s="21">
        <v>0.18856209756814085</v>
      </c>
      <c r="V2579" s="21">
        <v>2.7877473585576323E-2</v>
      </c>
      <c r="W2579" s="21">
        <v>28.646649045336755</v>
      </c>
      <c r="X2579" s="21">
        <v>1.4352955993700067</v>
      </c>
      <c r="Y2579" s="21">
        <v>-1.0000000000000004</v>
      </c>
      <c r="Z2579" s="21">
        <v>-1.0000000000000004</v>
      </c>
      <c r="AA2579" s="21">
        <v>27.354366890926759</v>
      </c>
      <c r="AB2579" s="21">
        <v>0.14896203494474611</v>
      </c>
      <c r="AC2579" s="21">
        <v>-0.12150046055601457</v>
      </c>
      <c r="AD2579" s="21">
        <v>-5.597203530580299E-2</v>
      </c>
      <c r="AE2579" s="21">
        <v>-1.4255230458535664</v>
      </c>
      <c r="AF2579" s="21">
        <v>-1.0000000000000004</v>
      </c>
      <c r="AG2579" s="21">
        <v>-1.0000000000000004</v>
      </c>
      <c r="AH2579" s="21">
        <v>-1.0000000000000004</v>
      </c>
      <c r="AI2579" s="21">
        <v>0</v>
      </c>
      <c r="AJ2579" s="21">
        <v>2.7877473585576323E-2</v>
      </c>
      <c r="AK2579" s="21">
        <v>9.2790939383425017E-2</v>
      </c>
      <c r="AL2579" s="21">
        <v>0.1597639639605197</v>
      </c>
      <c r="AM2579" s="21">
        <v>-0.19709802080296293</v>
      </c>
      <c r="AN2579" s="21">
        <v>2.6289925336133675E-2</v>
      </c>
      <c r="AO2579" s="21">
        <v>-4.4634958231569479</v>
      </c>
      <c r="AP2579" s="21">
        <v>1.4560679532059422</v>
      </c>
      <c r="AQ2579" s="21">
        <v>39.860113441790162</v>
      </c>
      <c r="AR2579" s="21">
        <v>0.90305729940764201</v>
      </c>
      <c r="AS2579" s="21">
        <v>1.6221866726442289</v>
      </c>
      <c r="AT2579" s="21">
        <v>-1.0000000000000004</v>
      </c>
      <c r="AU2579" s="21">
        <v>-1.0000000000000004</v>
      </c>
      <c r="AV2579" s="21">
        <v>6.7716770571042112E-2</v>
      </c>
      <c r="AW2579" s="21">
        <v>43.253560796108566</v>
      </c>
      <c r="AX2579" s="21">
        <v>46.041308154666204</v>
      </c>
      <c r="AY2579" s="21">
        <v>-5.5011928157940031E-2</v>
      </c>
      <c r="AZ2579" s="21">
        <v>-51.095028228654485</v>
      </c>
      <c r="BA2579" s="26">
        <v>1396.9381222490078</v>
      </c>
    </row>
    <row r="2580" spans="1:100" x14ac:dyDescent="0.25">
      <c r="A2580">
        <v>5783</v>
      </c>
      <c r="B2580" t="s">
        <v>2860</v>
      </c>
      <c r="C2580" s="26">
        <v>3</v>
      </c>
      <c r="D2580" s="21">
        <v>4.8365994736589606</v>
      </c>
      <c r="E2580" s="21">
        <v>0</v>
      </c>
      <c r="F2580" s="21">
        <v>1.2500503903422922</v>
      </c>
      <c r="G2580" s="21">
        <v>1.2500503903422922</v>
      </c>
      <c r="H2580" s="21">
        <v>-4.2511139345400385E-2</v>
      </c>
      <c r="I2580" s="21">
        <v>0</v>
      </c>
      <c r="J2580" s="21">
        <v>-2.550668360724023</v>
      </c>
      <c r="K2580" s="21">
        <v>-4.2511139345400385E-2</v>
      </c>
      <c r="L2580" s="21">
        <v>-1.0000000000000007</v>
      </c>
      <c r="M2580" s="21">
        <v>-1.0000000000000007</v>
      </c>
      <c r="N2580" s="21">
        <v>-0.8502227869080079</v>
      </c>
      <c r="O2580" s="21">
        <v>3.5359815032772284</v>
      </c>
      <c r="P2580" s="21">
        <v>-0.15638321870479507</v>
      </c>
      <c r="Q2580" s="21">
        <v>1.4359009306288493</v>
      </c>
      <c r="R2580" s="21">
        <v>0.4478912367363807</v>
      </c>
      <c r="S2580" s="21">
        <v>0.32866091916943824</v>
      </c>
      <c r="T2580" s="21">
        <v>0.11940220456628298</v>
      </c>
      <c r="U2580" s="21">
        <v>3.6890871083103641E-2</v>
      </c>
      <c r="V2580" s="21">
        <v>0</v>
      </c>
      <c r="W2580" s="21">
        <v>21.098605366569018</v>
      </c>
      <c r="X2580" s="21">
        <v>0.42199010688053284</v>
      </c>
      <c r="Y2580" s="21">
        <v>-1.0000000000000007</v>
      </c>
      <c r="Z2580" s="21">
        <v>-1.0000000000000007</v>
      </c>
      <c r="AA2580" s="21">
        <v>9.493636563109952</v>
      </c>
      <c r="AB2580" s="21">
        <v>0.11860693057310169</v>
      </c>
      <c r="AC2580" s="21">
        <v>-0.17790061972732152</v>
      </c>
      <c r="AD2580" s="21">
        <v>-0.18176351164968871</v>
      </c>
      <c r="AE2580" s="21">
        <v>-12.052860040195432</v>
      </c>
      <c r="AF2580" s="21">
        <v>-1.0000000000000007</v>
      </c>
      <c r="AG2580" s="21">
        <v>-1.0000000000000007</v>
      </c>
      <c r="AH2580" s="21">
        <v>-1.0000000000000007</v>
      </c>
      <c r="AI2580" s="21">
        <v>9.3308605713375251E-2</v>
      </c>
      <c r="AJ2580" s="21">
        <v>0</v>
      </c>
      <c r="AK2580" s="21">
        <v>0.39005858994598774</v>
      </c>
      <c r="AL2580" s="21">
        <v>-4.5478996514464187E-2</v>
      </c>
      <c r="AM2580" s="21">
        <v>-0.25722805336756471</v>
      </c>
      <c r="AN2580" s="21">
        <v>-0.19818406371274708</v>
      </c>
      <c r="AO2580" s="21">
        <v>-4.4804083844591824</v>
      </c>
      <c r="AP2580" s="21">
        <v>-5.1819965753909996</v>
      </c>
      <c r="AQ2580" s="21">
        <v>18.547937005844986</v>
      </c>
      <c r="AR2580" s="21">
        <v>0.48495399481882479</v>
      </c>
      <c r="AS2580" s="21">
        <v>0.37947896753513288</v>
      </c>
      <c r="AT2580" s="21">
        <v>-1.0000000000000007</v>
      </c>
      <c r="AU2580" s="21">
        <v>-1.0000000000000007</v>
      </c>
      <c r="AV2580" s="21">
        <v>1.6979416270786736</v>
      </c>
      <c r="AW2580" s="21">
        <v>7.8476214909961932</v>
      </c>
      <c r="AX2580" s="21">
        <v>9.7137936052637013</v>
      </c>
      <c r="AY2580" s="21">
        <v>8.1587545941632547E-2</v>
      </c>
      <c r="AZ2580" s="21">
        <v>-64.777221655654827</v>
      </c>
      <c r="BA2580" s="26">
        <v>1317.3525467083853</v>
      </c>
      <c r="CU2580" t="e">
        <v>#N/A</v>
      </c>
      <c r="CV2580" t="e">
        <v>#N/A</v>
      </c>
    </row>
    <row r="2581" spans="1:100" x14ac:dyDescent="0.25">
      <c r="A2581">
        <v>5785</v>
      </c>
      <c r="B2581" t="s">
        <v>2861</v>
      </c>
      <c r="C2581" s="26">
        <v>3</v>
      </c>
      <c r="D2581" s="21">
        <v>2.1863602296628262</v>
      </c>
      <c r="E2581" s="21">
        <v>-4.9667583809587662E-2</v>
      </c>
      <c r="F2581" s="21">
        <v>0.87661784645246965</v>
      </c>
      <c r="G2581" s="21">
        <v>0.87661784645246965</v>
      </c>
      <c r="H2581" s="21">
        <v>-9.7972001218945642E-2</v>
      </c>
      <c r="I2581" s="21">
        <v>0</v>
      </c>
      <c r="J2581" s="21">
        <v>-5.878320073136738</v>
      </c>
      <c r="K2581" s="21">
        <v>-9.7972001218945642E-2</v>
      </c>
      <c r="L2581" s="21">
        <v>-1.0000000000000002</v>
      </c>
      <c r="M2581" s="21">
        <v>-1.0000000000000002</v>
      </c>
      <c r="N2581" s="21">
        <v>-1.959440024378913</v>
      </c>
      <c r="O2581" s="21">
        <v>-2.8153419970214424</v>
      </c>
      <c r="P2581" s="21">
        <v>0.35471827667057604</v>
      </c>
      <c r="Q2581" s="21">
        <v>-0.70466963601558552</v>
      </c>
      <c r="R2581" s="21">
        <v>-0.25681822679844113</v>
      </c>
      <c r="S2581" s="21">
        <v>0.33333333333333304</v>
      </c>
      <c r="T2581" s="21">
        <v>0.33560889307714536</v>
      </c>
      <c r="U2581" s="21">
        <v>1.0961535870124064E-2</v>
      </c>
      <c r="V2581" s="21">
        <v>-3.7210248416453776E-2</v>
      </c>
      <c r="W2581" s="21">
        <v>29.626620603323779</v>
      </c>
      <c r="X2581" s="21">
        <v>0.58977444035501081</v>
      </c>
      <c r="Y2581" s="21">
        <v>-1.0000000000000002</v>
      </c>
      <c r="Z2581" s="21">
        <v>-1.0000000000000002</v>
      </c>
      <c r="AA2581" s="21">
        <v>42.893560217994903</v>
      </c>
      <c r="AB2581" s="21">
        <v>5.5521068657087606E-2</v>
      </c>
      <c r="AC2581" s="21">
        <v>7.1503973752104245E-3</v>
      </c>
      <c r="AD2581" s="21">
        <v>0.20780369079709274</v>
      </c>
      <c r="AE2581" s="21">
        <v>13.523757841469543</v>
      </c>
      <c r="AF2581" s="21">
        <v>-1.0000000000000002</v>
      </c>
      <c r="AG2581" s="21">
        <v>-1.0000000000000002</v>
      </c>
      <c r="AH2581" s="21">
        <v>-1.0000000000000002</v>
      </c>
      <c r="AI2581" s="21">
        <v>0</v>
      </c>
      <c r="AJ2581" s="21">
        <v>-3.7210248416453776E-2</v>
      </c>
      <c r="AK2581" s="21">
        <v>0.17889229112952582</v>
      </c>
      <c r="AL2581" s="21">
        <v>0.45742317190069237</v>
      </c>
      <c r="AM2581" s="21">
        <v>-0.23647351917873377</v>
      </c>
      <c r="AN2581" s="21">
        <v>0.42369059680835197</v>
      </c>
      <c r="AO2581" s="21">
        <v>-5.0173765238207135</v>
      </c>
      <c r="AP2581" s="21">
        <v>12.879380779712259</v>
      </c>
      <c r="AQ2581" s="21">
        <v>23.748300530187045</v>
      </c>
      <c r="AR2581" s="21">
        <v>0.6426935138641493</v>
      </c>
      <c r="AS2581" s="21">
        <v>0.49180243913606453</v>
      </c>
      <c r="AT2581" s="21">
        <v>-1.0000000000000002</v>
      </c>
      <c r="AU2581" s="21">
        <v>-1.0000000000000002</v>
      </c>
      <c r="AV2581" s="21">
        <v>0.61979961965402852</v>
      </c>
      <c r="AW2581" s="21">
        <v>52.957599000685718</v>
      </c>
      <c r="AX2581" s="21">
        <v>49.236574159040345</v>
      </c>
      <c r="AY2581" s="21">
        <v>0.23418257712595578</v>
      </c>
      <c r="AZ2581" s="21">
        <v>-19.421039972897976</v>
      </c>
      <c r="BA2581" s="26">
        <v>1381.9440431372614</v>
      </c>
    </row>
    <row r="2582" spans="1:100" x14ac:dyDescent="0.25">
      <c r="A2582">
        <v>5800</v>
      </c>
      <c r="B2582" t="s">
        <v>2862</v>
      </c>
      <c r="C2582" s="26">
        <v>3</v>
      </c>
      <c r="D2582" s="21">
        <v>4.4009419110739731</v>
      </c>
      <c r="E2582" s="21">
        <v>-0.22433403921626058</v>
      </c>
      <c r="F2582" s="21">
        <v>-0.76682984325270664</v>
      </c>
      <c r="G2582" s="21">
        <v>-0.83341915630703489</v>
      </c>
      <c r="H2582" s="21">
        <v>0.27191074337831117</v>
      </c>
      <c r="I2582" s="21">
        <v>0</v>
      </c>
      <c r="J2582" s="21">
        <v>16.314644602698667</v>
      </c>
      <c r="K2582" s="21">
        <v>0.27191074337831117</v>
      </c>
      <c r="L2582" s="21">
        <v>-1.0000000000000009</v>
      </c>
      <c r="M2582" s="21">
        <v>-1.0000000000000009</v>
      </c>
      <c r="N2582" s="21">
        <v>5.4382148675662236</v>
      </c>
      <c r="O2582" s="21">
        <v>19.882167357465608</v>
      </c>
      <c r="P2582" s="21">
        <v>-0.66168602838612256</v>
      </c>
      <c r="Q2582" s="21">
        <v>-2.4133260507038803</v>
      </c>
      <c r="R2582" s="21">
        <v>-0.75675886248378788</v>
      </c>
      <c r="S2582" s="21">
        <v>0.33333333333333348</v>
      </c>
      <c r="T2582" s="21">
        <v>0.48955436791769913</v>
      </c>
      <c r="U2582" s="21">
        <v>0.16867164371043672</v>
      </c>
      <c r="V2582" s="21">
        <v>-2.7352030090819664E-2</v>
      </c>
      <c r="W2582" s="21">
        <v>27.691862859693565</v>
      </c>
      <c r="X2582" s="21">
        <v>1.204108887365968</v>
      </c>
      <c r="Y2582" s="21">
        <v>-1.0000000000000009</v>
      </c>
      <c r="Z2582" s="21">
        <v>-1.0000000000000009</v>
      </c>
      <c r="AA2582" s="21">
        <v>37.800141618178507</v>
      </c>
      <c r="AB2582" s="21">
        <v>-8.5958307090208116E-2</v>
      </c>
      <c r="AC2582" s="21">
        <v>5.3982782685846678E-2</v>
      </c>
      <c r="AD2582" s="21">
        <v>0.2492762768237366</v>
      </c>
      <c r="AE2582" s="21">
        <v>10.86503762096876</v>
      </c>
      <c r="AF2582" s="21">
        <v>-1.0000000000000009</v>
      </c>
      <c r="AG2582" s="21">
        <v>-1.0000000000000009</v>
      </c>
      <c r="AH2582" s="21">
        <v>-1.0000000000000009</v>
      </c>
      <c r="AI2582" s="21">
        <v>0</v>
      </c>
      <c r="AJ2582" s="21">
        <v>-2.7352030090819664E-2</v>
      </c>
      <c r="AK2582" s="21">
        <v>0.21540957518561712</v>
      </c>
      <c r="AL2582" s="21">
        <v>0.17767696537840794</v>
      </c>
      <c r="AM2582" s="21">
        <v>0.26323119396722705</v>
      </c>
      <c r="AN2582" s="21">
        <v>-0.15328610082164829</v>
      </c>
      <c r="AO2582" s="21">
        <v>7.6578277251087599</v>
      </c>
      <c r="AP2582" s="21">
        <v>-2.9437676936491668</v>
      </c>
      <c r="AQ2582" s="21">
        <v>44.006507462392229</v>
      </c>
      <c r="AR2582" s="21">
        <v>0.96420731487065003</v>
      </c>
      <c r="AS2582" s="21">
        <v>1.4760196307442797</v>
      </c>
      <c r="AT2582" s="21">
        <v>-1.0000000000000009</v>
      </c>
      <c r="AU2582" s="21">
        <v>-1.0000000000000009</v>
      </c>
      <c r="AV2582" s="21">
        <v>-1.5901780187908234</v>
      </c>
      <c r="AW2582" s="21">
        <v>54.738541281994969</v>
      </c>
      <c r="AX2582" s="21">
        <v>52.003338272912998</v>
      </c>
      <c r="AY2582" s="21">
        <v>-0.30765928559204792</v>
      </c>
      <c r="AZ2582" s="21">
        <v>-67.194163893302971</v>
      </c>
      <c r="BA2582" s="26">
        <v>1338.2499436435505</v>
      </c>
    </row>
    <row r="2583" spans="1:100" x14ac:dyDescent="0.25">
      <c r="A2583">
        <v>5801</v>
      </c>
      <c r="B2583" t="s">
        <v>2863</v>
      </c>
      <c r="C2583" s="26">
        <v>3</v>
      </c>
      <c r="D2583" s="21">
        <v>4.8743477306652538</v>
      </c>
      <c r="E2583" s="21">
        <v>0</v>
      </c>
      <c r="F2583" s="21">
        <v>0.25929441179638946</v>
      </c>
      <c r="G2583" s="21">
        <v>0.25929441179638946</v>
      </c>
      <c r="H2583" s="21">
        <v>0.48336725543610581</v>
      </c>
      <c r="I2583" s="21">
        <v>0</v>
      </c>
      <c r="J2583" s="21">
        <v>29.00203532616635</v>
      </c>
      <c r="K2583" s="21">
        <v>0.48336725543610581</v>
      </c>
      <c r="L2583" s="21">
        <v>-1.0000000000000004</v>
      </c>
      <c r="M2583" s="21">
        <v>-1.0000000000000004</v>
      </c>
      <c r="N2583" s="21">
        <v>9.6673451087221167</v>
      </c>
      <c r="O2583" s="21">
        <v>34.135677468627996</v>
      </c>
      <c r="P2583" s="21">
        <v>0.67618776181432549</v>
      </c>
      <c r="Q2583" s="21">
        <v>3.719230934540342</v>
      </c>
      <c r="R2583" s="21">
        <v>1.2799126432079799</v>
      </c>
      <c r="S2583" s="21">
        <v>0.33333333333333343</v>
      </c>
      <c r="T2583" s="21">
        <v>0.41286742503957752</v>
      </c>
      <c r="U2583" s="21">
        <v>0.288944446495076</v>
      </c>
      <c r="V2583" s="21">
        <v>5.766939187676531E-3</v>
      </c>
      <c r="W2583" s="21">
        <v>22.301795544782308</v>
      </c>
      <c r="X2583" s="21">
        <v>1.5327470157494116</v>
      </c>
      <c r="Y2583" s="21">
        <v>-1.0000000000000004</v>
      </c>
      <c r="Z2583" s="21">
        <v>-1.0000000000000004</v>
      </c>
      <c r="AA2583" s="21">
        <v>78.212275980189887</v>
      </c>
      <c r="AB2583" s="21">
        <v>0.2463417983289721</v>
      </c>
      <c r="AC2583" s="21">
        <v>0.47653666272336559</v>
      </c>
      <c r="AD2583" s="21">
        <v>0.3697328947916535</v>
      </c>
      <c r="AE2583" s="21">
        <v>54.630567792199543</v>
      </c>
      <c r="AF2583" s="21">
        <v>-1.0000000000000004</v>
      </c>
      <c r="AG2583" s="21">
        <v>-1.0000000000000004</v>
      </c>
      <c r="AH2583" s="21">
        <v>-1.0000000000000004</v>
      </c>
      <c r="AI2583" s="21">
        <v>-7.2574847850380327E-3</v>
      </c>
      <c r="AJ2583" s="21">
        <v>5.766939187676531E-3</v>
      </c>
      <c r="AK2583" s="21">
        <v>0.9176840645254889</v>
      </c>
      <c r="AL2583" s="21">
        <v>8.8145291712911161E-2</v>
      </c>
      <c r="AM2583" s="21">
        <v>-6.5893412778285556E-3</v>
      </c>
      <c r="AN2583" s="21">
        <v>0.43951088568398061</v>
      </c>
      <c r="AO2583" s="21">
        <v>4.4236867906817325</v>
      </c>
      <c r="AP2583" s="21">
        <v>11.428498600664064</v>
      </c>
      <c r="AQ2583" s="21">
        <v>51.303830870948659</v>
      </c>
      <c r="AR2583" s="21">
        <v>1.040912144055663</v>
      </c>
      <c r="AS2583" s="21">
        <v>2.016114271185518</v>
      </c>
      <c r="AT2583" s="21">
        <v>-1.0000000000000004</v>
      </c>
      <c r="AU2583" s="21">
        <v>-1.0000000000000004</v>
      </c>
      <c r="AV2583" s="21">
        <v>1.5392070550043691</v>
      </c>
      <c r="AW2583" s="21">
        <v>123.77645204948186</v>
      </c>
      <c r="AX2583" s="21">
        <v>124.2079962725488</v>
      </c>
      <c r="AY2583" s="21">
        <v>0.22559056824465507</v>
      </c>
      <c r="AZ2583" s="21">
        <v>69.376016035525268</v>
      </c>
      <c r="BA2583" s="26">
        <v>1568.3468316648928</v>
      </c>
    </row>
    <row r="2584" spans="1:100" x14ac:dyDescent="0.25">
      <c r="A2584">
        <v>5802</v>
      </c>
      <c r="B2584" t="s">
        <v>2864</v>
      </c>
      <c r="C2584" s="26">
        <v>3</v>
      </c>
      <c r="D2584" s="21">
        <v>3.9444338687208278</v>
      </c>
      <c r="E2584" s="21">
        <v>9.0315124485014678E-2</v>
      </c>
      <c r="F2584" s="21">
        <v>6.8158760680442854E-2</v>
      </c>
      <c r="G2584" s="21">
        <v>6.8158760680442854E-2</v>
      </c>
      <c r="H2584" s="21">
        <v>0.51123199774725159</v>
      </c>
      <c r="I2584" s="21">
        <v>0</v>
      </c>
      <c r="J2584" s="21">
        <v>30.673919864835103</v>
      </c>
      <c r="K2584" s="21">
        <v>0.51123199774725159</v>
      </c>
      <c r="L2584" s="21">
        <v>-1.0000000000000004</v>
      </c>
      <c r="M2584" s="21">
        <v>-1.0000000000000004</v>
      </c>
      <c r="N2584" s="21">
        <v>10.224639954945035</v>
      </c>
      <c r="O2584" s="21">
        <v>34.686512494236382</v>
      </c>
      <c r="P2584" s="21">
        <v>-0.14095438596208712</v>
      </c>
      <c r="Q2584" s="21">
        <v>-0.21831805377958413</v>
      </c>
      <c r="R2584" s="21">
        <v>-5.4073430917308457E-2</v>
      </c>
      <c r="S2584" s="21">
        <v>0.33333333333333337</v>
      </c>
      <c r="T2584" s="21">
        <v>0.42409271834202522</v>
      </c>
      <c r="U2584" s="21">
        <v>0.62016132374488764</v>
      </c>
      <c r="V2584" s="21">
        <v>5.3573783358995238E-4</v>
      </c>
      <c r="W2584" s="21">
        <v>34.675644620263355</v>
      </c>
      <c r="X2584" s="21">
        <v>2.8208131609178877</v>
      </c>
      <c r="Y2584" s="21">
        <v>-1.0000000000000004</v>
      </c>
      <c r="Z2584" s="21">
        <v>-1.0000000000000004</v>
      </c>
      <c r="AA2584" s="21">
        <v>71.187374251286585</v>
      </c>
      <c r="AB2584" s="21">
        <v>0.26140825696442949</v>
      </c>
      <c r="AC2584" s="21">
        <v>-2.262042057594519E-2</v>
      </c>
      <c r="AD2584" s="21">
        <v>0.49252822485032643</v>
      </c>
      <c r="AE2584" s="21">
        <v>36.565803061940535</v>
      </c>
      <c r="AF2584" s="21">
        <v>-1.0000000000000004</v>
      </c>
      <c r="AG2584" s="21">
        <v>-1.0000000000000004</v>
      </c>
      <c r="AH2584" s="21">
        <v>-1.0000000000000004</v>
      </c>
      <c r="AI2584" s="21">
        <v>0</v>
      </c>
      <c r="AJ2584" s="21">
        <v>5.3573783358995238E-4</v>
      </c>
      <c r="AK2584" s="21">
        <v>2.5907448379720747E-2</v>
      </c>
      <c r="AL2584" s="21">
        <v>-5.420042243222835E-3</v>
      </c>
      <c r="AM2584" s="21">
        <v>0.47802399495013292</v>
      </c>
      <c r="AN2584" s="21">
        <v>-3.7643791862331702E-2</v>
      </c>
      <c r="AO2584" s="21">
        <v>12.080137115651929</v>
      </c>
      <c r="AP2584" s="21">
        <v>-0.96819500777440559</v>
      </c>
      <c r="AQ2584" s="21">
        <v>65.349564485098483</v>
      </c>
      <c r="AR2584" s="21">
        <v>1.3781231132538367</v>
      </c>
      <c r="AS2584" s="21">
        <v>3.3320451586651409</v>
      </c>
      <c r="AT2584" s="21">
        <v>-1.0000000000000004</v>
      </c>
      <c r="AU2584" s="21">
        <v>-1.0000000000000004</v>
      </c>
      <c r="AV2584" s="21">
        <v>1.4085329763134483E-2</v>
      </c>
      <c r="AW2584" s="21">
        <v>104.90569173774863</v>
      </c>
      <c r="AX2584" s="21">
        <v>104.95926552110761</v>
      </c>
      <c r="AY2584" s="21">
        <v>0.24131857909479287</v>
      </c>
      <c r="AZ2584" s="21">
        <v>21.543350868435269</v>
      </c>
      <c r="BA2584" s="26">
        <v>1490.4972442106584</v>
      </c>
    </row>
    <row r="2585" spans="1:100" x14ac:dyDescent="0.25">
      <c r="A2585">
        <v>5803</v>
      </c>
      <c r="B2585" t="s">
        <v>2865</v>
      </c>
      <c r="C2585" s="26">
        <v>3</v>
      </c>
      <c r="D2585" s="21">
        <v>5.3422888245294056</v>
      </c>
      <c r="E2585" s="21">
        <v>-2.943445469744934E-2</v>
      </c>
      <c r="F2585" s="21">
        <v>3.5949015877803596</v>
      </c>
      <c r="G2585" s="21">
        <v>3.5949015877803596</v>
      </c>
      <c r="H2585" s="21">
        <v>0.34144701897187985</v>
      </c>
      <c r="I2585" s="21">
        <v>0</v>
      </c>
      <c r="J2585" s="21">
        <v>20.486821138312781</v>
      </c>
      <c r="K2585" s="21">
        <v>0.34144701897187985</v>
      </c>
      <c r="L2585" s="21">
        <v>-1.0000000000000013</v>
      </c>
      <c r="M2585" s="21">
        <v>-1.0000000000000013</v>
      </c>
      <c r="N2585" s="21">
        <v>6.8289403794375971</v>
      </c>
      <c r="O2585" s="21">
        <v>29.424011550622552</v>
      </c>
      <c r="P2585" s="21">
        <v>5.3074193246207838E-2</v>
      </c>
      <c r="Q2585" s="21">
        <v>4.808408107445274</v>
      </c>
      <c r="R2585" s="21">
        <v>1.441593643596575</v>
      </c>
      <c r="S2585" s="21">
        <v>0.33015081230594917</v>
      </c>
      <c r="T2585" s="21">
        <v>0.35109257722694004</v>
      </c>
      <c r="U2585" s="21">
        <v>0.32043085976209706</v>
      </c>
      <c r="V2585" s="21">
        <v>0.21876279062871098</v>
      </c>
      <c r="W2585" s="21">
        <v>35.159600838072741</v>
      </c>
      <c r="X2585" s="21">
        <v>2.9518557972752726</v>
      </c>
      <c r="Y2585" s="21">
        <v>-1.0000000000000013</v>
      </c>
      <c r="Z2585" s="21">
        <v>-1.0000000000000013</v>
      </c>
      <c r="AA2585" s="21">
        <v>77.54343053255154</v>
      </c>
      <c r="AB2585" s="21">
        <v>0.28101312158562453</v>
      </c>
      <c r="AC2585" s="21">
        <v>0.36758060607072673</v>
      </c>
      <c r="AD2585" s="21">
        <v>0.1702509933612931</v>
      </c>
      <c r="AE2585" s="21">
        <v>40.942236050882208</v>
      </c>
      <c r="AF2585" s="21">
        <v>-1.0000000000000013</v>
      </c>
      <c r="AG2585" s="21">
        <v>-1.0000000000000013</v>
      </c>
      <c r="AH2585" s="21">
        <v>-1.0000000000000013</v>
      </c>
      <c r="AI2585" s="21">
        <v>0</v>
      </c>
      <c r="AJ2585" s="21">
        <v>0.21876279062871098</v>
      </c>
      <c r="AK2585" s="21">
        <v>-3.9198205057998071E-2</v>
      </c>
      <c r="AL2585" s="21">
        <v>-1.0275995767809144E-3</v>
      </c>
      <c r="AM2585" s="21">
        <v>-0.13368513080920283</v>
      </c>
      <c r="AN2585" s="21">
        <v>0.35344281036190334</v>
      </c>
      <c r="AO2585" s="21">
        <v>-3.5381192955200613</v>
      </c>
      <c r="AP2585" s="21">
        <v>8.8309322611636798</v>
      </c>
      <c r="AQ2585" s="21">
        <v>55.64642197638549</v>
      </c>
      <c r="AR2585" s="21">
        <v>1.2204370399236983</v>
      </c>
      <c r="AS2585" s="21">
        <v>3.2933028162471514</v>
      </c>
      <c r="AT2585" s="21">
        <v>-1.0000000000000013</v>
      </c>
      <c r="AU2585" s="21">
        <v>-1.0000000000000013</v>
      </c>
      <c r="AV2585" s="21">
        <v>5.036495231376934</v>
      </c>
      <c r="AW2585" s="21">
        <v>115.79837434433777</v>
      </c>
      <c r="AX2585" s="21">
        <v>137.67465340720884</v>
      </c>
      <c r="AY2585" s="21">
        <v>0.20314864834913049</v>
      </c>
      <c r="AZ2585" s="21">
        <v>29.140081017961212</v>
      </c>
      <c r="BA2585" s="26">
        <v>1621.4547450277807</v>
      </c>
      <c r="CU2585" t="e">
        <v>#N/A</v>
      </c>
      <c r="CV2585" t="e">
        <v>#N/A</v>
      </c>
    </row>
    <row r="2586" spans="1:100" x14ac:dyDescent="0.25">
      <c r="A2586">
        <v>5804</v>
      </c>
      <c r="B2586" t="s">
        <v>2866</v>
      </c>
      <c r="C2586" s="26">
        <v>3</v>
      </c>
      <c r="D2586" s="21">
        <v>4.6926744422883973</v>
      </c>
      <c r="E2586" s="21">
        <v>0.4873908529352452</v>
      </c>
      <c r="F2586" s="21">
        <v>0.40117488543089019</v>
      </c>
      <c r="G2586" s="21">
        <v>0.5158558132785539</v>
      </c>
      <c r="H2586" s="21">
        <v>5.8296436625515785E-2</v>
      </c>
      <c r="I2586" s="21">
        <v>0</v>
      </c>
      <c r="J2586" s="21">
        <v>3.4977861975309468</v>
      </c>
      <c r="K2586" s="21">
        <v>5.8296436625515785E-2</v>
      </c>
      <c r="L2586" s="21">
        <v>-1.0000000000000009</v>
      </c>
      <c r="M2586" s="21">
        <v>-1.0000000000000009</v>
      </c>
      <c r="N2586" s="21">
        <v>1.1659287325103158</v>
      </c>
      <c r="O2586" s="21">
        <v>8.7063164530978963</v>
      </c>
      <c r="P2586" s="21">
        <v>0.5378914017651143</v>
      </c>
      <c r="Q2586" s="21">
        <v>2.8828307796206651</v>
      </c>
      <c r="R2586" s="21">
        <v>1.0409573037930864</v>
      </c>
      <c r="S2586" s="21">
        <v>0.33333333333333365</v>
      </c>
      <c r="T2586" s="21">
        <v>0.28832231554762466</v>
      </c>
      <c r="U2586" s="21">
        <v>0.11328305816361144</v>
      </c>
      <c r="V2586" s="21">
        <v>-1.9193039729866867E-3</v>
      </c>
      <c r="W2586" s="21">
        <v>26.988918657842689</v>
      </c>
      <c r="X2586" s="21">
        <v>0.93999987884409897</v>
      </c>
      <c r="Y2586" s="21">
        <v>-1.0000000000000009</v>
      </c>
      <c r="Z2586" s="21">
        <v>-1.0000000000000009</v>
      </c>
      <c r="AA2586" s="21">
        <v>87.232090903549121</v>
      </c>
      <c r="AB2586" s="21">
        <v>0.30350196369772564</v>
      </c>
      <c r="AC2586" s="21">
        <v>0.45803553458833529</v>
      </c>
      <c r="AD2586" s="21">
        <v>0.42250680055220563</v>
      </c>
      <c r="AE2586" s="21">
        <v>59.202214941913326</v>
      </c>
      <c r="AF2586" s="21">
        <v>-1.0000000000000009</v>
      </c>
      <c r="AG2586" s="21">
        <v>-1.0000000000000009</v>
      </c>
      <c r="AH2586" s="21">
        <v>-1.0000000000000009</v>
      </c>
      <c r="AI2586" s="21">
        <v>0</v>
      </c>
      <c r="AJ2586" s="21">
        <v>-1.9193039729866867E-3</v>
      </c>
      <c r="AK2586" s="21">
        <v>0.21982329226907546</v>
      </c>
      <c r="AL2586" s="21">
        <v>0.12174304334756589</v>
      </c>
      <c r="AM2586" s="21">
        <v>-8.1530926266527193E-2</v>
      </c>
      <c r="AN2586" s="21">
        <v>0.22828159206408447</v>
      </c>
      <c r="AO2586" s="21">
        <v>-0.93915669531780266</v>
      </c>
      <c r="AP2586" s="21">
        <v>6.3157550183399405</v>
      </c>
      <c r="AQ2586" s="21">
        <v>30.486704855373638</v>
      </c>
      <c r="AR2586" s="21">
        <v>0.73301940307158309</v>
      </c>
      <c r="AS2586" s="21">
        <v>0.99829631546961528</v>
      </c>
      <c r="AT2586" s="21">
        <v>-1.0000000000000009</v>
      </c>
      <c r="AU2586" s="21">
        <v>-1.0000000000000009</v>
      </c>
      <c r="AV2586" s="21">
        <v>1.5568131170716402</v>
      </c>
      <c r="AW2586" s="21">
        <v>102.25416237498688</v>
      </c>
      <c r="AX2586" s="21">
        <v>102.06223197768821</v>
      </c>
      <c r="AY2586" s="21">
        <v>0.23702306359985525</v>
      </c>
      <c r="AZ2586" s="21">
        <v>19.10973556268733</v>
      </c>
      <c r="BA2586" s="26">
        <v>1485.5392727107944</v>
      </c>
    </row>
    <row r="2587" spans="1:100" x14ac:dyDescent="0.25">
      <c r="A2587">
        <v>5805</v>
      </c>
      <c r="B2587" t="s">
        <v>2867</v>
      </c>
      <c r="C2587" s="26">
        <v>3</v>
      </c>
      <c r="D2587" s="21">
        <v>3.927927389849569</v>
      </c>
      <c r="E2587" s="21">
        <v>-5.47261810898894E-2</v>
      </c>
      <c r="F2587" s="21">
        <v>-0.37043313234113523</v>
      </c>
      <c r="G2587" s="21">
        <v>-0.38728739867880674</v>
      </c>
      <c r="H2587" s="21">
        <v>0.37165153680919938</v>
      </c>
      <c r="I2587" s="21">
        <v>0</v>
      </c>
      <c r="J2587" s="21">
        <v>22.299092208551965</v>
      </c>
      <c r="K2587" s="21">
        <v>0.37165153680919938</v>
      </c>
      <c r="L2587" s="21">
        <v>-0.99999999999999978</v>
      </c>
      <c r="M2587" s="21">
        <v>-0.99999999999999978</v>
      </c>
      <c r="N2587" s="21">
        <v>7.4330307361839871</v>
      </c>
      <c r="O2587" s="21">
        <v>25.839732199722722</v>
      </c>
      <c r="P2587" s="21">
        <v>2.9315454701272863</v>
      </c>
      <c r="Q2587" s="21">
        <v>-0.63289714903706251</v>
      </c>
      <c r="R2587" s="21">
        <v>7.4632350529493546E-2</v>
      </c>
      <c r="S2587" s="21">
        <v>0.33333333333333365</v>
      </c>
      <c r="T2587" s="21">
        <v>0.41966167200921245</v>
      </c>
      <c r="U2587" s="21">
        <v>0.21455406358181917</v>
      </c>
      <c r="V2587" s="21">
        <v>0</v>
      </c>
      <c r="W2587" s="21">
        <v>23.835901284606628</v>
      </c>
      <c r="X2587" s="21">
        <v>1.4647744584768467</v>
      </c>
      <c r="Y2587" s="21">
        <v>-0.99999999999999978</v>
      </c>
      <c r="Z2587" s="21">
        <v>-0.99999999999999978</v>
      </c>
      <c r="AA2587" s="21">
        <v>42.427499377572012</v>
      </c>
      <c r="AB2587" s="21">
        <v>0.37393650553647023</v>
      </c>
      <c r="AC2587" s="21">
        <v>-0.15859752604409669</v>
      </c>
      <c r="AD2587" s="21">
        <v>0.15500033535634397</v>
      </c>
      <c r="AE2587" s="21">
        <v>18.516965742435868</v>
      </c>
      <c r="AF2587" s="21">
        <v>-0.99999999999999978</v>
      </c>
      <c r="AG2587" s="21">
        <v>-0.99999999999999978</v>
      </c>
      <c r="AH2587" s="21">
        <v>-0.99999999999999978</v>
      </c>
      <c r="AI2587" s="21">
        <v>0</v>
      </c>
      <c r="AJ2587" s="21">
        <v>0</v>
      </c>
      <c r="AK2587" s="21">
        <v>0.49776679529622153</v>
      </c>
      <c r="AL2587" s="21">
        <v>0.16896177370936094</v>
      </c>
      <c r="AM2587" s="21">
        <v>0.39890464237555961</v>
      </c>
      <c r="AN2587" s="21">
        <v>8.8530766723400184E-3</v>
      </c>
      <c r="AO2587" s="21">
        <v>12.461450035870097</v>
      </c>
      <c r="AP2587" s="21">
        <v>1.0661357853553035</v>
      </c>
      <c r="AQ2587" s="21">
        <v>46.134993493158603</v>
      </c>
      <c r="AR2587" s="21">
        <v>0.96754906892436476</v>
      </c>
      <c r="AS2587" s="21">
        <v>1.8364259952860456</v>
      </c>
      <c r="AT2587" s="21">
        <v>-0.99999999999999978</v>
      </c>
      <c r="AU2587" s="21">
        <v>-0.99999999999999978</v>
      </c>
      <c r="AV2587" s="21">
        <v>-0.31265504814931311</v>
      </c>
      <c r="AW2587" s="21">
        <v>69.333367362650051</v>
      </c>
      <c r="AX2587" s="21">
        <v>69.333367362650051</v>
      </c>
      <c r="AY2587" s="21">
        <v>-0.14609297823314843</v>
      </c>
      <c r="AZ2587" s="21">
        <v>-38.448783047658139</v>
      </c>
      <c r="BA2587" s="26">
        <v>1453.7490976809229</v>
      </c>
    </row>
    <row r="2588" spans="1:100" x14ac:dyDescent="0.25">
      <c r="A2588">
        <v>5806</v>
      </c>
      <c r="B2588" t="s">
        <v>2868</v>
      </c>
      <c r="C2588" s="26">
        <v>3</v>
      </c>
      <c r="D2588" s="21">
        <v>5.174228346947249</v>
      </c>
      <c r="E2588" s="21">
        <v>-1.8931169734268484E-2</v>
      </c>
      <c r="F2588" s="21">
        <v>2.2165217189328086</v>
      </c>
      <c r="G2588" s="21">
        <v>2.2165217189328086</v>
      </c>
      <c r="H2588" s="21">
        <v>0.16991048108337042</v>
      </c>
      <c r="I2588" s="21">
        <v>0</v>
      </c>
      <c r="J2588" s="21">
        <v>10.194628865002217</v>
      </c>
      <c r="K2588" s="21">
        <v>0.16991048108337042</v>
      </c>
      <c r="L2588" s="21">
        <v>-0.99999999999999967</v>
      </c>
      <c r="M2588" s="21">
        <v>-0.99999999999999967</v>
      </c>
      <c r="N2588" s="21">
        <v>3.3982096216674078</v>
      </c>
      <c r="O2588" s="21">
        <v>17.585378930882278</v>
      </c>
      <c r="P2588" s="21">
        <v>-0.36749576660184552</v>
      </c>
      <c r="Q2588" s="21">
        <v>1.1271928857058382</v>
      </c>
      <c r="R2588" s="21">
        <v>0.36686209382041018</v>
      </c>
      <c r="S2588" s="21">
        <v>0.33333333333333304</v>
      </c>
      <c r="T2588" s="21">
        <v>0.24024556070959233</v>
      </c>
      <c r="U2588" s="21">
        <v>6.8843083662894183E-2</v>
      </c>
      <c r="V2588" s="21">
        <v>-2.1284643238864416E-3</v>
      </c>
      <c r="W2588" s="21">
        <v>18.815321291942528</v>
      </c>
      <c r="X2588" s="21">
        <v>0.57255868302261415</v>
      </c>
      <c r="Y2588" s="21">
        <v>-0.99999999999999967</v>
      </c>
      <c r="Z2588" s="21">
        <v>-0.99999999999999967</v>
      </c>
      <c r="AA2588" s="21">
        <v>33.330140841586527</v>
      </c>
      <c r="AB2588" s="21">
        <v>0.17323474114039686</v>
      </c>
      <c r="AC2588" s="21">
        <v>9.0740671975174908E-2</v>
      </c>
      <c r="AD2588" s="21">
        <v>1.8983736000900194E-2</v>
      </c>
      <c r="AE2588" s="21">
        <v>14.147957455823601</v>
      </c>
      <c r="AF2588" s="21">
        <v>-0.99999999999999967</v>
      </c>
      <c r="AG2588" s="21">
        <v>-0.99999999999999967</v>
      </c>
      <c r="AH2588" s="21">
        <v>-0.99999999999999967</v>
      </c>
      <c r="AI2588" s="21">
        <v>9.6467077640447263E-2</v>
      </c>
      <c r="AJ2588" s="21">
        <v>-2.1284643238864416E-3</v>
      </c>
      <c r="AK2588" s="21">
        <v>-4.73310965719239E-2</v>
      </c>
      <c r="AL2588" s="21">
        <v>-8.5816857788888715E-2</v>
      </c>
      <c r="AM2588" s="21">
        <v>-0.15066919065974049</v>
      </c>
      <c r="AN2588" s="21">
        <v>-8.1744720952236047E-2</v>
      </c>
      <c r="AO2588" s="21">
        <v>-4.0033852493531326</v>
      </c>
      <c r="AP2588" s="21">
        <v>-2.4727023127503442</v>
      </c>
      <c r="AQ2588" s="21">
        <v>29.009950156944736</v>
      </c>
      <c r="AR2588" s="21">
        <v>0.64029351338193308</v>
      </c>
      <c r="AS2588" s="21">
        <v>0.74246916410598396</v>
      </c>
      <c r="AT2588" s="21">
        <v>-0.99999999999999967</v>
      </c>
      <c r="AU2588" s="21">
        <v>-0.99999999999999967</v>
      </c>
      <c r="AV2588" s="21">
        <v>2.5833838127532198</v>
      </c>
      <c r="AW2588" s="21">
        <v>48.442817459718462</v>
      </c>
      <c r="AX2588" s="21">
        <v>50.159312580138767</v>
      </c>
      <c r="AY2588" s="21">
        <v>8.736562933427805E-2</v>
      </c>
      <c r="AZ2588" s="21">
        <v>-14.361607986110727</v>
      </c>
      <c r="BA2588" s="26">
        <v>1419.3611839522837</v>
      </c>
    </row>
    <row r="2589" spans="1:100" x14ac:dyDescent="0.25">
      <c r="A2589">
        <v>5809</v>
      </c>
      <c r="B2589" t="s">
        <v>2869</v>
      </c>
      <c r="C2589" s="26">
        <v>3</v>
      </c>
      <c r="D2589" s="21">
        <v>4.6867627190039887</v>
      </c>
      <c r="E2589" s="21">
        <v>-1.8422721385163252E-2</v>
      </c>
      <c r="F2589" s="21">
        <v>0.31572972397890542</v>
      </c>
      <c r="G2589" s="21">
        <v>0.31572972397890542</v>
      </c>
      <c r="H2589" s="21">
        <v>0.11569824363458854</v>
      </c>
      <c r="I2589" s="21">
        <v>0</v>
      </c>
      <c r="J2589" s="21">
        <v>6.9418946180753096</v>
      </c>
      <c r="K2589" s="21">
        <v>0.11569824363458854</v>
      </c>
      <c r="L2589" s="21">
        <v>-0.99999999999999811</v>
      </c>
      <c r="M2589" s="21">
        <v>-0.99999999999999811</v>
      </c>
      <c r="N2589" s="21">
        <v>2.313964872691769</v>
      </c>
      <c r="O2589" s="21">
        <v>11.944387061058203</v>
      </c>
      <c r="P2589" s="21">
        <v>0.84248960128991301</v>
      </c>
      <c r="Q2589" s="21">
        <v>-0.14062377132611964</v>
      </c>
      <c r="R2589" s="21">
        <v>6.694982381282083E-2</v>
      </c>
      <c r="S2589" s="21">
        <v>0.3333333333333327</v>
      </c>
      <c r="T2589" s="21">
        <v>0.26441352856970957</v>
      </c>
      <c r="U2589" s="21">
        <v>-8.6468593467142613E-2</v>
      </c>
      <c r="V2589" s="21">
        <v>-4.1301075860545912E-3</v>
      </c>
      <c r="W2589" s="21">
        <v>15.657996688610275</v>
      </c>
      <c r="X2589" s="21">
        <v>5.544402358481984E-3</v>
      </c>
      <c r="Y2589" s="21">
        <v>-0.99999999999999811</v>
      </c>
      <c r="Z2589" s="21">
        <v>-0.99999999999999811</v>
      </c>
      <c r="AA2589" s="21">
        <v>46.949726284265004</v>
      </c>
      <c r="AB2589" s="21">
        <v>0.44433664064287204</v>
      </c>
      <c r="AC2589" s="21">
        <v>0.19830295564267258</v>
      </c>
      <c r="AD2589" s="21">
        <v>-1.8144000848706016E-2</v>
      </c>
      <c r="AE2589" s="21">
        <v>31.224779771841941</v>
      </c>
      <c r="AF2589" s="21">
        <v>-0.99999999999999811</v>
      </c>
      <c r="AG2589" s="21">
        <v>-0.99999999999999811</v>
      </c>
      <c r="AH2589" s="21">
        <v>-0.99999999999999811</v>
      </c>
      <c r="AI2589" s="21">
        <v>0</v>
      </c>
      <c r="AJ2589" s="21">
        <v>-4.1301075860545912E-3</v>
      </c>
      <c r="AK2589" s="21">
        <v>0.13750365638911305</v>
      </c>
      <c r="AL2589" s="21">
        <v>0.41621756949107669</v>
      </c>
      <c r="AM2589" s="21">
        <v>-0.20794140365679911</v>
      </c>
      <c r="AN2589" s="21">
        <v>-3.5465110462150562E-2</v>
      </c>
      <c r="AO2589" s="21">
        <v>-4.511016809474409</v>
      </c>
      <c r="AP2589" s="21">
        <v>1.1944600859016201</v>
      </c>
      <c r="AQ2589" s="21">
        <v>22.599891306685585</v>
      </c>
      <c r="AR2589" s="21">
        <v>0.50714816084984493</v>
      </c>
      <c r="AS2589" s="21">
        <v>0.12124264599307046</v>
      </c>
      <c r="AT2589" s="21">
        <v>-0.99999999999999811</v>
      </c>
      <c r="AU2589" s="21">
        <v>-0.99999999999999811</v>
      </c>
      <c r="AV2589" s="21">
        <v>0.3826795477917263</v>
      </c>
      <c r="AW2589" s="21">
        <v>60.088573431224837</v>
      </c>
      <c r="AX2589" s="21">
        <v>59.675562672619343</v>
      </c>
      <c r="AY2589" s="21">
        <v>-8.4844706953171492E-2</v>
      </c>
      <c r="AZ2589" s="21">
        <v>-7.6455115463343084</v>
      </c>
      <c r="BA2589" s="26">
        <v>1434.2902426328353</v>
      </c>
    </row>
    <row r="2590" spans="1:100" x14ac:dyDescent="0.25">
      <c r="A2590">
        <v>5810</v>
      </c>
      <c r="B2590" t="s">
        <v>2870</v>
      </c>
      <c r="C2590" s="26">
        <v>2</v>
      </c>
      <c r="D2590" s="21">
        <v>4.3792963727011998</v>
      </c>
      <c r="E2590" s="21">
        <v>0.14379898240682976</v>
      </c>
      <c r="F2590" s="21">
        <v>0.43501245193261484</v>
      </c>
      <c r="G2590" s="21">
        <v>0.44465475380728559</v>
      </c>
      <c r="H2590" s="21">
        <v>0.14421751250972117</v>
      </c>
      <c r="I2590" s="21">
        <v>0</v>
      </c>
      <c r="J2590" s="21">
        <v>8.6530507505832706</v>
      </c>
      <c r="K2590" s="21">
        <v>0.14421751250972117</v>
      </c>
      <c r="L2590" s="21">
        <v>-1</v>
      </c>
      <c r="M2590" s="21">
        <v>-1</v>
      </c>
      <c r="N2590" s="21">
        <v>2.8843502501944234</v>
      </c>
      <c r="O2590" s="21">
        <v>12.833126113378135</v>
      </c>
      <c r="P2590" s="21">
        <v>0.89604326489491859</v>
      </c>
      <c r="Q2590" s="21">
        <v>2.3825447589834439</v>
      </c>
      <c r="R2590" s="21">
        <v>0.78403546971962168</v>
      </c>
      <c r="S2590" s="21">
        <v>0.34181306661924621</v>
      </c>
      <c r="T2590" s="21">
        <v>0.33221691833634875</v>
      </c>
      <c r="U2590" s="21">
        <v>0.13710546100007837</v>
      </c>
      <c r="V2590" s="21">
        <v>8.4982775182610472E-3</v>
      </c>
      <c r="W2590" s="21">
        <v>28.072118145119742</v>
      </c>
      <c r="X2590" s="21">
        <v>1.0784506163466834</v>
      </c>
      <c r="Y2590" s="21">
        <v>-1</v>
      </c>
      <c r="Z2590" s="21">
        <v>-1</v>
      </c>
      <c r="AA2590" s="21">
        <v>50.143890487796696</v>
      </c>
      <c r="AB2590" s="21">
        <v>0.18415171365677713</v>
      </c>
      <c r="AC2590" s="21">
        <v>0.1843906639741503</v>
      </c>
      <c r="AD2590" s="21">
        <v>0.17922605328597135</v>
      </c>
      <c r="AE2590" s="21">
        <v>23.768846977497851</v>
      </c>
      <c r="AF2590" s="21">
        <v>-1</v>
      </c>
      <c r="AG2590" s="21">
        <v>-1</v>
      </c>
      <c r="AH2590" s="21">
        <v>-1</v>
      </c>
      <c r="AI2590" s="21">
        <v>4.3929325677694222E-3</v>
      </c>
      <c r="AJ2590" s="21">
        <v>8.4982775182610472E-3</v>
      </c>
      <c r="AK2590" s="21">
        <v>1.0052669607341608E-2</v>
      </c>
      <c r="AL2590" s="21">
        <v>0.16177528738190572</v>
      </c>
      <c r="AM2590" s="21">
        <v>3.3629906006989591E-3</v>
      </c>
      <c r="AN2590" s="21">
        <v>0.18007786961435479</v>
      </c>
      <c r="AO2590" s="21">
        <v>0.47265416514936609</v>
      </c>
      <c r="AP2590" s="21">
        <v>4.9725071251732142</v>
      </c>
      <c r="AQ2590" s="21">
        <v>33.507348866364723</v>
      </c>
      <c r="AR2590" s="21">
        <v>0.78302613161196544</v>
      </c>
      <c r="AS2590" s="21">
        <v>1.1736573827996621</v>
      </c>
      <c r="AT2590" s="21">
        <v>-1</v>
      </c>
      <c r="AU2590" s="21">
        <v>-1</v>
      </c>
      <c r="AV2590" s="21">
        <v>1.0921629834777073</v>
      </c>
      <c r="AW2590" s="21">
        <v>63.230843635791118</v>
      </c>
      <c r="AX2590" s="21">
        <v>63.454953197579613</v>
      </c>
      <c r="AY2590" s="21">
        <v>0.2314195884415457</v>
      </c>
      <c r="AZ2590" s="21">
        <v>11.344227577212736</v>
      </c>
      <c r="BA2590" s="26">
        <v>1466.6498270561967</v>
      </c>
    </row>
    <row r="2591" spans="1:100" x14ac:dyDescent="0.25">
      <c r="A2591">
        <v>5811</v>
      </c>
      <c r="B2591" t="s">
        <v>2871</v>
      </c>
      <c r="C2591" s="26">
        <v>3</v>
      </c>
      <c r="D2591" s="21">
        <v>4.039268723836777</v>
      </c>
      <c r="E2591" s="21">
        <v>0</v>
      </c>
      <c r="F2591" s="21">
        <v>0.28245406896544956</v>
      </c>
      <c r="G2591" s="21">
        <v>0.28245406896544956</v>
      </c>
      <c r="H2591" s="21">
        <v>-4.8466680998607257E-3</v>
      </c>
      <c r="I2591" s="21">
        <v>0</v>
      </c>
      <c r="J2591" s="21">
        <v>-0.29080008599164447</v>
      </c>
      <c r="K2591" s="21">
        <v>-4.8466680998607257E-3</v>
      </c>
      <c r="L2591" s="21">
        <v>-1.0000000000000002</v>
      </c>
      <c r="M2591" s="21">
        <v>-1.0000000000000002</v>
      </c>
      <c r="N2591" s="21">
        <v>-9.6933361997215417E-2</v>
      </c>
      <c r="O2591" s="21">
        <v>4.0309227068105828</v>
      </c>
      <c r="P2591" s="21">
        <v>-1.6178368958632838E-2</v>
      </c>
      <c r="Q2591" s="21">
        <v>0.17502869613586136</v>
      </c>
      <c r="R2591" s="21">
        <v>3.0767255878999568E-2</v>
      </c>
      <c r="S2591" s="21">
        <v>0.33333333333333348</v>
      </c>
      <c r="T2591" s="21">
        <v>0.36407837378122987</v>
      </c>
      <c r="U2591" s="21">
        <v>6.8770889527608153E-2</v>
      </c>
      <c r="V2591" s="21">
        <v>-1.9353212626965238E-2</v>
      </c>
      <c r="W2591" s="21">
        <v>30.067042084602686</v>
      </c>
      <c r="X2591" s="21">
        <v>0.88885115591621733</v>
      </c>
      <c r="Y2591" s="21">
        <v>-1.0000000000000002</v>
      </c>
      <c r="Z2591" s="21">
        <v>-1.0000000000000002</v>
      </c>
      <c r="AA2591" s="21">
        <v>41.784749871938203</v>
      </c>
      <c r="AB2591" s="21">
        <v>7.251478316446025E-2</v>
      </c>
      <c r="AC2591" s="21">
        <v>0.27743008499467636</v>
      </c>
      <c r="AD2591" s="21">
        <v>-0.11620605753000565</v>
      </c>
      <c r="AE2591" s="21">
        <v>11.686940531456552</v>
      </c>
      <c r="AF2591" s="21">
        <v>-1.0000000000000002</v>
      </c>
      <c r="AG2591" s="21">
        <v>-1.0000000000000002</v>
      </c>
      <c r="AH2591" s="21">
        <v>-1.0000000000000002</v>
      </c>
      <c r="AI2591" s="21">
        <v>0</v>
      </c>
      <c r="AJ2591" s="21">
        <v>-1.9353212626965238E-2</v>
      </c>
      <c r="AK2591" s="21">
        <v>0.2622303447684815</v>
      </c>
      <c r="AL2591" s="21">
        <v>0.26404142889837406</v>
      </c>
      <c r="AM2591" s="21">
        <v>9.674341213117478E-2</v>
      </c>
      <c r="AN2591" s="21">
        <v>0.35559101326841991</v>
      </c>
      <c r="AO2591" s="21">
        <v>3.7297370271217765</v>
      </c>
      <c r="AP2591" s="21">
        <v>10.20998247620237</v>
      </c>
      <c r="AQ2591" s="21">
        <v>29.776241998611027</v>
      </c>
      <c r="AR2591" s="21">
        <v>0.74682938401520604</v>
      </c>
      <c r="AS2591" s="21">
        <v>0.88400448781635632</v>
      </c>
      <c r="AT2591" s="21">
        <v>-1.0000000000000002</v>
      </c>
      <c r="AU2591" s="21">
        <v>-1.0000000000000002</v>
      </c>
      <c r="AV2591" s="21">
        <v>0.3132213248444492</v>
      </c>
      <c r="AW2591" s="21">
        <v>56.025655054951145</v>
      </c>
      <c r="AX2591" s="21">
        <v>54.090333792254619</v>
      </c>
      <c r="AY2591" s="21">
        <v>-3.9420314135602499E-2</v>
      </c>
      <c r="AZ2591" s="21">
        <v>-47.413511173141302</v>
      </c>
      <c r="BA2591" s="26">
        <v>1413.9200662788865</v>
      </c>
    </row>
    <row r="2592" spans="1:100" x14ac:dyDescent="0.25">
      <c r="A2592">
        <v>5813</v>
      </c>
      <c r="B2592" t="s">
        <v>2872</v>
      </c>
      <c r="C2592" s="26">
        <v>3</v>
      </c>
      <c r="D2592" s="21">
        <v>3.4444482855060645</v>
      </c>
      <c r="E2592" s="21">
        <v>2.7568004909137557E-2</v>
      </c>
      <c r="F2592" s="21">
        <v>0.64497563929308899</v>
      </c>
      <c r="G2592" s="21">
        <v>0.64270055727770803</v>
      </c>
      <c r="H2592" s="21">
        <v>8.0481836277284557E-2</v>
      </c>
      <c r="I2592" s="21">
        <v>0</v>
      </c>
      <c r="J2592" s="21">
        <v>4.8289101766370752</v>
      </c>
      <c r="K2592" s="21">
        <v>8.0481836277284557E-2</v>
      </c>
      <c r="L2592" s="21">
        <v>-1.0000000000000007</v>
      </c>
      <c r="M2592" s="21">
        <v>-1.0000000000000007</v>
      </c>
      <c r="N2592" s="21">
        <v>1.6096367255456907</v>
      </c>
      <c r="O2592" s="21">
        <v>8.9160590194208567</v>
      </c>
      <c r="P2592" s="21">
        <v>0.45404407168869282</v>
      </c>
      <c r="Q2592" s="21">
        <v>0.23966182889144316</v>
      </c>
      <c r="R2592" s="21">
        <v>8.1626247888553105E-2</v>
      </c>
      <c r="S2592" s="21">
        <v>0.33333333333333359</v>
      </c>
      <c r="T2592" s="21">
        <v>0.34555478134875861</v>
      </c>
      <c r="U2592" s="21">
        <v>0.23430579504626972</v>
      </c>
      <c r="V2592" s="21">
        <v>3.6680419822054333E-2</v>
      </c>
      <c r="W2592" s="21">
        <v>34.775699730925261</v>
      </c>
      <c r="X2592" s="21">
        <v>1.7679334255376373</v>
      </c>
      <c r="Y2592" s="21">
        <v>-1.0000000000000007</v>
      </c>
      <c r="Z2592" s="21">
        <v>-1.0000000000000007</v>
      </c>
      <c r="AA2592" s="21">
        <v>79.284925099458945</v>
      </c>
      <c r="AB2592" s="21">
        <v>0.39865015187936303</v>
      </c>
      <c r="AC2592" s="21">
        <v>0.11421605323126637</v>
      </c>
      <c r="AD2592" s="21">
        <v>0.37568577730227298</v>
      </c>
      <c r="AE2592" s="21">
        <v>44.427599120645127</v>
      </c>
      <c r="AF2592" s="21">
        <v>-1.0000000000000007</v>
      </c>
      <c r="AG2592" s="21">
        <v>-1.0000000000000007</v>
      </c>
      <c r="AH2592" s="21">
        <v>-1.0000000000000007</v>
      </c>
      <c r="AI2592" s="21">
        <v>0</v>
      </c>
      <c r="AJ2592" s="21">
        <v>3.6680419822054333E-2</v>
      </c>
      <c r="AK2592" s="21">
        <v>-4.5633324500082024E-3</v>
      </c>
      <c r="AL2592" s="21">
        <v>-2.9908330554893416E-2</v>
      </c>
      <c r="AM2592" s="21">
        <v>4.4620054745564235E-2</v>
      </c>
      <c r="AN2592" s="21">
        <v>-7.5589457350978106E-2</v>
      </c>
      <c r="AO2592" s="21">
        <v>1.0926847063890639</v>
      </c>
      <c r="AP2592" s="21">
        <v>-2.03927808654892</v>
      </c>
      <c r="AQ2592" s="21">
        <v>39.604609907562342</v>
      </c>
      <c r="AR2592" s="21">
        <v>0.94987432955041551</v>
      </c>
      <c r="AS2592" s="21">
        <v>1.8484152618149212</v>
      </c>
      <c r="AT2592" s="21">
        <v>-1.0000000000000007</v>
      </c>
      <c r="AU2592" s="21">
        <v>-1.0000000000000007</v>
      </c>
      <c r="AV2592" s="21">
        <v>0.72432680516626113</v>
      </c>
      <c r="AW2592" s="21">
        <v>86.161706032330869</v>
      </c>
      <c r="AX2592" s="21">
        <v>89.829748014536264</v>
      </c>
      <c r="AY2592" s="21">
        <v>0.18872307516861664</v>
      </c>
      <c r="AZ2592" s="21">
        <v>18.570584199476887</v>
      </c>
      <c r="BA2592" s="26">
        <v>1529.90342078191</v>
      </c>
    </row>
    <row r="2593" spans="1:100" x14ac:dyDescent="0.25">
      <c r="A2593">
        <v>5814</v>
      </c>
      <c r="B2593" t="s">
        <v>2873</v>
      </c>
      <c r="C2593" s="26">
        <v>3</v>
      </c>
      <c r="D2593" s="21">
        <v>4.5423241637032596</v>
      </c>
      <c r="E2593" s="21">
        <v>-1.5495417129331654E-3</v>
      </c>
      <c r="F2593" s="21">
        <v>-2.7254884908790439E-3</v>
      </c>
      <c r="G2593" s="21">
        <v>-1.1821775532037592E-2</v>
      </c>
      <c r="H2593" s="21">
        <v>-4.4723031739507299E-2</v>
      </c>
      <c r="I2593" s="21">
        <v>0</v>
      </c>
      <c r="J2593" s="21">
        <v>-2.6833819043704388</v>
      </c>
      <c r="K2593" s="21">
        <v>-4.4723031739507299E-2</v>
      </c>
      <c r="L2593" s="21">
        <v>-0.99999999999999867</v>
      </c>
      <c r="M2593" s="21">
        <v>-0.99999999999999867</v>
      </c>
      <c r="N2593" s="21">
        <v>-0.8944606347901467</v>
      </c>
      <c r="O2593" s="21">
        <v>1.8471204838007729</v>
      </c>
      <c r="P2593" s="21">
        <v>-0.89672591600768192</v>
      </c>
      <c r="Q2593" s="21">
        <v>-0.2190052316060174</v>
      </c>
      <c r="R2593" s="21">
        <v>-0.1672211574416948</v>
      </c>
      <c r="S2593" s="21">
        <v>0.23410057765348069</v>
      </c>
      <c r="T2593" s="21">
        <v>0.1881141239774288</v>
      </c>
      <c r="U2593" s="21">
        <v>6.4915218802632013E-2</v>
      </c>
      <c r="V2593" s="21">
        <v>3.3929067379221231E-2</v>
      </c>
      <c r="W2593" s="21">
        <v>22.631280782090787</v>
      </c>
      <c r="X2593" s="21">
        <v>0.78576541727265004</v>
      </c>
      <c r="Y2593" s="21">
        <v>-0.99999999999999867</v>
      </c>
      <c r="Z2593" s="21">
        <v>-0.99999999999999867</v>
      </c>
      <c r="AA2593" s="21">
        <v>18.28067247172272</v>
      </c>
      <c r="AB2593" s="21">
        <v>4.0431599804015256E-2</v>
      </c>
      <c r="AC2593" s="21">
        <v>-0.16899278252390029</v>
      </c>
      <c r="AD2593" s="21">
        <v>4.4893439661357309E-2</v>
      </c>
      <c r="AE2593" s="21">
        <v>-4.1833871529263904</v>
      </c>
      <c r="AF2593" s="21">
        <v>-0.99999999999999867</v>
      </c>
      <c r="AG2593" s="21">
        <v>-0.99999999999999867</v>
      </c>
      <c r="AH2593" s="21">
        <v>-0.99999999999999867</v>
      </c>
      <c r="AI2593" s="21">
        <v>0</v>
      </c>
      <c r="AJ2593" s="21">
        <v>3.3929067379221231E-2</v>
      </c>
      <c r="AK2593" s="21">
        <v>8.4074698431762553E-3</v>
      </c>
      <c r="AL2593" s="21">
        <v>0.36035393658044851</v>
      </c>
      <c r="AM2593" s="21">
        <v>0.54395293251026799</v>
      </c>
      <c r="AN2593" s="21">
        <v>-0.10641869374970039</v>
      </c>
      <c r="AO2593" s="21">
        <v>13.640860661972582</v>
      </c>
      <c r="AP2593" s="21">
        <v>-0.85869766084026755</v>
      </c>
      <c r="AQ2593" s="21">
        <v>19.947898877720363</v>
      </c>
      <c r="AR2593" s="21">
        <v>0.52105898781276228</v>
      </c>
      <c r="AS2593" s="21">
        <v>0.74104238553314261</v>
      </c>
      <c r="AT2593" s="21">
        <v>-0.99999999999999867</v>
      </c>
      <c r="AU2593" s="21">
        <v>-0.99999999999999867</v>
      </c>
      <c r="AV2593" s="21">
        <v>-0.17904293297373236</v>
      </c>
      <c r="AW2593" s="21">
        <v>19.269095294683233</v>
      </c>
      <c r="AX2593" s="21">
        <v>22.662002032605344</v>
      </c>
      <c r="AY2593" s="21">
        <v>-0.1400382655487831</v>
      </c>
      <c r="AZ2593" s="21">
        <v>-54.110659647889413</v>
      </c>
      <c r="BA2593" s="26">
        <v>1336.3760774054165</v>
      </c>
    </row>
    <row r="2594" spans="1:100" x14ac:dyDescent="0.25">
      <c r="A2594">
        <v>5816</v>
      </c>
      <c r="B2594" t="s">
        <v>2874</v>
      </c>
      <c r="C2594" s="26">
        <v>3</v>
      </c>
      <c r="D2594" s="21">
        <v>5.1083932719622256</v>
      </c>
      <c r="E2594" s="21">
        <v>0.37877276122608744</v>
      </c>
      <c r="F2594" s="21">
        <v>0.15916584708953066</v>
      </c>
      <c r="G2594" s="21">
        <v>0.30357336671358576</v>
      </c>
      <c r="H2594" s="21">
        <v>0.40152215655062423</v>
      </c>
      <c r="I2594" s="21">
        <v>1.1802739255687686E-2</v>
      </c>
      <c r="J2594" s="21">
        <v>24.799493748378719</v>
      </c>
      <c r="K2594" s="21">
        <v>0.41332489580631188</v>
      </c>
      <c r="L2594" s="21">
        <v>-1.0000000000000004</v>
      </c>
      <c r="M2594" s="21">
        <v>-1.0000000000000004</v>
      </c>
      <c r="N2594" s="21">
        <v>8.2664979161262373</v>
      </c>
      <c r="O2594" s="21">
        <v>30.211460387054537</v>
      </c>
      <c r="P2594" s="21">
        <v>0.81157678684637968</v>
      </c>
      <c r="Q2594" s="21">
        <v>-0.24922451045769137</v>
      </c>
      <c r="R2594" s="21">
        <v>-7.0512938456311347E-2</v>
      </c>
      <c r="S2594" s="21">
        <v>0.3433112546711572</v>
      </c>
      <c r="T2594" s="21">
        <v>0.29267325104735537</v>
      </c>
      <c r="U2594" s="21">
        <v>0.36122422892689016</v>
      </c>
      <c r="V2594" s="21">
        <v>-1.2910207373466945E-3</v>
      </c>
      <c r="W2594" s="21">
        <v>23.303712724069747</v>
      </c>
      <c r="X2594" s="21">
        <v>1.619150318909703</v>
      </c>
      <c r="Y2594" s="21">
        <v>-1.0000000000000004</v>
      </c>
      <c r="Z2594" s="21">
        <v>-1.0000000000000004</v>
      </c>
      <c r="AA2594" s="21">
        <v>20.51053279398274</v>
      </c>
      <c r="AB2594" s="21">
        <v>-0.12015779278647037</v>
      </c>
      <c r="AC2594" s="21">
        <v>0.27320198822747066</v>
      </c>
      <c r="AD2594" s="21">
        <v>-0.20749753527361484</v>
      </c>
      <c r="AE2594" s="21">
        <v>-2.7226669916307253</v>
      </c>
      <c r="AF2594" s="21">
        <v>-1.0000000000000004</v>
      </c>
      <c r="AG2594" s="21">
        <v>-1.0000000000000004</v>
      </c>
      <c r="AH2594" s="21">
        <v>-1.0000000000000004</v>
      </c>
      <c r="AI2594" s="21">
        <v>0</v>
      </c>
      <c r="AJ2594" s="21">
        <v>-1.2910207373466945E-3</v>
      </c>
      <c r="AK2594" s="21">
        <v>0.46101505477803084</v>
      </c>
      <c r="AL2594" s="21">
        <v>0.2093854063792982</v>
      </c>
      <c r="AM2594" s="21">
        <v>0.13300368086944703</v>
      </c>
      <c r="AN2594" s="21">
        <v>0.4571590508716864</v>
      </c>
      <c r="AO2594" s="21">
        <v>5.6301672956263298</v>
      </c>
      <c r="AP2594" s="21">
        <v>12.475903303688655</v>
      </c>
      <c r="AQ2594" s="21">
        <v>48.103206472448491</v>
      </c>
      <c r="AR2594" s="21">
        <v>0.9959177139080565</v>
      </c>
      <c r="AS2594" s="21">
        <v>2.0324752147160163</v>
      </c>
      <c r="AT2594" s="21">
        <v>-1.0000000000000004</v>
      </c>
      <c r="AU2594" s="21">
        <v>-1.0000000000000004</v>
      </c>
      <c r="AV2594" s="21">
        <v>0.23306042825727435</v>
      </c>
      <c r="AW2594" s="21">
        <v>63.197896484725959</v>
      </c>
      <c r="AX2594" s="21">
        <v>63.068794410991288</v>
      </c>
      <c r="AY2594" s="21">
        <v>0.30525479649875886</v>
      </c>
      <c r="AZ2594" s="21">
        <v>21.64509553893021</v>
      </c>
      <c r="BA2594" s="26">
        <v>1474.2748036438109</v>
      </c>
    </row>
    <row r="2595" spans="1:100" x14ac:dyDescent="0.25">
      <c r="A2595">
        <v>5817</v>
      </c>
      <c r="B2595" t="s">
        <v>2875</v>
      </c>
      <c r="C2595" s="26">
        <v>3</v>
      </c>
      <c r="D2595" s="21">
        <v>2.3053548430404307</v>
      </c>
      <c r="E2595" s="21">
        <v>0</v>
      </c>
      <c r="F2595" s="21">
        <v>2.8134107664543089E-2</v>
      </c>
      <c r="G2595" s="21">
        <v>2.8134107664543089E-2</v>
      </c>
      <c r="H2595" s="21">
        <v>0.2997580414065466</v>
      </c>
      <c r="I2595" s="21">
        <v>0</v>
      </c>
      <c r="J2595" s="21">
        <v>17.985482484392794</v>
      </c>
      <c r="K2595" s="21">
        <v>0.2997580414065466</v>
      </c>
      <c r="L2595" s="21">
        <v>-0.99999999999999878</v>
      </c>
      <c r="M2595" s="21">
        <v>-0.99999999999999878</v>
      </c>
      <c r="N2595" s="21">
        <v>5.9951608281309312</v>
      </c>
      <c r="O2595" s="21">
        <v>20.318971435097762</v>
      </c>
      <c r="P2595" s="21">
        <v>1.671117692414259E-2</v>
      </c>
      <c r="Q2595" s="21">
        <v>3.6015909916339357</v>
      </c>
      <c r="R2595" s="21">
        <v>1.1646245247266938</v>
      </c>
      <c r="S2595" s="21">
        <v>0.3473316933537427</v>
      </c>
      <c r="T2595" s="21">
        <v>0.41264402456141502</v>
      </c>
      <c r="U2595" s="21">
        <v>0.12078901415775223</v>
      </c>
      <c r="V2595" s="21">
        <v>0</v>
      </c>
      <c r="W2595" s="21">
        <v>23.240267626654539</v>
      </c>
      <c r="X2595" s="21">
        <v>1.022684424367702</v>
      </c>
      <c r="Y2595" s="21">
        <v>-0.99999999999999878</v>
      </c>
      <c r="Z2595" s="21">
        <v>-0.99999999999999878</v>
      </c>
      <c r="AA2595" s="21">
        <v>57.845892332942469</v>
      </c>
      <c r="AB2595" s="21">
        <v>0.59148161606649063</v>
      </c>
      <c r="AC2595" s="21">
        <v>0.18755767940320078</v>
      </c>
      <c r="AD2595" s="21">
        <v>-0.11021929183846675</v>
      </c>
      <c r="AE2595" s="21">
        <v>33.441000181561229</v>
      </c>
      <c r="AF2595" s="21">
        <v>-0.99999999999999878</v>
      </c>
      <c r="AG2595" s="21">
        <v>-0.99999999999999878</v>
      </c>
      <c r="AH2595" s="21">
        <v>-0.99999999999999878</v>
      </c>
      <c r="AI2595" s="21">
        <v>-1.5865690479351584E-2</v>
      </c>
      <c r="AJ2595" s="21">
        <v>0</v>
      </c>
      <c r="AK2595" s="21">
        <v>0.19890591778303904</v>
      </c>
      <c r="AL2595" s="21">
        <v>0.14770942585265462</v>
      </c>
      <c r="AM2595" s="21">
        <v>0.25917643720200911</v>
      </c>
      <c r="AN2595" s="21">
        <v>0.27383684108695305</v>
      </c>
      <c r="AO2595" s="21">
        <v>7.4739405189654198</v>
      </c>
      <c r="AP2595" s="21">
        <v>7.5844681564370999</v>
      </c>
      <c r="AQ2595" s="21">
        <v>41.22575011104734</v>
      </c>
      <c r="AR2595" s="21">
        <v>0.88076473207291006</v>
      </c>
      <c r="AS2595" s="21">
        <v>1.3224424657742491</v>
      </c>
      <c r="AT2595" s="21">
        <v>-0.99999999999999878</v>
      </c>
      <c r="AU2595" s="21">
        <v>-0.99999999999999878</v>
      </c>
      <c r="AV2595" s="21">
        <v>1.1927586323912367</v>
      </c>
      <c r="AW2595" s="21">
        <v>85.74933192447736</v>
      </c>
      <c r="AX2595" s="21">
        <v>85.432018114890354</v>
      </c>
      <c r="AY2595" s="21">
        <v>0.12576576825118171</v>
      </c>
      <c r="AZ2595" s="21">
        <v>22.410643783949993</v>
      </c>
      <c r="BA2595" s="26">
        <v>1502.1346399211811</v>
      </c>
    </row>
    <row r="2596" spans="1:100" x14ac:dyDescent="0.25">
      <c r="A2596">
        <v>5818</v>
      </c>
      <c r="B2596" t="s">
        <v>2876</v>
      </c>
      <c r="C2596" s="26">
        <v>3</v>
      </c>
      <c r="D2596" s="21">
        <v>4.3083319427382367</v>
      </c>
      <c r="E2596" s="21">
        <v>-3.0966699477041324E-3</v>
      </c>
      <c r="F2596" s="21">
        <v>0.497906850488679</v>
      </c>
      <c r="G2596" s="21">
        <v>0.497906850488679</v>
      </c>
      <c r="H2596" s="21">
        <v>0.31951913692420003</v>
      </c>
      <c r="I2596" s="21">
        <v>0</v>
      </c>
      <c r="J2596" s="21">
        <v>19.171148215452007</v>
      </c>
      <c r="K2596" s="21">
        <v>0.31951913692420003</v>
      </c>
      <c r="L2596" s="21">
        <v>-1</v>
      </c>
      <c r="M2596" s="21">
        <v>-1</v>
      </c>
      <c r="N2596" s="21">
        <v>6.3903827384840062</v>
      </c>
      <c r="O2596" s="21">
        <v>23.977387008678921</v>
      </c>
      <c r="P2596" s="21">
        <v>-0.15127099408945702</v>
      </c>
      <c r="Q2596" s="21">
        <v>0.4510079831597158</v>
      </c>
      <c r="R2596" s="21">
        <v>0.13789229859514474</v>
      </c>
      <c r="S2596" s="21">
        <v>0.33333333333333337</v>
      </c>
      <c r="T2596" s="21">
        <v>0.32865622044928977</v>
      </c>
      <c r="U2596" s="21">
        <v>0.29074138843473285</v>
      </c>
      <c r="V2596" s="21">
        <v>8.8765721724044289E-2</v>
      </c>
      <c r="W2596" s="21">
        <v>28.879101080688031</v>
      </c>
      <c r="X2596" s="21">
        <v>2.0333531880575779</v>
      </c>
      <c r="Y2596" s="21">
        <v>-1</v>
      </c>
      <c r="Z2596" s="21">
        <v>-1</v>
      </c>
      <c r="AA2596" s="21">
        <v>54.145590953088671</v>
      </c>
      <c r="AB2596" s="21">
        <v>0.31602511716534221</v>
      </c>
      <c r="AC2596" s="21">
        <v>-1.5499685148461038E-2</v>
      </c>
      <c r="AD2596" s="21">
        <v>0.20204651945922894</v>
      </c>
      <c r="AE2596" s="21">
        <v>25.128597573805521</v>
      </c>
      <c r="AF2596" s="21">
        <v>-1</v>
      </c>
      <c r="AG2596" s="21">
        <v>-1</v>
      </c>
      <c r="AH2596" s="21">
        <v>-1</v>
      </c>
      <c r="AI2596" s="21">
        <v>0</v>
      </c>
      <c r="AJ2596" s="21">
        <v>8.8765721724044289E-2</v>
      </c>
      <c r="AK2596" s="21">
        <v>0.25172478561940848</v>
      </c>
      <c r="AL2596" s="21">
        <v>0.13544996473953172</v>
      </c>
      <c r="AM2596" s="21">
        <v>0.52790813269088033</v>
      </c>
      <c r="AN2596" s="21">
        <v>0.92332691152315882</v>
      </c>
      <c r="AO2596" s="21">
        <v>14.456327245369048</v>
      </c>
      <c r="AP2596" s="21">
        <v>23.760422611776633</v>
      </c>
      <c r="AQ2596" s="21">
        <v>48.050249296139995</v>
      </c>
      <c r="AR2596" s="21">
        <v>1.0414966639414005</v>
      </c>
      <c r="AS2596" s="21">
        <v>2.3528723249817785</v>
      </c>
      <c r="AT2596" s="21">
        <v>-1</v>
      </c>
      <c r="AU2596" s="21">
        <v>-1</v>
      </c>
      <c r="AV2596" s="21">
        <v>0.63579914908382396</v>
      </c>
      <c r="AW2596" s="21">
        <v>101.88340057354418</v>
      </c>
      <c r="AX2596" s="21">
        <v>110.75997274594863</v>
      </c>
      <c r="AY2596" s="21">
        <v>7.4789606505695425E-2</v>
      </c>
      <c r="AZ2596" s="21">
        <v>32.500834168795244</v>
      </c>
      <c r="BA2596" s="26">
        <v>1525.1363324721156</v>
      </c>
    </row>
    <row r="2597" spans="1:100" x14ac:dyDescent="0.25">
      <c r="A2597">
        <v>5819</v>
      </c>
      <c r="B2597" t="s">
        <v>2877</v>
      </c>
      <c r="C2597" s="26">
        <v>3</v>
      </c>
      <c r="D2597" s="21">
        <v>3.8394735564649696</v>
      </c>
      <c r="E2597" s="21">
        <v>1.1092107542616378E-3</v>
      </c>
      <c r="F2597" s="21">
        <v>-0.76530447399568347</v>
      </c>
      <c r="G2597" s="21">
        <v>-0.76530447399568347</v>
      </c>
      <c r="H2597" s="21">
        <v>-6.6502471432080448E-2</v>
      </c>
      <c r="I2597" s="21">
        <v>0</v>
      </c>
      <c r="J2597" s="21">
        <v>-3.9901482859248234</v>
      </c>
      <c r="K2597" s="21">
        <v>-6.6502471432080448E-2</v>
      </c>
      <c r="L2597" s="21">
        <v>-1.0000000000000004</v>
      </c>
      <c r="M2597" s="21">
        <v>-1.0000000000000004</v>
      </c>
      <c r="N2597" s="21">
        <v>-1.3300494286416082</v>
      </c>
      <c r="O2597" s="21">
        <v>-0.91597920345553852</v>
      </c>
      <c r="P2597" s="21">
        <v>-7.279296750131678E-2</v>
      </c>
      <c r="Q2597" s="21">
        <v>-0.36474376173192802</v>
      </c>
      <c r="R2597" s="21">
        <v>-0.14324465889189447</v>
      </c>
      <c r="S2597" s="21">
        <v>0.33333333333333354</v>
      </c>
      <c r="T2597" s="21">
        <v>0.37332118555729288</v>
      </c>
      <c r="U2597" s="21">
        <v>0.58856269962637853</v>
      </c>
      <c r="V2597" s="21">
        <v>-1.4398993204139125E-2</v>
      </c>
      <c r="W2597" s="21">
        <v>53.892827869797856</v>
      </c>
      <c r="X2597" s="21">
        <v>3.0810016818273458</v>
      </c>
      <c r="Y2597" s="21">
        <v>-1.0000000000000004</v>
      </c>
      <c r="Z2597" s="21">
        <v>-1.0000000000000004</v>
      </c>
      <c r="AA2597" s="21">
        <v>81.446799711645511</v>
      </c>
      <c r="AB2597" s="21">
        <v>-0.27042313290188291</v>
      </c>
      <c r="AC2597" s="21">
        <v>0.29083272888181183</v>
      </c>
      <c r="AD2597" s="21">
        <v>0.53353473403486296</v>
      </c>
      <c r="AE2597" s="21">
        <v>27.697216500739589</v>
      </c>
      <c r="AF2597" s="21">
        <v>-1.0000000000000004</v>
      </c>
      <c r="AG2597" s="21">
        <v>-1.0000000000000004</v>
      </c>
      <c r="AH2597" s="21">
        <v>-1.0000000000000004</v>
      </c>
      <c r="AI2597" s="21">
        <v>0</v>
      </c>
      <c r="AJ2597" s="21">
        <v>-1.4398993204139125E-2</v>
      </c>
      <c r="AK2597" s="21">
        <v>-0.17852218259420294</v>
      </c>
      <c r="AL2597" s="21">
        <v>0.37126225206002678</v>
      </c>
      <c r="AM2597" s="21">
        <v>-1.9456765911774237E-2</v>
      </c>
      <c r="AN2597" s="21">
        <v>0.39590874707442297</v>
      </c>
      <c r="AO2597" s="21">
        <v>-1.3790300607653714</v>
      </c>
      <c r="AP2597" s="21">
        <v>11.754029937160709</v>
      </c>
      <c r="AQ2597" s="21">
        <v>49.902679583873059</v>
      </c>
      <c r="AR2597" s="21">
        <v>1.2808182253128659</v>
      </c>
      <c r="AS2597" s="21">
        <v>3.014499210395265</v>
      </c>
      <c r="AT2597" s="21">
        <v>-1.0000000000000004</v>
      </c>
      <c r="AU2597" s="21">
        <v>-1.0000000000000004</v>
      </c>
      <c r="AV2597" s="21">
        <v>-0.90854913288757788</v>
      </c>
      <c r="AW2597" s="21">
        <v>92.284850445350784</v>
      </c>
      <c r="AX2597" s="21">
        <v>90.844951124936856</v>
      </c>
      <c r="AY2597" s="21">
        <v>0.39364702123125084</v>
      </c>
      <c r="AZ2597" s="21">
        <v>30.127451358943048</v>
      </c>
      <c r="BA2597" s="26">
        <v>1497.7432147358566</v>
      </c>
      <c r="CU2597" t="e">
        <v>#N/A</v>
      </c>
      <c r="CV2597" t="e">
        <v>#N/A</v>
      </c>
    </row>
    <row r="2598" spans="1:100" x14ac:dyDescent="0.25">
      <c r="A2598">
        <v>5820</v>
      </c>
      <c r="B2598" t="s">
        <v>2878</v>
      </c>
      <c r="C2598" s="26">
        <v>3</v>
      </c>
      <c r="D2598" s="21">
        <v>0.74716782670982695</v>
      </c>
      <c r="E2598" s="21">
        <v>-4.6656795026411541E-2</v>
      </c>
      <c r="F2598" s="21">
        <v>-1.1372182554628627</v>
      </c>
      <c r="G2598" s="21">
        <v>-1.1372182554628627</v>
      </c>
      <c r="H2598" s="21">
        <v>6.7852026313215699E-2</v>
      </c>
      <c r="I2598" s="21">
        <v>0</v>
      </c>
      <c r="J2598" s="21">
        <v>4.0711215787929405</v>
      </c>
      <c r="K2598" s="21">
        <v>6.7852026313215699E-2</v>
      </c>
      <c r="L2598" s="21">
        <v>-1.0000000000000007</v>
      </c>
      <c r="M2598" s="21">
        <v>-1.0000000000000007</v>
      </c>
      <c r="N2598" s="21">
        <v>1.3570405262643142</v>
      </c>
      <c r="O2598" s="21">
        <v>3.6810711500399109</v>
      </c>
      <c r="P2598" s="21">
        <v>-3.5089406626708383E-2</v>
      </c>
      <c r="Q2598" s="21">
        <v>-4.3462744064322987</v>
      </c>
      <c r="R2598" s="21">
        <v>-1.4655842011990523</v>
      </c>
      <c r="S2598" s="21">
        <v>0.33333333333333348</v>
      </c>
      <c r="T2598" s="21">
        <v>0.18959397663895411</v>
      </c>
      <c r="U2598" s="21">
        <v>5.0853549627288039E-2</v>
      </c>
      <c r="V2598" s="21">
        <v>0</v>
      </c>
      <c r="W2598" s="21">
        <v>20.237153331454405</v>
      </c>
      <c r="X2598" s="21">
        <v>0.61579895940917839</v>
      </c>
      <c r="Y2598" s="21">
        <v>-1.0000000000000007</v>
      </c>
      <c r="Z2598" s="21">
        <v>-1.0000000000000007</v>
      </c>
      <c r="AA2598" s="21">
        <v>18.522861944185433</v>
      </c>
      <c r="AB2598" s="21">
        <v>-7.6549387123496612E-2</v>
      </c>
      <c r="AC2598" s="21">
        <v>7.9756807757033241E-2</v>
      </c>
      <c r="AD2598" s="21">
        <v>-8.1815643549352675E-3</v>
      </c>
      <c r="AE2598" s="21">
        <v>-0.24870718606993217</v>
      </c>
      <c r="AF2598" s="21">
        <v>-1.0000000000000007</v>
      </c>
      <c r="AG2598" s="21">
        <v>-1.0000000000000007</v>
      </c>
      <c r="AH2598" s="21">
        <v>-1.0000000000000007</v>
      </c>
      <c r="AI2598" s="21">
        <v>-2.2878592728299153E-2</v>
      </c>
      <c r="AJ2598" s="21">
        <v>0</v>
      </c>
      <c r="AK2598" s="21">
        <v>0.16930201894720412</v>
      </c>
      <c r="AL2598" s="21">
        <v>-0.35838860473698042</v>
      </c>
      <c r="AM2598" s="21">
        <v>0.4676948148955552</v>
      </c>
      <c r="AN2598" s="21">
        <v>-8.1250215667287962E-2</v>
      </c>
      <c r="AO2598" s="21">
        <v>12.538880467124899</v>
      </c>
      <c r="AP2598" s="21">
        <v>-3.8231984153671017</v>
      </c>
      <c r="AQ2598" s="21">
        <v>24.308274910247352</v>
      </c>
      <c r="AR2598" s="21">
        <v>0.57378085959957625</v>
      </c>
      <c r="AS2598" s="21">
        <v>0.68365098572239391</v>
      </c>
      <c r="AT2598" s="21">
        <v>-1.0000000000000007</v>
      </c>
      <c r="AU2598" s="21">
        <v>-1.0000000000000007</v>
      </c>
      <c r="AV2598" s="21">
        <v>-2.6028024566619155</v>
      </c>
      <c r="AW2598" s="21">
        <v>18.380734678858222</v>
      </c>
      <c r="AX2598" s="21">
        <v>17.923162824292241</v>
      </c>
      <c r="AY2598" s="21">
        <v>-0.10354412128445883</v>
      </c>
      <c r="AZ2598" s="21">
        <v>-57.285389343131229</v>
      </c>
      <c r="BA2598" s="26">
        <v>1288.3857351957311</v>
      </c>
    </row>
    <row r="2599" spans="1:100" x14ac:dyDescent="0.25">
      <c r="A2599">
        <v>5821</v>
      </c>
      <c r="B2599" t="s">
        <v>2879</v>
      </c>
      <c r="C2599" s="26">
        <v>3</v>
      </c>
      <c r="D2599" s="21">
        <v>4.6878789687393656</v>
      </c>
      <c r="E2599" s="21">
        <v>0.18140824754519574</v>
      </c>
      <c r="F2599" s="21">
        <v>-1.5208600234974508</v>
      </c>
      <c r="G2599" s="21">
        <v>-1.4682717013684448</v>
      </c>
      <c r="H2599" s="21">
        <v>0.28505556537669602</v>
      </c>
      <c r="I2599" s="21">
        <v>0</v>
      </c>
      <c r="J2599" s="21">
        <v>17.103333922601763</v>
      </c>
      <c r="K2599" s="21">
        <v>0.28505556537669602</v>
      </c>
      <c r="L2599" s="21">
        <v>-0.99999999999999978</v>
      </c>
      <c r="M2599" s="21">
        <v>-0.99999999999999978</v>
      </c>
      <c r="N2599" s="21">
        <v>5.701111307533921</v>
      </c>
      <c r="O2599" s="21">
        <v>20.322941189972685</v>
      </c>
      <c r="P2599" s="21">
        <v>2.4974946251565222</v>
      </c>
      <c r="Q2599" s="21">
        <v>-0.69726923673078112</v>
      </c>
      <c r="R2599" s="21">
        <v>-2.0260806805093234E-2</v>
      </c>
      <c r="S2599" s="21">
        <v>0.251304272093054</v>
      </c>
      <c r="T2599" s="21">
        <v>0.17054284317827928</v>
      </c>
      <c r="U2599" s="21">
        <v>1.0817487203656689E-2</v>
      </c>
      <c r="V2599" s="21">
        <v>0</v>
      </c>
      <c r="W2599" s="21">
        <v>5.9043614839317602</v>
      </c>
      <c r="X2599" s="21">
        <v>1.7271008554209932E-2</v>
      </c>
      <c r="Y2599" s="21">
        <v>-0.99999999999999978</v>
      </c>
      <c r="Z2599" s="21">
        <v>-0.99999999999999978</v>
      </c>
      <c r="AA2599" s="21">
        <v>29.600717475605141</v>
      </c>
      <c r="AB2599" s="21">
        <v>0.12665216341505095</v>
      </c>
      <c r="AC2599" s="21">
        <v>9.4689281693722413E-2</v>
      </c>
      <c r="AD2599" s="21">
        <v>0.25299089086079612</v>
      </c>
      <c r="AE2599" s="21">
        <v>23.716616798478476</v>
      </c>
      <c r="AF2599" s="21">
        <v>-0.99999999999999978</v>
      </c>
      <c r="AG2599" s="21">
        <v>-0.99999999999999978</v>
      </c>
      <c r="AH2599" s="21">
        <v>-0.99999999999999978</v>
      </c>
      <c r="AI2599" s="21">
        <v>3.9139410771315362E-3</v>
      </c>
      <c r="AJ2599" s="21">
        <v>0</v>
      </c>
      <c r="AK2599" s="21">
        <v>0.38324179970332151</v>
      </c>
      <c r="AL2599" s="21">
        <v>-9.4331509299993746E-2</v>
      </c>
      <c r="AM2599" s="21">
        <v>0.18989418182422946</v>
      </c>
      <c r="AN2599" s="21">
        <v>0.47244269388081667</v>
      </c>
      <c r="AO2599" s="21">
        <v>6.6635635441223418</v>
      </c>
      <c r="AP2599" s="21">
        <v>11.339409800520444</v>
      </c>
      <c r="AQ2599" s="21">
        <v>23.007695406533522</v>
      </c>
      <c r="AR2599" s="21">
        <v>0.43266460247498983</v>
      </c>
      <c r="AS2599" s="21">
        <v>0.30232657393090556</v>
      </c>
      <c r="AT2599" s="21">
        <v>-0.99999999999999978</v>
      </c>
      <c r="AU2599" s="21">
        <v>-0.99999999999999978</v>
      </c>
      <c r="AV2599" s="21">
        <v>-1.4885325081735383</v>
      </c>
      <c r="AW2599" s="21">
        <v>61.263068466098282</v>
      </c>
      <c r="AX2599" s="21">
        <v>61.341347287640922</v>
      </c>
      <c r="AY2599" s="21">
        <v>0.16160919524785355</v>
      </c>
      <c r="AZ2599" s="21">
        <v>-13.176729913245431</v>
      </c>
      <c r="BA2599" s="26">
        <v>1392.5100572972447</v>
      </c>
    </row>
    <row r="2600" spans="1:100" x14ac:dyDescent="0.25">
      <c r="A2600">
        <v>5822</v>
      </c>
      <c r="B2600" t="s">
        <v>2880</v>
      </c>
      <c r="C2600" s="26">
        <v>3</v>
      </c>
      <c r="D2600" s="21">
        <v>4.3226515401076977</v>
      </c>
      <c r="E2600" s="21">
        <v>0.1246473898807354</v>
      </c>
      <c r="F2600" s="21">
        <v>1.470451321324606</v>
      </c>
      <c r="G2600" s="21">
        <v>1.5041209861564273</v>
      </c>
      <c r="H2600" s="21">
        <v>0.15219886947128192</v>
      </c>
      <c r="I2600" s="21">
        <v>0</v>
      </c>
      <c r="J2600" s="21">
        <v>9.1319321682769132</v>
      </c>
      <c r="K2600" s="21">
        <v>0.15219886947128192</v>
      </c>
      <c r="L2600" s="21">
        <v>-1</v>
      </c>
      <c r="M2600" s="21">
        <v>-1</v>
      </c>
      <c r="N2600" s="21">
        <v>3.0439773894256374</v>
      </c>
      <c r="O2600" s="21">
        <v>14.958704694541042</v>
      </c>
      <c r="P2600" s="21">
        <v>0.48699763597246393</v>
      </c>
      <c r="Q2600" s="21">
        <v>-1.43527798416153</v>
      </c>
      <c r="R2600" s="21">
        <v>-0.46031284584352017</v>
      </c>
      <c r="S2600" s="21">
        <v>0.33333333333333337</v>
      </c>
      <c r="T2600" s="21">
        <v>0.37584426376373092</v>
      </c>
      <c r="U2600" s="21">
        <v>0.24661452529807038</v>
      </c>
      <c r="V2600" s="21">
        <v>0</v>
      </c>
      <c r="W2600" s="21">
        <v>32.143730116954103</v>
      </c>
      <c r="X2600" s="21">
        <v>1.5859477592484612</v>
      </c>
      <c r="Y2600" s="21">
        <v>-1</v>
      </c>
      <c r="Z2600" s="21">
        <v>-1</v>
      </c>
      <c r="AA2600" s="21">
        <v>54.076922873002012</v>
      </c>
      <c r="AB2600" s="21">
        <v>0.2754506113395383</v>
      </c>
      <c r="AC2600" s="21">
        <v>0.15785130449332563</v>
      </c>
      <c r="AD2600" s="21">
        <v>1.4568196204964445E-2</v>
      </c>
      <c r="AE2600" s="21">
        <v>22.393505601891416</v>
      </c>
      <c r="AF2600" s="21">
        <v>-1</v>
      </c>
      <c r="AG2600" s="21">
        <v>-1</v>
      </c>
      <c r="AH2600" s="21">
        <v>-1</v>
      </c>
      <c r="AI2600" s="21">
        <v>-2.1654194739348556E-2</v>
      </c>
      <c r="AJ2600" s="21">
        <v>0</v>
      </c>
      <c r="AK2600" s="21">
        <v>-0.19649406126177152</v>
      </c>
      <c r="AL2600" s="21">
        <v>0.30868138993143746</v>
      </c>
      <c r="AM2600" s="21">
        <v>6.1259619199725092E-2</v>
      </c>
      <c r="AN2600" s="21">
        <v>0.2855694451762546</v>
      </c>
      <c r="AO2600" s="21">
        <v>0.54902017368426792</v>
      </c>
      <c r="AP2600" s="21">
        <v>8.6826430790635492</v>
      </c>
      <c r="AQ2600" s="21">
        <v>41.275662285231014</v>
      </c>
      <c r="AR2600" s="21">
        <v>0.955792122395135</v>
      </c>
      <c r="AS2600" s="21">
        <v>1.7381466287197433</v>
      </c>
      <c r="AT2600" s="21">
        <v>-1</v>
      </c>
      <c r="AU2600" s="21">
        <v>-1</v>
      </c>
      <c r="AV2600" s="21">
        <v>1.0438081403129076</v>
      </c>
      <c r="AW2600" s="21">
        <v>77.718270646606641</v>
      </c>
      <c r="AX2600" s="21">
        <v>77.285186751819651</v>
      </c>
      <c r="AY2600" s="21">
        <v>0.14176371350287478</v>
      </c>
      <c r="AZ2600" s="21">
        <v>-15.393675150317661</v>
      </c>
      <c r="BA2600" s="26">
        <v>1474.9068283477286</v>
      </c>
    </row>
    <row r="2601" spans="1:100" x14ac:dyDescent="0.25">
      <c r="A2601">
        <v>5823</v>
      </c>
      <c r="B2601" t="s">
        <v>2881</v>
      </c>
      <c r="C2601" s="26">
        <v>3</v>
      </c>
      <c r="D2601" s="21">
        <v>5.5715723022788639</v>
      </c>
      <c r="E2601" s="21">
        <v>-3.3005141862221102E-2</v>
      </c>
      <c r="F2601" s="21">
        <v>0.51440884692901601</v>
      </c>
      <c r="G2601" s="21">
        <v>0.51440884692901601</v>
      </c>
      <c r="H2601" s="21">
        <v>0.18351288432426469</v>
      </c>
      <c r="I2601" s="21">
        <v>0</v>
      </c>
      <c r="J2601" s="21">
        <v>11.010773059455881</v>
      </c>
      <c r="K2601" s="21">
        <v>0.18351288432426469</v>
      </c>
      <c r="L2601" s="21">
        <v>-0.99999999999999944</v>
      </c>
      <c r="M2601" s="21">
        <v>-0.99999999999999944</v>
      </c>
      <c r="N2601" s="21">
        <v>3.6702576864852929</v>
      </c>
      <c r="O2601" s="21">
        <v>17.096754208663757</v>
      </c>
      <c r="P2601" s="21">
        <v>-9.7885224947623431E-3</v>
      </c>
      <c r="Q2601" s="21">
        <v>4.3483942368030943</v>
      </c>
      <c r="R2601" s="21">
        <v>1.5220871556130549</v>
      </c>
      <c r="S2601" s="21">
        <v>0.33333333333333326</v>
      </c>
      <c r="T2601" s="21">
        <v>0.36042648252183063</v>
      </c>
      <c r="U2601" s="21">
        <v>0.11063483469742333</v>
      </c>
      <c r="V2601" s="21">
        <v>0</v>
      </c>
      <c r="W2601" s="21">
        <v>24.835270649132909</v>
      </c>
      <c r="X2601" s="21">
        <v>1.0790981329921305</v>
      </c>
      <c r="Y2601" s="21">
        <v>-0.99999999999999944</v>
      </c>
      <c r="Z2601" s="21">
        <v>-0.99999999999999944</v>
      </c>
      <c r="AA2601" s="21">
        <v>63.919590081033967</v>
      </c>
      <c r="AB2601" s="21">
        <v>0.26115168069716677</v>
      </c>
      <c r="AC2601" s="21">
        <v>0.34956118098282474</v>
      </c>
      <c r="AD2601" s="21">
        <v>0.14053178384576906</v>
      </c>
      <c r="AE2601" s="21">
        <v>37.562232276288015</v>
      </c>
      <c r="AF2601" s="21">
        <v>-0.99999999999999944</v>
      </c>
      <c r="AG2601" s="21">
        <v>-0.99999999999999944</v>
      </c>
      <c r="AH2601" s="21">
        <v>-0.99999999999999944</v>
      </c>
      <c r="AI2601" s="21">
        <v>8.2667510195350818E-2</v>
      </c>
      <c r="AJ2601" s="21">
        <v>0</v>
      </c>
      <c r="AK2601" s="21">
        <v>0.39364044391936714</v>
      </c>
      <c r="AL2601" s="21">
        <v>0.2163676181407482</v>
      </c>
      <c r="AM2601" s="21">
        <v>0.31727261485119163</v>
      </c>
      <c r="AN2601" s="21">
        <v>-7.9346779693482694E-2</v>
      </c>
      <c r="AO2601" s="21">
        <v>9.9000175908766277</v>
      </c>
      <c r="AP2601" s="21">
        <v>-0.90183140163332731</v>
      </c>
      <c r="AQ2601" s="21">
        <v>35.846043708588766</v>
      </c>
      <c r="AR2601" s="21">
        <v>0.8043946505525873</v>
      </c>
      <c r="AS2601" s="21">
        <v>1.2626110173163954</v>
      </c>
      <c r="AT2601" s="21">
        <v>-0.99999999999999944</v>
      </c>
      <c r="AU2601" s="21">
        <v>-0.99999999999999944</v>
      </c>
      <c r="AV2601" s="21">
        <v>2.0364960025420715</v>
      </c>
      <c r="AW2601" s="21">
        <v>80.114512888064425</v>
      </c>
      <c r="AX2601" s="21">
        <v>81.767863091971449</v>
      </c>
      <c r="AY2601" s="21">
        <v>0.57297562502562149</v>
      </c>
      <c r="AZ2601" s="21">
        <v>56.317883040737726</v>
      </c>
      <c r="BA2601" s="26">
        <v>1487.7877050238105</v>
      </c>
    </row>
    <row r="2602" spans="1:100" x14ac:dyDescent="0.25">
      <c r="A2602">
        <v>5826</v>
      </c>
      <c r="B2602" t="s">
        <v>2882</v>
      </c>
      <c r="C2602" s="26">
        <v>2</v>
      </c>
      <c r="D2602" s="21">
        <v>4.2388122241446871</v>
      </c>
      <c r="E2602" s="21">
        <v>0.11259350824455916</v>
      </c>
      <c r="F2602" s="21">
        <v>0.35730741251585274</v>
      </c>
      <c r="G2602" s="21">
        <v>0.36659684851932961</v>
      </c>
      <c r="H2602" s="21">
        <v>0.1280689270858309</v>
      </c>
      <c r="I2602" s="21">
        <v>0</v>
      </c>
      <c r="J2602" s="21">
        <v>7.6841356251498532</v>
      </c>
      <c r="K2602" s="21">
        <v>0.1280689270858309</v>
      </c>
      <c r="L2602" s="21">
        <v>-1</v>
      </c>
      <c r="M2602" s="21">
        <v>-1</v>
      </c>
      <c r="N2602" s="21">
        <v>2.5613785417166177</v>
      </c>
      <c r="O2602" s="21">
        <v>11.826676629350255</v>
      </c>
      <c r="P2602" s="21">
        <v>0.73800421827175422</v>
      </c>
      <c r="Q2602" s="21">
        <v>2.0131664772574398</v>
      </c>
      <c r="R2602" s="21">
        <v>0.66271376296629758</v>
      </c>
      <c r="S2602" s="21">
        <v>0.33879443454494956</v>
      </c>
      <c r="T2602" s="21">
        <v>0.31947219311267749</v>
      </c>
      <c r="U2602" s="21">
        <v>0.12132390853742964</v>
      </c>
      <c r="V2602" s="21">
        <v>6.4115058574525444E-3</v>
      </c>
      <c r="W2602" s="21">
        <v>27.07607846381574</v>
      </c>
      <c r="X2602" s="21">
        <v>1.0053410182699991</v>
      </c>
      <c r="Y2602" s="21">
        <v>-1</v>
      </c>
      <c r="Z2602" s="21">
        <v>-1</v>
      </c>
      <c r="AA2602" s="21">
        <v>48.09320521065905</v>
      </c>
      <c r="AB2602" s="21">
        <v>0.16644976033864137</v>
      </c>
      <c r="AC2602" s="21">
        <v>0.16668199280702026</v>
      </c>
      <c r="AD2602" s="21">
        <v>0.16166945645123701</v>
      </c>
      <c r="AE2602" s="21">
        <v>22.138028250136699</v>
      </c>
      <c r="AF2602" s="21">
        <v>-1</v>
      </c>
      <c r="AG2602" s="21">
        <v>-1</v>
      </c>
      <c r="AH2602" s="21">
        <v>-1</v>
      </c>
      <c r="AI2602" s="21">
        <v>3.2486667607784028E-3</v>
      </c>
      <c r="AJ2602" s="21">
        <v>6.4115058574525444E-3</v>
      </c>
      <c r="AK2602" s="21">
        <v>3.1378958705626514E-2</v>
      </c>
      <c r="AL2602" s="21">
        <v>0.14044899828362081</v>
      </c>
      <c r="AM2602" s="21">
        <v>2.8202217955801134E-2</v>
      </c>
      <c r="AN2602" s="21">
        <v>0.15523864225925263</v>
      </c>
      <c r="AO2602" s="21">
        <v>1.1051581815764409</v>
      </c>
      <c r="AP2602" s="21">
        <v>4.3400031087461404</v>
      </c>
      <c r="AQ2602" s="21">
        <v>32.44699432580363</v>
      </c>
      <c r="AR2602" s="21">
        <v>0.75968565263209553</v>
      </c>
      <c r="AS2602" s="21">
        <v>1.0981772022713503</v>
      </c>
      <c r="AT2602" s="21">
        <v>-1</v>
      </c>
      <c r="AU2602" s="21">
        <v>-1</v>
      </c>
      <c r="AV2602" s="21">
        <v>0.93116419340993661</v>
      </c>
      <c r="AW2602" s="21">
        <v>60.867578888683774</v>
      </c>
      <c r="AX2602" s="21">
        <v>61.060728175577069</v>
      </c>
      <c r="AY2602" s="21">
        <v>0.21321611225605624</v>
      </c>
      <c r="AZ2602" s="21">
        <v>8.1551147019281132</v>
      </c>
      <c r="BA2602" s="26">
        <v>1419.9226492579469</v>
      </c>
    </row>
    <row r="2603" spans="1:100" x14ac:dyDescent="0.25">
      <c r="A2603">
        <v>5827</v>
      </c>
      <c r="B2603" t="s">
        <v>2883</v>
      </c>
      <c r="C2603" s="26">
        <v>3</v>
      </c>
      <c r="D2603" s="21">
        <v>4.5002542273979191</v>
      </c>
      <c r="E2603" s="21">
        <v>-5.4624665934467256E-2</v>
      </c>
      <c r="F2603" s="21">
        <v>0.34158409489723807</v>
      </c>
      <c r="G2603" s="21">
        <v>0.34158409489723807</v>
      </c>
      <c r="H2603" s="21">
        <v>-4.792950359796954E-2</v>
      </c>
      <c r="I2603" s="21">
        <v>0</v>
      </c>
      <c r="J2603" s="21">
        <v>-2.8757702158781715</v>
      </c>
      <c r="K2603" s="21">
        <v>-4.792950359796954E-2</v>
      </c>
      <c r="L2603" s="21">
        <v>-0.99999999999999889</v>
      </c>
      <c r="M2603" s="21">
        <v>-0.99999999999999889</v>
      </c>
      <c r="N2603" s="21">
        <v>-0.95859007195939028</v>
      </c>
      <c r="O2603" s="21">
        <v>1.9660681064169911</v>
      </c>
      <c r="P2603" s="21">
        <v>-6.8077149457580949E-2</v>
      </c>
      <c r="Q2603" s="21">
        <v>2.8708198837862238</v>
      </c>
      <c r="R2603" s="21">
        <v>0.80203680680841716</v>
      </c>
      <c r="S2603" s="21">
        <v>0.33452146224137203</v>
      </c>
      <c r="T2603" s="21">
        <v>0.25909923267992707</v>
      </c>
      <c r="U2603" s="21">
        <v>0.3296662466098273</v>
      </c>
      <c r="V2603" s="21">
        <v>-5.9416141102636447E-2</v>
      </c>
      <c r="W2603" s="21">
        <v>36.472012161058373</v>
      </c>
      <c r="X2603" s="21">
        <v>1.5294842376893543</v>
      </c>
      <c r="Y2603" s="21">
        <v>-0.99999999999999889</v>
      </c>
      <c r="Z2603" s="21">
        <v>-0.99999999999999889</v>
      </c>
      <c r="AA2603" s="21">
        <v>97.087850824065043</v>
      </c>
      <c r="AB2603" s="21">
        <v>0.24967562934463208</v>
      </c>
      <c r="AC2603" s="21">
        <v>0.40837686791791933</v>
      </c>
      <c r="AD2603" s="21">
        <v>0.53822353986141314</v>
      </c>
      <c r="AE2603" s="21">
        <v>59.813801856198239</v>
      </c>
      <c r="AF2603" s="21">
        <v>-0.99999999999999889</v>
      </c>
      <c r="AG2603" s="21">
        <v>-0.99999999999999889</v>
      </c>
      <c r="AH2603" s="21">
        <v>-0.99999999999999889</v>
      </c>
      <c r="AI2603" s="21">
        <v>0</v>
      </c>
      <c r="AJ2603" s="21">
        <v>-5.9416141102636447E-2</v>
      </c>
      <c r="AK2603" s="21">
        <v>5.955911149168553E-2</v>
      </c>
      <c r="AL2603" s="21">
        <v>0.12471019737410385</v>
      </c>
      <c r="AM2603" s="21">
        <v>9.214545306542761E-4</v>
      </c>
      <c r="AN2603" s="21">
        <v>0.17079748522598689</v>
      </c>
      <c r="AO2603" s="21">
        <v>0.32083192072478495</v>
      </c>
      <c r="AP2603" s="21">
        <v>4.8934881175201914</v>
      </c>
      <c r="AQ2603" s="21">
        <v>33.596241945180196</v>
      </c>
      <c r="AR2603" s="21">
        <v>0.86387080042848985</v>
      </c>
      <c r="AS2603" s="21">
        <v>1.4815547340913842</v>
      </c>
      <c r="AT2603" s="21">
        <v>-0.99999999999999889</v>
      </c>
      <c r="AU2603" s="21">
        <v>-0.99999999999999889</v>
      </c>
      <c r="AV2603" s="21">
        <v>1.1436209017056562</v>
      </c>
      <c r="AW2603" s="21">
        <v>103.94740704800218</v>
      </c>
      <c r="AX2603" s="21">
        <v>98.005792937738548</v>
      </c>
      <c r="AY2603" s="21">
        <v>0.31866109436909879</v>
      </c>
      <c r="AZ2603" s="21">
        <v>22.729953907658832</v>
      </c>
      <c r="BA2603" s="26">
        <v>1495.0966785097128</v>
      </c>
      <c r="CU2603" t="e">
        <v>#N/A</v>
      </c>
      <c r="CV2603" t="e">
        <v>#N/A</v>
      </c>
    </row>
    <row r="2604" spans="1:100" x14ac:dyDescent="0.25">
      <c r="A2604">
        <v>5828</v>
      </c>
      <c r="B2604" t="s">
        <v>2884</v>
      </c>
      <c r="C2604" s="26">
        <v>3</v>
      </c>
      <c r="D2604" s="21">
        <v>4.7270756061509989</v>
      </c>
      <c r="E2604" s="21">
        <v>-4.3117649437575609E-2</v>
      </c>
      <c r="F2604" s="21">
        <v>-7.5967943368045118E-3</v>
      </c>
      <c r="G2604" s="21">
        <v>-1.5509423374165915E-2</v>
      </c>
      <c r="H2604" s="21">
        <v>-7.9233196299796846E-2</v>
      </c>
      <c r="I2604" s="21">
        <v>0</v>
      </c>
      <c r="J2604" s="21">
        <v>-4.7539917779878103</v>
      </c>
      <c r="K2604" s="21">
        <v>-7.9233196299796846E-2</v>
      </c>
      <c r="L2604" s="21">
        <v>-0.99999999999999889</v>
      </c>
      <c r="M2604" s="21">
        <v>-0.99999999999999889</v>
      </c>
      <c r="N2604" s="21">
        <v>-1.5846639259959374</v>
      </c>
      <c r="O2604" s="21">
        <v>-4.2425595210981326E-2</v>
      </c>
      <c r="P2604" s="21">
        <v>-4.0195711351995921E-2</v>
      </c>
      <c r="Q2604" s="21">
        <v>-0.57039936760773124</v>
      </c>
      <c r="R2604" s="21">
        <v>-0.17784885596687922</v>
      </c>
      <c r="S2604" s="21">
        <v>0.33333333333333304</v>
      </c>
      <c r="T2604" s="21">
        <v>0.38732075471590188</v>
      </c>
      <c r="U2604" s="21">
        <v>-2.4882674715226264E-2</v>
      </c>
      <c r="V2604" s="21">
        <v>-1.3283178057294554E-2</v>
      </c>
      <c r="W2604" s="21">
        <v>30.468857263060443</v>
      </c>
      <c r="X2604" s="21">
        <v>0.67464493852692775</v>
      </c>
      <c r="Y2604" s="21">
        <v>-0.99999999999999889</v>
      </c>
      <c r="Z2604" s="21">
        <v>-0.99999999999999889</v>
      </c>
      <c r="AA2604" s="21">
        <v>37.212879122623562</v>
      </c>
      <c r="AB2604" s="21">
        <v>0.12194805679984047</v>
      </c>
      <c r="AC2604" s="21">
        <v>-4.0729846174057401E-2</v>
      </c>
      <c r="AD2604" s="21">
        <v>5.7219203684816061E-2</v>
      </c>
      <c r="AE2604" s="21">
        <v>6.9218707155299573</v>
      </c>
      <c r="AF2604" s="21">
        <v>-0.99999999999999889</v>
      </c>
      <c r="AG2604" s="21">
        <v>-0.99999999999999889</v>
      </c>
      <c r="AH2604" s="21">
        <v>-0.99999999999999889</v>
      </c>
      <c r="AI2604" s="21">
        <v>0</v>
      </c>
      <c r="AJ2604" s="21">
        <v>-1.3283178057294554E-2</v>
      </c>
      <c r="AK2604" s="21">
        <v>5.4139170299860796E-2</v>
      </c>
      <c r="AL2604" s="21">
        <v>2.1750984073854479E-2</v>
      </c>
      <c r="AM2604" s="21">
        <v>0.20650491097662987</v>
      </c>
      <c r="AN2604" s="21">
        <v>5.6904903540405477E-2</v>
      </c>
      <c r="AO2604" s="21">
        <v>5.4333186259150512</v>
      </c>
      <c r="AP2604" s="21">
        <v>1.5313775088794095</v>
      </c>
      <c r="AQ2604" s="21">
        <v>25.714865485072607</v>
      </c>
      <c r="AR2604" s="21">
        <v>0.68248823527671387</v>
      </c>
      <c r="AS2604" s="21">
        <v>0.59541174222713078</v>
      </c>
      <c r="AT2604" s="21">
        <v>-0.99999999999999889</v>
      </c>
      <c r="AU2604" s="21">
        <v>-0.99999999999999889</v>
      </c>
      <c r="AV2604" s="21">
        <v>-0.1933582793410451</v>
      </c>
      <c r="AW2604" s="21">
        <v>38.701831036291956</v>
      </c>
      <c r="AX2604" s="21">
        <v>37.373513230562502</v>
      </c>
      <c r="AY2604" s="21">
        <v>-0.124334980656164</v>
      </c>
      <c r="AZ2604" s="21">
        <v>-42.096085014038607</v>
      </c>
      <c r="BA2604" s="26">
        <v>1266.2961780684038</v>
      </c>
    </row>
    <row r="2605" spans="1:100" x14ac:dyDescent="0.25">
      <c r="A2605">
        <v>5829</v>
      </c>
      <c r="B2605" t="s">
        <v>2885</v>
      </c>
      <c r="C2605" s="26">
        <v>3</v>
      </c>
      <c r="D2605" s="21">
        <v>4.2919223330044112</v>
      </c>
      <c r="E2605" s="21">
        <v>0</v>
      </c>
      <c r="F2605" s="21">
        <v>0.11671004327593698</v>
      </c>
      <c r="G2605" s="21">
        <v>0.11671004327593698</v>
      </c>
      <c r="H2605" s="21">
        <v>4.8806365219421069E-2</v>
      </c>
      <c r="I2605" s="21">
        <v>0</v>
      </c>
      <c r="J2605" s="21">
        <v>2.928381913165262</v>
      </c>
      <c r="K2605" s="21">
        <v>4.8806365219421069E-2</v>
      </c>
      <c r="L2605" s="21">
        <v>-0.99999999999999978</v>
      </c>
      <c r="M2605" s="21">
        <v>-0.99999999999999978</v>
      </c>
      <c r="N2605" s="21">
        <v>0.97612730438842132</v>
      </c>
      <c r="O2605" s="21">
        <v>7.3370142894456123</v>
      </c>
      <c r="P2605" s="21">
        <v>-3.2373464945184889</v>
      </c>
      <c r="Q2605" s="21">
        <v>-2.073558885694593</v>
      </c>
      <c r="R2605" s="21">
        <v>-1.0563594472694944</v>
      </c>
      <c r="S2605" s="21">
        <v>0.33333333333333354</v>
      </c>
      <c r="T2605" s="21">
        <v>0.3617406064756179</v>
      </c>
      <c r="U2605" s="21">
        <v>0.37669390428579258</v>
      </c>
      <c r="V2605" s="21">
        <v>0.10047585210573252</v>
      </c>
      <c r="W2605" s="21">
        <v>44.937493239242222</v>
      </c>
      <c r="X2605" s="21">
        <v>2.784305577509381</v>
      </c>
      <c r="Y2605" s="21">
        <v>-0.99999999999999978</v>
      </c>
      <c r="Z2605" s="21">
        <v>-0.99999999999999978</v>
      </c>
      <c r="AA2605" s="21">
        <v>51.646963034241963</v>
      </c>
      <c r="AB2605" s="21">
        <v>0.18539958832101017</v>
      </c>
      <c r="AC2605" s="21">
        <v>4.5111252239661087E-2</v>
      </c>
      <c r="AD2605" s="21">
        <v>-7.5194255715286165E-2</v>
      </c>
      <c r="AE2605" s="21">
        <v>7.7658292422692634</v>
      </c>
      <c r="AF2605" s="21">
        <v>-0.99999999999999978</v>
      </c>
      <c r="AG2605" s="21">
        <v>-0.99999999999999978</v>
      </c>
      <c r="AH2605" s="21">
        <v>-0.99999999999999978</v>
      </c>
      <c r="AI2605" s="21">
        <v>-1.2891637212570917E-2</v>
      </c>
      <c r="AJ2605" s="21">
        <v>0.10047585210573252</v>
      </c>
      <c r="AK2605" s="21">
        <v>-0.13348373295118149</v>
      </c>
      <c r="AL2605" s="21">
        <v>-6.997807737101705E-2</v>
      </c>
      <c r="AM2605" s="21">
        <v>0.30808601679587444</v>
      </c>
      <c r="AN2605" s="21">
        <v>1.247056842816688E-2</v>
      </c>
      <c r="AO2605" s="21">
        <v>7.0347317551409549</v>
      </c>
      <c r="AP2605" s="21">
        <v>-3.8126176150912322E-2</v>
      </c>
      <c r="AQ2605" s="21">
        <v>47.86587515240749</v>
      </c>
      <c r="AR2605" s="21">
        <v>1.1722436962004754</v>
      </c>
      <c r="AS2605" s="21">
        <v>2.8331119427288014</v>
      </c>
      <c r="AT2605" s="21">
        <v>-0.99999999999999978</v>
      </c>
      <c r="AU2605" s="21">
        <v>-0.99999999999999978</v>
      </c>
      <c r="AV2605" s="21">
        <v>-0.93964940399355745</v>
      </c>
      <c r="AW2605" s="21">
        <v>58.945851147536629</v>
      </c>
      <c r="AX2605" s="21">
        <v>68.735603613858459</v>
      </c>
      <c r="AY2605" s="21">
        <v>0.1393316846149121</v>
      </c>
      <c r="AZ2605" s="21">
        <v>-5.4528408248986189</v>
      </c>
      <c r="BA2605" s="26">
        <v>1481.1826201058657</v>
      </c>
      <c r="CU2605" t="e">
        <v>#N/A</v>
      </c>
      <c r="CV2605" t="e">
        <v>#N/A</v>
      </c>
    </row>
    <row r="2606" spans="1:100" x14ac:dyDescent="0.25">
      <c r="A2606">
        <v>5830</v>
      </c>
      <c r="B2606" t="s">
        <v>2886</v>
      </c>
      <c r="C2606" s="26">
        <v>3</v>
      </c>
      <c r="D2606" s="21">
        <v>4.2446044046756777</v>
      </c>
      <c r="E2606" s="21">
        <v>-0.13043531566338668</v>
      </c>
      <c r="F2606" s="21">
        <v>4.0686521752153057E-3</v>
      </c>
      <c r="G2606" s="21">
        <v>-4.6616302671520657E-2</v>
      </c>
      <c r="H2606" s="21">
        <v>-8.2176163653254558E-2</v>
      </c>
      <c r="I2606" s="21">
        <v>0</v>
      </c>
      <c r="J2606" s="21">
        <v>-4.9305698191952745</v>
      </c>
      <c r="K2606" s="21">
        <v>-8.2176163653254558E-2</v>
      </c>
      <c r="L2606" s="21">
        <v>-0.99999999999999944</v>
      </c>
      <c r="M2606" s="21">
        <v>-0.99999999999999944</v>
      </c>
      <c r="N2606" s="21">
        <v>-1.6435232730650902</v>
      </c>
      <c r="O2606" s="21">
        <v>-0.73258171719111997</v>
      </c>
      <c r="P2606" s="21">
        <v>-0.36962714645750977</v>
      </c>
      <c r="Q2606" s="21">
        <v>-3.2824898433827514E-2</v>
      </c>
      <c r="R2606" s="21">
        <v>-3.6647619911531912E-2</v>
      </c>
      <c r="S2606" s="21">
        <v>0.33239835816733143</v>
      </c>
      <c r="T2606" s="21">
        <v>0.24548522841970455</v>
      </c>
      <c r="U2606" s="21">
        <v>-0.1282251758417384</v>
      </c>
      <c r="V2606" s="21">
        <v>0</v>
      </c>
      <c r="W2606" s="21">
        <v>21.273382975942088</v>
      </c>
      <c r="X2606" s="21">
        <v>7.0887403830941109E-2</v>
      </c>
      <c r="Y2606" s="21">
        <v>-0.99999999999999944</v>
      </c>
      <c r="Z2606" s="21">
        <v>-0.99999999999999944</v>
      </c>
      <c r="AA2606" s="21">
        <v>39.81881298663135</v>
      </c>
      <c r="AB2606" s="21">
        <v>7.1474965656766171E-2</v>
      </c>
      <c r="AC2606" s="21">
        <v>0.27778778740499732</v>
      </c>
      <c r="AD2606" s="21">
        <v>2.2378799550251523E-2</v>
      </c>
      <c r="AE2606" s="21">
        <v>18.582077630600747</v>
      </c>
      <c r="AF2606" s="21">
        <v>-0.99999999999999944</v>
      </c>
      <c r="AG2606" s="21">
        <v>-0.99999999999999944</v>
      </c>
      <c r="AH2606" s="21">
        <v>-0.99999999999999944</v>
      </c>
      <c r="AI2606" s="21">
        <v>0</v>
      </c>
      <c r="AJ2606" s="21">
        <v>0</v>
      </c>
      <c r="AK2606" s="21">
        <v>-0.12348586336078776</v>
      </c>
      <c r="AL2606" s="21">
        <v>0.25434199007814606</v>
      </c>
      <c r="AM2606" s="21">
        <v>-0.15390580704517395</v>
      </c>
      <c r="AN2606" s="21">
        <v>5.9770296086272594E-2</v>
      </c>
      <c r="AO2606" s="21">
        <v>-4.4650744929332893</v>
      </c>
      <c r="AP2606" s="21">
        <v>2.7659673525475448</v>
      </c>
      <c r="AQ2606" s="21">
        <v>16.342813156746811</v>
      </c>
      <c r="AR2606" s="21">
        <v>0.44965841074529772</v>
      </c>
      <c r="AS2606" s="21">
        <v>-1.1288759822313343E-2</v>
      </c>
      <c r="AT2606" s="21">
        <v>-0.99999999999999944</v>
      </c>
      <c r="AU2606" s="21">
        <v>-0.99999999999999944</v>
      </c>
      <c r="AV2606" s="21">
        <v>-8.3263922583052555E-2</v>
      </c>
      <c r="AW2606" s="21">
        <v>41.852198621987746</v>
      </c>
      <c r="AX2606" s="21">
        <v>41.852198621987746</v>
      </c>
      <c r="AY2606" s="21">
        <v>0.12125291979854258</v>
      </c>
      <c r="AZ2606" s="21">
        <v>-13.764959767245525</v>
      </c>
      <c r="BA2606" s="26">
        <v>1323.9533050059417</v>
      </c>
    </row>
    <row r="2607" spans="1:100" x14ac:dyDescent="0.25">
      <c r="A2607">
        <v>5831</v>
      </c>
      <c r="B2607" t="s">
        <v>2887</v>
      </c>
      <c r="C2607" s="26">
        <v>2</v>
      </c>
      <c r="D2607" s="21">
        <v>2.7158975653564914</v>
      </c>
      <c r="E2607" s="21">
        <v>-0.22568860062298271</v>
      </c>
      <c r="F2607" s="21">
        <v>-0.48505199105698182</v>
      </c>
      <c r="G2607" s="21">
        <v>-0.47958778810185165</v>
      </c>
      <c r="H2607" s="21">
        <v>-4.698938172288776E-2</v>
      </c>
      <c r="I2607" s="21">
        <v>0</v>
      </c>
      <c r="J2607" s="21">
        <v>-2.8193629033732668</v>
      </c>
      <c r="K2607" s="21">
        <v>-4.698938172288776E-2</v>
      </c>
      <c r="L2607" s="21">
        <v>-1</v>
      </c>
      <c r="M2607" s="21">
        <v>-1</v>
      </c>
      <c r="N2607" s="21">
        <v>-0.93978763445775515</v>
      </c>
      <c r="O2607" s="21">
        <v>0.91628788937578953</v>
      </c>
      <c r="P2607" s="21">
        <v>-0.97521384395332045</v>
      </c>
      <c r="Q2607" s="21">
        <v>-1.9910689162626889</v>
      </c>
      <c r="R2607" s="21">
        <v>-0.65247095746154149</v>
      </c>
      <c r="S2607" s="21">
        <v>0.30607103419928527</v>
      </c>
      <c r="T2607" s="21">
        <v>0.18131333985565737</v>
      </c>
      <c r="U2607" s="21">
        <v>-4.9755589261815281E-2</v>
      </c>
      <c r="V2607" s="21">
        <v>-1.6210086574455548E-2</v>
      </c>
      <c r="W2607" s="21">
        <v>16.278536912126793</v>
      </c>
      <c r="X2607" s="21">
        <v>0.21279837375728261</v>
      </c>
      <c r="Y2607" s="21">
        <v>-1</v>
      </c>
      <c r="Z2607" s="21">
        <v>-1</v>
      </c>
      <c r="AA2607" s="21">
        <v>25.862806256731858</v>
      </c>
      <c r="AB2607" s="21">
        <v>-2.5447791622736263E-2</v>
      </c>
      <c r="AC2607" s="21">
        <v>-2.5288383816883558E-2</v>
      </c>
      <c r="AD2607" s="21">
        <v>-2.8652362435651793E-2</v>
      </c>
      <c r="AE2607" s="21">
        <v>4.459181410519605</v>
      </c>
      <c r="AF2607" s="21">
        <v>-1</v>
      </c>
      <c r="AG2607" s="21">
        <v>-1</v>
      </c>
      <c r="AH2607" s="21">
        <v>-1</v>
      </c>
      <c r="AI2607" s="21">
        <v>-9.1557161459217291E-3</v>
      </c>
      <c r="AJ2607" s="21">
        <v>-1.6210086574455548E-2</v>
      </c>
      <c r="AK2607" s="21">
        <v>0.26256602585198124</v>
      </c>
      <c r="AL2607" s="21">
        <v>-9.0738068862733931E-2</v>
      </c>
      <c r="AM2607" s="21">
        <v>0.29747119841191816</v>
      </c>
      <c r="AN2607" s="21">
        <v>-0.11403033819686438</v>
      </c>
      <c r="AO2607" s="21">
        <v>7.9618010715870131</v>
      </c>
      <c r="AP2607" s="21">
        <v>-2.5166397812644323</v>
      </c>
      <c r="AQ2607" s="21">
        <v>20.952249260786473</v>
      </c>
      <c r="AR2607" s="21">
        <v>0.50666381389217041</v>
      </c>
      <c r="AS2607" s="21">
        <v>0.27993632203207908</v>
      </c>
      <c r="AT2607" s="21">
        <v>-1</v>
      </c>
      <c r="AU2607" s="21">
        <v>-1</v>
      </c>
      <c r="AV2607" s="21">
        <v>-0.81413888854410799</v>
      </c>
      <c r="AW2607" s="21">
        <v>35.248670542455912</v>
      </c>
      <c r="AX2607" s="21">
        <v>35.106195796584799</v>
      </c>
      <c r="AY2607" s="21">
        <v>1.5881815051472875E-2</v>
      </c>
      <c r="AZ2607" s="21">
        <v>-26.416378211718257</v>
      </c>
      <c r="BA2607" s="26">
        <v>1378.4170785274571</v>
      </c>
    </row>
    <row r="2608" spans="1:100" x14ac:dyDescent="0.25">
      <c r="A2608">
        <v>5834</v>
      </c>
      <c r="B2608" t="s">
        <v>2888</v>
      </c>
      <c r="C2608" s="26">
        <v>3</v>
      </c>
      <c r="D2608" s="21">
        <v>3.4362008227366294</v>
      </c>
      <c r="E2608" s="21">
        <v>-0.37979735017310079</v>
      </c>
      <c r="F2608" s="21">
        <v>0.12019130107051781</v>
      </c>
      <c r="G2608" s="21">
        <v>1.5464594578996696E-2</v>
      </c>
      <c r="H2608" s="21">
        <v>8.9892667842715018E-2</v>
      </c>
      <c r="I2608" s="21">
        <v>0</v>
      </c>
      <c r="J2608" s="21">
        <v>5.3935600705629012</v>
      </c>
      <c r="K2608" s="21">
        <v>8.9892667842715018E-2</v>
      </c>
      <c r="L2608" s="21">
        <v>-0.99999999999999944</v>
      </c>
      <c r="M2608" s="21">
        <v>-0.99999999999999944</v>
      </c>
      <c r="N2608" s="21">
        <v>1.7978533568542998</v>
      </c>
      <c r="O2608" s="21">
        <v>8.8452254878785332</v>
      </c>
      <c r="P2608" s="21">
        <v>-0.60939525778565062</v>
      </c>
      <c r="Q2608" s="21">
        <v>0.89504576569536765</v>
      </c>
      <c r="R2608" s="21">
        <v>0.27953007262287477</v>
      </c>
      <c r="S2608" s="21">
        <v>0.3399610060381793</v>
      </c>
      <c r="T2608" s="21">
        <v>0.37135613239919163</v>
      </c>
      <c r="U2608" s="21">
        <v>5.8617043281577082E-2</v>
      </c>
      <c r="V2608" s="21">
        <v>0</v>
      </c>
      <c r="W2608" s="21">
        <v>27.201660555049326</v>
      </c>
      <c r="X2608" s="21">
        <v>0.89391544278682311</v>
      </c>
      <c r="Y2608" s="21">
        <v>-0.99999999999999944</v>
      </c>
      <c r="Z2608" s="21">
        <v>-0.99999999999999944</v>
      </c>
      <c r="AA2608" s="21">
        <v>48.495388000585983</v>
      </c>
      <c r="AB2608" s="21">
        <v>-2.2584322918340602E-2</v>
      </c>
      <c r="AC2608" s="21">
        <v>0.23869729669444145</v>
      </c>
      <c r="AD2608" s="21">
        <v>0.20417097368217457</v>
      </c>
      <c r="AE2608" s="21">
        <v>21.014197372913756</v>
      </c>
      <c r="AF2608" s="21">
        <v>-0.99999999999999944</v>
      </c>
      <c r="AG2608" s="21">
        <v>-0.99999999999999944</v>
      </c>
      <c r="AH2608" s="21">
        <v>-0.99999999999999944</v>
      </c>
      <c r="AI2608" s="21">
        <v>-5.704397191197131E-3</v>
      </c>
      <c r="AJ2608" s="21">
        <v>0</v>
      </c>
      <c r="AK2608" s="21">
        <v>-5.0055477716543534E-2</v>
      </c>
      <c r="AL2608" s="21">
        <v>9.4588184666686961E-2</v>
      </c>
      <c r="AM2608" s="21">
        <v>0.1721612890273658</v>
      </c>
      <c r="AN2608" s="21">
        <v>-2.5960259142998848E-2</v>
      </c>
      <c r="AO2608" s="21">
        <v>4.0537548371014287</v>
      </c>
      <c r="AP2608" s="21">
        <v>-0.17606555524153605</v>
      </c>
      <c r="AQ2608" s="21">
        <v>32.595220625612249</v>
      </c>
      <c r="AR2608" s="21">
        <v>0.76993418171894801</v>
      </c>
      <c r="AS2608" s="21">
        <v>0.98380811062953744</v>
      </c>
      <c r="AT2608" s="21">
        <v>-0.99999999999999944</v>
      </c>
      <c r="AU2608" s="21">
        <v>-0.99999999999999944</v>
      </c>
      <c r="AV2608" s="21">
        <v>0.29499466720187123</v>
      </c>
      <c r="AW2608" s="21">
        <v>57.164547933222998</v>
      </c>
      <c r="AX2608" s="21">
        <v>57.050459989399052</v>
      </c>
      <c r="AY2608" s="21">
        <v>0.16345964078536337</v>
      </c>
      <c r="AZ2608" s="21">
        <v>1.4779390571652351</v>
      </c>
      <c r="BA2608" s="26">
        <v>1418.8376477533518</v>
      </c>
    </row>
    <row r="2609" spans="1:100" x14ac:dyDescent="0.25">
      <c r="A2609">
        <v>5835</v>
      </c>
      <c r="B2609" t="s">
        <v>2889</v>
      </c>
      <c r="C2609" s="26">
        <v>2</v>
      </c>
      <c r="D2609" s="21">
        <v>3.5090075554571118</v>
      </c>
      <c r="E2609" s="21">
        <v>-4.9516601445668919E-2</v>
      </c>
      <c r="F2609" s="21">
        <v>-4.63644688287706E-2</v>
      </c>
      <c r="G2609" s="21">
        <v>-3.8908144694952157E-2</v>
      </c>
      <c r="H2609" s="21">
        <v>4.4178230831837736E-2</v>
      </c>
      <c r="I2609" s="21">
        <v>0</v>
      </c>
      <c r="J2609" s="21">
        <v>2.6506938499102639</v>
      </c>
      <c r="K2609" s="21">
        <v>4.4178230831837736E-2</v>
      </c>
      <c r="L2609" s="21">
        <v>-1</v>
      </c>
      <c r="M2609" s="21">
        <v>-1</v>
      </c>
      <c r="N2609" s="21">
        <v>0.88356461663675456</v>
      </c>
      <c r="O2609" s="21">
        <v>6.5982466620626923</v>
      </c>
      <c r="P2609" s="21">
        <v>-8.2996835908545674E-2</v>
      </c>
      <c r="Q2609" s="21">
        <v>9.4273867056719474E-2</v>
      </c>
      <c r="R2609" s="21">
        <v>3.2456549526281908E-2</v>
      </c>
      <c r="S2609" s="21">
        <v>0.32311286617223367</v>
      </c>
      <c r="T2609" s="21">
        <v>0.25326429659947042</v>
      </c>
      <c r="U2609" s="21">
        <v>3.9339921128730554E-2</v>
      </c>
      <c r="V2609" s="21">
        <v>-4.4291172035210487E-3</v>
      </c>
      <c r="W2609" s="21">
        <v>21.901726644889141</v>
      </c>
      <c r="X2609" s="21">
        <v>0.62554211177078667</v>
      </c>
      <c r="Y2609" s="21">
        <v>-1</v>
      </c>
      <c r="Z2609" s="21">
        <v>-1</v>
      </c>
      <c r="AA2609" s="21">
        <v>37.440048220054599</v>
      </c>
      <c r="AB2609" s="21">
        <v>7.4489433787862824E-2</v>
      </c>
      <c r="AC2609" s="21">
        <v>7.4686767532008869E-2</v>
      </c>
      <c r="AD2609" s="21">
        <v>7.0464245985086882E-2</v>
      </c>
      <c r="AE2609" s="21">
        <v>13.666046654771716</v>
      </c>
      <c r="AF2609" s="21">
        <v>-1</v>
      </c>
      <c r="AG2609" s="21">
        <v>-1</v>
      </c>
      <c r="AH2609" s="21">
        <v>-1</v>
      </c>
      <c r="AI2609" s="21">
        <v>-2.6957087203148926E-3</v>
      </c>
      <c r="AJ2609" s="21">
        <v>-4.4291172035210487E-3</v>
      </c>
      <c r="AK2609" s="21">
        <v>0.14216743918282648</v>
      </c>
      <c r="AL2609" s="21">
        <v>2.9660517806420858E-2</v>
      </c>
      <c r="AM2609" s="21">
        <v>0.1572401505383047</v>
      </c>
      <c r="AN2609" s="21">
        <v>2.6200709676749048E-2</v>
      </c>
      <c r="AO2609" s="21">
        <v>4.3909693488515291</v>
      </c>
      <c r="AP2609" s="21">
        <v>1.0541919414710519</v>
      </c>
      <c r="AQ2609" s="21">
        <v>26.938531612273664</v>
      </c>
      <c r="AR2609" s="21">
        <v>0.6384336060208653</v>
      </c>
      <c r="AS2609" s="21">
        <v>0.70606329683109625</v>
      </c>
      <c r="AT2609" s="21">
        <v>-1</v>
      </c>
      <c r="AU2609" s="21">
        <v>-1</v>
      </c>
      <c r="AV2609" s="21">
        <v>9.4787492893835257E-2</v>
      </c>
      <c r="AW2609" s="21">
        <v>48.590594876570137</v>
      </c>
      <c r="AX2609" s="21">
        <v>48.622907845668628</v>
      </c>
      <c r="AY2609" s="21">
        <v>0.11865041183349836</v>
      </c>
      <c r="AZ2609" s="21">
        <v>-8.4120887104776454</v>
      </c>
      <c r="BA2609" s="26">
        <v>1416.7285814721045</v>
      </c>
    </row>
    <row r="2610" spans="1:100" x14ac:dyDescent="0.25">
      <c r="A2610">
        <v>5836</v>
      </c>
      <c r="B2610" t="s">
        <v>2890</v>
      </c>
      <c r="C2610" s="26">
        <v>3</v>
      </c>
      <c r="D2610" s="21">
        <v>0.41303426861606446</v>
      </c>
      <c r="E2610" s="21">
        <v>5.5066933560760584E-3</v>
      </c>
      <c r="F2610" s="21">
        <v>-0.20532427245683457</v>
      </c>
      <c r="G2610" s="21">
        <v>-0.20532427245683457</v>
      </c>
      <c r="H2610" s="21">
        <v>-9.1794838944015231E-2</v>
      </c>
      <c r="I2610" s="21">
        <v>0</v>
      </c>
      <c r="J2610" s="21">
        <v>-5.5076903366409145</v>
      </c>
      <c r="K2610" s="21">
        <v>-9.1794838944015231E-2</v>
      </c>
      <c r="L2610" s="21">
        <v>-0.99999999999999989</v>
      </c>
      <c r="M2610" s="21">
        <v>-0.99999999999999989</v>
      </c>
      <c r="N2610" s="21">
        <v>-1.8358967788803056</v>
      </c>
      <c r="O2610" s="21">
        <v>-5.2999803404816843</v>
      </c>
      <c r="P2610" s="21">
        <v>-1.7718953230313104</v>
      </c>
      <c r="Q2610" s="21">
        <v>-0.20795041858729962</v>
      </c>
      <c r="R2610" s="21">
        <v>-0.24174850382283491</v>
      </c>
      <c r="S2610" s="21">
        <v>0.32403047381544281</v>
      </c>
      <c r="T2610" s="21">
        <v>0.25094098559605549</v>
      </c>
      <c r="U2610" s="21">
        <v>-9.6661009985822444E-2</v>
      </c>
      <c r="V2610" s="21">
        <v>-1.4435990214670857E-2</v>
      </c>
      <c r="W2610" s="21">
        <v>22.226771926200826</v>
      </c>
      <c r="X2610" s="21">
        <v>0.10730800151372503</v>
      </c>
      <c r="Y2610" s="21">
        <v>-0.99999999999999989</v>
      </c>
      <c r="Z2610" s="21">
        <v>-0.99999999999999989</v>
      </c>
      <c r="AA2610" s="21">
        <v>39.817394688398217</v>
      </c>
      <c r="AB2610" s="21">
        <v>5.1538999958015752E-2</v>
      </c>
      <c r="AC2610" s="21">
        <v>0.13200785904544818</v>
      </c>
      <c r="AD2610" s="21">
        <v>0.17310056631694101</v>
      </c>
      <c r="AE2610" s="21">
        <v>17.832371266020232</v>
      </c>
      <c r="AF2610" s="21">
        <v>-0.99999999999999989</v>
      </c>
      <c r="AG2610" s="21">
        <v>-0.99999999999999989</v>
      </c>
      <c r="AH2610" s="21">
        <v>-0.99999999999999989</v>
      </c>
      <c r="AI2610" s="21">
        <v>-2.2313649826420132E-2</v>
      </c>
      <c r="AJ2610" s="21">
        <v>-1.4435990214670857E-2</v>
      </c>
      <c r="AK2610" s="21">
        <v>-3.362272698846927E-2</v>
      </c>
      <c r="AL2610" s="21">
        <v>7.0014936923984833E-2</v>
      </c>
      <c r="AM2610" s="21">
        <v>-0.30200475400145466</v>
      </c>
      <c r="AN2610" s="21">
        <v>-3.9322187495375804E-2</v>
      </c>
      <c r="AO2610" s="21">
        <v>-7.7182324849787163</v>
      </c>
      <c r="AP2610" s="21">
        <v>-0.63298000276447086</v>
      </c>
      <c r="AQ2610" s="21">
        <v>16.719081589559902</v>
      </c>
      <c r="AR2610" s="21">
        <v>0.46387445921100512</v>
      </c>
      <c r="AS2610" s="21">
        <v>1.5513162569709433E-2</v>
      </c>
      <c r="AT2610" s="21">
        <v>-0.99999999999999989</v>
      </c>
      <c r="AU2610" s="21">
        <v>-0.99999999999999989</v>
      </c>
      <c r="AV2610" s="21">
        <v>-0.44707277627966968</v>
      </c>
      <c r="AW2610" s="21">
        <v>33.884434345152073</v>
      </c>
      <c r="AX2610" s="21">
        <v>31.994562327156579</v>
      </c>
      <c r="AY2610" s="21">
        <v>-1.6203698935510255E-2</v>
      </c>
      <c r="AZ2610" s="21">
        <v>-36.565499602642959</v>
      </c>
      <c r="BA2610" s="26">
        <v>1389.8474516696358</v>
      </c>
    </row>
    <row r="2611" spans="1:100" x14ac:dyDescent="0.25">
      <c r="A2611">
        <v>5837</v>
      </c>
      <c r="B2611" t="s">
        <v>2891</v>
      </c>
      <c r="C2611" s="26">
        <v>3</v>
      </c>
      <c r="D2611" s="21">
        <v>4.417422196983896</v>
      </c>
      <c r="E2611" s="21">
        <v>-2.2140506314153761E-3</v>
      </c>
      <c r="F2611" s="21">
        <v>-0.35645985614358588</v>
      </c>
      <c r="G2611" s="21">
        <v>-0.35645985614358588</v>
      </c>
      <c r="H2611" s="21">
        <v>0.17999810840685382</v>
      </c>
      <c r="I2611" s="21">
        <v>0</v>
      </c>
      <c r="J2611" s="21">
        <v>10.79988650441123</v>
      </c>
      <c r="K2611" s="21">
        <v>0.17999810840685382</v>
      </c>
      <c r="L2611" s="21">
        <v>-0.99999999999999978</v>
      </c>
      <c r="M2611" s="21">
        <v>-0.99999999999999978</v>
      </c>
      <c r="N2611" s="21">
        <v>3.5999621681370795</v>
      </c>
      <c r="O2611" s="21">
        <v>14.860848845251541</v>
      </c>
      <c r="P2611" s="21">
        <v>28.797520279243649</v>
      </c>
      <c r="Q2611" s="21">
        <v>-0.12059983130582783</v>
      </c>
      <c r="R2611" s="21">
        <v>2.7662301819333384</v>
      </c>
      <c r="S2611" s="21">
        <v>0.33333333333333337</v>
      </c>
      <c r="T2611" s="21">
        <v>0.33972043338748786</v>
      </c>
      <c r="U2611" s="21">
        <v>-0.34008789268087852</v>
      </c>
      <c r="V2611" s="21">
        <v>-3.2033784048221346E-2</v>
      </c>
      <c r="W2611" s="21">
        <v>4.837359263394708</v>
      </c>
      <c r="X2611" s="21">
        <v>-1.04518427931299</v>
      </c>
      <c r="Y2611" s="21">
        <v>-0.99999999999999978</v>
      </c>
      <c r="Z2611" s="21">
        <v>-0.99999999999999978</v>
      </c>
      <c r="AA2611" s="21">
        <v>17.499732848710291</v>
      </c>
      <c r="AB2611" s="21">
        <v>0.2061032635987102</v>
      </c>
      <c r="AC2611" s="21">
        <v>0.18942937018833358</v>
      </c>
      <c r="AD2611" s="21">
        <v>-0.19760976571939881</v>
      </c>
      <c r="AE2611" s="21">
        <v>9.8961434033822471</v>
      </c>
      <c r="AF2611" s="21">
        <v>-0.99999999999999978</v>
      </c>
      <c r="AG2611" s="21">
        <v>-0.99999999999999978</v>
      </c>
      <c r="AH2611" s="21">
        <v>-0.99999999999999978</v>
      </c>
      <c r="AI2611" s="21">
        <v>0</v>
      </c>
      <c r="AJ2611" s="21">
        <v>-3.2033784048221346E-2</v>
      </c>
      <c r="AK2611" s="21">
        <v>0.16209962031697742</v>
      </c>
      <c r="AL2611" s="21">
        <v>-0.13038406657690385</v>
      </c>
      <c r="AM2611" s="21">
        <v>0.78040844572368073</v>
      </c>
      <c r="AN2611" s="21">
        <v>0.23363422770912148</v>
      </c>
      <c r="AO2611" s="21">
        <v>20.320709244676909</v>
      </c>
      <c r="AP2611" s="21">
        <v>5.1889353598435184</v>
      </c>
      <c r="AQ2611" s="21">
        <v>15.637245767805929</v>
      </c>
      <c r="AR2611" s="21">
        <v>0.30093208999172144</v>
      </c>
      <c r="AS2611" s="21">
        <v>-0.86518617090613592</v>
      </c>
      <c r="AT2611" s="21">
        <v>-0.99999999999999978</v>
      </c>
      <c r="AU2611" s="21">
        <v>-0.99999999999999978</v>
      </c>
      <c r="AV2611" s="21">
        <v>2.4097703257897525</v>
      </c>
      <c r="AW2611" s="21">
        <v>37.54951705380536</v>
      </c>
      <c r="AX2611" s="21">
        <v>34.346138648983228</v>
      </c>
      <c r="AY2611" s="21">
        <v>-5.9389777423025248E-3</v>
      </c>
      <c r="AZ2611" s="21">
        <v>-41.777509888879734</v>
      </c>
      <c r="BA2611" s="26">
        <v>1419.1378069903967</v>
      </c>
    </row>
    <row r="2612" spans="1:100" x14ac:dyDescent="0.25">
      <c r="A2612">
        <v>5839</v>
      </c>
      <c r="B2612" t="s">
        <v>2892</v>
      </c>
      <c r="C2612" s="26">
        <v>3</v>
      </c>
      <c r="D2612" s="21">
        <v>5.1664164227577007</v>
      </c>
      <c r="E2612" s="21">
        <v>-5.5973470153293497E-3</v>
      </c>
      <c r="F2612" s="21">
        <v>-0.15637630230586419</v>
      </c>
      <c r="G2612" s="21">
        <v>-0.15637630230586419</v>
      </c>
      <c r="H2612" s="21">
        <v>0.13953626000921876</v>
      </c>
      <c r="I2612" s="21">
        <v>0</v>
      </c>
      <c r="J2612" s="21">
        <v>8.3721756005531205</v>
      </c>
      <c r="K2612" s="21">
        <v>0.13953626000921876</v>
      </c>
      <c r="L2612" s="21">
        <v>-0.99999999999999856</v>
      </c>
      <c r="M2612" s="21">
        <v>-0.99999999999999856</v>
      </c>
      <c r="N2612" s="21">
        <v>2.7907252001843736</v>
      </c>
      <c r="O2612" s="21">
        <v>13.382215721004952</v>
      </c>
      <c r="P2612" s="21">
        <v>-1.723189039330191E-3</v>
      </c>
      <c r="Q2612" s="21">
        <v>0.37016094848767134</v>
      </c>
      <c r="R2612" s="21">
        <v>7.7803479885176219E-2</v>
      </c>
      <c r="S2612" s="21">
        <v>0.33333333333333282</v>
      </c>
      <c r="T2612" s="21">
        <v>0.3541236923917962</v>
      </c>
      <c r="U2612" s="21">
        <v>0.44091738516733753</v>
      </c>
      <c r="V2612" s="21">
        <v>0</v>
      </c>
      <c r="W2612" s="21">
        <v>39.553526035329909</v>
      </c>
      <c r="X2612" s="21">
        <v>2.3386573448501062</v>
      </c>
      <c r="Y2612" s="21">
        <v>-0.99999999999999856</v>
      </c>
      <c r="Z2612" s="21">
        <v>-0.99999999999999856</v>
      </c>
      <c r="AA2612" s="21">
        <v>71.931919799170004</v>
      </c>
      <c r="AB2612" s="21">
        <v>0.45745603570735166</v>
      </c>
      <c r="AC2612" s="21">
        <v>-1.8557986245143602E-2</v>
      </c>
      <c r="AD2612" s="21">
        <v>0.20711375621688999</v>
      </c>
      <c r="AE2612" s="21">
        <v>32.300590283954904</v>
      </c>
      <c r="AF2612" s="21">
        <v>-0.99999999999999856</v>
      </c>
      <c r="AG2612" s="21">
        <v>-0.99999999999999856</v>
      </c>
      <c r="AH2612" s="21">
        <v>-0.99999999999999856</v>
      </c>
      <c r="AI2612" s="21">
        <v>1.3521935208714746E-2</v>
      </c>
      <c r="AJ2612" s="21">
        <v>0</v>
      </c>
      <c r="AK2612" s="21">
        <v>-0.15122220364662226</v>
      </c>
      <c r="AL2612" s="21">
        <v>0.17802056270322825</v>
      </c>
      <c r="AM2612" s="21">
        <v>0.15532725289654631</v>
      </c>
      <c r="AN2612" s="21">
        <v>0.19823192407971824</v>
      </c>
      <c r="AO2612" s="21">
        <v>3.1270703041805463</v>
      </c>
      <c r="AP2612" s="21">
        <v>5.8459009155090929</v>
      </c>
      <c r="AQ2612" s="21">
        <v>47.925701635883009</v>
      </c>
      <c r="AR2612" s="21">
        <v>1.1283744108924667</v>
      </c>
      <c r="AS2612" s="21">
        <v>2.4781936048593249</v>
      </c>
      <c r="AT2612" s="21">
        <v>-0.99999999999999856</v>
      </c>
      <c r="AU2612" s="21">
        <v>-0.99999999999999856</v>
      </c>
      <c r="AV2612" s="21">
        <v>-7.8572822420687971E-2</v>
      </c>
      <c r="AW2612" s="21">
        <v>91.160036435684034</v>
      </c>
      <c r="AX2612" s="21">
        <v>91.430475139858331</v>
      </c>
      <c r="AY2612" s="21">
        <v>0.46720814079014322</v>
      </c>
      <c r="AZ2612" s="21">
        <v>47.408363821451601</v>
      </c>
      <c r="BA2612" s="26">
        <v>1544.4310458594641</v>
      </c>
    </row>
    <row r="2613" spans="1:100" x14ac:dyDescent="0.25">
      <c r="A2613">
        <v>5840</v>
      </c>
      <c r="B2613" t="s">
        <v>2893</v>
      </c>
      <c r="C2613" s="26">
        <v>3</v>
      </c>
      <c r="D2613" s="21">
        <v>0.10880485953350066</v>
      </c>
      <c r="E2613" s="21">
        <v>-0.88073992116854938</v>
      </c>
      <c r="F2613" s="21">
        <v>-1.5891184160059416E-2</v>
      </c>
      <c r="G2613" s="21">
        <v>-0.29140315114253484</v>
      </c>
      <c r="H2613" s="21">
        <v>-0.17774260526835658</v>
      </c>
      <c r="I2613" s="21">
        <v>0</v>
      </c>
      <c r="J2613" s="21">
        <v>-10.664556316101393</v>
      </c>
      <c r="K2613" s="21">
        <v>-0.17774260526835658</v>
      </c>
      <c r="L2613" s="21">
        <v>-1.0000000000000013</v>
      </c>
      <c r="M2613" s="21">
        <v>-1.0000000000000013</v>
      </c>
      <c r="N2613" s="21">
        <v>-3.5548521053671314</v>
      </c>
      <c r="O2613" s="21">
        <v>-10.847154607710433</v>
      </c>
      <c r="P2613" s="21">
        <v>0.45306720043031695</v>
      </c>
      <c r="Q2613" s="21">
        <v>-3.8400585210650803E-2</v>
      </c>
      <c r="R2613" s="21">
        <v>-3.7615593851736545E-2</v>
      </c>
      <c r="S2613" s="21">
        <v>0.33333333333333365</v>
      </c>
      <c r="T2613" s="21">
        <v>1.3247004650603401E-2</v>
      </c>
      <c r="U2613" s="21">
        <v>-0.17900416363461255</v>
      </c>
      <c r="V2613" s="21">
        <v>-4.286066324003507E-3</v>
      </c>
      <c r="W2613" s="21">
        <v>13.641308531747107</v>
      </c>
      <c r="X2613" s="21">
        <v>-0.53749643791290813</v>
      </c>
      <c r="Y2613" s="21">
        <v>-1.0000000000000013</v>
      </c>
      <c r="Z2613" s="21">
        <v>-1.0000000000000013</v>
      </c>
      <c r="AA2613" s="21">
        <v>28.03818663922263</v>
      </c>
      <c r="AB2613" s="21">
        <v>-0.2069584452981533</v>
      </c>
      <c r="AC2613" s="21">
        <v>0.28167954866483819</v>
      </c>
      <c r="AD2613" s="21">
        <v>0.2139687706598605</v>
      </c>
      <c r="AE2613" s="21">
        <v>14.43449370132727</v>
      </c>
      <c r="AF2613" s="21">
        <v>-1.0000000000000013</v>
      </c>
      <c r="AG2613" s="21">
        <v>-1.0000000000000013</v>
      </c>
      <c r="AH2613" s="21">
        <v>-1.0000000000000013</v>
      </c>
      <c r="AI2613" s="21">
        <v>0</v>
      </c>
      <c r="AJ2613" s="21">
        <v>-4.286066324003507E-3</v>
      </c>
      <c r="AK2613" s="21">
        <v>4.9173692338090637E-2</v>
      </c>
      <c r="AL2613" s="21">
        <v>-3.5835233179531176E-2</v>
      </c>
      <c r="AM2613" s="21">
        <v>5.8850421912415324E-2</v>
      </c>
      <c r="AN2613" s="21">
        <v>-0.13913180158738048</v>
      </c>
      <c r="AO2613" s="21">
        <v>1.7171290095008362</v>
      </c>
      <c r="AP2613" s="21">
        <v>-3.6574712055821674</v>
      </c>
      <c r="AQ2613" s="21">
        <v>2.9767522156457078</v>
      </c>
      <c r="AR2613" s="21">
        <v>0.16329010802532101</v>
      </c>
      <c r="AS2613" s="21">
        <v>-0.71523904318126463</v>
      </c>
      <c r="AT2613" s="21">
        <v>-1.0000000000000013</v>
      </c>
      <c r="AU2613" s="21">
        <v>-1.0000000000000013</v>
      </c>
      <c r="AV2613" s="21">
        <v>-0.32901874499427136</v>
      </c>
      <c r="AW2613" s="21">
        <v>13.533560825930035</v>
      </c>
      <c r="AX2613" s="21">
        <v>13.104954193529682</v>
      </c>
      <c r="AY2613" s="21">
        <v>-0.16404472400764608</v>
      </c>
      <c r="AZ2613" s="21">
        <v>-54.856881882050452</v>
      </c>
      <c r="BA2613" s="26">
        <v>1241.613882770245</v>
      </c>
    </row>
    <row r="2614" spans="1:100" x14ac:dyDescent="0.25">
      <c r="A2614">
        <v>5841</v>
      </c>
      <c r="B2614" t="s">
        <v>2894</v>
      </c>
      <c r="C2614" s="26">
        <v>3</v>
      </c>
      <c r="D2614" s="21">
        <v>4.5281526849025182</v>
      </c>
      <c r="E2614" s="21">
        <v>0.34117877787527062</v>
      </c>
      <c r="F2614" s="21">
        <v>7.0691602535333112E-4</v>
      </c>
      <c r="G2614" s="21">
        <v>0.12033350549521137</v>
      </c>
      <c r="H2614" s="21">
        <v>4.6863533504417007E-2</v>
      </c>
      <c r="I2614" s="21">
        <v>0</v>
      </c>
      <c r="J2614" s="21">
        <v>2.811812010265021</v>
      </c>
      <c r="K2614" s="21">
        <v>4.6863533504417007E-2</v>
      </c>
      <c r="L2614" s="21">
        <v>-0.99999999999999878</v>
      </c>
      <c r="M2614" s="21">
        <v>-0.99999999999999878</v>
      </c>
      <c r="N2614" s="21">
        <v>0.93727067008833953</v>
      </c>
      <c r="O2614" s="21">
        <v>7.4602982006627432</v>
      </c>
      <c r="P2614" s="21">
        <v>-0.26919790585396125</v>
      </c>
      <c r="Q2614" s="21">
        <v>-7.9297642709423327E-2</v>
      </c>
      <c r="R2614" s="21">
        <v>-4.7102073138256026E-2</v>
      </c>
      <c r="S2614" s="21">
        <v>0.24973516611879279</v>
      </c>
      <c r="T2614" s="21">
        <v>0.29255784666772139</v>
      </c>
      <c r="U2614" s="21">
        <v>-0.13214987212889828</v>
      </c>
      <c r="V2614" s="21">
        <v>0</v>
      </c>
      <c r="W2614" s="21">
        <v>14.531184286127941</v>
      </c>
      <c r="X2614" s="21">
        <v>-7.0833579205868941E-2</v>
      </c>
      <c r="Y2614" s="21">
        <v>-0.99999999999999878</v>
      </c>
      <c r="Z2614" s="21">
        <v>-0.99999999999999878</v>
      </c>
      <c r="AA2614" s="21">
        <v>26.549875467555943</v>
      </c>
      <c r="AB2614" s="21">
        <v>0.22223616010704556</v>
      </c>
      <c r="AC2614" s="21">
        <v>-6.0167838982022312E-2</v>
      </c>
      <c r="AD2614" s="21">
        <v>7.9247543966301667E-2</v>
      </c>
      <c r="AE2614" s="21">
        <v>12.065793254566239</v>
      </c>
      <c r="AF2614" s="21">
        <v>-0.99999999999999878</v>
      </c>
      <c r="AG2614" s="21">
        <v>-0.99999999999999878</v>
      </c>
      <c r="AH2614" s="21">
        <v>-0.99999999999999878</v>
      </c>
      <c r="AI2614" s="21">
        <v>0</v>
      </c>
      <c r="AJ2614" s="21">
        <v>0</v>
      </c>
      <c r="AK2614" s="21">
        <v>-1.8652128655210411E-2</v>
      </c>
      <c r="AL2614" s="21">
        <v>0.34270465397643984</v>
      </c>
      <c r="AM2614" s="21">
        <v>-5.4733935244156026E-2</v>
      </c>
      <c r="AN2614" s="21">
        <v>0.20515623151638632</v>
      </c>
      <c r="AO2614" s="21">
        <v>-1.4616090243799522</v>
      </c>
      <c r="AP2614" s="21">
        <v>6.8424290577918576</v>
      </c>
      <c r="AQ2614" s="21">
        <v>17.342996296392975</v>
      </c>
      <c r="AR2614" s="21">
        <v>0.4101431406576157</v>
      </c>
      <c r="AS2614" s="21">
        <v>-2.3970045701451493E-2</v>
      </c>
      <c r="AT2614" s="21">
        <v>-0.99999999999999878</v>
      </c>
      <c r="AU2614" s="21">
        <v>-0.99999999999999878</v>
      </c>
      <c r="AV2614" s="21">
        <v>7.3231432356955339E-2</v>
      </c>
      <c r="AW2614" s="21">
        <v>40.852602726010545</v>
      </c>
      <c r="AX2614" s="21">
        <v>40.852602726010545</v>
      </c>
      <c r="AY2614" s="21">
        <v>2.0025132912969978E-2</v>
      </c>
      <c r="AZ2614" s="21">
        <v>-25.550249699885249</v>
      </c>
      <c r="BA2614" s="26">
        <v>1387.8621586766924</v>
      </c>
      <c r="CU2614" t="e">
        <v>#N/A</v>
      </c>
      <c r="CV2614" t="e">
        <v>#N/A</v>
      </c>
    </row>
    <row r="2615" spans="1:100" x14ac:dyDescent="0.25">
      <c r="A2615">
        <v>5842</v>
      </c>
      <c r="B2615" t="s">
        <v>1307</v>
      </c>
      <c r="C2615" s="26">
        <v>3</v>
      </c>
      <c r="D2615" s="21">
        <v>4.4178570576924194</v>
      </c>
      <c r="E2615" s="21">
        <v>0.20345957038142504</v>
      </c>
      <c r="F2615" s="21">
        <v>8.1784679344371174</v>
      </c>
      <c r="G2615" s="21">
        <v>8.2271230137940883</v>
      </c>
      <c r="H2615" s="21">
        <v>9.4394350894413781E-2</v>
      </c>
      <c r="I2615" s="21">
        <v>0</v>
      </c>
      <c r="J2615" s="21">
        <v>5.6636610536648249</v>
      </c>
      <c r="K2615" s="21">
        <v>9.4394350894413781E-2</v>
      </c>
      <c r="L2615" s="21">
        <v>-1.0000000000000002</v>
      </c>
      <c r="M2615" s="21">
        <v>-1.0000000000000002</v>
      </c>
      <c r="N2615" s="21">
        <v>1.8878870178882758</v>
      </c>
      <c r="O2615" s="21">
        <v>18.308641125151343</v>
      </c>
      <c r="P2615" s="21">
        <v>1.3111333246040833</v>
      </c>
      <c r="Q2615" s="21">
        <v>4.895763380088705</v>
      </c>
      <c r="R2615" s="21">
        <v>1.6472046349607465</v>
      </c>
      <c r="S2615" s="21">
        <v>0.33333333333333359</v>
      </c>
      <c r="T2615" s="21">
        <v>0.30919748062306157</v>
      </c>
      <c r="U2615" s="21">
        <v>0.345118842972649</v>
      </c>
      <c r="V2615" s="21">
        <v>-3.1306828637590947E-2</v>
      </c>
      <c r="W2615" s="21">
        <v>34.477939095881553</v>
      </c>
      <c r="X2615" s="21">
        <v>1.7166350104167603</v>
      </c>
      <c r="Y2615" s="21">
        <v>-1.0000000000000002</v>
      </c>
      <c r="Z2615" s="21">
        <v>-1.0000000000000002</v>
      </c>
      <c r="AA2615" s="21">
        <v>68.588179003595329</v>
      </c>
      <c r="AB2615" s="21">
        <v>0.19733834886669682</v>
      </c>
      <c r="AC2615" s="21">
        <v>0.24551419557356252</v>
      </c>
      <c r="AD2615" s="21">
        <v>0.20640816101480194</v>
      </c>
      <c r="AE2615" s="21">
        <v>32.463035272753068</v>
      </c>
      <c r="AF2615" s="21">
        <v>-1.0000000000000002</v>
      </c>
      <c r="AG2615" s="21">
        <v>-1.0000000000000002</v>
      </c>
      <c r="AH2615" s="21">
        <v>-1.0000000000000002</v>
      </c>
      <c r="AI2615" s="21">
        <v>5.5892802923746925E-2</v>
      </c>
      <c r="AJ2615" s="21">
        <v>-3.1306828637590947E-2</v>
      </c>
      <c r="AK2615" s="21">
        <v>0.29111955383956761</v>
      </c>
      <c r="AL2615" s="21">
        <v>0.12511468556335142</v>
      </c>
      <c r="AM2615" s="21">
        <v>0.1238794345986842</v>
      </c>
      <c r="AN2615" s="21">
        <v>0.3100624365414214</v>
      </c>
      <c r="AO2615" s="21">
        <v>4.5525836341649413</v>
      </c>
      <c r="AP2615" s="21">
        <v>8.3771343413522885</v>
      </c>
      <c r="AQ2615" s="21">
        <v>40.14160014954637</v>
      </c>
      <c r="AR2615" s="21">
        <v>0.95634282829145267</v>
      </c>
      <c r="AS2615" s="21">
        <v>1.8110293613111741</v>
      </c>
      <c r="AT2615" s="21">
        <v>-1.0000000000000002</v>
      </c>
      <c r="AU2615" s="21">
        <v>-1.0000000000000002</v>
      </c>
      <c r="AV2615" s="21">
        <v>9.8743276487548375</v>
      </c>
      <c r="AW2615" s="21">
        <v>95.273954470098985</v>
      </c>
      <c r="AX2615" s="21">
        <v>93.261127664814822</v>
      </c>
      <c r="AY2615" s="21">
        <v>0.27635149293464295</v>
      </c>
      <c r="AZ2615" s="21">
        <v>-0.30998123967210423</v>
      </c>
      <c r="BA2615" s="26">
        <v>1442.5930800556864</v>
      </c>
    </row>
    <row r="2616" spans="1:100" x14ac:dyDescent="0.25">
      <c r="A2616">
        <v>5843</v>
      </c>
      <c r="B2616" t="s">
        <v>2895</v>
      </c>
      <c r="C2616" s="26">
        <v>3</v>
      </c>
      <c r="D2616" s="21">
        <v>5.5269513793922513</v>
      </c>
      <c r="E2616" s="21">
        <v>0</v>
      </c>
      <c r="F2616" s="21">
        <v>-0.9677966243416054</v>
      </c>
      <c r="G2616" s="21">
        <v>-0.9677966243416054</v>
      </c>
      <c r="H2616" s="21">
        <v>0.26334963606013284</v>
      </c>
      <c r="I2616" s="21">
        <v>8.2774475527146063E-2</v>
      </c>
      <c r="J2616" s="21">
        <v>20.767446695236742</v>
      </c>
      <c r="K2616" s="21">
        <v>0.34612411158727902</v>
      </c>
      <c r="L2616" s="21">
        <v>-1.0000000000000009</v>
      </c>
      <c r="M2616" s="21">
        <v>-1.0000000000000009</v>
      </c>
      <c r="N2616" s="21">
        <v>6.9224822317455814</v>
      </c>
      <c r="O2616" s="21">
        <v>25.326601450287384</v>
      </c>
      <c r="P2616" s="21">
        <v>1.1374952626940531</v>
      </c>
      <c r="Q2616" s="21">
        <v>0.7980126472602227</v>
      </c>
      <c r="R2616" s="21">
        <v>0.37836866066078512</v>
      </c>
      <c r="S2616" s="21">
        <v>0.33333333333333359</v>
      </c>
      <c r="T2616" s="21">
        <v>0.34558377243601596</v>
      </c>
      <c r="U2616" s="21">
        <v>0.34357112618148844</v>
      </c>
      <c r="V2616" s="21">
        <v>-4.3401195492113818E-2</v>
      </c>
      <c r="W2616" s="21">
        <v>25.318516994857795</v>
      </c>
      <c r="X2616" s="21">
        <v>1.4621242495588485</v>
      </c>
      <c r="Y2616" s="21">
        <v>-1.0000000000000009</v>
      </c>
      <c r="Z2616" s="21">
        <v>-1.0000000000000009</v>
      </c>
      <c r="AA2616" s="21">
        <v>63.26404012823231</v>
      </c>
      <c r="AB2616" s="21">
        <v>0.15479212649120755</v>
      </c>
      <c r="AC2616" s="21">
        <v>0.30994597387305933</v>
      </c>
      <c r="AD2616" s="21">
        <v>0.28660498909000764</v>
      </c>
      <c r="AE2616" s="21">
        <v>37.56715447271371</v>
      </c>
      <c r="AF2616" s="21">
        <v>-1.0000000000000009</v>
      </c>
      <c r="AG2616" s="21">
        <v>-1.0000000000000009</v>
      </c>
      <c r="AH2616" s="21">
        <v>-1.0000000000000009</v>
      </c>
      <c r="AI2616" s="21">
        <v>0</v>
      </c>
      <c r="AJ2616" s="21">
        <v>-4.3401195492113818E-2</v>
      </c>
      <c r="AK2616" s="21">
        <v>2.0257717244485385E-2</v>
      </c>
      <c r="AL2616" s="21">
        <v>0.15565053144695487</v>
      </c>
      <c r="AM2616" s="21">
        <v>8.3184879586402152E-2</v>
      </c>
      <c r="AN2616" s="21">
        <v>0.27151523803501804</v>
      </c>
      <c r="AO2616" s="21">
        <v>2.1809105758824807</v>
      </c>
      <c r="AP2616" s="21">
        <v>7.5661336081102242</v>
      </c>
      <c r="AQ2616" s="21">
        <v>46.085963690094545</v>
      </c>
      <c r="AR2616" s="21">
        <v>0.97908703645872386</v>
      </c>
      <c r="AS2616" s="21">
        <v>1.8082483611461275</v>
      </c>
      <c r="AT2616" s="21">
        <v>-1.0000000000000009</v>
      </c>
      <c r="AU2616" s="21">
        <v>-1.0000000000000009</v>
      </c>
      <c r="AV2616" s="21">
        <v>-0.58942796368081996</v>
      </c>
      <c r="AW2616" s="21">
        <v>96.156775186629901</v>
      </c>
      <c r="AX2616" s="21">
        <v>91.816655637418492</v>
      </c>
      <c r="AY2616" s="21">
        <v>0.33685634581097063</v>
      </c>
      <c r="AZ2616" s="21">
        <v>48.274994492056038</v>
      </c>
      <c r="BA2616" s="26">
        <v>1571.5564633928943</v>
      </c>
    </row>
    <row r="2617" spans="1:100" x14ac:dyDescent="0.25">
      <c r="A2617">
        <v>5844</v>
      </c>
      <c r="B2617" t="s">
        <v>2896</v>
      </c>
      <c r="C2617" s="26">
        <v>3</v>
      </c>
      <c r="D2617" s="21">
        <v>5.3046860583861868</v>
      </c>
      <c r="E2617" s="21">
        <v>-0.16693292825391043</v>
      </c>
      <c r="F2617" s="21">
        <v>0.11813998788928354</v>
      </c>
      <c r="G2617" s="21">
        <v>7.968765334083841E-2</v>
      </c>
      <c r="H2617" s="21">
        <v>0.24471403427503777</v>
      </c>
      <c r="I2617" s="21">
        <v>0</v>
      </c>
      <c r="J2617" s="21">
        <v>14.682842056502269</v>
      </c>
      <c r="K2617" s="21">
        <v>0.24471403427503777</v>
      </c>
      <c r="L2617" s="21">
        <v>-0.99999999999999978</v>
      </c>
      <c r="M2617" s="21">
        <v>-0.99999999999999978</v>
      </c>
      <c r="N2617" s="21">
        <v>4.8942806855007559</v>
      </c>
      <c r="O2617" s="21">
        <v>20.067215768229282</v>
      </c>
      <c r="P2617" s="21">
        <v>-0.47950702704536474</v>
      </c>
      <c r="Q2617" s="21">
        <v>-7.4729856365966588E-2</v>
      </c>
      <c r="R2617" s="21">
        <v>-7.5359804243640013E-2</v>
      </c>
      <c r="S2617" s="21">
        <v>0.33333333333333343</v>
      </c>
      <c r="T2617" s="21">
        <v>0.37930012588135448</v>
      </c>
      <c r="U2617" s="21">
        <v>-0.19802018092232773</v>
      </c>
      <c r="V2617" s="21">
        <v>-1.1030752586488673E-3</v>
      </c>
      <c r="W2617" s="21">
        <v>10.751846750346942</v>
      </c>
      <c r="X2617" s="21">
        <v>-0.28481295775353321</v>
      </c>
      <c r="Y2617" s="21">
        <v>-0.99999999999999978</v>
      </c>
      <c r="Z2617" s="21">
        <v>-0.99999999999999978</v>
      </c>
      <c r="AA2617" s="21">
        <v>22.341855033414607</v>
      </c>
      <c r="AB2617" s="21">
        <v>4.5590312711762421E-2</v>
      </c>
      <c r="AC2617" s="21">
        <v>6.3262970526231019E-2</v>
      </c>
      <c r="AD2617" s="21">
        <v>0.12445407850823288</v>
      </c>
      <c r="AE2617" s="21">
        <v>11.665368087311311</v>
      </c>
      <c r="AF2617" s="21">
        <v>-0.99999999999999978</v>
      </c>
      <c r="AG2617" s="21">
        <v>-0.99999999999999978</v>
      </c>
      <c r="AH2617" s="21">
        <v>-0.99999999999999978</v>
      </c>
      <c r="AI2617" s="21">
        <v>-6.795965812262815E-2</v>
      </c>
      <c r="AJ2617" s="21">
        <v>-1.1030752586488673E-3</v>
      </c>
      <c r="AK2617" s="21">
        <v>-0.10852938903337708</v>
      </c>
      <c r="AL2617" s="21">
        <v>0.16278123094493946</v>
      </c>
      <c r="AM2617" s="21">
        <v>-0.2028345337870843</v>
      </c>
      <c r="AN2617" s="21">
        <v>0.31981514535486977</v>
      </c>
      <c r="AO2617" s="21">
        <v>-5.6135102898439939</v>
      </c>
      <c r="AP2617" s="21">
        <v>8.8092847885964414</v>
      </c>
      <c r="AQ2617" s="21">
        <v>25.434688806849206</v>
      </c>
      <c r="AR2617" s="21">
        <v>0.51351020303371131</v>
      </c>
      <c r="AS2617" s="21">
        <v>-4.0098923478495141E-2</v>
      </c>
      <c r="AT2617" s="21">
        <v>-0.99999999999999978</v>
      </c>
      <c r="AU2617" s="21">
        <v>-0.99999999999999978</v>
      </c>
      <c r="AV2617" s="21">
        <v>4.3278490971977827E-3</v>
      </c>
      <c r="AW2617" s="21">
        <v>51.218355590240357</v>
      </c>
      <c r="AX2617" s="21">
        <v>49.748854901922918</v>
      </c>
      <c r="AY2617" s="21">
        <v>0.15191651181217111</v>
      </c>
      <c r="AZ2617" s="21">
        <v>6.077119610272363</v>
      </c>
      <c r="BA2617" s="26">
        <v>1337.2902154391852</v>
      </c>
    </row>
    <row r="2618" spans="1:100" x14ac:dyDescent="0.25">
      <c r="A2618">
        <v>5845</v>
      </c>
      <c r="B2618" t="s">
        <v>2897</v>
      </c>
      <c r="C2618" s="26">
        <v>3</v>
      </c>
      <c r="D2618" s="21">
        <v>4.967497940677883</v>
      </c>
      <c r="E2618" s="21">
        <v>-8.316778832994054E-2</v>
      </c>
      <c r="F2618" s="21">
        <v>-0.93385689140898398</v>
      </c>
      <c r="G2618" s="21">
        <v>-0.93109715624468037</v>
      </c>
      <c r="H2618" s="21">
        <v>1.5711568768948983E-2</v>
      </c>
      <c r="I2618" s="21">
        <v>0</v>
      </c>
      <c r="J2618" s="21">
        <v>0.94269412613693959</v>
      </c>
      <c r="K2618" s="21">
        <v>1.5711568768948983E-2</v>
      </c>
      <c r="L2618" s="21">
        <v>-1.0000000000000007</v>
      </c>
      <c r="M2618" s="21">
        <v>-1.0000000000000007</v>
      </c>
      <c r="N2618" s="21">
        <v>0.31423137537897955</v>
      </c>
      <c r="O2618" s="21">
        <v>4.9790949105701392</v>
      </c>
      <c r="P2618" s="21">
        <v>-0.28970878027985758</v>
      </c>
      <c r="Q2618" s="21">
        <v>2.9153822879159232</v>
      </c>
      <c r="R2618" s="21">
        <v>0.94072332505487566</v>
      </c>
      <c r="S2618" s="21">
        <v>0.33333333333333337</v>
      </c>
      <c r="T2618" s="21">
        <v>0.34986816596840697</v>
      </c>
      <c r="U2618" s="21">
        <v>0.13069048822752644</v>
      </c>
      <c r="V2618" s="21">
        <v>9.6219403597927924E-2</v>
      </c>
      <c r="W2618" s="21">
        <v>35.775992894329839</v>
      </c>
      <c r="X2618" s="21">
        <v>1.7841031376655387</v>
      </c>
      <c r="Y2618" s="21">
        <v>-1.0000000000000007</v>
      </c>
      <c r="Z2618" s="21">
        <v>-1.0000000000000007</v>
      </c>
      <c r="AA2618" s="21">
        <v>55.151826374899564</v>
      </c>
      <c r="AB2618" s="21">
        <v>0.42965023838337829</v>
      </c>
      <c r="AC2618" s="21">
        <v>-4.9231811126122973E-2</v>
      </c>
      <c r="AD2618" s="21">
        <v>-1.1716224146958019E-2</v>
      </c>
      <c r="AE2618" s="21">
        <v>18.435110155514877</v>
      </c>
      <c r="AF2618" s="21">
        <v>-1.0000000000000007</v>
      </c>
      <c r="AG2618" s="21">
        <v>-1.0000000000000007</v>
      </c>
      <c r="AH2618" s="21">
        <v>-1.0000000000000007</v>
      </c>
      <c r="AI2618" s="21">
        <v>-2.7135336405932561E-3</v>
      </c>
      <c r="AJ2618" s="21">
        <v>9.6219403597927924E-2</v>
      </c>
      <c r="AK2618" s="21">
        <v>-0.1736978259985639</v>
      </c>
      <c r="AL2618" s="21">
        <v>-6.9435753826581265E-2</v>
      </c>
      <c r="AM2618" s="21">
        <v>0.34024753938945268</v>
      </c>
      <c r="AN2618" s="21">
        <v>-0.100189208154307</v>
      </c>
      <c r="AO2618" s="21">
        <v>7.637699354743499</v>
      </c>
      <c r="AP2618" s="21">
        <v>-2.8519089729905795</v>
      </c>
      <c r="AQ2618" s="21">
        <v>36.718687020466795</v>
      </c>
      <c r="AR2618" s="21">
        <v>0.91011139112719497</v>
      </c>
      <c r="AS2618" s="21">
        <v>1.799814706434488</v>
      </c>
      <c r="AT2618" s="21">
        <v>-1.0000000000000007</v>
      </c>
      <c r="AU2618" s="21">
        <v>-1.0000000000000007</v>
      </c>
      <c r="AV2618" s="21">
        <v>9.6261688101952347E-3</v>
      </c>
      <c r="AW2618" s="21">
        <v>57.279012312479161</v>
      </c>
      <c r="AX2618" s="21">
        <v>66.846681999460074</v>
      </c>
      <c r="AY2618" s="21">
        <v>2.3416247425936152E-2</v>
      </c>
      <c r="AZ2618" s="21">
        <v>-25.914234035298819</v>
      </c>
      <c r="BA2618" s="26">
        <v>1358.2186544215701</v>
      </c>
    </row>
    <row r="2619" spans="1:100" x14ac:dyDescent="0.25">
      <c r="A2619">
        <v>5846</v>
      </c>
      <c r="B2619" t="s">
        <v>2898</v>
      </c>
      <c r="C2619" s="26">
        <v>3</v>
      </c>
      <c r="D2619" s="21">
        <v>5.1143716838004742</v>
      </c>
      <c r="E2619" s="21">
        <v>0.3695224180202874</v>
      </c>
      <c r="F2619" s="21">
        <v>-6.7077642596599152E-2</v>
      </c>
      <c r="G2619" s="21">
        <v>3.6056524832553782E-2</v>
      </c>
      <c r="H2619" s="21">
        <v>5.2431290650542847E-2</v>
      </c>
      <c r="I2619" s="21">
        <v>0</v>
      </c>
      <c r="J2619" s="21">
        <v>3.1458774390325748</v>
      </c>
      <c r="K2619" s="21">
        <v>5.2431290650542847E-2</v>
      </c>
      <c r="L2619" s="21">
        <v>-1</v>
      </c>
      <c r="M2619" s="21">
        <v>-1</v>
      </c>
      <c r="N2619" s="21">
        <v>1.0486258130108572</v>
      </c>
      <c r="O2619" s="21">
        <v>8.2963056476655961</v>
      </c>
      <c r="P2619" s="21">
        <v>-0.32957545488793311</v>
      </c>
      <c r="Q2619" s="21">
        <v>-0.55464618862834869</v>
      </c>
      <c r="R2619" s="21">
        <v>-0.24871855157408429</v>
      </c>
      <c r="S2619" s="21">
        <v>0.33333333333333337</v>
      </c>
      <c r="T2619" s="21">
        <v>0.32930977768038838</v>
      </c>
      <c r="U2619" s="21">
        <v>0.40989031770753004</v>
      </c>
      <c r="V2619" s="21">
        <v>6.9140657680116152E-2</v>
      </c>
      <c r="W2619" s="21">
        <v>43.569711830032972</v>
      </c>
      <c r="X2619" s="21">
        <v>2.6646170372739966</v>
      </c>
      <c r="Y2619" s="21">
        <v>-1</v>
      </c>
      <c r="Z2619" s="21">
        <v>-1</v>
      </c>
      <c r="AA2619" s="21">
        <v>85.567914119914832</v>
      </c>
      <c r="AB2619" s="21">
        <v>0.3118351803834023</v>
      </c>
      <c r="AC2619" s="21">
        <v>0.22724154133392019</v>
      </c>
      <c r="AD2619" s="21">
        <v>0.30586169511179556</v>
      </c>
      <c r="AE2619" s="21">
        <v>42.246920841455889</v>
      </c>
      <c r="AF2619" s="21">
        <v>-1</v>
      </c>
      <c r="AG2619" s="21">
        <v>-1</v>
      </c>
      <c r="AH2619" s="21">
        <v>-1</v>
      </c>
      <c r="AI2619" s="21">
        <v>-1.1433040994405039E-3</v>
      </c>
      <c r="AJ2619" s="21">
        <v>6.9140657680116152E-2</v>
      </c>
      <c r="AK2619" s="21">
        <v>0.32260866320749976</v>
      </c>
      <c r="AL2619" s="21">
        <v>5.8433426737662907E-2</v>
      </c>
      <c r="AM2619" s="21">
        <v>-6.398583671422417E-3</v>
      </c>
      <c r="AN2619" s="21">
        <v>0.24902364312256184</v>
      </c>
      <c r="AO2619" s="21">
        <v>1.4530787242519383</v>
      </c>
      <c r="AP2619" s="21">
        <v>6.5177582117523549</v>
      </c>
      <c r="AQ2619" s="21">
        <v>46.715589269065546</v>
      </c>
      <c r="AR2619" s="21">
        <v>1.1416740864013677</v>
      </c>
      <c r="AS2619" s="21">
        <v>2.7170483279245379</v>
      </c>
      <c r="AT2619" s="21">
        <v>-1</v>
      </c>
      <c r="AU2619" s="21">
        <v>-1</v>
      </c>
      <c r="AV2619" s="21">
        <v>-0.21266202674153056</v>
      </c>
      <c r="AW2619" s="21">
        <v>100.38197797933282</v>
      </c>
      <c r="AX2619" s="21">
        <v>107.27317766535563</v>
      </c>
      <c r="AY2619" s="21">
        <v>0.37665940473300458</v>
      </c>
      <c r="AZ2619" s="21">
        <v>37.924170805303049</v>
      </c>
      <c r="BA2619" s="26">
        <v>1528.0047730588519</v>
      </c>
    </row>
    <row r="2620" spans="1:100" x14ac:dyDescent="0.25">
      <c r="A2620">
        <v>5847</v>
      </c>
      <c r="B2620" t="s">
        <v>2899</v>
      </c>
      <c r="C2620" s="26">
        <v>3</v>
      </c>
      <c r="D2620" s="21">
        <v>4.4146993111140187</v>
      </c>
      <c r="E2620" s="21">
        <v>-0.32434665705013477</v>
      </c>
      <c r="F2620" s="21">
        <v>0.98270084131558055</v>
      </c>
      <c r="G2620" s="21">
        <v>0.88899032034765779</v>
      </c>
      <c r="H2620" s="21">
        <v>0.16936612643667612</v>
      </c>
      <c r="I2620" s="21">
        <v>0</v>
      </c>
      <c r="J2620" s="21">
        <v>10.16196758620057</v>
      </c>
      <c r="K2620" s="21">
        <v>0.16936612643667612</v>
      </c>
      <c r="L2620" s="21">
        <v>-0.99999999999999956</v>
      </c>
      <c r="M2620" s="21">
        <v>-0.99999999999999956</v>
      </c>
      <c r="N2620" s="21">
        <v>3.387322528733522</v>
      </c>
      <c r="O2620" s="21">
        <v>15.46565721766223</v>
      </c>
      <c r="P2620" s="21">
        <v>-0.26216133376404094</v>
      </c>
      <c r="Q2620" s="21">
        <v>1.5312417032264207</v>
      </c>
      <c r="R2620" s="21">
        <v>0.5088227271319965</v>
      </c>
      <c r="S2620" s="21">
        <v>0.33333333333333331</v>
      </c>
      <c r="T2620" s="21">
        <v>0.25859020861993193</v>
      </c>
      <c r="U2620" s="21">
        <v>7.7521756239096018E-2</v>
      </c>
      <c r="V2620" s="21">
        <v>0</v>
      </c>
      <c r="W2620" s="21">
        <v>20.003166870227403</v>
      </c>
      <c r="X2620" s="21">
        <v>0.65790131575957078</v>
      </c>
      <c r="Y2620" s="21">
        <v>-0.99999999999999956</v>
      </c>
      <c r="Z2620" s="21">
        <v>-0.99999999999999956</v>
      </c>
      <c r="AA2620" s="21">
        <v>70.484779004488473</v>
      </c>
      <c r="AB2620" s="21">
        <v>0.28946978153464731</v>
      </c>
      <c r="AC2620" s="21">
        <v>0.14836164705422814</v>
      </c>
      <c r="AD2620" s="21">
        <v>0.56162435955370493</v>
      </c>
      <c r="AE2620" s="21">
        <v>49.972789407129014</v>
      </c>
      <c r="AF2620" s="21">
        <v>-0.99999999999999956</v>
      </c>
      <c r="AG2620" s="21">
        <v>-0.99999999999999956</v>
      </c>
      <c r="AH2620" s="21">
        <v>-0.99999999999999956</v>
      </c>
      <c r="AI2620" s="21">
        <v>3.1216213389319555E-2</v>
      </c>
      <c r="AJ2620" s="21">
        <v>0</v>
      </c>
      <c r="AK2620" s="21">
        <v>0.31565513440112253</v>
      </c>
      <c r="AL2620" s="21">
        <v>-9.6705757382036142E-2</v>
      </c>
      <c r="AM2620" s="21">
        <v>-0.19019091634905735</v>
      </c>
      <c r="AN2620" s="21">
        <v>0.33413058511838112</v>
      </c>
      <c r="AO2620" s="21">
        <v>-3.1764972367208211</v>
      </c>
      <c r="AP2620" s="21">
        <v>7.8697358410493488</v>
      </c>
      <c r="AQ2620" s="21">
        <v>30.165134456427971</v>
      </c>
      <c r="AR2620" s="21">
        <v>0.66944529819236154</v>
      </c>
      <c r="AS2620" s="21">
        <v>0.82726744219624793</v>
      </c>
      <c r="AT2620" s="21">
        <v>-0.99999999999999956</v>
      </c>
      <c r="AU2620" s="21">
        <v>-0.99999999999999956</v>
      </c>
      <c r="AV2620" s="21">
        <v>1.3978130474796544</v>
      </c>
      <c r="AW2620" s="21">
        <v>93.820172063200005</v>
      </c>
      <c r="AX2620" s="21">
        <v>94.444496330986439</v>
      </c>
      <c r="AY2620" s="21">
        <v>0.54254938412378106</v>
      </c>
      <c r="AZ2620" s="21">
        <v>40.642294821436032</v>
      </c>
      <c r="BA2620" s="26">
        <v>1538.7678492777327</v>
      </c>
    </row>
    <row r="2621" spans="1:100" x14ac:dyDescent="0.25">
      <c r="A2621">
        <v>5848</v>
      </c>
      <c r="B2621" t="s">
        <v>2900</v>
      </c>
      <c r="C2621" s="26">
        <v>3</v>
      </c>
      <c r="D2621" s="21">
        <v>0.27858153039782807</v>
      </c>
      <c r="E2621" s="21">
        <v>7.726203855264388E-2</v>
      </c>
      <c r="F2621" s="21">
        <v>-3.7519942795416483E-2</v>
      </c>
      <c r="G2621" s="21">
        <v>6.7595752815200263E-3</v>
      </c>
      <c r="H2621" s="21">
        <v>0.19723245082871721</v>
      </c>
      <c r="I2621" s="21">
        <v>0</v>
      </c>
      <c r="J2621" s="21">
        <v>11.833947049723031</v>
      </c>
      <c r="K2621" s="21">
        <v>0.19723245082871721</v>
      </c>
      <c r="L2621" s="21">
        <v>-1.0000000000000004</v>
      </c>
      <c r="M2621" s="21">
        <v>-1.0000000000000004</v>
      </c>
      <c r="N2621" s="21">
        <v>3.9446490165743451</v>
      </c>
      <c r="O2621" s="21">
        <v>12.119288155402376</v>
      </c>
      <c r="P2621" s="21">
        <v>-0.25029120829690554</v>
      </c>
      <c r="Q2621" s="21">
        <v>0.5129081634316468</v>
      </c>
      <c r="R2621" s="21">
        <v>0.12139904766876125</v>
      </c>
      <c r="S2621" s="21">
        <v>0.33333333333333359</v>
      </c>
      <c r="T2621" s="21">
        <v>0.22808233956408852</v>
      </c>
      <c r="U2621" s="21">
        <v>2.0707491629669179E-2</v>
      </c>
      <c r="V2621" s="21">
        <v>8.3396195133761453E-2</v>
      </c>
      <c r="W2621" s="21">
        <v>18.731476353285423</v>
      </c>
      <c r="X2621" s="21">
        <v>0.84213936562070557</v>
      </c>
      <c r="Y2621" s="21">
        <v>-1.0000000000000004</v>
      </c>
      <c r="Z2621" s="21">
        <v>-1.0000000000000004</v>
      </c>
      <c r="AA2621" s="21">
        <v>16.554763875064662</v>
      </c>
      <c r="AB2621" s="21">
        <v>-4.9234641583750072E-2</v>
      </c>
      <c r="AC2621" s="21">
        <v>4.0545811885308321E-2</v>
      </c>
      <c r="AD2621" s="21">
        <v>-3.727340081934892E-2</v>
      </c>
      <c r="AE2621" s="21">
        <v>-2.2981115258895288</v>
      </c>
      <c r="AF2621" s="21">
        <v>-1.0000000000000004</v>
      </c>
      <c r="AG2621" s="21">
        <v>-1.0000000000000004</v>
      </c>
      <c r="AH2621" s="21">
        <v>-1.0000000000000004</v>
      </c>
      <c r="AI2621" s="21">
        <v>0</v>
      </c>
      <c r="AJ2621" s="21">
        <v>8.3396195133761453E-2</v>
      </c>
      <c r="AK2621" s="21">
        <v>1.9678457230287435E-2</v>
      </c>
      <c r="AL2621" s="21">
        <v>-8.6368314101983618E-2</v>
      </c>
      <c r="AM2621" s="21">
        <v>-7.4440051988097819E-2</v>
      </c>
      <c r="AN2621" s="21">
        <v>-9.3310765006116861E-2</v>
      </c>
      <c r="AO2621" s="21">
        <v>-1.7626090135510091</v>
      </c>
      <c r="AP2621" s="21">
        <v>-2.76461069566284</v>
      </c>
      <c r="AQ2621" s="21">
        <v>30.565423403008452</v>
      </c>
      <c r="AR2621" s="21">
        <v>0.66551935966085318</v>
      </c>
      <c r="AS2621" s="21">
        <v>1.039371816449423</v>
      </c>
      <c r="AT2621" s="21">
        <v>-1.0000000000000004</v>
      </c>
      <c r="AU2621" s="21">
        <v>-1.0000000000000004</v>
      </c>
      <c r="AV2621" s="21">
        <v>0.12815862295028124</v>
      </c>
      <c r="AW2621" s="21">
        <v>25.909441334804189</v>
      </c>
      <c r="AX2621" s="21">
        <v>34.249060848180349</v>
      </c>
      <c r="AY2621" s="21">
        <v>-8.4124765796693077E-3</v>
      </c>
      <c r="AZ2621" s="21">
        <v>-15.698179240966654</v>
      </c>
      <c r="BA2621" s="26">
        <v>1345.9903302468069</v>
      </c>
    </row>
    <row r="2622" spans="1:100" x14ac:dyDescent="0.25">
      <c r="A2622">
        <v>5849</v>
      </c>
      <c r="B2622" t="s">
        <v>2901</v>
      </c>
      <c r="C2622" s="26">
        <v>3</v>
      </c>
      <c r="D2622" s="21">
        <v>1.683980073010543</v>
      </c>
      <c r="E2622" s="21">
        <v>-2.9311665024683892E-3</v>
      </c>
      <c r="F2622" s="21">
        <v>3.383986347887491E-2</v>
      </c>
      <c r="G2622" s="21">
        <v>3.383986347887491E-2</v>
      </c>
      <c r="H2622" s="21">
        <v>-2.5235561861468997E-3</v>
      </c>
      <c r="I2622" s="21">
        <v>0</v>
      </c>
      <c r="J2622" s="21">
        <v>-0.15141337116881576</v>
      </c>
      <c r="K2622" s="21">
        <v>-2.5235561861468997E-3</v>
      </c>
      <c r="L2622" s="21">
        <v>-1.0000000000000002</v>
      </c>
      <c r="M2622" s="21">
        <v>-1.0000000000000002</v>
      </c>
      <c r="N2622" s="21">
        <v>-5.0471123722938716E-2</v>
      </c>
      <c r="O2622" s="21">
        <v>1.566406565320603</v>
      </c>
      <c r="P2622" s="21">
        <v>2.4960183044739443E-3</v>
      </c>
      <c r="Q2622" s="21">
        <v>0.55269204335039568</v>
      </c>
      <c r="R2622" s="21">
        <v>0.23061416276416408</v>
      </c>
      <c r="S2622" s="21">
        <v>0.33333333333333376</v>
      </c>
      <c r="T2622" s="21">
        <v>0.4524863931300091</v>
      </c>
      <c r="U2622" s="21">
        <v>-7.3705502832453154E-2</v>
      </c>
      <c r="V2622" s="21">
        <v>0</v>
      </c>
      <c r="W2622" s="21">
        <v>28.585511192681452</v>
      </c>
      <c r="X2622" s="21">
        <v>0.61292292725111863</v>
      </c>
      <c r="Y2622" s="21">
        <v>-1.0000000000000002</v>
      </c>
      <c r="Z2622" s="21">
        <v>-1.0000000000000002</v>
      </c>
      <c r="AA2622" s="21">
        <v>65.762927930605457</v>
      </c>
      <c r="AB2622" s="21">
        <v>0.2664325409637201</v>
      </c>
      <c r="AC2622" s="21">
        <v>6.5834438476786244E-2</v>
      </c>
      <c r="AD2622" s="21">
        <v>0.40666907206269021</v>
      </c>
      <c r="AE2622" s="21">
        <v>36.946802575159829</v>
      </c>
      <c r="AF2622" s="21">
        <v>-1.0000000000000002</v>
      </c>
      <c r="AG2622" s="21">
        <v>-1.0000000000000002</v>
      </c>
      <c r="AH2622" s="21">
        <v>-1.0000000000000002</v>
      </c>
      <c r="AI2622" s="21">
        <v>1.3277440647099374E-2</v>
      </c>
      <c r="AJ2622" s="21">
        <v>0</v>
      </c>
      <c r="AK2622" s="21">
        <v>0.70462587266000953</v>
      </c>
      <c r="AL2622" s="21">
        <v>0.36466758407667421</v>
      </c>
      <c r="AM2622" s="21">
        <v>6.3662493228269945E-2</v>
      </c>
      <c r="AN2622" s="21">
        <v>0.52691536399595362</v>
      </c>
      <c r="AO2622" s="21">
        <v>5.1146916940067957</v>
      </c>
      <c r="AP2622" s="21">
        <v>14.99622202028222</v>
      </c>
      <c r="AQ2622" s="21">
        <v>28.434097821512644</v>
      </c>
      <c r="AR2622" s="21">
        <v>0.71211422363088916</v>
      </c>
      <c r="AS2622" s="21">
        <v>0.61039937106497166</v>
      </c>
      <c r="AT2622" s="21">
        <v>-1.0000000000000002</v>
      </c>
      <c r="AU2622" s="21">
        <v>-1.0000000000000002</v>
      </c>
      <c r="AV2622" s="21">
        <v>0.26445402624303893</v>
      </c>
      <c r="AW2622" s="21">
        <v>82.325556516208252</v>
      </c>
      <c r="AX2622" s="21">
        <v>82.591105329150253</v>
      </c>
      <c r="AY2622" s="21">
        <v>0.11668775171102268</v>
      </c>
      <c r="AZ2622" s="21">
        <v>9.6135165922766497</v>
      </c>
      <c r="BA2622" s="26">
        <v>1358.4257765562679</v>
      </c>
    </row>
    <row r="2623" spans="1:100" x14ac:dyDescent="0.25">
      <c r="A2623">
        <v>5851</v>
      </c>
      <c r="B2623" t="s">
        <v>2902</v>
      </c>
      <c r="C2623" s="26">
        <v>3</v>
      </c>
      <c r="D2623" s="21">
        <v>4.0922670145736779</v>
      </c>
      <c r="E2623" s="21">
        <v>-0.22675695783015409</v>
      </c>
      <c r="F2623" s="21">
        <v>0.88459536737540179</v>
      </c>
      <c r="G2623" s="21">
        <v>0.80177260666897276</v>
      </c>
      <c r="H2623" s="21">
        <v>0.3548085094532738</v>
      </c>
      <c r="I2623" s="21">
        <v>0</v>
      </c>
      <c r="J2623" s="21">
        <v>21.288510567196422</v>
      </c>
      <c r="K2623" s="21">
        <v>0.3548085094532738</v>
      </c>
      <c r="L2623" s="21">
        <v>-1.0000000000000011</v>
      </c>
      <c r="M2623" s="21">
        <v>-1.0000000000000011</v>
      </c>
      <c r="N2623" s="21">
        <v>7.0961701890654751</v>
      </c>
      <c r="O2623" s="21">
        <v>26.18255018843908</v>
      </c>
      <c r="P2623" s="21">
        <v>-8.7339736271426958</v>
      </c>
      <c r="Q2623" s="21">
        <v>-1.4005909094633642</v>
      </c>
      <c r="R2623" s="21">
        <v>-1.3748105651348452</v>
      </c>
      <c r="S2623" s="21">
        <v>0.33333333333333381</v>
      </c>
      <c r="T2623" s="21">
        <v>0.29935344741914299</v>
      </c>
      <c r="U2623" s="21">
        <v>0.31947444114046286</v>
      </c>
      <c r="V2623" s="21">
        <v>0</v>
      </c>
      <c r="W2623" s="21">
        <v>23.894108497586622</v>
      </c>
      <c r="X2623" s="21">
        <v>1.5321592988386386</v>
      </c>
      <c r="Y2623" s="21">
        <v>-1.0000000000000011</v>
      </c>
      <c r="Z2623" s="21">
        <v>-1.0000000000000011</v>
      </c>
      <c r="AA2623" s="21">
        <v>44.015307311262795</v>
      </c>
      <c r="AB2623" s="21">
        <v>0.21594152996675414</v>
      </c>
      <c r="AC2623" s="21">
        <v>7.9511179562261877E-2</v>
      </c>
      <c r="AD2623" s="21">
        <v>0.13446747804720438</v>
      </c>
      <c r="AE2623" s="21">
        <v>21.496009378811021</v>
      </c>
      <c r="AF2623" s="21">
        <v>-1.0000000000000011</v>
      </c>
      <c r="AG2623" s="21">
        <v>-1.0000000000000011</v>
      </c>
      <c r="AH2623" s="21">
        <v>-1.0000000000000011</v>
      </c>
      <c r="AI2623" s="21">
        <v>0</v>
      </c>
      <c r="AJ2623" s="21">
        <v>0</v>
      </c>
      <c r="AK2623" s="21">
        <v>1.3018979807509202E-2</v>
      </c>
      <c r="AL2623" s="21">
        <v>0.17734879360129036</v>
      </c>
      <c r="AM2623" s="21">
        <v>-0.27710892542521187</v>
      </c>
      <c r="AN2623" s="21">
        <v>1.5853737701192472E-2</v>
      </c>
      <c r="AO2623" s="21">
        <v>-6.8626282365927551</v>
      </c>
      <c r="AP2623" s="21">
        <v>1.2830874105362646</v>
      </c>
      <c r="AQ2623" s="21">
        <v>45.182619064783076</v>
      </c>
      <c r="AR2623" s="21">
        <v>0.95216122189293961</v>
      </c>
      <c r="AS2623" s="21">
        <v>1.8869678082919117</v>
      </c>
      <c r="AT2623" s="21">
        <v>-1.0000000000000011</v>
      </c>
      <c r="AU2623" s="21">
        <v>-1.0000000000000011</v>
      </c>
      <c r="AV2623" s="21">
        <v>-0.57303795846587213</v>
      </c>
      <c r="AW2623" s="21">
        <v>71.480944910238136</v>
      </c>
      <c r="AX2623" s="21">
        <v>71.480944910238136</v>
      </c>
      <c r="AY2623" s="21">
        <v>0.44216378674133872</v>
      </c>
      <c r="AZ2623" s="21">
        <v>39.973596404211335</v>
      </c>
      <c r="BA2623" s="26">
        <v>1514.2263804914792</v>
      </c>
    </row>
    <row r="2624" spans="1:100" x14ac:dyDescent="0.25">
      <c r="A2624">
        <v>5852</v>
      </c>
      <c r="B2624" t="s">
        <v>2903</v>
      </c>
      <c r="C2624" s="26">
        <v>3</v>
      </c>
      <c r="D2624" s="21">
        <v>3.6698894274913472</v>
      </c>
      <c r="E2624" s="21">
        <v>0</v>
      </c>
      <c r="F2624" s="21">
        <v>1.7464735266489391</v>
      </c>
      <c r="G2624" s="21">
        <v>1.7464735266489391</v>
      </c>
      <c r="H2624" s="21">
        <v>-0.10419496291290073</v>
      </c>
      <c r="I2624" s="21">
        <v>0</v>
      </c>
      <c r="J2624" s="21">
        <v>-6.2516977747740441</v>
      </c>
      <c r="K2624" s="21">
        <v>-0.10419496291290073</v>
      </c>
      <c r="L2624" s="21">
        <v>-0.99999999999999911</v>
      </c>
      <c r="M2624" s="21">
        <v>-0.99999999999999911</v>
      </c>
      <c r="N2624" s="21">
        <v>-2.0838992582580147</v>
      </c>
      <c r="O2624" s="21">
        <v>-0.8353348206337593</v>
      </c>
      <c r="P2624" s="21">
        <v>-8.0897464389548535E-3</v>
      </c>
      <c r="Q2624" s="21">
        <v>-0.74172748944295275</v>
      </c>
      <c r="R2624" s="21">
        <v>-0.28299450123017628</v>
      </c>
      <c r="S2624" s="21">
        <v>0.32187490863128537</v>
      </c>
      <c r="T2624" s="21">
        <v>0.18448587379165657</v>
      </c>
      <c r="U2624" s="21">
        <v>-5.5884353758003658E-2</v>
      </c>
      <c r="V2624" s="21">
        <v>0</v>
      </c>
      <c r="W2624" s="21">
        <v>22.186855663113562</v>
      </c>
      <c r="X2624" s="21">
        <v>0.23817087076215143</v>
      </c>
      <c r="Y2624" s="21">
        <v>-0.99999999999999911</v>
      </c>
      <c r="Z2624" s="21">
        <v>-0.99999999999999911</v>
      </c>
      <c r="AA2624" s="21">
        <v>69.896562647726796</v>
      </c>
      <c r="AB2624" s="21">
        <v>0.21921136752605958</v>
      </c>
      <c r="AC2624" s="21">
        <v>0.37348663410676491</v>
      </c>
      <c r="AD2624" s="21">
        <v>0.3671560280840433</v>
      </c>
      <c r="AE2624" s="21">
        <v>47.992701485843376</v>
      </c>
      <c r="AF2624" s="21">
        <v>-0.99999999999999911</v>
      </c>
      <c r="AG2624" s="21">
        <v>-0.99999999999999911</v>
      </c>
      <c r="AH2624" s="21">
        <v>-0.99999999999999911</v>
      </c>
      <c r="AI2624" s="21">
        <v>-1.8009561449873108E-2</v>
      </c>
      <c r="AJ2624" s="21">
        <v>0</v>
      </c>
      <c r="AK2624" s="21">
        <v>0.22775881951328403</v>
      </c>
      <c r="AL2624" s="21">
        <v>0.19736987543901313</v>
      </c>
      <c r="AM2624" s="21">
        <v>-0.19293760059419535</v>
      </c>
      <c r="AN2624" s="21">
        <v>6.6775634923974911E-2</v>
      </c>
      <c r="AO2624" s="21">
        <v>-3.6846459172884614</v>
      </c>
      <c r="AP2624" s="21">
        <v>2.6562402502944389</v>
      </c>
      <c r="AQ2624" s="21">
        <v>15.935157888339505</v>
      </c>
      <c r="AR2624" s="21">
        <v>0.45047642866493831</v>
      </c>
      <c r="AS2624" s="21">
        <v>0.13397590784925059</v>
      </c>
      <c r="AT2624" s="21">
        <v>-0.99999999999999911</v>
      </c>
      <c r="AU2624" s="21">
        <v>-0.99999999999999911</v>
      </c>
      <c r="AV2624" s="21">
        <v>1.4634790254187617</v>
      </c>
      <c r="AW2624" s="21">
        <v>71.717468077387466</v>
      </c>
      <c r="AX2624" s="21">
        <v>71.357276848390001</v>
      </c>
      <c r="AY2624" s="21">
        <v>0.44336447773755894</v>
      </c>
      <c r="AZ2624" s="21">
        <v>53.968300529755417</v>
      </c>
      <c r="BA2624" s="26">
        <v>1486.6445697842894</v>
      </c>
    </row>
    <row r="2625" spans="1:100" x14ac:dyDescent="0.25">
      <c r="A2625">
        <v>5853</v>
      </c>
      <c r="B2625" t="s">
        <v>2904</v>
      </c>
      <c r="C2625" s="26">
        <v>3</v>
      </c>
      <c r="D2625" s="21">
        <v>4.6566972576309533</v>
      </c>
      <c r="E2625" s="21">
        <v>0</v>
      </c>
      <c r="F2625" s="21">
        <v>0</v>
      </c>
      <c r="G2625" s="21">
        <v>0</v>
      </c>
      <c r="H2625" s="21">
        <v>2.7597501868110271E-2</v>
      </c>
      <c r="I2625" s="21">
        <v>0</v>
      </c>
      <c r="J2625" s="21">
        <v>1.6558501120866167</v>
      </c>
      <c r="K2625" s="21">
        <v>2.7597501868110271E-2</v>
      </c>
      <c r="L2625" s="21">
        <v>-0.99999999999999967</v>
      </c>
      <c r="M2625" s="21">
        <v>-0.99999999999999967</v>
      </c>
      <c r="N2625" s="21">
        <v>0.55195003736220549</v>
      </c>
      <c r="O2625" s="21">
        <v>6.3125473697175707</v>
      </c>
      <c r="P2625" s="21">
        <v>1.1007013095214411</v>
      </c>
      <c r="Q2625" s="21">
        <v>0.94343740446902769</v>
      </c>
      <c r="R2625" s="21">
        <v>0.29393687252274081</v>
      </c>
      <c r="S2625" s="21">
        <v>0.33879648538665075</v>
      </c>
      <c r="T2625" s="21">
        <v>0.37824182902975934</v>
      </c>
      <c r="U2625" s="21">
        <v>5.5892933586489885E-3</v>
      </c>
      <c r="V2625" s="21">
        <v>0</v>
      </c>
      <c r="W2625" s="21">
        <v>27.801204236277968</v>
      </c>
      <c r="X2625" s="21">
        <v>0.75918119694272779</v>
      </c>
      <c r="Y2625" s="21">
        <v>-0.99999999999999967</v>
      </c>
      <c r="Z2625" s="21">
        <v>-0.99999999999999967</v>
      </c>
      <c r="AA2625" s="21">
        <v>21.087890106520199</v>
      </c>
      <c r="AB2625" s="21">
        <v>-1.8692395627825209E-2</v>
      </c>
      <c r="AC2625" s="21">
        <v>-2.605907218349893E-2</v>
      </c>
      <c r="AD2625" s="21">
        <v>-9.5393552234286028E-2</v>
      </c>
      <c r="AE2625" s="21">
        <v>-7.0072510022805012</v>
      </c>
      <c r="AF2625" s="21">
        <v>-0.99999999999999967</v>
      </c>
      <c r="AG2625" s="21">
        <v>-0.99999999999999967</v>
      </c>
      <c r="AH2625" s="21">
        <v>-0.99999999999999967</v>
      </c>
      <c r="AI2625" s="21">
        <v>0</v>
      </c>
      <c r="AJ2625" s="21">
        <v>0</v>
      </c>
      <c r="AK2625" s="21">
        <v>0.33258866376287266</v>
      </c>
      <c r="AL2625" s="21">
        <v>-0.12957911950255938</v>
      </c>
      <c r="AM2625" s="21">
        <v>9.382922654152008E-2</v>
      </c>
      <c r="AN2625" s="21">
        <v>-4.7117728213508896E-2</v>
      </c>
      <c r="AO2625" s="21">
        <v>4.0086739823523638</v>
      </c>
      <c r="AP2625" s="21">
        <v>-1.8258388028505195</v>
      </c>
      <c r="AQ2625" s="21">
        <v>29.457054348364565</v>
      </c>
      <c r="AR2625" s="21">
        <v>0.72262760777505908</v>
      </c>
      <c r="AS2625" s="21">
        <v>0.78677869881083806</v>
      </c>
      <c r="AT2625" s="21">
        <v>-0.99999999999999967</v>
      </c>
      <c r="AU2625" s="21">
        <v>-0.99999999999999967</v>
      </c>
      <c r="AV2625" s="21">
        <v>0.29393687252274081</v>
      </c>
      <c r="AW2625" s="21">
        <v>25.574598673387236</v>
      </c>
      <c r="AX2625" s="21">
        <v>25.574598673387236</v>
      </c>
      <c r="AY2625" s="21">
        <v>-2.8912285195480756E-2</v>
      </c>
      <c r="AZ2625" s="21">
        <v>-18.504986898179915</v>
      </c>
      <c r="BA2625" s="26">
        <v>1348.5282570483198</v>
      </c>
    </row>
    <row r="2626" spans="1:100" x14ac:dyDescent="0.25">
      <c r="A2626">
        <v>5854</v>
      </c>
      <c r="B2626" t="s">
        <v>2905</v>
      </c>
      <c r="C2626" s="26">
        <v>3</v>
      </c>
      <c r="D2626" s="21">
        <v>3.5945275684660287</v>
      </c>
      <c r="E2626" s="21">
        <v>-9.4900742294550498E-4</v>
      </c>
      <c r="F2626" s="21">
        <v>-9.2481187520935364E-3</v>
      </c>
      <c r="G2626" s="21">
        <v>-9.2481187520935364E-3</v>
      </c>
      <c r="H2626" s="21">
        <v>0.30163435939862238</v>
      </c>
      <c r="I2626" s="21">
        <v>0</v>
      </c>
      <c r="J2626" s="21">
        <v>18.098061563917337</v>
      </c>
      <c r="K2626" s="21">
        <v>0.30163435939862238</v>
      </c>
      <c r="L2626" s="21">
        <v>-0.99999999999999989</v>
      </c>
      <c r="M2626" s="21">
        <v>-0.99999999999999989</v>
      </c>
      <c r="N2626" s="21">
        <v>6.0326871879724457</v>
      </c>
      <c r="O2626" s="21">
        <v>21.683341013631278</v>
      </c>
      <c r="P2626" s="21">
        <v>-0.40332001267101358</v>
      </c>
      <c r="Q2626" s="21">
        <v>7.4657462582556668</v>
      </c>
      <c r="R2626" s="21">
        <v>2.2005756704063106</v>
      </c>
      <c r="S2626" s="21">
        <v>0.33333333333333343</v>
      </c>
      <c r="T2626" s="21">
        <v>0.33333333333333343</v>
      </c>
      <c r="U2626" s="21">
        <v>0.56119969024790861</v>
      </c>
      <c r="V2626" s="21">
        <v>5.7584377682301291E-2</v>
      </c>
      <c r="W2626" s="21">
        <v>39.35265500793016</v>
      </c>
      <c r="X2626" s="21">
        <v>2.9553373343534877</v>
      </c>
      <c r="Y2626" s="21">
        <v>-0.99999999999999989</v>
      </c>
      <c r="Z2626" s="21">
        <v>-0.99999999999999989</v>
      </c>
      <c r="AA2626" s="21">
        <v>24.155715656814543</v>
      </c>
      <c r="AB2626" s="21">
        <v>-0.1366262253678924</v>
      </c>
      <c r="AC2626" s="21">
        <v>-6.914394809797933E-2</v>
      </c>
      <c r="AD2626" s="21">
        <v>-0.14218012696456711</v>
      </c>
      <c r="AE2626" s="21">
        <v>-17.39751502152194</v>
      </c>
      <c r="AF2626" s="21">
        <v>-0.99999999999999989</v>
      </c>
      <c r="AG2626" s="21">
        <v>-0.99999999999999989</v>
      </c>
      <c r="AH2626" s="21">
        <v>-0.99999999999999989</v>
      </c>
      <c r="AI2626" s="21">
        <v>0</v>
      </c>
      <c r="AJ2626" s="21">
        <v>5.7584377682301291E-2</v>
      </c>
      <c r="AK2626" s="21">
        <v>-0.10308932064050079</v>
      </c>
      <c r="AL2626" s="21">
        <v>-2.3365578650055285E-3</v>
      </c>
      <c r="AM2626" s="21">
        <v>0.96099893395366942</v>
      </c>
      <c r="AN2626" s="21">
        <v>0.45401310197239148</v>
      </c>
      <c r="AO2626" s="21">
        <v>23.509526745639235</v>
      </c>
      <c r="AP2626" s="21">
        <v>11.338644759984764</v>
      </c>
      <c r="AQ2626" s="21">
        <v>57.450716571847501</v>
      </c>
      <c r="AR2626" s="21">
        <v>1.2854507345968758</v>
      </c>
      <c r="AS2626" s="21">
        <v>3.2569716937521096</v>
      </c>
      <c r="AT2626" s="21">
        <v>-0.99999999999999989</v>
      </c>
      <c r="AU2626" s="21">
        <v>-0.99999999999999989</v>
      </c>
      <c r="AV2626" s="21">
        <v>2.1913275516542172</v>
      </c>
      <c r="AW2626" s="21">
        <v>57.17770143043056</v>
      </c>
      <c r="AX2626" s="21">
        <v>62.936139198660705</v>
      </c>
      <c r="AY2626" s="21">
        <v>-2.089627080216748E-2</v>
      </c>
      <c r="AZ2626" s="21">
        <v>-40.186077104052863</v>
      </c>
      <c r="BA2626" s="26">
        <v>1388.5510497670803</v>
      </c>
      <c r="CU2626" t="e">
        <v>#N/A</v>
      </c>
      <c r="CV2626" t="e">
        <v>#N/A</v>
      </c>
    </row>
    <row r="2627" spans="1:100" x14ac:dyDescent="0.25">
      <c r="A2627">
        <v>5855</v>
      </c>
      <c r="B2627" t="s">
        <v>2906</v>
      </c>
      <c r="C2627" s="26">
        <v>3</v>
      </c>
      <c r="D2627" s="21">
        <v>4.4856994944413771</v>
      </c>
      <c r="E2627" s="21">
        <v>0.6304245152745922</v>
      </c>
      <c r="F2627" s="21">
        <v>0.46404184462358822</v>
      </c>
      <c r="G2627" s="21">
        <v>0.67118448619169713</v>
      </c>
      <c r="H2627" s="21">
        <v>0.27994775704920338</v>
      </c>
      <c r="I2627" s="21">
        <v>0</v>
      </c>
      <c r="J2627" s="21">
        <v>16.796865422952195</v>
      </c>
      <c r="K2627" s="21">
        <v>0.27994775704920338</v>
      </c>
      <c r="L2627" s="21">
        <v>-0.99999999999999978</v>
      </c>
      <c r="M2627" s="21">
        <v>-0.99999999999999978</v>
      </c>
      <c r="N2627" s="21">
        <v>5.5989551409840637</v>
      </c>
      <c r="O2627" s="21">
        <v>21.953749403585277</v>
      </c>
      <c r="P2627" s="21">
        <v>1.5360439786139433</v>
      </c>
      <c r="Q2627" s="21">
        <v>-1.883982248992772</v>
      </c>
      <c r="R2627" s="21">
        <v>-0.44344718666484428</v>
      </c>
      <c r="S2627" s="21">
        <v>0.33333333333333309</v>
      </c>
      <c r="T2627" s="21">
        <v>0.37959126264000664</v>
      </c>
      <c r="U2627" s="21">
        <v>0.40701101761728831</v>
      </c>
      <c r="V2627" s="21">
        <v>0.11935203774280138</v>
      </c>
      <c r="W2627" s="21">
        <v>38.373595771369054</v>
      </c>
      <c r="X2627" s="21">
        <v>2.823391065156772</v>
      </c>
      <c r="Y2627" s="21">
        <v>-0.99999999999999978</v>
      </c>
      <c r="Z2627" s="21">
        <v>-0.99999999999999978</v>
      </c>
      <c r="AA2627" s="21">
        <v>62.361516807479688</v>
      </c>
      <c r="AB2627" s="21">
        <v>0.11278767334560083</v>
      </c>
      <c r="AC2627" s="21">
        <v>8.3368325025646672E-2</v>
      </c>
      <c r="AD2627" s="21">
        <v>0.29247136608426261</v>
      </c>
      <c r="AE2627" s="21">
        <v>24.431368222775525</v>
      </c>
      <c r="AF2627" s="21">
        <v>-0.99999999999999978</v>
      </c>
      <c r="AG2627" s="21">
        <v>-0.99999999999999978</v>
      </c>
      <c r="AH2627" s="21">
        <v>-0.99999999999999978</v>
      </c>
      <c r="AI2627" s="21">
        <v>0</v>
      </c>
      <c r="AJ2627" s="21">
        <v>0.11935203774280138</v>
      </c>
      <c r="AK2627" s="21">
        <v>1.8260345027139711E-2</v>
      </c>
      <c r="AL2627" s="21">
        <v>-0.10904776450032355</v>
      </c>
      <c r="AM2627" s="21">
        <v>1.3506205284338577E-3</v>
      </c>
      <c r="AN2627" s="21">
        <v>-0.18053870061259075</v>
      </c>
      <c r="AO2627" s="21">
        <v>0.1250672383465434</v>
      </c>
      <c r="AP2627" s="21">
        <v>-5.0587063378163855</v>
      </c>
      <c r="AQ2627" s="21">
        <v>55.170461194321213</v>
      </c>
      <c r="AR2627" s="21">
        <v>1.2392876513334294</v>
      </c>
      <c r="AS2627" s="21">
        <v>3.1033388222059761</v>
      </c>
      <c r="AT2627" s="21">
        <v>-0.99999999999999978</v>
      </c>
      <c r="AU2627" s="21">
        <v>-0.99999999999999978</v>
      </c>
      <c r="AV2627" s="21">
        <v>0.22773729952685301</v>
      </c>
      <c r="AW2627" s="21">
        <v>79.256559873248591</v>
      </c>
      <c r="AX2627" s="21">
        <v>91.191763647528774</v>
      </c>
      <c r="AY2627" s="21">
        <v>0.26215447653889123</v>
      </c>
      <c r="AZ2627" s="21">
        <v>14.278520793637954</v>
      </c>
      <c r="BA2627" s="26">
        <v>1459.3520063012813</v>
      </c>
    </row>
    <row r="2628" spans="1:100" x14ac:dyDescent="0.25">
      <c r="A2628">
        <v>5856</v>
      </c>
      <c r="B2628" t="s">
        <v>1093</v>
      </c>
      <c r="C2628" s="26">
        <v>3</v>
      </c>
      <c r="D2628" s="21">
        <v>5.2323096627436305</v>
      </c>
      <c r="E2628" s="21">
        <v>3.8544273913987981</v>
      </c>
      <c r="F2628" s="21">
        <v>0.49975485798090902</v>
      </c>
      <c r="G2628" s="21">
        <v>1.5887198454981677</v>
      </c>
      <c r="H2628" s="21">
        <v>5.1262856976282474E-2</v>
      </c>
      <c r="I2628" s="21">
        <v>0</v>
      </c>
      <c r="J2628" s="21">
        <v>3.0757714185769514</v>
      </c>
      <c r="K2628" s="21">
        <v>5.1262856976282474E-2</v>
      </c>
      <c r="L2628" s="21">
        <v>-1.0000000000000002</v>
      </c>
      <c r="M2628" s="21">
        <v>-1.0000000000000002</v>
      </c>
      <c r="N2628" s="21">
        <v>1.0252571395256511</v>
      </c>
      <c r="O2628" s="21">
        <v>9.8968009268187451</v>
      </c>
      <c r="P2628" s="21">
        <v>0.4033830538369273</v>
      </c>
      <c r="Q2628" s="21">
        <v>4.1712582612403759</v>
      </c>
      <c r="R2628" s="21">
        <v>1.472005350542867</v>
      </c>
      <c r="S2628" s="21">
        <v>0.33333333333333348</v>
      </c>
      <c r="T2628" s="21">
        <v>0.34765324853190249</v>
      </c>
      <c r="U2628" s="21">
        <v>0.18979737571429714</v>
      </c>
      <c r="V2628" s="21">
        <v>-8.0910183196639777E-3</v>
      </c>
      <c r="W2628" s="21">
        <v>32.457203291343461</v>
      </c>
      <c r="X2628" s="21">
        <v>1.340367117828158</v>
      </c>
      <c r="Y2628" s="21">
        <v>-1.0000000000000002</v>
      </c>
      <c r="Z2628" s="21">
        <v>-1.0000000000000002</v>
      </c>
      <c r="AA2628" s="21">
        <v>63.396272687207592</v>
      </c>
      <c r="AB2628" s="21">
        <v>0.25337575143652008</v>
      </c>
      <c r="AC2628" s="21">
        <v>0.27030299625493881</v>
      </c>
      <c r="AD2628" s="21">
        <v>6.5662533214966429E-2</v>
      </c>
      <c r="AE2628" s="21">
        <v>29.467064045321269</v>
      </c>
      <c r="AF2628" s="21">
        <v>-1.0000000000000002</v>
      </c>
      <c r="AG2628" s="21">
        <v>-1.0000000000000002</v>
      </c>
      <c r="AH2628" s="21">
        <v>-1.0000000000000002</v>
      </c>
      <c r="AI2628" s="21">
        <v>5.8440671237878411E-2</v>
      </c>
      <c r="AJ2628" s="21">
        <v>-8.0910183196639777E-3</v>
      </c>
      <c r="AK2628" s="21">
        <v>-2.286505636602857E-2</v>
      </c>
      <c r="AL2628" s="21">
        <v>-8.2307358510929018E-2</v>
      </c>
      <c r="AM2628" s="21">
        <v>-3.1243604409148952E-2</v>
      </c>
      <c r="AN2628" s="21">
        <v>-9.47001786231918E-2</v>
      </c>
      <c r="AO2628" s="21">
        <v>-0.89541539205886733</v>
      </c>
      <c r="AP2628" s="21">
        <v>-2.7790412581344404</v>
      </c>
      <c r="AQ2628" s="21">
        <v>35.532974709920445</v>
      </c>
      <c r="AR2628" s="21">
        <v>0.86269293925986901</v>
      </c>
      <c r="AS2628" s="21">
        <v>1.3916299748044401</v>
      </c>
      <c r="AT2628" s="21">
        <v>-1.0000000000000002</v>
      </c>
      <c r="AU2628" s="21">
        <v>-1.0000000000000002</v>
      </c>
      <c r="AV2628" s="21">
        <v>3.0607251960410347</v>
      </c>
      <c r="AW2628" s="21">
        <v>70.514032355891942</v>
      </c>
      <c r="AX2628" s="21">
        <v>70.873743948683099</v>
      </c>
      <c r="AY2628" s="21">
        <v>-4.8216104727016899E-3</v>
      </c>
      <c r="AZ2628" s="21">
        <v>-10.393689736834357</v>
      </c>
      <c r="BA2628" s="26">
        <v>1441.4957244990496</v>
      </c>
      <c r="CU2628" t="e">
        <v>#N/A</v>
      </c>
      <c r="CV2628" t="e">
        <v>#N/A</v>
      </c>
    </row>
    <row r="2629" spans="1:100" x14ac:dyDescent="0.25">
      <c r="A2629">
        <v>5857</v>
      </c>
      <c r="B2629" t="s">
        <v>2907</v>
      </c>
      <c r="C2629" s="26">
        <v>3</v>
      </c>
      <c r="D2629" s="21">
        <v>5.2214972661325731</v>
      </c>
      <c r="E2629" s="21">
        <v>2.1915575351608508E-3</v>
      </c>
      <c r="F2629" s="21">
        <v>0.31357455032902071</v>
      </c>
      <c r="G2629" s="21">
        <v>0.31357455032902071</v>
      </c>
      <c r="H2629" s="21">
        <v>7.7739022656171025E-2</v>
      </c>
      <c r="I2629" s="21">
        <v>0</v>
      </c>
      <c r="J2629" s="21">
        <v>4.664341359370261</v>
      </c>
      <c r="K2629" s="21">
        <v>7.7739022656171025E-2</v>
      </c>
      <c r="L2629" s="21">
        <v>-1.0000000000000002</v>
      </c>
      <c r="M2629" s="21">
        <v>-1.0000000000000002</v>
      </c>
      <c r="N2629" s="21">
        <v>1.5547804531234195</v>
      </c>
      <c r="O2629" s="21">
        <v>10.199413175831852</v>
      </c>
      <c r="P2629" s="21">
        <v>2.2121089218282413E-2</v>
      </c>
      <c r="Q2629" s="21">
        <v>-6.0828984138858316E-2</v>
      </c>
      <c r="R2629" s="21">
        <v>-3.3864733607568809E-2</v>
      </c>
      <c r="S2629" s="21">
        <v>0.33333333333333348</v>
      </c>
      <c r="T2629" s="21">
        <v>0.41300881917780091</v>
      </c>
      <c r="U2629" s="21">
        <v>-0.14171782033200744</v>
      </c>
      <c r="V2629" s="21">
        <v>-1.7563977293928688E-2</v>
      </c>
      <c r="W2629" s="21">
        <v>20.372853289161089</v>
      </c>
      <c r="X2629" s="21">
        <v>7.6023470607828519E-2</v>
      </c>
      <c r="Y2629" s="21">
        <v>-1.0000000000000002</v>
      </c>
      <c r="Z2629" s="21">
        <v>-1.0000000000000002</v>
      </c>
      <c r="AA2629" s="21">
        <v>24.181432349351411</v>
      </c>
      <c r="AB2629" s="21">
        <v>0.11531120032489736</v>
      </c>
      <c r="AC2629" s="21">
        <v>0.13814090016775069</v>
      </c>
      <c r="AD2629" s="21">
        <v>-0.17660322461669006</v>
      </c>
      <c r="AE2629" s="21">
        <v>3.8424437937978966</v>
      </c>
      <c r="AF2629" s="21">
        <v>-1.0000000000000002</v>
      </c>
      <c r="AG2629" s="21">
        <v>-1.0000000000000002</v>
      </c>
      <c r="AH2629" s="21">
        <v>-1.0000000000000002</v>
      </c>
      <c r="AI2629" s="21">
        <v>0</v>
      </c>
      <c r="AJ2629" s="21">
        <v>-1.7563977293928688E-2</v>
      </c>
      <c r="AK2629" s="21">
        <v>-0.1736848624631509</v>
      </c>
      <c r="AL2629" s="21">
        <v>0.16095924354938118</v>
      </c>
      <c r="AM2629" s="21">
        <v>0.42020973593719579</v>
      </c>
      <c r="AN2629" s="21">
        <v>-0.1270226661460907</v>
      </c>
      <c r="AO2629" s="21">
        <v>9.6368190861141443</v>
      </c>
      <c r="AP2629" s="21">
        <v>-2.3707704359053614</v>
      </c>
      <c r="AQ2629" s="21">
        <v>25.037194648531347</v>
      </c>
      <c r="AR2629" s="21">
        <v>0.58706035488519848</v>
      </c>
      <c r="AS2629" s="21">
        <v>0.15376249326399954</v>
      </c>
      <c r="AT2629" s="21">
        <v>-1.0000000000000002</v>
      </c>
      <c r="AU2629" s="21">
        <v>-1.0000000000000002</v>
      </c>
      <c r="AV2629" s="21">
        <v>0.27970981672145206</v>
      </c>
      <c r="AW2629" s="21">
        <v>32.010075089277898</v>
      </c>
      <c r="AX2629" s="21">
        <v>30.253677359885042</v>
      </c>
      <c r="AY2629" s="21">
        <v>1.1532654969261223E-3</v>
      </c>
      <c r="AZ2629" s="21">
        <v>-52.500556443536631</v>
      </c>
      <c r="BA2629" s="26">
        <v>1322.1340757973203</v>
      </c>
    </row>
    <row r="2630" spans="1:100" x14ac:dyDescent="0.25">
      <c r="A2630">
        <v>5858</v>
      </c>
      <c r="B2630" t="s">
        <v>2908</v>
      </c>
      <c r="C2630" s="26">
        <v>3</v>
      </c>
      <c r="D2630" s="21">
        <v>4.1255873650093919</v>
      </c>
      <c r="E2630" s="21">
        <v>0.39997332059698731</v>
      </c>
      <c r="F2630" s="21">
        <v>-7.5252951402377533E-2</v>
      </c>
      <c r="G2630" s="21">
        <v>3.0821761565829622E-2</v>
      </c>
      <c r="H2630" s="21">
        <v>0.22989178037353566</v>
      </c>
      <c r="I2630" s="21">
        <v>0</v>
      </c>
      <c r="J2630" s="21">
        <v>13.793506822412146</v>
      </c>
      <c r="K2630" s="21">
        <v>0.22989178037353566</v>
      </c>
      <c r="L2630" s="21">
        <v>-0.99999999999999889</v>
      </c>
      <c r="M2630" s="21">
        <v>-0.99999999999999889</v>
      </c>
      <c r="N2630" s="21">
        <v>4.5978356074707154</v>
      </c>
      <c r="O2630" s="21">
        <v>17.949915948987371</v>
      </c>
      <c r="P2630" s="21">
        <v>0.96385065937189374</v>
      </c>
      <c r="Q2630" s="21">
        <v>0.20852637452791464</v>
      </c>
      <c r="R2630" s="21">
        <v>0.15091081999828385</v>
      </c>
      <c r="S2630" s="21">
        <v>0.33333333333333276</v>
      </c>
      <c r="T2630" s="21">
        <v>0.30081801596464269</v>
      </c>
      <c r="U2630" s="21">
        <v>-0.13303300204357305</v>
      </c>
      <c r="V2630" s="21">
        <v>-3.6644342359870116E-2</v>
      </c>
      <c r="W2630" s="21">
        <v>9.3832889808398665</v>
      </c>
      <c r="X2630" s="21">
        <v>-0.38025381077776393</v>
      </c>
      <c r="Y2630" s="21">
        <v>-0.99999999999999889</v>
      </c>
      <c r="Z2630" s="21">
        <v>-0.99999999999999889</v>
      </c>
      <c r="AA2630" s="21">
        <v>42.248326084539336</v>
      </c>
      <c r="AB2630" s="21">
        <v>1.9178230636081144E-4</v>
      </c>
      <c r="AC2630" s="21">
        <v>0.20615223981659905</v>
      </c>
      <c r="AD2630" s="21">
        <v>0.44793850355106352</v>
      </c>
      <c r="AE2630" s="21">
        <v>32.714126283701141</v>
      </c>
      <c r="AF2630" s="21">
        <v>-0.99999999999999889</v>
      </c>
      <c r="AG2630" s="21">
        <v>-0.99999999999999889</v>
      </c>
      <c r="AH2630" s="21">
        <v>-0.99999999999999889</v>
      </c>
      <c r="AI2630" s="21">
        <v>1.2326175981131567E-2</v>
      </c>
      <c r="AJ2630" s="21">
        <v>-3.6644342359870116E-2</v>
      </c>
      <c r="AK2630" s="21">
        <v>0.1545461901039899</v>
      </c>
      <c r="AL2630" s="21">
        <v>-2.852742106568474E-2</v>
      </c>
      <c r="AM2630" s="21">
        <v>0.49874556688756966</v>
      </c>
      <c r="AN2630" s="21">
        <v>-0.11411588649901394</v>
      </c>
      <c r="AO2630" s="21">
        <v>13.241370122709197</v>
      </c>
      <c r="AP2630" s="21">
        <v>-2.9955342678037726</v>
      </c>
      <c r="AQ2630" s="21">
        <v>23.176795803252009</v>
      </c>
      <c r="AR2630" s="21">
        <v>0.46447400489453233</v>
      </c>
      <c r="AS2630" s="21">
        <v>-0.15036203040422755</v>
      </c>
      <c r="AT2630" s="21">
        <v>-0.99999999999999889</v>
      </c>
      <c r="AU2630" s="21">
        <v>-0.99999999999999889</v>
      </c>
      <c r="AV2630" s="21">
        <v>0.18173258156411357</v>
      </c>
      <c r="AW2630" s="21">
        <v>57.20270776572287</v>
      </c>
      <c r="AX2630" s="21">
        <v>53.784797049358502</v>
      </c>
      <c r="AY2630" s="21">
        <v>-1.7105819573673105E-3</v>
      </c>
      <c r="AZ2630" s="21">
        <v>-26.032998971008883</v>
      </c>
      <c r="BA2630" s="26">
        <v>1406.5448347081842</v>
      </c>
    </row>
    <row r="2631" spans="1:100" x14ac:dyDescent="0.25">
      <c r="A2631">
        <v>5859</v>
      </c>
      <c r="B2631" t="s">
        <v>2909</v>
      </c>
      <c r="C2631" s="26">
        <v>3</v>
      </c>
      <c r="D2631" s="21">
        <v>3.9644278427029471</v>
      </c>
      <c r="E2631" s="21">
        <v>2.25615948248898E-4</v>
      </c>
      <c r="F2631" s="21">
        <v>9.6598900923170236E-2</v>
      </c>
      <c r="G2631" s="21">
        <v>9.859006922700235E-2</v>
      </c>
      <c r="H2631" s="21">
        <v>0.10412607629166933</v>
      </c>
      <c r="I2631" s="21">
        <v>0</v>
      </c>
      <c r="J2631" s="21">
        <v>6.2475645775001629</v>
      </c>
      <c r="K2631" s="21">
        <v>0.10412607629166933</v>
      </c>
      <c r="L2631" s="21">
        <v>-1.0000000000000016</v>
      </c>
      <c r="M2631" s="21">
        <v>-1.0000000000000016</v>
      </c>
      <c r="N2631" s="21">
        <v>2.0825215258333873</v>
      </c>
      <c r="O2631" s="21">
        <v>10.310582489430111</v>
      </c>
      <c r="P2631" s="21">
        <v>0.42567730660984271</v>
      </c>
      <c r="Q2631" s="21">
        <v>-0.4899706017375236</v>
      </c>
      <c r="R2631" s="21">
        <v>-0.17490340985104902</v>
      </c>
      <c r="S2631" s="21">
        <v>0.33333333333333381</v>
      </c>
      <c r="T2631" s="21">
        <v>0.2779339543383626</v>
      </c>
      <c r="U2631" s="21">
        <v>0.12755712009903583</v>
      </c>
      <c r="V2631" s="21">
        <v>0</v>
      </c>
      <c r="W2631" s="21">
        <v>25.387933259162505</v>
      </c>
      <c r="X2631" s="21">
        <v>0.94746323080810047</v>
      </c>
      <c r="Y2631" s="21">
        <v>-1.0000000000000016</v>
      </c>
      <c r="Z2631" s="21">
        <v>-1.0000000000000016</v>
      </c>
      <c r="AA2631" s="21">
        <v>50.321582523927752</v>
      </c>
      <c r="AB2631" s="21">
        <v>-0.24582185618758298</v>
      </c>
      <c r="AC2631" s="21">
        <v>0.49041826667929178</v>
      </c>
      <c r="AD2631" s="21">
        <v>0.25757464300061694</v>
      </c>
      <c r="AE2631" s="21">
        <v>25.108552674616313</v>
      </c>
      <c r="AF2631" s="21">
        <v>-1.0000000000000016</v>
      </c>
      <c r="AG2631" s="21">
        <v>-1.0000000000000016</v>
      </c>
      <c r="AH2631" s="21">
        <v>-1.0000000000000016</v>
      </c>
      <c r="AI2631" s="21">
        <v>-1.7933066112633955E-3</v>
      </c>
      <c r="AJ2631" s="21">
        <v>0</v>
      </c>
      <c r="AK2631" s="21">
        <v>2.4181897407149766E-2</v>
      </c>
      <c r="AL2631" s="21">
        <v>4.7592311834755319E-2</v>
      </c>
      <c r="AM2631" s="21">
        <v>-4.454052084450813E-2</v>
      </c>
      <c r="AN2631" s="21">
        <v>0.40265242333334139</v>
      </c>
      <c r="AO2631" s="21">
        <v>-0.99260353407695656</v>
      </c>
      <c r="AP2631" s="21">
        <v>10.304272142507312</v>
      </c>
      <c r="AQ2631" s="21">
        <v>31.635497836662669</v>
      </c>
      <c r="AR2631" s="21">
        <v>0.73882440777073233</v>
      </c>
      <c r="AS2631" s="21">
        <v>1.0515893070997702</v>
      </c>
      <c r="AT2631" s="21">
        <v>-1.0000000000000016</v>
      </c>
      <c r="AU2631" s="21">
        <v>-1.0000000000000016</v>
      </c>
      <c r="AV2631" s="21">
        <v>-7.6313340624046641E-2</v>
      </c>
      <c r="AW2631" s="21">
        <v>70.936437155865221</v>
      </c>
      <c r="AX2631" s="21">
        <v>70.900571023639955</v>
      </c>
      <c r="AY2631" s="21">
        <v>0.21403141872938652</v>
      </c>
      <c r="AZ2631" s="21">
        <v>30.161155481475035</v>
      </c>
      <c r="BA2631" s="26">
        <v>1444.2140359572807</v>
      </c>
    </row>
    <row r="2632" spans="1:100" x14ac:dyDescent="0.25">
      <c r="A2632">
        <v>5860</v>
      </c>
      <c r="B2632" t="s">
        <v>2910</v>
      </c>
      <c r="C2632" s="26">
        <v>3</v>
      </c>
      <c r="D2632" s="21">
        <v>3.8564857373551806</v>
      </c>
      <c r="E2632" s="21">
        <v>0</v>
      </c>
      <c r="F2632" s="21">
        <v>0.22098596769870565</v>
      </c>
      <c r="G2632" s="21">
        <v>0.22098596769870565</v>
      </c>
      <c r="H2632" s="21">
        <v>-2.7183320503114901E-2</v>
      </c>
      <c r="I2632" s="21">
        <v>-8.8909247682893901E-3</v>
      </c>
      <c r="J2632" s="21">
        <v>-2.1644547162842613</v>
      </c>
      <c r="K2632" s="21">
        <v>-3.6074245271404293E-2</v>
      </c>
      <c r="L2632" s="21">
        <v>-0.99999999999999989</v>
      </c>
      <c r="M2632" s="21">
        <v>-0.99999999999999989</v>
      </c>
      <c r="N2632" s="21">
        <v>-0.72148490542808685</v>
      </c>
      <c r="O2632" s="21">
        <v>1.9130169887696256</v>
      </c>
      <c r="P2632" s="21">
        <v>-0.11697570416031122</v>
      </c>
      <c r="Q2632" s="21">
        <v>7.7718172412505643E-2</v>
      </c>
      <c r="R2632" s="21">
        <v>-1.3286637147102848E-3</v>
      </c>
      <c r="S2632" s="21">
        <v>0.33333333333333309</v>
      </c>
      <c r="T2632" s="21">
        <v>0.27188404871780747</v>
      </c>
      <c r="U2632" s="21">
        <v>8.7118766519208052E-2</v>
      </c>
      <c r="V2632" s="21">
        <v>-2.6695998090770882E-2</v>
      </c>
      <c r="W2632" s="21">
        <v>28.068575830039293</v>
      </c>
      <c r="X2632" s="21">
        <v>0.84967939813739979</v>
      </c>
      <c r="Y2632" s="21">
        <v>-0.99999999999999989</v>
      </c>
      <c r="Z2632" s="21">
        <v>-0.99999999999999989</v>
      </c>
      <c r="AA2632" s="21">
        <v>58.04205340063745</v>
      </c>
      <c r="AB2632" s="21">
        <v>0.17140283651192773</v>
      </c>
      <c r="AC2632" s="21">
        <v>0.27466981800936419</v>
      </c>
      <c r="AD2632" s="21">
        <v>0.15342347016496588</v>
      </c>
      <c r="AE2632" s="21">
        <v>29.974806234312886</v>
      </c>
      <c r="AF2632" s="21">
        <v>-0.99999999999999989</v>
      </c>
      <c r="AG2632" s="21">
        <v>-0.99999999999999989</v>
      </c>
      <c r="AH2632" s="21">
        <v>-0.99999999999999989</v>
      </c>
      <c r="AI2632" s="21">
        <v>0</v>
      </c>
      <c r="AJ2632" s="21">
        <v>-2.6695998090770882E-2</v>
      </c>
      <c r="AK2632" s="21">
        <v>0.2213583774977867</v>
      </c>
      <c r="AL2632" s="21">
        <v>0.16741771657304702</v>
      </c>
      <c r="AM2632" s="21">
        <v>3.6060494153043576E-2</v>
      </c>
      <c r="AN2632" s="21">
        <v>-8.6544060974475465E-2</v>
      </c>
      <c r="AO2632" s="21">
        <v>2.0083042413150221</v>
      </c>
      <c r="AP2632" s="21">
        <v>-1.3265129414966517</v>
      </c>
      <c r="AQ2632" s="21">
        <v>25.904121113755039</v>
      </c>
      <c r="AR2632" s="21">
        <v>0.66564015047957736</v>
      </c>
      <c r="AS2632" s="21">
        <v>0.81360515286599555</v>
      </c>
      <c r="AT2632" s="21">
        <v>-0.99999999999999989</v>
      </c>
      <c r="AU2632" s="21">
        <v>-0.99999999999999989</v>
      </c>
      <c r="AV2632" s="21">
        <v>0.21965730398399541</v>
      </c>
      <c r="AW2632" s="21">
        <v>58.628557447910431</v>
      </c>
      <c r="AX2632" s="21">
        <v>55.958957638833333</v>
      </c>
      <c r="AY2632" s="21">
        <v>0.13765995799617303</v>
      </c>
      <c r="AZ2632" s="21">
        <v>-8.0182700570571939</v>
      </c>
      <c r="BA2632" s="26">
        <v>1468.1468569671588</v>
      </c>
    </row>
    <row r="2633" spans="1:100" x14ac:dyDescent="0.25">
      <c r="A2633">
        <v>5863</v>
      </c>
      <c r="B2633" t="s">
        <v>2911</v>
      </c>
      <c r="C2633" s="26">
        <v>3</v>
      </c>
      <c r="D2633" s="21">
        <v>5.1243554318577411</v>
      </c>
      <c r="E2633" s="21">
        <v>-2.0630695152408715E-2</v>
      </c>
      <c r="F2633" s="21">
        <v>-0.59636063281963847</v>
      </c>
      <c r="G2633" s="21">
        <v>-0.59636063281963847</v>
      </c>
      <c r="H2633" s="21">
        <v>0.21384396113594278</v>
      </c>
      <c r="I2633" s="21">
        <v>0</v>
      </c>
      <c r="J2633" s="21">
        <v>12.830637668156564</v>
      </c>
      <c r="K2633" s="21">
        <v>0.21384396113594278</v>
      </c>
      <c r="L2633" s="21">
        <v>-1.0000000000000036</v>
      </c>
      <c r="M2633" s="21">
        <v>-1.0000000000000036</v>
      </c>
      <c r="N2633" s="21">
        <v>4.2768792227188568</v>
      </c>
      <c r="O2633" s="21">
        <v>17.358632467194671</v>
      </c>
      <c r="P2633" s="21">
        <v>0.47812420947554957</v>
      </c>
      <c r="Q2633" s="21">
        <v>0.93322222589986326</v>
      </c>
      <c r="R2633" s="21">
        <v>0.4008103056242282</v>
      </c>
      <c r="S2633" s="21">
        <v>0.3333333333333347</v>
      </c>
      <c r="T2633" s="21">
        <v>0.24160150665927257</v>
      </c>
      <c r="U2633" s="21">
        <v>3.5946677347170226E-2</v>
      </c>
      <c r="V2633" s="21">
        <v>-4.5770238035989563E-2</v>
      </c>
      <c r="W2633" s="21">
        <v>14.050692726713802</v>
      </c>
      <c r="X2633" s="21">
        <v>0.13852433335534553</v>
      </c>
      <c r="Y2633" s="21">
        <v>-1.0000000000000036</v>
      </c>
      <c r="Z2633" s="21">
        <v>-1.0000000000000036</v>
      </c>
      <c r="AA2633" s="21">
        <v>10.727299795560519</v>
      </c>
      <c r="AB2633" s="21">
        <v>9.8740467928477016E-2</v>
      </c>
      <c r="AC2633" s="21">
        <v>-0.1053718144168794</v>
      </c>
      <c r="AD2633" s="21">
        <v>-6.7852718247147614E-2</v>
      </c>
      <c r="AE2633" s="21">
        <v>-3.7242032367774978</v>
      </c>
      <c r="AF2633" s="21">
        <v>-1.0000000000000036</v>
      </c>
      <c r="AG2633" s="21">
        <v>-1.0000000000000036</v>
      </c>
      <c r="AH2633" s="21">
        <v>-1.0000000000000036</v>
      </c>
      <c r="AI2633" s="21">
        <v>0</v>
      </c>
      <c r="AJ2633" s="21">
        <v>-4.5770238035989563E-2</v>
      </c>
      <c r="AK2633" s="21">
        <v>-8.5142717466975007E-2</v>
      </c>
      <c r="AL2633" s="21">
        <v>0.19051949742290505</v>
      </c>
      <c r="AM2633" s="21">
        <v>4.2233428269138368E-2</v>
      </c>
      <c r="AN2633" s="21">
        <v>-1.1447808931622283E-2</v>
      </c>
      <c r="AO2633" s="21">
        <v>0.63012211939358409</v>
      </c>
      <c r="AP2633" s="21">
        <v>0.6664022638239675</v>
      </c>
      <c r="AQ2633" s="21">
        <v>26.881330394870371</v>
      </c>
      <c r="AR2633" s="21">
        <v>0.56511127930378779</v>
      </c>
      <c r="AS2633" s="21">
        <v>0.35236829449128865</v>
      </c>
      <c r="AT2633" s="21">
        <v>-1.0000000000000036</v>
      </c>
      <c r="AU2633" s="21">
        <v>-1.0000000000000036</v>
      </c>
      <c r="AV2633" s="21">
        <v>-0.19555032719541077</v>
      </c>
      <c r="AW2633" s="21">
        <v>28.75233452657913</v>
      </c>
      <c r="AX2633" s="21">
        <v>24.175310722980171</v>
      </c>
      <c r="AY2633" s="21">
        <v>7.86267935619549E-2</v>
      </c>
      <c r="AZ2633" s="21">
        <v>-19.742389260883744</v>
      </c>
      <c r="BA2633" s="26">
        <v>1406.8995159538913</v>
      </c>
    </row>
    <row r="2634" spans="1:100" x14ac:dyDescent="0.25">
      <c r="A2634">
        <v>5864</v>
      </c>
      <c r="B2634" t="s">
        <v>2912</v>
      </c>
      <c r="C2634" s="26">
        <v>3</v>
      </c>
      <c r="D2634" s="21">
        <v>3.0555558773957339</v>
      </c>
      <c r="E2634" s="21">
        <v>-7.5478112542002769E-3</v>
      </c>
      <c r="F2634" s="21">
        <v>0.75425870788886451</v>
      </c>
      <c r="G2634" s="21">
        <v>0.75425870788886451</v>
      </c>
      <c r="H2634" s="21">
        <v>3.2190349838253328E-2</v>
      </c>
      <c r="I2634" s="21">
        <v>0</v>
      </c>
      <c r="J2634" s="21">
        <v>1.9314209902952033</v>
      </c>
      <c r="K2634" s="21">
        <v>3.2190349838253328E-2</v>
      </c>
      <c r="L2634" s="21">
        <v>-0.99999999999999944</v>
      </c>
      <c r="M2634" s="21">
        <v>-0.99999999999999944</v>
      </c>
      <c r="N2634" s="21">
        <v>0.64380699676506803</v>
      </c>
      <c r="O2634" s="21">
        <v>5.7412355755797968</v>
      </c>
      <c r="P2634" s="21">
        <v>-0.34169276742798355</v>
      </c>
      <c r="Q2634" s="21">
        <v>3.2721838150642313</v>
      </c>
      <c r="R2634" s="21">
        <v>1.0864954843182766</v>
      </c>
      <c r="S2634" s="21">
        <v>0.33333333333333331</v>
      </c>
      <c r="T2634" s="21">
        <v>0.27601564671355461</v>
      </c>
      <c r="U2634" s="21">
        <v>-0.12791117238258401</v>
      </c>
      <c r="V2634" s="21">
        <v>-9.7064902735002692E-3</v>
      </c>
      <c r="W2634" s="21">
        <v>17.581638702102026</v>
      </c>
      <c r="X2634" s="21">
        <v>-5.0042687582481676E-2</v>
      </c>
      <c r="Y2634" s="21">
        <v>-0.99999999999999944</v>
      </c>
      <c r="Z2634" s="21">
        <v>-0.99999999999999944</v>
      </c>
      <c r="AA2634" s="21">
        <v>58.675887703316661</v>
      </c>
      <c r="AB2634" s="21">
        <v>0.54740595636229272</v>
      </c>
      <c r="AC2634" s="21">
        <v>0.39964951402896959</v>
      </c>
      <c r="AD2634" s="21">
        <v>-0.14690040005333427</v>
      </c>
      <c r="AE2634" s="21">
        <v>40.007753516896358</v>
      </c>
      <c r="AF2634" s="21">
        <v>-0.99999999999999944</v>
      </c>
      <c r="AG2634" s="21">
        <v>-0.99999999999999944</v>
      </c>
      <c r="AH2634" s="21">
        <v>-0.99999999999999944</v>
      </c>
      <c r="AI2634" s="21">
        <v>0</v>
      </c>
      <c r="AJ2634" s="21">
        <v>-9.7064902735002692E-3</v>
      </c>
      <c r="AK2634" s="21">
        <v>3.8253806232935457E-2</v>
      </c>
      <c r="AL2634" s="21">
        <v>0.16472684656001049</v>
      </c>
      <c r="AM2634" s="21">
        <v>-6.8609605939206036E-2</v>
      </c>
      <c r="AN2634" s="21">
        <v>-0.18963678058856698</v>
      </c>
      <c r="AO2634" s="21">
        <v>-1.5239711173154733</v>
      </c>
      <c r="AP2634" s="21">
        <v>-3.9172852819141224</v>
      </c>
      <c r="AQ2634" s="21">
        <v>19.51305969239721</v>
      </c>
      <c r="AR2634" s="21">
        <v>0.47173131739080343</v>
      </c>
      <c r="AS2634" s="21">
        <v>-1.7852337744228036E-2</v>
      </c>
      <c r="AT2634" s="21">
        <v>-0.99999999999999944</v>
      </c>
      <c r="AU2634" s="21">
        <v>-0.99999999999999944</v>
      </c>
      <c r="AV2634" s="21">
        <v>1.8407541922071413</v>
      </c>
      <c r="AW2634" s="21">
        <v>60.499837996982379</v>
      </c>
      <c r="AX2634" s="21">
        <v>59.52918896963233</v>
      </c>
      <c r="AY2634" s="21">
        <v>9.8434489351870602E-2</v>
      </c>
      <c r="AZ2634" s="21">
        <v>4.0400000146639989</v>
      </c>
      <c r="BA2634" s="26">
        <v>1464.48822141848</v>
      </c>
    </row>
    <row r="2635" spans="1:100" x14ac:dyDescent="0.25">
      <c r="A2635">
        <v>5865</v>
      </c>
      <c r="B2635" t="s">
        <v>2913</v>
      </c>
      <c r="C2635" s="26">
        <v>3</v>
      </c>
      <c r="D2635" s="21">
        <v>5.6858473165726782</v>
      </c>
      <c r="E2635" s="21">
        <v>3.9347357327184626E-2</v>
      </c>
      <c r="F2635" s="21">
        <v>0.77502130129711222</v>
      </c>
      <c r="G2635" s="21">
        <v>0.7911563457717492</v>
      </c>
      <c r="H2635" s="21">
        <v>0.18674631324709659</v>
      </c>
      <c r="I2635" s="21">
        <v>0</v>
      </c>
      <c r="J2635" s="21">
        <v>11.204778794825797</v>
      </c>
      <c r="K2635" s="21">
        <v>0.18674631324709659</v>
      </c>
      <c r="L2635" s="21">
        <v>-1.0000000000000004</v>
      </c>
      <c r="M2635" s="21">
        <v>-1.0000000000000004</v>
      </c>
      <c r="N2635" s="21">
        <v>3.7349262649419317</v>
      </c>
      <c r="O2635" s="21">
        <v>17.681782457170225</v>
      </c>
      <c r="P2635" s="21">
        <v>-0.29374625864354748</v>
      </c>
      <c r="Q2635" s="21">
        <v>-2.6166689164262649</v>
      </c>
      <c r="R2635" s="21">
        <v>-0.91582266160373726</v>
      </c>
      <c r="S2635" s="21">
        <v>0.33333333333333331</v>
      </c>
      <c r="T2635" s="21">
        <v>0.40109226711708118</v>
      </c>
      <c r="U2635" s="21">
        <v>0.41322251759986323</v>
      </c>
      <c r="V2635" s="21">
        <v>0</v>
      </c>
      <c r="W2635" s="21">
        <v>38.436072192127241</v>
      </c>
      <c r="X2635" s="21">
        <v>2.2759520638718294</v>
      </c>
      <c r="Y2635" s="21">
        <v>-1.0000000000000004</v>
      </c>
      <c r="Z2635" s="21">
        <v>-1.0000000000000004</v>
      </c>
      <c r="AA2635" s="21">
        <v>90.318477116272589</v>
      </c>
      <c r="AB2635" s="21">
        <v>0.56090236181391828</v>
      </c>
      <c r="AC2635" s="21">
        <v>2.4169319985587454E-2</v>
      </c>
      <c r="AD2635" s="21">
        <v>0.47089286991547558</v>
      </c>
      <c r="AE2635" s="21">
        <v>52.798227585749082</v>
      </c>
      <c r="AF2635" s="21">
        <v>-1.0000000000000004</v>
      </c>
      <c r="AG2635" s="21">
        <v>-1.0000000000000004</v>
      </c>
      <c r="AH2635" s="21">
        <v>-1.0000000000000004</v>
      </c>
      <c r="AI2635" s="21">
        <v>-3.9828308258480112E-4</v>
      </c>
      <c r="AJ2635" s="21">
        <v>0</v>
      </c>
      <c r="AK2635" s="21">
        <v>8.5529147630507812E-2</v>
      </c>
      <c r="AL2635" s="21">
        <v>-2.4277645211973703E-2</v>
      </c>
      <c r="AM2635" s="21">
        <v>0.47526956601704079</v>
      </c>
      <c r="AN2635" s="21">
        <v>0.60197229144384901</v>
      </c>
      <c r="AO2635" s="21">
        <v>12.309384888578563</v>
      </c>
      <c r="AP2635" s="21">
        <v>14.927919060036357</v>
      </c>
      <c r="AQ2635" s="21">
        <v>49.640850986953041</v>
      </c>
      <c r="AR2635" s="21">
        <v>1.147648118050278</v>
      </c>
      <c r="AS2635" s="21">
        <v>2.4626983771189264</v>
      </c>
      <c r="AT2635" s="21">
        <v>-1.0000000000000004</v>
      </c>
      <c r="AU2635" s="21">
        <v>-1.0000000000000004</v>
      </c>
      <c r="AV2635" s="21">
        <v>-0.1246663158319883</v>
      </c>
      <c r="AW2635" s="21">
        <v>122.92817863347915</v>
      </c>
      <c r="AX2635" s="21">
        <v>122.92021297182745</v>
      </c>
      <c r="AY2635" s="21">
        <v>0.48892720362401693</v>
      </c>
      <c r="AZ2635" s="21">
        <v>45.900132647075573</v>
      </c>
      <c r="BA2635" s="26">
        <v>1489.3148115181352</v>
      </c>
    </row>
    <row r="2636" spans="1:100" x14ac:dyDescent="0.25">
      <c r="A2636">
        <v>5866</v>
      </c>
      <c r="B2636" t="s">
        <v>2914</v>
      </c>
      <c r="C2636" s="26">
        <v>3</v>
      </c>
      <c r="D2636" s="21">
        <v>3.0106411211797179</v>
      </c>
      <c r="E2636" s="21">
        <v>0</v>
      </c>
      <c r="F2636" s="21">
        <v>-1.350152382098986</v>
      </c>
      <c r="G2636" s="21">
        <v>-1.350152382098986</v>
      </c>
      <c r="H2636" s="21">
        <v>4.8365111459354813E-2</v>
      </c>
      <c r="I2636" s="21">
        <v>0</v>
      </c>
      <c r="J2636" s="21">
        <v>2.9019066875612882</v>
      </c>
      <c r="K2636" s="21">
        <v>4.8365111459354813E-2</v>
      </c>
      <c r="L2636" s="21">
        <v>-1</v>
      </c>
      <c r="M2636" s="21">
        <v>-1</v>
      </c>
      <c r="N2636" s="21">
        <v>0.96730222918709785</v>
      </c>
      <c r="O2636" s="21">
        <v>4.5623954266420226</v>
      </c>
      <c r="P2636" s="21">
        <v>9.2273409958006203E-2</v>
      </c>
      <c r="Q2636" s="21">
        <v>4.0974787324133368</v>
      </c>
      <c r="R2636" s="21">
        <v>1.2758018668889004</v>
      </c>
      <c r="S2636" s="21">
        <v>0.23920946674122676</v>
      </c>
      <c r="T2636" s="21">
        <v>0.284933955830934</v>
      </c>
      <c r="U2636" s="21">
        <v>-6.3659729889943978E-2</v>
      </c>
      <c r="V2636" s="21">
        <v>0</v>
      </c>
      <c r="W2636" s="21">
        <v>16.484743248914487</v>
      </c>
      <c r="X2636" s="21">
        <v>0.17847144188797209</v>
      </c>
      <c r="Y2636" s="21">
        <v>-1</v>
      </c>
      <c r="Z2636" s="21">
        <v>-1</v>
      </c>
      <c r="AA2636" s="21">
        <v>42.913744056470527</v>
      </c>
      <c r="AB2636" s="21">
        <v>0.21497143152625967</v>
      </c>
      <c r="AC2636" s="21">
        <v>0.26855485527509843</v>
      </c>
      <c r="AD2636" s="21">
        <v>1.9537692011985137E-2</v>
      </c>
      <c r="AE2636" s="21">
        <v>25.153198940667156</v>
      </c>
      <c r="AF2636" s="21">
        <v>-1</v>
      </c>
      <c r="AG2636" s="21">
        <v>-1</v>
      </c>
      <c r="AH2636" s="21">
        <v>-1</v>
      </c>
      <c r="AI2636" s="21">
        <v>-6.8395061788489855E-3</v>
      </c>
      <c r="AJ2636" s="21">
        <v>0</v>
      </c>
      <c r="AK2636" s="21">
        <v>5.6599477993637598E-2</v>
      </c>
      <c r="AL2636" s="21">
        <v>0.80430234388391819</v>
      </c>
      <c r="AM2636" s="21">
        <v>0.26259681476553709</v>
      </c>
      <c r="AN2636" s="21">
        <v>-1.0795564206781899E-2</v>
      </c>
      <c r="AO2636" s="21">
        <v>6.8479177591066174</v>
      </c>
      <c r="AP2636" s="21">
        <v>3.7516226142500448</v>
      </c>
      <c r="AQ2636" s="21">
        <v>19.386649936475777</v>
      </c>
      <c r="AR2636" s="21">
        <v>0.46048369268221678</v>
      </c>
      <c r="AS2636" s="21">
        <v>0.22683655334732716</v>
      </c>
      <c r="AT2636" s="21">
        <v>-1</v>
      </c>
      <c r="AU2636" s="21">
        <v>-1</v>
      </c>
      <c r="AV2636" s="21">
        <v>-7.4350515210084872E-2</v>
      </c>
      <c r="AW2636" s="21">
        <v>51.227762097362579</v>
      </c>
      <c r="AX2636" s="21">
        <v>51.090971973785592</v>
      </c>
      <c r="AY2636" s="21">
        <v>0.26943863234607107</v>
      </c>
      <c r="AZ2636" s="21">
        <v>4.5381006147750353</v>
      </c>
      <c r="BA2636" s="26">
        <v>1399.1285955344306</v>
      </c>
      <c r="CU2636" t="e">
        <v>#N/A</v>
      </c>
      <c r="CV2636" t="e">
        <v>#N/A</v>
      </c>
    </row>
    <row r="2637" spans="1:100" x14ac:dyDescent="0.25">
      <c r="A2637">
        <v>5869</v>
      </c>
      <c r="B2637" t="s">
        <v>2915</v>
      </c>
      <c r="C2637" s="26">
        <v>3</v>
      </c>
      <c r="D2637" s="21">
        <v>3.5411433294609829</v>
      </c>
      <c r="E2637" s="21">
        <v>1.0198991325637706E-3</v>
      </c>
      <c r="F2637" s="21">
        <v>-0.34818190692082462</v>
      </c>
      <c r="G2637" s="21">
        <v>-0.34818190692082462</v>
      </c>
      <c r="H2637" s="21">
        <v>-0.2654855424413029</v>
      </c>
      <c r="I2637" s="21">
        <v>0</v>
      </c>
      <c r="J2637" s="21">
        <v>-15.929132546478172</v>
      </c>
      <c r="K2637" s="21">
        <v>-0.2654855424413029</v>
      </c>
      <c r="L2637" s="21">
        <v>-1.0000000000000009</v>
      </c>
      <c r="M2637" s="21">
        <v>-1.0000000000000009</v>
      </c>
      <c r="N2637" s="21">
        <v>-5.3097108488260556</v>
      </c>
      <c r="O2637" s="21">
        <v>-12.736171123938014</v>
      </c>
      <c r="P2637" s="21">
        <v>0.14660597696767458</v>
      </c>
      <c r="Q2637" s="21">
        <v>2.213377817958202</v>
      </c>
      <c r="R2637" s="21">
        <v>0.571938095878467</v>
      </c>
      <c r="S2637" s="21">
        <v>0.33333333333333343</v>
      </c>
      <c r="T2637" s="21">
        <v>0.29976959295827482</v>
      </c>
      <c r="U2637" s="21">
        <v>0.29692862065518422</v>
      </c>
      <c r="V2637" s="21">
        <v>-4.718948820134506E-3</v>
      </c>
      <c r="W2637" s="21">
        <v>47.631925622718491</v>
      </c>
      <c r="X2637" s="21">
        <v>2.0244255180577824</v>
      </c>
      <c r="Y2637" s="21">
        <v>-1.0000000000000009</v>
      </c>
      <c r="Z2637" s="21">
        <v>-1.0000000000000009</v>
      </c>
      <c r="AA2637" s="21">
        <v>68.906432076554296</v>
      </c>
      <c r="AB2637" s="21">
        <v>0.14662037747665271</v>
      </c>
      <c r="AC2637" s="21">
        <v>-1.5138082699897616E-2</v>
      </c>
      <c r="AD2637" s="21">
        <v>0.28256907238239298</v>
      </c>
      <c r="AE2637" s="21">
        <v>20.702568357957414</v>
      </c>
      <c r="AF2637" s="21">
        <v>-1.0000000000000009</v>
      </c>
      <c r="AG2637" s="21">
        <v>-1.0000000000000009</v>
      </c>
      <c r="AH2637" s="21">
        <v>-1.0000000000000009</v>
      </c>
      <c r="AI2637" s="21">
        <v>0</v>
      </c>
      <c r="AJ2637" s="21">
        <v>-4.718948820134506E-3</v>
      </c>
      <c r="AK2637" s="21">
        <v>-9.1574395139320017E-2</v>
      </c>
      <c r="AL2637" s="21">
        <v>9.667102209672096E-3</v>
      </c>
      <c r="AM2637" s="21">
        <v>-3.0707221333137583E-2</v>
      </c>
      <c r="AN2637" s="21">
        <v>-6.1179272609528795E-2</v>
      </c>
      <c r="AO2637" s="21">
        <v>-1.2255525090250388</v>
      </c>
      <c r="AP2637" s="21">
        <v>-1.48114630418986</v>
      </c>
      <c r="AQ2637" s="21">
        <v>31.702793076240276</v>
      </c>
      <c r="AR2637" s="21">
        <v>0.92531259812665834</v>
      </c>
      <c r="AS2637" s="21">
        <v>1.7589399756164794</v>
      </c>
      <c r="AT2637" s="21">
        <v>-1.0000000000000009</v>
      </c>
      <c r="AU2637" s="21">
        <v>-1.0000000000000009</v>
      </c>
      <c r="AV2637" s="21">
        <v>0.22375618895764238</v>
      </c>
      <c r="AW2637" s="21">
        <v>54.689114648426404</v>
      </c>
      <c r="AX2637" s="21">
        <v>54.21721976641296</v>
      </c>
      <c r="AY2637" s="21">
        <v>0.22894800012555885</v>
      </c>
      <c r="AZ2637" s="21">
        <v>-9.8341195426183869</v>
      </c>
      <c r="BA2637" s="26">
        <v>1414.9155528577817</v>
      </c>
    </row>
    <row r="2638" spans="1:100" x14ac:dyDescent="0.25">
      <c r="A2638">
        <v>5870</v>
      </c>
      <c r="B2638" t="s">
        <v>2916</v>
      </c>
      <c r="C2638" s="26">
        <v>3</v>
      </c>
      <c r="D2638" s="21">
        <v>1.545448466376405</v>
      </c>
      <c r="E2638" s="21">
        <v>0</v>
      </c>
      <c r="F2638" s="21">
        <v>6.1456865379023118E-2</v>
      </c>
      <c r="G2638" s="21">
        <v>6.1456865379023118E-2</v>
      </c>
      <c r="H2638" s="21">
        <v>0.1804734467579534</v>
      </c>
      <c r="I2638" s="21">
        <v>0</v>
      </c>
      <c r="J2638" s="21">
        <v>10.828406805477204</v>
      </c>
      <c r="K2638" s="21">
        <v>0.1804734467579534</v>
      </c>
      <c r="L2638" s="21">
        <v>-1.0000000000000007</v>
      </c>
      <c r="M2638" s="21">
        <v>-1.0000000000000007</v>
      </c>
      <c r="N2638" s="21">
        <v>3.6094689351590694</v>
      </c>
      <c r="O2638" s="21">
        <v>12.435312137232632</v>
      </c>
      <c r="P2638" s="21">
        <v>-0.67095031378203507</v>
      </c>
      <c r="Q2638" s="21">
        <v>-8.9239983825129376E-2</v>
      </c>
      <c r="R2638" s="21">
        <v>-0.1509709628505414</v>
      </c>
      <c r="S2638" s="21">
        <v>0.33333333333333354</v>
      </c>
      <c r="T2638" s="21">
        <v>0.24486889149237842</v>
      </c>
      <c r="U2638" s="21">
        <v>-6.4351261085121556E-2</v>
      </c>
      <c r="V2638" s="21">
        <v>-1.561523267146352E-2</v>
      </c>
      <c r="W2638" s="21">
        <v>12.710491372446942</v>
      </c>
      <c r="X2638" s="21">
        <v>4.0676067031857201E-2</v>
      </c>
      <c r="Y2638" s="21">
        <v>-1.0000000000000007</v>
      </c>
      <c r="Z2638" s="21">
        <v>-1.0000000000000007</v>
      </c>
      <c r="AA2638" s="21">
        <v>6.5559959795058296</v>
      </c>
      <c r="AB2638" s="21">
        <v>-5.7612891221476732E-3</v>
      </c>
      <c r="AC2638" s="21">
        <v>-0.10338333206548914</v>
      </c>
      <c r="AD2638" s="21">
        <v>-1.0925867414174442E-2</v>
      </c>
      <c r="AE2638" s="21">
        <v>-6.0035244300905601</v>
      </c>
      <c r="AF2638" s="21">
        <v>-1.0000000000000007</v>
      </c>
      <c r="AG2638" s="21">
        <v>-1.0000000000000007</v>
      </c>
      <c r="AH2638" s="21">
        <v>-1.0000000000000007</v>
      </c>
      <c r="AI2638" s="21">
        <v>0</v>
      </c>
      <c r="AJ2638" s="21">
        <v>-1.561523267146352E-2</v>
      </c>
      <c r="AK2638" s="21">
        <v>-5.9735940296349634E-2</v>
      </c>
      <c r="AL2638" s="21">
        <v>0.1756916596215129</v>
      </c>
      <c r="AM2638" s="21">
        <v>0.42909665071883579</v>
      </c>
      <c r="AN2638" s="21">
        <v>-0.20805339331965544</v>
      </c>
      <c r="AO2638" s="21">
        <v>10.428736566489144</v>
      </c>
      <c r="AP2638" s="21">
        <v>-4.3228765348838216</v>
      </c>
      <c r="AQ2638" s="21">
        <v>23.538898177924143</v>
      </c>
      <c r="AR2638" s="21">
        <v>0.49823573106912672</v>
      </c>
      <c r="AS2638" s="21">
        <v>0.22114951378981074</v>
      </c>
      <c r="AT2638" s="21">
        <v>-1.0000000000000007</v>
      </c>
      <c r="AU2638" s="21">
        <v>-1.0000000000000007</v>
      </c>
      <c r="AV2638" s="21">
        <v>-8.9514097471518186E-2</v>
      </c>
      <c r="AW2638" s="21">
        <v>14.668431581854657</v>
      </c>
      <c r="AX2638" s="21">
        <v>13.106908314708308</v>
      </c>
      <c r="AY2638" s="21">
        <v>-5.7913457838534146E-2</v>
      </c>
      <c r="AZ2638" s="21">
        <v>-56.586690935795779</v>
      </c>
      <c r="BA2638" s="26">
        <v>1328.6969471516304</v>
      </c>
    </row>
    <row r="2639" spans="1:100" x14ac:dyDescent="0.25">
      <c r="A2639">
        <v>5871</v>
      </c>
      <c r="B2639" t="s">
        <v>2917</v>
      </c>
      <c r="C2639" s="26">
        <v>3</v>
      </c>
      <c r="D2639" s="21">
        <v>6.1670906077582393</v>
      </c>
      <c r="E2639" s="21">
        <v>0</v>
      </c>
      <c r="F2639" s="21">
        <v>0.65662281312837845</v>
      </c>
      <c r="G2639" s="21">
        <v>0.65662281312837845</v>
      </c>
      <c r="H2639" s="21">
        <v>0.15878075748497975</v>
      </c>
      <c r="I2639" s="21">
        <v>0</v>
      </c>
      <c r="J2639" s="21">
        <v>9.5268454490987864</v>
      </c>
      <c r="K2639" s="21">
        <v>0.15878075748497975</v>
      </c>
      <c r="L2639" s="21">
        <v>-0.99999999999999933</v>
      </c>
      <c r="M2639" s="21">
        <v>-0.99999999999999933</v>
      </c>
      <c r="N2639" s="21">
        <v>3.1756151496995946</v>
      </c>
      <c r="O2639" s="21">
        <v>16.350558869985399</v>
      </c>
      <c r="P2639" s="21">
        <v>0.28651948654378362</v>
      </c>
      <c r="Q2639" s="21">
        <v>1.1669016158785837</v>
      </c>
      <c r="R2639" s="21">
        <v>0.38202242354486932</v>
      </c>
      <c r="S2639" s="21">
        <v>0.34600862850364</v>
      </c>
      <c r="T2639" s="21">
        <v>0.21864061710375018</v>
      </c>
      <c r="U2639" s="21">
        <v>-0.12269964468178218</v>
      </c>
      <c r="V2639" s="21">
        <v>0</v>
      </c>
      <c r="W2639" s="21">
        <v>11.326753737625125</v>
      </c>
      <c r="X2639" s="21">
        <v>-0.11877876454988599</v>
      </c>
      <c r="Y2639" s="21">
        <v>-0.99999999999999933</v>
      </c>
      <c r="Z2639" s="21">
        <v>-0.99999999999999933</v>
      </c>
      <c r="AA2639" s="21">
        <v>10.714867523600633</v>
      </c>
      <c r="AB2639" s="21">
        <v>-2.7124765499362671E-2</v>
      </c>
      <c r="AC2639" s="21">
        <v>-2.5771909993232964E-2</v>
      </c>
      <c r="AD2639" s="21">
        <v>3.3018502741208045E-2</v>
      </c>
      <c r="AE2639" s="21">
        <v>-0.99390863756938752</v>
      </c>
      <c r="AF2639" s="21">
        <v>-0.99999999999999933</v>
      </c>
      <c r="AG2639" s="21">
        <v>-0.99999999999999933</v>
      </c>
      <c r="AH2639" s="21">
        <v>-0.99999999999999933</v>
      </c>
      <c r="AI2639" s="21">
        <v>-7.2287261562668011E-3</v>
      </c>
      <c r="AJ2639" s="21">
        <v>0</v>
      </c>
      <c r="AK2639" s="21">
        <v>-0.13904887003034505</v>
      </c>
      <c r="AL2639" s="21">
        <v>-7.1278144688607338E-3</v>
      </c>
      <c r="AM2639" s="21">
        <v>0.48734065527464149</v>
      </c>
      <c r="AN2639" s="21">
        <v>8.632617896030606E-2</v>
      </c>
      <c r="AO2639" s="21">
        <v>11.488272031714315</v>
      </c>
      <c r="AP2639" s="21">
        <v>2.1225154016633492</v>
      </c>
      <c r="AQ2639" s="21">
        <v>20.853599186723905</v>
      </c>
      <c r="AR2639" s="21">
        <v>0.44194960092560814</v>
      </c>
      <c r="AS2639" s="21">
        <v>4.0001992935093822E-2</v>
      </c>
      <c r="AT2639" s="21">
        <v>-0.99999999999999933</v>
      </c>
      <c r="AU2639" s="21">
        <v>-0.99999999999999933</v>
      </c>
      <c r="AV2639" s="21">
        <v>1.0386452366732477</v>
      </c>
      <c r="AW2639" s="21">
        <v>29.187941795249362</v>
      </c>
      <c r="AX2639" s="21">
        <v>29.043367272124019</v>
      </c>
      <c r="AY2639" s="21">
        <v>-3.3601705518114214E-2</v>
      </c>
      <c r="AZ2639" s="21">
        <v>-59.318219143403631</v>
      </c>
      <c r="BA2639" s="26">
        <v>1346.7721811229055</v>
      </c>
    </row>
    <row r="2640" spans="1:100" x14ac:dyDescent="0.25">
      <c r="A2640">
        <v>5872</v>
      </c>
      <c r="B2640" t="s">
        <v>1256</v>
      </c>
      <c r="C2640" s="26">
        <v>3</v>
      </c>
      <c r="D2640" s="21">
        <v>5.8122779920073135</v>
      </c>
      <c r="E2640" s="21">
        <v>0.27884349314301243</v>
      </c>
      <c r="F2640" s="21">
        <v>-0.76394638693318662</v>
      </c>
      <c r="G2640" s="21">
        <v>-0.68497145823757477</v>
      </c>
      <c r="H2640" s="21">
        <v>3.6522689994536624E-3</v>
      </c>
      <c r="I2640" s="21">
        <v>0</v>
      </c>
      <c r="J2640" s="21">
        <v>0.21913613996721537</v>
      </c>
      <c r="K2640" s="21">
        <v>3.6522689994536624E-3</v>
      </c>
      <c r="L2640" s="21">
        <v>-0.99999999999999944</v>
      </c>
      <c r="M2640" s="21">
        <v>-0.99999999999999944</v>
      </c>
      <c r="N2640" s="21">
        <v>7.3045379989073372E-2</v>
      </c>
      <c r="O2640" s="21">
        <v>5.3464426737369566</v>
      </c>
      <c r="P2640" s="21">
        <v>-0.26708335352710905</v>
      </c>
      <c r="Q2640" s="21">
        <v>3.9016761883804079</v>
      </c>
      <c r="R2640" s="21">
        <v>1.1005847729242115</v>
      </c>
      <c r="S2640" s="21">
        <v>0.33333333333333304</v>
      </c>
      <c r="T2640" s="21">
        <v>0.20487483842605486</v>
      </c>
      <c r="U2640" s="21">
        <v>0.28374209801530292</v>
      </c>
      <c r="V2640" s="21">
        <v>3.5278690665435731E-3</v>
      </c>
      <c r="W2640" s="21">
        <v>32.873034793671252</v>
      </c>
      <c r="X2640" s="21">
        <v>1.57381518523999</v>
      </c>
      <c r="Y2640" s="21">
        <v>-0.99999999999999944</v>
      </c>
      <c r="Z2640" s="21">
        <v>-0.99999999999999944</v>
      </c>
      <c r="AA2640" s="21">
        <v>83.645958629296217</v>
      </c>
      <c r="AB2640" s="21">
        <v>0.1785595262928365</v>
      </c>
      <c r="AC2640" s="21">
        <v>0.33837842696113563</v>
      </c>
      <c r="AD2640" s="21">
        <v>0.47650882800004279</v>
      </c>
      <c r="AE2640" s="21">
        <v>49.672339062700722</v>
      </c>
      <c r="AF2640" s="21">
        <v>-0.99999999999999944</v>
      </c>
      <c r="AG2640" s="21">
        <v>-0.99999999999999944</v>
      </c>
      <c r="AH2640" s="21">
        <v>-0.99999999999999944</v>
      </c>
      <c r="AI2640" s="21">
        <v>0</v>
      </c>
      <c r="AJ2640" s="21">
        <v>3.5278690665435731E-3</v>
      </c>
      <c r="AK2640" s="21">
        <v>-0.11916604116263904</v>
      </c>
      <c r="AL2640" s="21">
        <v>1.850602899367838E-2</v>
      </c>
      <c r="AM2640" s="21">
        <v>7.9326623553956477E-2</v>
      </c>
      <c r="AN2640" s="21">
        <v>0.24798896072520984</v>
      </c>
      <c r="AO2640" s="21">
        <v>1.3873353830357176</v>
      </c>
      <c r="AP2640" s="21">
        <v>6.2922541630986366</v>
      </c>
      <c r="AQ2640" s="21">
        <v>33.092170933638471</v>
      </c>
      <c r="AR2640" s="21">
        <v>0.82547813884123433</v>
      </c>
      <c r="AS2640" s="21">
        <v>1.5774674542394436</v>
      </c>
      <c r="AT2640" s="21">
        <v>-0.99999999999999944</v>
      </c>
      <c r="AU2640" s="21">
        <v>-0.99999999999999944</v>
      </c>
      <c r="AV2640" s="21">
        <v>0.41561331468663687</v>
      </c>
      <c r="AW2640" s="21">
        <v>95.284655466131824</v>
      </c>
      <c r="AX2640" s="21">
        <v>95.637442372786197</v>
      </c>
      <c r="AY2640" s="21">
        <v>0.41438324356134981</v>
      </c>
      <c r="AZ2640" s="21">
        <v>26.311927162839911</v>
      </c>
      <c r="BA2640" s="26">
        <v>1427.4093802336947</v>
      </c>
      <c r="CU2640" t="e">
        <v>#N/A</v>
      </c>
      <c r="CV2640" t="e">
        <v>#N/A</v>
      </c>
    </row>
    <row r="2641" spans="1:100" x14ac:dyDescent="0.25">
      <c r="A2641">
        <v>5874</v>
      </c>
      <c r="B2641" t="s">
        <v>2918</v>
      </c>
      <c r="C2641" s="26">
        <v>2</v>
      </c>
      <c r="D2641" s="21">
        <v>3.9710400448268928</v>
      </c>
      <c r="E2641" s="21">
        <v>5.3113788226788146E-2</v>
      </c>
      <c r="F2641" s="21">
        <v>0.20919641236104616</v>
      </c>
      <c r="G2641" s="21">
        <v>0.21781326242292517</v>
      </c>
      <c r="H2641" s="21">
        <v>9.7288643642569686E-2</v>
      </c>
      <c r="I2641" s="21">
        <v>0</v>
      </c>
      <c r="J2641" s="21">
        <v>5.837318618554181</v>
      </c>
      <c r="K2641" s="21">
        <v>9.7288643642569686E-2</v>
      </c>
      <c r="L2641" s="21">
        <v>-1</v>
      </c>
      <c r="M2641" s="21">
        <v>-1</v>
      </c>
      <c r="N2641" s="21">
        <v>1.9457728728513937</v>
      </c>
      <c r="O2641" s="21">
        <v>9.9083166258869166</v>
      </c>
      <c r="P2641" s="21">
        <v>0.43677122959354892</v>
      </c>
      <c r="Q2641" s="21">
        <v>1.3091067772362222</v>
      </c>
      <c r="R2641" s="21">
        <v>0.43146647884424866</v>
      </c>
      <c r="S2641" s="21">
        <v>0.33304071999851559</v>
      </c>
      <c r="T2641" s="21">
        <v>0.29517989477856255</v>
      </c>
      <c r="U2641" s="21">
        <v>9.1243214456548191E-2</v>
      </c>
      <c r="V2641" s="21">
        <v>2.4339795593269851E-3</v>
      </c>
      <c r="W2641" s="21">
        <v>25.177560240298984</v>
      </c>
      <c r="X2641" s="21">
        <v>0.86598923654092608</v>
      </c>
      <c r="Y2641" s="21">
        <v>-1</v>
      </c>
      <c r="Z2641" s="21">
        <v>-1</v>
      </c>
      <c r="AA2641" s="21">
        <v>44.184461972391361</v>
      </c>
      <c r="AB2641" s="21">
        <v>0.13270865383741728</v>
      </c>
      <c r="AC2641" s="21">
        <v>0.13292808163648645</v>
      </c>
      <c r="AD2641" s="21">
        <v>0.12820540912528855</v>
      </c>
      <c r="AE2641" s="21">
        <v>19.029578726224042</v>
      </c>
      <c r="AF2641" s="21">
        <v>-1</v>
      </c>
      <c r="AG2641" s="21">
        <v>-1</v>
      </c>
      <c r="AH2641" s="21">
        <v>-1</v>
      </c>
      <c r="AI2641" s="21">
        <v>1.0676196319376458E-3</v>
      </c>
      <c r="AJ2641" s="21">
        <v>2.4339795593269851E-3</v>
      </c>
      <c r="AK2641" s="21">
        <v>7.2028291511397641E-2</v>
      </c>
      <c r="AL2641" s="21">
        <v>9.9799665477849686E-2</v>
      </c>
      <c r="AM2641" s="21">
        <v>7.5547445939086993E-2</v>
      </c>
      <c r="AN2641" s="21">
        <v>0.10789341427596677</v>
      </c>
      <c r="AO2641" s="21">
        <v>2.310753123398682</v>
      </c>
      <c r="AP2641" s="21">
        <v>3.1344081669238988</v>
      </c>
      <c r="AQ2641" s="21">
        <v>30.425887680726557</v>
      </c>
      <c r="AR2641" s="21">
        <v>0.71519713925190609</v>
      </c>
      <c r="AS2641" s="21">
        <v>0.95430693190247551</v>
      </c>
      <c r="AT2641" s="21">
        <v>-1</v>
      </c>
      <c r="AU2641" s="21">
        <v>-1</v>
      </c>
      <c r="AV2641" s="21">
        <v>0.62428973585052894</v>
      </c>
      <c r="AW2641" s="21">
        <v>56.363038282927903</v>
      </c>
      <c r="AX2641" s="21">
        <v>56.497175215999441</v>
      </c>
      <c r="AY2641" s="21">
        <v>0.17851906963998299</v>
      </c>
      <c r="AZ2641" s="21">
        <v>2.0764523511940722</v>
      </c>
      <c r="BA2641" s="26">
        <v>1428.939240292741</v>
      </c>
    </row>
    <row r="2642" spans="1:100" x14ac:dyDescent="0.25">
      <c r="A2642">
        <v>5875</v>
      </c>
      <c r="B2642" t="s">
        <v>1512</v>
      </c>
      <c r="C2642" s="26">
        <v>3</v>
      </c>
      <c r="D2642" s="21">
        <v>0.32525306167073909</v>
      </c>
      <c r="E2642" s="21">
        <v>2.2823262978245551E-2</v>
      </c>
      <c r="F2642" s="21">
        <v>-2.1982670673031892</v>
      </c>
      <c r="G2642" s="21">
        <v>-2.1842076005453048</v>
      </c>
      <c r="H2642" s="21">
        <v>-0.18148395798466446</v>
      </c>
      <c r="I2642" s="21">
        <v>0</v>
      </c>
      <c r="J2642" s="21">
        <v>-10.889037479079862</v>
      </c>
      <c r="K2642" s="21">
        <v>-0.18148395798466446</v>
      </c>
      <c r="L2642" s="21">
        <v>-1.0000000000000016</v>
      </c>
      <c r="M2642" s="21">
        <v>-1.0000000000000016</v>
      </c>
      <c r="N2642" s="21">
        <v>-3.6296791596932909</v>
      </c>
      <c r="O2642" s="21">
        <v>-12.747992017954427</v>
      </c>
      <c r="P2642" s="21">
        <v>0.17953801020334226</v>
      </c>
      <c r="Q2642" s="21">
        <v>6.1032381328001071</v>
      </c>
      <c r="R2642" s="21">
        <v>2.0313197100008775</v>
      </c>
      <c r="S2642" s="21">
        <v>0.3333333333333337</v>
      </c>
      <c r="T2642" s="21">
        <v>0.22073597335061529</v>
      </c>
      <c r="U2642" s="21">
        <v>0.22301316604000965</v>
      </c>
      <c r="V2642" s="21">
        <v>0</v>
      </c>
      <c r="W2642" s="21">
        <v>38.34265722834494</v>
      </c>
      <c r="X2642" s="21">
        <v>1.5243107948872794</v>
      </c>
      <c r="Y2642" s="21">
        <v>-1.0000000000000016</v>
      </c>
      <c r="Z2642" s="21">
        <v>-1.0000000000000016</v>
      </c>
      <c r="AA2642" s="21">
        <v>71.72174179670786</v>
      </c>
      <c r="AB2642" s="21">
        <v>0.13340062388286653</v>
      </c>
      <c r="AC2642" s="21">
        <v>0.25796114310864127</v>
      </c>
      <c r="AD2642" s="21">
        <v>0.23559353017573326</v>
      </c>
      <c r="AE2642" s="21">
        <v>31.347764858362062</v>
      </c>
      <c r="AF2642" s="21">
        <v>-1.0000000000000016</v>
      </c>
      <c r="AG2642" s="21">
        <v>-1.0000000000000016</v>
      </c>
      <c r="AH2642" s="21">
        <v>-1.0000000000000016</v>
      </c>
      <c r="AI2642" s="21">
        <v>2.253806736015234E-2</v>
      </c>
      <c r="AJ2642" s="21">
        <v>0</v>
      </c>
      <c r="AK2642" s="21">
        <v>-5.4451739496440152E-2</v>
      </c>
      <c r="AL2642" s="21">
        <v>-0.2246984691345113</v>
      </c>
      <c r="AM2642" s="21">
        <v>-4.4880691694635599E-2</v>
      </c>
      <c r="AN2642" s="21">
        <v>0.11526646533021925</v>
      </c>
      <c r="AO2642" s="21">
        <v>-1.3942759898480934</v>
      </c>
      <c r="AP2642" s="21">
        <v>1.758169287582928</v>
      </c>
      <c r="AQ2642" s="21">
        <v>27.453619749265044</v>
      </c>
      <c r="AR2642" s="21">
        <v>0.77708247272395814</v>
      </c>
      <c r="AS2642" s="21">
        <v>1.3428268369026148</v>
      </c>
      <c r="AT2642" s="21">
        <v>-1.0000000000000016</v>
      </c>
      <c r="AU2642" s="21">
        <v>-1.0000000000000016</v>
      </c>
      <c r="AV2642" s="21">
        <v>-0.15288789054442736</v>
      </c>
      <c r="AW2642" s="21">
        <v>60.731919066336353</v>
      </c>
      <c r="AX2642" s="21">
        <v>61.18268041353943</v>
      </c>
      <c r="AY2642" s="21">
        <v>0.18217503627995804</v>
      </c>
      <c r="AZ2642" s="21">
        <v>20.544921769238481</v>
      </c>
      <c r="BA2642" s="26">
        <v>1426.5340751681908</v>
      </c>
    </row>
    <row r="2643" spans="1:100" x14ac:dyDescent="0.25">
      <c r="A2643">
        <v>5876</v>
      </c>
      <c r="B2643" t="s">
        <v>2919</v>
      </c>
      <c r="C2643" s="26">
        <v>3</v>
      </c>
      <c r="D2643" s="21">
        <v>5.7980648316600449</v>
      </c>
      <c r="E2643" s="21">
        <v>-8.4435276963033337E-3</v>
      </c>
      <c r="F2643" s="21">
        <v>-0.40386694766337172</v>
      </c>
      <c r="G2643" s="21">
        <v>-0.40386694766337172</v>
      </c>
      <c r="H2643" s="21">
        <v>0.14566820747316028</v>
      </c>
      <c r="I2643" s="21">
        <v>0</v>
      </c>
      <c r="J2643" s="21">
        <v>8.7400924483896159</v>
      </c>
      <c r="K2643" s="21">
        <v>0.14566820747316028</v>
      </c>
      <c r="L2643" s="21">
        <v>-1.0000000000000009</v>
      </c>
      <c r="M2643" s="21">
        <v>-1.0000000000000009</v>
      </c>
      <c r="N2643" s="21">
        <v>2.9133641494632037</v>
      </c>
      <c r="O2643" s="21">
        <v>14.134290332386289</v>
      </c>
      <c r="P2643" s="21">
        <v>0.18979023796140634</v>
      </c>
      <c r="Q2643" s="21">
        <v>-0.61685644968408093</v>
      </c>
      <c r="R2643" s="21">
        <v>-0.16372464381180674</v>
      </c>
      <c r="S2643" s="21">
        <v>0.3333333333333337</v>
      </c>
      <c r="T2643" s="21">
        <v>0.21471053492113121</v>
      </c>
      <c r="U2643" s="21">
        <v>-3.5893217674846475E-2</v>
      </c>
      <c r="V2643" s="21">
        <v>-1.4644578404750955E-3</v>
      </c>
      <c r="W2643" s="21">
        <v>14.600719410639321</v>
      </c>
      <c r="X2643" s="21">
        <v>0.12577501133871602</v>
      </c>
      <c r="Y2643" s="21">
        <v>-1.0000000000000009</v>
      </c>
      <c r="Z2643" s="21">
        <v>-1.0000000000000009</v>
      </c>
      <c r="AA2643" s="21">
        <v>43.607105074775504</v>
      </c>
      <c r="AB2643" s="21">
        <v>0.19793932141688819</v>
      </c>
      <c r="AC2643" s="21">
        <v>0.19217896644066262</v>
      </c>
      <c r="AD2643" s="21">
        <v>0.19328391830140876</v>
      </c>
      <c r="AE2643" s="21">
        <v>29.170110307947976</v>
      </c>
      <c r="AF2643" s="21">
        <v>-1.0000000000000009</v>
      </c>
      <c r="AG2643" s="21">
        <v>-1.0000000000000009</v>
      </c>
      <c r="AH2643" s="21">
        <v>-1.0000000000000009</v>
      </c>
      <c r="AI2643" s="21">
        <v>-9.1094866241546765E-2</v>
      </c>
      <c r="AJ2643" s="21">
        <v>-1.4644578404750955E-3</v>
      </c>
      <c r="AK2643" s="21">
        <v>-0.21689373359189623</v>
      </c>
      <c r="AL2643" s="21">
        <v>2.2223437761924843E-3</v>
      </c>
      <c r="AM2643" s="21">
        <v>3.0272630568587491E-2</v>
      </c>
      <c r="AN2643" s="21">
        <v>-0.11218187844962242</v>
      </c>
      <c r="AO2643" s="21">
        <v>-0.32765290374479417</v>
      </c>
      <c r="AP2643" s="21">
        <v>-2.7934352423595969</v>
      </c>
      <c r="AQ2643" s="21">
        <v>23.340811859028939</v>
      </c>
      <c r="AR2643" s="21">
        <v>0.51068619273914317</v>
      </c>
      <c r="AS2643" s="21">
        <v>0.27144321881187639</v>
      </c>
      <c r="AT2643" s="21">
        <v>-1.0000000000000009</v>
      </c>
      <c r="AU2643" s="21">
        <v>-1.0000000000000009</v>
      </c>
      <c r="AV2643" s="21">
        <v>-0.56759159147517824</v>
      </c>
      <c r="AW2643" s="21">
        <v>54.947960164802211</v>
      </c>
      <c r="AX2643" s="21">
        <v>52.979617055923754</v>
      </c>
      <c r="AY2643" s="21">
        <v>-2.4294860303558964E-2</v>
      </c>
      <c r="AZ2643" s="21">
        <v>-19.691315580205778</v>
      </c>
      <c r="BA2643" s="26">
        <v>1381.387033659722</v>
      </c>
    </row>
    <row r="2644" spans="1:100" x14ac:dyDescent="0.25">
      <c r="A2644">
        <v>5877</v>
      </c>
      <c r="B2644" t="s">
        <v>2920</v>
      </c>
      <c r="C2644" s="26">
        <v>2</v>
      </c>
      <c r="D2644" s="21">
        <v>3.4640429717941825</v>
      </c>
      <c r="E2644" s="21">
        <v>-5.9504498074065749E-2</v>
      </c>
      <c r="F2644" s="21">
        <v>-7.1235422468644699E-2</v>
      </c>
      <c r="G2644" s="21">
        <v>-6.3892039667710537E-2</v>
      </c>
      <c r="H2644" s="21">
        <v>3.9009573529278224E-2</v>
      </c>
      <c r="I2644" s="21">
        <v>0</v>
      </c>
      <c r="J2644" s="21">
        <v>2.3405744117566933</v>
      </c>
      <c r="K2644" s="21">
        <v>3.9009573529278224E-2</v>
      </c>
      <c r="L2644" s="21">
        <v>-1</v>
      </c>
      <c r="M2644" s="21">
        <v>-1</v>
      </c>
      <c r="N2644" s="21">
        <v>0.78019147058556448</v>
      </c>
      <c r="O2644" s="21">
        <v>6.2761136492489431</v>
      </c>
      <c r="P2644" s="21">
        <v>-0.13358019358208606</v>
      </c>
      <c r="Q2644" s="21">
        <v>-2.3952572172163622E-2</v>
      </c>
      <c r="R2644" s="21">
        <v>-6.3747356364334262E-3</v>
      </c>
      <c r="S2644" s="21">
        <v>0.32214669642392424</v>
      </c>
      <c r="T2644" s="21">
        <v>0.24918510852402515</v>
      </c>
      <c r="U2644" s="21">
        <v>3.4288739601640188E-2</v>
      </c>
      <c r="V2644" s="21">
        <v>-5.0970275684410343E-3</v>
      </c>
      <c r="W2644" s="21">
        <v>21.58292548446089</v>
      </c>
      <c r="X2644" s="21">
        <v>0.6021420152256608</v>
      </c>
      <c r="Y2644" s="21">
        <v>-1</v>
      </c>
      <c r="Z2644" s="21">
        <v>-1</v>
      </c>
      <c r="AA2644" s="21">
        <v>36.78368797829323</v>
      </c>
      <c r="AB2644" s="21">
        <v>6.8823591988989741E-2</v>
      </c>
      <c r="AC2644" s="21">
        <v>6.9018775559708812E-2</v>
      </c>
      <c r="AD2644" s="21">
        <v>6.4844928251925213E-2</v>
      </c>
      <c r="AE2644" s="21">
        <v>13.144072568307404</v>
      </c>
      <c r="AF2644" s="21">
        <v>-1</v>
      </c>
      <c r="AG2644" s="21">
        <v>-1</v>
      </c>
      <c r="AH2644" s="21">
        <v>-1</v>
      </c>
      <c r="AI2644" s="21">
        <v>-3.0619524292297062E-3</v>
      </c>
      <c r="AJ2644" s="21">
        <v>-5.0970275684410343E-3</v>
      </c>
      <c r="AK2644" s="21">
        <v>0.14899331754869705</v>
      </c>
      <c r="AL2644" s="21">
        <v>2.2834639440550281E-2</v>
      </c>
      <c r="AM2644" s="21">
        <v>0.16519041060683995</v>
      </c>
      <c r="AN2644" s="21">
        <v>1.8250449608213815E-2</v>
      </c>
      <c r="AO2644" s="21">
        <v>4.593414109032663</v>
      </c>
      <c r="AP2644" s="21">
        <v>0.85174718128991822</v>
      </c>
      <c r="AQ2644" s="21">
        <v>26.599145276225606</v>
      </c>
      <c r="AR2644" s="21">
        <v>0.63096304844830731</v>
      </c>
      <c r="AS2644" s="21">
        <v>0.6819044509603609</v>
      </c>
      <c r="AT2644" s="21">
        <v>-1</v>
      </c>
      <c r="AU2644" s="21">
        <v>-1</v>
      </c>
      <c r="AV2644" s="21">
        <v>4.3256813881174083E-2</v>
      </c>
      <c r="AW2644" s="21">
        <v>47.834187719386748</v>
      </c>
      <c r="AX2644" s="21">
        <v>47.856591272475988</v>
      </c>
      <c r="AY2644" s="21">
        <v>0.1128240482450874</v>
      </c>
      <c r="AZ2644" s="21">
        <v>-9.432824033036658</v>
      </c>
      <c r="BA2644" s="26">
        <v>1366.7807734855276</v>
      </c>
    </row>
    <row r="2645" spans="1:100" x14ac:dyDescent="0.25">
      <c r="A2645">
        <v>5878</v>
      </c>
      <c r="B2645" t="s">
        <v>2921</v>
      </c>
      <c r="C2645" s="26">
        <v>3</v>
      </c>
      <c r="D2645" s="21">
        <v>5.0527190071896877</v>
      </c>
      <c r="E2645" s="21">
        <v>4.8346990833715589E-2</v>
      </c>
      <c r="F2645" s="21">
        <v>-1.6154574628164494E-2</v>
      </c>
      <c r="G2645" s="21">
        <v>1.137469858394025E-3</v>
      </c>
      <c r="H2645" s="21">
        <v>0.1019420276158982</v>
      </c>
      <c r="I2645" s="21">
        <v>0</v>
      </c>
      <c r="J2645" s="21">
        <v>6.1165216569538909</v>
      </c>
      <c r="K2645" s="21">
        <v>0.1019420276158982</v>
      </c>
      <c r="L2645" s="21">
        <v>-1.0000000000000004</v>
      </c>
      <c r="M2645" s="21">
        <v>-1.0000000000000004</v>
      </c>
      <c r="N2645" s="21">
        <v>2.0388405523179634</v>
      </c>
      <c r="O2645" s="21">
        <v>11.17037813400197</v>
      </c>
      <c r="P2645" s="21">
        <v>-0.91507743059628377</v>
      </c>
      <c r="Q2645" s="21">
        <v>-0.23700672346315141</v>
      </c>
      <c r="R2645" s="21">
        <v>-0.10487876126195515</v>
      </c>
      <c r="S2645" s="21">
        <v>0.33333333333333354</v>
      </c>
      <c r="T2645" s="21">
        <v>0.40458767066915691</v>
      </c>
      <c r="U2645" s="21">
        <v>0.21505571121430894</v>
      </c>
      <c r="V2645" s="21">
        <v>0</v>
      </c>
      <c r="W2645" s="21">
        <v>34.041387504036045</v>
      </c>
      <c r="X2645" s="21">
        <v>1.5772479876291712</v>
      </c>
      <c r="Y2645" s="21">
        <v>-1.0000000000000004</v>
      </c>
      <c r="Z2645" s="21">
        <v>-1.0000000000000004</v>
      </c>
      <c r="AA2645" s="21">
        <v>26.407033296923501</v>
      </c>
      <c r="AB2645" s="21">
        <v>-5.0336669548216487E-2</v>
      </c>
      <c r="AC2645" s="21">
        <v>-0.11467809466757979</v>
      </c>
      <c r="AD2645" s="21">
        <v>1.4425255298784353E-2</v>
      </c>
      <c r="AE2645" s="21">
        <v>-7.529475445850597</v>
      </c>
      <c r="AF2645" s="21">
        <v>-1.0000000000000004</v>
      </c>
      <c r="AG2645" s="21">
        <v>-1.0000000000000004</v>
      </c>
      <c r="AH2645" s="21">
        <v>-1.0000000000000004</v>
      </c>
      <c r="AI2645" s="21">
        <v>0</v>
      </c>
      <c r="AJ2645" s="21">
        <v>0</v>
      </c>
      <c r="AK2645" s="21">
        <v>0.30347432287020004</v>
      </c>
      <c r="AL2645" s="21">
        <v>-1.7851758852864153E-2</v>
      </c>
      <c r="AM2645" s="21">
        <v>0.27633591436400656</v>
      </c>
      <c r="AN2645" s="21">
        <v>-4.0219534991981776E-3</v>
      </c>
      <c r="AO2645" s="21">
        <v>8.425769473451167</v>
      </c>
      <c r="AP2645" s="21">
        <v>-0.18980763174427506</v>
      </c>
      <c r="AQ2645" s="21">
        <v>40.157909160989931</v>
      </c>
      <c r="AR2645" s="21">
        <v>0.95297671521680005</v>
      </c>
      <c r="AS2645" s="21">
        <v>1.6791900152450694</v>
      </c>
      <c r="AT2645" s="21">
        <v>-1.0000000000000004</v>
      </c>
      <c r="AU2645" s="21">
        <v>-1.0000000000000004</v>
      </c>
      <c r="AV2645" s="21">
        <v>-0.10374129140356105</v>
      </c>
      <c r="AW2645" s="21">
        <v>37.3876037991812</v>
      </c>
      <c r="AX2645" s="21">
        <v>37.3876037991812</v>
      </c>
      <c r="AY2645" s="21">
        <v>0.11634908426677981</v>
      </c>
      <c r="AZ2645" s="21">
        <v>-7.048346806201403</v>
      </c>
      <c r="BA2645" s="26">
        <v>1406.3036224905695</v>
      </c>
    </row>
    <row r="2646" spans="1:100" x14ac:dyDescent="0.25">
      <c r="A2646">
        <v>5881</v>
      </c>
      <c r="B2646" t="s">
        <v>2922</v>
      </c>
      <c r="C2646" s="26">
        <v>3</v>
      </c>
      <c r="D2646" s="21">
        <v>5.1441470229108255</v>
      </c>
      <c r="E2646" s="21">
        <v>1.0195427842416081E-2</v>
      </c>
      <c r="F2646" s="21">
        <v>-0.19479560736898624</v>
      </c>
      <c r="G2646" s="21">
        <v>-0.19479560736898624</v>
      </c>
      <c r="H2646" s="21">
        <v>0.28937437006028255</v>
      </c>
      <c r="I2646" s="21">
        <v>0</v>
      </c>
      <c r="J2646" s="21">
        <v>17.36246220361696</v>
      </c>
      <c r="K2646" s="21">
        <v>0.28937437006028255</v>
      </c>
      <c r="L2646" s="21">
        <v>-1.0000000000000016</v>
      </c>
      <c r="M2646" s="21">
        <v>-1.0000000000000016</v>
      </c>
      <c r="N2646" s="21">
        <v>5.7874874012056532</v>
      </c>
      <c r="O2646" s="21">
        <v>22.311813619158791</v>
      </c>
      <c r="P2646" s="21">
        <v>-0.71160237319700348</v>
      </c>
      <c r="Q2646" s="21">
        <v>-0.73359371899658998</v>
      </c>
      <c r="R2646" s="21">
        <v>-0.25228139460866378</v>
      </c>
      <c r="S2646" s="21">
        <v>0.3333333333333337</v>
      </c>
      <c r="T2646" s="21">
        <v>0.26422629625208943</v>
      </c>
      <c r="U2646" s="21">
        <v>0.32227153270776498</v>
      </c>
      <c r="V2646" s="21">
        <v>6.3080964301885076E-2</v>
      </c>
      <c r="W2646" s="21">
        <v>27.741510261391653</v>
      </c>
      <c r="X2646" s="21">
        <v>1.9066501390862671</v>
      </c>
      <c r="Y2646" s="21">
        <v>-1.0000000000000016</v>
      </c>
      <c r="Z2646" s="21">
        <v>-1.0000000000000016</v>
      </c>
      <c r="AA2646" s="21">
        <v>63.514148005246838</v>
      </c>
      <c r="AB2646" s="21">
        <v>0.10926328259852208</v>
      </c>
      <c r="AC2646" s="21">
        <v>0.48409488413136881</v>
      </c>
      <c r="AD2646" s="21">
        <v>0.12714021603938633</v>
      </c>
      <c r="AE2646" s="21">
        <v>36.024919138463858</v>
      </c>
      <c r="AF2646" s="21">
        <v>-1.0000000000000016</v>
      </c>
      <c r="AG2646" s="21">
        <v>-1.0000000000000016</v>
      </c>
      <c r="AH2646" s="21">
        <v>-1.0000000000000016</v>
      </c>
      <c r="AI2646" s="21">
        <v>-3.0436473268334423E-4</v>
      </c>
      <c r="AJ2646" s="21">
        <v>6.3080964301885076E-2</v>
      </c>
      <c r="AK2646" s="21">
        <v>0.14453659782279943</v>
      </c>
      <c r="AL2646" s="21">
        <v>0.11173522874622543</v>
      </c>
      <c r="AM2646" s="21">
        <v>4.8884855224353367E-2</v>
      </c>
      <c r="AN2646" s="21">
        <v>-4.3423384881761951E-2</v>
      </c>
      <c r="AO2646" s="21">
        <v>1.9448043697228312</v>
      </c>
      <c r="AP2646" s="21">
        <v>-0.52690847831292098</v>
      </c>
      <c r="AQ2646" s="21">
        <v>45.103972465008617</v>
      </c>
      <c r="AR2646" s="21">
        <v>0.98291212659507399</v>
      </c>
      <c r="AS2646" s="21">
        <v>2.1960245091465485</v>
      </c>
      <c r="AT2646" s="21">
        <v>-1.0000000000000016</v>
      </c>
      <c r="AU2646" s="21">
        <v>-1.0000000000000016</v>
      </c>
      <c r="AV2646" s="21">
        <v>-0.44707700197765005</v>
      </c>
      <c r="AW2646" s="21">
        <v>85.299053146092717</v>
      </c>
      <c r="AX2646" s="21">
        <v>91.601062281627577</v>
      </c>
      <c r="AY2646" s="21">
        <v>0.16783410716041799</v>
      </c>
      <c r="AZ2646" s="21">
        <v>1.9930724592818656</v>
      </c>
      <c r="BA2646" s="26">
        <v>1437.7289537833215</v>
      </c>
    </row>
    <row r="2647" spans="1:100" x14ac:dyDescent="0.25">
      <c r="A2647">
        <v>5882</v>
      </c>
      <c r="B2647" t="s">
        <v>664</v>
      </c>
      <c r="C2647" s="26">
        <v>3</v>
      </c>
      <c r="D2647" s="21">
        <v>-0.84070702891186333</v>
      </c>
      <c r="E2647" s="21">
        <v>0</v>
      </c>
      <c r="F2647" s="21">
        <v>6.2044226120440117E-2</v>
      </c>
      <c r="G2647" s="21">
        <v>6.2044226120440117E-2</v>
      </c>
      <c r="H2647" s="21">
        <v>0.10503869486714199</v>
      </c>
      <c r="I2647" s="21">
        <v>0</v>
      </c>
      <c r="J2647" s="21">
        <v>6.302321692028519</v>
      </c>
      <c r="K2647" s="21">
        <v>0.10503869486714199</v>
      </c>
      <c r="L2647" s="21">
        <v>-1.0000000000000016</v>
      </c>
      <c r="M2647" s="21">
        <v>-1.0000000000000016</v>
      </c>
      <c r="N2647" s="21">
        <v>2.1007738973428407</v>
      </c>
      <c r="O2647" s="21">
        <v>5.5236588892370975</v>
      </c>
      <c r="P2647" s="21">
        <v>7.9273524935079021</v>
      </c>
      <c r="Q2647" s="21">
        <v>-0.63477044843358799</v>
      </c>
      <c r="R2647" s="21">
        <v>0.33621201512949866</v>
      </c>
      <c r="S2647" s="21">
        <v>0.33333333333333331</v>
      </c>
      <c r="T2647" s="21">
        <v>6.9944564451975527E-2</v>
      </c>
      <c r="U2647" s="21">
        <v>0.12882490486765427</v>
      </c>
      <c r="V2647" s="21">
        <v>1.3318850521974995E-2</v>
      </c>
      <c r="W2647" s="21">
        <v>17.615318332311844</v>
      </c>
      <c r="X2647" s="21">
        <v>0.63510873375685817</v>
      </c>
      <c r="Y2647" s="21">
        <v>-1.0000000000000016</v>
      </c>
      <c r="Z2647" s="21">
        <v>-1.0000000000000016</v>
      </c>
      <c r="AA2647" s="21">
        <v>40.192221247787479</v>
      </c>
      <c r="AB2647" s="21">
        <v>0.1722731630331768</v>
      </c>
      <c r="AC2647" s="21">
        <v>0.15064926610521318</v>
      </c>
      <c r="AD2647" s="21">
        <v>0.12189138886853307</v>
      </c>
      <c r="AE2647" s="21">
        <v>22.240690900346145</v>
      </c>
      <c r="AF2647" s="21">
        <v>-1.0000000000000016</v>
      </c>
      <c r="AG2647" s="21">
        <v>-1.0000000000000016</v>
      </c>
      <c r="AH2647" s="21">
        <v>-1.0000000000000016</v>
      </c>
      <c r="AI2647" s="21">
        <v>0</v>
      </c>
      <c r="AJ2647" s="21">
        <v>1.3318850521974995E-2</v>
      </c>
      <c r="AK2647" s="21">
        <v>4.6716646219916141E-2</v>
      </c>
      <c r="AL2647" s="21">
        <v>0.15163052546893716</v>
      </c>
      <c r="AM2647" s="21">
        <v>3.4763313819155019E-3</v>
      </c>
      <c r="AN2647" s="21">
        <v>-4.4382381502762192E-3</v>
      </c>
      <c r="AO2647" s="21">
        <v>0.32049151564746847</v>
      </c>
      <c r="AP2647" s="21">
        <v>0.64719667358777988</v>
      </c>
      <c r="AQ2647" s="21">
        <v>23.917640024340386</v>
      </c>
      <c r="AR2647" s="21">
        <v>0.54542165317493807</v>
      </c>
      <c r="AS2647" s="21">
        <v>0.74014742862399996</v>
      </c>
      <c r="AT2647" s="21">
        <v>-1.0000000000000016</v>
      </c>
      <c r="AU2647" s="21">
        <v>-1.0000000000000016</v>
      </c>
      <c r="AV2647" s="21">
        <v>0.39825624124993864</v>
      </c>
      <c r="AW2647" s="21">
        <v>46.363076810612355</v>
      </c>
      <c r="AX2647" s="21">
        <v>47.694961862809848</v>
      </c>
      <c r="AY2647" s="21">
        <v>0.15679268083852857</v>
      </c>
      <c r="AZ2647" s="21">
        <v>-39.042392174050129</v>
      </c>
      <c r="BA2647" s="26">
        <v>1365.590187339149</v>
      </c>
      <c r="CU2647" t="e">
        <v>#N/A</v>
      </c>
      <c r="CV2647" t="e">
        <v>#N/A</v>
      </c>
    </row>
    <row r="2648" spans="1:100" x14ac:dyDescent="0.25">
      <c r="A2648">
        <v>5883</v>
      </c>
      <c r="B2648" t="s">
        <v>2923</v>
      </c>
      <c r="C2648" s="26">
        <v>2</v>
      </c>
      <c r="D2648" s="21">
        <v>3.8344695439655605</v>
      </c>
      <c r="E2648" s="21">
        <v>2.2777645112091668E-2</v>
      </c>
      <c r="F2648" s="21">
        <v>0.13365610221475402</v>
      </c>
      <c r="G2648" s="21">
        <v>0.14192991664406535</v>
      </c>
      <c r="H2648" s="21">
        <v>8.158993014212429E-2</v>
      </c>
      <c r="I2648" s="21">
        <v>0</v>
      </c>
      <c r="J2648" s="21">
        <v>4.8953958085274571</v>
      </c>
      <c r="K2648" s="21">
        <v>8.158993014212429E-2</v>
      </c>
      <c r="L2648" s="21">
        <v>-1</v>
      </c>
      <c r="M2648" s="21">
        <v>-1</v>
      </c>
      <c r="N2648" s="21">
        <v>1.6317986028424856</v>
      </c>
      <c r="O2648" s="21">
        <v>8.9299051001906626</v>
      </c>
      <c r="P2648" s="21">
        <v>0.28313488004988085</v>
      </c>
      <c r="Q2648" s="21">
        <v>0.9500187416040341</v>
      </c>
      <c r="R2648" s="21">
        <v>0.31352458698740393</v>
      </c>
      <c r="S2648" s="21">
        <v>0.33010618184215601</v>
      </c>
      <c r="T2648" s="21">
        <v>0.28279021576480062</v>
      </c>
      <c r="U2648" s="21">
        <v>7.5901309007861115E-2</v>
      </c>
      <c r="V2648" s="21">
        <v>4.0534178183988768E-4</v>
      </c>
      <c r="W2648" s="21">
        <v>24.20926851805725</v>
      </c>
      <c r="X2648" s="21">
        <v>0.79491634661208865</v>
      </c>
      <c r="Y2648" s="21">
        <v>-1</v>
      </c>
      <c r="Z2648" s="21">
        <v>-1</v>
      </c>
      <c r="AA2648" s="21">
        <v>42.190905273750829</v>
      </c>
      <c r="AB2648" s="21">
        <v>0.1154998466109621</v>
      </c>
      <c r="AC2648" s="21">
        <v>0.11571274370880065</v>
      </c>
      <c r="AD2648" s="21">
        <v>0.11113790899963831</v>
      </c>
      <c r="AE2648" s="21">
        <v>17.444191814617017</v>
      </c>
      <c r="AF2648" s="21">
        <v>-1</v>
      </c>
      <c r="AG2648" s="21">
        <v>-1</v>
      </c>
      <c r="AH2648" s="21">
        <v>-1</v>
      </c>
      <c r="AI2648" s="21">
        <v>-4.4768890076962861E-5</v>
      </c>
      <c r="AJ2648" s="21">
        <v>4.0534178183988768E-4</v>
      </c>
      <c r="AK2648" s="21">
        <v>9.2760466732538016E-2</v>
      </c>
      <c r="AL2648" s="21">
        <v>7.9067490256709311E-2</v>
      </c>
      <c r="AM2648" s="21">
        <v>9.9694694975729581E-2</v>
      </c>
      <c r="AN2648" s="21">
        <v>8.3746165239324183E-2</v>
      </c>
      <c r="AO2648" s="21">
        <v>2.9256366615617155</v>
      </c>
      <c r="AP2648" s="21">
        <v>2.5195246287608652</v>
      </c>
      <c r="AQ2648" s="21">
        <v>29.395072801019598</v>
      </c>
      <c r="AR2648" s="21">
        <v>0.6925068860284832</v>
      </c>
      <c r="AS2648" s="21">
        <v>0.88092949988772717</v>
      </c>
      <c r="AT2648" s="21">
        <v>-1</v>
      </c>
      <c r="AU2648" s="21">
        <v>-1</v>
      </c>
      <c r="AV2648" s="21">
        <v>0.46777609624385902</v>
      </c>
      <c r="AW2648" s="21">
        <v>54.065610042826172</v>
      </c>
      <c r="AX2648" s="21">
        <v>54.169649201218583</v>
      </c>
      <c r="AY2648" s="21">
        <v>0.16082271111402763</v>
      </c>
      <c r="AZ2648" s="21">
        <v>-1.0238173031131479</v>
      </c>
      <c r="BA2648" s="26">
        <v>1375.207664789822</v>
      </c>
    </row>
    <row r="2649" spans="1:100" x14ac:dyDescent="0.25">
      <c r="A2649">
        <v>5885</v>
      </c>
      <c r="B2649" t="s">
        <v>2924</v>
      </c>
      <c r="C2649" s="26">
        <v>3</v>
      </c>
      <c r="D2649" s="21">
        <v>3.5357533568493942</v>
      </c>
      <c r="E2649" s="21">
        <v>0</v>
      </c>
      <c r="F2649" s="21">
        <v>8.9983089261039928E-2</v>
      </c>
      <c r="G2649" s="21">
        <v>8.9983089261039928E-2</v>
      </c>
      <c r="H2649" s="21">
        <v>3.6803197759466305E-2</v>
      </c>
      <c r="I2649" s="21">
        <v>0</v>
      </c>
      <c r="J2649" s="21">
        <v>2.2081918655679793</v>
      </c>
      <c r="K2649" s="21">
        <v>3.6803197759466305E-2</v>
      </c>
      <c r="L2649" s="21">
        <v>-1.0000000000000004</v>
      </c>
      <c r="M2649" s="21">
        <v>-1.0000000000000004</v>
      </c>
      <c r="N2649" s="21">
        <v>0.73606395518932577</v>
      </c>
      <c r="O2649" s="21">
        <v>5.8339283116784122</v>
      </c>
      <c r="P2649" s="21">
        <v>-5.6698211467581854E-2</v>
      </c>
      <c r="Q2649" s="21">
        <v>-0.90558198005479884</v>
      </c>
      <c r="R2649" s="21">
        <v>-0.29016998500874658</v>
      </c>
      <c r="S2649" s="21">
        <v>0.33333333333333348</v>
      </c>
      <c r="T2649" s="21">
        <v>0.37429436628478385</v>
      </c>
      <c r="U2649" s="21">
        <v>0.23760429499397867</v>
      </c>
      <c r="V2649" s="21">
        <v>0.16416276117682504</v>
      </c>
      <c r="W2649" s="21">
        <v>42.903662321178189</v>
      </c>
      <c r="X2649" s="21">
        <v>2.6345242609495871</v>
      </c>
      <c r="Y2649" s="21">
        <v>-1.0000000000000004</v>
      </c>
      <c r="Z2649" s="21">
        <v>-1.0000000000000004</v>
      </c>
      <c r="AA2649" s="21">
        <v>75.638470365536833</v>
      </c>
      <c r="AB2649" s="21">
        <v>0.25203801957708266</v>
      </c>
      <c r="AC2649" s="21">
        <v>0.23257114230977452</v>
      </c>
      <c r="AD2649" s="21">
        <v>0.17589039870049056</v>
      </c>
      <c r="AE2649" s="21">
        <v>33.024978029367375</v>
      </c>
      <c r="AF2649" s="21">
        <v>-1.0000000000000004</v>
      </c>
      <c r="AG2649" s="21">
        <v>-1.0000000000000004</v>
      </c>
      <c r="AH2649" s="21">
        <v>-1.0000000000000004</v>
      </c>
      <c r="AI2649" s="21">
        <v>0</v>
      </c>
      <c r="AJ2649" s="21">
        <v>0.16416276117682504</v>
      </c>
      <c r="AK2649" s="21">
        <v>-1.8701985803102599E-2</v>
      </c>
      <c r="AL2649" s="21">
        <v>9.7500508146629389E-2</v>
      </c>
      <c r="AM2649" s="21">
        <v>-0.25380649491346313</v>
      </c>
      <c r="AN2649" s="21">
        <v>0.61296554875775855</v>
      </c>
      <c r="AO2649" s="21">
        <v>-6.4386723018520922</v>
      </c>
      <c r="AP2649" s="21">
        <v>15.811641259677113</v>
      </c>
      <c r="AQ2649" s="21">
        <v>45.111854186746164</v>
      </c>
      <c r="AR2649" s="21">
        <v>1.1093947557889208</v>
      </c>
      <c r="AS2649" s="21">
        <v>2.6713274587090532</v>
      </c>
      <c r="AT2649" s="21">
        <v>-1.0000000000000004</v>
      </c>
      <c r="AU2649" s="21">
        <v>-1.0000000000000004</v>
      </c>
      <c r="AV2649" s="21">
        <v>-0.20018689574770693</v>
      </c>
      <c r="AW2649" s="21">
        <v>97.28403993689237</v>
      </c>
      <c r="AX2649" s="21">
        <v>113.70031605457484</v>
      </c>
      <c r="AY2649" s="21">
        <v>0.29653754531022414</v>
      </c>
      <c r="AZ2649" s="21">
        <v>43.415332543241583</v>
      </c>
      <c r="BA2649" s="26">
        <v>1469.4464270309979</v>
      </c>
    </row>
    <row r="2650" spans="1:100" x14ac:dyDescent="0.25">
      <c r="A2650">
        <v>5887</v>
      </c>
      <c r="B2650" t="s">
        <v>2925</v>
      </c>
      <c r="C2650" s="26">
        <v>3</v>
      </c>
      <c r="D2650" s="21">
        <v>4.0510140984589631</v>
      </c>
      <c r="E2650" s="21">
        <v>-9.9388413624152683E-2</v>
      </c>
      <c r="F2650" s="21">
        <v>0.46545060328051724</v>
      </c>
      <c r="G2650" s="21">
        <v>0.43426490779777704</v>
      </c>
      <c r="H2650" s="21">
        <v>8.693087465516669E-3</v>
      </c>
      <c r="I2650" s="21">
        <v>0</v>
      </c>
      <c r="J2650" s="21">
        <v>0.52158524793100014</v>
      </c>
      <c r="K2650" s="21">
        <v>8.693087465516669E-3</v>
      </c>
      <c r="L2650" s="21">
        <v>-0.99999999999999822</v>
      </c>
      <c r="M2650" s="21">
        <v>-0.99999999999999822</v>
      </c>
      <c r="N2650" s="21">
        <v>0.17386174931033316</v>
      </c>
      <c r="O2650" s="21">
        <v>5.0068642541877413</v>
      </c>
      <c r="P2650" s="21">
        <v>2.6284105718757194</v>
      </c>
      <c r="Q2650" s="21">
        <v>2.162631444465565</v>
      </c>
      <c r="R2650" s="21">
        <v>0.96951570718352131</v>
      </c>
      <c r="S2650" s="21">
        <v>0.24153306990908946</v>
      </c>
      <c r="T2650" s="21">
        <v>0.11287395430256178</v>
      </c>
      <c r="U2650" s="21">
        <v>9.946904410963972E-2</v>
      </c>
      <c r="V2650" s="21">
        <v>0</v>
      </c>
      <c r="W2650" s="21">
        <v>17.80731923423097</v>
      </c>
      <c r="X2650" s="21">
        <v>0.52516629566817496</v>
      </c>
      <c r="Y2650" s="21">
        <v>-0.99999999999999822</v>
      </c>
      <c r="Z2650" s="21">
        <v>-0.99999999999999822</v>
      </c>
      <c r="AA2650" s="21">
        <v>32.592740472887122</v>
      </c>
      <c r="AB2650" s="21">
        <v>0.19457252316452578</v>
      </c>
      <c r="AC2650" s="21">
        <v>4.8794845838849729E-2</v>
      </c>
      <c r="AD2650" s="21">
        <v>3.2950741626076883E-2</v>
      </c>
      <c r="AE2650" s="21">
        <v>13.815905531472616</v>
      </c>
      <c r="AF2650" s="21">
        <v>-0.99999999999999822</v>
      </c>
      <c r="AG2650" s="21">
        <v>-0.99999999999999822</v>
      </c>
      <c r="AH2650" s="21">
        <v>-0.99999999999999822</v>
      </c>
      <c r="AI2650" s="21">
        <v>0</v>
      </c>
      <c r="AJ2650" s="21">
        <v>0</v>
      </c>
      <c r="AK2650" s="21">
        <v>-1.6251695446203793E-2</v>
      </c>
      <c r="AL2650" s="21">
        <v>0.16828730730583247</v>
      </c>
      <c r="AM2650" s="21">
        <v>-2.9607826853481636E-2</v>
      </c>
      <c r="AN2650" s="21">
        <v>0.38549136426446701</v>
      </c>
      <c r="AO2650" s="21">
        <v>-0.82145414856806009</v>
      </c>
      <c r="AP2650" s="21">
        <v>10.478720643140838</v>
      </c>
      <c r="AQ2650" s="21">
        <v>18.328904482161974</v>
      </c>
      <c r="AR2650" s="21">
        <v>0.45387606832129085</v>
      </c>
      <c r="AS2650" s="21">
        <v>0.53385938313369163</v>
      </c>
      <c r="AT2650" s="21">
        <v>-0.99999999999999822</v>
      </c>
      <c r="AU2650" s="21">
        <v>-0.99999999999999822</v>
      </c>
      <c r="AV2650" s="21">
        <v>1.4037806149812979</v>
      </c>
      <c r="AW2650" s="21">
        <v>48.07832537021568</v>
      </c>
      <c r="AX2650" s="21">
        <v>48.07832537021568</v>
      </c>
      <c r="AY2650" s="21">
        <v>0.44822502274899412</v>
      </c>
      <c r="AZ2650" s="21">
        <v>15.56277538512102</v>
      </c>
      <c r="BA2650" s="26">
        <v>1416.5905437514637</v>
      </c>
      <c r="CU2650" t="e">
        <v>#N/A</v>
      </c>
      <c r="CV2650" t="e">
        <v>#N/A</v>
      </c>
    </row>
    <row r="2651" spans="1:100" x14ac:dyDescent="0.25">
      <c r="A2651">
        <v>5888</v>
      </c>
      <c r="B2651" t="s">
        <v>2926</v>
      </c>
      <c r="C2651" s="26">
        <v>3</v>
      </c>
      <c r="D2651" s="21">
        <v>1.3691531842039286</v>
      </c>
      <c r="E2651" s="21">
        <v>0</v>
      </c>
      <c r="F2651" s="21">
        <v>-0.16925196322840011</v>
      </c>
      <c r="G2651" s="21">
        <v>-0.16925196322840011</v>
      </c>
      <c r="H2651" s="21">
        <v>0.19863461582832873</v>
      </c>
      <c r="I2651" s="21">
        <v>0</v>
      </c>
      <c r="J2651" s="21">
        <v>11.918076949699726</v>
      </c>
      <c r="K2651" s="21">
        <v>0.19863461582832873</v>
      </c>
      <c r="L2651" s="21">
        <v>-0.99999999999999878</v>
      </c>
      <c r="M2651" s="21">
        <v>-0.99999999999999878</v>
      </c>
      <c r="N2651" s="21">
        <v>3.972692316566576</v>
      </c>
      <c r="O2651" s="21">
        <v>13.11797817067526</v>
      </c>
      <c r="P2651" s="21">
        <v>-0.1824171441352534</v>
      </c>
      <c r="Q2651" s="21">
        <v>-1.0429949332159192</v>
      </c>
      <c r="R2651" s="21">
        <v>-0.37449457457609536</v>
      </c>
      <c r="S2651" s="21">
        <v>0.23761541594216823</v>
      </c>
      <c r="T2651" s="21">
        <v>0.16705021493141836</v>
      </c>
      <c r="U2651" s="21">
        <v>2.7421638528349283E-3</v>
      </c>
      <c r="V2651" s="21">
        <v>0</v>
      </c>
      <c r="W2651" s="21">
        <v>8.3509271559237259</v>
      </c>
      <c r="X2651" s="21">
        <v>0.13851105415601284</v>
      </c>
      <c r="Y2651" s="21">
        <v>-0.99999999999999878</v>
      </c>
      <c r="Z2651" s="21">
        <v>-0.99999999999999878</v>
      </c>
      <c r="AA2651" s="21">
        <v>18.271825552891659</v>
      </c>
      <c r="AB2651" s="21">
        <v>4.0299234183859018E-3</v>
      </c>
      <c r="AC2651" s="21">
        <v>0.11135410779615887</v>
      </c>
      <c r="AD2651" s="21">
        <v>9.0523828216335825E-2</v>
      </c>
      <c r="AE2651" s="21">
        <v>10.295392971544022</v>
      </c>
      <c r="AF2651" s="21">
        <v>-0.99999999999999878</v>
      </c>
      <c r="AG2651" s="21">
        <v>-0.99999999999999878</v>
      </c>
      <c r="AH2651" s="21">
        <v>-0.99999999999999878</v>
      </c>
      <c r="AI2651" s="21">
        <v>2.2087541810306786E-3</v>
      </c>
      <c r="AJ2651" s="21">
        <v>0</v>
      </c>
      <c r="AK2651" s="21">
        <v>0.46871887401325285</v>
      </c>
      <c r="AL2651" s="21">
        <v>0.29156923186661765</v>
      </c>
      <c r="AM2651" s="21">
        <v>0.10008768911758498</v>
      </c>
      <c r="AN2651" s="21">
        <v>4.3576671649525327E-2</v>
      </c>
      <c r="AO2651" s="21">
        <v>4.8457865980058914</v>
      </c>
      <c r="AP2651" s="21">
        <v>2.5472629505712212</v>
      </c>
      <c r="AQ2651" s="21">
        <v>20.269004105623434</v>
      </c>
      <c r="AR2651" s="21">
        <v>0.40740779472642158</v>
      </c>
      <c r="AS2651" s="21">
        <v>0.33714566998434142</v>
      </c>
      <c r="AT2651" s="21">
        <v>-0.99999999999999878</v>
      </c>
      <c r="AU2651" s="21">
        <v>-0.99999999999999878</v>
      </c>
      <c r="AV2651" s="21">
        <v>-0.54374653780449544</v>
      </c>
      <c r="AW2651" s="21">
        <v>33.937066674138144</v>
      </c>
      <c r="AX2651" s="21">
        <v>33.98124175775876</v>
      </c>
      <c r="AY2651" s="21">
        <v>6.9409789896233504E-2</v>
      </c>
      <c r="AZ2651" s="21">
        <v>-17.904182858992939</v>
      </c>
      <c r="BA2651" s="26">
        <v>1368.8859923796783</v>
      </c>
      <c r="CU2651" t="e">
        <v>#N/A</v>
      </c>
      <c r="CV2651" t="e">
        <v>#N/A</v>
      </c>
    </row>
    <row r="2652" spans="1:100" x14ac:dyDescent="0.25">
      <c r="A2652">
        <v>5889</v>
      </c>
      <c r="B2652" t="s">
        <v>2927</v>
      </c>
      <c r="C2652" s="26">
        <v>3</v>
      </c>
      <c r="D2652" s="21">
        <v>5.8693759951554831</v>
      </c>
      <c r="E2652" s="21">
        <v>0</v>
      </c>
      <c r="F2652" s="21">
        <v>0.14805058707595842</v>
      </c>
      <c r="G2652" s="21">
        <v>0.14805058707595842</v>
      </c>
      <c r="H2652" s="21">
        <v>0.17137730065632259</v>
      </c>
      <c r="I2652" s="21">
        <v>0</v>
      </c>
      <c r="J2652" s="21">
        <v>10.282638039379354</v>
      </c>
      <c r="K2652" s="21">
        <v>0.17137730065632259</v>
      </c>
      <c r="L2652" s="21">
        <v>-0.99999999999999889</v>
      </c>
      <c r="M2652" s="21">
        <v>-0.99999999999999889</v>
      </c>
      <c r="N2652" s="21">
        <v>3.4275460131264488</v>
      </c>
      <c r="O2652" s="21">
        <v>16.300064621610783</v>
      </c>
      <c r="P2652" s="21">
        <v>0.33318773433456855</v>
      </c>
      <c r="Q2652" s="21">
        <v>8.3909474300471312E-2</v>
      </c>
      <c r="R2652" s="21">
        <v>2.5102479805193426E-2</v>
      </c>
      <c r="S2652" s="21">
        <v>0.33333333333333276</v>
      </c>
      <c r="T2652" s="21">
        <v>0.31019019740697612</v>
      </c>
      <c r="U2652" s="21">
        <v>0.32355389276197455</v>
      </c>
      <c r="V2652" s="21">
        <v>0</v>
      </c>
      <c r="W2652" s="21">
        <v>31.828004913838434</v>
      </c>
      <c r="X2652" s="21">
        <v>1.7601751537268064</v>
      </c>
      <c r="Y2652" s="21">
        <v>-0.99999999999999889</v>
      </c>
      <c r="Z2652" s="21">
        <v>-0.99999999999999889</v>
      </c>
      <c r="AA2652" s="21">
        <v>49.509187039820844</v>
      </c>
      <c r="AB2652" s="21">
        <v>9.6050305507109829E-2</v>
      </c>
      <c r="AC2652" s="21">
        <v>4.9410797410361432E-2</v>
      </c>
      <c r="AD2652" s="21">
        <v>0.20766049000607259</v>
      </c>
      <c r="AE2652" s="21">
        <v>17.656079646177211</v>
      </c>
      <c r="AF2652" s="21">
        <v>-0.99999999999999889</v>
      </c>
      <c r="AG2652" s="21">
        <v>-0.99999999999999889</v>
      </c>
      <c r="AH2652" s="21">
        <v>-0.99999999999999889</v>
      </c>
      <c r="AI2652" s="21">
        <v>0</v>
      </c>
      <c r="AJ2652" s="21">
        <v>0</v>
      </c>
      <c r="AK2652" s="21">
        <v>0.81203758555671479</v>
      </c>
      <c r="AL2652" s="21">
        <v>0.46488400227656435</v>
      </c>
      <c r="AM2652" s="21">
        <v>0.65649996031527391</v>
      </c>
      <c r="AN2652" s="21">
        <v>0.31286032612082082</v>
      </c>
      <c r="AO2652" s="21">
        <v>20.472686935665422</v>
      </c>
      <c r="AP2652" s="21">
        <v>10.145928164403344</v>
      </c>
      <c r="AQ2652" s="21">
        <v>42.110642953217791</v>
      </c>
      <c r="AR2652" s="21">
        <v>0.96707742350228365</v>
      </c>
      <c r="AS2652" s="21">
        <v>1.9315524543831297</v>
      </c>
      <c r="AT2652" s="21">
        <v>-0.99999999999999889</v>
      </c>
      <c r="AU2652" s="21">
        <v>-0.99999999999999889</v>
      </c>
      <c r="AV2652" s="21">
        <v>0.17315306688115167</v>
      </c>
      <c r="AW2652" s="21">
        <v>75.955179825834918</v>
      </c>
      <c r="AX2652" s="21">
        <v>75.955179825834918</v>
      </c>
      <c r="AY2652" s="21">
        <v>-6.1878414907594742E-2</v>
      </c>
      <c r="AZ2652" s="21">
        <v>-35.286530668518154</v>
      </c>
      <c r="BA2652" s="26">
        <v>1400.7527497050521</v>
      </c>
    </row>
    <row r="2653" spans="1:100" x14ac:dyDescent="0.25">
      <c r="A2653">
        <v>5891</v>
      </c>
      <c r="B2653" t="s">
        <v>2928</v>
      </c>
      <c r="C2653" s="26">
        <v>2</v>
      </c>
      <c r="D2653" s="21">
        <v>4.0661385563313912</v>
      </c>
      <c r="E2653" s="21">
        <v>7.4237837979847898E-2</v>
      </c>
      <c r="F2653" s="21">
        <v>0.26179760374713201</v>
      </c>
      <c r="G2653" s="21">
        <v>0.27065332075205106</v>
      </c>
      <c r="H2653" s="21">
        <v>0.10822017187899155</v>
      </c>
      <c r="I2653" s="21">
        <v>0</v>
      </c>
      <c r="J2653" s="21">
        <v>6.4932103127394925</v>
      </c>
      <c r="K2653" s="21">
        <v>0.10822017187899155</v>
      </c>
      <c r="L2653" s="21">
        <v>-1</v>
      </c>
      <c r="M2653" s="21">
        <v>-1</v>
      </c>
      <c r="N2653" s="21">
        <v>2.1644034375798311</v>
      </c>
      <c r="O2653" s="21">
        <v>10.589616607550113</v>
      </c>
      <c r="P2653" s="21">
        <v>0.54375325032599542</v>
      </c>
      <c r="Q2653" s="21">
        <v>1.5591515341370443</v>
      </c>
      <c r="R2653" s="21">
        <v>0.51359327993871629</v>
      </c>
      <c r="S2653" s="21">
        <v>0.33508413500294837</v>
      </c>
      <c r="T2653" s="21">
        <v>0.30380723395354015</v>
      </c>
      <c r="U2653" s="21">
        <v>0.10192628556349456</v>
      </c>
      <c r="V2653" s="21">
        <v>3.8465864678767299E-3</v>
      </c>
      <c r="W2653" s="21">
        <v>25.851813471462084</v>
      </c>
      <c r="X2653" s="21">
        <v>0.91547961695197988</v>
      </c>
      <c r="Y2653" s="21">
        <v>-1</v>
      </c>
      <c r="Z2653" s="21">
        <v>-1</v>
      </c>
      <c r="AA2653" s="21">
        <v>45.57264077707358</v>
      </c>
      <c r="AB2653" s="21">
        <v>0.14469170978055546</v>
      </c>
      <c r="AC2653" s="21">
        <v>0.14491568512072753</v>
      </c>
      <c r="AD2653" s="21">
        <v>0.14009006830729007</v>
      </c>
      <c r="AE2653" s="21">
        <v>20.13353554341127</v>
      </c>
      <c r="AF2653" s="21">
        <v>-1</v>
      </c>
      <c r="AG2653" s="21">
        <v>-1</v>
      </c>
      <c r="AH2653" s="21">
        <v>-1</v>
      </c>
      <c r="AI2653" s="21">
        <v>1.8422121829724349E-3</v>
      </c>
      <c r="AJ2653" s="21">
        <v>3.8465864678767299E-3</v>
      </c>
      <c r="AK2653" s="21">
        <v>5.7591799067229409E-2</v>
      </c>
      <c r="AL2653" s="21">
        <v>0.11423615792201791</v>
      </c>
      <c r="AM2653" s="21">
        <v>5.8732925776751384E-2</v>
      </c>
      <c r="AN2653" s="21">
        <v>0.12470793443830239</v>
      </c>
      <c r="AO2653" s="21">
        <v>1.8825895825232157</v>
      </c>
      <c r="AP2653" s="21">
        <v>3.5625717077993651</v>
      </c>
      <c r="AQ2653" s="21">
        <v>31.143677833640727</v>
      </c>
      <c r="AR2653" s="21">
        <v>0.73099710552279651</v>
      </c>
      <c r="AS2653" s="21">
        <v>1.0054020404260238</v>
      </c>
      <c r="AT2653" s="21">
        <v>-1</v>
      </c>
      <c r="AU2653" s="21">
        <v>-1</v>
      </c>
      <c r="AV2653" s="21">
        <v>0.73327530786551764</v>
      </c>
      <c r="AW2653" s="21">
        <v>57.962812791655168</v>
      </c>
      <c r="AX2653" s="21">
        <v>58.117907790733128</v>
      </c>
      <c r="AY2653" s="21">
        <v>0.19084162351695116</v>
      </c>
      <c r="AZ2653" s="21">
        <v>4.23527162422684</v>
      </c>
      <c r="BA2653" s="26">
        <v>1411.2408831140942</v>
      </c>
    </row>
    <row r="2654" spans="1:100" x14ac:dyDescent="0.25">
      <c r="A2654">
        <v>5892</v>
      </c>
      <c r="B2654" t="s">
        <v>2929</v>
      </c>
      <c r="C2654" s="26">
        <v>3</v>
      </c>
      <c r="D2654" s="21">
        <v>4.9001287945435612</v>
      </c>
      <c r="E2654" s="21">
        <v>0</v>
      </c>
      <c r="F2654" s="21">
        <v>1.7452617503547013E-2</v>
      </c>
      <c r="G2654" s="21">
        <v>1.7452617503547013E-2</v>
      </c>
      <c r="H2654" s="21">
        <v>-1.919025307771683E-2</v>
      </c>
      <c r="I2654" s="21">
        <v>0</v>
      </c>
      <c r="J2654" s="21">
        <v>-1.1514151846630112</v>
      </c>
      <c r="K2654" s="21">
        <v>-1.919025307771683E-2</v>
      </c>
      <c r="L2654" s="21">
        <v>-0.999999999999998</v>
      </c>
      <c r="M2654" s="21">
        <v>-0.999999999999998</v>
      </c>
      <c r="N2654" s="21">
        <v>-0.38380506155433547</v>
      </c>
      <c r="O2654" s="21">
        <v>3.7661662273840988</v>
      </c>
      <c r="P2654" s="21">
        <v>-0.35321011934734625</v>
      </c>
      <c r="Q2654" s="21">
        <v>-8.197277778574491E-2</v>
      </c>
      <c r="R2654" s="21">
        <v>-3.83704429730417E-2</v>
      </c>
      <c r="S2654" s="21">
        <v>0.33333333333333259</v>
      </c>
      <c r="T2654" s="21">
        <v>0.35675649685948141</v>
      </c>
      <c r="U2654" s="21">
        <v>0.39239240279769161</v>
      </c>
      <c r="V2654" s="21">
        <v>0</v>
      </c>
      <c r="W2654" s="21">
        <v>44.066899442728904</v>
      </c>
      <c r="X2654" s="21">
        <v>2.3022728579874463</v>
      </c>
      <c r="Y2654" s="21">
        <v>-0.999999999999998</v>
      </c>
      <c r="Z2654" s="21">
        <v>-0.999999999999998</v>
      </c>
      <c r="AA2654" s="21">
        <v>58.626434147412034</v>
      </c>
      <c r="AB2654" s="21">
        <v>-2.98053176274964E-2</v>
      </c>
      <c r="AC2654" s="21">
        <v>0.12404881058572717</v>
      </c>
      <c r="AD2654" s="21">
        <v>0.19771460999489324</v>
      </c>
      <c r="AE2654" s="21">
        <v>14.597905147656197</v>
      </c>
      <c r="AF2654" s="21">
        <v>-0.999999999999998</v>
      </c>
      <c r="AG2654" s="21">
        <v>-0.999999999999998</v>
      </c>
      <c r="AH2654" s="21">
        <v>-0.999999999999998</v>
      </c>
      <c r="AI2654" s="21">
        <v>0</v>
      </c>
      <c r="AJ2654" s="21">
        <v>0</v>
      </c>
      <c r="AK2654" s="21">
        <v>6.115535466768636E-2</v>
      </c>
      <c r="AL2654" s="21">
        <v>0.75695410475421065</v>
      </c>
      <c r="AM2654" s="21">
        <v>0.22306184938150173</v>
      </c>
      <c r="AN2654" s="21">
        <v>0.21594179702910984</v>
      </c>
      <c r="AO2654" s="21">
        <v>5.8823230078759723</v>
      </c>
      <c r="AP2654" s="21">
        <v>9.1833154494987994</v>
      </c>
      <c r="AQ2654" s="21">
        <v>42.915484258065895</v>
      </c>
      <c r="AR2654" s="21">
        <v>1.0824822329905057</v>
      </c>
      <c r="AS2654" s="21">
        <v>2.2830826049097315</v>
      </c>
      <c r="AT2654" s="21">
        <v>-0.999999999999998</v>
      </c>
      <c r="AU2654" s="21">
        <v>-0.999999999999998</v>
      </c>
      <c r="AV2654" s="21">
        <v>-2.0917825469494687E-2</v>
      </c>
      <c r="AW2654" s="21">
        <v>71.575915824294967</v>
      </c>
      <c r="AX2654" s="21">
        <v>71.575915824294967</v>
      </c>
      <c r="AY2654" s="21">
        <v>0.37682282971339165</v>
      </c>
      <c r="AZ2654" s="21">
        <v>52.280556935164071</v>
      </c>
      <c r="BA2654" s="26">
        <v>1474.1756044609172</v>
      </c>
    </row>
    <row r="2655" spans="1:100" x14ac:dyDescent="0.25">
      <c r="A2655">
        <v>5893</v>
      </c>
      <c r="B2655" t="s">
        <v>2930</v>
      </c>
      <c r="C2655" s="26">
        <v>3</v>
      </c>
      <c r="D2655" s="21">
        <v>3.1144695039712342</v>
      </c>
      <c r="E2655" s="21">
        <v>-1.0117568640911689E-2</v>
      </c>
      <c r="F2655" s="21">
        <v>-1.0650474008804225</v>
      </c>
      <c r="G2655" s="21">
        <v>-1.0650474008804225</v>
      </c>
      <c r="H2655" s="21">
        <v>8.57464446276196E-2</v>
      </c>
      <c r="I2655" s="21">
        <v>0</v>
      </c>
      <c r="J2655" s="21">
        <v>5.1447866776571747</v>
      </c>
      <c r="K2655" s="21">
        <v>8.57464446276196E-2</v>
      </c>
      <c r="L2655" s="21">
        <v>-1.0000000000000007</v>
      </c>
      <c r="M2655" s="21">
        <v>-1.0000000000000007</v>
      </c>
      <c r="N2655" s="21">
        <v>1.7149288925523916</v>
      </c>
      <c r="O2655" s="21">
        <v>7.1942087807479869</v>
      </c>
      <c r="P2655" s="21">
        <v>0.13611105188992456</v>
      </c>
      <c r="Q2655" s="21">
        <v>4.7420497031546542</v>
      </c>
      <c r="R2655" s="21">
        <v>1.5161975593329766</v>
      </c>
      <c r="S2655" s="21">
        <v>0.33272353363856239</v>
      </c>
      <c r="T2655" s="21">
        <v>0.29410975749010254</v>
      </c>
      <c r="U2655" s="21">
        <v>0.20388897839396708</v>
      </c>
      <c r="V2655" s="21">
        <v>-1.0117568640911689E-2</v>
      </c>
      <c r="W2655" s="21">
        <v>29.394330250164039</v>
      </c>
      <c r="X2655" s="21">
        <v>1.2567137723882125</v>
      </c>
      <c r="Y2655" s="21">
        <v>-1.0000000000000007</v>
      </c>
      <c r="Z2655" s="21">
        <v>-1.0000000000000007</v>
      </c>
      <c r="AA2655" s="21">
        <v>41.632447762221609</v>
      </c>
      <c r="AB2655" s="21">
        <v>1.1414261526009838E-2</v>
      </c>
      <c r="AC2655" s="21">
        <v>0.24994741042763211</v>
      </c>
      <c r="AD2655" s="21">
        <v>-4.6923272899149979E-2</v>
      </c>
      <c r="AE2655" s="21">
        <v>10.721919952724598</v>
      </c>
      <c r="AF2655" s="21">
        <v>-1.0000000000000007</v>
      </c>
      <c r="AG2655" s="21">
        <v>-1.0000000000000007</v>
      </c>
      <c r="AH2655" s="21">
        <v>-1.0000000000000007</v>
      </c>
      <c r="AI2655" s="21">
        <v>3.3733841339996629E-2</v>
      </c>
      <c r="AJ2655" s="21">
        <v>-1.0117568640911689E-2</v>
      </c>
      <c r="AK2655" s="21">
        <v>-0.1492516601085617</v>
      </c>
      <c r="AL2655" s="21">
        <v>0.17123857646803367</v>
      </c>
      <c r="AM2655" s="21">
        <v>2.4008174171205252E-2</v>
      </c>
      <c r="AN2655" s="21">
        <v>-0.28138795468947464</v>
      </c>
      <c r="AO2655" s="21">
        <v>-0.14605394626267701</v>
      </c>
      <c r="AP2655" s="21">
        <v>-6.1785059848966979</v>
      </c>
      <c r="AQ2655" s="21">
        <v>34.539116927821219</v>
      </c>
      <c r="AR2655" s="21">
        <v>0.82060470088172044</v>
      </c>
      <c r="AS2655" s="21">
        <v>1.3424602170158315</v>
      </c>
      <c r="AT2655" s="21">
        <v>-1.0000000000000007</v>
      </c>
      <c r="AU2655" s="21">
        <v>-1.0000000000000007</v>
      </c>
      <c r="AV2655" s="21">
        <v>0.45115015845255407</v>
      </c>
      <c r="AW2655" s="21">
        <v>42.648150558072892</v>
      </c>
      <c r="AX2655" s="21">
        <v>42.311070520781655</v>
      </c>
      <c r="AY2655" s="21">
        <v>-1.1654798736292549E-2</v>
      </c>
      <c r="AZ2655" s="21">
        <v>-29.330705794911964</v>
      </c>
      <c r="BA2655" s="26">
        <v>1359.1562866850252</v>
      </c>
    </row>
    <row r="2656" spans="1:100" x14ac:dyDescent="0.25">
      <c r="A2656">
        <v>5894</v>
      </c>
      <c r="B2656" t="s">
        <v>2931</v>
      </c>
      <c r="C2656" s="26">
        <v>3</v>
      </c>
      <c r="D2656" s="21">
        <v>5.5298247390554423</v>
      </c>
      <c r="E2656" s="21">
        <v>0</v>
      </c>
      <c r="F2656" s="21">
        <v>1.136933316504183E-2</v>
      </c>
      <c r="G2656" s="21">
        <v>1.136933316504183E-2</v>
      </c>
      <c r="H2656" s="21">
        <v>0.1151964689029123</v>
      </c>
      <c r="I2656" s="21">
        <v>0</v>
      </c>
      <c r="J2656" s="21">
        <v>6.9117881341747323</v>
      </c>
      <c r="K2656" s="21">
        <v>0.1151964689029123</v>
      </c>
      <c r="L2656" s="21">
        <v>-0.999999999999998</v>
      </c>
      <c r="M2656" s="21">
        <v>-0.999999999999998</v>
      </c>
      <c r="N2656" s="21">
        <v>2.3039293780582439</v>
      </c>
      <c r="O2656" s="21">
        <v>12.452982206395227</v>
      </c>
      <c r="P2656" s="21">
        <v>-0.18224999862120639</v>
      </c>
      <c r="Q2656" s="21">
        <v>-0.14575063600775651</v>
      </c>
      <c r="R2656" s="21">
        <v>-4.5738305546917581E-2</v>
      </c>
      <c r="S2656" s="21">
        <v>0.33333333333333265</v>
      </c>
      <c r="T2656" s="21">
        <v>0.3669195081456898</v>
      </c>
      <c r="U2656" s="21">
        <v>-0.17437648521084567</v>
      </c>
      <c r="V2656" s="21">
        <v>0</v>
      </c>
      <c r="W2656" s="21">
        <v>16.427195494610586</v>
      </c>
      <c r="X2656" s="21">
        <v>-7.886339345491547E-2</v>
      </c>
      <c r="Y2656" s="21">
        <v>-0.999999999999998</v>
      </c>
      <c r="Z2656" s="21">
        <v>-0.999999999999998</v>
      </c>
      <c r="AA2656" s="21">
        <v>-8.6378426879103607</v>
      </c>
      <c r="AB2656" s="21">
        <v>-0.20907821417125141</v>
      </c>
      <c r="AC2656" s="21">
        <v>-0.16379495324931581</v>
      </c>
      <c r="AD2656" s="21">
        <v>-0.12751283011891321</v>
      </c>
      <c r="AE2656" s="21">
        <v>-25.019299876974021</v>
      </c>
      <c r="AF2656" s="21">
        <v>-0.999999999999998</v>
      </c>
      <c r="AG2656" s="21">
        <v>-0.999999999999998</v>
      </c>
      <c r="AH2656" s="21">
        <v>-0.999999999999998</v>
      </c>
      <c r="AI2656" s="21">
        <v>0</v>
      </c>
      <c r="AJ2656" s="21">
        <v>0</v>
      </c>
      <c r="AK2656" s="21">
        <v>-4.428052340129543E-2</v>
      </c>
      <c r="AL2656" s="21">
        <v>0.38356235326316279</v>
      </c>
      <c r="AM2656" s="21">
        <v>-0.14323825375802107</v>
      </c>
      <c r="AN2656" s="21">
        <v>0.44228173288980288</v>
      </c>
      <c r="AO2656" s="21">
        <v>-3.8023589609570045</v>
      </c>
      <c r="AP2656" s="21">
        <v>12.974855088560888</v>
      </c>
      <c r="AQ2656" s="21">
        <v>23.338983628785311</v>
      </c>
      <c r="AR2656" s="21">
        <v>0.52587635626817686</v>
      </c>
      <c r="AS2656" s="21">
        <v>3.6333075447996771E-2</v>
      </c>
      <c r="AT2656" s="21">
        <v>-0.999999999999998</v>
      </c>
      <c r="AU2656" s="21">
        <v>-0.999999999999998</v>
      </c>
      <c r="AV2656" s="21">
        <v>-3.4368972381875751E-2</v>
      </c>
      <c r="AW2656" s="21">
        <v>16.789994607045742</v>
      </c>
      <c r="AX2656" s="21">
        <v>16.789994607045742</v>
      </c>
      <c r="AY2656" s="21">
        <v>0.22524882983009659</v>
      </c>
      <c r="AZ2656" s="21">
        <v>-7.6209678490863091</v>
      </c>
      <c r="BA2656" s="26">
        <v>1367.7457675379853</v>
      </c>
    </row>
    <row r="2657" spans="1:100" x14ac:dyDescent="0.25">
      <c r="A2657">
        <v>5895</v>
      </c>
      <c r="B2657" t="s">
        <v>2932</v>
      </c>
      <c r="C2657" s="26">
        <v>3</v>
      </c>
      <c r="D2657" s="21">
        <v>4.9795035249589805</v>
      </c>
      <c r="E2657" s="21">
        <v>-7.967678340029552E-2</v>
      </c>
      <c r="F2657" s="21">
        <v>5.2125271361674388</v>
      </c>
      <c r="G2657" s="21">
        <v>5.1878049864394287</v>
      </c>
      <c r="H2657" s="21">
        <v>0.47210516853146967</v>
      </c>
      <c r="I2657" s="21">
        <v>0</v>
      </c>
      <c r="J2657" s="21">
        <v>28.326310111888162</v>
      </c>
      <c r="K2657" s="21">
        <v>0.47210516853146967</v>
      </c>
      <c r="L2657" s="21">
        <v>-0.99999999999999944</v>
      </c>
      <c r="M2657" s="21">
        <v>-0.99999999999999944</v>
      </c>
      <c r="N2657" s="21">
        <v>9.4421033706293933</v>
      </c>
      <c r="O2657" s="21">
        <v>38.493618623286579</v>
      </c>
      <c r="P2657" s="21">
        <v>0.61083168486590522</v>
      </c>
      <c r="Q2657" s="21">
        <v>8.7734041883195921</v>
      </c>
      <c r="R2657" s="21">
        <v>2.6940774528588518</v>
      </c>
      <c r="S2657" s="21">
        <v>0.33333333333333315</v>
      </c>
      <c r="T2657" s="21">
        <v>0.3376991316807032</v>
      </c>
      <c r="U2657" s="21">
        <v>0.33281343721191781</v>
      </c>
      <c r="V2657" s="21">
        <v>-2.9772177636875934E-2</v>
      </c>
      <c r="W2657" s="21">
        <v>20.078742242304358</v>
      </c>
      <c r="X2657" s="21">
        <v>1.3559137778563528</v>
      </c>
      <c r="Y2657" s="21">
        <v>-0.99999999999999944</v>
      </c>
      <c r="Z2657" s="21">
        <v>-0.99999999999999944</v>
      </c>
      <c r="AA2657" s="21">
        <v>59.440794204806465</v>
      </c>
      <c r="AB2657" s="21">
        <v>0.31296369180107497</v>
      </c>
      <c r="AC2657" s="21">
        <v>0.16691600469220258</v>
      </c>
      <c r="AD2657" s="21">
        <v>0.25347979369958762</v>
      </c>
      <c r="AE2657" s="21">
        <v>36.667974509643251</v>
      </c>
      <c r="AF2657" s="21">
        <v>-0.99999999999999944</v>
      </c>
      <c r="AG2657" s="21">
        <v>-0.99999999999999944</v>
      </c>
      <c r="AH2657" s="21">
        <v>-0.99999999999999944</v>
      </c>
      <c r="AI2657" s="21">
        <v>0</v>
      </c>
      <c r="AJ2657" s="21">
        <v>-2.9772177636875934E-2</v>
      </c>
      <c r="AK2657" s="21">
        <v>0.32192218438444853</v>
      </c>
      <c r="AL2657" s="21">
        <v>-0.18739404452201541</v>
      </c>
      <c r="AM2657" s="21">
        <v>0.24649159580519411</v>
      </c>
      <c r="AN2657" s="21">
        <v>0.19060087495059372</v>
      </c>
      <c r="AO2657" s="21">
        <v>7.7719008170520931</v>
      </c>
      <c r="AP2657" s="21">
        <v>3.8280516511547642</v>
      </c>
      <c r="AQ2657" s="21">
        <v>48.405052354192541</v>
      </c>
      <c r="AR2657" s="21">
        <v>0.97407372458907848</v>
      </c>
      <c r="AS2657" s="21">
        <v>1.8280189463878225</v>
      </c>
      <c r="AT2657" s="21">
        <v>-0.99999999999999944</v>
      </c>
      <c r="AU2657" s="21">
        <v>-0.99999999999999944</v>
      </c>
      <c r="AV2657" s="21">
        <v>7.8818824392982814</v>
      </c>
      <c r="AW2657" s="21">
        <v>101.76246447924784</v>
      </c>
      <c r="AX2657" s="21">
        <v>98.785246715560248</v>
      </c>
      <c r="AY2657" s="21">
        <v>0.32222956025649552</v>
      </c>
      <c r="AZ2657" s="21">
        <v>6.2206421976912827</v>
      </c>
      <c r="BA2657" s="26">
        <v>1598.6998983149647</v>
      </c>
      <c r="CU2657" t="e">
        <v>#N/A</v>
      </c>
      <c r="CV2657" t="e">
        <v>#N/A</v>
      </c>
    </row>
    <row r="2658" spans="1:100" x14ac:dyDescent="0.25">
      <c r="A2658">
        <v>5897</v>
      </c>
      <c r="B2658" t="s">
        <v>2933</v>
      </c>
      <c r="C2658" s="26">
        <v>3</v>
      </c>
      <c r="D2658" s="21">
        <v>1.5673267870107164</v>
      </c>
      <c r="E2658" s="21">
        <v>-1.3433234135624616E-2</v>
      </c>
      <c r="F2658" s="21">
        <v>-0.1249861754607639</v>
      </c>
      <c r="G2658" s="21">
        <v>-0.1249861754607639</v>
      </c>
      <c r="H2658" s="21">
        <v>0.31828037033435136</v>
      </c>
      <c r="I2658" s="21">
        <v>0</v>
      </c>
      <c r="J2658" s="21">
        <v>19.096822220061082</v>
      </c>
      <c r="K2658" s="21">
        <v>0.31828037033435136</v>
      </c>
      <c r="L2658" s="21">
        <v>-0.99999999999999956</v>
      </c>
      <c r="M2658" s="21">
        <v>-0.99999999999999956</v>
      </c>
      <c r="N2658" s="21">
        <v>6.365607406687027</v>
      </c>
      <c r="O2658" s="21">
        <v>20.539162831611034</v>
      </c>
      <c r="P2658" s="21">
        <v>0.12328431016927685</v>
      </c>
      <c r="Q2658" s="21">
        <v>-4.2032041549328339E-2</v>
      </c>
      <c r="R2658" s="21">
        <v>6.8894712086818355E-2</v>
      </c>
      <c r="S2658" s="21">
        <v>0.33333333333333309</v>
      </c>
      <c r="T2658" s="21">
        <v>0.24713763982459305</v>
      </c>
      <c r="U2658" s="21">
        <v>9.7143267851343654E-2</v>
      </c>
      <c r="V2658" s="21">
        <v>0</v>
      </c>
      <c r="W2658" s="21">
        <v>14.373354826996739</v>
      </c>
      <c r="X2658" s="21">
        <v>0.56456798072020908</v>
      </c>
      <c r="Y2658" s="21">
        <v>-0.99999999999999956</v>
      </c>
      <c r="Z2658" s="21">
        <v>-0.99999999999999956</v>
      </c>
      <c r="AA2658" s="21">
        <v>27.780179848758191</v>
      </c>
      <c r="AB2658" s="21">
        <v>-9.77757875850747E-2</v>
      </c>
      <c r="AC2658" s="21">
        <v>0.4219002960519172</v>
      </c>
      <c r="AD2658" s="21">
        <v>-5.7365902273349735E-2</v>
      </c>
      <c r="AE2658" s="21">
        <v>13.337930309674638</v>
      </c>
      <c r="AF2658" s="21">
        <v>-0.99999999999999956</v>
      </c>
      <c r="AG2658" s="21">
        <v>-0.99999999999999956</v>
      </c>
      <c r="AH2658" s="21">
        <v>-0.99999999999999956</v>
      </c>
      <c r="AI2658" s="21">
        <v>0</v>
      </c>
      <c r="AJ2658" s="21">
        <v>0</v>
      </c>
      <c r="AK2658" s="21">
        <v>-9.0793349983450219E-2</v>
      </c>
      <c r="AL2658" s="21">
        <v>0.2249131668585905</v>
      </c>
      <c r="AM2658" s="21">
        <v>0.87649866227855178</v>
      </c>
      <c r="AN2658" s="21">
        <v>4.1328873958451862E-2</v>
      </c>
      <c r="AO2658" s="21">
        <v>21.45849980704655</v>
      </c>
      <c r="AP2658" s="21">
        <v>2.1577876832542477</v>
      </c>
      <c r="AQ2658" s="21">
        <v>33.470177047057824</v>
      </c>
      <c r="AR2658" s="21">
        <v>0.6776142410092697</v>
      </c>
      <c r="AS2658" s="21">
        <v>0.88284835105456061</v>
      </c>
      <c r="AT2658" s="21">
        <v>-0.99999999999999956</v>
      </c>
      <c r="AU2658" s="21">
        <v>-0.99999999999999956</v>
      </c>
      <c r="AV2658" s="21">
        <v>-5.6091463373945605E-2</v>
      </c>
      <c r="AW2658" s="21">
        <v>50.477130363623488</v>
      </c>
      <c r="AX2658" s="21">
        <v>50.477130363623488</v>
      </c>
      <c r="AY2658" s="21">
        <v>-0.16575882594467478</v>
      </c>
      <c r="AZ2658" s="21">
        <v>-61.654865248444167</v>
      </c>
      <c r="BA2658" s="26">
        <v>1339.3382238052441</v>
      </c>
    </row>
    <row r="2659" spans="1:100" x14ac:dyDescent="0.25">
      <c r="A2659">
        <v>5898</v>
      </c>
      <c r="B2659" t="s">
        <v>2934</v>
      </c>
      <c r="C2659" s="26">
        <v>3</v>
      </c>
      <c r="D2659" s="21">
        <v>-0.66167842886403094</v>
      </c>
      <c r="E2659" s="21">
        <v>0</v>
      </c>
      <c r="F2659" s="21">
        <v>0.35531022479368951</v>
      </c>
      <c r="G2659" s="21">
        <v>0.35531022479368951</v>
      </c>
      <c r="H2659" s="21">
        <v>-6.655092599565364E-3</v>
      </c>
      <c r="I2659" s="21">
        <v>0</v>
      </c>
      <c r="J2659" s="21">
        <v>-0.39930555597392003</v>
      </c>
      <c r="K2659" s="21">
        <v>-6.655092599565364E-3</v>
      </c>
      <c r="L2659" s="21">
        <v>-1</v>
      </c>
      <c r="M2659" s="21">
        <v>-1</v>
      </c>
      <c r="N2659" s="21">
        <v>-0.13310185199130636</v>
      </c>
      <c r="O2659" s="21">
        <v>-0.7056737600442613</v>
      </c>
      <c r="P2659" s="21">
        <v>1.1924661536696328</v>
      </c>
      <c r="Q2659" s="21">
        <v>2.4668263909528532E-2</v>
      </c>
      <c r="R2659" s="21">
        <v>8.0741960624060083E-2</v>
      </c>
      <c r="S2659" s="21">
        <v>0.33333333333333304</v>
      </c>
      <c r="T2659" s="21">
        <v>2.822890570810355E-2</v>
      </c>
      <c r="U2659" s="21">
        <v>-0.18258388218035185</v>
      </c>
      <c r="V2659" s="21">
        <v>0</v>
      </c>
      <c r="W2659" s="21">
        <v>7.4253379784260076</v>
      </c>
      <c r="X2659" s="21">
        <v>-0.68583444049223652</v>
      </c>
      <c r="Y2659" s="21">
        <v>-1</v>
      </c>
      <c r="Z2659" s="21">
        <v>-1</v>
      </c>
      <c r="AA2659" s="21">
        <v>0.42571216052431415</v>
      </c>
      <c r="AB2659" s="21">
        <v>-0.14135273152273306</v>
      </c>
      <c r="AC2659" s="21">
        <v>-0.16102379580557308</v>
      </c>
      <c r="AD2659" s="21">
        <v>0.16076917175779087</v>
      </c>
      <c r="AE2659" s="21">
        <v>-7.0803677785257602</v>
      </c>
      <c r="AF2659" s="21">
        <v>-1</v>
      </c>
      <c r="AG2659" s="21">
        <v>-1</v>
      </c>
      <c r="AH2659" s="21">
        <v>-1</v>
      </c>
      <c r="AI2659" s="21">
        <v>0</v>
      </c>
      <c r="AJ2659" s="21">
        <v>0</v>
      </c>
      <c r="AK2659" s="21">
        <v>-6.6857096447982892E-2</v>
      </c>
      <c r="AL2659" s="21">
        <v>-6.2921068176540959E-2</v>
      </c>
      <c r="AM2659" s="21">
        <v>-0.15099222333265269</v>
      </c>
      <c r="AN2659" s="21">
        <v>-7.0209570382529063E-2</v>
      </c>
      <c r="AO2659" s="21">
        <v>-4.1090910655562309</v>
      </c>
      <c r="AP2659" s="21">
        <v>-2.069844600445931</v>
      </c>
      <c r="AQ2659" s="21">
        <v>7.0260324224520847</v>
      </c>
      <c r="AR2659" s="21">
        <v>0.17897835686108482</v>
      </c>
      <c r="AS2659" s="21">
        <v>-0.69248953309180217</v>
      </c>
      <c r="AT2659" s="21">
        <v>-1</v>
      </c>
      <c r="AU2659" s="21">
        <v>-1</v>
      </c>
      <c r="AV2659" s="21">
        <v>0.43605218541774959</v>
      </c>
      <c r="AW2659" s="21">
        <v>-2.3498061999658821</v>
      </c>
      <c r="AX2659" s="21">
        <v>-2.3498061999658821</v>
      </c>
      <c r="AY2659" s="21">
        <v>-1.244477146130034E-2</v>
      </c>
      <c r="AZ2659" s="21">
        <v>-47.081804826792791</v>
      </c>
      <c r="BA2659" s="26">
        <v>1351.8697305989181</v>
      </c>
      <c r="CU2659" t="e">
        <v>#N/A</v>
      </c>
      <c r="CV2659" t="e">
        <v>#N/A</v>
      </c>
    </row>
    <row r="2660" spans="1:100" x14ac:dyDescent="0.25">
      <c r="A2660">
        <v>5899</v>
      </c>
      <c r="B2660" t="s">
        <v>2935</v>
      </c>
      <c r="C2660" s="26">
        <v>3</v>
      </c>
      <c r="D2660" s="21">
        <v>3.8149161945038981</v>
      </c>
      <c r="E2660" s="21">
        <v>0.62174296060937229</v>
      </c>
      <c r="F2660" s="21">
        <v>-0.14493349136180322</v>
      </c>
      <c r="G2660" s="21">
        <v>6.704236333301547E-2</v>
      </c>
      <c r="H2660" s="21">
        <v>-4.1643428616375253E-2</v>
      </c>
      <c r="I2660" s="21">
        <v>0</v>
      </c>
      <c r="J2660" s="21">
        <v>-2.4986057169825151</v>
      </c>
      <c r="K2660" s="21">
        <v>-4.1643428616375253E-2</v>
      </c>
      <c r="L2660" s="21">
        <v>-1.0000000000000004</v>
      </c>
      <c r="M2660" s="21">
        <v>-1.0000000000000004</v>
      </c>
      <c r="N2660" s="21">
        <v>-0.832868572327505</v>
      </c>
      <c r="O2660" s="21">
        <v>1.3833528408543958</v>
      </c>
      <c r="P2660" s="21">
        <v>-2.3831930429504711</v>
      </c>
      <c r="Q2660" s="21">
        <v>1.0371445575039202</v>
      </c>
      <c r="R2660" s="21">
        <v>7.6845898321604614E-2</v>
      </c>
      <c r="S2660" s="21">
        <v>0.33333333333333365</v>
      </c>
      <c r="T2660" s="21">
        <v>0.42411400445283559</v>
      </c>
      <c r="U2660" s="21">
        <v>-8.1436970260980717E-3</v>
      </c>
      <c r="V2660" s="21">
        <v>3.3350126085697511E-3</v>
      </c>
      <c r="W2660" s="21">
        <v>31.771283279400638</v>
      </c>
      <c r="X2660" s="21">
        <v>0.86535556670012148</v>
      </c>
      <c r="Y2660" s="21">
        <v>-1.0000000000000004</v>
      </c>
      <c r="Z2660" s="21">
        <v>-1.0000000000000004</v>
      </c>
      <c r="AA2660" s="21">
        <v>53.316236257403688</v>
      </c>
      <c r="AB2660" s="21">
        <v>8.7911956499240107E-2</v>
      </c>
      <c r="AC2660" s="21">
        <v>0.26849550141672013</v>
      </c>
      <c r="AD2660" s="21">
        <v>7.2954683677668844E-2</v>
      </c>
      <c r="AE2660" s="21">
        <v>21.468107079681442</v>
      </c>
      <c r="AF2660" s="21">
        <v>-1.0000000000000004</v>
      </c>
      <c r="AG2660" s="21">
        <v>-1.0000000000000004</v>
      </c>
      <c r="AH2660" s="21">
        <v>-1.0000000000000004</v>
      </c>
      <c r="AI2660" s="21">
        <v>-1.0812717745676253E-3</v>
      </c>
      <c r="AJ2660" s="21">
        <v>3.3350126085697511E-3</v>
      </c>
      <c r="AK2660" s="21">
        <v>-8.5636056882003722E-2</v>
      </c>
      <c r="AL2660" s="21">
        <v>0.17601585679260703</v>
      </c>
      <c r="AM2660" s="21">
        <v>7.0198492511881871E-2</v>
      </c>
      <c r="AN2660" s="21">
        <v>-5.0557639578700367E-2</v>
      </c>
      <c r="AO2660" s="21">
        <v>1.3267820283870275</v>
      </c>
      <c r="AP2660" s="21">
        <v>-0.38386170550447402</v>
      </c>
      <c r="AQ2660" s="21">
        <v>29.27267756241811</v>
      </c>
      <c r="AR2660" s="21">
        <v>0.75263865336864044</v>
      </c>
      <c r="AS2660" s="21">
        <v>0.82371213808374655</v>
      </c>
      <c r="AT2660" s="21">
        <v>-1.0000000000000004</v>
      </c>
      <c r="AU2660" s="21">
        <v>-1.0000000000000004</v>
      </c>
      <c r="AV2660" s="21">
        <v>0.14388826165462032</v>
      </c>
      <c r="AW2660" s="21">
        <v>54.315727392753587</v>
      </c>
      <c r="AX2660" s="21">
        <v>54.627603218119233</v>
      </c>
      <c r="AY2660" s="21">
        <v>1.5127344842557457E-2</v>
      </c>
      <c r="AZ2660" s="21">
        <v>-34.530347188124345</v>
      </c>
      <c r="BA2660" s="26">
        <v>1361.6128844426285</v>
      </c>
    </row>
    <row r="2661" spans="1:100" x14ac:dyDescent="0.25">
      <c r="A2661">
        <v>5900</v>
      </c>
      <c r="B2661" t="s">
        <v>2936</v>
      </c>
      <c r="C2661" s="26">
        <v>3</v>
      </c>
      <c r="D2661" s="21">
        <v>4.8813821648828455</v>
      </c>
      <c r="E2661" s="21">
        <v>-1.0712528372208022E-2</v>
      </c>
      <c r="F2661" s="21">
        <v>0.4749196382220327</v>
      </c>
      <c r="G2661" s="21">
        <v>0.4749196382220327</v>
      </c>
      <c r="H2661" s="21">
        <v>2.9152144191535799E-2</v>
      </c>
      <c r="I2661" s="21">
        <v>0</v>
      </c>
      <c r="J2661" s="21">
        <v>1.7491286514921507</v>
      </c>
      <c r="K2661" s="21">
        <v>2.9152144191535799E-2</v>
      </c>
      <c r="L2661" s="21">
        <v>-1.0000000000000002</v>
      </c>
      <c r="M2661" s="21">
        <v>-1.0000000000000002</v>
      </c>
      <c r="N2661" s="21">
        <v>0.58304288383071645</v>
      </c>
      <c r="O2661" s="21">
        <v>7.1054304545970277</v>
      </c>
      <c r="P2661" s="21">
        <v>-0.30205123205862938</v>
      </c>
      <c r="Q2661" s="21">
        <v>2.2468631394253049</v>
      </c>
      <c r="R2661" s="21">
        <v>0.71140350942448238</v>
      </c>
      <c r="S2661" s="21">
        <v>0.35295115587117498</v>
      </c>
      <c r="T2661" s="21">
        <v>0.16749096228490429</v>
      </c>
      <c r="U2661" s="21">
        <v>-9.6847082882800736E-2</v>
      </c>
      <c r="V2661" s="21">
        <v>-1.2865377657283676E-2</v>
      </c>
      <c r="W2661" s="21">
        <v>15.263100536978365</v>
      </c>
      <c r="X2661" s="21">
        <v>-0.13242540812503092</v>
      </c>
      <c r="Y2661" s="21">
        <v>-1.0000000000000002</v>
      </c>
      <c r="Z2661" s="21">
        <v>-1.0000000000000002</v>
      </c>
      <c r="AA2661" s="21">
        <v>44.942492152684792</v>
      </c>
      <c r="AB2661" s="21">
        <v>0.16360403026789627</v>
      </c>
      <c r="AC2661" s="21">
        <v>0.22779795750272266</v>
      </c>
      <c r="AD2661" s="21">
        <v>0.18795777435501998</v>
      </c>
      <c r="AE2661" s="21">
        <v>28.967988106281936</v>
      </c>
      <c r="AF2661" s="21">
        <v>-1.0000000000000002</v>
      </c>
      <c r="AG2661" s="21">
        <v>-1.0000000000000002</v>
      </c>
      <c r="AH2661" s="21">
        <v>-1.0000000000000002</v>
      </c>
      <c r="AI2661" s="21">
        <v>0</v>
      </c>
      <c r="AJ2661" s="21">
        <v>-1.2865377657283676E-2</v>
      </c>
      <c r="AK2661" s="21">
        <v>0.1064897394760517</v>
      </c>
      <c r="AL2661" s="21">
        <v>0.10475073196594509</v>
      </c>
      <c r="AM2661" s="21">
        <v>-0.11409280999053775</v>
      </c>
      <c r="AN2661" s="21">
        <v>3.5140021395787549E-2</v>
      </c>
      <c r="AO2661" s="21">
        <v>-2.3198715523831854</v>
      </c>
      <c r="AP2661" s="21">
        <v>1.4022541947244147</v>
      </c>
      <c r="AQ2661" s="21">
        <v>17.01222918847051</v>
      </c>
      <c r="AR2661" s="21">
        <v>0.41072965761599489</v>
      </c>
      <c r="AS2661" s="21">
        <v>-0.10327326393349517</v>
      </c>
      <c r="AT2661" s="21">
        <v>-1.0000000000000002</v>
      </c>
      <c r="AU2661" s="21">
        <v>-1.0000000000000002</v>
      </c>
      <c r="AV2661" s="21">
        <v>1.1863231476465148</v>
      </c>
      <c r="AW2661" s="21">
        <v>53.450176802006247</v>
      </c>
      <c r="AX2661" s="21">
        <v>52.163639036277893</v>
      </c>
      <c r="AY2661" s="21">
        <v>0.11755815570984136</v>
      </c>
      <c r="AZ2661" s="21">
        <v>27.163901987515953</v>
      </c>
      <c r="BA2661" s="26">
        <v>1485.6324904674875</v>
      </c>
      <c r="CU2661" t="e">
        <v>#N/A</v>
      </c>
      <c r="CV2661" t="e">
        <v>#N/A</v>
      </c>
    </row>
    <row r="2662" spans="1:100" x14ac:dyDescent="0.25">
      <c r="A2662">
        <v>5901</v>
      </c>
      <c r="B2662" t="s">
        <v>1301</v>
      </c>
      <c r="C2662" s="26">
        <v>3</v>
      </c>
      <c r="D2662" s="21">
        <v>5.5352459332553847</v>
      </c>
      <c r="E2662" s="21">
        <v>1.7607229234330515E-2</v>
      </c>
      <c r="F2662" s="21">
        <v>-8.4582451465294084E-2</v>
      </c>
      <c r="G2662" s="21">
        <v>-7.7885005173605831E-2</v>
      </c>
      <c r="H2662" s="21">
        <v>4.2334032453294673E-2</v>
      </c>
      <c r="I2662" s="21">
        <v>0</v>
      </c>
      <c r="J2662" s="21">
        <v>2.5400419471976807</v>
      </c>
      <c r="K2662" s="21">
        <v>4.2334032453294673E-2</v>
      </c>
      <c r="L2662" s="21">
        <v>-0.99999999999999989</v>
      </c>
      <c r="M2662" s="21">
        <v>-0.99999999999999989</v>
      </c>
      <c r="N2662" s="21">
        <v>0.84668064906589346</v>
      </c>
      <c r="O2662" s="21">
        <v>7.997402875279457</v>
      </c>
      <c r="P2662" s="21">
        <v>-0.89504469545666954</v>
      </c>
      <c r="Q2662" s="21">
        <v>-0.84302474696668761</v>
      </c>
      <c r="R2662" s="21">
        <v>-0.30690498010477446</v>
      </c>
      <c r="S2662" s="21">
        <v>0.33333333333333326</v>
      </c>
      <c r="T2662" s="21">
        <v>0.35089148105151902</v>
      </c>
      <c r="U2662" s="21">
        <v>-0.16434549848532304</v>
      </c>
      <c r="V2662" s="21">
        <v>0</v>
      </c>
      <c r="W2662" s="21">
        <v>19.101811337849384</v>
      </c>
      <c r="X2662" s="21">
        <v>8.4711865520254309E-3</v>
      </c>
      <c r="Y2662" s="21">
        <v>-0.99999999999999989</v>
      </c>
      <c r="Z2662" s="21">
        <v>-0.99999999999999989</v>
      </c>
      <c r="AA2662" s="21">
        <v>52.868241330378318</v>
      </c>
      <c r="AB2662" s="21">
        <v>0.25759085557478184</v>
      </c>
      <c r="AC2662" s="21">
        <v>0.26563688343587133</v>
      </c>
      <c r="AD2662" s="21">
        <v>0.15823896044202113</v>
      </c>
      <c r="AE2662" s="21">
        <v>34.073334972633695</v>
      </c>
      <c r="AF2662" s="21">
        <v>-0.99999999999999989</v>
      </c>
      <c r="AG2662" s="21">
        <v>-0.99999999999999989</v>
      </c>
      <c r="AH2662" s="21">
        <v>-0.99999999999999989</v>
      </c>
      <c r="AI2662" s="21">
        <v>0</v>
      </c>
      <c r="AJ2662" s="21">
        <v>0</v>
      </c>
      <c r="AK2662" s="21">
        <v>6.5688213400393561E-2</v>
      </c>
      <c r="AL2662" s="21">
        <v>0.13090368883632958</v>
      </c>
      <c r="AM2662" s="21">
        <v>0.14249073608503274</v>
      </c>
      <c r="AN2662" s="21">
        <v>0.19662836410657508</v>
      </c>
      <c r="AO2662" s="21">
        <v>3.8907094691277879</v>
      </c>
      <c r="AP2662" s="21">
        <v>5.5702275468460272</v>
      </c>
      <c r="AQ2662" s="21">
        <v>21.641853285047056</v>
      </c>
      <c r="AR2662" s="21">
        <v>0.51987931589952896</v>
      </c>
      <c r="AS2662" s="21">
        <v>5.0805219005319882E-2</v>
      </c>
      <c r="AT2662" s="21">
        <v>-0.99999999999999989</v>
      </c>
      <c r="AU2662" s="21">
        <v>-0.99999999999999989</v>
      </c>
      <c r="AV2662" s="21">
        <v>-0.38478998527838015</v>
      </c>
      <c r="AW2662" s="21">
        <v>66.435871752503786</v>
      </c>
      <c r="AX2662" s="21">
        <v>66.435871752503786</v>
      </c>
      <c r="AY2662" s="21">
        <v>0.42475720172259718</v>
      </c>
      <c r="AZ2662" s="21">
        <v>17.084572007456718</v>
      </c>
      <c r="BA2662" s="26">
        <v>1425.0948692323975</v>
      </c>
      <c r="CU2662" t="e">
        <v>#N/A</v>
      </c>
      <c r="CV2662" t="e">
        <v>#N/A</v>
      </c>
    </row>
    <row r="2663" spans="1:100" x14ac:dyDescent="0.25">
      <c r="A2663">
        <v>5902</v>
      </c>
      <c r="B2663" t="s">
        <v>2937</v>
      </c>
      <c r="C2663" s="26">
        <v>3</v>
      </c>
      <c r="D2663" s="21">
        <v>5.369388779839591</v>
      </c>
      <c r="E2663" s="21">
        <v>0.29241956400186558</v>
      </c>
      <c r="F2663" s="21">
        <v>-0.15476022531751679</v>
      </c>
      <c r="G2663" s="21">
        <v>-0.13693511038638392</v>
      </c>
      <c r="H2663" s="21">
        <v>2.2665458716333967E-2</v>
      </c>
      <c r="I2663" s="21">
        <v>0</v>
      </c>
      <c r="J2663" s="21">
        <v>1.3599275229800396</v>
      </c>
      <c r="K2663" s="21">
        <v>2.2665458716333967E-2</v>
      </c>
      <c r="L2663" s="21">
        <v>-1.0000000000000002</v>
      </c>
      <c r="M2663" s="21">
        <v>-1.0000000000000002</v>
      </c>
      <c r="N2663" s="21">
        <v>0.45330917432668072</v>
      </c>
      <c r="O2663" s="21">
        <v>6.5923811924332547</v>
      </c>
      <c r="P2663" s="21">
        <v>8.4193442047827083E-2</v>
      </c>
      <c r="Q2663" s="21">
        <v>-0.58833159693242232</v>
      </c>
      <c r="R2663" s="21">
        <v>-5.5795949467228725E-2</v>
      </c>
      <c r="S2663" s="21">
        <v>0.33333333333333337</v>
      </c>
      <c r="T2663" s="21">
        <v>0.34069606900158445</v>
      </c>
      <c r="U2663" s="21">
        <v>0.24093132462754646</v>
      </c>
      <c r="V2663" s="21">
        <v>-3.1172869755214608E-2</v>
      </c>
      <c r="W2663" s="21">
        <v>34.444895939636659</v>
      </c>
      <c r="X2663" s="21">
        <v>1.4354147592657331</v>
      </c>
      <c r="Y2663" s="21">
        <v>-1.0000000000000002</v>
      </c>
      <c r="Z2663" s="21">
        <v>-1.0000000000000002</v>
      </c>
      <c r="AA2663" s="21">
        <v>24.25621700383693</v>
      </c>
      <c r="AB2663" s="21">
        <v>-8.4881359613660973E-2</v>
      </c>
      <c r="AC2663" s="21">
        <v>-0.23090573100686318</v>
      </c>
      <c r="AD2663" s="21">
        <v>0.11312943089387424</v>
      </c>
      <c r="AE2663" s="21">
        <v>-10.132882986332499</v>
      </c>
      <c r="AF2663" s="21">
        <v>-1.0000000000000002</v>
      </c>
      <c r="AG2663" s="21">
        <v>-1.0000000000000002</v>
      </c>
      <c r="AH2663" s="21">
        <v>-1.0000000000000002</v>
      </c>
      <c r="AI2663" s="21">
        <v>0</v>
      </c>
      <c r="AJ2663" s="21">
        <v>-3.1172869755214608E-2</v>
      </c>
      <c r="AK2663" s="21">
        <v>0.1030194998839995</v>
      </c>
      <c r="AL2663" s="21">
        <v>0.28153471129298013</v>
      </c>
      <c r="AM2663" s="21">
        <v>0.53414215492143791</v>
      </c>
      <c r="AN2663" s="21">
        <v>-0.16571184392829086</v>
      </c>
      <c r="AO2663" s="21">
        <v>13.868651372455947</v>
      </c>
      <c r="AP2663" s="21">
        <v>-2.7351225417423719</v>
      </c>
      <c r="AQ2663" s="21">
        <v>35.804823462616703</v>
      </c>
      <c r="AR2663" s="21">
        <v>0.88378785720725006</v>
      </c>
      <c r="AS2663" s="21">
        <v>1.4580802179820667</v>
      </c>
      <c r="AT2663" s="21">
        <v>-1.0000000000000002</v>
      </c>
      <c r="AU2663" s="21">
        <v>-1.0000000000000002</v>
      </c>
      <c r="AV2663" s="21">
        <v>-0.19273105985361305</v>
      </c>
      <c r="AW2663" s="21">
        <v>28.113475654527754</v>
      </c>
      <c r="AX2663" s="21">
        <v>24.996188679006302</v>
      </c>
      <c r="AY2663" s="21">
        <v>5.360480939720981E-2</v>
      </c>
      <c r="AZ2663" s="21">
        <v>-56.357727737801866</v>
      </c>
      <c r="BA2663" s="26">
        <v>1306.9068193545263</v>
      </c>
      <c r="CU2663" t="e">
        <v>#N/A</v>
      </c>
      <c r="CV2663" t="e">
        <v>#N/A</v>
      </c>
    </row>
    <row r="2664" spans="1:100" x14ac:dyDescent="0.25">
      <c r="A2664">
        <v>5903</v>
      </c>
      <c r="B2664" t="s">
        <v>2938</v>
      </c>
      <c r="C2664" s="26">
        <v>2</v>
      </c>
      <c r="D2664" s="21">
        <v>4.8831658885843066</v>
      </c>
      <c r="E2664" s="21">
        <v>0.25572255044355346</v>
      </c>
      <c r="F2664" s="21">
        <v>0.71371436239656583</v>
      </c>
      <c r="G2664" s="21">
        <v>0.72462227578340377</v>
      </c>
      <c r="H2664" s="21">
        <v>0.20213707143034484</v>
      </c>
      <c r="I2664" s="21">
        <v>0</v>
      </c>
      <c r="J2664" s="21">
        <v>12.128224285820689</v>
      </c>
      <c r="K2664" s="21">
        <v>0.20213707143034484</v>
      </c>
      <c r="L2664" s="21">
        <v>-1</v>
      </c>
      <c r="M2664" s="21">
        <v>-1</v>
      </c>
      <c r="N2664" s="21">
        <v>4.042741428606897</v>
      </c>
      <c r="O2664" s="21">
        <v>16.44292280210513</v>
      </c>
      <c r="P2664" s="21">
        <v>1.4628763114048475</v>
      </c>
      <c r="Q2664" s="21">
        <v>3.7073807486904631</v>
      </c>
      <c r="R2664" s="21">
        <v>1.2191757348387049</v>
      </c>
      <c r="S2664" s="21">
        <v>0.3526398872786119</v>
      </c>
      <c r="T2664" s="21">
        <v>0.37792797253355026</v>
      </c>
      <c r="U2664" s="21">
        <v>0.19370859580884198</v>
      </c>
      <c r="V2664" s="21">
        <v>1.5982827464244415E-2</v>
      </c>
      <c r="W2664" s="21">
        <v>31.644578363413494</v>
      </c>
      <c r="X2664" s="21">
        <v>1.3406702202508827</v>
      </c>
      <c r="Y2664" s="21">
        <v>-1</v>
      </c>
      <c r="Z2664" s="21">
        <v>-1</v>
      </c>
      <c r="AA2664" s="21">
        <v>57.499010680622582</v>
      </c>
      <c r="AB2664" s="21">
        <v>0.24764268214142693</v>
      </c>
      <c r="AC2664" s="21">
        <v>0.24790572712966014</v>
      </c>
      <c r="AD2664" s="21">
        <v>0.24219567682405968</v>
      </c>
      <c r="AE2664" s="21">
        <v>29.618046699258709</v>
      </c>
      <c r="AF2664" s="21">
        <v>-1</v>
      </c>
      <c r="AG2664" s="21">
        <v>-1</v>
      </c>
      <c r="AH2664" s="21">
        <v>-1</v>
      </c>
      <c r="AI2664" s="21">
        <v>8.4970301768902343E-3</v>
      </c>
      <c r="AJ2664" s="21">
        <v>1.5982827464244415E-2</v>
      </c>
      <c r="AK2664" s="21">
        <v>-6.643757554806333E-2</v>
      </c>
      <c r="AL2664" s="21">
        <v>0.23826553253731064</v>
      </c>
      <c r="AM2664" s="21">
        <v>-8.572698567723698E-2</v>
      </c>
      <c r="AN2664" s="21">
        <v>0.26916784589229076</v>
      </c>
      <c r="AO2664" s="21">
        <v>-1.7959255701865873</v>
      </c>
      <c r="AP2664" s="21">
        <v>7.2410868605091681</v>
      </c>
      <c r="AQ2664" s="21">
        <v>37.310484910585728</v>
      </c>
      <c r="AR2664" s="21">
        <v>0.86674060021862076</v>
      </c>
      <c r="AS2664" s="21">
        <v>1.4443794707530282</v>
      </c>
      <c r="AT2664" s="21">
        <v>-1</v>
      </c>
      <c r="AU2664" s="21">
        <v>-1</v>
      </c>
      <c r="AV2664" s="21">
        <v>1.6696116368863181</v>
      </c>
      <c r="AW2664" s="21">
        <v>71.707081533546358</v>
      </c>
      <c r="AX2664" s="21">
        <v>72.04223521585196</v>
      </c>
      <c r="AY2664" s="21">
        <v>0.29670935121704151</v>
      </c>
      <c r="AZ2664" s="21">
        <v>22.782505682445624</v>
      </c>
      <c r="BA2664" s="26">
        <v>1442.085032732235</v>
      </c>
    </row>
    <row r="2665" spans="1:100" x14ac:dyDescent="0.25">
      <c r="A2665">
        <v>5905</v>
      </c>
      <c r="B2665" t="s">
        <v>2939</v>
      </c>
      <c r="C2665" s="26">
        <v>3</v>
      </c>
      <c r="D2665" s="21">
        <v>5.3148070639656142</v>
      </c>
      <c r="E2665" s="21">
        <v>-0.18649483396929761</v>
      </c>
      <c r="F2665" s="21">
        <v>-3.137176460969294</v>
      </c>
      <c r="G2665" s="21">
        <v>-3.1846349680664625</v>
      </c>
      <c r="H2665" s="21">
        <v>-0.12291299274969451</v>
      </c>
      <c r="I2665" s="21">
        <v>0</v>
      </c>
      <c r="J2665" s="21">
        <v>-7.3747795649816732</v>
      </c>
      <c r="K2665" s="21">
        <v>-0.12291299274969451</v>
      </c>
      <c r="L2665" s="21">
        <v>-0.99999999999999778</v>
      </c>
      <c r="M2665" s="21">
        <v>-0.99999999999999778</v>
      </c>
      <c r="N2665" s="21">
        <v>-2.4582598549938917</v>
      </c>
      <c r="O2665" s="21">
        <v>-5.2446074690825188</v>
      </c>
      <c r="P2665" s="21">
        <v>0.34684721311646077</v>
      </c>
      <c r="Q2665" s="21">
        <v>4.3386345562896746</v>
      </c>
      <c r="R2665" s="21">
        <v>1.456858483788749</v>
      </c>
      <c r="S2665" s="21">
        <v>0.33333333333333276</v>
      </c>
      <c r="T2665" s="21">
        <v>0.36992215571221909</v>
      </c>
      <c r="U2665" s="21">
        <v>-0.12804606663340048</v>
      </c>
      <c r="V2665" s="21">
        <v>0</v>
      </c>
      <c r="W2665" s="21">
        <v>27.92489660647384</v>
      </c>
      <c r="X2665" s="21">
        <v>0.34164001477837785</v>
      </c>
      <c r="Y2665" s="21">
        <v>-0.99999999999999778</v>
      </c>
      <c r="Z2665" s="21">
        <v>-0.99999999999999778</v>
      </c>
      <c r="AA2665" s="21">
        <v>81.752635029616997</v>
      </c>
      <c r="AB2665" s="21">
        <v>0.29459734791573655</v>
      </c>
      <c r="AC2665" s="21">
        <v>0.37525016832684716</v>
      </c>
      <c r="AD2665" s="21">
        <v>0.37757008254450491</v>
      </c>
      <c r="AE2665" s="21">
        <v>52.370879939354424</v>
      </c>
      <c r="AF2665" s="21">
        <v>-0.99999999999999778</v>
      </c>
      <c r="AG2665" s="21">
        <v>-0.99999999999999778</v>
      </c>
      <c r="AH2665" s="21">
        <v>-0.99999999999999778</v>
      </c>
      <c r="AI2665" s="21">
        <v>1.2383728123843446E-2</v>
      </c>
      <c r="AJ2665" s="21">
        <v>0</v>
      </c>
      <c r="AK2665" s="21">
        <v>0.14046461133043728</v>
      </c>
      <c r="AL2665" s="21">
        <v>0.51127437285505006</v>
      </c>
      <c r="AM2665" s="21">
        <v>0.19547763996137701</v>
      </c>
      <c r="AN2665" s="21">
        <v>0.3291585253130655</v>
      </c>
      <c r="AO2665" s="21">
        <v>5.5892640556866109</v>
      </c>
      <c r="AP2665" s="21">
        <v>10.785334997101891</v>
      </c>
      <c r="AQ2665" s="21">
        <v>20.550117041492161</v>
      </c>
      <c r="AR2665" s="21">
        <v>0.57520942241215134</v>
      </c>
      <c r="AS2665" s="21">
        <v>0.21872702202868363</v>
      </c>
      <c r="AT2665" s="21">
        <v>-0.99999999999999778</v>
      </c>
      <c r="AU2665" s="21">
        <v>-0.99999999999999778</v>
      </c>
      <c r="AV2665" s="21">
        <v>-1.7277764842777144</v>
      </c>
      <c r="AW2665" s="21">
        <v>87.293362557636328</v>
      </c>
      <c r="AX2665" s="21">
        <v>87.541037120113231</v>
      </c>
      <c r="AY2665" s="21">
        <v>0.25050421333588502</v>
      </c>
      <c r="AZ2665" s="21">
        <v>14.066497978718177</v>
      </c>
      <c r="BA2665" s="26">
        <v>1357.3981049784827</v>
      </c>
    </row>
    <row r="2666" spans="1:100" x14ac:dyDescent="0.25">
      <c r="A2666">
        <v>5906</v>
      </c>
      <c r="B2666" t="s">
        <v>2940</v>
      </c>
      <c r="C2666" s="26">
        <v>3</v>
      </c>
      <c r="D2666" s="21">
        <v>5.1110738951406649</v>
      </c>
      <c r="E2666" s="21">
        <v>-6.8274040052986942E-3</v>
      </c>
      <c r="F2666" s="21">
        <v>7.9066832108241752E-2</v>
      </c>
      <c r="G2666" s="21">
        <v>7.9066832108241752E-2</v>
      </c>
      <c r="H2666" s="21">
        <v>-0.14443165926433793</v>
      </c>
      <c r="I2666" s="21">
        <v>0</v>
      </c>
      <c r="J2666" s="21">
        <v>-8.6658995558602729</v>
      </c>
      <c r="K2666" s="21">
        <v>-0.14443165926433793</v>
      </c>
      <c r="L2666" s="21">
        <v>-0.99999999999999911</v>
      </c>
      <c r="M2666" s="21">
        <v>-0.99999999999999911</v>
      </c>
      <c r="N2666" s="21">
        <v>-2.8886331852867566</v>
      </c>
      <c r="O2666" s="21">
        <v>-3.4757588286113674</v>
      </c>
      <c r="P2666" s="21">
        <v>-0.22762487241323404</v>
      </c>
      <c r="Q2666" s="21">
        <v>0.30659274710456486</v>
      </c>
      <c r="R2666" s="21">
        <v>7.4279719957222101E-2</v>
      </c>
      <c r="S2666" s="21">
        <v>0.33333333333333343</v>
      </c>
      <c r="T2666" s="21">
        <v>0.36429085231225999</v>
      </c>
      <c r="U2666" s="21">
        <v>-0.1218851185682323</v>
      </c>
      <c r="V2666" s="21">
        <v>2.7252835357391876E-2</v>
      </c>
      <c r="W2666" s="21">
        <v>29.896942467963612</v>
      </c>
      <c r="X2666" s="21">
        <v>0.53290660442557325</v>
      </c>
      <c r="Y2666" s="21">
        <v>-0.99999999999999911</v>
      </c>
      <c r="Z2666" s="21">
        <v>-0.99999999999999911</v>
      </c>
      <c r="AA2666" s="21">
        <v>26.93599510450418</v>
      </c>
      <c r="AB2666" s="21">
        <v>0.11802289272220425</v>
      </c>
      <c r="AC2666" s="21">
        <v>-0.26330309257328627</v>
      </c>
      <c r="AD2666" s="21">
        <v>8.457565818274887E-2</v>
      </c>
      <c r="AE2666" s="21">
        <v>-3.0352270834166659</v>
      </c>
      <c r="AF2666" s="21">
        <v>-0.99999999999999911</v>
      </c>
      <c r="AG2666" s="21">
        <v>-0.99999999999999911</v>
      </c>
      <c r="AH2666" s="21">
        <v>-0.99999999999999911</v>
      </c>
      <c r="AI2666" s="21">
        <v>0</v>
      </c>
      <c r="AJ2666" s="21">
        <v>2.7252835357391876E-2</v>
      </c>
      <c r="AK2666" s="21">
        <v>0.29374917921766802</v>
      </c>
      <c r="AL2666" s="21">
        <v>9.5263458112485405E-2</v>
      </c>
      <c r="AM2666" s="21">
        <v>0.30462910962758921</v>
      </c>
      <c r="AN2666" s="21">
        <v>-0.16282848602922179</v>
      </c>
      <c r="AO2666" s="21">
        <v>9.0844736367780659</v>
      </c>
      <c r="AP2666" s="21">
        <v>-3.5943948601681193</v>
      </c>
      <c r="AQ2666" s="21">
        <v>21.231042912103362</v>
      </c>
      <c r="AR2666" s="21">
        <v>0.60299190243475298</v>
      </c>
      <c r="AS2666" s="21">
        <v>0.38847494516123571</v>
      </c>
      <c r="AT2666" s="21">
        <v>-0.99999999999999911</v>
      </c>
      <c r="AU2666" s="21">
        <v>-0.99999999999999911</v>
      </c>
      <c r="AV2666" s="21">
        <v>0.15334655206546399</v>
      </c>
      <c r="AW2666" s="21">
        <v>19.865841415724695</v>
      </c>
      <c r="AX2666" s="21">
        <v>22.591124951463879</v>
      </c>
      <c r="AY2666" s="21">
        <v>-4.9380767957911513E-3</v>
      </c>
      <c r="AZ2666" s="21">
        <v>-79.708399280294714</v>
      </c>
      <c r="BA2666" s="26">
        <v>1275.1210170514498</v>
      </c>
    </row>
    <row r="2667" spans="1:100" x14ac:dyDescent="0.25">
      <c r="A2667">
        <v>5907</v>
      </c>
      <c r="B2667" t="s">
        <v>2941</v>
      </c>
      <c r="C2667" s="26">
        <v>3</v>
      </c>
      <c r="D2667" s="21">
        <v>4.4548466918907383</v>
      </c>
      <c r="E2667" s="21">
        <v>-4.8313677675053485E-2</v>
      </c>
      <c r="F2667" s="21">
        <v>0.3993699879780519</v>
      </c>
      <c r="G2667" s="21">
        <v>0.38828751696579078</v>
      </c>
      <c r="H2667" s="21">
        <v>0.1494897977259296</v>
      </c>
      <c r="I2667" s="21">
        <v>0</v>
      </c>
      <c r="J2667" s="21">
        <v>8.9693878635557791</v>
      </c>
      <c r="K2667" s="21">
        <v>0.1494897977259296</v>
      </c>
      <c r="L2667" s="21">
        <v>-1.0000000000000004</v>
      </c>
      <c r="M2667" s="21">
        <v>-1.0000000000000004</v>
      </c>
      <c r="N2667" s="21">
        <v>2.989795954518593</v>
      </c>
      <c r="O2667" s="21">
        <v>13.812522072412307</v>
      </c>
      <c r="P2667" s="21">
        <v>1.4278728086874826</v>
      </c>
      <c r="Q2667" s="21">
        <v>-0.55026688455055761</v>
      </c>
      <c r="R2667" s="21">
        <v>3.3252414158598316E-2</v>
      </c>
      <c r="S2667" s="21">
        <v>0.33333333333333343</v>
      </c>
      <c r="T2667" s="21">
        <v>0.35384180031358481</v>
      </c>
      <c r="U2667" s="21">
        <v>8.83774507075515E-2</v>
      </c>
      <c r="V2667" s="21">
        <v>0</v>
      </c>
      <c r="W2667" s="21">
        <v>25.042511465141608</v>
      </c>
      <c r="X2667" s="21">
        <v>0.90507696199211352</v>
      </c>
      <c r="Y2667" s="21">
        <v>-1.0000000000000004</v>
      </c>
      <c r="Z2667" s="21">
        <v>-1.0000000000000004</v>
      </c>
      <c r="AA2667" s="21">
        <v>34.540628860761032</v>
      </c>
      <c r="AB2667" s="21">
        <v>8.3397685178530245E-2</v>
      </c>
      <c r="AC2667" s="21">
        <v>0.25925105183457636</v>
      </c>
      <c r="AD2667" s="21">
        <v>-0.15335143738388968</v>
      </c>
      <c r="AE2667" s="21">
        <v>9.4648649814608348</v>
      </c>
      <c r="AF2667" s="21">
        <v>-1.0000000000000004</v>
      </c>
      <c r="AG2667" s="21">
        <v>-1.0000000000000004</v>
      </c>
      <c r="AH2667" s="21">
        <v>-1.0000000000000004</v>
      </c>
      <c r="AI2667" s="21">
        <v>0</v>
      </c>
      <c r="AJ2667" s="21">
        <v>0</v>
      </c>
      <c r="AK2667" s="21">
        <v>0.12621835820953733</v>
      </c>
      <c r="AL2667" s="21">
        <v>-5.7380023068152E-2</v>
      </c>
      <c r="AM2667" s="21">
        <v>0.2821895077476968</v>
      </c>
      <c r="AN2667" s="21">
        <v>-5.2741946431972171E-2</v>
      </c>
      <c r="AO2667" s="21">
        <v>7.6858294847401041</v>
      </c>
      <c r="AP2667" s="21">
        <v>-1.6054487761400651</v>
      </c>
      <c r="AQ2667" s="21">
        <v>34.011899328697382</v>
      </c>
      <c r="AR2667" s="21">
        <v>0.77555258435446972</v>
      </c>
      <c r="AS2667" s="21">
        <v>1.054566759718043</v>
      </c>
      <c r="AT2667" s="21">
        <v>-1.0000000000000004</v>
      </c>
      <c r="AU2667" s="21">
        <v>-1.0000000000000004</v>
      </c>
      <c r="AV2667" s="21">
        <v>0.42153993112438909</v>
      </c>
      <c r="AW2667" s="21">
        <v>46.747702157033281</v>
      </c>
      <c r="AX2667" s="21">
        <v>46.747702157033281</v>
      </c>
      <c r="AY2667" s="21">
        <v>5.4227793961157567E-2</v>
      </c>
      <c r="AZ2667" s="21">
        <v>-11.587761454417429</v>
      </c>
      <c r="BA2667" s="26">
        <v>1452.0427036316171</v>
      </c>
    </row>
    <row r="2668" spans="1:100" x14ac:dyDescent="0.25">
      <c r="A2668">
        <v>5908</v>
      </c>
      <c r="B2668" t="s">
        <v>1305</v>
      </c>
      <c r="C2668" s="26">
        <v>3</v>
      </c>
      <c r="D2668" s="21">
        <v>3.9711907998655596</v>
      </c>
      <c r="E2668" s="21">
        <v>0</v>
      </c>
      <c r="F2668" s="21">
        <v>-2.0394924477468814</v>
      </c>
      <c r="G2668" s="21">
        <v>-2.0394924477468814</v>
      </c>
      <c r="H2668" s="21">
        <v>-0.12073683772995782</v>
      </c>
      <c r="I2668" s="21">
        <v>0</v>
      </c>
      <c r="J2668" s="21">
        <v>-7.2442102637974672</v>
      </c>
      <c r="K2668" s="21">
        <v>-0.12073683772995782</v>
      </c>
      <c r="L2668" s="21">
        <v>-1</v>
      </c>
      <c r="M2668" s="21">
        <v>-1</v>
      </c>
      <c r="N2668" s="21">
        <v>-2.4147367545991565</v>
      </c>
      <c r="O2668" s="21">
        <v>-5.3125119116787998</v>
      </c>
      <c r="P2668" s="21">
        <v>-2.6413172529957523</v>
      </c>
      <c r="Q2668" s="21">
        <v>5.441180044142975E-2</v>
      </c>
      <c r="R2668" s="21">
        <v>-0.26357224514996419</v>
      </c>
      <c r="S2668" s="21">
        <v>0.33333333333333326</v>
      </c>
      <c r="T2668" s="21">
        <v>0.40439191669021174</v>
      </c>
      <c r="U2668" s="21">
        <v>-0.15825718132073177</v>
      </c>
      <c r="V2668" s="21">
        <v>1.2323563662945567E-3</v>
      </c>
      <c r="W2668" s="21">
        <v>28.057490511962634</v>
      </c>
      <c r="X2668" s="21">
        <v>0.30388608402522244</v>
      </c>
      <c r="Y2668" s="21">
        <v>-1</v>
      </c>
      <c r="Z2668" s="21">
        <v>-1</v>
      </c>
      <c r="AA2668" s="21">
        <v>31.479816048587939</v>
      </c>
      <c r="AB2668" s="21">
        <v>4.3258100770107027E-2</v>
      </c>
      <c r="AC2668" s="21">
        <v>0.12753374057173908</v>
      </c>
      <c r="AD2668" s="21">
        <v>-9.7073885706340929E-2</v>
      </c>
      <c r="AE2668" s="21">
        <v>3.6858977817752612</v>
      </c>
      <c r="AF2668" s="21">
        <v>-1</v>
      </c>
      <c r="AG2668" s="21">
        <v>-1</v>
      </c>
      <c r="AH2668" s="21">
        <v>-1</v>
      </c>
      <c r="AI2668" s="21">
        <v>4.8362622999596674E-3</v>
      </c>
      <c r="AJ2668" s="21">
        <v>1.2323563662945567E-3</v>
      </c>
      <c r="AK2668" s="21">
        <v>-7.2427655535971941E-2</v>
      </c>
      <c r="AL2668" s="21">
        <v>2.1838062784730806E-2</v>
      </c>
      <c r="AM2668" s="21">
        <v>0.14059988004888416</v>
      </c>
      <c r="AN2668" s="21">
        <v>0.19362390747887862</v>
      </c>
      <c r="AO2668" s="21">
        <v>3.1528587235422436</v>
      </c>
      <c r="AP2668" s="21">
        <v>4.9497880008956248</v>
      </c>
      <c r="AQ2668" s="21">
        <v>20.81328024816516</v>
      </c>
      <c r="AR2668" s="21">
        <v>0.58070042506910791</v>
      </c>
      <c r="AS2668" s="21">
        <v>0.18314924629526363</v>
      </c>
      <c r="AT2668" s="21">
        <v>-1</v>
      </c>
      <c r="AU2668" s="21">
        <v>-1</v>
      </c>
      <c r="AV2668" s="21">
        <v>-2.3030646928968452</v>
      </c>
      <c r="AW2668" s="21">
        <v>31.117092137804747</v>
      </c>
      <c r="AX2668" s="21">
        <v>31.337053020433402</v>
      </c>
      <c r="AY2668" s="21">
        <v>5.3348002394380444E-2</v>
      </c>
      <c r="AZ2668" s="21">
        <v>-16.960647188787334</v>
      </c>
      <c r="BA2668" s="26">
        <v>1357.863765240819</v>
      </c>
    </row>
    <row r="2669" spans="1:100" x14ac:dyDescent="0.25">
      <c r="A2669">
        <v>5910</v>
      </c>
      <c r="B2669" t="s">
        <v>2942</v>
      </c>
      <c r="C2669" s="26">
        <v>3</v>
      </c>
      <c r="D2669" s="21">
        <v>4.7832361398045835</v>
      </c>
      <c r="E2669" s="21">
        <v>1.317822590117862E-2</v>
      </c>
      <c r="F2669" s="21">
        <v>0.32736698523325425</v>
      </c>
      <c r="G2669" s="21">
        <v>0.33369334901366732</v>
      </c>
      <c r="H2669" s="21">
        <v>2.7385198469736902E-2</v>
      </c>
      <c r="I2669" s="21">
        <v>0</v>
      </c>
      <c r="J2669" s="21">
        <v>1.6431119081842178</v>
      </c>
      <c r="K2669" s="21">
        <v>2.7385198469736902E-2</v>
      </c>
      <c r="L2669" s="21">
        <v>-0.99999999999999944</v>
      </c>
      <c r="M2669" s="21">
        <v>-0.99999999999999944</v>
      </c>
      <c r="N2669" s="21">
        <v>0.54770396939473953</v>
      </c>
      <c r="O2669" s="21">
        <v>6.760041397002464</v>
      </c>
      <c r="P2669" s="21">
        <v>-0.50574730890208186</v>
      </c>
      <c r="Q2669" s="21">
        <v>1.6358640337848165</v>
      </c>
      <c r="R2669" s="21">
        <v>0.40825963803520315</v>
      </c>
      <c r="S2669" s="21">
        <v>0.33333333333333298</v>
      </c>
      <c r="T2669" s="21">
        <v>0.21544719341287169</v>
      </c>
      <c r="U2669" s="21">
        <v>-1.0349886568988371E-3</v>
      </c>
      <c r="V2669" s="21">
        <v>0</v>
      </c>
      <c r="W2669" s="21">
        <v>20.814413584782766</v>
      </c>
      <c r="X2669" s="21">
        <v>0.37488994122298502</v>
      </c>
      <c r="Y2669" s="21">
        <v>-0.99999999999999944</v>
      </c>
      <c r="Z2669" s="21">
        <v>-0.99999999999999944</v>
      </c>
      <c r="AA2669" s="21">
        <v>56.17039771140653</v>
      </c>
      <c r="AB2669" s="21">
        <v>0.28149443831027721</v>
      </c>
      <c r="AC2669" s="21">
        <v>0.33460279773668128</v>
      </c>
      <c r="AD2669" s="21">
        <v>8.2857253724812424E-2</v>
      </c>
      <c r="AE2669" s="21">
        <v>34.947724488588534</v>
      </c>
      <c r="AF2669" s="21">
        <v>-0.99999999999999944</v>
      </c>
      <c r="AG2669" s="21">
        <v>-0.99999999999999944</v>
      </c>
      <c r="AH2669" s="21">
        <v>-0.99999999999999944</v>
      </c>
      <c r="AI2669" s="21">
        <v>-3.8057359256988238E-3</v>
      </c>
      <c r="AJ2669" s="21">
        <v>0</v>
      </c>
      <c r="AK2669" s="21">
        <v>-9.4614146125762813E-2</v>
      </c>
      <c r="AL2669" s="21">
        <v>2.0495181495031739E-4</v>
      </c>
      <c r="AM2669" s="21">
        <v>0.51593337682295792</v>
      </c>
      <c r="AN2669" s="21">
        <v>-0.21392104748240592</v>
      </c>
      <c r="AO2669" s="21">
        <v>12.425263689945139</v>
      </c>
      <c r="AP2669" s="21">
        <v>-5.347001427985397</v>
      </c>
      <c r="AQ2669" s="21">
        <v>22.457525492967005</v>
      </c>
      <c r="AR2669" s="21">
        <v>0.54774553808930571</v>
      </c>
      <c r="AS2669" s="21">
        <v>0.40227513969272172</v>
      </c>
      <c r="AT2669" s="21">
        <v>-0.99999999999999944</v>
      </c>
      <c r="AU2669" s="21">
        <v>-0.99999999999999944</v>
      </c>
      <c r="AV2669" s="21">
        <v>0.74195298704887047</v>
      </c>
      <c r="AW2669" s="21">
        <v>57.583437680423579</v>
      </c>
      <c r="AX2669" s="21">
        <v>57.507322961909601</v>
      </c>
      <c r="AY2669" s="21">
        <v>9.1352463800863662E-2</v>
      </c>
      <c r="AZ2669" s="21">
        <v>-39.066150752892995</v>
      </c>
      <c r="BA2669" s="26">
        <v>1411.6686082946321</v>
      </c>
    </row>
    <row r="2670" spans="1:100" x14ac:dyDescent="0.25">
      <c r="A2670">
        <v>5911</v>
      </c>
      <c r="B2670" t="s">
        <v>2943</v>
      </c>
      <c r="C2670" s="26">
        <v>3</v>
      </c>
      <c r="D2670" s="21">
        <v>5.809762484646452</v>
      </c>
      <c r="E2670" s="21">
        <v>0</v>
      </c>
      <c r="F2670" s="21">
        <v>-0.10497203006811157</v>
      </c>
      <c r="G2670" s="21">
        <v>-0.10497203006811157</v>
      </c>
      <c r="H2670" s="21">
        <v>0.20314940065025711</v>
      </c>
      <c r="I2670" s="21">
        <v>0</v>
      </c>
      <c r="J2670" s="21">
        <v>12.188964039015426</v>
      </c>
      <c r="K2670" s="21">
        <v>0.20314940065025711</v>
      </c>
      <c r="L2670" s="21">
        <v>-1.0000000000000004</v>
      </c>
      <c r="M2670" s="21">
        <v>-1.0000000000000004</v>
      </c>
      <c r="N2670" s="21">
        <v>4.0629880130051435</v>
      </c>
      <c r="O2670" s="21">
        <v>17.893754493593768</v>
      </c>
      <c r="P2670" s="21">
        <v>-0.25860771548907197</v>
      </c>
      <c r="Q2670" s="21">
        <v>-0.27265766667991315</v>
      </c>
      <c r="R2670" s="21">
        <v>-2.6974429478255652E-2</v>
      </c>
      <c r="S2670" s="21">
        <v>0.33333333333333337</v>
      </c>
      <c r="T2670" s="21">
        <v>0.20608581565315995</v>
      </c>
      <c r="U2670" s="21">
        <v>0.16645673522881194</v>
      </c>
      <c r="V2670" s="21">
        <v>0</v>
      </c>
      <c r="W2670" s="21">
        <v>20.109059342601924</v>
      </c>
      <c r="X2670" s="21">
        <v>0.87484917157131092</v>
      </c>
      <c r="Y2670" s="21">
        <v>-1.0000000000000004</v>
      </c>
      <c r="Z2670" s="21">
        <v>-1.0000000000000004</v>
      </c>
      <c r="AA2670" s="21">
        <v>16.485464878449655</v>
      </c>
      <c r="AB2670" s="21">
        <v>-0.12147322160679537</v>
      </c>
      <c r="AC2670" s="21">
        <v>-7.1708169652698231E-2</v>
      </c>
      <c r="AD2670" s="21">
        <v>0.12124899056601322</v>
      </c>
      <c r="AE2670" s="21">
        <v>-3.5966200346740207</v>
      </c>
      <c r="AF2670" s="21">
        <v>-1.0000000000000004</v>
      </c>
      <c r="AG2670" s="21">
        <v>-1.0000000000000004</v>
      </c>
      <c r="AH2670" s="21">
        <v>-1.0000000000000004</v>
      </c>
      <c r="AI2670" s="21">
        <v>0</v>
      </c>
      <c r="AJ2670" s="21">
        <v>0</v>
      </c>
      <c r="AK2670" s="21">
        <v>0.60993880858331762</v>
      </c>
      <c r="AL2670" s="21">
        <v>0.68470108805848373</v>
      </c>
      <c r="AM2670" s="21">
        <v>8.6500384758225968E-2</v>
      </c>
      <c r="AN2670" s="21">
        <v>-0.11585321774923274</v>
      </c>
      <c r="AO2670" s="21">
        <v>5.2122036618722376</v>
      </c>
      <c r="AP2670" s="21">
        <v>0.52717499656159883</v>
      </c>
      <c r="AQ2670" s="21">
        <v>32.298023381617355</v>
      </c>
      <c r="AR2670" s="21">
        <v>0.70587588421530556</v>
      </c>
      <c r="AS2670" s="21">
        <v>1.0779985722215679</v>
      </c>
      <c r="AT2670" s="21">
        <v>-1.0000000000000004</v>
      </c>
      <c r="AU2670" s="21">
        <v>-1.0000000000000004</v>
      </c>
      <c r="AV2670" s="21">
        <v>-0.13194645954636725</v>
      </c>
      <c r="AW2670" s="21">
        <v>34.906394368605028</v>
      </c>
      <c r="AX2670" s="21">
        <v>34.906394368605028</v>
      </c>
      <c r="AY2670" s="21">
        <v>-8.0360021430373949E-2</v>
      </c>
      <c r="AZ2670" s="21">
        <v>-67.945786034995109</v>
      </c>
      <c r="BA2670" s="26">
        <v>1279.4218288952934</v>
      </c>
    </row>
    <row r="2671" spans="1:100" x14ac:dyDescent="0.25">
      <c r="A2671">
        <v>5912</v>
      </c>
      <c r="B2671" t="s">
        <v>2944</v>
      </c>
      <c r="C2671" s="26">
        <v>3</v>
      </c>
      <c r="D2671" s="21">
        <v>4.1716677839630263</v>
      </c>
      <c r="E2671" s="21">
        <v>-0.28134717467312104</v>
      </c>
      <c r="F2671" s="21">
        <v>-0.41874618238920425</v>
      </c>
      <c r="G2671" s="21">
        <v>-0.51065839088782172</v>
      </c>
      <c r="H2671" s="21">
        <v>7.2403420931664547E-2</v>
      </c>
      <c r="I2671" s="21">
        <v>0</v>
      </c>
      <c r="J2671" s="21">
        <v>4.3442052558998725</v>
      </c>
      <c r="K2671" s="21">
        <v>7.2403420931664547E-2</v>
      </c>
      <c r="L2671" s="21">
        <v>-1</v>
      </c>
      <c r="M2671" s="21">
        <v>-1</v>
      </c>
      <c r="N2671" s="21">
        <v>1.4480684186332908</v>
      </c>
      <c r="O2671" s="21">
        <v>8.0052146489750804</v>
      </c>
      <c r="P2671" s="21">
        <v>-6.8095231554335556E-2</v>
      </c>
      <c r="Q2671" s="21">
        <v>2.077715192726366</v>
      </c>
      <c r="R2671" s="21">
        <v>0.58849111553056588</v>
      </c>
      <c r="S2671" s="21">
        <v>0.34117199089591332</v>
      </c>
      <c r="T2671" s="21">
        <v>0.38156091220189559</v>
      </c>
      <c r="U2671" s="21">
        <v>0.17089573979009715</v>
      </c>
      <c r="V2671" s="21">
        <v>-9.7414881981707172E-3</v>
      </c>
      <c r="W2671" s="21">
        <v>32.459349350322825</v>
      </c>
      <c r="X2671" s="21">
        <v>1.3183020240461454</v>
      </c>
      <c r="Y2671" s="21">
        <v>-1</v>
      </c>
      <c r="Z2671" s="21">
        <v>-1</v>
      </c>
      <c r="AA2671" s="21">
        <v>83.635612252586384</v>
      </c>
      <c r="AB2671" s="21">
        <v>0.50106901976250129</v>
      </c>
      <c r="AC2671" s="21">
        <v>0.21827703772187848</v>
      </c>
      <c r="AD2671" s="21">
        <v>0.29240937825028046</v>
      </c>
      <c r="AE2671" s="21">
        <v>50.587771786732993</v>
      </c>
      <c r="AF2671" s="21">
        <v>-1</v>
      </c>
      <c r="AG2671" s="21">
        <v>-1</v>
      </c>
      <c r="AH2671" s="21">
        <v>-1</v>
      </c>
      <c r="AI2671" s="21">
        <v>3.2220441978809758E-2</v>
      </c>
      <c r="AJ2671" s="21">
        <v>-9.7414881981707172E-3</v>
      </c>
      <c r="AK2671" s="21">
        <v>0.23372006093202846</v>
      </c>
      <c r="AL2671" s="21">
        <v>0.44685789913602086</v>
      </c>
      <c r="AM2671" s="21">
        <v>4.834240490670396E-2</v>
      </c>
      <c r="AN2671" s="21">
        <v>5.7456682943145987E-2</v>
      </c>
      <c r="AO2671" s="21">
        <v>2.3771604273277402</v>
      </c>
      <c r="AP2671" s="21">
        <v>3.6707065692587539</v>
      </c>
      <c r="AQ2671" s="21">
        <v>36.803554606222718</v>
      </c>
      <c r="AR2671" s="21">
        <v>0.88388715468973544</v>
      </c>
      <c r="AS2671" s="21">
        <v>1.3907054449778098</v>
      </c>
      <c r="AT2671" s="21">
        <v>-1</v>
      </c>
      <c r="AU2671" s="21">
        <v>-1</v>
      </c>
      <c r="AV2671" s="21">
        <v>7.7832724642743933E-2</v>
      </c>
      <c r="AW2671" s="21">
        <v>95.311533470820223</v>
      </c>
      <c r="AX2671" s="21">
        <v>94.981793490579378</v>
      </c>
      <c r="AY2671" s="21">
        <v>0.52214770057792814</v>
      </c>
      <c r="AZ2671" s="21">
        <v>65.20009410752003</v>
      </c>
      <c r="BA2671" s="26">
        <v>1536.068242955472</v>
      </c>
    </row>
    <row r="2672" spans="1:100" x14ac:dyDescent="0.25">
      <c r="A2672">
        <v>5913</v>
      </c>
      <c r="B2672" t="s">
        <v>2945</v>
      </c>
      <c r="C2672" s="26">
        <v>3</v>
      </c>
      <c r="D2672" s="21">
        <v>3.2646037419677585</v>
      </c>
      <c r="E2672" s="21">
        <v>0.28263916007264667</v>
      </c>
      <c r="F2672" s="21">
        <v>1.2722146521745166</v>
      </c>
      <c r="G2672" s="21">
        <v>1.3172537426864088</v>
      </c>
      <c r="H2672" s="21">
        <v>4.7070276877829345E-2</v>
      </c>
      <c r="I2672" s="21">
        <v>0</v>
      </c>
      <c r="J2672" s="21">
        <v>2.8242166126697597</v>
      </c>
      <c r="K2672" s="21">
        <v>4.7070276877829345E-2</v>
      </c>
      <c r="L2672" s="21">
        <v>-0.99999999999999967</v>
      </c>
      <c r="M2672" s="21">
        <v>-0.99999999999999967</v>
      </c>
      <c r="N2672" s="21">
        <v>0.94140553755658729</v>
      </c>
      <c r="O2672" s="21">
        <v>7.4060740973239305</v>
      </c>
      <c r="P2672" s="21">
        <v>8.6817880048340873E-2</v>
      </c>
      <c r="Q2672" s="21">
        <v>33.122263200813009</v>
      </c>
      <c r="R2672" s="21">
        <v>11.025572433862465</v>
      </c>
      <c r="S2672" s="21">
        <v>0.33333333333333331</v>
      </c>
      <c r="T2672" s="21">
        <v>0.37149552724005491</v>
      </c>
      <c r="U2672" s="21">
        <v>-7.5408289912196433E-2</v>
      </c>
      <c r="V2672" s="21">
        <v>-9.9280060743457878E-3</v>
      </c>
      <c r="W2672" s="21">
        <v>22.896891508360664</v>
      </c>
      <c r="X2672" s="21">
        <v>0.31692327336773202</v>
      </c>
      <c r="Y2672" s="21">
        <v>-0.99999999999999967</v>
      </c>
      <c r="Z2672" s="21">
        <v>-0.99999999999999967</v>
      </c>
      <c r="AA2672" s="21">
        <v>95.417743412297625</v>
      </c>
      <c r="AB2672" s="21">
        <v>0.29313401792008731</v>
      </c>
      <c r="AC2672" s="21">
        <v>0.64740687725898982</v>
      </c>
      <c r="AD2672" s="21">
        <v>0.28936469422241334</v>
      </c>
      <c r="AE2672" s="21">
        <v>61.495279470074543</v>
      </c>
      <c r="AF2672" s="21">
        <v>-0.99999999999999967</v>
      </c>
      <c r="AG2672" s="21">
        <v>-0.99999999999999967</v>
      </c>
      <c r="AH2672" s="21">
        <v>-0.99999999999999967</v>
      </c>
      <c r="AI2672" s="21">
        <v>0</v>
      </c>
      <c r="AJ2672" s="21">
        <v>-9.9280060743457878E-3</v>
      </c>
      <c r="AK2672" s="21">
        <v>-4.5979682480409137E-2</v>
      </c>
      <c r="AL2672" s="21">
        <v>0.23908680783786332</v>
      </c>
      <c r="AM2672" s="21">
        <v>0.33168286768843058</v>
      </c>
      <c r="AN2672" s="21">
        <v>1.8531207838017469E-2</v>
      </c>
      <c r="AO2672" s="21">
        <v>8.0621732798087198</v>
      </c>
      <c r="AP2672" s="21">
        <v>1.6587142351397532</v>
      </c>
      <c r="AQ2672" s="21">
        <v>25.721108121030415</v>
      </c>
      <c r="AR2672" s="21">
        <v>0.6194925645868461</v>
      </c>
      <c r="AS2672" s="21">
        <v>0.36399355024556146</v>
      </c>
      <c r="AT2672" s="21">
        <v>-0.99999999999999967</v>
      </c>
      <c r="AU2672" s="21">
        <v>-0.99999999999999967</v>
      </c>
      <c r="AV2672" s="21">
        <v>12.342826176548877</v>
      </c>
      <c r="AW2672" s="21">
        <v>104.48253174476133</v>
      </c>
      <c r="AX2672" s="21">
        <v>103.48973113732676</v>
      </c>
      <c r="AY2672" s="21">
        <v>0.18327348960327944</v>
      </c>
      <c r="AZ2672" s="21">
        <v>5.4951951318057155</v>
      </c>
      <c r="BA2672" s="26">
        <v>1442.9275318483044</v>
      </c>
      <c r="CU2672" t="e">
        <v>#N/A</v>
      </c>
      <c r="CV2672" t="e">
        <v>#N/A</v>
      </c>
    </row>
    <row r="2673" spans="1:100" x14ac:dyDescent="0.25">
      <c r="A2673">
        <v>5914</v>
      </c>
      <c r="B2673" t="s">
        <v>2946</v>
      </c>
      <c r="C2673" s="26">
        <v>2</v>
      </c>
      <c r="D2673" s="21">
        <v>4.6233620504356479</v>
      </c>
      <c r="E2673" s="21">
        <v>0.198012822748935</v>
      </c>
      <c r="F2673" s="21">
        <v>0.57001083647281015</v>
      </c>
      <c r="G2673" s="21">
        <v>0.58026617867186769</v>
      </c>
      <c r="H2673" s="21">
        <v>0.17227274497852127</v>
      </c>
      <c r="I2673" s="21">
        <v>0</v>
      </c>
      <c r="J2673" s="21">
        <v>10.336364698711275</v>
      </c>
      <c r="K2673" s="21">
        <v>0.17227274497852127</v>
      </c>
      <c r="L2673" s="21">
        <v>-1</v>
      </c>
      <c r="M2673" s="21">
        <v>-1</v>
      </c>
      <c r="N2673" s="21">
        <v>3.4454548995704251</v>
      </c>
      <c r="O2673" s="21">
        <v>14.581649188392085</v>
      </c>
      <c r="P2673" s="21">
        <v>1.1706073877437844</v>
      </c>
      <c r="Q2673" s="21">
        <v>3.0242723958461699</v>
      </c>
      <c r="R2673" s="21">
        <v>0.99480988723861019</v>
      </c>
      <c r="S2673" s="21">
        <v>0.34705739126807145</v>
      </c>
      <c r="T2673" s="21">
        <v>0.35435856229558421</v>
      </c>
      <c r="U2673" s="21">
        <v>0.16452304040013907</v>
      </c>
      <c r="V2673" s="21">
        <v>1.2123664046958176E-2</v>
      </c>
      <c r="W2673" s="21">
        <v>29.802556079689086</v>
      </c>
      <c r="X2673" s="21">
        <v>1.2054652566945312</v>
      </c>
      <c r="Y2673" s="21">
        <v>-1</v>
      </c>
      <c r="Z2673" s="21">
        <v>-1</v>
      </c>
      <c r="AA2673" s="21">
        <v>53.706583482895113</v>
      </c>
      <c r="AB2673" s="21">
        <v>0.21490564054609002</v>
      </c>
      <c r="AC2673" s="21">
        <v>0.21515626190524656</v>
      </c>
      <c r="AD2673" s="21">
        <v>0.2097274497012131</v>
      </c>
      <c r="AE2673" s="21">
        <v>26.602098145299991</v>
      </c>
      <c r="AF2673" s="21">
        <v>-1</v>
      </c>
      <c r="AG2673" s="21">
        <v>-1</v>
      </c>
      <c r="AH2673" s="21">
        <v>-1</v>
      </c>
      <c r="AI2673" s="21">
        <v>6.3808864583770409E-3</v>
      </c>
      <c r="AJ2673" s="21">
        <v>1.2123664046958176E-2</v>
      </c>
      <c r="AK2673" s="21">
        <v>-2.6997882044326377E-2</v>
      </c>
      <c r="AL2673" s="21">
        <v>0.1988258390335737</v>
      </c>
      <c r="AM2673" s="21">
        <v>-3.9790652860964101E-2</v>
      </c>
      <c r="AN2673" s="21">
        <v>0.22323151307601785</v>
      </c>
      <c r="AO2673" s="21">
        <v>-0.62620661754552076</v>
      </c>
      <c r="AP2673" s="21">
        <v>6.0713679078681011</v>
      </c>
      <c r="AQ2673" s="21">
        <v>35.349522180863168</v>
      </c>
      <c r="AR2673" s="21">
        <v>0.82357597214131895</v>
      </c>
      <c r="AS2673" s="21">
        <v>1.3047904793479197</v>
      </c>
      <c r="AT2673" s="21">
        <v>-1</v>
      </c>
      <c r="AU2673" s="21">
        <v>-1</v>
      </c>
      <c r="AV2673" s="21">
        <v>1.3718691226832251</v>
      </c>
      <c r="AW2673" s="21">
        <v>67.336586654453882</v>
      </c>
      <c r="AX2673" s="21">
        <v>67.614484067418346</v>
      </c>
      <c r="AY2673" s="21">
        <v>0.26304482017042752</v>
      </c>
      <c r="AZ2673" s="21">
        <v>16.884731636038183</v>
      </c>
      <c r="BA2673" s="26">
        <v>1398.9190900695053</v>
      </c>
    </row>
    <row r="2674" spans="1:100" x14ac:dyDescent="0.25">
      <c r="A2674">
        <v>5915</v>
      </c>
      <c r="B2674" t="s">
        <v>2947</v>
      </c>
      <c r="C2674" s="26">
        <v>3</v>
      </c>
      <c r="D2674" s="21">
        <v>5.0852963197257548</v>
      </c>
      <c r="E2674" s="21">
        <v>0.56234078101381757</v>
      </c>
      <c r="F2674" s="21">
        <v>0.37184533157452926</v>
      </c>
      <c r="G2674" s="21">
        <v>0.5366669524993174</v>
      </c>
      <c r="H2674" s="21">
        <v>8.7006846312154551E-2</v>
      </c>
      <c r="I2674" s="21">
        <v>0</v>
      </c>
      <c r="J2674" s="21">
        <v>5.2204107787292742</v>
      </c>
      <c r="K2674" s="21">
        <v>8.7006846312154551E-2</v>
      </c>
      <c r="L2674" s="21">
        <v>-1</v>
      </c>
      <c r="M2674" s="21">
        <v>-1</v>
      </c>
      <c r="N2674" s="21">
        <v>1.7401369262430901</v>
      </c>
      <c r="O2674" s="21">
        <v>10.842374050954342</v>
      </c>
      <c r="P2674" s="21">
        <v>-1.6152608403989284</v>
      </c>
      <c r="Q2674" s="21">
        <v>0.62613808340158705</v>
      </c>
      <c r="R2674" s="21">
        <v>8.2821514413838032E-2</v>
      </c>
      <c r="S2674" s="21">
        <v>0.3333333333333332</v>
      </c>
      <c r="T2674" s="21">
        <v>0.37858438759149121</v>
      </c>
      <c r="U2674" s="21">
        <v>0.24900108630635567</v>
      </c>
      <c r="V2674" s="21">
        <v>0</v>
      </c>
      <c r="W2674" s="21">
        <v>34.956478436761032</v>
      </c>
      <c r="X2674" s="21">
        <v>1.6665736881973987</v>
      </c>
      <c r="Y2674" s="21">
        <v>-1</v>
      </c>
      <c r="Z2674" s="21">
        <v>-1</v>
      </c>
      <c r="AA2674" s="21">
        <v>61.499000517941568</v>
      </c>
      <c r="AB2674" s="21">
        <v>0.11751092210656065</v>
      </c>
      <c r="AC2674" s="21">
        <v>5.6642514954242495E-2</v>
      </c>
      <c r="AD2674" s="21">
        <v>0.35504057427453062</v>
      </c>
      <c r="AE2674" s="21">
        <v>26.459700566766696</v>
      </c>
      <c r="AF2674" s="21">
        <v>-1</v>
      </c>
      <c r="AG2674" s="21">
        <v>-1</v>
      </c>
      <c r="AH2674" s="21">
        <v>-1</v>
      </c>
      <c r="AI2674" s="21">
        <v>0</v>
      </c>
      <c r="AJ2674" s="21">
        <v>0</v>
      </c>
      <c r="AK2674" s="21">
        <v>-6.6900131349046904E-2</v>
      </c>
      <c r="AL2674" s="21">
        <v>8.9228721148323763E-3</v>
      </c>
      <c r="AM2674" s="21">
        <v>0.16605730159346122</v>
      </c>
      <c r="AN2674" s="21">
        <v>0.27693696570504045</v>
      </c>
      <c r="AO2674" s="21">
        <v>3.8169318830912968</v>
      </c>
      <c r="AP2674" s="21">
        <v>6.968038503200173</v>
      </c>
      <c r="AQ2674" s="21">
        <v>40.176889215490284</v>
      </c>
      <c r="AR2674" s="21">
        <v>0.96091880723118051</v>
      </c>
      <c r="AS2674" s="21">
        <v>1.7535805345095521</v>
      </c>
      <c r="AT2674" s="21">
        <v>-1</v>
      </c>
      <c r="AU2674" s="21">
        <v>-1</v>
      </c>
      <c r="AV2674" s="21">
        <v>0.6194884669131554</v>
      </c>
      <c r="AW2674" s="21">
        <v>79.309413072096092</v>
      </c>
      <c r="AX2674" s="21">
        <v>79.309413072096092</v>
      </c>
      <c r="AY2674" s="21">
        <v>-8.0251285232167555E-2</v>
      </c>
      <c r="AZ2674" s="21">
        <v>-4.6806222256424874</v>
      </c>
      <c r="BA2674" s="26">
        <v>1433.8289129686673</v>
      </c>
    </row>
    <row r="2675" spans="1:100" x14ac:dyDescent="0.25">
      <c r="A2675">
        <v>5918</v>
      </c>
      <c r="B2675" t="s">
        <v>2948</v>
      </c>
      <c r="C2675" s="26">
        <v>3</v>
      </c>
      <c r="D2675" s="21">
        <v>3.8191510173076488</v>
      </c>
      <c r="E2675" s="21">
        <v>0</v>
      </c>
      <c r="F2675" s="21">
        <v>-0.25543391790723913</v>
      </c>
      <c r="G2675" s="21">
        <v>-0.25543391790723913</v>
      </c>
      <c r="H2675" s="21">
        <v>0.28774513994328998</v>
      </c>
      <c r="I2675" s="21">
        <v>0</v>
      </c>
      <c r="J2675" s="21">
        <v>17.264708396597406</v>
      </c>
      <c r="K2675" s="21">
        <v>0.28774513994328998</v>
      </c>
      <c r="L2675" s="21">
        <v>-0.99999999999999956</v>
      </c>
      <c r="M2675" s="21">
        <v>-0.99999999999999956</v>
      </c>
      <c r="N2675" s="21">
        <v>5.7549027988657944</v>
      </c>
      <c r="O2675" s="21">
        <v>20.828425495997809</v>
      </c>
      <c r="P2675" s="21">
        <v>-0.97109452098699178</v>
      </c>
      <c r="Q2675" s="21">
        <v>-0.46512491633921016</v>
      </c>
      <c r="R2675" s="21">
        <v>-0.29031054619009738</v>
      </c>
      <c r="S2675" s="21">
        <v>0.33333333333333343</v>
      </c>
      <c r="T2675" s="21">
        <v>0.37132695372228652</v>
      </c>
      <c r="U2675" s="21">
        <v>0.21922381841843724</v>
      </c>
      <c r="V2675" s="21">
        <v>-5.9519569626980467E-3</v>
      </c>
      <c r="W2675" s="21">
        <v>25.20748034272275</v>
      </c>
      <c r="X2675" s="21">
        <v>1.2960922993988431</v>
      </c>
      <c r="Y2675" s="21">
        <v>-0.99999999999999956</v>
      </c>
      <c r="Z2675" s="21">
        <v>-0.99999999999999956</v>
      </c>
      <c r="AA2675" s="21">
        <v>37.011501764414028</v>
      </c>
      <c r="AB2675" s="21">
        <v>0.20001223053353423</v>
      </c>
      <c r="AC2675" s="21">
        <v>-0.16110764020574173</v>
      </c>
      <c r="AD2675" s="21">
        <v>0.20298204902983463</v>
      </c>
      <c r="AE2675" s="21">
        <v>12.094331967881377</v>
      </c>
      <c r="AF2675" s="21">
        <v>-0.99999999999999956</v>
      </c>
      <c r="AG2675" s="21">
        <v>-0.99999999999999956</v>
      </c>
      <c r="AH2675" s="21">
        <v>-0.99999999999999956</v>
      </c>
      <c r="AI2675" s="21">
        <v>-1.0828966781793264E-2</v>
      </c>
      <c r="AJ2675" s="21">
        <v>-5.9519569626980467E-3</v>
      </c>
      <c r="AK2675" s="21">
        <v>7.7796349669329162E-3</v>
      </c>
      <c r="AL2675" s="21">
        <v>0.67332329977024941</v>
      </c>
      <c r="AM2675" s="21">
        <v>-0.11014311538370999</v>
      </c>
      <c r="AN2675" s="21">
        <v>0.19438512176871017</v>
      </c>
      <c r="AO2675" s="21">
        <v>-2.7146797097580859</v>
      </c>
      <c r="AP2675" s="21">
        <v>8.2262445430690025</v>
      </c>
      <c r="AQ2675" s="21">
        <v>42.472188739320153</v>
      </c>
      <c r="AR2675" s="21">
        <v>0.91793214851135907</v>
      </c>
      <c r="AS2675" s="21">
        <v>1.5838374393421322</v>
      </c>
      <c r="AT2675" s="21">
        <v>-0.99999999999999956</v>
      </c>
      <c r="AU2675" s="21">
        <v>-0.99999999999999956</v>
      </c>
      <c r="AV2675" s="21">
        <v>-0.54574446409733623</v>
      </c>
      <c r="AW2675" s="21">
        <v>66.066171803480813</v>
      </c>
      <c r="AX2675" s="21">
        <v>65.254396771575159</v>
      </c>
      <c r="AY2675" s="21">
        <v>0.10164536949734521</v>
      </c>
      <c r="AZ2675" s="21">
        <v>2.3928317704326609</v>
      </c>
      <c r="BA2675" s="26">
        <v>1387.9858813877574</v>
      </c>
    </row>
    <row r="2676" spans="1:100" x14ac:dyDescent="0.25">
      <c r="A2676">
        <v>5919</v>
      </c>
      <c r="B2676" t="s">
        <v>2949</v>
      </c>
      <c r="C2676" s="26">
        <v>3</v>
      </c>
      <c r="D2676" s="21">
        <v>0.38849009893129199</v>
      </c>
      <c r="E2676" s="21">
        <v>0</v>
      </c>
      <c r="F2676" s="21">
        <v>-3.0111931794669453E-2</v>
      </c>
      <c r="G2676" s="21">
        <v>-3.0111931794669453E-2</v>
      </c>
      <c r="H2676" s="21">
        <v>-8.4578860917720822E-2</v>
      </c>
      <c r="I2676" s="21">
        <v>0</v>
      </c>
      <c r="J2676" s="21">
        <v>-5.0747316550632489</v>
      </c>
      <c r="K2676" s="21">
        <v>-8.4578860917720822E-2</v>
      </c>
      <c r="L2676" s="21">
        <v>-0.99999999999999911</v>
      </c>
      <c r="M2676" s="21">
        <v>-0.99999999999999911</v>
      </c>
      <c r="N2676" s="21">
        <v>-1.6915772183544171</v>
      </c>
      <c r="O2676" s="21">
        <v>-4.7163534879266296</v>
      </c>
      <c r="P2676" s="21">
        <v>0.12153206687653087</v>
      </c>
      <c r="Q2676" s="21">
        <v>-3.5059821656968988</v>
      </c>
      <c r="R2676" s="21">
        <v>-1.3038875134737544</v>
      </c>
      <c r="S2676" s="21">
        <v>0.3333333333333332</v>
      </c>
      <c r="T2676" s="21">
        <v>0.37675323832257007</v>
      </c>
      <c r="U2676" s="21">
        <v>4.6589494435032783E-2</v>
      </c>
      <c r="V2676" s="21">
        <v>-1.1500582349261506E-2</v>
      </c>
      <c r="W2676" s="21">
        <v>33.190173786375816</v>
      </c>
      <c r="X2676" s="21">
        <v>0.9554398212074221</v>
      </c>
      <c r="Y2676" s="21">
        <v>-0.99999999999999911</v>
      </c>
      <c r="Z2676" s="21">
        <v>-0.99999999999999911</v>
      </c>
      <c r="AA2676" s="21">
        <v>41.851208964974234</v>
      </c>
      <c r="AB2676" s="21">
        <v>-1.2815251919557621E-2</v>
      </c>
      <c r="AC2676" s="21">
        <v>0.11220435082571246</v>
      </c>
      <c r="AD2676" s="21">
        <v>9.9909354935288769E-2</v>
      </c>
      <c r="AE2676" s="21">
        <v>9.9649226920721752</v>
      </c>
      <c r="AF2676" s="21">
        <v>-0.99999999999999911</v>
      </c>
      <c r="AG2676" s="21">
        <v>-0.99999999999999911</v>
      </c>
      <c r="AH2676" s="21">
        <v>-0.99999999999999911</v>
      </c>
      <c r="AI2676" s="21">
        <v>-1.1813910025940916E-2</v>
      </c>
      <c r="AJ2676" s="21">
        <v>-1.1500582349261506E-2</v>
      </c>
      <c r="AK2676" s="21">
        <v>4.6714318729363144E-2</v>
      </c>
      <c r="AL2676" s="21">
        <v>2.1627820527099929E-3</v>
      </c>
      <c r="AM2676" s="21">
        <v>-0.13574672791783743</v>
      </c>
      <c r="AN2676" s="21">
        <v>-0.26684424020516012</v>
      </c>
      <c r="AO2676" s="21">
        <v>-3.1600966042991194</v>
      </c>
      <c r="AP2676" s="21">
        <v>-6.6602920948654525</v>
      </c>
      <c r="AQ2676" s="21">
        <v>28.115442131312566</v>
      </c>
      <c r="AR2676" s="21">
        <v>0.74517548374167397</v>
      </c>
      <c r="AS2676" s="21">
        <v>0.8708609602897015</v>
      </c>
      <c r="AT2676" s="21">
        <v>-0.99999999999999911</v>
      </c>
      <c r="AU2676" s="21">
        <v>-0.99999999999999911</v>
      </c>
      <c r="AV2676" s="21">
        <v>-1.3339994452684241</v>
      </c>
      <c r="AW2676" s="21">
        <v>30.474563382182136</v>
      </c>
      <c r="AX2676" s="21">
        <v>29.088226946737176</v>
      </c>
      <c r="AY2676" s="21">
        <v>-1.6847892586643549E-2</v>
      </c>
      <c r="AZ2676" s="21">
        <v>-33.276650656524758</v>
      </c>
      <c r="BA2676" s="26">
        <v>1324.836688977676</v>
      </c>
      <c r="CU2676" t="e">
        <v>#N/A</v>
      </c>
      <c r="CV2676" t="e">
        <v>#N/A</v>
      </c>
    </row>
    <row r="2677" spans="1:100" x14ac:dyDescent="0.25">
      <c r="A2677">
        <v>5920</v>
      </c>
      <c r="B2677" t="s">
        <v>2950</v>
      </c>
      <c r="C2677" s="26">
        <v>3</v>
      </c>
      <c r="D2677" s="21">
        <v>4.3789899475844916</v>
      </c>
      <c r="E2677" s="21">
        <v>0</v>
      </c>
      <c r="F2677" s="21">
        <v>1.5461812552931751</v>
      </c>
      <c r="G2677" s="21">
        <v>1.5461812552931751</v>
      </c>
      <c r="H2677" s="21">
        <v>0.39507529230226479</v>
      </c>
      <c r="I2677" s="21">
        <v>0</v>
      </c>
      <c r="J2677" s="21">
        <v>23.704517538135896</v>
      </c>
      <c r="K2677" s="21">
        <v>0.39507529230226479</v>
      </c>
      <c r="L2677" s="21">
        <v>-0.99999999999999967</v>
      </c>
      <c r="M2677" s="21">
        <v>-0.99999999999999967</v>
      </c>
      <c r="N2677" s="21">
        <v>7.9015058460453016</v>
      </c>
      <c r="O2677" s="21">
        <v>29.629688741013545</v>
      </c>
      <c r="P2677" s="21">
        <v>0.21066819743659559</v>
      </c>
      <c r="Q2677" s="21">
        <v>-0.27891656293275452</v>
      </c>
      <c r="R2677" s="21">
        <v>-8.5403704772430172E-2</v>
      </c>
      <c r="S2677" s="21">
        <v>0.33333333333333309</v>
      </c>
      <c r="T2677" s="21">
        <v>0.3389099528280613</v>
      </c>
      <c r="U2677" s="21">
        <v>-5.5225285897365251E-2</v>
      </c>
      <c r="V2677" s="21">
        <v>0</v>
      </c>
      <c r="W2677" s="21">
        <v>8.8777083184705763</v>
      </c>
      <c r="X2677" s="21">
        <v>6.1843469764396808E-2</v>
      </c>
      <c r="Y2677" s="21">
        <v>-0.99999999999999967</v>
      </c>
      <c r="Z2677" s="21">
        <v>-0.99999999999999967</v>
      </c>
      <c r="AA2677" s="21">
        <v>46.708257252523211</v>
      </c>
      <c r="AB2677" s="21">
        <v>8.3314616040579728E-2</v>
      </c>
      <c r="AC2677" s="21">
        <v>0.37512980897383325</v>
      </c>
      <c r="AD2677" s="21">
        <v>0.29987462776208879</v>
      </c>
      <c r="AE2677" s="21">
        <v>37.915952638825061</v>
      </c>
      <c r="AF2677" s="21">
        <v>-0.99999999999999967</v>
      </c>
      <c r="AG2677" s="21">
        <v>-0.99999999999999967</v>
      </c>
      <c r="AH2677" s="21">
        <v>-0.99999999999999967</v>
      </c>
      <c r="AI2677" s="21">
        <v>0</v>
      </c>
      <c r="AJ2677" s="21">
        <v>0</v>
      </c>
      <c r="AK2677" s="21">
        <v>-2.0088230963009098E-2</v>
      </c>
      <c r="AL2677" s="21">
        <v>0.13160280642437766</v>
      </c>
      <c r="AM2677" s="21">
        <v>-0.23144677923828116</v>
      </c>
      <c r="AN2677" s="21">
        <v>0.1673973774188631</v>
      </c>
      <c r="AO2677" s="21">
        <v>-5.8866106357720742</v>
      </c>
      <c r="AP2677" s="21">
        <v>4.8429484675934651</v>
      </c>
      <c r="AQ2677" s="21">
        <v>32.582225856606485</v>
      </c>
      <c r="AR2677" s="21">
        <v>0.61701800026402909</v>
      </c>
      <c r="AS2677" s="21">
        <v>0.45691876206666182</v>
      </c>
      <c r="AT2677" s="21">
        <v>-0.99999999999999967</v>
      </c>
      <c r="AU2677" s="21">
        <v>-0.99999999999999967</v>
      </c>
      <c r="AV2677" s="21">
        <v>1.4607775505207443</v>
      </c>
      <c r="AW2677" s="21">
        <v>81.180894461130265</v>
      </c>
      <c r="AX2677" s="21">
        <v>81.180894461130265</v>
      </c>
      <c r="AY2677" s="21">
        <v>-6.200762536902274E-2</v>
      </c>
      <c r="AZ2677" s="21">
        <v>-15.367040131846434</v>
      </c>
      <c r="BA2677" s="26">
        <v>1489.4222098128507</v>
      </c>
      <c r="CU2677" t="e">
        <v>#N/A</v>
      </c>
      <c r="CV2677" t="e">
        <v>#N/A</v>
      </c>
    </row>
    <row r="2678" spans="1:100" x14ac:dyDescent="0.25">
      <c r="A2678">
        <v>5921</v>
      </c>
      <c r="B2678" t="s">
        <v>2951</v>
      </c>
      <c r="C2678" s="26">
        <v>3</v>
      </c>
      <c r="D2678" s="21">
        <v>4.9126481113973304</v>
      </c>
      <c r="E2678" s="21">
        <v>0</v>
      </c>
      <c r="F2678" s="21">
        <v>-0.12186164591452536</v>
      </c>
      <c r="G2678" s="21">
        <v>-0.12186164591452536</v>
      </c>
      <c r="H2678" s="21">
        <v>0.18005797463978407</v>
      </c>
      <c r="I2678" s="21">
        <v>0</v>
      </c>
      <c r="J2678" s="21">
        <v>10.803478478387046</v>
      </c>
      <c r="K2678" s="21">
        <v>0.18005797463978407</v>
      </c>
      <c r="L2678" s="21">
        <v>-1.0000000000000009</v>
      </c>
      <c r="M2678" s="21">
        <v>-1.0000000000000009</v>
      </c>
      <c r="N2678" s="21">
        <v>3.6011594927956798</v>
      </c>
      <c r="O2678" s="21">
        <v>15.594264943869847</v>
      </c>
      <c r="P2678" s="21">
        <v>-0.54854120806081053</v>
      </c>
      <c r="Q2678" s="21">
        <v>-0.733433746454351</v>
      </c>
      <c r="R2678" s="21">
        <v>-0.26396447273234536</v>
      </c>
      <c r="S2678" s="21">
        <v>0.33333333333333343</v>
      </c>
      <c r="T2678" s="21">
        <v>0.36365930805439678</v>
      </c>
      <c r="U2678" s="21">
        <v>0.1881724525922534</v>
      </c>
      <c r="V2678" s="21">
        <v>0</v>
      </c>
      <c r="W2678" s="21">
        <v>28.204284773607977</v>
      </c>
      <c r="X2678" s="21">
        <v>1.299950451838022</v>
      </c>
      <c r="Y2678" s="21">
        <v>-1.0000000000000009</v>
      </c>
      <c r="Z2678" s="21">
        <v>-1.0000000000000009</v>
      </c>
      <c r="AA2678" s="21">
        <v>21.560583112511353</v>
      </c>
      <c r="AB2678" s="21">
        <v>0.18334865405504136</v>
      </c>
      <c r="AC2678" s="21">
        <v>-0.13909539285449929</v>
      </c>
      <c r="AD2678" s="21">
        <v>-0.17184800496782734</v>
      </c>
      <c r="AE2678" s="21">
        <v>-6.3797371883642668</v>
      </c>
      <c r="AF2678" s="21">
        <v>-1.0000000000000009</v>
      </c>
      <c r="AG2678" s="21">
        <v>-1.0000000000000009</v>
      </c>
      <c r="AH2678" s="21">
        <v>-1.0000000000000009</v>
      </c>
      <c r="AI2678" s="21">
        <v>0</v>
      </c>
      <c r="AJ2678" s="21">
        <v>0</v>
      </c>
      <c r="AK2678" s="21">
        <v>0.77003237149979742</v>
      </c>
      <c r="AL2678" s="21">
        <v>9.8887930145805936E-2</v>
      </c>
      <c r="AM2678" s="21">
        <v>9.6853691471661285E-2</v>
      </c>
      <c r="AN2678" s="21">
        <v>0.40133616495684798</v>
      </c>
      <c r="AO2678" s="21">
        <v>6.2715041442905193</v>
      </c>
      <c r="AP2678" s="21">
        <v>10.527843774650234</v>
      </c>
      <c r="AQ2678" s="21">
        <v>39.007763251995001</v>
      </c>
      <c r="AR2678" s="21">
        <v>0.88516509397998333</v>
      </c>
      <c r="AS2678" s="21">
        <v>1.4800084264778057</v>
      </c>
      <c r="AT2678" s="21">
        <v>-1.0000000000000009</v>
      </c>
      <c r="AU2678" s="21">
        <v>-1.0000000000000009</v>
      </c>
      <c r="AV2678" s="21">
        <v>-0.38582611864687066</v>
      </c>
      <c r="AW2678" s="21">
        <v>47.682691831031441</v>
      </c>
      <c r="AX2678" s="21">
        <v>47.682691831031441</v>
      </c>
      <c r="AY2678" s="21">
        <v>0.19104226615512448</v>
      </c>
      <c r="AZ2678" s="21">
        <v>-24.781687052933808</v>
      </c>
      <c r="BA2678" s="26">
        <v>1338.3055468633816</v>
      </c>
    </row>
    <row r="2679" spans="1:100" x14ac:dyDescent="0.25">
      <c r="A2679">
        <v>5923</v>
      </c>
      <c r="B2679" t="s">
        <v>2952</v>
      </c>
      <c r="C2679" s="26">
        <v>2</v>
      </c>
      <c r="D2679" s="21">
        <v>3.5916779933525365</v>
      </c>
      <c r="E2679" s="21">
        <v>-3.1153175819100855E-2</v>
      </c>
      <c r="F2679" s="21">
        <v>-6.3753307643710233E-4</v>
      </c>
      <c r="G2679" s="21">
        <v>7.0264413609187337E-3</v>
      </c>
      <c r="H2679" s="21">
        <v>5.3681157974166831E-2</v>
      </c>
      <c r="I2679" s="21">
        <v>0</v>
      </c>
      <c r="J2679" s="21">
        <v>3.2208694784500098</v>
      </c>
      <c r="K2679" s="21">
        <v>5.3681157974166831E-2</v>
      </c>
      <c r="L2679" s="21">
        <v>-1</v>
      </c>
      <c r="M2679" s="21">
        <v>-1</v>
      </c>
      <c r="N2679" s="21">
        <v>1.0736231594833365</v>
      </c>
      <c r="O2679" s="21">
        <v>7.190510062731974</v>
      </c>
      <c r="P2679" s="21">
        <v>1.0004099237220343E-2</v>
      </c>
      <c r="Q2679" s="21">
        <v>0.3116411972011891</v>
      </c>
      <c r="R2679" s="21">
        <v>0.10385050198692489</v>
      </c>
      <c r="S2679" s="21">
        <v>0.32488923480877696</v>
      </c>
      <c r="T2679" s="21">
        <v>0.26076416064764757</v>
      </c>
      <c r="U2679" s="21">
        <v>4.8626861087169737E-2</v>
      </c>
      <c r="V2679" s="21">
        <v>-3.20111868013317E-3</v>
      </c>
      <c r="W2679" s="21">
        <v>22.48786420888268</v>
      </c>
      <c r="X2679" s="21">
        <v>0.668564776957291</v>
      </c>
      <c r="Y2679" s="21">
        <v>-1</v>
      </c>
      <c r="Z2679" s="21">
        <v>-1</v>
      </c>
      <c r="AA2679" s="21">
        <v>38.646811058343587</v>
      </c>
      <c r="AB2679" s="21">
        <v>8.4906468360456955E-2</v>
      </c>
      <c r="AC2679" s="21">
        <v>8.5107755344337011E-2</v>
      </c>
      <c r="AD2679" s="21">
        <v>8.0795742906229207E-2</v>
      </c>
      <c r="AE2679" s="21">
        <v>14.625731428493859</v>
      </c>
      <c r="AF2679" s="21">
        <v>-1</v>
      </c>
      <c r="AG2679" s="21">
        <v>-1</v>
      </c>
      <c r="AH2679" s="21">
        <v>-1</v>
      </c>
      <c r="AI2679" s="21">
        <v>-2.0223448119686405E-3</v>
      </c>
      <c r="AJ2679" s="21">
        <v>-3.20111868013317E-3</v>
      </c>
      <c r="AK2679" s="21">
        <v>0.12961759867373585</v>
      </c>
      <c r="AL2679" s="21">
        <v>4.2210358315511488E-2</v>
      </c>
      <c r="AM2679" s="21">
        <v>0.14262305797996352</v>
      </c>
      <c r="AN2679" s="21">
        <v>4.0817802235090246E-2</v>
      </c>
      <c r="AO2679" s="21">
        <v>4.0187609214529996</v>
      </c>
      <c r="AP2679" s="21">
        <v>1.4264003688695812</v>
      </c>
      <c r="AQ2679" s="21">
        <v>27.562516418341119</v>
      </c>
      <c r="AR2679" s="21">
        <v>0.65216873299270706</v>
      </c>
      <c r="AS2679" s="21">
        <v>0.75048097413360748</v>
      </c>
      <c r="AT2679" s="21">
        <v>-1</v>
      </c>
      <c r="AU2679" s="21">
        <v>-1</v>
      </c>
      <c r="AV2679" s="21">
        <v>0.18953014259699341</v>
      </c>
      <c r="AW2679" s="21">
        <v>49.981300757010381</v>
      </c>
      <c r="AX2679" s="21">
        <v>50.031832859792267</v>
      </c>
      <c r="AY2679" s="21">
        <v>0.12936257660750466</v>
      </c>
      <c r="AZ2679" s="21">
        <v>-6.5353975634215846</v>
      </c>
      <c r="BA2679" s="26">
        <v>1405.9962088943257</v>
      </c>
    </row>
    <row r="2680" spans="1:100" x14ac:dyDescent="0.25">
      <c r="A2680">
        <v>5924</v>
      </c>
      <c r="B2680" t="s">
        <v>2953</v>
      </c>
      <c r="C2680" s="26">
        <v>3</v>
      </c>
      <c r="D2680" s="21">
        <v>4.5443728059276456</v>
      </c>
      <c r="E2680" s="21">
        <v>-2.9433337019918966E-2</v>
      </c>
      <c r="F2680" s="21">
        <v>-0.84528152563513426</v>
      </c>
      <c r="G2680" s="21">
        <v>-0.84528152563513426</v>
      </c>
      <c r="H2680" s="21">
        <v>-0.31961350518708109</v>
      </c>
      <c r="I2680" s="21">
        <v>0</v>
      </c>
      <c r="J2680" s="21">
        <v>-19.176810311224862</v>
      </c>
      <c r="K2680" s="21">
        <v>-0.31961350518708109</v>
      </c>
      <c r="L2680" s="21">
        <v>-1.0000000000000013</v>
      </c>
      <c r="M2680" s="21">
        <v>-1.0000000000000013</v>
      </c>
      <c r="N2680" s="21">
        <v>-6.3922701037416232</v>
      </c>
      <c r="O2680" s="21">
        <v>-15.477719030932347</v>
      </c>
      <c r="P2680" s="21">
        <v>-1.5554429207529921</v>
      </c>
      <c r="Q2680" s="21">
        <v>-2.2913380713771385</v>
      </c>
      <c r="R2680" s="21">
        <v>-0.87909129074504555</v>
      </c>
      <c r="S2680" s="21">
        <v>0.34415865314622918</v>
      </c>
      <c r="T2680" s="21">
        <v>0.44681490503508692</v>
      </c>
      <c r="U2680" s="21">
        <v>-1.0699529062007947E-2</v>
      </c>
      <c r="V2680" s="21">
        <v>0</v>
      </c>
      <c r="W2680" s="21">
        <v>43.995501372255575</v>
      </c>
      <c r="X2680" s="21">
        <v>1.1812705188221182</v>
      </c>
      <c r="Y2680" s="21">
        <v>-1.0000000000000013</v>
      </c>
      <c r="Z2680" s="21">
        <v>-1.0000000000000013</v>
      </c>
      <c r="AA2680" s="21">
        <v>58.118536567402877</v>
      </c>
      <c r="AB2680" s="21">
        <v>5.1210419777913803E-2</v>
      </c>
      <c r="AC2680" s="21">
        <v>0.21233837924831947</v>
      </c>
      <c r="AD2680" s="21">
        <v>3.6493730691613976E-2</v>
      </c>
      <c r="AE2680" s="21">
        <v>15.002126485892367</v>
      </c>
      <c r="AF2680" s="21">
        <v>-1.0000000000000013</v>
      </c>
      <c r="AG2680" s="21">
        <v>-1.0000000000000013</v>
      </c>
      <c r="AH2680" s="21">
        <v>-1.0000000000000013</v>
      </c>
      <c r="AI2680" s="21">
        <v>-5.9259312188380292E-2</v>
      </c>
      <c r="AJ2680" s="21">
        <v>0</v>
      </c>
      <c r="AK2680" s="21">
        <v>0.15234259469236613</v>
      </c>
      <c r="AL2680" s="21">
        <v>-6.8360170678803858E-2</v>
      </c>
      <c r="AM2680" s="21">
        <v>0.40842972381019066</v>
      </c>
      <c r="AN2680" s="21">
        <v>-2.233825477416063E-2</v>
      </c>
      <c r="AO2680" s="21">
        <v>10.972456068716594</v>
      </c>
      <c r="AP2680" s="21">
        <v>-0.90025722274803466</v>
      </c>
      <c r="AQ2680" s="21">
        <v>24.818691061030691</v>
      </c>
      <c r="AR2680" s="21">
        <v>0.7802740291193081</v>
      </c>
      <c r="AS2680" s="21">
        <v>0.86165701363503699</v>
      </c>
      <c r="AT2680" s="21">
        <v>-1.0000000000000013</v>
      </c>
      <c r="AU2680" s="21">
        <v>-1.0000000000000013</v>
      </c>
      <c r="AV2680" s="21">
        <v>-1.7243728163801799</v>
      </c>
      <c r="AW2680" s="21">
        <v>41.740560313722497</v>
      </c>
      <c r="AX2680" s="21">
        <v>40.555374069954894</v>
      </c>
      <c r="AY2680" s="21">
        <v>-6.9112852018909238E-4</v>
      </c>
      <c r="AZ2680" s="21">
        <v>-31.310016192629714</v>
      </c>
      <c r="BA2680" s="26">
        <v>1406.2059130502917</v>
      </c>
    </row>
    <row r="2681" spans="1:100" x14ac:dyDescent="0.25">
      <c r="A2681">
        <v>5926</v>
      </c>
      <c r="B2681" t="s">
        <v>2954</v>
      </c>
      <c r="C2681" s="26">
        <v>3</v>
      </c>
      <c r="D2681" s="21">
        <v>4.2976970161248094</v>
      </c>
      <c r="E2681" s="21">
        <v>2.4450910835934047E-2</v>
      </c>
      <c r="F2681" s="21">
        <v>1.1473331610288047</v>
      </c>
      <c r="G2681" s="21">
        <v>1.151656231327514</v>
      </c>
      <c r="H2681" s="21">
        <v>-6.2536898826115348E-3</v>
      </c>
      <c r="I2681" s="21">
        <v>0</v>
      </c>
      <c r="J2681" s="21">
        <v>-0.37522139295669277</v>
      </c>
      <c r="K2681" s="21">
        <v>-6.2536898826115348E-3</v>
      </c>
      <c r="L2681" s="21">
        <v>-1.0000000000000002</v>
      </c>
      <c r="M2681" s="21">
        <v>-1.0000000000000002</v>
      </c>
      <c r="N2681" s="21">
        <v>-0.12507379765223098</v>
      </c>
      <c r="O2681" s="21">
        <v>5.0741318544956355</v>
      </c>
      <c r="P2681" s="21">
        <v>4.2122431793240107</v>
      </c>
      <c r="Q2681" s="21">
        <v>-0.11520843477666458</v>
      </c>
      <c r="R2681" s="21">
        <v>0.36057786123395413</v>
      </c>
      <c r="S2681" s="21">
        <v>0.33333333333333337</v>
      </c>
      <c r="T2681" s="21">
        <v>0.37462541625928769</v>
      </c>
      <c r="U2681" s="21">
        <v>2.3288015249559976E-2</v>
      </c>
      <c r="V2681" s="21">
        <v>0</v>
      </c>
      <c r="W2681" s="21">
        <v>29.500018188991707</v>
      </c>
      <c r="X2681" s="21">
        <v>0.84938575920780801</v>
      </c>
      <c r="Y2681" s="21">
        <v>-1.0000000000000002</v>
      </c>
      <c r="Z2681" s="21">
        <v>-1.0000000000000002</v>
      </c>
      <c r="AA2681" s="21">
        <v>41.693123619388594</v>
      </c>
      <c r="AB2681" s="21">
        <v>-5.1011461894740567E-2</v>
      </c>
      <c r="AC2681" s="21">
        <v>0.24486117313809122</v>
      </c>
      <c r="AD2681" s="21">
        <v>4.2800840139908328E-2</v>
      </c>
      <c r="AE2681" s="21">
        <v>11.832527569162949</v>
      </c>
      <c r="AF2681" s="21">
        <v>-1.0000000000000002</v>
      </c>
      <c r="AG2681" s="21">
        <v>-1.0000000000000002</v>
      </c>
      <c r="AH2681" s="21">
        <v>-1.0000000000000002</v>
      </c>
      <c r="AI2681" s="21">
        <v>-2.0252961622214327E-3</v>
      </c>
      <c r="AJ2681" s="21">
        <v>0</v>
      </c>
      <c r="AK2681" s="21">
        <v>-1.1422200974022844E-3</v>
      </c>
      <c r="AL2681" s="21">
        <v>-0.22196419859144764</v>
      </c>
      <c r="AM2681" s="21">
        <v>-2.8170631101988856E-2</v>
      </c>
      <c r="AN2681" s="21">
        <v>-0.13623576369139698</v>
      </c>
      <c r="AO2681" s="21">
        <v>-0.70997687803673304</v>
      </c>
      <c r="AP2681" s="21">
        <v>-4.5157150852421619</v>
      </c>
      <c r="AQ2681" s="21">
        <v>29.124796796035003</v>
      </c>
      <c r="AR2681" s="21">
        <v>0.73124676484218076</v>
      </c>
      <c r="AS2681" s="21">
        <v>0.84313206932519646</v>
      </c>
      <c r="AT2681" s="21">
        <v>-1.0000000000000002</v>
      </c>
      <c r="AU2681" s="21">
        <v>-1.0000000000000002</v>
      </c>
      <c r="AV2681" s="21">
        <v>1.5122340925614683</v>
      </c>
      <c r="AW2681" s="21">
        <v>42.251540388642056</v>
      </c>
      <c r="AX2681" s="21">
        <v>42.211034465397631</v>
      </c>
      <c r="AY2681" s="21">
        <v>0.17900282297309242</v>
      </c>
      <c r="AZ2681" s="21">
        <v>-4.1807392200723816</v>
      </c>
      <c r="BA2681" s="26">
        <v>1428.2138479000025</v>
      </c>
    </row>
    <row r="2682" spans="1:100" x14ac:dyDescent="0.25">
      <c r="A2682">
        <v>5927</v>
      </c>
      <c r="B2682" t="s">
        <v>2955</v>
      </c>
      <c r="C2682" s="26">
        <v>3</v>
      </c>
      <c r="D2682" s="21">
        <v>2.8162470420637962</v>
      </c>
      <c r="E2682" s="21">
        <v>8.2093681363486631E-3</v>
      </c>
      <c r="F2682" s="21">
        <v>0.23687135138283966</v>
      </c>
      <c r="G2682" s="21">
        <v>0.23687135138283966</v>
      </c>
      <c r="H2682" s="21">
        <v>0.3397164010417732</v>
      </c>
      <c r="I2682" s="21">
        <v>0</v>
      </c>
      <c r="J2682" s="21">
        <v>20.382984062506385</v>
      </c>
      <c r="K2682" s="21">
        <v>0.3397164010417732</v>
      </c>
      <c r="L2682" s="21">
        <v>-1</v>
      </c>
      <c r="M2682" s="21">
        <v>-1</v>
      </c>
      <c r="N2682" s="21">
        <v>6.7943280208354571</v>
      </c>
      <c r="O2682" s="21">
        <v>23.436102455953009</v>
      </c>
      <c r="P2682" s="21">
        <v>1.1478851521785927</v>
      </c>
      <c r="Q2682" s="21">
        <v>-0.42712195447440404</v>
      </c>
      <c r="R2682" s="21">
        <v>-6.9983034772616859E-2</v>
      </c>
      <c r="S2682" s="21">
        <v>0.33333333333333365</v>
      </c>
      <c r="T2682" s="21">
        <v>0.37715672502629055</v>
      </c>
      <c r="U2682" s="21">
        <v>0.52112494891077443</v>
      </c>
      <c r="V2682" s="21">
        <v>9.3974259536413973E-2</v>
      </c>
      <c r="W2682" s="21">
        <v>39.434914630601561</v>
      </c>
      <c r="X2682" s="21">
        <v>3.0556771055601879</v>
      </c>
      <c r="Y2682" s="21">
        <v>-1</v>
      </c>
      <c r="Z2682" s="21">
        <v>-1</v>
      </c>
      <c r="AA2682" s="21">
        <v>103.52189358868883</v>
      </c>
      <c r="AB2682" s="21">
        <v>0.39085091316521625</v>
      </c>
      <c r="AC2682" s="21">
        <v>0.44365342929325008</v>
      </c>
      <c r="AD2682" s="21">
        <v>0.44863489739873019</v>
      </c>
      <c r="AE2682" s="21">
        <v>64.156961992859848</v>
      </c>
      <c r="AF2682" s="21">
        <v>-1</v>
      </c>
      <c r="AG2682" s="21">
        <v>-1</v>
      </c>
      <c r="AH2682" s="21">
        <v>-1</v>
      </c>
      <c r="AI2682" s="21">
        <v>0</v>
      </c>
      <c r="AJ2682" s="21">
        <v>9.3974259536413973E-2</v>
      </c>
      <c r="AK2682" s="21">
        <v>-0.13001495390660903</v>
      </c>
      <c r="AL2682" s="21">
        <v>-1.069462224157189E-2</v>
      </c>
      <c r="AM2682" s="21">
        <v>-3.5183962811919621E-3</v>
      </c>
      <c r="AN2682" s="21">
        <v>0.48693364233674813</v>
      </c>
      <c r="AO2682" s="21">
        <v>-0.73803467656284227</v>
      </c>
      <c r="AP2682" s="21">
        <v>12.119867947210839</v>
      </c>
      <c r="AQ2682" s="21">
        <v>59.817898693107978</v>
      </c>
      <c r="AR2682" s="21">
        <v>1.3255892668068119</v>
      </c>
      <c r="AS2682" s="21">
        <v>3.3953935066019629</v>
      </c>
      <c r="AT2682" s="21">
        <v>-1</v>
      </c>
      <c r="AU2682" s="21">
        <v>-1</v>
      </c>
      <c r="AV2682" s="21">
        <v>0.16688831661022285</v>
      </c>
      <c r="AW2682" s="21">
        <v>139.07786399185264</v>
      </c>
      <c r="AX2682" s="21">
        <v>148.47528994549398</v>
      </c>
      <c r="AY2682" s="21">
        <v>0.40420226857571462</v>
      </c>
      <c r="AZ2682" s="21">
        <v>79.29987713682354</v>
      </c>
      <c r="BA2682" s="26">
        <v>1609.049260646472</v>
      </c>
    </row>
    <row r="2683" spans="1:100" x14ac:dyDescent="0.25">
      <c r="A2683">
        <v>5928</v>
      </c>
      <c r="B2683" t="s">
        <v>2956</v>
      </c>
      <c r="C2683" s="26">
        <v>3</v>
      </c>
      <c r="D2683" s="21">
        <v>6.004715304933212</v>
      </c>
      <c r="E2683" s="21">
        <v>0</v>
      </c>
      <c r="F2683" s="21">
        <v>4.0457584155109465E-2</v>
      </c>
      <c r="G2683" s="21">
        <v>4.0457584155109465E-2</v>
      </c>
      <c r="H2683" s="21">
        <v>0.21827836158801839</v>
      </c>
      <c r="I2683" s="21">
        <v>0</v>
      </c>
      <c r="J2683" s="21">
        <v>13.096701695281105</v>
      </c>
      <c r="K2683" s="21">
        <v>0.21827836158801839</v>
      </c>
      <c r="L2683" s="21">
        <v>-0.99999999999999978</v>
      </c>
      <c r="M2683" s="21">
        <v>-0.99999999999999978</v>
      </c>
      <c r="N2683" s="21">
        <v>4.3655672317603678</v>
      </c>
      <c r="O2683" s="21">
        <v>19.141874584369422</v>
      </c>
      <c r="P2683" s="21">
        <v>0</v>
      </c>
      <c r="Q2683" s="21">
        <v>1.7215052538015119</v>
      </c>
      <c r="R2683" s="21">
        <v>0.58280759737435051</v>
      </c>
      <c r="S2683" s="21">
        <v>0.33333333333333343</v>
      </c>
      <c r="T2683" s="21">
        <v>0.34633582727366474</v>
      </c>
      <c r="U2683" s="21">
        <v>0.35622528505028489</v>
      </c>
      <c r="V2683" s="21">
        <v>0</v>
      </c>
      <c r="W2683" s="21">
        <v>32.704643362770597</v>
      </c>
      <c r="X2683" s="21">
        <v>1.8992944331604509</v>
      </c>
      <c r="Y2683" s="21">
        <v>-0.99999999999999978</v>
      </c>
      <c r="Z2683" s="21">
        <v>-0.99999999999999978</v>
      </c>
      <c r="AA2683" s="21">
        <v>85.503647339032327</v>
      </c>
      <c r="AB2683" s="21">
        <v>0.22564723088199251</v>
      </c>
      <c r="AC2683" s="21">
        <v>0.27181746044234922</v>
      </c>
      <c r="AD2683" s="21">
        <v>0.54685923625340571</v>
      </c>
      <c r="AE2683" s="21">
        <v>52.216196378887361</v>
      </c>
      <c r="AF2683" s="21">
        <v>-0.99999999999999978</v>
      </c>
      <c r="AG2683" s="21">
        <v>-0.99999999999999978</v>
      </c>
      <c r="AH2683" s="21">
        <v>-0.99999999999999978</v>
      </c>
      <c r="AI2683" s="21">
        <v>2.4664976278203909E-2</v>
      </c>
      <c r="AJ2683" s="21">
        <v>0</v>
      </c>
      <c r="AK2683" s="21">
        <v>-0.1280689178006362</v>
      </c>
      <c r="AL2683" s="21">
        <v>2.4003986805049164E-2</v>
      </c>
      <c r="AM2683" s="21">
        <v>8.8588294177163851E-2</v>
      </c>
      <c r="AN2683" s="21">
        <v>0.10635317100489655</v>
      </c>
      <c r="AO2683" s="21">
        <v>1.5743627654259131</v>
      </c>
      <c r="AP2683" s="21">
        <v>2.7788492091476602</v>
      </c>
      <c r="AQ2683" s="21">
        <v>45.801345058051673</v>
      </c>
      <c r="AR2683" s="21">
        <v>1.0358944456572832</v>
      </c>
      <c r="AS2683" s="21">
        <v>2.1175727947484697</v>
      </c>
      <c r="AT2683" s="21">
        <v>-0.99999999999999978</v>
      </c>
      <c r="AU2683" s="21">
        <v>-0.99999999999999978</v>
      </c>
      <c r="AV2683" s="21">
        <v>0.62326518152945998</v>
      </c>
      <c r="AW2683" s="21">
        <v>107.42437113254937</v>
      </c>
      <c r="AX2683" s="21">
        <v>107.91767065811344</v>
      </c>
      <c r="AY2683" s="21">
        <v>0.48401059697002397</v>
      </c>
      <c r="AZ2683" s="21">
        <v>52.897510506248175</v>
      </c>
      <c r="BA2683" s="26">
        <v>1506.297230702128</v>
      </c>
      <c r="CU2683" t="e">
        <v>#N/A</v>
      </c>
      <c r="CV2683" t="e">
        <v>#N/A</v>
      </c>
    </row>
    <row r="2684" spans="1:100" x14ac:dyDescent="0.25">
      <c r="A2684">
        <v>5929</v>
      </c>
      <c r="B2684" t="s">
        <v>2957</v>
      </c>
      <c r="C2684" s="26">
        <v>3</v>
      </c>
      <c r="D2684" s="21">
        <v>5.0204365593802969</v>
      </c>
      <c r="E2684" s="21">
        <v>0</v>
      </c>
      <c r="F2684" s="21">
        <v>-0.17621363574530541</v>
      </c>
      <c r="G2684" s="21">
        <v>-0.17621363574530541</v>
      </c>
      <c r="H2684" s="21">
        <v>-0.1908078253979974</v>
      </c>
      <c r="I2684" s="21">
        <v>0</v>
      </c>
      <c r="J2684" s="21">
        <v>-11.448469523879849</v>
      </c>
      <c r="K2684" s="21">
        <v>-0.1908078253979974</v>
      </c>
      <c r="L2684" s="21">
        <v>-0.99999999999999878</v>
      </c>
      <c r="M2684" s="21">
        <v>-0.99999999999999878</v>
      </c>
      <c r="N2684" s="21">
        <v>-3.8161565079599491</v>
      </c>
      <c r="O2684" s="21">
        <v>-6.6042466002448554</v>
      </c>
      <c r="P2684" s="21">
        <v>0.34157182262707952</v>
      </c>
      <c r="Q2684" s="21">
        <v>0.62798917289386347</v>
      </c>
      <c r="R2684" s="21">
        <v>0.18260414815611092</v>
      </c>
      <c r="S2684" s="21">
        <v>0.33333333333333304</v>
      </c>
      <c r="T2684" s="21">
        <v>0.28569763333539933</v>
      </c>
      <c r="U2684" s="21">
        <v>-6.1056176307263434E-3</v>
      </c>
      <c r="V2684" s="21">
        <v>1.348872957656443E-2</v>
      </c>
      <c r="W2684" s="21">
        <v>32.688876160502709</v>
      </c>
      <c r="X2684" s="21">
        <v>0.81209319159099369</v>
      </c>
      <c r="Y2684" s="21">
        <v>-0.99999999999999878</v>
      </c>
      <c r="Z2684" s="21">
        <v>-0.99999999999999878</v>
      </c>
      <c r="AA2684" s="21">
        <v>29.866259278771125</v>
      </c>
      <c r="AB2684" s="21">
        <v>6.1398123412963052E-2</v>
      </c>
      <c r="AC2684" s="21">
        <v>0.15950455825147347</v>
      </c>
      <c r="AD2684" s="21">
        <v>-0.28100710226218995</v>
      </c>
      <c r="AE2684" s="21">
        <v>-3.0052210298876743</v>
      </c>
      <c r="AF2684" s="21">
        <v>-0.99999999999999878</v>
      </c>
      <c r="AG2684" s="21">
        <v>-0.99999999999999878</v>
      </c>
      <c r="AH2684" s="21">
        <v>-0.99999999999999878</v>
      </c>
      <c r="AI2684" s="21">
        <v>0</v>
      </c>
      <c r="AJ2684" s="21">
        <v>1.348872957656443E-2</v>
      </c>
      <c r="AK2684" s="21">
        <v>-0.1578107709859429</v>
      </c>
      <c r="AL2684" s="21">
        <v>-2.3638215381709512E-2</v>
      </c>
      <c r="AM2684" s="21">
        <v>-4.4712846742703316E-2</v>
      </c>
      <c r="AN2684" s="21">
        <v>0.16061895557867625</v>
      </c>
      <c r="AO2684" s="21">
        <v>-1.9068750234972962</v>
      </c>
      <c r="AP2684" s="21">
        <v>3.8972828125583594</v>
      </c>
      <c r="AQ2684" s="21">
        <v>21.240406636622858</v>
      </c>
      <c r="AR2684" s="21">
        <v>0.62641407861457032</v>
      </c>
      <c r="AS2684" s="21">
        <v>0.62128536619299657</v>
      </c>
      <c r="AT2684" s="21">
        <v>-0.99999999999999878</v>
      </c>
      <c r="AU2684" s="21">
        <v>-0.99999999999999878</v>
      </c>
      <c r="AV2684" s="21">
        <v>6.3905124108055503E-3</v>
      </c>
      <c r="AW2684" s="21">
        <v>27.159295491084649</v>
      </c>
      <c r="AX2684" s="21">
        <v>28.508168448741088</v>
      </c>
      <c r="AY2684" s="21">
        <v>3.2126183283894216E-2</v>
      </c>
      <c r="AZ2684" s="21">
        <v>-24.410014089033819</v>
      </c>
      <c r="BA2684" s="26">
        <v>1435.3138337884584</v>
      </c>
      <c r="CU2684" t="e">
        <v>#N/A</v>
      </c>
      <c r="CV2684" t="e">
        <v>#N/A</v>
      </c>
    </row>
    <row r="2685" spans="1:100" x14ac:dyDescent="0.25">
      <c r="A2685">
        <v>5930</v>
      </c>
      <c r="B2685" t="s">
        <v>2958</v>
      </c>
      <c r="C2685" s="26">
        <v>2</v>
      </c>
      <c r="D2685" s="21">
        <v>4.3845152374746181</v>
      </c>
      <c r="E2685" s="21">
        <v>0.14495823881772482</v>
      </c>
      <c r="F2685" s="21">
        <v>0.4378991270279623</v>
      </c>
      <c r="G2685" s="21">
        <v>0.44755453756495434</v>
      </c>
      <c r="H2685" s="21">
        <v>0.14481741850961671</v>
      </c>
      <c r="I2685" s="21">
        <v>0</v>
      </c>
      <c r="J2685" s="21">
        <v>8.6890451105770019</v>
      </c>
      <c r="K2685" s="21">
        <v>0.14481741850961671</v>
      </c>
      <c r="L2685" s="21">
        <v>-1</v>
      </c>
      <c r="M2685" s="21">
        <v>-1</v>
      </c>
      <c r="N2685" s="21">
        <v>2.8963483701923343</v>
      </c>
      <c r="O2685" s="21">
        <v>12.870514842372742</v>
      </c>
      <c r="P2685" s="21">
        <v>0.90191427896818532</v>
      </c>
      <c r="Q2685" s="21">
        <v>2.3962668430930965</v>
      </c>
      <c r="R2685" s="21">
        <v>0.78854246633192027</v>
      </c>
      <c r="S2685" s="21">
        <v>0.34192520619341399</v>
      </c>
      <c r="T2685" s="21">
        <v>0.33269037386994549</v>
      </c>
      <c r="U2685" s="21">
        <v>0.13769173204249446</v>
      </c>
      <c r="V2685" s="21">
        <v>8.5757992829772946E-3</v>
      </c>
      <c r="W2685" s="21">
        <v>28.109120158934793</v>
      </c>
      <c r="X2685" s="21">
        <v>1.0811665747656338</v>
      </c>
      <c r="Y2685" s="21">
        <v>-1</v>
      </c>
      <c r="Z2685" s="21">
        <v>-1</v>
      </c>
      <c r="AA2685" s="21">
        <v>50.22007167452977</v>
      </c>
      <c r="AB2685" s="21">
        <v>0.18480932593219723</v>
      </c>
      <c r="AC2685" s="21">
        <v>0.18504852581185788</v>
      </c>
      <c r="AD2685" s="21">
        <v>0.17987826569358711</v>
      </c>
      <c r="AE2685" s="21">
        <v>23.829430484573251</v>
      </c>
      <c r="AF2685" s="21">
        <v>-1</v>
      </c>
      <c r="AG2685" s="21">
        <v>-1</v>
      </c>
      <c r="AH2685" s="21">
        <v>-1</v>
      </c>
      <c r="AI2685" s="21">
        <v>4.4354410541210306E-3</v>
      </c>
      <c r="AJ2685" s="21">
        <v>8.5757992829772946E-3</v>
      </c>
      <c r="AK2685" s="21">
        <v>9.2604163882676338E-3</v>
      </c>
      <c r="AL2685" s="21">
        <v>0.16256754060097969</v>
      </c>
      <c r="AM2685" s="21">
        <v>2.4402347597414914E-3</v>
      </c>
      <c r="AN2685" s="21">
        <v>0.18100062545531226</v>
      </c>
      <c r="AO2685" s="21">
        <v>0.44915718727467979</v>
      </c>
      <c r="AP2685" s="21">
        <v>4.996004103047901</v>
      </c>
      <c r="AQ2685" s="21">
        <v>33.546740121648178</v>
      </c>
      <c r="AR2685" s="21">
        <v>0.78389321024535119</v>
      </c>
      <c r="AS2685" s="21">
        <v>1.1764614063090617</v>
      </c>
      <c r="AT2685" s="21">
        <v>-1</v>
      </c>
      <c r="AU2685" s="21">
        <v>-1</v>
      </c>
      <c r="AV2685" s="21">
        <v>1.0981439494634149</v>
      </c>
      <c r="AW2685" s="21">
        <v>63.318636879837996</v>
      </c>
      <c r="AX2685" s="21">
        <v>63.543896589096406</v>
      </c>
      <c r="AY2685" s="21">
        <v>0.23209583185828953</v>
      </c>
      <c r="AZ2685" s="21">
        <v>11.462700365881707</v>
      </c>
      <c r="BA2685" s="26">
        <v>1442.9631858592804</v>
      </c>
    </row>
    <row r="2686" spans="1:100" x14ac:dyDescent="0.25">
      <c r="A2686">
        <v>5932</v>
      </c>
      <c r="B2686" t="s">
        <v>2959</v>
      </c>
      <c r="C2686" s="26">
        <v>3</v>
      </c>
      <c r="D2686" s="21">
        <v>1.9467246146173689</v>
      </c>
      <c r="E2686" s="21">
        <v>0.29314225375148045</v>
      </c>
      <c r="F2686" s="21">
        <v>-0.23727386625120947</v>
      </c>
      <c r="G2686" s="21">
        <v>-0.14961141585028659</v>
      </c>
      <c r="H2686" s="21">
        <v>0.14085653520227348</v>
      </c>
      <c r="I2686" s="21">
        <v>0</v>
      </c>
      <c r="J2686" s="21">
        <v>8.4513921121364106</v>
      </c>
      <c r="K2686" s="21">
        <v>0.14085653520227348</v>
      </c>
      <c r="L2686" s="21">
        <v>-1.0000000000000016</v>
      </c>
      <c r="M2686" s="21">
        <v>-1.0000000000000016</v>
      </c>
      <c r="N2686" s="21">
        <v>2.8171307040454696</v>
      </c>
      <c r="O2686" s="21">
        <v>10.248505310903495</v>
      </c>
      <c r="P2686" s="21">
        <v>0.57953681037643723</v>
      </c>
      <c r="Q2686" s="21">
        <v>-0.44977354931169411</v>
      </c>
      <c r="R2686" s="21">
        <v>-0.17261222559956574</v>
      </c>
      <c r="S2686" s="21">
        <v>0.3410791308507648</v>
      </c>
      <c r="T2686" s="21">
        <v>5.4833909564719591E-2</v>
      </c>
      <c r="U2686" s="21">
        <v>-1.16639056000579E-2</v>
      </c>
      <c r="V2686" s="21">
        <v>0</v>
      </c>
      <c r="W2686" s="21">
        <v>9.7357039845261362</v>
      </c>
      <c r="X2686" s="21">
        <v>6.9541238239637787E-3</v>
      </c>
      <c r="Y2686" s="21">
        <v>-1.0000000000000016</v>
      </c>
      <c r="Z2686" s="21">
        <v>-1.0000000000000016</v>
      </c>
      <c r="AA2686" s="21">
        <v>19.753348230566395</v>
      </c>
      <c r="AB2686" s="21">
        <v>-0.2079384797659907</v>
      </c>
      <c r="AC2686" s="21">
        <v>0.17500151934553768</v>
      </c>
      <c r="AD2686" s="21">
        <v>0.23674208985324988</v>
      </c>
      <c r="AE2686" s="21">
        <v>10.190256471639842</v>
      </c>
      <c r="AF2686" s="21">
        <v>-1.0000000000000016</v>
      </c>
      <c r="AG2686" s="21">
        <v>-1.0000000000000016</v>
      </c>
      <c r="AH2686" s="21">
        <v>-1.0000000000000016</v>
      </c>
      <c r="AI2686" s="21">
        <v>0</v>
      </c>
      <c r="AJ2686" s="21">
        <v>0</v>
      </c>
      <c r="AK2686" s="21">
        <v>0.74020819949986638</v>
      </c>
      <c r="AL2686" s="21">
        <v>0.1149726512201549</v>
      </c>
      <c r="AM2686" s="21">
        <v>-0.21156065866991178</v>
      </c>
      <c r="AN2686" s="21">
        <v>0.17218595693067651</v>
      </c>
      <c r="AO2686" s="21">
        <v>-1.5879754692484618</v>
      </c>
      <c r="AP2686" s="21">
        <v>4.879512179367687</v>
      </c>
      <c r="AQ2686" s="21">
        <v>18.18709609666254</v>
      </c>
      <c r="AR2686" s="21">
        <v>0.38424913481542683</v>
      </c>
      <c r="AS2686" s="21">
        <v>0.1478106590262373</v>
      </c>
      <c r="AT2686" s="21">
        <v>-1.0000000000000016</v>
      </c>
      <c r="AU2686" s="21">
        <v>-1.0000000000000016</v>
      </c>
      <c r="AV2686" s="21">
        <v>-0.32222364144985238</v>
      </c>
      <c r="AW2686" s="21">
        <v>34.881365720837593</v>
      </c>
      <c r="AX2686" s="21">
        <v>34.881365720837593</v>
      </c>
      <c r="AY2686" s="21">
        <v>6.5374948131934285E-2</v>
      </c>
      <c r="AZ2686" s="21">
        <v>-13.891078277252639</v>
      </c>
      <c r="BA2686" s="26">
        <v>1392.2386767180508</v>
      </c>
      <c r="CU2686" t="e">
        <v>#N/A</v>
      </c>
      <c r="CV2686" t="e">
        <v>#N/A</v>
      </c>
    </row>
    <row r="2687" spans="1:100" x14ac:dyDescent="0.25">
      <c r="A2687">
        <v>5933</v>
      </c>
      <c r="B2687" t="s">
        <v>2960</v>
      </c>
      <c r="C2687" s="26">
        <v>3</v>
      </c>
      <c r="D2687" s="21">
        <v>4.8721456963054193</v>
      </c>
      <c r="E2687" s="21">
        <v>0</v>
      </c>
      <c r="F2687" s="21">
        <v>-0.24714678659702061</v>
      </c>
      <c r="G2687" s="21">
        <v>-0.24714678659702061</v>
      </c>
      <c r="H2687" s="21">
        <v>0.14370482463102618</v>
      </c>
      <c r="I2687" s="21">
        <v>0</v>
      </c>
      <c r="J2687" s="21">
        <v>8.6222894778615711</v>
      </c>
      <c r="K2687" s="21">
        <v>0.14370482463102618</v>
      </c>
      <c r="L2687" s="21">
        <v>-0.99999999999999889</v>
      </c>
      <c r="M2687" s="21">
        <v>-0.99999999999999889</v>
      </c>
      <c r="N2687" s="21">
        <v>2.8740964926205241</v>
      </c>
      <c r="O2687" s="21">
        <v>13.247288387569963</v>
      </c>
      <c r="P2687" s="21">
        <v>-0.52535919748343018</v>
      </c>
      <c r="Q2687" s="21">
        <v>1.5814031970584237</v>
      </c>
      <c r="R2687" s="21">
        <v>0.51295898520324434</v>
      </c>
      <c r="S2687" s="21">
        <v>0.35366780781313772</v>
      </c>
      <c r="T2687" s="21">
        <v>0.3512978458239972</v>
      </c>
      <c r="U2687" s="21">
        <v>0.11291386049663323</v>
      </c>
      <c r="V2687" s="21">
        <v>0</v>
      </c>
      <c r="W2687" s="21">
        <v>26.966987580109681</v>
      </c>
      <c r="X2687" s="21">
        <v>0.9963750068325099</v>
      </c>
      <c r="Y2687" s="21">
        <v>-0.99999999999999889</v>
      </c>
      <c r="Z2687" s="21">
        <v>-0.99999999999999889</v>
      </c>
      <c r="AA2687" s="21">
        <v>46.254736622059781</v>
      </c>
      <c r="AB2687" s="21">
        <v>-9.5983394737290569E-3</v>
      </c>
      <c r="AC2687" s="21">
        <v>0.34870612453569394</v>
      </c>
      <c r="AD2687" s="21">
        <v>3.6388016072972665E-2</v>
      </c>
      <c r="AE2687" s="21">
        <v>18.774790056746873</v>
      </c>
      <c r="AF2687" s="21">
        <v>-0.99999999999999889</v>
      </c>
      <c r="AG2687" s="21">
        <v>-0.99999999999999889</v>
      </c>
      <c r="AH2687" s="21">
        <v>-0.99999999999999889</v>
      </c>
      <c r="AI2687" s="21">
        <v>-2.6045743187600931E-2</v>
      </c>
      <c r="AJ2687" s="21">
        <v>0</v>
      </c>
      <c r="AK2687" s="21">
        <v>-5.980535380014454E-2</v>
      </c>
      <c r="AL2687" s="21">
        <v>-6.8437905665241119E-2</v>
      </c>
      <c r="AM2687" s="21">
        <v>-4.7462241041134043E-2</v>
      </c>
      <c r="AN2687" s="21">
        <v>0.12267618339056743</v>
      </c>
      <c r="AO2687" s="21">
        <v>-1.4855827950290768</v>
      </c>
      <c r="AP2687" s="21">
        <v>2.7247150564379803</v>
      </c>
      <c r="AQ2687" s="21">
        <v>35.589277057971238</v>
      </c>
      <c r="AR2687" s="21">
        <v>0.81787951413376792</v>
      </c>
      <c r="AS2687" s="21">
        <v>1.1400798314635361</v>
      </c>
      <c r="AT2687" s="21">
        <v>-0.99999999999999889</v>
      </c>
      <c r="AU2687" s="21">
        <v>-0.99999999999999889</v>
      </c>
      <c r="AV2687" s="21">
        <v>0.26581219860622374</v>
      </c>
      <c r="AW2687" s="21">
        <v>62.226740066067734</v>
      </c>
      <c r="AX2687" s="21">
        <v>61.705825202315722</v>
      </c>
      <c r="AY2687" s="21">
        <v>0.11678649879117167</v>
      </c>
      <c r="AZ2687" s="21">
        <v>-19.805875134426369</v>
      </c>
      <c r="BA2687" s="26">
        <v>1459.0680145930526</v>
      </c>
    </row>
    <row r="2688" spans="1:100" x14ac:dyDescent="0.25">
      <c r="A2688">
        <v>5934</v>
      </c>
      <c r="B2688" t="s">
        <v>2961</v>
      </c>
      <c r="C2688" s="26">
        <v>2</v>
      </c>
      <c r="D2688" s="21">
        <v>3.4354122587865716</v>
      </c>
      <c r="E2688" s="21">
        <v>-6.5864183377970231E-2</v>
      </c>
      <c r="F2688" s="21">
        <v>-8.7071733580225158E-2</v>
      </c>
      <c r="G2688" s="21">
        <v>-7.9800264953182765E-2</v>
      </c>
      <c r="H2688" s="21">
        <v>3.5718486815930595E-2</v>
      </c>
      <c r="I2688" s="21">
        <v>0</v>
      </c>
      <c r="J2688" s="21">
        <v>2.1431092089558352</v>
      </c>
      <c r="K2688" s="21">
        <v>3.5718486815930595E-2</v>
      </c>
      <c r="L2688" s="21">
        <v>-1</v>
      </c>
      <c r="M2688" s="21">
        <v>-1</v>
      </c>
      <c r="N2688" s="21">
        <v>0.71436973631861167</v>
      </c>
      <c r="O2688" s="21">
        <v>6.0709989325357698</v>
      </c>
      <c r="P2688" s="21">
        <v>-0.1657886002554132</v>
      </c>
      <c r="Q2688" s="21">
        <v>-9.9231980447094248E-2</v>
      </c>
      <c r="R2688" s="21">
        <v>-3.1100137066692846E-2</v>
      </c>
      <c r="S2688" s="21">
        <v>0.32153149827179967</v>
      </c>
      <c r="T2688" s="21">
        <v>0.24658772957423558</v>
      </c>
      <c r="U2688" s="21">
        <v>3.1072454319526009E-2</v>
      </c>
      <c r="V2688" s="21">
        <v>-5.5223122795413065E-3</v>
      </c>
      <c r="W2688" s="21">
        <v>21.379932288768526</v>
      </c>
      <c r="X2688" s="21">
        <v>0.58724225648317663</v>
      </c>
      <c r="Y2688" s="21">
        <v>-1</v>
      </c>
      <c r="Z2688" s="21">
        <v>-1</v>
      </c>
      <c r="AA2688" s="21">
        <v>36.365757683367164</v>
      </c>
      <c r="AB2688" s="21">
        <v>6.5215928417453106E-2</v>
      </c>
      <c r="AC2688" s="21">
        <v>6.5409742888465475E-2</v>
      </c>
      <c r="AD2688" s="21">
        <v>6.1266888376747354E-2</v>
      </c>
      <c r="AE2688" s="21">
        <v>12.811711206329743</v>
      </c>
      <c r="AF2688" s="21">
        <v>-1</v>
      </c>
      <c r="AG2688" s="21">
        <v>-1</v>
      </c>
      <c r="AH2688" s="21">
        <v>-1</v>
      </c>
      <c r="AI2688" s="21">
        <v>-3.2951541552678825E-3</v>
      </c>
      <c r="AJ2688" s="21">
        <v>-5.5223122795413065E-3</v>
      </c>
      <c r="AK2688" s="21">
        <v>0.15333962187530026</v>
      </c>
      <c r="AL2688" s="21">
        <v>1.8488335113947069E-2</v>
      </c>
      <c r="AM2688" s="21">
        <v>0.17025265283873595</v>
      </c>
      <c r="AN2688" s="21">
        <v>1.3188207376317818E-2</v>
      </c>
      <c r="AO2688" s="21">
        <v>4.7223186235743881</v>
      </c>
      <c r="AP2688" s="21">
        <v>0.72284266674819309</v>
      </c>
      <c r="AQ2688" s="21">
        <v>26.383044692287413</v>
      </c>
      <c r="AR2688" s="21">
        <v>0.62620625159970056</v>
      </c>
      <c r="AS2688" s="21">
        <v>0.66652156677966312</v>
      </c>
      <c r="AT2688" s="21">
        <v>-1</v>
      </c>
      <c r="AU2688" s="21">
        <v>-1</v>
      </c>
      <c r="AV2688" s="21">
        <v>1.0445210576701003E-2</v>
      </c>
      <c r="AW2688" s="21">
        <v>47.352553631621923</v>
      </c>
      <c r="AX2688" s="21">
        <v>47.368647471093865</v>
      </c>
      <c r="AY2688" s="21">
        <v>0.1091141741577773</v>
      </c>
      <c r="AZ2688" s="21">
        <v>-10.082766225229404</v>
      </c>
      <c r="BA2688" s="26">
        <v>1379.3003516479689</v>
      </c>
    </row>
    <row r="2689" spans="1:100" x14ac:dyDescent="0.25">
      <c r="A2689">
        <v>5935</v>
      </c>
      <c r="B2689" t="s">
        <v>2962</v>
      </c>
      <c r="C2689" s="26">
        <v>3</v>
      </c>
      <c r="D2689" s="21">
        <v>2.3391771376045076</v>
      </c>
      <c r="E2689" s="21">
        <v>2.7846203893019429E-2</v>
      </c>
      <c r="F2689" s="21">
        <v>-4.5146905727925762E-2</v>
      </c>
      <c r="G2689" s="21">
        <v>-4.5146905727925762E-2</v>
      </c>
      <c r="H2689" s="21">
        <v>0.19166130996055897</v>
      </c>
      <c r="I2689" s="21">
        <v>0</v>
      </c>
      <c r="J2689" s="21">
        <v>11.49967859763354</v>
      </c>
      <c r="K2689" s="21">
        <v>0.19166130996055897</v>
      </c>
      <c r="L2689" s="21">
        <v>-1.000000000000002</v>
      </c>
      <c r="M2689" s="21">
        <v>-1.000000000000002</v>
      </c>
      <c r="N2689" s="21">
        <v>3.8332261992111807</v>
      </c>
      <c r="O2689" s="21">
        <v>13.793708829510127</v>
      </c>
      <c r="P2689" s="21">
        <v>-0.28294613606608454</v>
      </c>
      <c r="Q2689" s="21">
        <v>0.10908425646925221</v>
      </c>
      <c r="R2689" s="21">
        <v>-1.9010870822992826E-2</v>
      </c>
      <c r="S2689" s="21">
        <v>0.33333333333333398</v>
      </c>
      <c r="T2689" s="21">
        <v>0.1289188778365479</v>
      </c>
      <c r="U2689" s="21">
        <v>-0.20467975524583046</v>
      </c>
      <c r="V2689" s="21">
        <v>5.5381796785750281E-2</v>
      </c>
      <c r="W2689" s="21">
        <v>4.8517177099697077</v>
      </c>
      <c r="X2689" s="21">
        <v>-0.39614541865747183</v>
      </c>
      <c r="Y2689" s="21">
        <v>-1.000000000000002</v>
      </c>
      <c r="Z2689" s="21">
        <v>-1.000000000000002</v>
      </c>
      <c r="AA2689" s="21">
        <v>-7.6250083318703918</v>
      </c>
      <c r="AB2689" s="21">
        <v>-0.18835655291992787</v>
      </c>
      <c r="AC2689" s="21">
        <v>0.21658049923273257</v>
      </c>
      <c r="AD2689" s="21">
        <v>-0.27737824973314679</v>
      </c>
      <c r="AE2689" s="21">
        <v>-12.457715171017098</v>
      </c>
      <c r="AF2689" s="21">
        <v>-1.000000000000002</v>
      </c>
      <c r="AG2689" s="21">
        <v>-1.000000000000002</v>
      </c>
      <c r="AH2689" s="21">
        <v>-1.000000000000002</v>
      </c>
      <c r="AI2689" s="21">
        <v>0</v>
      </c>
      <c r="AJ2689" s="21">
        <v>5.5381796785750281E-2</v>
      </c>
      <c r="AK2689" s="21">
        <v>0.33092179694078627</v>
      </c>
      <c r="AL2689" s="21">
        <v>-0.14230673480179637</v>
      </c>
      <c r="AM2689" s="21">
        <v>0.30835091301578371</v>
      </c>
      <c r="AN2689" s="21">
        <v>0.19888492980022374</v>
      </c>
      <c r="AO2689" s="21">
        <v>9.3633818100985273</v>
      </c>
      <c r="AP2689" s="21">
        <v>4.2605895709966113</v>
      </c>
      <c r="AQ2689" s="21">
        <v>16.351396307603242</v>
      </c>
      <c r="AR2689" s="21">
        <v>0.31295425270980148</v>
      </c>
      <c r="AS2689" s="21">
        <v>-0.20448410869691294</v>
      </c>
      <c r="AT2689" s="21">
        <v>-1.000000000000002</v>
      </c>
      <c r="AU2689" s="21">
        <v>-1.000000000000002</v>
      </c>
      <c r="AV2689" s="21">
        <v>-6.415777655091856E-2</v>
      </c>
      <c r="AW2689" s="21">
        <v>10.429290068636352</v>
      </c>
      <c r="AX2689" s="21">
        <v>15.967469747211368</v>
      </c>
      <c r="AY2689" s="21">
        <v>-6.9658921456190112E-2</v>
      </c>
      <c r="AZ2689" s="21">
        <v>-45.630898899054827</v>
      </c>
      <c r="BA2689" s="26">
        <v>1331.9280899264443</v>
      </c>
    </row>
    <row r="2690" spans="1:100" x14ac:dyDescent="0.25">
      <c r="A2690">
        <v>5937</v>
      </c>
      <c r="B2690" t="s">
        <v>2963</v>
      </c>
      <c r="C2690" s="26">
        <v>3</v>
      </c>
      <c r="D2690" s="21">
        <v>5.5543745527390325</v>
      </c>
      <c r="E2690" s="21">
        <v>5.8459033867563556E-3</v>
      </c>
      <c r="F2690" s="21">
        <v>-1.55748317482804E-2</v>
      </c>
      <c r="G2690" s="21">
        <v>-1.362619728602827E-2</v>
      </c>
      <c r="H2690" s="21">
        <v>0.28571912695021123</v>
      </c>
      <c r="I2690" s="21">
        <v>0</v>
      </c>
      <c r="J2690" s="21">
        <v>17.143147617012676</v>
      </c>
      <c r="K2690" s="21">
        <v>0.28571912695021123</v>
      </c>
      <c r="L2690" s="21">
        <v>-1.0000000000000002</v>
      </c>
      <c r="M2690" s="21">
        <v>-1.0000000000000002</v>
      </c>
      <c r="N2690" s="21">
        <v>5.714382539004224</v>
      </c>
      <c r="O2690" s="21">
        <v>22.683895972465667</v>
      </c>
      <c r="P2690" s="21">
        <v>0.29982176257467447</v>
      </c>
      <c r="Q2690" s="21">
        <v>2.3519353558305784</v>
      </c>
      <c r="R2690" s="21">
        <v>0.70310949748217655</v>
      </c>
      <c r="S2690" s="21">
        <v>0.34849975313646192</v>
      </c>
      <c r="T2690" s="21">
        <v>0.40159211187316141</v>
      </c>
      <c r="U2690" s="21">
        <v>0.19061965842307005</v>
      </c>
      <c r="V2690" s="21">
        <v>0</v>
      </c>
      <c r="W2690" s="21">
        <v>26.199695859299304</v>
      </c>
      <c r="X2690" s="21">
        <v>1.286664350686352</v>
      </c>
      <c r="Y2690" s="21">
        <v>-1.0000000000000002</v>
      </c>
      <c r="Z2690" s="21">
        <v>-1.0000000000000002</v>
      </c>
      <c r="AA2690" s="21">
        <v>50.058133931851728</v>
      </c>
      <c r="AB2690" s="21">
        <v>0.38034426817353773</v>
      </c>
      <c r="AC2690" s="21">
        <v>9.6225234564884327E-2</v>
      </c>
      <c r="AD2690" s="21">
        <v>-1.3462931237016175E-2</v>
      </c>
      <c r="AE2690" s="21">
        <v>23.155328575070289</v>
      </c>
      <c r="AF2690" s="21">
        <v>-1.0000000000000002</v>
      </c>
      <c r="AG2690" s="21">
        <v>-1.0000000000000002</v>
      </c>
      <c r="AH2690" s="21">
        <v>-1.0000000000000002</v>
      </c>
      <c r="AI2690" s="21">
        <v>0</v>
      </c>
      <c r="AJ2690" s="21">
        <v>0</v>
      </c>
      <c r="AK2690" s="21">
        <v>-0.21689200112915397</v>
      </c>
      <c r="AL2690" s="21">
        <v>0.15184067331293227</v>
      </c>
      <c r="AM2690" s="21">
        <v>6.421581530382689E-2</v>
      </c>
      <c r="AN2690" s="21">
        <v>0.1253883889973007</v>
      </c>
      <c r="AO2690" s="21">
        <v>0.52093537694990233</v>
      </c>
      <c r="AP2690" s="21">
        <v>3.8939130914971796</v>
      </c>
      <c r="AQ2690" s="21">
        <v>43.34284347631197</v>
      </c>
      <c r="AR2690" s="21">
        <v>0.94071152343269304</v>
      </c>
      <c r="AS2690" s="21">
        <v>1.5723834776365628</v>
      </c>
      <c r="AT2690" s="21">
        <v>-1.0000000000000002</v>
      </c>
      <c r="AU2690" s="21">
        <v>-1.0000000000000002</v>
      </c>
      <c r="AV2690" s="21">
        <v>0.68948330019614867</v>
      </c>
      <c r="AW2690" s="21">
        <v>76.635942995814574</v>
      </c>
      <c r="AX2690" s="21">
        <v>76.635942995814574</v>
      </c>
      <c r="AY2690" s="21">
        <v>0.11297911497830523</v>
      </c>
      <c r="AZ2690" s="21">
        <v>-14.342149121150767</v>
      </c>
      <c r="BA2690" s="26">
        <v>1440.4941161231525</v>
      </c>
      <c r="CU2690" t="e">
        <v>#N/A</v>
      </c>
      <c r="CV2690" t="e">
        <v>#N/A</v>
      </c>
    </row>
    <row r="2691" spans="1:100" x14ac:dyDescent="0.25">
      <c r="A2691">
        <v>5938</v>
      </c>
      <c r="B2691" t="s">
        <v>2964</v>
      </c>
      <c r="C2691" s="26">
        <v>3</v>
      </c>
      <c r="D2691" s="21">
        <v>4.3614504486729437</v>
      </c>
      <c r="E2691" s="21">
        <v>-5.796092841970895E-2</v>
      </c>
      <c r="F2691" s="21">
        <v>-0.18781854871251566</v>
      </c>
      <c r="G2691" s="21">
        <v>-0.20531520016313565</v>
      </c>
      <c r="H2691" s="21">
        <v>0.18254879765446685</v>
      </c>
      <c r="I2691" s="21">
        <v>0</v>
      </c>
      <c r="J2691" s="21">
        <v>10.95292785926801</v>
      </c>
      <c r="K2691" s="21">
        <v>0.18254879765446685</v>
      </c>
      <c r="L2691" s="21">
        <v>-0.99999999999999967</v>
      </c>
      <c r="M2691" s="21">
        <v>-0.99999999999999967</v>
      </c>
      <c r="N2691" s="21">
        <v>3.6509759530893358</v>
      </c>
      <c r="O2691" s="21">
        <v>15.109063107777812</v>
      </c>
      <c r="P2691" s="21">
        <v>7.4700869478830345</v>
      </c>
      <c r="Q2691" s="21">
        <v>0.32349053017153656</v>
      </c>
      <c r="R2691" s="21">
        <v>0.87766292380872124</v>
      </c>
      <c r="S2691" s="21">
        <v>0.33333333333333348</v>
      </c>
      <c r="T2691" s="21">
        <v>0.33945068122649158</v>
      </c>
      <c r="U2691" s="21">
        <v>8.9176490251811735E-2</v>
      </c>
      <c r="V2691" s="21">
        <v>-2.221157870513529E-2</v>
      </c>
      <c r="W2691" s="21">
        <v>22.288005138081392</v>
      </c>
      <c r="X2691" s="21">
        <v>0.71978905357495115</v>
      </c>
      <c r="Y2691" s="21">
        <v>-0.99999999999999967</v>
      </c>
      <c r="Z2691" s="21">
        <v>-0.99999999999999967</v>
      </c>
      <c r="AA2691" s="21">
        <v>44.494466224461277</v>
      </c>
      <c r="AB2691" s="21">
        <v>8.6050053350939626E-2</v>
      </c>
      <c r="AC2691" s="21">
        <v>3.5518872755916392E-2</v>
      </c>
      <c r="AD2691" s="21">
        <v>0.30500703714456806</v>
      </c>
      <c r="AE2691" s="21">
        <v>21.328798162571189</v>
      </c>
      <c r="AF2691" s="21">
        <v>-0.99999999999999967</v>
      </c>
      <c r="AG2691" s="21">
        <v>-0.99999999999999967</v>
      </c>
      <c r="AH2691" s="21">
        <v>-0.99999999999999967</v>
      </c>
      <c r="AI2691" s="21">
        <v>0</v>
      </c>
      <c r="AJ2691" s="21">
        <v>-2.221157870513529E-2</v>
      </c>
      <c r="AK2691" s="21">
        <v>6.0217567594001493E-2</v>
      </c>
      <c r="AL2691" s="21">
        <v>-8.7820178157071941E-3</v>
      </c>
      <c r="AM2691" s="21">
        <v>0.22143870679738017</v>
      </c>
      <c r="AN2691" s="21">
        <v>-0.18809108231075558</v>
      </c>
      <c r="AO2691" s="21">
        <v>5.8370555079045126</v>
      </c>
      <c r="AP2691" s="21">
        <v>-4.7461871468474257</v>
      </c>
      <c r="AQ2691" s="21">
        <v>33.24093299734939</v>
      </c>
      <c r="AR2691" s="21">
        <v>0.739748926106501</v>
      </c>
      <c r="AS2691" s="21">
        <v>0.9023378512294179</v>
      </c>
      <c r="AT2691" s="21">
        <v>-0.99999999999999967</v>
      </c>
      <c r="AU2691" s="21">
        <v>-0.99999999999999967</v>
      </c>
      <c r="AV2691" s="21">
        <v>0.67234772364558604</v>
      </c>
      <c r="AW2691" s="21">
        <v>54.857342185391708</v>
      </c>
      <c r="AX2691" s="21">
        <v>52.636184314878179</v>
      </c>
      <c r="AY2691" s="21">
        <v>-6.1574299355562738E-2</v>
      </c>
      <c r="AZ2691" s="21">
        <v>-52.334217772229259</v>
      </c>
      <c r="BA2691" s="26">
        <v>1351.718835318617</v>
      </c>
    </row>
    <row r="2692" spans="1:100" x14ac:dyDescent="0.25">
      <c r="A2692">
        <v>5940</v>
      </c>
      <c r="B2692" t="s">
        <v>2965</v>
      </c>
      <c r="C2692" s="26">
        <v>3</v>
      </c>
      <c r="D2692" s="21">
        <v>3.3201713992735713</v>
      </c>
      <c r="E2692" s="21">
        <v>-6.2176431917659071E-3</v>
      </c>
      <c r="F2692" s="21">
        <v>-2.1167274306865589</v>
      </c>
      <c r="G2692" s="21">
        <v>-2.1167274306865589</v>
      </c>
      <c r="H2692" s="21">
        <v>1.4119533592845176E-2</v>
      </c>
      <c r="I2692" s="21">
        <v>0</v>
      </c>
      <c r="J2692" s="21">
        <v>0.8471720155707112</v>
      </c>
      <c r="K2692" s="21">
        <v>1.4119533592845176E-2</v>
      </c>
      <c r="L2692" s="21">
        <v>-0.99999999999999956</v>
      </c>
      <c r="M2692" s="21">
        <v>-0.99999999999999956</v>
      </c>
      <c r="N2692" s="21">
        <v>0.28239067185690397</v>
      </c>
      <c r="O2692" s="21">
        <v>2.0506159841577256</v>
      </c>
      <c r="P2692" s="21">
        <v>0.22771950269304092</v>
      </c>
      <c r="Q2692" s="21">
        <v>-4.3909711998414531</v>
      </c>
      <c r="R2692" s="21">
        <v>-1.4239304698719173</v>
      </c>
      <c r="S2692" s="21">
        <v>0.22926368970920102</v>
      </c>
      <c r="T2692" s="21">
        <v>0.10880912004958916</v>
      </c>
      <c r="U2692" s="21">
        <v>9.1318405756590518E-2</v>
      </c>
      <c r="V2692" s="21">
        <v>0</v>
      </c>
      <c r="W2692" s="21">
        <v>16.610867276901406</v>
      </c>
      <c r="X2692" s="21">
        <v>0.46470268590856256</v>
      </c>
      <c r="Y2692" s="21">
        <v>-0.99999999999999956</v>
      </c>
      <c r="Z2692" s="21">
        <v>-0.99999999999999956</v>
      </c>
      <c r="AA2692" s="21">
        <v>68.967327618685786</v>
      </c>
      <c r="AB2692" s="21">
        <v>0.34510650260707476</v>
      </c>
      <c r="AC2692" s="21">
        <v>0.36584472446655181</v>
      </c>
      <c r="AD2692" s="21">
        <v>0.36465658915949944</v>
      </c>
      <c r="AE2692" s="21">
        <v>53.780390811656275</v>
      </c>
      <c r="AF2692" s="21">
        <v>-0.99999999999999956</v>
      </c>
      <c r="AG2692" s="21">
        <v>-0.99999999999999956</v>
      </c>
      <c r="AH2692" s="21">
        <v>-0.99999999999999956</v>
      </c>
      <c r="AI2692" s="21">
        <v>-3.4572787016013823E-2</v>
      </c>
      <c r="AJ2692" s="21">
        <v>0</v>
      </c>
      <c r="AK2692" s="21">
        <v>-0.15263030693509819</v>
      </c>
      <c r="AL2692" s="21">
        <v>0.10430673166209697</v>
      </c>
      <c r="AM2692" s="21">
        <v>0.15700152180087021</v>
      </c>
      <c r="AN2692" s="21">
        <v>5.0559152481279727E-2</v>
      </c>
      <c r="AO2692" s="21">
        <v>3.1618865103462657</v>
      </c>
      <c r="AP2692" s="21">
        <v>1.7855124703424772</v>
      </c>
      <c r="AQ2692" s="21">
        <v>17.458039292472129</v>
      </c>
      <c r="AR2692" s="21">
        <v>0.4293912155153804</v>
      </c>
      <c r="AS2692" s="21">
        <v>0.47882221950140791</v>
      </c>
      <c r="AT2692" s="21">
        <v>-0.99999999999999956</v>
      </c>
      <c r="AU2692" s="21">
        <v>-0.99999999999999956</v>
      </c>
      <c r="AV2692" s="21">
        <v>-3.5406579005584771</v>
      </c>
      <c r="AW2692" s="21">
        <v>72.803456073185998</v>
      </c>
      <c r="AX2692" s="21">
        <v>72.112000332865719</v>
      </c>
      <c r="AY2692" s="21">
        <v>0.14730881901035084</v>
      </c>
      <c r="AZ2692" s="21">
        <v>30.684875097488401</v>
      </c>
      <c r="BA2692" s="26">
        <v>1442.3373551984764</v>
      </c>
    </row>
    <row r="2693" spans="1:100" x14ac:dyDescent="0.25">
      <c r="A2693">
        <v>5941</v>
      </c>
      <c r="B2693" t="s">
        <v>2966</v>
      </c>
      <c r="C2693" s="26">
        <v>3</v>
      </c>
      <c r="D2693" s="21">
        <v>4.4176905094400194</v>
      </c>
      <c r="E2693" s="21">
        <v>-2.9421265525025591E-3</v>
      </c>
      <c r="F2693" s="21">
        <v>-0.61994692134769813</v>
      </c>
      <c r="G2693" s="21">
        <v>-0.61994692134769813</v>
      </c>
      <c r="H2693" s="21">
        <v>0.18631186841151712</v>
      </c>
      <c r="I2693" s="21">
        <v>0</v>
      </c>
      <c r="J2693" s="21">
        <v>11.178712104691034</v>
      </c>
      <c r="K2693" s="21">
        <v>0.18631186841151712</v>
      </c>
      <c r="L2693" s="21">
        <v>-0.99999999999999944</v>
      </c>
      <c r="M2693" s="21">
        <v>-0.99999999999999944</v>
      </c>
      <c r="N2693" s="21">
        <v>3.7262373682303456</v>
      </c>
      <c r="O2693" s="21">
        <v>14.97645569278335</v>
      </c>
      <c r="P2693" s="21">
        <v>-1.1887844637879782E-2</v>
      </c>
      <c r="Q2693" s="21">
        <v>0.7302069792786382</v>
      </c>
      <c r="R2693" s="21">
        <v>0.21223090791272473</v>
      </c>
      <c r="S2693" s="21">
        <v>0.34528907084942384</v>
      </c>
      <c r="T2693" s="21">
        <v>0.34276639691438149</v>
      </c>
      <c r="U2693" s="21">
        <v>0.28264360505922714</v>
      </c>
      <c r="V2693" s="21">
        <v>3.6282568942336682E-2</v>
      </c>
      <c r="W2693" s="21">
        <v>32.826790934154054</v>
      </c>
      <c r="X2693" s="21">
        <v>1.8594464968242645</v>
      </c>
      <c r="Y2693" s="21">
        <v>-0.99999999999999944</v>
      </c>
      <c r="Z2693" s="21">
        <v>-0.99999999999999944</v>
      </c>
      <c r="AA2693" s="21">
        <v>88.16579635446395</v>
      </c>
      <c r="AB2693" s="21">
        <v>0.19519530105286539</v>
      </c>
      <c r="AC2693" s="21">
        <v>0.42830221827026077</v>
      </c>
      <c r="AD2693" s="21">
        <v>0.47903797092481659</v>
      </c>
      <c r="AE2693" s="21">
        <v>55.126774512397141</v>
      </c>
      <c r="AF2693" s="21">
        <v>-0.99999999999999944</v>
      </c>
      <c r="AG2693" s="21">
        <v>-0.99999999999999944</v>
      </c>
      <c r="AH2693" s="21">
        <v>-0.99999999999999944</v>
      </c>
      <c r="AI2693" s="21">
        <v>0</v>
      </c>
      <c r="AJ2693" s="21">
        <v>3.6282568942336682E-2</v>
      </c>
      <c r="AK2693" s="21">
        <v>-6.317137906850076E-2</v>
      </c>
      <c r="AL2693" s="21">
        <v>1.5765035803599926E-3</v>
      </c>
      <c r="AM2693" s="21">
        <v>0.20823114126220418</v>
      </c>
      <c r="AN2693" s="21">
        <v>-3.6486532281384876E-2</v>
      </c>
      <c r="AO2693" s="21">
        <v>4.8899216362126046</v>
      </c>
      <c r="AP2693" s="21">
        <v>-0.90428078913282095</v>
      </c>
      <c r="AQ2693" s="21">
        <v>44.005503038845106</v>
      </c>
      <c r="AR2693" s="21">
        <v>1.0069816417653692</v>
      </c>
      <c r="AS2693" s="21">
        <v>2.0457583652357831</v>
      </c>
      <c r="AT2693" s="21">
        <v>-0.99999999999999944</v>
      </c>
      <c r="AU2693" s="21">
        <v>-0.99999999999999944</v>
      </c>
      <c r="AV2693" s="21">
        <v>-0.40771601343497343</v>
      </c>
      <c r="AW2693" s="21">
        <v>102.23797125811457</v>
      </c>
      <c r="AX2693" s="21">
        <v>105.86622815234826</v>
      </c>
      <c r="AY2693" s="21">
        <v>0.20684495808142275</v>
      </c>
      <c r="AZ2693" s="21">
        <v>31.375724097168202</v>
      </c>
      <c r="BA2693" s="26">
        <v>1511.3849714511725</v>
      </c>
    </row>
    <row r="2694" spans="1:100" x14ac:dyDescent="0.25">
      <c r="A2694">
        <v>5942</v>
      </c>
      <c r="B2694" t="s">
        <v>720</v>
      </c>
      <c r="C2694" s="26">
        <v>3</v>
      </c>
      <c r="D2694" s="21">
        <v>4.9557140873225425</v>
      </c>
      <c r="E2694" s="21">
        <v>0</v>
      </c>
      <c r="F2694" s="21">
        <v>-0.16149304931280539</v>
      </c>
      <c r="G2694" s="21">
        <v>-0.16149304931280539</v>
      </c>
      <c r="H2694" s="21">
        <v>0.21387092336048819</v>
      </c>
      <c r="I2694" s="21">
        <v>0</v>
      </c>
      <c r="J2694" s="21">
        <v>12.832255401629286</v>
      </c>
      <c r="K2694" s="21">
        <v>0.21387092336048819</v>
      </c>
      <c r="L2694" s="21">
        <v>-1.0000000000000004</v>
      </c>
      <c r="M2694" s="21">
        <v>-1.0000000000000004</v>
      </c>
      <c r="N2694" s="21">
        <v>4.2774184672097624</v>
      </c>
      <c r="O2694" s="21">
        <v>17.626476439639021</v>
      </c>
      <c r="P2694" s="21">
        <v>-0.32061062746728641</v>
      </c>
      <c r="Q2694" s="21">
        <v>0.36086953047543874</v>
      </c>
      <c r="R2694" s="21">
        <v>8.8884267728618543E-2</v>
      </c>
      <c r="S2694" s="21">
        <v>0.33333333333333348</v>
      </c>
      <c r="T2694" s="21">
        <v>0.36274319421040913</v>
      </c>
      <c r="U2694" s="21">
        <v>0.25956595336772398</v>
      </c>
      <c r="V2694" s="21">
        <v>0</v>
      </c>
      <c r="W2694" s="21">
        <v>29.670862302039147</v>
      </c>
      <c r="X2694" s="21">
        <v>1.5498792785312268</v>
      </c>
      <c r="Y2694" s="21">
        <v>-1.0000000000000004</v>
      </c>
      <c r="Z2694" s="21">
        <v>-1.0000000000000004</v>
      </c>
      <c r="AA2694" s="21">
        <v>67.303037245268854</v>
      </c>
      <c r="AB2694" s="21">
        <v>0.50133353424109051</v>
      </c>
      <c r="AC2694" s="21">
        <v>0.17684188217225055</v>
      </c>
      <c r="AD2694" s="21">
        <v>7.2690397096681916E-2</v>
      </c>
      <c r="AE2694" s="21">
        <v>37.543290675501162</v>
      </c>
      <c r="AF2694" s="21">
        <v>-1.0000000000000004</v>
      </c>
      <c r="AG2694" s="21">
        <v>-1.0000000000000004</v>
      </c>
      <c r="AH2694" s="21">
        <v>-1.0000000000000004</v>
      </c>
      <c r="AI2694" s="21">
        <v>0</v>
      </c>
      <c r="AJ2694" s="21">
        <v>0</v>
      </c>
      <c r="AK2694" s="21">
        <v>5.5488864786574353E-2</v>
      </c>
      <c r="AL2694" s="21">
        <v>-0.19942091773102893</v>
      </c>
      <c r="AM2694" s="21">
        <v>-0.29769262747904734</v>
      </c>
      <c r="AN2694" s="21">
        <v>7.4904242761186762E-2</v>
      </c>
      <c r="AO2694" s="21">
        <v>-7.164871363043309</v>
      </c>
      <c r="AP2694" s="21">
        <v>0.87550148037452535</v>
      </c>
      <c r="AQ2694" s="21">
        <v>42.503117703668423</v>
      </c>
      <c r="AR2694" s="21">
        <v>0.95564248091146664</v>
      </c>
      <c r="AS2694" s="21">
        <v>1.7637502018917137</v>
      </c>
      <c r="AT2694" s="21">
        <v>-1.0000000000000004</v>
      </c>
      <c r="AU2694" s="21">
        <v>-1.0000000000000004</v>
      </c>
      <c r="AV2694" s="21">
        <v>-7.2608781584186793E-2</v>
      </c>
      <c r="AW2694" s="21">
        <v>85.80501516528247</v>
      </c>
      <c r="AX2694" s="21">
        <v>85.80501516528247</v>
      </c>
      <c r="AY2694" s="21">
        <v>0.36175469149436518</v>
      </c>
      <c r="AZ2694" s="21">
        <v>11.775996037813005</v>
      </c>
      <c r="BA2694" s="26">
        <v>1502.8668279921208</v>
      </c>
      <c r="CU2694" t="e">
        <v>#N/A</v>
      </c>
      <c r="CV2694" t="e">
        <v>#N/A</v>
      </c>
    </row>
    <row r="2695" spans="1:100" x14ac:dyDescent="0.25">
      <c r="A2695">
        <v>5943</v>
      </c>
      <c r="B2695" t="s">
        <v>2967</v>
      </c>
      <c r="C2695" s="26">
        <v>3</v>
      </c>
      <c r="D2695" s="21">
        <v>5.6712570451833813</v>
      </c>
      <c r="E2695" s="21">
        <v>-2.4308217959045583E-2</v>
      </c>
      <c r="F2695" s="21">
        <v>0.12798100776645904</v>
      </c>
      <c r="G2695" s="21">
        <v>0.13234287344385862</v>
      </c>
      <c r="H2695" s="21">
        <v>-0.25071437143049902</v>
      </c>
      <c r="I2695" s="21">
        <v>0</v>
      </c>
      <c r="J2695" s="21">
        <v>-15.042862285829946</v>
      </c>
      <c r="K2695" s="21">
        <v>-0.25071437143049902</v>
      </c>
      <c r="L2695" s="21">
        <v>-0.99999999999999989</v>
      </c>
      <c r="M2695" s="21">
        <v>-0.99999999999999989</v>
      </c>
      <c r="N2695" s="21">
        <v>-5.0142874286099834</v>
      </c>
      <c r="O2695" s="21">
        <v>-9.2392623672026986</v>
      </c>
      <c r="P2695" s="21">
        <v>0.63193620672736139</v>
      </c>
      <c r="Q2695" s="21">
        <v>0.28093339975379367</v>
      </c>
      <c r="R2695" s="21">
        <v>9.8487645350408631E-2</v>
      </c>
      <c r="S2695" s="21">
        <v>0.34857604943886494</v>
      </c>
      <c r="T2695" s="21">
        <v>0.26631610059569388</v>
      </c>
      <c r="U2695" s="21">
        <v>0.2019443277241772</v>
      </c>
      <c r="V2695" s="21">
        <v>6.7185620622908199E-2</v>
      </c>
      <c r="W2695" s="21">
        <v>45.389458792485748</v>
      </c>
      <c r="X2695" s="21">
        <v>2.0168184094887698</v>
      </c>
      <c r="Y2695" s="21">
        <v>-0.99999999999999989</v>
      </c>
      <c r="Z2695" s="21">
        <v>-0.99999999999999989</v>
      </c>
      <c r="AA2695" s="21">
        <v>76.29441486054759</v>
      </c>
      <c r="AB2695" s="21">
        <v>0.18766062484707235</v>
      </c>
      <c r="AC2695" s="21">
        <v>8.2501747373326134E-2</v>
      </c>
      <c r="AD2695" s="21">
        <v>0.34596699623383076</v>
      </c>
      <c r="AE2695" s="21">
        <v>30.806468422711482</v>
      </c>
      <c r="AF2695" s="21">
        <v>-0.99999999999999989</v>
      </c>
      <c r="AG2695" s="21">
        <v>-0.99999999999999989</v>
      </c>
      <c r="AH2695" s="21">
        <v>-0.99999999999999989</v>
      </c>
      <c r="AI2695" s="21">
        <v>0</v>
      </c>
      <c r="AJ2695" s="21">
        <v>6.7185620622908199E-2</v>
      </c>
      <c r="AK2695" s="21">
        <v>0.57960892757079685</v>
      </c>
      <c r="AL2695" s="21">
        <v>-8.9909629500387236E-2</v>
      </c>
      <c r="AM2695" s="21">
        <v>-0.16710170130688878</v>
      </c>
      <c r="AN2695" s="21">
        <v>-0.49549839634679727</v>
      </c>
      <c r="AO2695" s="21">
        <v>-1.2794978948182356</v>
      </c>
      <c r="AP2695" s="21">
        <v>-12.83700805617187</v>
      </c>
      <c r="AQ2695" s="21">
        <v>30.346596506655775</v>
      </c>
      <c r="AR2695" s="21">
        <v>0.88402209838164458</v>
      </c>
      <c r="AS2695" s="21">
        <v>1.7661040380582715</v>
      </c>
      <c r="AT2695" s="21">
        <v>-0.99999999999999989</v>
      </c>
      <c r="AU2695" s="21">
        <v>-0.99999999999999989</v>
      </c>
      <c r="AV2695" s="21">
        <v>0.23083051879426722</v>
      </c>
      <c r="AW2695" s="21">
        <v>54.218144437173024</v>
      </c>
      <c r="AX2695" s="21">
        <v>60.936706499463845</v>
      </c>
      <c r="AY2695" s="21">
        <v>-3.5489463108694393E-2</v>
      </c>
      <c r="AZ2695" s="21">
        <v>-14.790870125914564</v>
      </c>
      <c r="BA2695" s="26">
        <v>1379.6795893697215</v>
      </c>
    </row>
    <row r="2696" spans="1:100" x14ac:dyDescent="0.25">
      <c r="A2696">
        <v>5944</v>
      </c>
      <c r="B2696" t="s">
        <v>2968</v>
      </c>
      <c r="C2696" s="26">
        <v>3</v>
      </c>
      <c r="D2696" s="21">
        <v>4.0705816450299173</v>
      </c>
      <c r="E2696" s="21">
        <v>0</v>
      </c>
      <c r="F2696" s="21">
        <v>0.42892201882449865</v>
      </c>
      <c r="G2696" s="21">
        <v>0.42892201882449865</v>
      </c>
      <c r="H2696" s="21">
        <v>0.30448017266716343</v>
      </c>
      <c r="I2696" s="21">
        <v>0</v>
      </c>
      <c r="J2696" s="21">
        <v>18.2688103600298</v>
      </c>
      <c r="K2696" s="21">
        <v>0.30448017266716343</v>
      </c>
      <c r="L2696" s="21">
        <v>-1.0000000000000002</v>
      </c>
      <c r="M2696" s="21">
        <v>-1.0000000000000002</v>
      </c>
      <c r="N2696" s="21">
        <v>6.0896034533432672</v>
      </c>
      <c r="O2696" s="21">
        <v>22.768314023884216</v>
      </c>
      <c r="P2696" s="21">
        <v>-1.8073848254248761E-2</v>
      </c>
      <c r="Q2696" s="21">
        <v>2.6038676603995068</v>
      </c>
      <c r="R2696" s="21">
        <v>0.80681798115655989</v>
      </c>
      <c r="S2696" s="21">
        <v>0.33333333333333343</v>
      </c>
      <c r="T2696" s="21">
        <v>0.33613100021392417</v>
      </c>
      <c r="U2696" s="21">
        <v>0.11694140051542547</v>
      </c>
      <c r="V2696" s="21">
        <v>-8.377306546978186E-2</v>
      </c>
      <c r="W2696" s="21">
        <v>15.926099837029499</v>
      </c>
      <c r="X2696" s="21">
        <v>0.33523868546871149</v>
      </c>
      <c r="Y2696" s="21">
        <v>-1.0000000000000002</v>
      </c>
      <c r="Z2696" s="21">
        <v>-1.0000000000000002</v>
      </c>
      <c r="AA2696" s="21">
        <v>61.577354905252108</v>
      </c>
      <c r="AB2696" s="21">
        <v>0.27137773134559351</v>
      </c>
      <c r="AC2696" s="21">
        <v>0.44280204162406922</v>
      </c>
      <c r="AD2696" s="21">
        <v>0.18270896877165782</v>
      </c>
      <c r="AE2696" s="21">
        <v>44.844437087066019</v>
      </c>
      <c r="AF2696" s="21">
        <v>-1.0000000000000002</v>
      </c>
      <c r="AG2696" s="21">
        <v>-1.0000000000000002</v>
      </c>
      <c r="AH2696" s="21">
        <v>-1.0000000000000002</v>
      </c>
      <c r="AI2696" s="21">
        <v>0</v>
      </c>
      <c r="AJ2696" s="21">
        <v>-8.377306546978186E-2</v>
      </c>
      <c r="AK2696" s="21">
        <v>0.68122308835592071</v>
      </c>
      <c r="AL2696" s="21">
        <v>-6.7441864402485771E-2</v>
      </c>
      <c r="AM2696" s="21">
        <v>0.27449571560282904</v>
      </c>
      <c r="AN2696" s="21">
        <v>1.1714267939847091E-2</v>
      </c>
      <c r="AO2696" s="21">
        <v>10.268508331850331</v>
      </c>
      <c r="AP2696" s="21">
        <v>-4.435262351625141E-2</v>
      </c>
      <c r="AQ2696" s="21">
        <v>34.194910197059308</v>
      </c>
      <c r="AR2696" s="21">
        <v>0.70263266859290086</v>
      </c>
      <c r="AS2696" s="21">
        <v>0.63971885813587492</v>
      </c>
      <c r="AT2696" s="21">
        <v>-1.0000000000000002</v>
      </c>
      <c r="AU2696" s="21">
        <v>-1.0000000000000002</v>
      </c>
      <c r="AV2696" s="21">
        <v>1.235739999981059</v>
      </c>
      <c r="AW2696" s="21">
        <v>84.30131630562002</v>
      </c>
      <c r="AX2696" s="21">
        <v>75.924009758641844</v>
      </c>
      <c r="AY2696" s="21">
        <v>0.10408777478580065</v>
      </c>
      <c r="AZ2696" s="21">
        <v>-25.422703149227022</v>
      </c>
      <c r="BA2696" s="26">
        <v>1393.6570150988923</v>
      </c>
      <c r="CU2696" t="e">
        <v>#N/A</v>
      </c>
      <c r="CV2696" t="e">
        <v>#N/A</v>
      </c>
    </row>
    <row r="2697" spans="1:100" x14ac:dyDescent="0.25">
      <c r="A2697">
        <v>5945</v>
      </c>
      <c r="B2697" t="s">
        <v>2969</v>
      </c>
      <c r="C2697" s="26">
        <v>3</v>
      </c>
      <c r="D2697" s="21">
        <v>4.7625660738519739</v>
      </c>
      <c r="E2697" s="21">
        <v>-3.2468476074398706E-2</v>
      </c>
      <c r="F2697" s="21">
        <v>6.6387874085251661E-4</v>
      </c>
      <c r="G2697" s="21">
        <v>-8.4034979484047222E-3</v>
      </c>
      <c r="H2697" s="21">
        <v>1.62465549384299E-4</v>
      </c>
      <c r="I2697" s="21">
        <v>0</v>
      </c>
      <c r="J2697" s="21">
        <v>9.7479329630545952E-3</v>
      </c>
      <c r="K2697" s="21">
        <v>1.62465549384299E-4</v>
      </c>
      <c r="L2697" s="21">
        <v>-1.0000000000000002</v>
      </c>
      <c r="M2697" s="21">
        <v>-1.0000000000000002</v>
      </c>
      <c r="N2697" s="21">
        <v>3.2493109876850779E-3</v>
      </c>
      <c r="O2697" s="21">
        <v>4.7639105088666271</v>
      </c>
      <c r="P2697" s="21">
        <v>0.46709783977882874</v>
      </c>
      <c r="Q2697" s="21">
        <v>0.14618004745513208</v>
      </c>
      <c r="R2697" s="21">
        <v>-2.8510864523755536E-2</v>
      </c>
      <c r="S2697" s="21">
        <v>0.34702613604337657</v>
      </c>
      <c r="T2697" s="21">
        <v>0.38163152071871981</v>
      </c>
      <c r="U2697" s="21">
        <v>0.2989080003567014</v>
      </c>
      <c r="V2697" s="21">
        <v>0</v>
      </c>
      <c r="W2697" s="21">
        <v>41.096127662776532</v>
      </c>
      <c r="X2697" s="21">
        <v>1.9681759604931579</v>
      </c>
      <c r="Y2697" s="21">
        <v>-1.0000000000000002</v>
      </c>
      <c r="Z2697" s="21">
        <v>-1.0000000000000002</v>
      </c>
      <c r="AA2697" s="21">
        <v>83.198175079959029</v>
      </c>
      <c r="AB2697" s="21">
        <v>8.5722344737605885E-2</v>
      </c>
      <c r="AC2697" s="21">
        <v>0.38123639600588027</v>
      </c>
      <c r="AD2697" s="21">
        <v>0.37565242489063949</v>
      </c>
      <c r="AE2697" s="21">
        <v>42.130558281706264</v>
      </c>
      <c r="AF2697" s="21">
        <v>-1.0000000000000002</v>
      </c>
      <c r="AG2697" s="21">
        <v>-1.0000000000000002</v>
      </c>
      <c r="AH2697" s="21">
        <v>-1.0000000000000002</v>
      </c>
      <c r="AI2697" s="21">
        <v>0</v>
      </c>
      <c r="AJ2697" s="21">
        <v>0</v>
      </c>
      <c r="AK2697" s="21">
        <v>-0.12253458538974907</v>
      </c>
      <c r="AL2697" s="21">
        <v>-5.6526413350504949E-2</v>
      </c>
      <c r="AM2697" s="21">
        <v>-0.14819686916754402</v>
      </c>
      <c r="AN2697" s="21">
        <v>-3.8057999245892107E-2</v>
      </c>
      <c r="AO2697" s="21">
        <v>-4.3175946561373433</v>
      </c>
      <c r="AP2697" s="21">
        <v>-1.234082047899826</v>
      </c>
      <c r="AQ2697" s="21">
        <v>41.105875595739597</v>
      </c>
      <c r="AR2697" s="21">
        <v>1.0275656571187972</v>
      </c>
      <c r="AS2697" s="21">
        <v>1.9683384260425421</v>
      </c>
      <c r="AT2697" s="21">
        <v>-1.0000000000000002</v>
      </c>
      <c r="AU2697" s="21">
        <v>-1.0000000000000002</v>
      </c>
      <c r="AV2697" s="21">
        <v>-3.6914362472160261E-2</v>
      </c>
      <c r="AW2697" s="21">
        <v>86.728003540925883</v>
      </c>
      <c r="AX2697" s="21">
        <v>86.728003540925883</v>
      </c>
      <c r="AY2697" s="21">
        <v>0.33429345334353333</v>
      </c>
      <c r="AZ2697" s="21">
        <v>12.775936525244711</v>
      </c>
      <c r="BA2697" s="26">
        <v>1463.8057942405117</v>
      </c>
    </row>
    <row r="2698" spans="1:100" x14ac:dyDescent="0.25">
      <c r="A2698">
        <v>5947</v>
      </c>
      <c r="B2698" t="s">
        <v>2970</v>
      </c>
      <c r="C2698" s="26">
        <v>3</v>
      </c>
      <c r="D2698" s="21">
        <v>5.42001705382925</v>
      </c>
      <c r="E2698" s="21">
        <v>2.8741950783748565E-3</v>
      </c>
      <c r="F2698" s="21">
        <v>-0.92792067405873324</v>
      </c>
      <c r="G2698" s="21">
        <v>-0.92792067405873324</v>
      </c>
      <c r="H2698" s="21">
        <v>2.9275748116302817E-3</v>
      </c>
      <c r="I2698" s="21">
        <v>0</v>
      </c>
      <c r="J2698" s="21">
        <v>0.17565448869781683</v>
      </c>
      <c r="K2698" s="21">
        <v>2.9275748116302817E-3</v>
      </c>
      <c r="L2698" s="21">
        <v>-1.0000000000000007</v>
      </c>
      <c r="M2698" s="21">
        <v>-1.0000000000000007</v>
      </c>
      <c r="N2698" s="21">
        <v>5.8551496232605596E-2</v>
      </c>
      <c r="O2698" s="21">
        <v>4.6677508684683309</v>
      </c>
      <c r="P2698" s="21">
        <v>3.4723628486693259</v>
      </c>
      <c r="Q2698" s="21">
        <v>-1.4693059312122658</v>
      </c>
      <c r="R2698" s="21">
        <v>-0.20129770642497538</v>
      </c>
      <c r="S2698" s="21">
        <v>0.33333333333333337</v>
      </c>
      <c r="T2698" s="21">
        <v>0.32325915398890892</v>
      </c>
      <c r="U2698" s="21">
        <v>-0.11183595421158501</v>
      </c>
      <c r="V2698" s="21">
        <v>-9.8582673193752905E-3</v>
      </c>
      <c r="W2698" s="21">
        <v>21.278827639186066</v>
      </c>
      <c r="X2698" s="21">
        <v>0.13751018628606435</v>
      </c>
      <c r="Y2698" s="21">
        <v>-1.0000000000000007</v>
      </c>
      <c r="Z2698" s="21">
        <v>-1.0000000000000007</v>
      </c>
      <c r="AA2698" s="21">
        <v>68.838976118482222</v>
      </c>
      <c r="AB2698" s="21">
        <v>0.33904747029123139</v>
      </c>
      <c r="AC2698" s="21">
        <v>0.21609954088948879</v>
      </c>
      <c r="AD2698" s="21">
        <v>0.40008191253370207</v>
      </c>
      <c r="AE2698" s="21">
        <v>47.761446185721105</v>
      </c>
      <c r="AF2698" s="21">
        <v>-1.0000000000000007</v>
      </c>
      <c r="AG2698" s="21">
        <v>-1.0000000000000007</v>
      </c>
      <c r="AH2698" s="21">
        <v>-1.0000000000000007</v>
      </c>
      <c r="AI2698" s="21">
        <v>-1.2629973189741586E-2</v>
      </c>
      <c r="AJ2698" s="21">
        <v>-9.8582673193752905E-3</v>
      </c>
      <c r="AK2698" s="21">
        <v>0.26449201569945979</v>
      </c>
      <c r="AL2698" s="21">
        <v>0.14926926618119096</v>
      </c>
      <c r="AM2698" s="21">
        <v>4.1760056449408646E-2</v>
      </c>
      <c r="AN2698" s="21">
        <v>0.11353446121929323</v>
      </c>
      <c r="AO2698" s="21">
        <v>2.3664614897325151</v>
      </c>
      <c r="AP2698" s="21">
        <v>3.5847078613882859</v>
      </c>
      <c r="AQ2698" s="21">
        <v>21.454482127883878</v>
      </c>
      <c r="AR2698" s="21">
        <v>0.53489826579128208</v>
      </c>
      <c r="AS2698" s="21">
        <v>0.14043776109769449</v>
      </c>
      <c r="AT2698" s="21">
        <v>-1.0000000000000007</v>
      </c>
      <c r="AU2698" s="21">
        <v>-1.0000000000000007</v>
      </c>
      <c r="AV2698" s="21">
        <v>-1.1292183804837086</v>
      </c>
      <c r="AW2698" s="21">
        <v>77.091434848338778</v>
      </c>
      <c r="AX2698" s="21">
        <v>75.85300865260642</v>
      </c>
      <c r="AY2698" s="21">
        <v>0.15540554258328776</v>
      </c>
      <c r="AZ2698" s="21">
        <v>-20.592864316789193</v>
      </c>
      <c r="BA2698" s="26">
        <v>1408.6681401535711</v>
      </c>
    </row>
    <row r="2699" spans="1:100" x14ac:dyDescent="0.25">
      <c r="A2699">
        <v>5948</v>
      </c>
      <c r="B2699" t="s">
        <v>2971</v>
      </c>
      <c r="C2699" s="26">
        <v>3</v>
      </c>
      <c r="D2699" s="21">
        <v>3.5990795862159928</v>
      </c>
      <c r="E2699" s="21">
        <v>0.17388258846601692</v>
      </c>
      <c r="F2699" s="21">
        <v>-0.43959351001814517</v>
      </c>
      <c r="G2699" s="21">
        <v>-0.43020204625660946</v>
      </c>
      <c r="H2699" s="21">
        <v>-1.274069389147332E-2</v>
      </c>
      <c r="I2699" s="21">
        <v>0</v>
      </c>
      <c r="J2699" s="21">
        <v>-0.76444163348839811</v>
      </c>
      <c r="K2699" s="21">
        <v>-1.274069389147332E-2</v>
      </c>
      <c r="L2699" s="21">
        <v>-1.0000000000000002</v>
      </c>
      <c r="M2699" s="21">
        <v>-1.0000000000000002</v>
      </c>
      <c r="N2699" s="21">
        <v>-0.25481387782946641</v>
      </c>
      <c r="O2699" s="21">
        <v>2.4044359064709848</v>
      </c>
      <c r="P2699" s="21">
        <v>-0.44964502862190181</v>
      </c>
      <c r="Q2699" s="21">
        <v>4.297939827871404E-2</v>
      </c>
      <c r="R2699" s="21">
        <v>-7.8967614295117075E-2</v>
      </c>
      <c r="S2699" s="21">
        <v>0.32780042385315511</v>
      </c>
      <c r="T2699" s="21">
        <v>0.13243036144093009</v>
      </c>
      <c r="U2699" s="21">
        <v>-2.3174003595801677E-2</v>
      </c>
      <c r="V2699" s="21">
        <v>0</v>
      </c>
      <c r="W2699" s="21">
        <v>17.991899023590264</v>
      </c>
      <c r="X2699" s="21">
        <v>0.17018981871845479</v>
      </c>
      <c r="Y2699" s="21">
        <v>-1.0000000000000002</v>
      </c>
      <c r="Z2699" s="21">
        <v>-1.0000000000000002</v>
      </c>
      <c r="AA2699" s="21">
        <v>32.77964701004435</v>
      </c>
      <c r="AB2699" s="21">
        <v>0.3894917788962089</v>
      </c>
      <c r="AC2699" s="21">
        <v>-0.1467779313384574</v>
      </c>
      <c r="AD2699" s="21">
        <v>5.462046445723226E-2</v>
      </c>
      <c r="AE2699" s="21">
        <v>14.866715600749192</v>
      </c>
      <c r="AF2699" s="21">
        <v>-1.0000000000000002</v>
      </c>
      <c r="AG2699" s="21">
        <v>-1.0000000000000002</v>
      </c>
      <c r="AH2699" s="21">
        <v>-1.0000000000000002</v>
      </c>
      <c r="AI2699" s="21">
        <v>0</v>
      </c>
      <c r="AJ2699" s="21">
        <v>0</v>
      </c>
      <c r="AK2699" s="21">
        <v>0.10003322622272084</v>
      </c>
      <c r="AL2699" s="21">
        <v>0.27549129575101433</v>
      </c>
      <c r="AM2699" s="21">
        <v>0.20094010048001124</v>
      </c>
      <c r="AN2699" s="21">
        <v>-0.23761983059126224</v>
      </c>
      <c r="AO2699" s="21">
        <v>5.5236686431138891</v>
      </c>
      <c r="AP2699" s="21">
        <v>-4.5630392860264868</v>
      </c>
      <c r="AQ2699" s="21">
        <v>17.227457390101875</v>
      </c>
      <c r="AR2699" s="21">
        <v>0.4370567816982836</v>
      </c>
      <c r="AS2699" s="21">
        <v>0.15744912482698165</v>
      </c>
      <c r="AT2699" s="21">
        <v>-1.0000000000000002</v>
      </c>
      <c r="AU2699" s="21">
        <v>-1.0000000000000002</v>
      </c>
      <c r="AV2699" s="21">
        <v>-0.50916966055172674</v>
      </c>
      <c r="AW2699" s="21">
        <v>30.621043630488842</v>
      </c>
      <c r="AX2699" s="21">
        <v>30.621043630488842</v>
      </c>
      <c r="AY2699" s="21">
        <v>0.23543348600036743</v>
      </c>
      <c r="AZ2699" s="21">
        <v>-18.555537052874762</v>
      </c>
      <c r="BA2699" s="26">
        <v>1384.1631071146205</v>
      </c>
      <c r="CU2699" t="e">
        <v>#N/A</v>
      </c>
      <c r="CV2699" t="e">
        <v>#N/A</v>
      </c>
    </row>
    <row r="2700" spans="1:100" x14ac:dyDescent="0.25">
      <c r="A2700">
        <v>5949</v>
      </c>
      <c r="B2700" t="s">
        <v>2972</v>
      </c>
      <c r="C2700" s="26">
        <v>3</v>
      </c>
      <c r="D2700" s="21">
        <v>2.5323008347265139</v>
      </c>
      <c r="E2700" s="21">
        <v>0</v>
      </c>
      <c r="F2700" s="21">
        <v>0.39312479505202891</v>
      </c>
      <c r="G2700" s="21">
        <v>0.39312479505202891</v>
      </c>
      <c r="H2700" s="21">
        <v>0.21342447525268807</v>
      </c>
      <c r="I2700" s="21">
        <v>0</v>
      </c>
      <c r="J2700" s="21">
        <v>12.805468515161284</v>
      </c>
      <c r="K2700" s="21">
        <v>0.21342447525268807</v>
      </c>
      <c r="L2700" s="21">
        <v>-1.0000000000000016</v>
      </c>
      <c r="M2700" s="21">
        <v>-1.0000000000000016</v>
      </c>
      <c r="N2700" s="21">
        <v>4.2684895050537612</v>
      </c>
      <c r="O2700" s="21">
        <v>15.730894144939828</v>
      </c>
      <c r="P2700" s="21">
        <v>-1.8838248066286853E-2</v>
      </c>
      <c r="Q2700" s="21">
        <v>3.1400496531879871</v>
      </c>
      <c r="R2700" s="21">
        <v>0.720043667778267</v>
      </c>
      <c r="S2700" s="21">
        <v>0.3417056159646944</v>
      </c>
      <c r="T2700" s="21">
        <v>0.23364598540229195</v>
      </c>
      <c r="U2700" s="21">
        <v>0.14103261300620559</v>
      </c>
      <c r="V2700" s="21">
        <v>0</v>
      </c>
      <c r="W2700" s="21">
        <v>20.118389564820152</v>
      </c>
      <c r="X2700" s="21">
        <v>0.82637023020807798</v>
      </c>
      <c r="Y2700" s="21">
        <v>-1.0000000000000016</v>
      </c>
      <c r="Z2700" s="21">
        <v>-1.0000000000000016</v>
      </c>
      <c r="AA2700" s="21">
        <v>21.240247836750655</v>
      </c>
      <c r="AB2700" s="21">
        <v>-8.2398102143151575E-2</v>
      </c>
      <c r="AC2700" s="21">
        <v>0.14239395216782039</v>
      </c>
      <c r="AD2700" s="21">
        <v>-5.1959557941624462E-2</v>
      </c>
      <c r="AE2700" s="21">
        <v>0.40181460415221854</v>
      </c>
      <c r="AF2700" s="21">
        <v>-1.0000000000000016</v>
      </c>
      <c r="AG2700" s="21">
        <v>-1.0000000000000016</v>
      </c>
      <c r="AH2700" s="21">
        <v>-1.0000000000000016</v>
      </c>
      <c r="AI2700" s="21">
        <v>0</v>
      </c>
      <c r="AJ2700" s="21">
        <v>0</v>
      </c>
      <c r="AK2700" s="21">
        <v>0.23519947129255653</v>
      </c>
      <c r="AL2700" s="21">
        <v>-0.15561273850969742</v>
      </c>
      <c r="AM2700" s="21">
        <v>0.67134700814022297</v>
      </c>
      <c r="AN2700" s="21">
        <v>-0.21091492373081511</v>
      </c>
      <c r="AO2700" s="21">
        <v>17.959672559968364</v>
      </c>
      <c r="AP2700" s="21">
        <v>-6.0509367858188634</v>
      </c>
      <c r="AQ2700" s="21">
        <v>32.923858079981429</v>
      </c>
      <c r="AR2700" s="21">
        <v>0.71638421437319189</v>
      </c>
      <c r="AS2700" s="21">
        <v>1.0397947054607659</v>
      </c>
      <c r="AT2700" s="21">
        <v>-1.0000000000000016</v>
      </c>
      <c r="AU2700" s="21">
        <v>-1.0000000000000016</v>
      </c>
      <c r="AV2700" s="21">
        <v>1.1131684628302958</v>
      </c>
      <c r="AW2700" s="21">
        <v>30.920205195871592</v>
      </c>
      <c r="AX2700" s="21">
        <v>30.920205195871592</v>
      </c>
      <c r="AY2700" s="21">
        <v>-0.17489395333441554</v>
      </c>
      <c r="AZ2700" s="21">
        <v>-62.572271992514494</v>
      </c>
      <c r="BA2700" s="26">
        <v>1342.0317145598005</v>
      </c>
      <c r="CU2700" t="e">
        <v>#N/A</v>
      </c>
      <c r="CV2700" t="e">
        <v>#N/A</v>
      </c>
    </row>
    <row r="2701" spans="1:100" x14ac:dyDescent="0.25">
      <c r="A2701">
        <v>5950</v>
      </c>
      <c r="B2701" t="s">
        <v>1243</v>
      </c>
      <c r="C2701" s="26">
        <v>3</v>
      </c>
      <c r="D2701" s="21">
        <v>4.8689601689101094</v>
      </c>
      <c r="E2701" s="21">
        <v>2.9204203801068251</v>
      </c>
      <c r="F2701" s="21">
        <v>3.2126257534842002E-2</v>
      </c>
      <c r="G2701" s="21">
        <v>0.78219404950284033</v>
      </c>
      <c r="H2701" s="21">
        <v>6.0469811294760374E-2</v>
      </c>
      <c r="I2701" s="21">
        <v>0</v>
      </c>
      <c r="J2701" s="21">
        <v>3.6281886776856229</v>
      </c>
      <c r="K2701" s="21">
        <v>6.0469811294760374E-2</v>
      </c>
      <c r="L2701" s="21">
        <v>-1.0000000000000018</v>
      </c>
      <c r="M2701" s="21">
        <v>-1.0000000000000018</v>
      </c>
      <c r="N2701" s="21">
        <v>1.2093962258952073</v>
      </c>
      <c r="O2701" s="21">
        <v>9.2793428960985729</v>
      </c>
      <c r="P2701" s="21">
        <v>-0.18386049879098768</v>
      </c>
      <c r="Q2701" s="21">
        <v>3.1133670662582853</v>
      </c>
      <c r="R2701" s="21">
        <v>0.98960989849126679</v>
      </c>
      <c r="S2701" s="21">
        <v>0.33333333333333381</v>
      </c>
      <c r="T2701" s="21">
        <v>0.34503650628024007</v>
      </c>
      <c r="U2701" s="21">
        <v>0.21124515901936569</v>
      </c>
      <c r="V2701" s="21">
        <v>6.1104448499010582E-2</v>
      </c>
      <c r="W2701" s="21">
        <v>35.609985433487566</v>
      </c>
      <c r="X2701" s="21">
        <v>1.8375408375810585</v>
      </c>
      <c r="Y2701" s="21">
        <v>-1.0000000000000018</v>
      </c>
      <c r="Z2701" s="21">
        <v>-1.0000000000000018</v>
      </c>
      <c r="AA2701" s="21">
        <v>83.524829839775492</v>
      </c>
      <c r="AB2701" s="21">
        <v>1.2484716874511243E-2</v>
      </c>
      <c r="AC2701" s="21">
        <v>0.49530915989533081</v>
      </c>
      <c r="AD2701" s="21">
        <v>0.4307108133860908</v>
      </c>
      <c r="AE2701" s="21">
        <v>46.925234507796631</v>
      </c>
      <c r="AF2701" s="21">
        <v>-1.0000000000000018</v>
      </c>
      <c r="AG2701" s="21">
        <v>-1.0000000000000018</v>
      </c>
      <c r="AH2701" s="21">
        <v>-1.0000000000000018</v>
      </c>
      <c r="AI2701" s="21">
        <v>0</v>
      </c>
      <c r="AJ2701" s="21">
        <v>6.1104448499010582E-2</v>
      </c>
      <c r="AK2701" s="21">
        <v>0.31479394785040887</v>
      </c>
      <c r="AL2701" s="21">
        <v>0.17054894297448558</v>
      </c>
      <c r="AM2701" s="21">
        <v>0.20931216932300012</v>
      </c>
      <c r="AN2701" s="21">
        <v>-8.7125816277500323E-2</v>
      </c>
      <c r="AO2701" s="21">
        <v>6.8067739723270471</v>
      </c>
      <c r="AP2701" s="21">
        <v>-1.3254006920650803</v>
      </c>
      <c r="AQ2701" s="21">
        <v>39.238174111173201</v>
      </c>
      <c r="AR2701" s="21">
        <v>0.95071944713195045</v>
      </c>
      <c r="AS2701" s="21">
        <v>1.8980106488758199</v>
      </c>
      <c r="AT2701" s="21">
        <v>-1.0000000000000018</v>
      </c>
      <c r="AU2701" s="21">
        <v>-1.0000000000000018</v>
      </c>
      <c r="AV2701" s="21">
        <v>1.7718039479941072</v>
      </c>
      <c r="AW2701" s="21">
        <v>91.478772043808945</v>
      </c>
      <c r="AX2701" s="21">
        <v>97.589216893710002</v>
      </c>
      <c r="AY2701" s="21">
        <v>0.11526271308532257</v>
      </c>
      <c r="AZ2701" s="21">
        <v>4.2567832431597488</v>
      </c>
      <c r="BA2701" s="26">
        <v>1490.7064162740246</v>
      </c>
      <c r="CU2701" t="e">
        <v>#N/A</v>
      </c>
      <c r="CV2701" t="e">
        <v>#N/A</v>
      </c>
    </row>
    <row r="2702" spans="1:100" x14ac:dyDescent="0.25">
      <c r="A2702">
        <v>5951</v>
      </c>
      <c r="B2702" t="s">
        <v>2973</v>
      </c>
      <c r="C2702" s="26">
        <v>3</v>
      </c>
      <c r="D2702" s="21">
        <v>4.2411766501499777</v>
      </c>
      <c r="E2702" s="21">
        <v>-3.7151214628961857E-2</v>
      </c>
      <c r="F2702" s="21">
        <v>0.99030678465539146</v>
      </c>
      <c r="G2702" s="21">
        <v>0.99030678465539146</v>
      </c>
      <c r="H2702" s="21">
        <v>0.4203339610576543</v>
      </c>
      <c r="I2702" s="21">
        <v>0</v>
      </c>
      <c r="J2702" s="21">
        <v>25.220037663459266</v>
      </c>
      <c r="K2702" s="21">
        <v>0.4203339610576543</v>
      </c>
      <c r="L2702" s="21">
        <v>-0.99999999999999989</v>
      </c>
      <c r="M2702" s="21">
        <v>-0.99999999999999989</v>
      </c>
      <c r="N2702" s="21">
        <v>8.4066792211530892</v>
      </c>
      <c r="O2702" s="21">
        <v>30.451521098264635</v>
      </c>
      <c r="P2702" s="21">
        <v>-1.812733376528031E-2</v>
      </c>
      <c r="Q2702" s="21">
        <v>-4.0884769943879498</v>
      </c>
      <c r="R2702" s="21">
        <v>-1.3523915216219133</v>
      </c>
      <c r="S2702" s="21">
        <v>0.33333333333333326</v>
      </c>
      <c r="T2702" s="21">
        <v>0.36871431152729972</v>
      </c>
      <c r="U2702" s="21">
        <v>0.29040976745225966</v>
      </c>
      <c r="V2702" s="21">
        <v>0</v>
      </c>
      <c r="W2702" s="21">
        <v>22.884938050209534</v>
      </c>
      <c r="X2702" s="21">
        <v>1.4589351622625086</v>
      </c>
      <c r="Y2702" s="21">
        <v>-0.99999999999999989</v>
      </c>
      <c r="Z2702" s="21">
        <v>-0.99999999999999989</v>
      </c>
      <c r="AA2702" s="21">
        <v>62.992565250182444</v>
      </c>
      <c r="AB2702" s="21">
        <v>0.43068009018898612</v>
      </c>
      <c r="AC2702" s="21">
        <v>0.11345323346534977</v>
      </c>
      <c r="AD2702" s="21">
        <v>0.28506705077756123</v>
      </c>
      <c r="AE2702" s="21">
        <v>41.460018721594857</v>
      </c>
      <c r="AF2702" s="21">
        <v>-0.99999999999999989</v>
      </c>
      <c r="AG2702" s="21">
        <v>-0.99999999999999989</v>
      </c>
      <c r="AH2702" s="21">
        <v>-0.99999999999999989</v>
      </c>
      <c r="AI2702" s="21">
        <v>5.642670461008345E-3</v>
      </c>
      <c r="AJ2702" s="21">
        <v>0</v>
      </c>
      <c r="AK2702" s="21">
        <v>0.68222557708221898</v>
      </c>
      <c r="AL2702" s="21">
        <v>-3.7786705675526416E-3</v>
      </c>
      <c r="AM2702" s="21">
        <v>-8.0868963698505825E-2</v>
      </c>
      <c r="AN2702" s="21">
        <v>0.26542919353008582</v>
      </c>
      <c r="AO2702" s="21">
        <v>1.3894037929484493</v>
      </c>
      <c r="AP2702" s="21">
        <v>6.6168364854143826</v>
      </c>
      <c r="AQ2702" s="21">
        <v>48.1049757136688</v>
      </c>
      <c r="AR2702" s="21">
        <v>0.99245741231289286</v>
      </c>
      <c r="AS2702" s="21">
        <v>1.879269123320163</v>
      </c>
      <c r="AT2702" s="21">
        <v>-0.99999999999999989</v>
      </c>
      <c r="AU2702" s="21">
        <v>-0.99999999999999989</v>
      </c>
      <c r="AV2702" s="21">
        <v>-0.36208473696652294</v>
      </c>
      <c r="AW2702" s="21">
        <v>100.06092283386153</v>
      </c>
      <c r="AX2702" s="21">
        <v>100.17377624308168</v>
      </c>
      <c r="AY2702" s="21">
        <v>0.22713183152912508</v>
      </c>
      <c r="AZ2702" s="21">
        <v>22.893814322027474</v>
      </c>
      <c r="BA2702" s="26">
        <v>1496.8315815220599</v>
      </c>
      <c r="CU2702" t="e">
        <v>#N/A</v>
      </c>
      <c r="CV2702" t="e">
        <v>#N/A</v>
      </c>
    </row>
    <row r="2703" spans="1:100" x14ac:dyDescent="0.25">
      <c r="A2703">
        <v>5952</v>
      </c>
      <c r="B2703" t="s">
        <v>2974</v>
      </c>
      <c r="C2703" s="26">
        <v>3</v>
      </c>
      <c r="D2703" s="21">
        <v>3.7172405051509165</v>
      </c>
      <c r="E2703" s="21">
        <v>-9.0166770308122132E-2</v>
      </c>
      <c r="F2703" s="21">
        <v>0.42312406160895499</v>
      </c>
      <c r="G2703" s="21">
        <v>0.388701222600494</v>
      </c>
      <c r="H2703" s="21">
        <v>0.20412616766337849</v>
      </c>
      <c r="I2703" s="21">
        <v>0</v>
      </c>
      <c r="J2703" s="21">
        <v>12.247570059802705</v>
      </c>
      <c r="K2703" s="21">
        <v>0.20412616766337849</v>
      </c>
      <c r="L2703" s="21">
        <v>-1.0000000000000004</v>
      </c>
      <c r="M2703" s="21">
        <v>-1.0000000000000004</v>
      </c>
      <c r="N2703" s="21">
        <v>4.08252335326757</v>
      </c>
      <c r="O2703" s="21">
        <v>16.353511787554119</v>
      </c>
      <c r="P2703" s="21">
        <v>-0.66607071474091473</v>
      </c>
      <c r="Q2703" s="21">
        <v>0.52213970551956823</v>
      </c>
      <c r="R2703" s="21">
        <v>2.6230800226642259E-2</v>
      </c>
      <c r="S2703" s="21">
        <v>0.33333333333333348</v>
      </c>
      <c r="T2703" s="21">
        <v>0.47754893435120238</v>
      </c>
      <c r="U2703" s="21">
        <v>0.22553712045896449</v>
      </c>
      <c r="V2703" s="21">
        <v>0</v>
      </c>
      <c r="W2703" s="21">
        <v>33.29172881920487</v>
      </c>
      <c r="X2703" s="21">
        <v>1.6556125326586257</v>
      </c>
      <c r="Y2703" s="21">
        <v>-1.0000000000000004</v>
      </c>
      <c r="Z2703" s="21">
        <v>-1.0000000000000004</v>
      </c>
      <c r="AA2703" s="21">
        <v>67.392799863630813</v>
      </c>
      <c r="AB2703" s="21">
        <v>4.2082712444766079E-2</v>
      </c>
      <c r="AC2703" s="21">
        <v>0.36619499007828588</v>
      </c>
      <c r="AD2703" s="21">
        <v>0.27321910236093416</v>
      </c>
      <c r="AE2703" s="21">
        <v>34.074840244199322</v>
      </c>
      <c r="AF2703" s="21">
        <v>-1.0000000000000004</v>
      </c>
      <c r="AG2703" s="21">
        <v>-1.0000000000000004</v>
      </c>
      <c r="AH2703" s="21">
        <v>-1.0000000000000004</v>
      </c>
      <c r="AI2703" s="21">
        <v>-1.7336364472018258E-2</v>
      </c>
      <c r="AJ2703" s="21">
        <v>0</v>
      </c>
      <c r="AK2703" s="21">
        <v>-0.13617868229757546</v>
      </c>
      <c r="AL2703" s="21">
        <v>-2.6596536434277913E-2</v>
      </c>
      <c r="AM2703" s="21">
        <v>0.52174491763368513</v>
      </c>
      <c r="AN2703" s="21">
        <v>0.37216039157145525</v>
      </c>
      <c r="AO2703" s="21">
        <v>12.362729529354247</v>
      </c>
      <c r="AP2703" s="21">
        <v>9.1710271071149911</v>
      </c>
      <c r="AQ2703" s="21">
        <v>45.539298879007589</v>
      </c>
      <c r="AR2703" s="21">
        <v>1.0364193881435004</v>
      </c>
      <c r="AS2703" s="21">
        <v>1.8597387003220043</v>
      </c>
      <c r="AT2703" s="21">
        <v>-1.0000000000000004</v>
      </c>
      <c r="AU2703" s="21">
        <v>-1.0000000000000004</v>
      </c>
      <c r="AV2703" s="21">
        <v>0.41493202282713648</v>
      </c>
      <c r="AW2703" s="21">
        <v>92.917338758299948</v>
      </c>
      <c r="AX2703" s="21">
        <v>92.570611468859582</v>
      </c>
      <c r="AY2703" s="21">
        <v>0.28612126164492713</v>
      </c>
      <c r="AZ2703" s="21">
        <v>17.974631415133196</v>
      </c>
      <c r="BA2703" s="26">
        <v>1453.1670011767028</v>
      </c>
    </row>
    <row r="2704" spans="1:100" x14ac:dyDescent="0.25">
      <c r="A2704">
        <v>5953</v>
      </c>
      <c r="B2704" t="s">
        <v>2975</v>
      </c>
      <c r="C2704" s="26">
        <v>3</v>
      </c>
      <c r="D2704" s="21">
        <v>4.4337972740378655</v>
      </c>
      <c r="E2704" s="21">
        <v>2.6034035469612433E-2</v>
      </c>
      <c r="F2704" s="21">
        <v>-0.45522630550821569</v>
      </c>
      <c r="G2704" s="21">
        <v>-0.45522630550821569</v>
      </c>
      <c r="H2704" s="21">
        <v>0.16856114100410954</v>
      </c>
      <c r="I2704" s="21">
        <v>0</v>
      </c>
      <c r="J2704" s="21">
        <v>10.113668460246569</v>
      </c>
      <c r="K2704" s="21">
        <v>0.16856114100410954</v>
      </c>
      <c r="L2704" s="21">
        <v>-1.0000000000000004</v>
      </c>
      <c r="M2704" s="21">
        <v>-1.0000000000000004</v>
      </c>
      <c r="N2704" s="21">
        <v>3.3712228200821892</v>
      </c>
      <c r="O2704" s="21">
        <v>14.092239428776221</v>
      </c>
      <c r="P2704" s="21">
        <v>-0.47612753754985926</v>
      </c>
      <c r="Q2704" s="21">
        <v>0.30685859629641044</v>
      </c>
      <c r="R2704" s="21">
        <v>1.8355802386103709E-2</v>
      </c>
      <c r="S2704" s="21">
        <v>0.33333333333333315</v>
      </c>
      <c r="T2704" s="21">
        <v>0.41879166344699292</v>
      </c>
      <c r="U2704" s="21">
        <v>0.16940516271355641</v>
      </c>
      <c r="V2704" s="21">
        <v>-4.1378338636964399E-2</v>
      </c>
      <c r="W2704" s="21">
        <v>28.463627194112352</v>
      </c>
      <c r="X2704" s="21">
        <v>1.098372804922314</v>
      </c>
      <c r="Y2704" s="21">
        <v>-1.0000000000000004</v>
      </c>
      <c r="Z2704" s="21">
        <v>-1.0000000000000004</v>
      </c>
      <c r="AA2704" s="21">
        <v>41.987949791138703</v>
      </c>
      <c r="AB2704" s="21">
        <v>-0.18823419807216335</v>
      </c>
      <c r="AC2704" s="21">
        <v>0.10257359810706212</v>
      </c>
      <c r="AD2704" s="21">
        <v>0.35577993585790679</v>
      </c>
      <c r="AE2704" s="21">
        <v>13.505966794640267</v>
      </c>
      <c r="AF2704" s="21">
        <v>-1.0000000000000004</v>
      </c>
      <c r="AG2704" s="21">
        <v>-1.0000000000000004</v>
      </c>
      <c r="AH2704" s="21">
        <v>-1.0000000000000004</v>
      </c>
      <c r="AI2704" s="21">
        <v>0</v>
      </c>
      <c r="AJ2704" s="21">
        <v>-4.1378338636964399E-2</v>
      </c>
      <c r="AK2704" s="21">
        <v>0.11715375139801236</v>
      </c>
      <c r="AL2704" s="21">
        <v>0.48409434402433471</v>
      </c>
      <c r="AM2704" s="21">
        <v>0.33295414063484829</v>
      </c>
      <c r="AN2704" s="21">
        <v>-0.32072882048414586</v>
      </c>
      <c r="AO2704" s="21">
        <v>8.9096222728612737</v>
      </c>
      <c r="AP2704" s="21">
        <v>-5.5977487919819726</v>
      </c>
      <c r="AQ2704" s="21">
        <v>38.577295654358927</v>
      </c>
      <c r="AR2704" s="21">
        <v>0.88015182085691845</v>
      </c>
      <c r="AS2704" s="21">
        <v>1.2669339459264246</v>
      </c>
      <c r="AT2704" s="21">
        <v>-1.0000000000000004</v>
      </c>
      <c r="AU2704" s="21">
        <v>-1.0000000000000004</v>
      </c>
      <c r="AV2704" s="21">
        <v>-0.4368705031221119</v>
      </c>
      <c r="AW2704" s="21">
        <v>50.482440427932964</v>
      </c>
      <c r="AX2704" s="21">
        <v>46.344606564236521</v>
      </c>
      <c r="AY2704" s="21">
        <v>0.30394317835456269</v>
      </c>
      <c r="AZ2704" s="21">
        <v>-4.0271175684004126</v>
      </c>
      <c r="BA2704" s="26">
        <v>1406.6237743595284</v>
      </c>
    </row>
    <row r="2705" spans="1:100" x14ac:dyDescent="0.25">
      <c r="A2705">
        <v>5954</v>
      </c>
      <c r="B2705" t="s">
        <v>2976</v>
      </c>
      <c r="C2705" s="26">
        <v>3</v>
      </c>
      <c r="D2705" s="21">
        <v>4.4740536652810796</v>
      </c>
      <c r="E2705" s="21">
        <v>-8.5152334097730709E-2</v>
      </c>
      <c r="F2705" s="21">
        <v>-2.7881379732884341E-2</v>
      </c>
      <c r="G2705" s="21">
        <v>-4.6642746920207673E-2</v>
      </c>
      <c r="H2705" s="21">
        <v>0.17659401269766742</v>
      </c>
      <c r="I2705" s="21">
        <v>0</v>
      </c>
      <c r="J2705" s="21">
        <v>10.595640761860043</v>
      </c>
      <c r="K2705" s="21">
        <v>0.17659401269766742</v>
      </c>
      <c r="L2705" s="21">
        <v>-0.99999999999999944</v>
      </c>
      <c r="M2705" s="21">
        <v>-0.99999999999999944</v>
      </c>
      <c r="N2705" s="21">
        <v>3.5318802539533487</v>
      </c>
      <c r="O2705" s="21">
        <v>15.023051680220915</v>
      </c>
      <c r="P2705" s="21">
        <v>0.18280844970709892</v>
      </c>
      <c r="Q2705" s="21">
        <v>-7.3070597925284073E-2</v>
      </c>
      <c r="R2705" s="21">
        <v>2.9359068516734147E-2</v>
      </c>
      <c r="S2705" s="21">
        <v>0.33333333333333331</v>
      </c>
      <c r="T2705" s="21">
        <v>0.29210650566571827</v>
      </c>
      <c r="U2705" s="21">
        <v>0.28834968900410596</v>
      </c>
      <c r="V2705" s="21">
        <v>0</v>
      </c>
      <c r="W2705" s="21">
        <v>29.487820612219608</v>
      </c>
      <c r="X2705" s="21">
        <v>1.5501249834590813</v>
      </c>
      <c r="Y2705" s="21">
        <v>-0.99999999999999944</v>
      </c>
      <c r="Z2705" s="21">
        <v>-0.99999999999999944</v>
      </c>
      <c r="AA2705" s="21">
        <v>23.949019518406104</v>
      </c>
      <c r="AB2705" s="21">
        <v>-0.15533145945425114</v>
      </c>
      <c r="AC2705" s="21">
        <v>6.0253811560836416E-2</v>
      </c>
      <c r="AD2705" s="21">
        <v>-1.62855553531898E-2</v>
      </c>
      <c r="AE2705" s="21">
        <v>-5.5681601623302255</v>
      </c>
      <c r="AF2705" s="21">
        <v>-0.99999999999999944</v>
      </c>
      <c r="AG2705" s="21">
        <v>-0.99999999999999944</v>
      </c>
      <c r="AH2705" s="21">
        <v>-0.99999999999999944</v>
      </c>
      <c r="AI2705" s="21">
        <v>0</v>
      </c>
      <c r="AJ2705" s="21">
        <v>0</v>
      </c>
      <c r="AK2705" s="21">
        <v>0.36357065368205749</v>
      </c>
      <c r="AL2705" s="21">
        <v>0.13502557655574932</v>
      </c>
      <c r="AM2705" s="21">
        <v>-2.2432734399574973E-2</v>
      </c>
      <c r="AN2705" s="21">
        <v>0.20356292739854911</v>
      </c>
      <c r="AO2705" s="21">
        <v>1.2570349084209131</v>
      </c>
      <c r="AP2705" s="21">
        <v>5.7642010677424746</v>
      </c>
      <c r="AQ2705" s="21">
        <v>40.083461374079661</v>
      </c>
      <c r="AR2705" s="21">
        <v>0.91378952800315749</v>
      </c>
      <c r="AS2705" s="21">
        <v>1.7267189961567484</v>
      </c>
      <c r="AT2705" s="21">
        <v>-0.99999999999999944</v>
      </c>
      <c r="AU2705" s="21">
        <v>-0.99999999999999944</v>
      </c>
      <c r="AV2705" s="21">
        <v>-1.7283678403473522E-2</v>
      </c>
      <c r="AW2705" s="21">
        <v>44.736272266369532</v>
      </c>
      <c r="AX2705" s="21">
        <v>44.736272266369532</v>
      </c>
      <c r="AY2705" s="21">
        <v>0.12700091696317392</v>
      </c>
      <c r="AZ2705" s="21">
        <v>-29.61851639609085</v>
      </c>
      <c r="BA2705" s="26">
        <v>1409.0069875703959</v>
      </c>
      <c r="CU2705" t="e">
        <v>#N/A</v>
      </c>
      <c r="CV2705" t="e">
        <v>#N/A</v>
      </c>
    </row>
    <row r="2706" spans="1:100" x14ac:dyDescent="0.25">
      <c r="A2706">
        <v>5955</v>
      </c>
      <c r="B2706" t="s">
        <v>1178</v>
      </c>
      <c r="C2706" s="26">
        <v>3</v>
      </c>
      <c r="D2706" s="21">
        <v>5.6007674800525127</v>
      </c>
      <c r="E2706" s="21">
        <v>0.33860645090873909</v>
      </c>
      <c r="F2706" s="21">
        <v>-0.1613822330750331</v>
      </c>
      <c r="G2706" s="21">
        <v>-6.3460265748097433E-2</v>
      </c>
      <c r="H2706" s="21">
        <v>0.16643283826721514</v>
      </c>
      <c r="I2706" s="21">
        <v>0</v>
      </c>
      <c r="J2706" s="21">
        <v>9.9859702960329031</v>
      </c>
      <c r="K2706" s="21">
        <v>0.16643283826721514</v>
      </c>
      <c r="L2706" s="21">
        <v>-0.99999999999999944</v>
      </c>
      <c r="M2706" s="21">
        <v>-0.99999999999999944</v>
      </c>
      <c r="N2706" s="21">
        <v>3.3286567653443009</v>
      </c>
      <c r="O2706" s="21">
        <v>15.523277510337323</v>
      </c>
      <c r="P2706" s="21">
        <v>0.72000124686709299</v>
      </c>
      <c r="Q2706" s="21">
        <v>-0.57328714033842143</v>
      </c>
      <c r="R2706" s="21">
        <v>-0.11632534087325792</v>
      </c>
      <c r="S2706" s="21">
        <v>0.32445537943229902</v>
      </c>
      <c r="T2706" s="21">
        <v>0.3661101439613822</v>
      </c>
      <c r="U2706" s="21">
        <v>0.55975826787482053</v>
      </c>
      <c r="V2706" s="21">
        <v>7.2140004137292074E-2</v>
      </c>
      <c r="W2706" s="21">
        <v>46.241238285543176</v>
      </c>
      <c r="X2706" s="21">
        <v>3.2109096825713586</v>
      </c>
      <c r="Y2706" s="21">
        <v>-0.99999999999999944</v>
      </c>
      <c r="Z2706" s="21">
        <v>-0.99999999999999944</v>
      </c>
      <c r="AA2706" s="21">
        <v>42.061742029049348</v>
      </c>
      <c r="AB2706" s="21">
        <v>-0.12637952150612516</v>
      </c>
      <c r="AC2706" s="21">
        <v>-3.0242349363134968E-2</v>
      </c>
      <c r="AD2706" s="21">
        <v>7.5358452556849531E-2</v>
      </c>
      <c r="AE2706" s="21">
        <v>-4.0631709156205318</v>
      </c>
      <c r="AF2706" s="21">
        <v>-0.99999999999999944</v>
      </c>
      <c r="AG2706" s="21">
        <v>-0.99999999999999944</v>
      </c>
      <c r="AH2706" s="21">
        <v>-0.99999999999999944</v>
      </c>
      <c r="AI2706" s="21">
        <v>0</v>
      </c>
      <c r="AJ2706" s="21">
        <v>7.2140004137292074E-2</v>
      </c>
      <c r="AK2706" s="21">
        <v>0.18357427484587302</v>
      </c>
      <c r="AL2706" s="21">
        <v>0.64353325893462299</v>
      </c>
      <c r="AM2706" s="21">
        <v>8.6350525083670582E-2</v>
      </c>
      <c r="AN2706" s="21">
        <v>-0.27614490122799445</v>
      </c>
      <c r="AO2706" s="21">
        <v>3.0766345013211325</v>
      </c>
      <c r="AP2706" s="21">
        <v>-3.6859562360267502</v>
      </c>
      <c r="AQ2706" s="21">
        <v>56.227208581576079</v>
      </c>
      <c r="AR2706" s="21">
        <v>1.322463795405795</v>
      </c>
      <c r="AS2706" s="21">
        <v>3.3773425208385737</v>
      </c>
      <c r="AT2706" s="21">
        <v>-0.99999999999999944</v>
      </c>
      <c r="AU2706" s="21">
        <v>-0.99999999999999944</v>
      </c>
      <c r="AV2706" s="21">
        <v>-0.1797856066213554</v>
      </c>
      <c r="AW2706" s="21">
        <v>53.899063303359917</v>
      </c>
      <c r="AX2706" s="21">
        <v>61.113063717089126</v>
      </c>
      <c r="AY2706" s="21">
        <v>-0.11537535806886448</v>
      </c>
      <c r="AZ2706" s="21">
        <v>-12.499703404464807</v>
      </c>
      <c r="BA2706" s="26">
        <v>1453.5316371280549</v>
      </c>
    </row>
    <row r="2707" spans="1:100" x14ac:dyDescent="0.25">
      <c r="A2707">
        <v>5956</v>
      </c>
      <c r="B2707" t="s">
        <v>2107</v>
      </c>
      <c r="C2707" s="26">
        <v>2</v>
      </c>
      <c r="D2707" s="21">
        <v>3.4107757987583072</v>
      </c>
      <c r="E2707" s="21">
        <v>-7.1336632937306549E-2</v>
      </c>
      <c r="F2707" s="21">
        <v>-0.10069873076998773</v>
      </c>
      <c r="G2707" s="21">
        <v>-9.3489143615128056E-2</v>
      </c>
      <c r="H2707" s="21">
        <v>3.2886537564740526E-2</v>
      </c>
      <c r="I2707" s="21">
        <v>0</v>
      </c>
      <c r="J2707" s="21">
        <v>1.9731922538844313</v>
      </c>
      <c r="K2707" s="21">
        <v>3.2886537564740526E-2</v>
      </c>
      <c r="L2707" s="21">
        <v>-1</v>
      </c>
      <c r="M2707" s="21">
        <v>-1</v>
      </c>
      <c r="N2707" s="21">
        <v>0.65773075129481029</v>
      </c>
      <c r="O2707" s="21">
        <v>5.8944996424842238</v>
      </c>
      <c r="P2707" s="21">
        <v>-0.1935036321294214</v>
      </c>
      <c r="Q2707" s="21">
        <v>-0.16400920525542251</v>
      </c>
      <c r="R2707" s="21">
        <v>-5.2376113108835054E-2</v>
      </c>
      <c r="S2707" s="21">
        <v>0.32100212603156769</v>
      </c>
      <c r="T2707" s="21">
        <v>0.24435270934760919</v>
      </c>
      <c r="U2707" s="21">
        <v>2.8304870998382817E-2</v>
      </c>
      <c r="V2707" s="21">
        <v>-5.8882657848860244E-3</v>
      </c>
      <c r="W2707" s="21">
        <v>21.20525854765858</v>
      </c>
      <c r="X2707" s="21">
        <v>0.57442115382351133</v>
      </c>
      <c r="Y2707" s="21">
        <v>-1</v>
      </c>
      <c r="Z2707" s="21">
        <v>-1</v>
      </c>
      <c r="AA2707" s="21">
        <v>36.006132584166529</v>
      </c>
      <c r="AB2707" s="21">
        <v>6.2111567748825626E-2</v>
      </c>
      <c r="AC2707" s="21">
        <v>6.2304204122380566E-2</v>
      </c>
      <c r="AD2707" s="21">
        <v>5.8188018621009072E-2</v>
      </c>
      <c r="AE2707" s="21">
        <v>12.525717371418072</v>
      </c>
      <c r="AF2707" s="21">
        <v>-1</v>
      </c>
      <c r="AG2707" s="21">
        <v>-1</v>
      </c>
      <c r="AH2707" s="21">
        <v>-1</v>
      </c>
      <c r="AI2707" s="21">
        <v>-3.4958220534279652E-3</v>
      </c>
      <c r="AJ2707" s="21">
        <v>-5.8882657848860244E-3</v>
      </c>
      <c r="AK2707" s="21">
        <v>0.15707957598627781</v>
      </c>
      <c r="AL2707" s="21">
        <v>1.4748381002969504E-2</v>
      </c>
      <c r="AM2707" s="21">
        <v>0.17460866480275325</v>
      </c>
      <c r="AN2707" s="21">
        <v>8.8321954123005142E-3</v>
      </c>
      <c r="AO2707" s="21">
        <v>4.8332397493991568</v>
      </c>
      <c r="AP2707" s="21">
        <v>0.61192154092342399</v>
      </c>
      <c r="AQ2707" s="21">
        <v>26.197092166520328</v>
      </c>
      <c r="AR2707" s="21">
        <v>0.62211307252336656</v>
      </c>
      <c r="AS2707" s="21">
        <v>0.65328473921143471</v>
      </c>
      <c r="AT2707" s="21">
        <v>-1</v>
      </c>
      <c r="AU2707" s="21">
        <v>-1</v>
      </c>
      <c r="AV2707" s="21">
        <v>-1.7788866341293952E-2</v>
      </c>
      <c r="AW2707" s="21">
        <v>46.938112016133211</v>
      </c>
      <c r="AX2707" s="21">
        <v>46.948776406213483</v>
      </c>
      <c r="AY2707" s="21">
        <v>0.10592186229891393</v>
      </c>
      <c r="AZ2707" s="21">
        <v>-10.642035386091122</v>
      </c>
      <c r="BA2707" s="26">
        <v>1380.676526807332</v>
      </c>
    </row>
    <row r="2708" spans="1:100" x14ac:dyDescent="0.25">
      <c r="A2708">
        <v>5957</v>
      </c>
      <c r="B2708" t="s">
        <v>2977</v>
      </c>
      <c r="C2708" s="26">
        <v>3</v>
      </c>
      <c r="D2708" s="21">
        <v>5.3823216562429144</v>
      </c>
      <c r="E2708" s="21">
        <v>0.29806154998555306</v>
      </c>
      <c r="F2708" s="21">
        <v>0.1851015399472693</v>
      </c>
      <c r="G2708" s="21">
        <v>0.28252229967013748</v>
      </c>
      <c r="H2708" s="21">
        <v>-5.7971666032287983E-2</v>
      </c>
      <c r="I2708" s="21">
        <v>0</v>
      </c>
      <c r="J2708" s="21">
        <v>-3.478299961937283</v>
      </c>
      <c r="K2708" s="21">
        <v>-5.7971666032287983E-2</v>
      </c>
      <c r="L2708" s="21">
        <v>-1.0000000000000004</v>
      </c>
      <c r="M2708" s="21">
        <v>-1.0000000000000004</v>
      </c>
      <c r="N2708" s="21">
        <v>-1.1594333206457605</v>
      </c>
      <c r="O2708" s="21">
        <v>2.1865439939757709</v>
      </c>
      <c r="P2708" s="21">
        <v>-8.4579068745490149E-2</v>
      </c>
      <c r="Q2708" s="21">
        <v>0.3658443790720346</v>
      </c>
      <c r="R2708" s="21">
        <v>8.3353318511662666E-2</v>
      </c>
      <c r="S2708" s="21">
        <v>0.33333333333333348</v>
      </c>
      <c r="T2708" s="21">
        <v>0.357189214885692</v>
      </c>
      <c r="U2708" s="21">
        <v>4.2034226360178055E-2</v>
      </c>
      <c r="V2708" s="21">
        <v>-3.1571544336179036E-2</v>
      </c>
      <c r="W2708" s="21">
        <v>30.358275851012497</v>
      </c>
      <c r="X2708" s="21">
        <v>0.75016596689937209</v>
      </c>
      <c r="Y2708" s="21">
        <v>-1.0000000000000004</v>
      </c>
      <c r="Z2708" s="21">
        <v>-1.0000000000000004</v>
      </c>
      <c r="AA2708" s="21">
        <v>59.294966489258833</v>
      </c>
      <c r="AB2708" s="21">
        <v>0.15774574715968626</v>
      </c>
      <c r="AC2708" s="21">
        <v>0.28039800593463238</v>
      </c>
      <c r="AD2708" s="21">
        <v>0.13892299330037505</v>
      </c>
      <c r="AE2708" s="21">
        <v>28.853337319734699</v>
      </c>
      <c r="AF2708" s="21">
        <v>-1.0000000000000004</v>
      </c>
      <c r="AG2708" s="21">
        <v>-1.0000000000000004</v>
      </c>
      <c r="AH2708" s="21">
        <v>-1.0000000000000004</v>
      </c>
      <c r="AI2708" s="21">
        <v>0</v>
      </c>
      <c r="AJ2708" s="21">
        <v>-3.1571544336179036E-2</v>
      </c>
      <c r="AK2708" s="21">
        <v>1.9318012749999378E-2</v>
      </c>
      <c r="AL2708" s="21">
        <v>-3.4905612432628297E-3</v>
      </c>
      <c r="AM2708" s="21">
        <v>5.0389919249553855E-2</v>
      </c>
      <c r="AN2708" s="21">
        <v>-9.4492462748405476E-2</v>
      </c>
      <c r="AO2708" s="21">
        <v>1.3563380449888434</v>
      </c>
      <c r="AP2708" s="21">
        <v>-2.3797643749264505</v>
      </c>
      <c r="AQ2708" s="21">
        <v>26.879975889075226</v>
      </c>
      <c r="AR2708" s="21">
        <v>0.7009852302430245</v>
      </c>
      <c r="AS2708" s="21">
        <v>0.69219430086708444</v>
      </c>
      <c r="AT2708" s="21">
        <v>-1.0000000000000004</v>
      </c>
      <c r="AU2708" s="21">
        <v>-1.0000000000000004</v>
      </c>
      <c r="AV2708" s="21">
        <v>0.36587561818180031</v>
      </c>
      <c r="AW2708" s="21">
        <v>59.101746108308156</v>
      </c>
      <c r="AX2708" s="21">
        <v>55.944591674690265</v>
      </c>
      <c r="AY2708" s="21">
        <v>-0.12634893410272505</v>
      </c>
      <c r="AZ2708" s="21">
        <v>-31.501292605814015</v>
      </c>
      <c r="BA2708" s="26">
        <v>1409.313290318139</v>
      </c>
    </row>
    <row r="2709" spans="1:100" x14ac:dyDescent="0.25">
      <c r="A2709">
        <v>5959</v>
      </c>
      <c r="B2709" t="s">
        <v>2978</v>
      </c>
      <c r="C2709" s="26">
        <v>2</v>
      </c>
      <c r="D2709" s="21">
        <v>1.8334109482043028</v>
      </c>
      <c r="E2709" s="21">
        <v>-0.42171365834694563</v>
      </c>
      <c r="F2709" s="21">
        <v>-0.97317579772966589</v>
      </c>
      <c r="G2709" s="21">
        <v>-0.96992821075703617</v>
      </c>
      <c r="H2709" s="21">
        <v>-0.14843079464350173</v>
      </c>
      <c r="I2709" s="21">
        <v>0</v>
      </c>
      <c r="J2709" s="21">
        <v>-8.9058476786101011</v>
      </c>
      <c r="K2709" s="21">
        <v>-0.14843079464350173</v>
      </c>
      <c r="L2709" s="21">
        <v>-1</v>
      </c>
      <c r="M2709" s="21">
        <v>-1</v>
      </c>
      <c r="N2709" s="21">
        <v>-2.9686158928700337</v>
      </c>
      <c r="O2709" s="21">
        <v>-5.4059784276460352</v>
      </c>
      <c r="P2709" s="21">
        <v>-1.9679759816426823</v>
      </c>
      <c r="Q2709" s="21">
        <v>-4.3114117708783519</v>
      </c>
      <c r="R2709" s="21">
        <v>-1.4145838625826612</v>
      </c>
      <c r="S2709" s="21">
        <v>0.28710873535599973</v>
      </c>
      <c r="T2709" s="21">
        <v>0.10125413342748538</v>
      </c>
      <c r="U2709" s="21">
        <v>-0.14889139205005825</v>
      </c>
      <c r="V2709" s="21">
        <v>-2.9318669162868714E-2</v>
      </c>
      <c r="W2709" s="21">
        <v>10.021662396852067</v>
      </c>
      <c r="X2709" s="21">
        <v>-0.24645800890923253</v>
      </c>
      <c r="Y2709" s="21">
        <v>-1</v>
      </c>
      <c r="Z2709" s="21">
        <v>-1</v>
      </c>
      <c r="AA2709" s="21">
        <v>12.980909390360438</v>
      </c>
      <c r="AB2709" s="21">
        <v>-0.136647076817702</v>
      </c>
      <c r="AC2709" s="21">
        <v>-0.13652986887492569</v>
      </c>
      <c r="AD2709" s="21">
        <v>-0.13893855421306056</v>
      </c>
      <c r="AE2709" s="21">
        <v>-5.7852178094994287</v>
      </c>
      <c r="AF2709" s="21">
        <v>-1</v>
      </c>
      <c r="AG2709" s="21">
        <v>-1</v>
      </c>
      <c r="AH2709" s="21">
        <v>-1</v>
      </c>
      <c r="AI2709" s="21">
        <v>-1.634371046065547E-2</v>
      </c>
      <c r="AJ2709" s="21">
        <v>-2.9318669162868714E-2</v>
      </c>
      <c r="AK2709" s="21">
        <v>0.39653249051104733</v>
      </c>
      <c r="AL2709" s="21">
        <v>-0.22470453352179998</v>
      </c>
      <c r="AM2709" s="21">
        <v>0.45350507089156183</v>
      </c>
      <c r="AN2709" s="21">
        <v>-0.27006421067650804</v>
      </c>
      <c r="AO2709" s="21">
        <v>11.935034603819748</v>
      </c>
      <c r="AP2709" s="21">
        <v>-6.4898733134971671</v>
      </c>
      <c r="AQ2709" s="21">
        <v>14.291364733267715</v>
      </c>
      <c r="AR2709" s="21">
        <v>0.36004470740008576</v>
      </c>
      <c r="AS2709" s="21">
        <v>-0.19421147229840419</v>
      </c>
      <c r="AT2709" s="21">
        <v>-1</v>
      </c>
      <c r="AU2709" s="21">
        <v>-1</v>
      </c>
      <c r="AV2709" s="21">
        <v>-1.8254934012943345</v>
      </c>
      <c r="AW2709" s="21">
        <v>20.403226885367239</v>
      </c>
      <c r="AX2709" s="21">
        <v>20.066267362821293</v>
      </c>
      <c r="AY2709" s="21">
        <v>-9.8467912547017006E-2</v>
      </c>
      <c r="AZ2709" s="21">
        <v>-46.449595211245324</v>
      </c>
      <c r="BA2709" s="26">
        <v>1339.1089744740327</v>
      </c>
    </row>
    <row r="2710" spans="1:100" x14ac:dyDescent="0.25">
      <c r="A2710">
        <v>5960</v>
      </c>
      <c r="B2710" t="s">
        <v>2979</v>
      </c>
      <c r="C2710" s="26">
        <v>3</v>
      </c>
      <c r="D2710" s="21">
        <v>4.9962871628924699</v>
      </c>
      <c r="E2710" s="21">
        <v>0</v>
      </c>
      <c r="F2710" s="21">
        <v>-0.61807098252879999</v>
      </c>
      <c r="G2710" s="21">
        <v>-0.61807098252879999</v>
      </c>
      <c r="H2710" s="21">
        <v>-0.15729223118925101</v>
      </c>
      <c r="I2710" s="21">
        <v>0</v>
      </c>
      <c r="J2710" s="21">
        <v>-9.4375338713550629</v>
      </c>
      <c r="K2710" s="21">
        <v>-0.15729223118925101</v>
      </c>
      <c r="L2710" s="21">
        <v>-0.99999999999999956</v>
      </c>
      <c r="M2710" s="21">
        <v>-0.99999999999999956</v>
      </c>
      <c r="N2710" s="21">
        <v>-3.1458446237850208</v>
      </c>
      <c r="O2710" s="21">
        <v>-5.0593176909913904</v>
      </c>
      <c r="P2710" s="21">
        <v>2.2618687272869392E-2</v>
      </c>
      <c r="Q2710" s="21">
        <v>0.72848240224933414</v>
      </c>
      <c r="R2710" s="21">
        <v>0.2751973726923902</v>
      </c>
      <c r="S2710" s="21">
        <v>0.34380525830325365</v>
      </c>
      <c r="T2710" s="21">
        <v>0.39361877709271847</v>
      </c>
      <c r="U2710" s="21">
        <v>-0.13233280938498013</v>
      </c>
      <c r="V2710" s="21">
        <v>0</v>
      </c>
      <c r="W2710" s="21">
        <v>30.495338288009705</v>
      </c>
      <c r="X2710" s="21">
        <v>0.40804757438316325</v>
      </c>
      <c r="Y2710" s="21">
        <v>-0.99999999999999956</v>
      </c>
      <c r="Z2710" s="21">
        <v>-0.99999999999999956</v>
      </c>
      <c r="AA2710" s="21">
        <v>35.291428676465941</v>
      </c>
      <c r="AB2710" s="21">
        <v>-1.0355251533729288E-2</v>
      </c>
      <c r="AC2710" s="21">
        <v>0.14318346544488267</v>
      </c>
      <c r="AD2710" s="21">
        <v>-4.2410353595877318E-2</v>
      </c>
      <c r="AE2710" s="21">
        <v>4.5208930157638019</v>
      </c>
      <c r="AF2710" s="21">
        <v>-0.99999999999999956</v>
      </c>
      <c r="AG2710" s="21">
        <v>-0.99999999999999956</v>
      </c>
      <c r="AH2710" s="21">
        <v>-0.99999999999999956</v>
      </c>
      <c r="AI2710" s="21">
        <v>8.4846999884169438E-4</v>
      </c>
      <c r="AJ2710" s="21">
        <v>0</v>
      </c>
      <c r="AK2710" s="21">
        <v>5.3507114186365265E-2</v>
      </c>
      <c r="AL2710" s="21">
        <v>0.34986420932075385</v>
      </c>
      <c r="AM2710" s="21">
        <v>-5.1248172720030093E-2</v>
      </c>
      <c r="AN2710" s="21">
        <v>-8.5183417671561582E-2</v>
      </c>
      <c r="AO2710" s="21">
        <v>-1.0136687470689254</v>
      </c>
      <c r="AP2710" s="21">
        <v>-0.38026439518526911</v>
      </c>
      <c r="AQ2710" s="21">
        <v>21.057804416654651</v>
      </c>
      <c r="AR2710" s="21">
        <v>0.60509122601099197</v>
      </c>
      <c r="AS2710" s="21">
        <v>0.25075534319391235</v>
      </c>
      <c r="AT2710" s="21">
        <v>-0.99999999999999956</v>
      </c>
      <c r="AU2710" s="21">
        <v>-0.99999999999999956</v>
      </c>
      <c r="AV2710" s="21">
        <v>-0.34287360983640952</v>
      </c>
      <c r="AW2710" s="21">
        <v>29.851846590289249</v>
      </c>
      <c r="AX2710" s="21">
        <v>29.868815990266079</v>
      </c>
      <c r="AY2710" s="21">
        <v>8.3996406720107775E-2</v>
      </c>
      <c r="AZ2710" s="21">
        <v>-47.895653719282876</v>
      </c>
      <c r="BA2710" s="26">
        <v>1363.1692191196271</v>
      </c>
      <c r="CU2710" t="e">
        <v>#N/A</v>
      </c>
      <c r="CV2710" t="e">
        <v>#N/A</v>
      </c>
    </row>
    <row r="2711" spans="1:100" x14ac:dyDescent="0.25">
      <c r="A2711">
        <v>5962</v>
      </c>
      <c r="B2711" t="s">
        <v>2980</v>
      </c>
      <c r="C2711" s="26">
        <v>3</v>
      </c>
      <c r="D2711" s="21">
        <v>4.3490332801379656</v>
      </c>
      <c r="E2711" s="21">
        <v>-0.58853943127259434</v>
      </c>
      <c r="F2711" s="21">
        <v>5.1315679941521954E-2</v>
      </c>
      <c r="G2711" s="21">
        <v>-0.11442323899349406</v>
      </c>
      <c r="H2711" s="21">
        <v>0.25005647228362665</v>
      </c>
      <c r="I2711" s="21">
        <v>0</v>
      </c>
      <c r="J2711" s="21">
        <v>15.003388337017594</v>
      </c>
      <c r="K2711" s="21">
        <v>0.25005647228362665</v>
      </c>
      <c r="L2711" s="21">
        <v>-1.0000000000000009</v>
      </c>
      <c r="M2711" s="21">
        <v>-1.0000000000000009</v>
      </c>
      <c r="N2711" s="21">
        <v>5.0011294456725315</v>
      </c>
      <c r="O2711" s="21">
        <v>19.237998378162061</v>
      </c>
      <c r="P2711" s="21">
        <v>2.0020033106478001</v>
      </c>
      <c r="Q2711" s="21">
        <v>1.3838535491426465</v>
      </c>
      <c r="R2711" s="21">
        <v>0.53943808827256856</v>
      </c>
      <c r="S2711" s="21">
        <v>0.33333333333333331</v>
      </c>
      <c r="T2711" s="21">
        <v>0.33056190030998606</v>
      </c>
      <c r="U2711" s="21">
        <v>8.5477581073763284E-2</v>
      </c>
      <c r="V2711" s="21">
        <v>-5.5026865548904409E-2</v>
      </c>
      <c r="W2711" s="21">
        <v>17.771579075382071</v>
      </c>
      <c r="X2711" s="21">
        <v>0.42281645933797252</v>
      </c>
      <c r="Y2711" s="21">
        <v>-1.0000000000000009</v>
      </c>
      <c r="Z2711" s="21">
        <v>-1.0000000000000009</v>
      </c>
      <c r="AA2711" s="21">
        <v>66.867092833904039</v>
      </c>
      <c r="AB2711" s="21">
        <v>0.2518451891754549</v>
      </c>
      <c r="AC2711" s="21">
        <v>0.35935477719275372</v>
      </c>
      <c r="AD2711" s="21">
        <v>0.3599215470367802</v>
      </c>
      <c r="AE2711" s="21">
        <v>48.556075670249371</v>
      </c>
      <c r="AF2711" s="21">
        <v>-1.0000000000000009</v>
      </c>
      <c r="AG2711" s="21">
        <v>-1.0000000000000009</v>
      </c>
      <c r="AH2711" s="21">
        <v>-1.0000000000000009</v>
      </c>
      <c r="AI2711" s="21">
        <v>0</v>
      </c>
      <c r="AJ2711" s="21">
        <v>-5.5026865548904409E-2</v>
      </c>
      <c r="AK2711" s="21">
        <v>0.25739535710285055</v>
      </c>
      <c r="AL2711" s="21">
        <v>4.3119509881586263E-2</v>
      </c>
      <c r="AM2711" s="21">
        <v>7.9594034221048868E-2</v>
      </c>
      <c r="AN2711" s="21">
        <v>0.15788058024479595</v>
      </c>
      <c r="AO2711" s="21">
        <v>3.2768276410404744</v>
      </c>
      <c r="AP2711" s="21">
        <v>4.1626120555278305</v>
      </c>
      <c r="AQ2711" s="21">
        <v>32.774967412399661</v>
      </c>
      <c r="AR2711" s="21">
        <v>0.69434594916817827</v>
      </c>
      <c r="AS2711" s="21">
        <v>0.67287293162159911</v>
      </c>
      <c r="AT2711" s="21">
        <v>-1.0000000000000009</v>
      </c>
      <c r="AU2711" s="21">
        <v>-1.0000000000000009</v>
      </c>
      <c r="AV2711" s="21">
        <v>0.42501484927907424</v>
      </c>
      <c r="AW2711" s="21">
        <v>90.267703267593959</v>
      </c>
      <c r="AX2711" s="21">
        <v>84.765016712703527</v>
      </c>
      <c r="AY2711" s="21">
        <v>0.14941427646920658</v>
      </c>
      <c r="AZ2711" s="21">
        <v>14.854937680741246</v>
      </c>
      <c r="BA2711" s="26">
        <v>1475.1129900300823</v>
      </c>
    </row>
    <row r="2712" spans="1:100" x14ac:dyDescent="0.25">
      <c r="A2712">
        <v>5963</v>
      </c>
      <c r="B2712" t="s">
        <v>2981</v>
      </c>
      <c r="C2712" s="26">
        <v>3</v>
      </c>
      <c r="D2712" s="21">
        <v>3.3206442488931627</v>
      </c>
      <c r="E2712" s="21">
        <v>9.4519099309873546E-4</v>
      </c>
      <c r="F2712" s="21">
        <v>0.52775429291143894</v>
      </c>
      <c r="G2712" s="21">
        <v>0.52775429291143894</v>
      </c>
      <c r="H2712" s="21">
        <v>-0.11413326417562278</v>
      </c>
      <c r="I2712" s="21">
        <v>0</v>
      </c>
      <c r="J2712" s="21">
        <v>-6.8479958505373641</v>
      </c>
      <c r="K2712" s="21">
        <v>-0.11413326417562278</v>
      </c>
      <c r="L2712" s="21">
        <v>-1.0000000000000007</v>
      </c>
      <c r="M2712" s="21">
        <v>-1.0000000000000007</v>
      </c>
      <c r="N2712" s="21">
        <v>-2.2826652835124555</v>
      </c>
      <c r="O2712" s="21">
        <v>-2.9995973087327625</v>
      </c>
      <c r="P2712" s="21">
        <v>-0.9931278784972446</v>
      </c>
      <c r="Q2712" s="21">
        <v>1.0603705146904217</v>
      </c>
      <c r="R2712" s="21">
        <v>0.21731284105699564</v>
      </c>
      <c r="S2712" s="21">
        <v>0.3333333333333337</v>
      </c>
      <c r="T2712" s="21">
        <v>8.8048555899900516E-2</v>
      </c>
      <c r="U2712" s="21">
        <v>-0.35578090229765369</v>
      </c>
      <c r="V2712" s="21">
        <v>-2.5571183164541891E-2</v>
      </c>
      <c r="W2712" s="21">
        <v>6.1665227178664477</v>
      </c>
      <c r="X2712" s="21">
        <v>-1.2767864359994636</v>
      </c>
      <c r="Y2712" s="21">
        <v>-1.0000000000000007</v>
      </c>
      <c r="Z2712" s="21">
        <v>-1.0000000000000007</v>
      </c>
      <c r="AA2712" s="21">
        <v>3.0563043637279828</v>
      </c>
      <c r="AB2712" s="21">
        <v>-9.8029658235027448E-2</v>
      </c>
      <c r="AC2712" s="21">
        <v>1.4845534717359369E-2</v>
      </c>
      <c r="AD2712" s="21">
        <v>1.663349961375872E-2</v>
      </c>
      <c r="AE2712" s="21">
        <v>-3.3275311951954709</v>
      </c>
      <c r="AF2712" s="21">
        <v>-1.0000000000000007</v>
      </c>
      <c r="AG2712" s="21">
        <v>-1.0000000000000007</v>
      </c>
      <c r="AH2712" s="21">
        <v>-1.0000000000000007</v>
      </c>
      <c r="AI2712" s="21">
        <v>0</v>
      </c>
      <c r="AJ2712" s="21">
        <v>-2.5571183164541891E-2</v>
      </c>
      <c r="AK2712" s="21">
        <v>-2.9722898711603225E-2</v>
      </c>
      <c r="AL2712" s="21">
        <v>5.3213843642117301E-2</v>
      </c>
      <c r="AM2712" s="21">
        <v>3.1299885874895322E-2</v>
      </c>
      <c r="AN2712" s="21">
        <v>-1.8322008976657693E-2</v>
      </c>
      <c r="AO2712" s="21">
        <v>0.63388265331436733</v>
      </c>
      <c r="AP2712" s="21">
        <v>-0.1919810062058559</v>
      </c>
      <c r="AQ2712" s="21">
        <v>-0.68147313267091647</v>
      </c>
      <c r="AR2712" s="21">
        <v>4.0029803771038458E-2</v>
      </c>
      <c r="AS2712" s="21">
        <v>-1.3909197001750866</v>
      </c>
      <c r="AT2712" s="21">
        <v>-1.0000000000000007</v>
      </c>
      <c r="AU2712" s="21">
        <v>-1.0000000000000007</v>
      </c>
      <c r="AV2712" s="21">
        <v>0.74506713396843482</v>
      </c>
      <c r="AW2712" s="21">
        <v>-0.13527395121064423</v>
      </c>
      <c r="AX2712" s="21">
        <v>-2.6923922676648377</v>
      </c>
      <c r="AY2712" s="21">
        <v>-0.20027331371330914</v>
      </c>
      <c r="AZ2712" s="21">
        <v>-75.981316256611962</v>
      </c>
      <c r="BA2712" s="26">
        <v>1317.653225778774</v>
      </c>
    </row>
    <row r="2713" spans="1:100" x14ac:dyDescent="0.25">
      <c r="A2713">
        <v>5964</v>
      </c>
      <c r="B2713" t="s">
        <v>2982</v>
      </c>
      <c r="C2713" s="26">
        <v>3</v>
      </c>
      <c r="D2713" s="21">
        <v>3.7174969810740577</v>
      </c>
      <c r="E2713" s="21">
        <v>-1.3126961763674347E-2</v>
      </c>
      <c r="F2713" s="21">
        <v>-1.5045625730828711</v>
      </c>
      <c r="G2713" s="21">
        <v>-1.5045625730828711</v>
      </c>
      <c r="H2713" s="21">
        <v>8.4714658299672521E-2</v>
      </c>
      <c r="I2713" s="21">
        <v>0</v>
      </c>
      <c r="J2713" s="21">
        <v>5.0828794979803513</v>
      </c>
      <c r="K2713" s="21">
        <v>8.4714658299672521E-2</v>
      </c>
      <c r="L2713" s="21">
        <v>-0.99999999999999944</v>
      </c>
      <c r="M2713" s="21">
        <v>-0.99999999999999944</v>
      </c>
      <c r="N2713" s="21">
        <v>1.6942931659934513</v>
      </c>
      <c r="O2713" s="21">
        <v>7.295813905971527</v>
      </c>
      <c r="P2713" s="21">
        <v>-0.32724604930547285</v>
      </c>
      <c r="Q2713" s="21">
        <v>-1.1333781406071317</v>
      </c>
      <c r="R2713" s="21">
        <v>-0.37499203476153958</v>
      </c>
      <c r="S2713" s="21">
        <v>0.33333333333333326</v>
      </c>
      <c r="T2713" s="21">
        <v>0.33874126459085063</v>
      </c>
      <c r="U2713" s="21">
        <v>-5.1034336130572004E-2</v>
      </c>
      <c r="V2713" s="21">
        <v>-2.9280141306572239E-2</v>
      </c>
      <c r="W2713" s="21">
        <v>20.281818487494668</v>
      </c>
      <c r="X2713" s="21">
        <v>0.21294967852030719</v>
      </c>
      <c r="Y2713" s="21">
        <v>-0.99999999999999944</v>
      </c>
      <c r="Z2713" s="21">
        <v>-0.99999999999999944</v>
      </c>
      <c r="AA2713" s="21">
        <v>24.532516268690486</v>
      </c>
      <c r="AB2713" s="21">
        <v>0.10676716512855551</v>
      </c>
      <c r="AC2713" s="21">
        <v>7.8584652091392704E-3</v>
      </c>
      <c r="AD2713" s="21">
        <v>-2.2111834018547615E-2</v>
      </c>
      <c r="AE2713" s="21">
        <v>4.6256898159573607</v>
      </c>
      <c r="AF2713" s="21">
        <v>-0.99999999999999944</v>
      </c>
      <c r="AG2713" s="21">
        <v>-0.99999999999999944</v>
      </c>
      <c r="AH2713" s="21">
        <v>-0.99999999999999944</v>
      </c>
      <c r="AI2713" s="21">
        <v>-7.330292037286168E-2</v>
      </c>
      <c r="AJ2713" s="21">
        <v>-2.9280141306572239E-2</v>
      </c>
      <c r="AK2713" s="21">
        <v>0.1087741494143751</v>
      </c>
      <c r="AL2713" s="21">
        <v>-0.11830071242435096</v>
      </c>
      <c r="AM2713" s="21">
        <v>0.13855993794653496</v>
      </c>
      <c r="AN2713" s="21">
        <v>0.62005618230145731</v>
      </c>
      <c r="AO2713" s="21">
        <v>4.0078691957352479</v>
      </c>
      <c r="AP2713" s="21">
        <v>14.909900995414677</v>
      </c>
      <c r="AQ2713" s="21">
        <v>25.364697985475029</v>
      </c>
      <c r="AR2713" s="21">
        <v>0.59176012048703952</v>
      </c>
      <c r="AS2713" s="21">
        <v>0.29766433681997917</v>
      </c>
      <c r="AT2713" s="21">
        <v>-0.99999999999999944</v>
      </c>
      <c r="AU2713" s="21">
        <v>-0.99999999999999944</v>
      </c>
      <c r="AV2713" s="21">
        <v>-1.8795546078444101</v>
      </c>
      <c r="AW2713" s="21">
        <v>46.738231170076709</v>
      </c>
      <c r="AX2713" s="21">
        <v>42.344158631962237</v>
      </c>
      <c r="AY2713" s="21">
        <v>-8.1500412878512868E-2</v>
      </c>
      <c r="AZ2713" s="21">
        <v>-51.569064885126309</v>
      </c>
      <c r="BA2713" s="26">
        <v>1354.8511507329881</v>
      </c>
    </row>
    <row r="2714" spans="1:100" x14ac:dyDescent="0.25">
      <c r="A2714">
        <v>5965</v>
      </c>
      <c r="B2714" t="s">
        <v>2983</v>
      </c>
      <c r="C2714" s="26">
        <v>3</v>
      </c>
      <c r="D2714" s="21">
        <v>1.5879522752230795</v>
      </c>
      <c r="E2714" s="21">
        <v>-2.3280730551401892E-2</v>
      </c>
      <c r="F2714" s="21">
        <v>-0.40896100937172042</v>
      </c>
      <c r="G2714" s="21">
        <v>-0.40896100937172042</v>
      </c>
      <c r="H2714" s="21">
        <v>0.19671136321441243</v>
      </c>
      <c r="I2714" s="21">
        <v>0</v>
      </c>
      <c r="J2714" s="21">
        <v>11.802681792864741</v>
      </c>
      <c r="K2714" s="21">
        <v>0.19671136321441243</v>
      </c>
      <c r="L2714" s="21">
        <v>-1.0000000000000004</v>
      </c>
      <c r="M2714" s="21">
        <v>-1.0000000000000004</v>
      </c>
      <c r="N2714" s="21">
        <v>3.9342272642882503</v>
      </c>
      <c r="O2714" s="21">
        <v>12.981673058716103</v>
      </c>
      <c r="P2714" s="21">
        <v>0.27699942612517092</v>
      </c>
      <c r="Q2714" s="21">
        <v>-9.8927031533854987E-2</v>
      </c>
      <c r="R2714" s="21">
        <v>-1.0164753081243344E-3</v>
      </c>
      <c r="S2714" s="21">
        <v>0.33333333333333343</v>
      </c>
      <c r="T2714" s="21">
        <v>0.21963880631728711</v>
      </c>
      <c r="U2714" s="21">
        <v>9.2675437017239931E-2</v>
      </c>
      <c r="V2714" s="21">
        <v>2.4103646087860382E-2</v>
      </c>
      <c r="W2714" s="21">
        <v>18.921594381652326</v>
      </c>
      <c r="X2714" s="21">
        <v>0.75788987401628405</v>
      </c>
      <c r="Y2714" s="21">
        <v>-1.0000000000000004</v>
      </c>
      <c r="Z2714" s="21">
        <v>-1.0000000000000004</v>
      </c>
      <c r="AA2714" s="21">
        <v>26.342154625169972</v>
      </c>
      <c r="AB2714" s="21">
        <v>-4.4560314030546673E-2</v>
      </c>
      <c r="AC2714" s="21">
        <v>0.14365089263966679</v>
      </c>
      <c r="AD2714" s="21">
        <v>4.9340955767394903E-2</v>
      </c>
      <c r="AE2714" s="21">
        <v>7.4215767188257429</v>
      </c>
      <c r="AF2714" s="21">
        <v>-1.0000000000000004</v>
      </c>
      <c r="AG2714" s="21">
        <v>-1.0000000000000004</v>
      </c>
      <c r="AH2714" s="21">
        <v>-1.0000000000000004</v>
      </c>
      <c r="AI2714" s="21">
        <v>0</v>
      </c>
      <c r="AJ2714" s="21">
        <v>2.4103646087860382E-2</v>
      </c>
      <c r="AK2714" s="21">
        <v>-2.1542814049144991E-2</v>
      </c>
      <c r="AL2714" s="21">
        <v>0.19698249144899174</v>
      </c>
      <c r="AM2714" s="21">
        <v>-0.20624979660977638</v>
      </c>
      <c r="AN2714" s="21">
        <v>9.4351803814885032E-2</v>
      </c>
      <c r="AO2714" s="21">
        <v>-5.2639589854901363</v>
      </c>
      <c r="AP2714" s="21">
        <v>3.3437075526170852</v>
      </c>
      <c r="AQ2714" s="21">
        <v>30.724276174517094</v>
      </c>
      <c r="AR2714" s="21">
        <v>0.66975122275572063</v>
      </c>
      <c r="AS2714" s="21">
        <v>0.9546012372306969</v>
      </c>
      <c r="AT2714" s="21">
        <v>-1.0000000000000004</v>
      </c>
      <c r="AU2714" s="21">
        <v>-1.0000000000000004</v>
      </c>
      <c r="AV2714" s="21">
        <v>-0.40997748467984485</v>
      </c>
      <c r="AW2714" s="21">
        <v>42.667535236503184</v>
      </c>
      <c r="AX2714" s="21">
        <v>45.07789984528921</v>
      </c>
      <c r="AY2714" s="21">
        <v>-0.13331411384525071</v>
      </c>
      <c r="AZ2714" s="21">
        <v>-48.766290130505745</v>
      </c>
      <c r="BA2714" s="26">
        <v>1342.6138599352073</v>
      </c>
    </row>
    <row r="2715" spans="1:100" x14ac:dyDescent="0.25">
      <c r="A2715">
        <v>5966</v>
      </c>
      <c r="B2715" t="s">
        <v>2984</v>
      </c>
      <c r="C2715" s="26">
        <v>3</v>
      </c>
      <c r="D2715" s="21">
        <v>5.8159239754137602</v>
      </c>
      <c r="E2715" s="21">
        <v>7.3195756827905255E-3</v>
      </c>
      <c r="F2715" s="21">
        <v>-0.28840482046023957</v>
      </c>
      <c r="G2715" s="21">
        <v>-0.28596496189930937</v>
      </c>
      <c r="H2715" s="21">
        <v>-4.876046612918547E-2</v>
      </c>
      <c r="I2715" s="21">
        <v>0</v>
      </c>
      <c r="J2715" s="21">
        <v>-2.9256279677511321</v>
      </c>
      <c r="K2715" s="21">
        <v>-4.876046612918547E-2</v>
      </c>
      <c r="L2715" s="21">
        <v>-1.0000000000000013</v>
      </c>
      <c r="M2715" s="21">
        <v>-1.0000000000000013</v>
      </c>
      <c r="N2715" s="21">
        <v>-0.97520932258370951</v>
      </c>
      <c r="O2715" s="21">
        <v>2.6043310457633178</v>
      </c>
      <c r="P2715" s="21">
        <v>3.3690941050269013E-2</v>
      </c>
      <c r="Q2715" s="21">
        <v>2.5507629711244357</v>
      </c>
      <c r="R2715" s="21">
        <v>0.89475710677576259</v>
      </c>
      <c r="S2715" s="21">
        <v>0.33333333333333359</v>
      </c>
      <c r="T2715" s="21">
        <v>0.39970696384583726</v>
      </c>
      <c r="U2715" s="21">
        <v>0.38118010569858779</v>
      </c>
      <c r="V2715" s="21">
        <v>9.0955682430783114E-2</v>
      </c>
      <c r="W2715" s="21">
        <v>50.157462057509093</v>
      </c>
      <c r="X2715" s="21">
        <v>2.9003052197083972</v>
      </c>
      <c r="Y2715" s="21">
        <v>-1.0000000000000013</v>
      </c>
      <c r="Z2715" s="21">
        <v>-1.0000000000000013</v>
      </c>
      <c r="AA2715" s="21">
        <v>72.705328928291578</v>
      </c>
      <c r="AB2715" s="21">
        <v>0.4895728520291569</v>
      </c>
      <c r="AC2715" s="21">
        <v>2.4633796794925292E-2</v>
      </c>
      <c r="AD2715" s="21">
        <v>-8.1144453543948017E-2</v>
      </c>
      <c r="AE2715" s="21">
        <v>21.653109764006711</v>
      </c>
      <c r="AF2715" s="21">
        <v>-1.0000000000000013</v>
      </c>
      <c r="AG2715" s="21">
        <v>-1.0000000000000013</v>
      </c>
      <c r="AH2715" s="21">
        <v>-1.0000000000000013</v>
      </c>
      <c r="AI2715" s="21">
        <v>-1.5303898405682845E-2</v>
      </c>
      <c r="AJ2715" s="21">
        <v>9.0955682430783114E-2</v>
      </c>
      <c r="AK2715" s="21">
        <v>-0.11743220033661071</v>
      </c>
      <c r="AL2715" s="21">
        <v>-0.18029691360713712</v>
      </c>
      <c r="AM2715" s="21">
        <v>1.325772991808289E-2</v>
      </c>
      <c r="AN2715" s="21">
        <v>-3.2108908642939082E-2</v>
      </c>
      <c r="AO2715" s="21">
        <v>-0.25571775373098132</v>
      </c>
      <c r="AP2715" s="21">
        <v>-1.7042072841091631</v>
      </c>
      <c r="AQ2715" s="21">
        <v>47.231834089757982</v>
      </c>
      <c r="AR2715" s="21">
        <v>1.2051760853085418</v>
      </c>
      <c r="AS2715" s="21">
        <v>2.851544753579212</v>
      </c>
      <c r="AT2715" s="21">
        <v>-1.0000000000000013</v>
      </c>
      <c r="AU2715" s="21">
        <v>-1.0000000000000013</v>
      </c>
      <c r="AV2715" s="21">
        <v>0.60879214487645328</v>
      </c>
      <c r="AW2715" s="21">
        <v>73.605452689945693</v>
      </c>
      <c r="AX2715" s="21">
        <v>82.394942964910328</v>
      </c>
      <c r="AY2715" s="21">
        <v>0.17511212085007871</v>
      </c>
      <c r="AZ2715" s="21">
        <v>-8.8510124965676518</v>
      </c>
      <c r="BA2715" s="26">
        <v>1407.8455077642338</v>
      </c>
    </row>
    <row r="2716" spans="1:100" x14ac:dyDescent="0.25">
      <c r="A2716">
        <v>5968</v>
      </c>
      <c r="B2716" t="s">
        <v>2985</v>
      </c>
      <c r="C2716" s="26">
        <v>3</v>
      </c>
      <c r="D2716" s="21">
        <v>3.4874617820614464</v>
      </c>
      <c r="E2716" s="21">
        <v>0</v>
      </c>
      <c r="F2716" s="21">
        <v>0.91278176151799661</v>
      </c>
      <c r="G2716" s="21">
        <v>0.91278176151799661</v>
      </c>
      <c r="H2716" s="21">
        <v>0.14576077250090561</v>
      </c>
      <c r="I2716" s="21">
        <v>0</v>
      </c>
      <c r="J2716" s="21">
        <v>8.7456463500543471</v>
      </c>
      <c r="K2716" s="21">
        <v>0.14576077250090561</v>
      </c>
      <c r="L2716" s="21">
        <v>-1.0000000000000002</v>
      </c>
      <c r="M2716" s="21">
        <v>-1.0000000000000002</v>
      </c>
      <c r="N2716" s="21">
        <v>2.9152154500181151</v>
      </c>
      <c r="O2716" s="21">
        <v>13.145889893633784</v>
      </c>
      <c r="P2716" s="21">
        <v>0.32577619443485567</v>
      </c>
      <c r="Q2716" s="21">
        <v>2.7627208797588221</v>
      </c>
      <c r="R2716" s="21">
        <v>1.0273817760486192</v>
      </c>
      <c r="S2716" s="21">
        <v>0.33333333333333359</v>
      </c>
      <c r="T2716" s="21">
        <v>0.41150041727248537</v>
      </c>
      <c r="U2716" s="21">
        <v>9.2548511872028477E-2</v>
      </c>
      <c r="V2716" s="21">
        <v>1.8040163791241466E-2</v>
      </c>
      <c r="W2716" s="21">
        <v>28.386466150727333</v>
      </c>
      <c r="X2716" s="21">
        <v>1.1556750922796277</v>
      </c>
      <c r="Y2716" s="21">
        <v>-1.0000000000000002</v>
      </c>
      <c r="Z2716" s="21">
        <v>-1.0000000000000002</v>
      </c>
      <c r="AA2716" s="21">
        <v>48.124293941890606</v>
      </c>
      <c r="AB2716" s="21">
        <v>-0.39433852562284744</v>
      </c>
      <c r="AC2716" s="21">
        <v>0.41468714283825608</v>
      </c>
      <c r="AD2716" s="21">
        <v>0.35386030308688432</v>
      </c>
      <c r="AE2716" s="21">
        <v>18.710446015114659</v>
      </c>
      <c r="AF2716" s="21">
        <v>-1.0000000000000002</v>
      </c>
      <c r="AG2716" s="21">
        <v>-1.0000000000000002</v>
      </c>
      <c r="AH2716" s="21">
        <v>-1.0000000000000002</v>
      </c>
      <c r="AI2716" s="21">
        <v>1.8501420631168736E-2</v>
      </c>
      <c r="AJ2716" s="21">
        <v>1.8040163791241466E-2</v>
      </c>
      <c r="AK2716" s="21">
        <v>-0.16974339497255225</v>
      </c>
      <c r="AL2716" s="21">
        <v>-4.0138683098769848E-2</v>
      </c>
      <c r="AM2716" s="21">
        <v>0.3419613591291833</v>
      </c>
      <c r="AN2716" s="21">
        <v>0.23025205825600659</v>
      </c>
      <c r="AO2716" s="21">
        <v>7.7003170033668189</v>
      </c>
      <c r="AP2716" s="21">
        <v>5.555608040906316</v>
      </c>
      <c r="AQ2716" s="21">
        <v>37.132112500781702</v>
      </c>
      <c r="AR2716" s="21">
        <v>0.85542242626908838</v>
      </c>
      <c r="AS2716" s="21">
        <v>1.3014358647805326</v>
      </c>
      <c r="AT2716" s="21">
        <v>-1.0000000000000002</v>
      </c>
      <c r="AU2716" s="21">
        <v>-1.0000000000000002</v>
      </c>
      <c r="AV2716" s="21">
        <v>1.9401635375666151</v>
      </c>
      <c r="AW2716" s="21">
        <v>66.825791876430728</v>
      </c>
      <c r="AX2716" s="21">
        <v>68.999836668178204</v>
      </c>
      <c r="AY2716" s="21">
        <v>-1.5742047744824017E-2</v>
      </c>
      <c r="AZ2716" s="21">
        <v>-38.820095671494109</v>
      </c>
      <c r="BA2716" s="26">
        <v>1352.6110722739322</v>
      </c>
    </row>
    <row r="2717" spans="1:100" x14ac:dyDescent="0.25">
      <c r="A2717">
        <v>5969</v>
      </c>
      <c r="B2717" t="s">
        <v>2986</v>
      </c>
      <c r="C2717" s="26">
        <v>3</v>
      </c>
      <c r="D2717" s="21">
        <v>4.8050023058557594</v>
      </c>
      <c r="E2717" s="21">
        <v>-8.1874736647848598E-3</v>
      </c>
      <c r="F2717" s="21">
        <v>0.31660727530043342</v>
      </c>
      <c r="G2717" s="21">
        <v>0.31289188456478156</v>
      </c>
      <c r="H2717" s="21">
        <v>-8.7358542371239467E-3</v>
      </c>
      <c r="I2717" s="21">
        <v>0</v>
      </c>
      <c r="J2717" s="21">
        <v>-0.52415125422743514</v>
      </c>
      <c r="K2717" s="21">
        <v>-8.7358542371239467E-3</v>
      </c>
      <c r="L2717" s="21">
        <v>-1.0000000000000009</v>
      </c>
      <c r="M2717" s="21">
        <v>-1.0000000000000009</v>
      </c>
      <c r="N2717" s="21">
        <v>-0.1747170847424786</v>
      </c>
      <c r="O2717" s="21">
        <v>4.5937429361931077</v>
      </c>
      <c r="P2717" s="21">
        <v>-0.29161744413786717</v>
      </c>
      <c r="Q2717" s="21">
        <v>0.33346135800188681</v>
      </c>
      <c r="R2717" s="21">
        <v>0.10461429245160805</v>
      </c>
      <c r="S2717" s="21">
        <v>0.3333333333333337</v>
      </c>
      <c r="T2717" s="21">
        <v>0.35717604211883769</v>
      </c>
      <c r="U2717" s="21">
        <v>8.6804960627174438E-2</v>
      </c>
      <c r="V2717" s="21">
        <v>-1.6649037869180334E-2</v>
      </c>
      <c r="W2717" s="21">
        <v>30.776046097891577</v>
      </c>
      <c r="X2717" s="21">
        <v>0.97041355376841465</v>
      </c>
      <c r="Y2717" s="21">
        <v>-1.0000000000000009</v>
      </c>
      <c r="Z2717" s="21">
        <v>-1.0000000000000009</v>
      </c>
      <c r="AA2717" s="21">
        <v>33.934945466492209</v>
      </c>
      <c r="AB2717" s="21">
        <v>4.8481569883318164E-2</v>
      </c>
      <c r="AC2717" s="21">
        <v>-7.2054968006527415E-2</v>
      </c>
      <c r="AD2717" s="21">
        <v>8.4659099646190034E-2</v>
      </c>
      <c r="AE2717" s="21">
        <v>3.0542850761490392</v>
      </c>
      <c r="AF2717" s="21">
        <v>-1.0000000000000009</v>
      </c>
      <c r="AG2717" s="21">
        <v>-1.0000000000000009</v>
      </c>
      <c r="AH2717" s="21">
        <v>-1.0000000000000009</v>
      </c>
      <c r="AI2717" s="21">
        <v>6.2509907112055594E-3</v>
      </c>
      <c r="AJ2717" s="21">
        <v>-1.6649037869180334E-2</v>
      </c>
      <c r="AK2717" s="21">
        <v>0.27158012493985195</v>
      </c>
      <c r="AL2717" s="21">
        <v>-0.15269646737207149</v>
      </c>
      <c r="AM2717" s="21">
        <v>0.28692224456351989</v>
      </c>
      <c r="AN2717" s="21">
        <v>-8.6189445701557732E-3</v>
      </c>
      <c r="AO2717" s="21">
        <v>8.5309567387872587</v>
      </c>
      <c r="AP2717" s="21">
        <v>-0.97895595111425193</v>
      </c>
      <c r="AQ2717" s="21">
        <v>30.251894843664143</v>
      </c>
      <c r="AR2717" s="21">
        <v>0.76066529821016537</v>
      </c>
      <c r="AS2717" s="21">
        <v>0.96167769953129068</v>
      </c>
      <c r="AT2717" s="21">
        <v>-1.0000000000000009</v>
      </c>
      <c r="AU2717" s="21">
        <v>-1.0000000000000009</v>
      </c>
      <c r="AV2717" s="21">
        <v>0.41750617701638953</v>
      </c>
      <c r="AW2717" s="21">
        <v>37.549732451571067</v>
      </c>
      <c r="AX2717" s="21">
        <v>36.009848478877139</v>
      </c>
      <c r="AY2717" s="21">
        <v>3.9388807197351841E-2</v>
      </c>
      <c r="AZ2717" s="21">
        <v>-44.015786354732306</v>
      </c>
      <c r="BA2717" s="26">
        <v>1285.453814592152</v>
      </c>
    </row>
    <row r="2718" spans="1:100" x14ac:dyDescent="0.25">
      <c r="A2718">
        <v>5970</v>
      </c>
      <c r="B2718" t="s">
        <v>2987</v>
      </c>
      <c r="C2718" s="26">
        <v>3</v>
      </c>
      <c r="D2718" s="21">
        <v>4.8473259692499511</v>
      </c>
      <c r="E2718" s="21">
        <v>0</v>
      </c>
      <c r="F2718" s="21">
        <v>-0.58850471455859577</v>
      </c>
      <c r="G2718" s="21">
        <v>-0.58850471455859577</v>
      </c>
      <c r="H2718" s="21">
        <v>0.14195552738072034</v>
      </c>
      <c r="I2718" s="21">
        <v>0</v>
      </c>
      <c r="J2718" s="21">
        <v>8.5173316428432191</v>
      </c>
      <c r="K2718" s="21">
        <v>0.14195552738072034</v>
      </c>
      <c r="L2718" s="21">
        <v>-0.99999999999999989</v>
      </c>
      <c r="M2718" s="21">
        <v>-0.99999999999999989</v>
      </c>
      <c r="N2718" s="21">
        <v>2.8391105476144065</v>
      </c>
      <c r="O2718" s="21">
        <v>12.776152897534574</v>
      </c>
      <c r="P2718" s="21">
        <v>-1.8502270933698016E-2</v>
      </c>
      <c r="Q2718" s="21">
        <v>-2.4287563366746205</v>
      </c>
      <c r="R2718" s="21">
        <v>-0.85442057550072814</v>
      </c>
      <c r="S2718" s="21">
        <v>0.34765891340482835</v>
      </c>
      <c r="T2718" s="21">
        <v>0.35879717288268831</v>
      </c>
      <c r="U2718" s="21">
        <v>3.8021945847381625E-2</v>
      </c>
      <c r="V2718" s="21">
        <v>-7.7744359014763221E-3</v>
      </c>
      <c r="W2718" s="21">
        <v>23.789922754108062</v>
      </c>
      <c r="X2718" s="21">
        <v>0.69540556643681972</v>
      </c>
      <c r="Y2718" s="21">
        <v>-0.99999999999999989</v>
      </c>
      <c r="Z2718" s="21">
        <v>-0.99999999999999989</v>
      </c>
      <c r="AA2718" s="21">
        <v>74.043376159076502</v>
      </c>
      <c r="AB2718" s="21">
        <v>0.16416316381215279</v>
      </c>
      <c r="AC2718" s="21">
        <v>0.3814259470271133</v>
      </c>
      <c r="AD2718" s="21">
        <v>0.4765683687701176</v>
      </c>
      <c r="AE2718" s="21">
        <v>51.107873980469208</v>
      </c>
      <c r="AF2718" s="21">
        <v>-0.99999999999999989</v>
      </c>
      <c r="AG2718" s="21">
        <v>-0.99999999999999989</v>
      </c>
      <c r="AH2718" s="21">
        <v>-0.99999999999999989</v>
      </c>
      <c r="AI2718" s="21">
        <v>0</v>
      </c>
      <c r="AJ2718" s="21">
        <v>-7.7744359014763221E-3</v>
      </c>
      <c r="AK2718" s="21">
        <v>-3.9675841213586388E-2</v>
      </c>
      <c r="AL2718" s="21">
        <v>0.12903028490726548</v>
      </c>
      <c r="AM2718" s="21">
        <v>-0.13835911779106635</v>
      </c>
      <c r="AN2718" s="21">
        <v>0.34629227155737674</v>
      </c>
      <c r="AO2718" s="21">
        <v>-3.6573571508445908</v>
      </c>
      <c r="AP2718" s="21">
        <v>9.302458213470743</v>
      </c>
      <c r="AQ2718" s="21">
        <v>32.307254396951279</v>
      </c>
      <c r="AR2718" s="21">
        <v>0.73670359623342219</v>
      </c>
      <c r="AS2718" s="21">
        <v>0.83736109381754043</v>
      </c>
      <c r="AT2718" s="21">
        <v>-0.99999999999999989</v>
      </c>
      <c r="AU2718" s="21">
        <v>-0.99999999999999989</v>
      </c>
      <c r="AV2718" s="21">
        <v>-1.4429252900593241</v>
      </c>
      <c r="AW2718" s="21">
        <v>96.121987270081846</v>
      </c>
      <c r="AX2718" s="21">
        <v>95.344543679934219</v>
      </c>
      <c r="AY2718" s="21">
        <v>0.24233348079580186</v>
      </c>
      <c r="AZ2718" s="21">
        <v>32.641080002601541</v>
      </c>
      <c r="BA2718" s="26">
        <v>1508.7541487003107</v>
      </c>
    </row>
    <row r="2719" spans="1:100" x14ac:dyDescent="0.25">
      <c r="A2719">
        <v>5971</v>
      </c>
      <c r="B2719" t="s">
        <v>2988</v>
      </c>
      <c r="C2719" s="26">
        <v>3</v>
      </c>
      <c r="D2719" s="21">
        <v>3.781730074047029</v>
      </c>
      <c r="E2719" s="21">
        <v>0.13864391966320103</v>
      </c>
      <c r="F2719" s="21">
        <v>8.2924731279691064E-2</v>
      </c>
      <c r="G2719" s="21">
        <v>8.2924731279691064E-2</v>
      </c>
      <c r="H2719" s="21">
        <v>1.3798427915357632E-2</v>
      </c>
      <c r="I2719" s="21">
        <v>0</v>
      </c>
      <c r="J2719" s="21">
        <v>0.82790567492145817</v>
      </c>
      <c r="K2719" s="21">
        <v>1.3798427915357632E-2</v>
      </c>
      <c r="L2719" s="21">
        <v>-1.0000000000000009</v>
      </c>
      <c r="M2719" s="21">
        <v>-1.0000000000000009</v>
      </c>
      <c r="N2719" s="21">
        <v>0.27596855830715294</v>
      </c>
      <c r="O2719" s="21">
        <v>4.6925604802481793</v>
      </c>
      <c r="P2719" s="21">
        <v>-0.47951434025809159</v>
      </c>
      <c r="Q2719" s="21">
        <v>-2.0446636279991739</v>
      </c>
      <c r="R2719" s="21">
        <v>-0.74316443679158917</v>
      </c>
      <c r="S2719" s="21">
        <v>0.33333333333333359</v>
      </c>
      <c r="T2719" s="21">
        <v>0.33957666107505002</v>
      </c>
      <c r="U2719" s="21">
        <v>7.8285790111132472E-2</v>
      </c>
      <c r="V2719" s="21">
        <v>1.6716930470845354E-2</v>
      </c>
      <c r="W2719" s="21">
        <v>30.164571483000145</v>
      </c>
      <c r="X2719" s="21">
        <v>1.078799637504344</v>
      </c>
      <c r="Y2719" s="21">
        <v>-1.0000000000000009</v>
      </c>
      <c r="Z2719" s="21">
        <v>-1.0000000000000009</v>
      </c>
      <c r="AA2719" s="21">
        <v>15.738534314310488</v>
      </c>
      <c r="AB2719" s="21">
        <v>2.7762315695989141E-2</v>
      </c>
      <c r="AC2719" s="21">
        <v>6.1117586595415815E-2</v>
      </c>
      <c r="AD2719" s="21">
        <v>-0.36253735692936662</v>
      </c>
      <c r="AE2719" s="21">
        <v>-13.682872731898083</v>
      </c>
      <c r="AF2719" s="21">
        <v>-1.0000000000000009</v>
      </c>
      <c r="AG2719" s="21">
        <v>-1.0000000000000009</v>
      </c>
      <c r="AH2719" s="21">
        <v>-1.0000000000000009</v>
      </c>
      <c r="AI2719" s="21">
        <v>0</v>
      </c>
      <c r="AJ2719" s="21">
        <v>1.6716930470845354E-2</v>
      </c>
      <c r="AK2719" s="21">
        <v>0.19761210396856613</v>
      </c>
      <c r="AL2719" s="21">
        <v>-6.8859307693193525E-2</v>
      </c>
      <c r="AM2719" s="21">
        <v>0.35089064062332875</v>
      </c>
      <c r="AN2719" s="21">
        <v>-0.13455765531980701</v>
      </c>
      <c r="AO2719" s="21">
        <v>9.7603265354260476</v>
      </c>
      <c r="AP2719" s="21">
        <v>-3.7082379214611438</v>
      </c>
      <c r="AQ2719" s="21">
        <v>30.992477157921602</v>
      </c>
      <c r="AR2719" s="21">
        <v>0.76791271499036129</v>
      </c>
      <c r="AS2719" s="21">
        <v>1.0925980654197009</v>
      </c>
      <c r="AT2719" s="21">
        <v>-1.0000000000000009</v>
      </c>
      <c r="AU2719" s="21">
        <v>-1.0000000000000009</v>
      </c>
      <c r="AV2719" s="21">
        <v>-0.66023970551189826</v>
      </c>
      <c r="AW2719" s="21">
        <v>16.722856873097527</v>
      </c>
      <c r="AX2719" s="21">
        <v>18.394549920182044</v>
      </c>
      <c r="AY2719" s="21">
        <v>-0.14146994742142416</v>
      </c>
      <c r="AZ2719" s="21">
        <v>-75.758870315887549</v>
      </c>
      <c r="BA2719" s="26">
        <v>1321.4692481605646</v>
      </c>
    </row>
    <row r="2720" spans="1:100" x14ac:dyDescent="0.25">
      <c r="A2720">
        <v>5973</v>
      </c>
      <c r="B2720" t="s">
        <v>2989</v>
      </c>
      <c r="C2720" s="26">
        <v>2</v>
      </c>
      <c r="D2720" s="21">
        <v>3.4360583497104971</v>
      </c>
      <c r="E2720" s="21">
        <v>-6.5720668441657554E-2</v>
      </c>
      <c r="F2720" s="21">
        <v>-8.6714365711847902E-2</v>
      </c>
      <c r="G2720" s="21">
        <v>-7.944127424380118E-2</v>
      </c>
      <c r="H2720" s="21">
        <v>3.5792754657418852E-2</v>
      </c>
      <c r="I2720" s="21">
        <v>0</v>
      </c>
      <c r="J2720" s="21">
        <v>2.1475652794451308</v>
      </c>
      <c r="K2720" s="21">
        <v>3.5792754657418852E-2</v>
      </c>
      <c r="L2720" s="21">
        <v>-1</v>
      </c>
      <c r="M2720" s="21">
        <v>-1</v>
      </c>
      <c r="N2720" s="21">
        <v>0.71585509314837692</v>
      </c>
      <c r="O2720" s="21">
        <v>6.0756276246957128</v>
      </c>
      <c r="P2720" s="21">
        <v>-0.16506177381486314</v>
      </c>
      <c r="Q2720" s="21">
        <v>-9.7533198358364492E-2</v>
      </c>
      <c r="R2720" s="21">
        <v>-3.0542174802523747E-2</v>
      </c>
      <c r="S2720" s="21">
        <v>0.321545381053636</v>
      </c>
      <c r="T2720" s="21">
        <v>0.24664634295787741</v>
      </c>
      <c r="U2720" s="21">
        <v>3.1145034165126644E-2</v>
      </c>
      <c r="V2720" s="21">
        <v>-5.5127151524333277E-3</v>
      </c>
      <c r="W2720" s="21">
        <v>21.384513105925283</v>
      </c>
      <c r="X2720" s="21">
        <v>0.58757848977536309</v>
      </c>
      <c r="Y2720" s="21">
        <v>-1</v>
      </c>
      <c r="Z2720" s="21">
        <v>-1</v>
      </c>
      <c r="AA2720" s="21">
        <v>36.375188848085742</v>
      </c>
      <c r="AB2720" s="21">
        <v>6.5297340245706437E-2</v>
      </c>
      <c r="AC2720" s="21">
        <v>6.5491185612313124E-2</v>
      </c>
      <c r="AD2720" s="21">
        <v>6.1347631706058815E-2</v>
      </c>
      <c r="AE2720" s="21">
        <v>12.819211391860581</v>
      </c>
      <c r="AF2720" s="21">
        <v>-1</v>
      </c>
      <c r="AG2720" s="21">
        <v>-1</v>
      </c>
      <c r="AH2720" s="21">
        <v>-1</v>
      </c>
      <c r="AI2720" s="21">
        <v>-3.2898916415960459E-3</v>
      </c>
      <c r="AJ2720" s="21">
        <v>-5.5127151524333277E-3</v>
      </c>
      <c r="AK2720" s="21">
        <v>0.15324154161522119</v>
      </c>
      <c r="AL2720" s="21">
        <v>1.8586415374026152E-2</v>
      </c>
      <c r="AM2720" s="21">
        <v>0.17013841646747024</v>
      </c>
      <c r="AN2720" s="21">
        <v>1.330244374758352E-2</v>
      </c>
      <c r="AO2720" s="21">
        <v>4.7194097181316117</v>
      </c>
      <c r="AP2720" s="21">
        <v>0.72575157219096931</v>
      </c>
      <c r="AQ2720" s="21">
        <v>26.387921295461787</v>
      </c>
      <c r="AR2720" s="21">
        <v>0.62631359518105056</v>
      </c>
      <c r="AS2720" s="21">
        <v>0.66686870245352159</v>
      </c>
      <c r="AT2720" s="21">
        <v>-1</v>
      </c>
      <c r="AU2720" s="21">
        <v>-1</v>
      </c>
      <c r="AV2720" s="21">
        <v>1.1185648968466633E-2</v>
      </c>
      <c r="AW2720" s="21">
        <v>47.363422358945449</v>
      </c>
      <c r="AX2720" s="21">
        <v>47.379658585674726</v>
      </c>
      <c r="AY2720" s="21">
        <v>0.10919789250513665</v>
      </c>
      <c r="AZ2720" s="21">
        <v>-10.068099396941186</v>
      </c>
      <c r="BA2720" s="26">
        <v>1374.7751301239332</v>
      </c>
    </row>
    <row r="2721" spans="1:100" x14ac:dyDescent="0.25">
      <c r="A2721">
        <v>5974</v>
      </c>
      <c r="B2721" t="s">
        <v>2990</v>
      </c>
      <c r="C2721" s="26">
        <v>3</v>
      </c>
      <c r="D2721" s="21">
        <v>2.5438802606805493</v>
      </c>
      <c r="E2721" s="21">
        <v>0</v>
      </c>
      <c r="F2721" s="21">
        <v>1.6254847803582093</v>
      </c>
      <c r="G2721" s="21">
        <v>1.6254847803582093</v>
      </c>
      <c r="H2721" s="21">
        <v>0.12197336323695571</v>
      </c>
      <c r="I2721" s="21">
        <v>0</v>
      </c>
      <c r="J2721" s="21">
        <v>7.3184017942173432</v>
      </c>
      <c r="K2721" s="21">
        <v>0.12197336323695571</v>
      </c>
      <c r="L2721" s="21">
        <v>-1.0000000000000002</v>
      </c>
      <c r="M2721" s="21">
        <v>-1.0000000000000002</v>
      </c>
      <c r="N2721" s="21">
        <v>2.4394672647391138</v>
      </c>
      <c r="O2721" s="21">
        <v>11.487766835256103</v>
      </c>
      <c r="P2721" s="21">
        <v>-2.1549040597284499</v>
      </c>
      <c r="Q2721" s="21">
        <v>-0.41371842437466055</v>
      </c>
      <c r="R2721" s="21">
        <v>-0.34902923732554636</v>
      </c>
      <c r="S2721" s="21">
        <v>0.33230945457183575</v>
      </c>
      <c r="T2721" s="21">
        <v>3.8529201605313514E-2</v>
      </c>
      <c r="U2721" s="21">
        <v>-2.3636526657915938E-2</v>
      </c>
      <c r="V2721" s="21">
        <v>0</v>
      </c>
      <c r="W2721" s="21">
        <v>9.009150651291117</v>
      </c>
      <c r="X2721" s="21">
        <v>-0.17838149235093559</v>
      </c>
      <c r="Y2721" s="21">
        <v>-1.0000000000000002</v>
      </c>
      <c r="Z2721" s="21">
        <v>-1.0000000000000002</v>
      </c>
      <c r="AA2721" s="21">
        <v>36.239973876038789</v>
      </c>
      <c r="AB2721" s="21">
        <v>0.20215145855903946</v>
      </c>
      <c r="AC2721" s="21">
        <v>0.12419477326201653</v>
      </c>
      <c r="AD2721" s="21">
        <v>0.22525081742040864</v>
      </c>
      <c r="AE2721" s="21">
        <v>27.579852462073262</v>
      </c>
      <c r="AF2721" s="21">
        <v>-1.0000000000000002</v>
      </c>
      <c r="AG2721" s="21">
        <v>-1.0000000000000002</v>
      </c>
      <c r="AH2721" s="21">
        <v>-1.0000000000000002</v>
      </c>
      <c r="AI2721" s="21">
        <v>9.4368898811308822E-3</v>
      </c>
      <c r="AJ2721" s="21">
        <v>0</v>
      </c>
      <c r="AK2721" s="21">
        <v>0.1536967738710972</v>
      </c>
      <c r="AL2721" s="21">
        <v>0.1715602976264686</v>
      </c>
      <c r="AM2721" s="21">
        <v>8.3950204656798769E-2</v>
      </c>
      <c r="AN2721" s="21">
        <v>-0.20045945167261731</v>
      </c>
      <c r="AO2721" s="21">
        <v>2.8672389857754559</v>
      </c>
      <c r="AP2721" s="21">
        <v>-4.1536848036830882</v>
      </c>
      <c r="AQ2721" s="21">
        <v>16.327552445508445</v>
      </c>
      <c r="AR2721" s="21">
        <v>0.34720212951923329</v>
      </c>
      <c r="AS2721" s="21">
        <v>-5.6408129113980424E-2</v>
      </c>
      <c r="AT2721" s="21">
        <v>-1.0000000000000002</v>
      </c>
      <c r="AU2721" s="21">
        <v>-1.0000000000000002</v>
      </c>
      <c r="AV2721" s="21">
        <v>1.2764555430326625</v>
      </c>
      <c r="AW2721" s="21">
        <v>43.574055907611772</v>
      </c>
      <c r="AX2721" s="21">
        <v>43.762793705234394</v>
      </c>
      <c r="AY2721" s="21">
        <v>0.19616519426308848</v>
      </c>
      <c r="AZ2721" s="21">
        <v>-5.6667131012218857</v>
      </c>
      <c r="BA2721" s="26">
        <v>1452.7095081853795</v>
      </c>
    </row>
    <row r="2722" spans="1:100" x14ac:dyDescent="0.25">
      <c r="A2722">
        <v>5975</v>
      </c>
      <c r="B2722" t="s">
        <v>2991</v>
      </c>
      <c r="C2722" s="26">
        <v>3</v>
      </c>
      <c r="D2722" s="21">
        <v>5.0801757655057784</v>
      </c>
      <c r="E2722" s="21">
        <v>0</v>
      </c>
      <c r="F2722" s="21">
        <v>-0.15625401443412165</v>
      </c>
      <c r="G2722" s="21">
        <v>-0.15625401443412165</v>
      </c>
      <c r="H2722" s="21">
        <v>0.54798600083297255</v>
      </c>
      <c r="I2722" s="21">
        <v>0</v>
      </c>
      <c r="J2722" s="21">
        <v>32.87916004997836</v>
      </c>
      <c r="K2722" s="21">
        <v>0.54798600083297255</v>
      </c>
      <c r="L2722" s="21">
        <v>-0.99999999999999967</v>
      </c>
      <c r="M2722" s="21">
        <v>-0.99999999999999967</v>
      </c>
      <c r="N2722" s="21">
        <v>10.959720016659452</v>
      </c>
      <c r="O2722" s="21">
        <v>37.80308180105002</v>
      </c>
      <c r="P2722" s="21">
        <v>-0.35482157605306947</v>
      </c>
      <c r="Q2722" s="21">
        <v>-1.5502201384015293</v>
      </c>
      <c r="R2722" s="21">
        <v>-0.49105133678105417</v>
      </c>
      <c r="S2722" s="21">
        <v>0.33333333333333337</v>
      </c>
      <c r="T2722" s="21">
        <v>0.36196998647319428</v>
      </c>
      <c r="U2722" s="21">
        <v>3.7440524057713719E-2</v>
      </c>
      <c r="V2722" s="21">
        <v>0</v>
      </c>
      <c r="W2722" s="21">
        <v>7.3903137212507479</v>
      </c>
      <c r="X2722" s="21">
        <v>0.32571606834427097</v>
      </c>
      <c r="Y2722" s="21">
        <v>-0.99999999999999967</v>
      </c>
      <c r="Z2722" s="21">
        <v>-0.99999999999999967</v>
      </c>
      <c r="AA2722" s="21">
        <v>48.013562846416363</v>
      </c>
      <c r="AB2722" s="21">
        <v>0.22701459845010349</v>
      </c>
      <c r="AC2722" s="21">
        <v>0.28650406429800945</v>
      </c>
      <c r="AD2722" s="21">
        <v>0.30876734649082038</v>
      </c>
      <c r="AE2722" s="21">
        <v>41.114300461946641</v>
      </c>
      <c r="AF2722" s="21">
        <v>-0.99999999999999967</v>
      </c>
      <c r="AG2722" s="21">
        <v>-0.99999999999999967</v>
      </c>
      <c r="AH2722" s="21">
        <v>-0.99999999999999967</v>
      </c>
      <c r="AI2722" s="21">
        <v>0</v>
      </c>
      <c r="AJ2722" s="21">
        <v>0</v>
      </c>
      <c r="AK2722" s="21">
        <v>0.29889404994410423</v>
      </c>
      <c r="AL2722" s="21">
        <v>-2.1044704716713679E-2</v>
      </c>
      <c r="AM2722" s="21">
        <v>0.12759178674179278</v>
      </c>
      <c r="AN2722" s="21">
        <v>0.58799383200982613</v>
      </c>
      <c r="AO2722" s="21">
        <v>4.6842649182653417</v>
      </c>
      <c r="AP2722" s="21">
        <v>14.594622276662092</v>
      </c>
      <c r="AQ2722" s="21">
        <v>40.269473771229094</v>
      </c>
      <c r="AR2722" s="21">
        <v>0.73274384386424141</v>
      </c>
      <c r="AS2722" s="21">
        <v>0.8737020691772438</v>
      </c>
      <c r="AT2722" s="21">
        <v>-0.99999999999999967</v>
      </c>
      <c r="AU2722" s="21">
        <v>-0.99999999999999967</v>
      </c>
      <c r="AV2722" s="21">
        <v>-0.64730535121517574</v>
      </c>
      <c r="AW2722" s="21">
        <v>100.41126692412848</v>
      </c>
      <c r="AX2722" s="21">
        <v>100.41126692412848</v>
      </c>
      <c r="AY2722" s="21">
        <v>0.31712880464565357</v>
      </c>
      <c r="AZ2722" s="21">
        <v>22.28186062304415</v>
      </c>
      <c r="BA2722" s="26">
        <v>1469.1708547734113</v>
      </c>
    </row>
    <row r="2723" spans="1:100" x14ac:dyDescent="0.25">
      <c r="A2723">
        <v>5976</v>
      </c>
      <c r="B2723" t="s">
        <v>2992</v>
      </c>
      <c r="C2723" s="26">
        <v>3</v>
      </c>
      <c r="D2723" s="21">
        <v>5.0274450723454596</v>
      </c>
      <c r="E2723" s="21">
        <v>0.5721076865582142</v>
      </c>
      <c r="F2723" s="21">
        <v>-0.36008645562663838</v>
      </c>
      <c r="G2723" s="21">
        <v>-0.15496976458922165</v>
      </c>
      <c r="H2723" s="21">
        <v>0.18903401396745381</v>
      </c>
      <c r="I2723" s="21">
        <v>0</v>
      </c>
      <c r="J2723" s="21">
        <v>11.342040838047238</v>
      </c>
      <c r="K2723" s="21">
        <v>0.18903401396745381</v>
      </c>
      <c r="L2723" s="21">
        <v>-1.0000000000000004</v>
      </c>
      <c r="M2723" s="21">
        <v>-1.0000000000000004</v>
      </c>
      <c r="N2723" s="21">
        <v>3.7806802793490784</v>
      </c>
      <c r="O2723" s="21">
        <v>16.214516145803476</v>
      </c>
      <c r="P2723" s="21">
        <v>-0.54950770392278681</v>
      </c>
      <c r="Q2723" s="21">
        <v>-1.307717552347984</v>
      </c>
      <c r="R2723" s="21">
        <v>-0.52056428584957914</v>
      </c>
      <c r="S2723" s="21">
        <v>0.33333333333333326</v>
      </c>
      <c r="T2723" s="21">
        <v>0.35223426393030094</v>
      </c>
      <c r="U2723" s="21">
        <v>0.69847617019771568</v>
      </c>
      <c r="V2723" s="21">
        <v>6.9313659063950706E-2</v>
      </c>
      <c r="W2723" s="21">
        <v>50.572936502313908</v>
      </c>
      <c r="X2723" s="21">
        <v>3.725221149067715</v>
      </c>
      <c r="Y2723" s="21">
        <v>-1.0000000000000004</v>
      </c>
      <c r="Z2723" s="21">
        <v>-1.0000000000000004</v>
      </c>
      <c r="AA2723" s="21">
        <v>89.9469369515122</v>
      </c>
      <c r="AB2723" s="21">
        <v>0.24586888152863462</v>
      </c>
      <c r="AC2723" s="21">
        <v>5.1211355446857197E-2</v>
      </c>
      <c r="AD2723" s="21">
        <v>0.50081105772546675</v>
      </c>
      <c r="AE2723" s="21">
        <v>39.894564735047915</v>
      </c>
      <c r="AF2723" s="21">
        <v>-1.0000000000000004</v>
      </c>
      <c r="AG2723" s="21">
        <v>-1.0000000000000004</v>
      </c>
      <c r="AH2723" s="21">
        <v>-1.0000000000000004</v>
      </c>
      <c r="AI2723" s="21">
        <v>0</v>
      </c>
      <c r="AJ2723" s="21">
        <v>6.9313659063950706E-2</v>
      </c>
      <c r="AK2723" s="21">
        <v>-0.19564126722875705</v>
      </c>
      <c r="AL2723" s="21">
        <v>0.12015449892261595</v>
      </c>
      <c r="AM2723" s="21">
        <v>-0.11529097288899895</v>
      </c>
      <c r="AN2723" s="21">
        <v>-9.8824508807415654E-2</v>
      </c>
      <c r="AO2723" s="21">
        <v>-3.8604806583687594</v>
      </c>
      <c r="AP2723" s="21">
        <v>-1.8698402255723121</v>
      </c>
      <c r="AQ2723" s="21">
        <v>61.914977340361077</v>
      </c>
      <c r="AR2723" s="21">
        <v>1.4533574265253009</v>
      </c>
      <c r="AS2723" s="21">
        <v>3.9142551630351683</v>
      </c>
      <c r="AT2723" s="21">
        <v>-1.0000000000000004</v>
      </c>
      <c r="AU2723" s="21">
        <v>-1.0000000000000004</v>
      </c>
      <c r="AV2723" s="21">
        <v>-0.6755340504388011</v>
      </c>
      <c r="AW2723" s="21">
        <v>104.29161287174341</v>
      </c>
      <c r="AX2723" s="21">
        <v>111.22297877813847</v>
      </c>
      <c r="AY2723" s="21">
        <v>0.44337065430731343</v>
      </c>
      <c r="AZ2723" s="21">
        <v>42.389301902951381</v>
      </c>
      <c r="BA2723" s="26">
        <v>1527.5751695209451</v>
      </c>
    </row>
    <row r="2724" spans="1:100" x14ac:dyDescent="0.25">
      <c r="A2724">
        <v>5977</v>
      </c>
      <c r="B2724" t="s">
        <v>2993</v>
      </c>
      <c r="C2724" s="26">
        <v>3</v>
      </c>
      <c r="D2724" s="21">
        <v>0.43419461256662323</v>
      </c>
      <c r="E2724" s="21">
        <v>0</v>
      </c>
      <c r="F2724" s="21">
        <v>-0.22364091678408909</v>
      </c>
      <c r="G2724" s="21">
        <v>-0.22364091678408909</v>
      </c>
      <c r="H2724" s="21">
        <v>-9.14500769361766E-2</v>
      </c>
      <c r="I2724" s="21">
        <v>0</v>
      </c>
      <c r="J2724" s="21">
        <v>-5.4870046161705917</v>
      </c>
      <c r="K2724" s="21">
        <v>-9.14500769361766E-2</v>
      </c>
      <c r="L2724" s="21">
        <v>-0.99999999999999944</v>
      </c>
      <c r="M2724" s="21">
        <v>-0.99999999999999944</v>
      </c>
      <c r="N2724" s="21">
        <v>-1.8290015387235314</v>
      </c>
      <c r="O2724" s="21">
        <v>-5.2764509203880596</v>
      </c>
      <c r="P2724" s="21">
        <v>-0.25722308127221694</v>
      </c>
      <c r="Q2724" s="21">
        <v>1.7813931210733183</v>
      </c>
      <c r="R2724" s="21">
        <v>0.46178737063452918</v>
      </c>
      <c r="S2724" s="21">
        <v>0.33333333333333354</v>
      </c>
      <c r="T2724" s="21">
        <v>0.34113860746954489</v>
      </c>
      <c r="U2724" s="21">
        <v>0.14102602214783186</v>
      </c>
      <c r="V2724" s="21">
        <v>-1.3700050691934208E-2</v>
      </c>
      <c r="W2724" s="21">
        <v>35.729919567798106</v>
      </c>
      <c r="X2724" s="21">
        <v>1.255631076314988</v>
      </c>
      <c r="Y2724" s="21">
        <v>-0.99999999999999944</v>
      </c>
      <c r="Z2724" s="21">
        <v>-0.99999999999999944</v>
      </c>
      <c r="AA2724" s="21">
        <v>49.581745162673386</v>
      </c>
      <c r="AB2724" s="21">
        <v>0.16327063927443761</v>
      </c>
      <c r="AC2724" s="21">
        <v>-3.0161738469987685E-2</v>
      </c>
      <c r="AD2724" s="21">
        <v>0.13469186368036579</v>
      </c>
      <c r="AE2724" s="21">
        <v>13.390038224240785</v>
      </c>
      <c r="AF2724" s="21">
        <v>-0.99999999999999944</v>
      </c>
      <c r="AG2724" s="21">
        <v>-0.99999999999999944</v>
      </c>
      <c r="AH2724" s="21">
        <v>-0.99999999999999944</v>
      </c>
      <c r="AI2724" s="21">
        <v>0</v>
      </c>
      <c r="AJ2724" s="21">
        <v>-1.3700050691934208E-2</v>
      </c>
      <c r="AK2724" s="21">
        <v>5.6556641235790562E-3</v>
      </c>
      <c r="AL2724" s="21">
        <v>-0.14495642037548828</v>
      </c>
      <c r="AM2724" s="21">
        <v>-0.19456113202182429</v>
      </c>
      <c r="AN2724" s="21">
        <v>-8.9011174137607479E-2</v>
      </c>
      <c r="AO2724" s="21">
        <v>-4.8357499799277113</v>
      </c>
      <c r="AP2724" s="21">
        <v>-2.9500614553176283</v>
      </c>
      <c r="AQ2724" s="21">
        <v>30.242914951627498</v>
      </c>
      <c r="AR2724" s="21">
        <v>0.80179791225877595</v>
      </c>
      <c r="AS2724" s="21">
        <v>1.164180999378811</v>
      </c>
      <c r="AT2724" s="21">
        <v>-0.99999999999999944</v>
      </c>
      <c r="AU2724" s="21">
        <v>-0.99999999999999944</v>
      </c>
      <c r="AV2724" s="21">
        <v>0.23814645385044003</v>
      </c>
      <c r="AW2724" s="21">
        <v>41.355232786967719</v>
      </c>
      <c r="AX2724" s="21">
        <v>39.985227717774293</v>
      </c>
      <c r="AY2724" s="21">
        <v>0.22981287587917193</v>
      </c>
      <c r="AZ2724" s="21">
        <v>-16.67858168329348</v>
      </c>
      <c r="BA2724" s="26">
        <v>1399.2492248166936</v>
      </c>
    </row>
    <row r="2725" spans="1:100" x14ac:dyDescent="0.25">
      <c r="A2725">
        <v>5979</v>
      </c>
      <c r="B2725" t="s">
        <v>2994</v>
      </c>
      <c r="C2725" s="26">
        <v>3</v>
      </c>
      <c r="D2725" s="21">
        <v>4.4138451982303755</v>
      </c>
      <c r="E2725" s="21">
        <v>-2.0192527109494138E-2</v>
      </c>
      <c r="F2725" s="21">
        <v>-2.7995231377552603E-2</v>
      </c>
      <c r="G2725" s="21">
        <v>-2.7995231377552603E-2</v>
      </c>
      <c r="H2725" s="21">
        <v>3.6166056749277538E-2</v>
      </c>
      <c r="I2725" s="21">
        <v>0</v>
      </c>
      <c r="J2725" s="21">
        <v>2.1699634049566536</v>
      </c>
      <c r="K2725" s="21">
        <v>3.6166056749277538E-2</v>
      </c>
      <c r="L2725" s="21">
        <v>-0.99999999999999944</v>
      </c>
      <c r="M2725" s="21">
        <v>-0.99999999999999944</v>
      </c>
      <c r="N2725" s="21">
        <v>0.72332113498555062</v>
      </c>
      <c r="O2725" s="21">
        <v>6.5558133718094735</v>
      </c>
      <c r="P2725" s="21">
        <v>-0.26789149175992549</v>
      </c>
      <c r="Q2725" s="21">
        <v>-0.12427253612498046</v>
      </c>
      <c r="R2725" s="21">
        <v>-5.0373294332390676E-2</v>
      </c>
      <c r="S2725" s="21">
        <v>0.33333333333333315</v>
      </c>
      <c r="T2725" s="21">
        <v>0.35684062303897429</v>
      </c>
      <c r="U2725" s="21">
        <v>-0.22129990072801947</v>
      </c>
      <c r="V2725" s="21">
        <v>-2.4598345404147383E-2</v>
      </c>
      <c r="W2725" s="21">
        <v>16.324386139634534</v>
      </c>
      <c r="X2725" s="21">
        <v>-0.35527448600829142</v>
      </c>
      <c r="Y2725" s="21">
        <v>-0.99999999999999944</v>
      </c>
      <c r="Z2725" s="21">
        <v>-0.99999999999999944</v>
      </c>
      <c r="AA2725" s="21">
        <v>20.74181399239059</v>
      </c>
      <c r="AB2725" s="21">
        <v>-9.9445916157628197E-2</v>
      </c>
      <c r="AC2725" s="21">
        <v>-7.3619147839335972E-2</v>
      </c>
      <c r="AD2725" s="21">
        <v>0.26242108693873328</v>
      </c>
      <c r="AE2725" s="21">
        <v>4.4678011470884558</v>
      </c>
      <c r="AF2725" s="21">
        <v>-0.99999999999999944</v>
      </c>
      <c r="AG2725" s="21">
        <v>-0.99999999999999944</v>
      </c>
      <c r="AH2725" s="21">
        <v>-0.99999999999999944</v>
      </c>
      <c r="AI2725" s="21">
        <v>0</v>
      </c>
      <c r="AJ2725" s="21">
        <v>-2.4598345404147383E-2</v>
      </c>
      <c r="AK2725" s="21">
        <v>0.38123276635641873</v>
      </c>
      <c r="AL2725" s="21">
        <v>0.30195350942525762</v>
      </c>
      <c r="AM2725" s="21">
        <v>0.17087758905775483</v>
      </c>
      <c r="AN2725" s="21">
        <v>0.25296710094256492</v>
      </c>
      <c r="AO2725" s="21">
        <v>6.1781035582259669</v>
      </c>
      <c r="AP2725" s="21">
        <v>7.8339450706904126</v>
      </c>
      <c r="AQ2725" s="21">
        <v>18.494349544591181</v>
      </c>
      <c r="AR2725" s="21">
        <v>0.44427571024014062</v>
      </c>
      <c r="AS2725" s="21">
        <v>-0.31910842925901367</v>
      </c>
      <c r="AT2725" s="21">
        <v>-0.99999999999999944</v>
      </c>
      <c r="AU2725" s="21">
        <v>-0.99999999999999944</v>
      </c>
      <c r="AV2725" s="21">
        <v>-7.8368525709943265E-2</v>
      </c>
      <c r="AW2725" s="21">
        <v>35.131572434890444</v>
      </c>
      <c r="AX2725" s="21">
        <v>32.671737894475733</v>
      </c>
      <c r="AY2725" s="21">
        <v>0.16248667567789404</v>
      </c>
      <c r="AZ2725" s="21">
        <v>-25.698177061736111</v>
      </c>
      <c r="BA2725" s="26">
        <v>1313.1783376243677</v>
      </c>
    </row>
    <row r="2726" spans="1:100" x14ac:dyDescent="0.25">
      <c r="A2726">
        <v>5980</v>
      </c>
      <c r="B2726" t="s">
        <v>2995</v>
      </c>
      <c r="C2726" s="26">
        <v>3</v>
      </c>
      <c r="D2726" s="21">
        <v>4.4200657161747614</v>
      </c>
      <c r="E2726" s="21">
        <v>-4.8509400381305861E-3</v>
      </c>
      <c r="F2726" s="21">
        <v>0.82599611891086377</v>
      </c>
      <c r="G2726" s="21">
        <v>0.82599611891086377</v>
      </c>
      <c r="H2726" s="21">
        <v>0.50142538035106743</v>
      </c>
      <c r="I2726" s="21">
        <v>0</v>
      </c>
      <c r="J2726" s="21">
        <v>30.085522821064046</v>
      </c>
      <c r="K2726" s="21">
        <v>0.50142538035106743</v>
      </c>
      <c r="L2726" s="21">
        <v>-0.99999999999999944</v>
      </c>
      <c r="M2726" s="21">
        <v>-0.99999999999999944</v>
      </c>
      <c r="N2726" s="21">
        <v>10.028507607021348</v>
      </c>
      <c r="O2726" s="21">
        <v>35.331584656149708</v>
      </c>
      <c r="P2726" s="21">
        <v>-1.7149705719200767</v>
      </c>
      <c r="Q2726" s="21">
        <v>-9.9605443719509551E-2</v>
      </c>
      <c r="R2726" s="21">
        <v>-0.2675591635059435</v>
      </c>
      <c r="S2726" s="21">
        <v>0.33333333333333315</v>
      </c>
      <c r="T2726" s="21">
        <v>0.36417531054408764</v>
      </c>
      <c r="U2726" s="21">
        <v>0.16052363451714641</v>
      </c>
      <c r="V2726" s="21">
        <v>9.5139807146476199E-2</v>
      </c>
      <c r="W2726" s="21">
        <v>18.069868207599029</v>
      </c>
      <c r="X2726" s="21">
        <v>1.4332855670548061</v>
      </c>
      <c r="Y2726" s="21">
        <v>-0.99999999999999944</v>
      </c>
      <c r="Z2726" s="21">
        <v>-0.99999999999999944</v>
      </c>
      <c r="AA2726" s="21">
        <v>35.148513814203135</v>
      </c>
      <c r="AB2726" s="21">
        <v>0.14307647932476894</v>
      </c>
      <c r="AC2726" s="21">
        <v>7.927389741316343E-2</v>
      </c>
      <c r="AD2726" s="21">
        <v>0.1245737186642687</v>
      </c>
      <c r="AE2726" s="21">
        <v>17.346204770110052</v>
      </c>
      <c r="AF2726" s="21">
        <v>-0.99999999999999944</v>
      </c>
      <c r="AG2726" s="21">
        <v>-0.99999999999999944</v>
      </c>
      <c r="AH2726" s="21">
        <v>-0.99999999999999944</v>
      </c>
      <c r="AI2726" s="21">
        <v>0</v>
      </c>
      <c r="AJ2726" s="21">
        <v>9.5139807146476199E-2</v>
      </c>
      <c r="AK2726" s="21">
        <v>0.28918974507631762</v>
      </c>
      <c r="AL2726" s="21">
        <v>-0.17261655361655745</v>
      </c>
      <c r="AM2726" s="21">
        <v>-7.4595732878296267E-2</v>
      </c>
      <c r="AN2726" s="21">
        <v>0.16482194700269026</v>
      </c>
      <c r="AO2726" s="21">
        <v>-0.41894459657581806</v>
      </c>
      <c r="AP2726" s="21">
        <v>3.2574659069844683</v>
      </c>
      <c r="AQ2726" s="21">
        <v>48.155391028663104</v>
      </c>
      <c r="AR2726" s="21">
        <v>0.9531720855410436</v>
      </c>
      <c r="AS2726" s="21">
        <v>1.9347109474058757</v>
      </c>
      <c r="AT2726" s="21">
        <v>-0.99999999999999944</v>
      </c>
      <c r="AU2726" s="21">
        <v>-0.99999999999999944</v>
      </c>
      <c r="AV2726" s="21">
        <v>0.55843695540492033</v>
      </c>
      <c r="AW2726" s="21">
        <v>73.737564377337222</v>
      </c>
      <c r="AX2726" s="21">
        <v>83.251545091984852</v>
      </c>
      <c r="AY2726" s="21">
        <v>4.8912763115214204E-2</v>
      </c>
      <c r="AZ2726" s="21">
        <v>4.7582748968150801</v>
      </c>
      <c r="BA2726" s="26">
        <v>1529.5334576717553</v>
      </c>
      <c r="CU2726" t="e">
        <v>#N/A</v>
      </c>
      <c r="CV2726" t="e">
        <v>#N/A</v>
      </c>
    </row>
    <row r="2727" spans="1:100" x14ac:dyDescent="0.25">
      <c r="A2727">
        <v>5981</v>
      </c>
      <c r="B2727" t="s">
        <v>2996</v>
      </c>
      <c r="C2727" s="26">
        <v>3</v>
      </c>
      <c r="D2727" s="21">
        <v>5.0618234232077386</v>
      </c>
      <c r="E2727" s="21">
        <v>0</v>
      </c>
      <c r="F2727" s="21">
        <v>-9.0671710171681338E-3</v>
      </c>
      <c r="G2727" s="21">
        <v>-9.0671710171681338E-3</v>
      </c>
      <c r="H2727" s="21">
        <v>0.11265919895228704</v>
      </c>
      <c r="I2727" s="21">
        <v>0</v>
      </c>
      <c r="J2727" s="21">
        <v>6.7595519371372266</v>
      </c>
      <c r="K2727" s="21">
        <v>0.11265919895228704</v>
      </c>
      <c r="L2727" s="21">
        <v>-1.0000000000000007</v>
      </c>
      <c r="M2727" s="21">
        <v>-1.0000000000000007</v>
      </c>
      <c r="N2727" s="21">
        <v>2.2531839790457413</v>
      </c>
      <c r="O2727" s="21">
        <v>11.812308189327789</v>
      </c>
      <c r="P2727" s="21">
        <v>2.7557868732630957</v>
      </c>
      <c r="Q2727" s="21">
        <v>-0.20497582288248278</v>
      </c>
      <c r="R2727" s="21">
        <v>7.0124589843227447E-2</v>
      </c>
      <c r="S2727" s="21">
        <v>0.3333333333333337</v>
      </c>
      <c r="T2727" s="21">
        <v>0.1227128209982616</v>
      </c>
      <c r="U2727" s="21">
        <v>-0.22810453299110833</v>
      </c>
      <c r="V2727" s="21">
        <v>0</v>
      </c>
      <c r="W2727" s="21">
        <v>4.6112968955279925</v>
      </c>
      <c r="X2727" s="21">
        <v>-0.77965168892019743</v>
      </c>
      <c r="Y2727" s="21">
        <v>-1.0000000000000007</v>
      </c>
      <c r="Z2727" s="21">
        <v>-1.0000000000000007</v>
      </c>
      <c r="AA2727" s="21">
        <v>22.035221356812514</v>
      </c>
      <c r="AB2727" s="21">
        <v>0.11826244516406369</v>
      </c>
      <c r="AC2727" s="21">
        <v>7.3525083709603575E-2</v>
      </c>
      <c r="AD2727" s="21">
        <v>0.1552884685551581</v>
      </c>
      <c r="AE2727" s="21">
        <v>17.353799871441286</v>
      </c>
      <c r="AF2727" s="21">
        <v>-1.0000000000000007</v>
      </c>
      <c r="AG2727" s="21">
        <v>-1.0000000000000007</v>
      </c>
      <c r="AH2727" s="21">
        <v>-1.0000000000000007</v>
      </c>
      <c r="AI2727" s="21">
        <v>0</v>
      </c>
      <c r="AJ2727" s="21">
        <v>0</v>
      </c>
      <c r="AK2727" s="21">
        <v>9.7740266805347795E-2</v>
      </c>
      <c r="AL2727" s="21">
        <v>-0.17759170998891549</v>
      </c>
      <c r="AM2727" s="21">
        <v>-0.16400584855635511</v>
      </c>
      <c r="AN2727" s="21">
        <v>-7.5709708782745327E-3</v>
      </c>
      <c r="AO2727" s="21">
        <v>-3.6114448798821392</v>
      </c>
      <c r="AP2727" s="21">
        <v>-1.0772328219014431</v>
      </c>
      <c r="AQ2727" s="21">
        <v>11.370848832665223</v>
      </c>
      <c r="AR2727" s="21">
        <v>0.22794162134048684</v>
      </c>
      <c r="AS2727" s="21">
        <v>-0.66699248996791016</v>
      </c>
      <c r="AT2727" s="21">
        <v>-1.0000000000000007</v>
      </c>
      <c r="AU2727" s="21">
        <v>-1.0000000000000007</v>
      </c>
      <c r="AV2727" s="21">
        <v>6.1057418826059306E-2</v>
      </c>
      <c r="AW2727" s="21">
        <v>32.770296724238861</v>
      </c>
      <c r="AX2727" s="21">
        <v>32.770296724238861</v>
      </c>
      <c r="AY2727" s="21">
        <v>0.10512548418702776</v>
      </c>
      <c r="AZ2727" s="21">
        <v>-35.237694071101863</v>
      </c>
      <c r="BA2727" s="26">
        <v>1378.0346482051743</v>
      </c>
    </row>
    <row r="2728" spans="1:100" x14ac:dyDescent="0.25">
      <c r="A2728">
        <v>5982</v>
      </c>
      <c r="B2728" t="s">
        <v>2997</v>
      </c>
      <c r="C2728" s="26">
        <v>3</v>
      </c>
      <c r="D2728" s="21">
        <v>4.5090816594259104</v>
      </c>
      <c r="E2728" s="21">
        <v>-5.8517124558635997E-3</v>
      </c>
      <c r="F2728" s="21">
        <v>-7.6849971813418183E-2</v>
      </c>
      <c r="G2728" s="21">
        <v>-7.6849971813418183E-2</v>
      </c>
      <c r="H2728" s="21">
        <v>7.9189413354300353E-2</v>
      </c>
      <c r="I2728" s="21">
        <v>0</v>
      </c>
      <c r="J2728" s="21">
        <v>4.7513648012580179</v>
      </c>
      <c r="K2728" s="21">
        <v>7.9189413354300353E-2</v>
      </c>
      <c r="L2728" s="21">
        <v>-1.0000000000000009</v>
      </c>
      <c r="M2728" s="21">
        <v>-1.0000000000000009</v>
      </c>
      <c r="N2728" s="21">
        <v>1.5837882670860062</v>
      </c>
      <c r="O2728" s="21">
        <v>9.1835964888705135</v>
      </c>
      <c r="P2728" s="21">
        <v>-0.31885700059863609</v>
      </c>
      <c r="Q2728" s="21">
        <v>1.5276637170297103</v>
      </c>
      <c r="R2728" s="21">
        <v>0.41835530254854969</v>
      </c>
      <c r="S2728" s="21">
        <v>0.33333333333333331</v>
      </c>
      <c r="T2728" s="21">
        <v>0.34588052963952837</v>
      </c>
      <c r="U2728" s="21">
        <v>1.4710569373162792E-2</v>
      </c>
      <c r="V2728" s="21">
        <v>-3.0002718853997152E-2</v>
      </c>
      <c r="W2728" s="21">
        <v>23.389292005509098</v>
      </c>
      <c r="X2728" s="21">
        <v>0.49222323280346741</v>
      </c>
      <c r="Y2728" s="21">
        <v>-1.0000000000000009</v>
      </c>
      <c r="Z2728" s="21">
        <v>-1.0000000000000009</v>
      </c>
      <c r="AA2728" s="21">
        <v>33.085971917926656</v>
      </c>
      <c r="AB2728" s="21">
        <v>0.20023431994764679</v>
      </c>
      <c r="AC2728" s="21">
        <v>-0.15167104934127157</v>
      </c>
      <c r="AD2728" s="21">
        <v>0.13700322159100525</v>
      </c>
      <c r="AE2728" s="21">
        <v>9.2783246098690153</v>
      </c>
      <c r="AF2728" s="21">
        <v>-1.0000000000000009</v>
      </c>
      <c r="AG2728" s="21">
        <v>-1.0000000000000009</v>
      </c>
      <c r="AH2728" s="21">
        <v>-1.0000000000000009</v>
      </c>
      <c r="AI2728" s="21">
        <v>0</v>
      </c>
      <c r="AJ2728" s="21">
        <v>-3.0002718853997152E-2</v>
      </c>
      <c r="AK2728" s="21">
        <v>0.13291071951482136</v>
      </c>
      <c r="AL2728" s="21">
        <v>-0.16275927283115346</v>
      </c>
      <c r="AM2728" s="21">
        <v>-4.266467142668566E-2</v>
      </c>
      <c r="AN2728" s="21">
        <v>0.11709123494144134</v>
      </c>
      <c r="AO2728" s="21">
        <v>-0.40206318809303487</v>
      </c>
      <c r="AP2728" s="21">
        <v>2.1134845093802661</v>
      </c>
      <c r="AQ2728" s="21">
        <v>28.140656806767105</v>
      </c>
      <c r="AR2728" s="21">
        <v>0.66392171349202755</v>
      </c>
      <c r="AS2728" s="21">
        <v>0.57141264615776821</v>
      </c>
      <c r="AT2728" s="21">
        <v>-1.0000000000000009</v>
      </c>
      <c r="AU2728" s="21">
        <v>-1.0000000000000009</v>
      </c>
      <c r="AV2728" s="21">
        <v>0.34150533073513145</v>
      </c>
      <c r="AW2728" s="21">
        <v>44.383052916177448</v>
      </c>
      <c r="AX2728" s="21">
        <v>41.382781030777721</v>
      </c>
      <c r="AY2728" s="21">
        <v>-9.8747310773428423E-2</v>
      </c>
      <c r="AZ2728" s="21">
        <v>-57.904921512955099</v>
      </c>
      <c r="BA2728" s="26">
        <v>1309.5971971670233</v>
      </c>
    </row>
    <row r="2729" spans="1:100" x14ac:dyDescent="0.25">
      <c r="A2729">
        <v>5983</v>
      </c>
      <c r="B2729" t="s">
        <v>2998</v>
      </c>
      <c r="C2729" s="26">
        <v>3</v>
      </c>
      <c r="D2729" s="21">
        <v>5.1815638132077755</v>
      </c>
      <c r="E2729" s="21">
        <v>-7.6024793946045666E-3</v>
      </c>
      <c r="F2729" s="21">
        <v>-0.90645757309117769</v>
      </c>
      <c r="G2729" s="21">
        <v>-0.90645757309117769</v>
      </c>
      <c r="H2729" s="21">
        <v>7.366933737025054E-2</v>
      </c>
      <c r="I2729" s="21">
        <v>0</v>
      </c>
      <c r="J2729" s="21">
        <v>4.420160242215033</v>
      </c>
      <c r="K2729" s="21">
        <v>7.366933737025054E-2</v>
      </c>
      <c r="L2729" s="21">
        <v>-1</v>
      </c>
      <c r="M2729" s="21">
        <v>-1</v>
      </c>
      <c r="N2729" s="21">
        <v>1.4733867474050117</v>
      </c>
      <c r="O2729" s="21">
        <v>8.6952664823316308</v>
      </c>
      <c r="P2729" s="21">
        <v>-0.34492085350404866</v>
      </c>
      <c r="Q2729" s="21">
        <v>1.0379835298740805</v>
      </c>
      <c r="R2729" s="21">
        <v>0.36264148217915282</v>
      </c>
      <c r="S2729" s="21">
        <v>0.33574467321227325</v>
      </c>
      <c r="T2729" s="21">
        <v>0.30537794968248599</v>
      </c>
      <c r="U2729" s="21">
        <v>7.5295461199184677E-2</v>
      </c>
      <c r="V2729" s="21">
        <v>-7.6024793946045666E-3</v>
      </c>
      <c r="W2729" s="21">
        <v>25.405850693163558</v>
      </c>
      <c r="X2729" s="21">
        <v>0.79506487030277251</v>
      </c>
      <c r="Y2729" s="21">
        <v>-1</v>
      </c>
      <c r="Z2729" s="21">
        <v>-1</v>
      </c>
      <c r="AA2729" s="21">
        <v>28.040259792355528</v>
      </c>
      <c r="AB2729" s="21">
        <v>-5.1257063568687505E-2</v>
      </c>
      <c r="AC2729" s="21">
        <v>-0.136460880070362</v>
      </c>
      <c r="AD2729" s="21">
        <v>0.23315329597930606</v>
      </c>
      <c r="AE2729" s="21">
        <v>2.2717676170128254</v>
      </c>
      <c r="AF2729" s="21">
        <v>-1</v>
      </c>
      <c r="AG2729" s="21">
        <v>-1</v>
      </c>
      <c r="AH2729" s="21">
        <v>-1</v>
      </c>
      <c r="AI2729" s="21">
        <v>2.5691647322435521E-2</v>
      </c>
      <c r="AJ2729" s="21">
        <v>-7.6024793946045666E-3</v>
      </c>
      <c r="AK2729" s="21">
        <v>-0.12107140661129659</v>
      </c>
      <c r="AL2729" s="21">
        <v>-0.16123849708862673</v>
      </c>
      <c r="AM2729" s="21">
        <v>0.15895818756346558</v>
      </c>
      <c r="AN2729" s="21">
        <v>-0.10033332405344514</v>
      </c>
      <c r="AO2729" s="21">
        <v>3.3685976560301558</v>
      </c>
      <c r="AP2729" s="21">
        <v>-3.3145255867792613</v>
      </c>
      <c r="AQ2729" s="21">
        <v>29.826010935378591</v>
      </c>
      <c r="AR2729" s="21">
        <v>0.70881560469933913</v>
      </c>
      <c r="AS2729" s="21">
        <v>0.8687342076730229</v>
      </c>
      <c r="AT2729" s="21">
        <v>-1</v>
      </c>
      <c r="AU2729" s="21">
        <v>-1</v>
      </c>
      <c r="AV2729" s="21">
        <v>-0.54381609091202421</v>
      </c>
      <c r="AW2729" s="21">
        <v>33.421000687907906</v>
      </c>
      <c r="AX2729" s="21">
        <v>33.174585694896166</v>
      </c>
      <c r="AY2729" s="21">
        <v>-8.0504189492138001E-2</v>
      </c>
      <c r="AZ2729" s="21">
        <v>-43.945547575071991</v>
      </c>
      <c r="BA2729" s="26">
        <v>1306.1747225131053</v>
      </c>
    </row>
    <row r="2730" spans="1:100" x14ac:dyDescent="0.25">
      <c r="A2730">
        <v>5984</v>
      </c>
      <c r="B2730" t="s">
        <v>2999</v>
      </c>
      <c r="C2730" s="26">
        <v>3</v>
      </c>
      <c r="D2730" s="21">
        <v>1.9942562519955858</v>
      </c>
      <c r="E2730" s="21">
        <v>0</v>
      </c>
      <c r="F2730" s="21">
        <v>9.7968450769692489E-3</v>
      </c>
      <c r="G2730" s="21">
        <v>9.7968450769692489E-3</v>
      </c>
      <c r="H2730" s="21">
        <v>0.25753817164748727</v>
      </c>
      <c r="I2730" s="21">
        <v>0</v>
      </c>
      <c r="J2730" s="21">
        <v>15.452290298849245</v>
      </c>
      <c r="K2730" s="21">
        <v>0.25753817164748727</v>
      </c>
      <c r="L2730" s="21">
        <v>-0.99999999999999922</v>
      </c>
      <c r="M2730" s="21">
        <v>-0.99999999999999922</v>
      </c>
      <c r="N2730" s="21">
        <v>5.1507634329497449</v>
      </c>
      <c r="O2730" s="21">
        <v>17.456343395921795</v>
      </c>
      <c r="P2730" s="21">
        <v>0.57030246608714263</v>
      </c>
      <c r="Q2730" s="21">
        <v>-0.20738557918879652</v>
      </c>
      <c r="R2730" s="21">
        <v>7.8760468633592734E-2</v>
      </c>
      <c r="S2730" s="21">
        <v>0.33333333333333309</v>
      </c>
      <c r="T2730" s="21">
        <v>0.31846090312966391</v>
      </c>
      <c r="U2730" s="21">
        <v>-0.25175277401061191</v>
      </c>
      <c r="V2730" s="21">
        <v>0</v>
      </c>
      <c r="W2730" s="21">
        <v>5.7001316321959061</v>
      </c>
      <c r="X2730" s="21">
        <v>-0.60960503381209619</v>
      </c>
      <c r="Y2730" s="21">
        <v>-0.99999999999999922</v>
      </c>
      <c r="Z2730" s="21">
        <v>-0.99999999999999922</v>
      </c>
      <c r="AA2730" s="21">
        <v>0.86004607493879148</v>
      </c>
      <c r="AB2730" s="21">
        <v>-0.17755534366455133</v>
      </c>
      <c r="AC2730" s="21">
        <v>0.128990153839947</v>
      </c>
      <c r="AD2730" s="21">
        <v>-4.9811730693210057E-2</v>
      </c>
      <c r="AE2730" s="21">
        <v>-4.9188460258907103</v>
      </c>
      <c r="AF2730" s="21">
        <v>-0.99999999999999922</v>
      </c>
      <c r="AG2730" s="21">
        <v>-0.99999999999999922</v>
      </c>
      <c r="AH2730" s="21">
        <v>-0.99999999999999922</v>
      </c>
      <c r="AI2730" s="21">
        <v>0</v>
      </c>
      <c r="AJ2730" s="21">
        <v>0</v>
      </c>
      <c r="AK2730" s="21">
        <v>0.28165281159378447</v>
      </c>
      <c r="AL2730" s="21">
        <v>0.35000772416805198</v>
      </c>
      <c r="AM2730" s="21">
        <v>0.37423391695782637</v>
      </c>
      <c r="AN2730" s="21">
        <v>1.3913185571052308E-3</v>
      </c>
      <c r="AO2730" s="21">
        <v>10.764111981914583</v>
      </c>
      <c r="AP2730" s="21">
        <v>1.7848215847678912</v>
      </c>
      <c r="AQ2730" s="21">
        <v>21.152421931045154</v>
      </c>
      <c r="AR2730" s="21">
        <v>0.40004146245238503</v>
      </c>
      <c r="AS2730" s="21">
        <v>-0.35206686216460892</v>
      </c>
      <c r="AT2730" s="21">
        <v>-0.99999999999999922</v>
      </c>
      <c r="AU2730" s="21">
        <v>-0.99999999999999922</v>
      </c>
      <c r="AV2730" s="21">
        <v>8.8557313710561969E-2</v>
      </c>
      <c r="AW2730" s="21">
        <v>20.101211055628475</v>
      </c>
      <c r="AX2730" s="21">
        <v>20.101211055628475</v>
      </c>
      <c r="AY2730" s="21">
        <v>-0.20409881890397386</v>
      </c>
      <c r="AZ2730" s="21">
        <v>-63.074629826511973</v>
      </c>
      <c r="BA2730" s="26">
        <v>1294.1726242294237</v>
      </c>
    </row>
    <row r="2731" spans="1:100" x14ac:dyDescent="0.25">
      <c r="A2731">
        <v>5985</v>
      </c>
      <c r="B2731" t="s">
        <v>3000</v>
      </c>
      <c r="C2731" s="26">
        <v>3</v>
      </c>
      <c r="D2731" s="21">
        <v>4.9644097249234864</v>
      </c>
      <c r="E2731" s="21">
        <v>-1.0898381329934984E-2</v>
      </c>
      <c r="F2731" s="21">
        <v>-9.2170513248908098E-2</v>
      </c>
      <c r="G2731" s="21">
        <v>-9.2170513248908098E-2</v>
      </c>
      <c r="H2731" s="21">
        <v>0.49390327238178655</v>
      </c>
      <c r="I2731" s="21">
        <v>0</v>
      </c>
      <c r="J2731" s="21">
        <v>29.634196342907188</v>
      </c>
      <c r="K2731" s="21">
        <v>0.49390327238178655</v>
      </c>
      <c r="L2731" s="21">
        <v>-0.99999999999999967</v>
      </c>
      <c r="M2731" s="21">
        <v>-0.99999999999999967</v>
      </c>
      <c r="N2731" s="21">
        <v>9.8780654476357306</v>
      </c>
      <c r="O2731" s="21">
        <v>34.506435554581763</v>
      </c>
      <c r="P2731" s="21">
        <v>1.3172931155114647</v>
      </c>
      <c r="Q2731" s="21">
        <v>2.3105310797604992</v>
      </c>
      <c r="R2731" s="21">
        <v>0.84272482963651429</v>
      </c>
      <c r="S2731" s="21">
        <v>0.33333333333333326</v>
      </c>
      <c r="T2731" s="21">
        <v>0.45180593169084782</v>
      </c>
      <c r="U2731" s="21">
        <v>2.2595505238525996E-2</v>
      </c>
      <c r="V2731" s="21">
        <v>6.8972595627330652E-3</v>
      </c>
      <c r="W2731" s="21">
        <v>12.829150297746139</v>
      </c>
      <c r="X2731" s="21">
        <v>0.53593473950980586</v>
      </c>
      <c r="Y2731" s="21">
        <v>-0.99999999999999967</v>
      </c>
      <c r="Z2731" s="21">
        <v>-0.99999999999999967</v>
      </c>
      <c r="AA2731" s="21">
        <v>65.843220793047124</v>
      </c>
      <c r="AB2731" s="21">
        <v>0.51720623006655664</v>
      </c>
      <c r="AC2731" s="21">
        <v>0.18689714001476299</v>
      </c>
      <c r="AD2731" s="21">
        <v>0.33932354323196895</v>
      </c>
      <c r="AE2731" s="21">
        <v>52.171345665664454</v>
      </c>
      <c r="AF2731" s="21">
        <v>-0.99999999999999967</v>
      </c>
      <c r="AG2731" s="21">
        <v>-0.99999999999999967</v>
      </c>
      <c r="AH2731" s="21">
        <v>-0.99999999999999967</v>
      </c>
      <c r="AI2731" s="21">
        <v>1.2911116142319962E-2</v>
      </c>
      <c r="AJ2731" s="21">
        <v>6.8972595627330652E-3</v>
      </c>
      <c r="AK2731" s="21">
        <v>-0.23211646957990095</v>
      </c>
      <c r="AL2731" s="21">
        <v>-5.0960988511176359E-3</v>
      </c>
      <c r="AM2731" s="21">
        <v>0.11958293685928009</v>
      </c>
      <c r="AN2731" s="21">
        <v>-5.1088521138110826E-2</v>
      </c>
      <c r="AO2731" s="21">
        <v>1.8289910735824997</v>
      </c>
      <c r="AP2731" s="21">
        <v>-1.3026935227083589</v>
      </c>
      <c r="AQ2731" s="21">
        <v>42.463346640653342</v>
      </c>
      <c r="AR2731" s="21">
        <v>0.81463202982544025</v>
      </c>
      <c r="AS2731" s="21">
        <v>1.029838011891592</v>
      </c>
      <c r="AT2731" s="21">
        <v>-0.99999999999999967</v>
      </c>
      <c r="AU2731" s="21">
        <v>-0.99999999999999967</v>
      </c>
      <c r="AV2731" s="21">
        <v>0.7505543163876065</v>
      </c>
      <c r="AW2731" s="21">
        <v>99.046962824920513</v>
      </c>
      <c r="AX2731" s="21">
        <v>99.994911104040256</v>
      </c>
      <c r="AY2731" s="21">
        <v>0.34835155933844969</v>
      </c>
      <c r="AZ2731" s="21">
        <v>37.285023346704627</v>
      </c>
      <c r="BA2731" s="26">
        <v>1520.9680894790713</v>
      </c>
    </row>
    <row r="2732" spans="1:100" x14ac:dyDescent="0.25">
      <c r="A2732">
        <v>5986</v>
      </c>
      <c r="B2732" t="s">
        <v>3001</v>
      </c>
      <c r="C2732" s="26">
        <v>3</v>
      </c>
      <c r="D2732" s="21">
        <v>6.4278336370813127</v>
      </c>
      <c r="E2732" s="21">
        <v>0</v>
      </c>
      <c r="F2732" s="21">
        <v>-0.19598054072495699</v>
      </c>
      <c r="G2732" s="21">
        <v>-0.19598054072495699</v>
      </c>
      <c r="H2732" s="21">
        <v>-0.13588066450776426</v>
      </c>
      <c r="I2732" s="21">
        <v>0</v>
      </c>
      <c r="J2732" s="21">
        <v>-8.1528398704658542</v>
      </c>
      <c r="K2732" s="21">
        <v>-0.13588066450776426</v>
      </c>
      <c r="L2732" s="21">
        <v>-0.99999999999999967</v>
      </c>
      <c r="M2732" s="21">
        <v>-0.99999999999999967</v>
      </c>
      <c r="N2732" s="21">
        <v>-2.7176132901552843</v>
      </c>
      <c r="O2732" s="21">
        <v>-1.9209867741094979</v>
      </c>
      <c r="P2732" s="21">
        <v>0.19684613408740248</v>
      </c>
      <c r="Q2732" s="21">
        <v>0.49882662072075556</v>
      </c>
      <c r="R2732" s="21">
        <v>0.14398637745007409</v>
      </c>
      <c r="S2732" s="21">
        <v>0.33333333333333315</v>
      </c>
      <c r="T2732" s="21">
        <v>0.3399236804279282</v>
      </c>
      <c r="U2732" s="21">
        <v>-1.3510129073567623E-2</v>
      </c>
      <c r="V2732" s="21">
        <v>9.812173171787281E-3</v>
      </c>
      <c r="W2732" s="21">
        <v>32.217588894689804</v>
      </c>
      <c r="X2732" s="21">
        <v>0.82056054810007417</v>
      </c>
      <c r="Y2732" s="21">
        <v>-0.99999999999999967</v>
      </c>
      <c r="Z2732" s="21">
        <v>-0.99999999999999967</v>
      </c>
      <c r="AA2732" s="21">
        <v>64.202354575784881</v>
      </c>
      <c r="AB2732" s="21">
        <v>0.10804264671640183</v>
      </c>
      <c r="AC2732" s="21">
        <v>0.51347010223583123</v>
      </c>
      <c r="AD2732" s="21">
        <v>1.5302837120667639E-2</v>
      </c>
      <c r="AE2732" s="21">
        <v>31.840779303645025</v>
      </c>
      <c r="AF2732" s="21">
        <v>-0.99999999999999967</v>
      </c>
      <c r="AG2732" s="21">
        <v>-0.99999999999999967</v>
      </c>
      <c r="AH2732" s="21">
        <v>-0.99999999999999967</v>
      </c>
      <c r="AI2732" s="21">
        <v>-9.2319075413202674E-4</v>
      </c>
      <c r="AJ2732" s="21">
        <v>9.812173171787281E-3</v>
      </c>
      <c r="AK2732" s="21">
        <v>0.12449200105999626</v>
      </c>
      <c r="AL2732" s="21">
        <v>0.14099663954069788</v>
      </c>
      <c r="AM2732" s="21">
        <v>0.12286652975716626</v>
      </c>
      <c r="AN2732" s="21">
        <v>-0.20980609260707045</v>
      </c>
      <c r="AO2732" s="21">
        <v>3.6941232492291416</v>
      </c>
      <c r="AP2732" s="21">
        <v>-4.5401691174732735</v>
      </c>
      <c r="AQ2732" s="21">
        <v>24.064749024223961</v>
      </c>
      <c r="AR2732" s="21">
        <v>0.66955905785948111</v>
      </c>
      <c r="AS2732" s="21">
        <v>0.68467988359231002</v>
      </c>
      <c r="AT2732" s="21">
        <v>-0.99999999999999967</v>
      </c>
      <c r="AU2732" s="21">
        <v>-0.99999999999999967</v>
      </c>
      <c r="AV2732" s="21">
        <v>-5.1994163274882793E-2</v>
      </c>
      <c r="AW2732" s="21">
        <v>57.741198684202161</v>
      </c>
      <c r="AX2732" s="21">
        <v>58.703952186298224</v>
      </c>
      <c r="AY2732" s="21">
        <v>0.19854284726560198</v>
      </c>
      <c r="AZ2732" s="21">
        <v>-10.835192118589228</v>
      </c>
      <c r="BA2732" s="26">
        <v>1463.7460902010803</v>
      </c>
    </row>
    <row r="2733" spans="1:100" x14ac:dyDescent="0.25">
      <c r="A2733">
        <v>5987</v>
      </c>
      <c r="B2733" t="s">
        <v>3002</v>
      </c>
      <c r="C2733" s="26">
        <v>3</v>
      </c>
      <c r="D2733" s="21">
        <v>6.5675475951008622</v>
      </c>
      <c r="E2733" s="21">
        <v>-2.2883483744994972E-2</v>
      </c>
      <c r="F2733" s="21">
        <v>1.061281176443079</v>
      </c>
      <c r="G2733" s="21">
        <v>1.061281176443079</v>
      </c>
      <c r="H2733" s="21">
        <v>0.2276043592904709</v>
      </c>
      <c r="I2733" s="21">
        <v>0</v>
      </c>
      <c r="J2733" s="21">
        <v>13.656261557428252</v>
      </c>
      <c r="K2733" s="21">
        <v>0.2276043592904709</v>
      </c>
      <c r="L2733" s="21">
        <v>-1.0000000000000002</v>
      </c>
      <c r="M2733" s="21">
        <v>-1.0000000000000002</v>
      </c>
      <c r="N2733" s="21">
        <v>4.5520871858094178</v>
      </c>
      <c r="O2733" s="21">
        <v>21.285090328972192</v>
      </c>
      <c r="P2733" s="21">
        <v>-3.8255711900162786E-3</v>
      </c>
      <c r="Q2733" s="21">
        <v>-2.09034081675799</v>
      </c>
      <c r="R2733" s="21">
        <v>-0.657079500919173</v>
      </c>
      <c r="S2733" s="21">
        <v>0.33333333333333348</v>
      </c>
      <c r="T2733" s="21">
        <v>0.24173957179864067</v>
      </c>
      <c r="U2733" s="21">
        <v>-0.11020669915311274</v>
      </c>
      <c r="V2733" s="21">
        <v>0</v>
      </c>
      <c r="W2733" s="21">
        <v>9.4904738675356128</v>
      </c>
      <c r="X2733" s="21">
        <v>-0.19082103627676666</v>
      </c>
      <c r="Y2733" s="21">
        <v>-1.0000000000000002</v>
      </c>
      <c r="Z2733" s="21">
        <v>-1.0000000000000002</v>
      </c>
      <c r="AA2733" s="21">
        <v>49.213500447598705</v>
      </c>
      <c r="AB2733" s="21">
        <v>0.56492278755689562</v>
      </c>
      <c r="AC2733" s="21">
        <v>0.22521471200680676</v>
      </c>
      <c r="AD2733" s="21">
        <v>1.7464622055942625E-2</v>
      </c>
      <c r="AE2733" s="21">
        <v>40.380106080982266</v>
      </c>
      <c r="AF2733" s="21">
        <v>-1.0000000000000002</v>
      </c>
      <c r="AG2733" s="21">
        <v>-1.0000000000000002</v>
      </c>
      <c r="AH2733" s="21">
        <v>-1.0000000000000002</v>
      </c>
      <c r="AI2733" s="21">
        <v>7.760372044342519E-3</v>
      </c>
      <c r="AJ2733" s="21">
        <v>0</v>
      </c>
      <c r="AK2733" s="21">
        <v>0.11553575098789143</v>
      </c>
      <c r="AL2733" s="21">
        <v>0.49870750474239633</v>
      </c>
      <c r="AM2733" s="21">
        <v>6.7112033756113465E-2</v>
      </c>
      <c r="AN2733" s="21">
        <v>9.434959264135126E-2</v>
      </c>
      <c r="AO2733" s="21">
        <v>2.2554795988422942</v>
      </c>
      <c r="AP2733" s="21">
        <v>4.8522773397457639</v>
      </c>
      <c r="AQ2733" s="21">
        <v>23.146735424963875</v>
      </c>
      <c r="AR2733" s="21">
        <v>0.4648662059788613</v>
      </c>
      <c r="AS2733" s="21">
        <v>3.6783323013704058E-2</v>
      </c>
      <c r="AT2733" s="21">
        <v>-1.0000000000000002</v>
      </c>
      <c r="AU2733" s="21">
        <v>-1.0000000000000002</v>
      </c>
      <c r="AV2733" s="21">
        <v>0.40420167552390607</v>
      </c>
      <c r="AW2733" s="21">
        <v>75.350868116316676</v>
      </c>
      <c r="AX2733" s="21">
        <v>75.50607555720353</v>
      </c>
      <c r="AY2733" s="21">
        <v>0.1739320597712139</v>
      </c>
      <c r="AZ2733" s="21">
        <v>-22.529390776239552</v>
      </c>
      <c r="BA2733" s="26">
        <v>1400.7751455501962</v>
      </c>
    </row>
    <row r="2734" spans="1:100" x14ac:dyDescent="0.25">
      <c r="A2734">
        <v>5988</v>
      </c>
      <c r="B2734" t="s">
        <v>3003</v>
      </c>
      <c r="C2734" s="26">
        <v>3</v>
      </c>
      <c r="D2734" s="21">
        <v>5.5144592763796476</v>
      </c>
      <c r="E2734" s="21">
        <v>-9.9524357025153123E-3</v>
      </c>
      <c r="F2734" s="21">
        <v>-0.22924664901646424</v>
      </c>
      <c r="G2734" s="21">
        <v>-0.22924664901646424</v>
      </c>
      <c r="H2734" s="21">
        <v>0.35946291043471995</v>
      </c>
      <c r="I2734" s="21">
        <v>0</v>
      </c>
      <c r="J2734" s="21">
        <v>21.567774626083196</v>
      </c>
      <c r="K2734" s="21">
        <v>0.35946291043471995</v>
      </c>
      <c r="L2734" s="21">
        <v>-0.99999999999999878</v>
      </c>
      <c r="M2734" s="21">
        <v>-0.99999999999999878</v>
      </c>
      <c r="N2734" s="21">
        <v>7.1892582086943992</v>
      </c>
      <c r="O2734" s="21">
        <v>26.852987253446386</v>
      </c>
      <c r="P2734" s="21">
        <v>0.15627999519303767</v>
      </c>
      <c r="Q2734" s="21">
        <v>1.3732450639826403</v>
      </c>
      <c r="R2734" s="21">
        <v>0.44876531415415527</v>
      </c>
      <c r="S2734" s="21">
        <v>0.33333333333333304</v>
      </c>
      <c r="T2734" s="21">
        <v>0.32909519724685726</v>
      </c>
      <c r="U2734" s="21">
        <v>-0.17962516315343166</v>
      </c>
      <c r="V2734" s="21">
        <v>-1.4151599315957898E-2</v>
      </c>
      <c r="W2734" s="21">
        <v>4.3675543070432257</v>
      </c>
      <c r="X2734" s="21">
        <v>-0.41451304064961414</v>
      </c>
      <c r="Y2734" s="21">
        <v>-0.99999999999999878</v>
      </c>
      <c r="Z2734" s="21">
        <v>-0.99999999999999878</v>
      </c>
      <c r="AA2734" s="21">
        <v>13.729942930192395</v>
      </c>
      <c r="AB2734" s="21">
        <v>0.10609547519928768</v>
      </c>
      <c r="AC2734" s="21">
        <v>4.8638661754473386E-2</v>
      </c>
      <c r="AD2734" s="21">
        <v>2.3538329226139489E-2</v>
      </c>
      <c r="AE2734" s="21">
        <v>8.913623308995021</v>
      </c>
      <c r="AF2734" s="21">
        <v>-0.99999999999999878</v>
      </c>
      <c r="AG2734" s="21">
        <v>-0.99999999999999878</v>
      </c>
      <c r="AH2734" s="21">
        <v>-0.99999999999999878</v>
      </c>
      <c r="AI2734" s="21">
        <v>2.4340851725637522E-3</v>
      </c>
      <c r="AJ2734" s="21">
        <v>-1.4151599315957898E-2</v>
      </c>
      <c r="AK2734" s="21">
        <v>0.31927167523536376</v>
      </c>
      <c r="AL2734" s="21">
        <v>0.65214090310544071</v>
      </c>
      <c r="AM2734" s="21">
        <v>-5.3354299608677595E-2</v>
      </c>
      <c r="AN2734" s="21">
        <v>-0.17338877397682947</v>
      </c>
      <c r="AO2734" s="21">
        <v>0.26250088595987853</v>
      </c>
      <c r="AP2734" s="21">
        <v>-1.0740148338935336</v>
      </c>
      <c r="AQ2734" s="21">
        <v>25.935328933126428</v>
      </c>
      <c r="AR2734" s="21">
        <v>0.46865176811080078</v>
      </c>
      <c r="AS2734" s="21">
        <v>-5.5050130214894008E-2</v>
      </c>
      <c r="AT2734" s="21">
        <v>-0.99999999999999878</v>
      </c>
      <c r="AU2734" s="21">
        <v>-0.99999999999999878</v>
      </c>
      <c r="AV2734" s="21">
        <v>0.21951866513769075</v>
      </c>
      <c r="AW2734" s="21">
        <v>39.508915349745244</v>
      </c>
      <c r="AX2734" s="21">
        <v>38.142437121600743</v>
      </c>
      <c r="AY2734" s="21">
        <v>0.30118335567290888</v>
      </c>
      <c r="AZ2734" s="21">
        <v>7.9055857625807935</v>
      </c>
      <c r="BA2734" s="26">
        <v>1372.2619570542645</v>
      </c>
    </row>
    <row r="2735" spans="1:100" x14ac:dyDescent="0.25">
      <c r="A2735">
        <v>5989</v>
      </c>
      <c r="B2735" t="s">
        <v>1453</v>
      </c>
      <c r="C2735" s="26">
        <v>3</v>
      </c>
      <c r="D2735" s="21">
        <v>4.7312012821136307</v>
      </c>
      <c r="E2735" s="21">
        <v>-3.9185910292377807E-2</v>
      </c>
      <c r="F2735" s="21">
        <v>-5.8911103887846941E-2</v>
      </c>
      <c r="G2735" s="21">
        <v>-5.9861156931994043E-2</v>
      </c>
      <c r="H2735" s="21">
        <v>6.7622515639970265E-3</v>
      </c>
      <c r="I2735" s="21">
        <v>0</v>
      </c>
      <c r="J2735" s="21">
        <v>0.4057350938398237</v>
      </c>
      <c r="K2735" s="21">
        <v>6.7622515639970265E-3</v>
      </c>
      <c r="L2735" s="21">
        <v>-0.99999999999999978</v>
      </c>
      <c r="M2735" s="21">
        <v>-0.99999999999999978</v>
      </c>
      <c r="N2735" s="21">
        <v>0.13524503127994136</v>
      </c>
      <c r="O2735" s="21">
        <v>5.0770752190214532</v>
      </c>
      <c r="P2735" s="21">
        <v>8.7252491262303629</v>
      </c>
      <c r="Q2735" s="21">
        <v>0.5549110064055669</v>
      </c>
      <c r="R2735" s="21">
        <v>0.90851996926109402</v>
      </c>
      <c r="S2735" s="21">
        <v>0.33333333333333337</v>
      </c>
      <c r="T2735" s="21">
        <v>0.24828603647661701</v>
      </c>
      <c r="U2735" s="21">
        <v>0.13193948793141141</v>
      </c>
      <c r="V2735" s="21">
        <v>0</v>
      </c>
      <c r="W2735" s="21">
        <v>28.27186424709457</v>
      </c>
      <c r="X2735" s="21">
        <v>1.000382979274882</v>
      </c>
      <c r="Y2735" s="21">
        <v>-0.99999999999999978</v>
      </c>
      <c r="Z2735" s="21">
        <v>-0.99999999999999978</v>
      </c>
      <c r="AA2735" s="21">
        <v>23.487436252345841</v>
      </c>
      <c r="AB2735" s="21">
        <v>-1.2224286270379098E-2</v>
      </c>
      <c r="AC2735" s="21">
        <v>-0.18058863282752827</v>
      </c>
      <c r="AD2735" s="21">
        <v>7.8953959817710709E-2</v>
      </c>
      <c r="AE2735" s="21">
        <v>-5.6929479640098348</v>
      </c>
      <c r="AF2735" s="21">
        <v>-0.99999999999999978</v>
      </c>
      <c r="AG2735" s="21">
        <v>-0.99999999999999978</v>
      </c>
      <c r="AH2735" s="21">
        <v>-0.99999999999999978</v>
      </c>
      <c r="AI2735" s="21">
        <v>0</v>
      </c>
      <c r="AJ2735" s="21">
        <v>0</v>
      </c>
      <c r="AK2735" s="21">
        <v>1.2521164456092207E-2</v>
      </c>
      <c r="AL2735" s="21">
        <v>-4.9853454234428642E-2</v>
      </c>
      <c r="AM2735" s="21">
        <v>6.2282747823381036E-2</v>
      </c>
      <c r="AN2735" s="21">
        <v>-1.3173105331842896E-2</v>
      </c>
      <c r="AO2735" s="21">
        <v>1.6196745178649878</v>
      </c>
      <c r="AP2735" s="21">
        <v>-0.57859490446821515</v>
      </c>
      <c r="AQ2735" s="21">
        <v>28.677599340934396</v>
      </c>
      <c r="AR2735" s="21">
        <v>0.71355885774136107</v>
      </c>
      <c r="AS2735" s="21">
        <v>1.0071452308388784</v>
      </c>
      <c r="AT2735" s="21">
        <v>-0.99999999999999978</v>
      </c>
      <c r="AU2735" s="21">
        <v>-0.99999999999999978</v>
      </c>
      <c r="AV2735" s="21">
        <v>0.84865881232910001</v>
      </c>
      <c r="AW2735" s="21">
        <v>27.985916566899075</v>
      </c>
      <c r="AX2735" s="21">
        <v>27.985916566899075</v>
      </c>
      <c r="AY2735" s="21">
        <v>0.17670669885797408</v>
      </c>
      <c r="AZ2735" s="21">
        <v>-9.7261971578341644</v>
      </c>
      <c r="BA2735" s="26">
        <v>1342.8419710312473</v>
      </c>
    </row>
    <row r="2736" spans="1:100" x14ac:dyDescent="0.25">
      <c r="A2736">
        <v>5990</v>
      </c>
      <c r="B2736" t="s">
        <v>3004</v>
      </c>
      <c r="C2736" s="26">
        <v>3</v>
      </c>
      <c r="D2736" s="21">
        <v>4.0803432524238188</v>
      </c>
      <c r="E2736" s="21">
        <v>0</v>
      </c>
      <c r="F2736" s="21">
        <v>1.053280547832975</v>
      </c>
      <c r="G2736" s="21">
        <v>1.053280547832975</v>
      </c>
      <c r="H2736" s="21">
        <v>0.19814904223384672</v>
      </c>
      <c r="I2736" s="21">
        <v>0</v>
      </c>
      <c r="J2736" s="21">
        <v>11.888942534030809</v>
      </c>
      <c r="K2736" s="21">
        <v>0.19814904223384672</v>
      </c>
      <c r="L2736" s="21">
        <v>-1.0000000000000011</v>
      </c>
      <c r="M2736" s="21">
        <v>-1.0000000000000011</v>
      </c>
      <c r="N2736" s="21">
        <v>3.9629808446769355</v>
      </c>
      <c r="O2736" s="21">
        <v>17.022566334287603</v>
      </c>
      <c r="P2736" s="21">
        <v>0</v>
      </c>
      <c r="Q2736" s="21">
        <v>-1.2179097822382341</v>
      </c>
      <c r="R2736" s="21">
        <v>-0.37482226325092627</v>
      </c>
      <c r="S2736" s="21">
        <v>0.33333333333333376</v>
      </c>
      <c r="T2736" s="21">
        <v>0.35544096505318928</v>
      </c>
      <c r="U2736" s="21">
        <v>0.27670012815941492</v>
      </c>
      <c r="V2736" s="21">
        <v>0</v>
      </c>
      <c r="W2736" s="21">
        <v>30.693015372483647</v>
      </c>
      <c r="X2736" s="21">
        <v>1.6195334005101909</v>
      </c>
      <c r="Y2736" s="21">
        <v>-1.0000000000000011</v>
      </c>
      <c r="Z2736" s="21">
        <v>-1.0000000000000011</v>
      </c>
      <c r="AA2736" s="21">
        <v>50.123964423406477</v>
      </c>
      <c r="AB2736" s="21">
        <v>0.19912552999943611</v>
      </c>
      <c r="AC2736" s="21">
        <v>9.6675238096645966E-2</v>
      </c>
      <c r="AD2736" s="21">
        <v>0.1003146581873935</v>
      </c>
      <c r="AE2736" s="21">
        <v>19.805771314173789</v>
      </c>
      <c r="AF2736" s="21">
        <v>-1.0000000000000011</v>
      </c>
      <c r="AG2736" s="21">
        <v>-1.0000000000000011</v>
      </c>
      <c r="AH2736" s="21">
        <v>-1.0000000000000011</v>
      </c>
      <c r="AI2736" s="21">
        <v>3.8908473158127815E-2</v>
      </c>
      <c r="AJ2736" s="21">
        <v>0</v>
      </c>
      <c r="AK2736" s="21">
        <v>0.45772430870611075</v>
      </c>
      <c r="AL2736" s="21">
        <v>-4.0585618082691156E-2</v>
      </c>
      <c r="AM2736" s="21">
        <v>0.23706451310930693</v>
      </c>
      <c r="AN2736" s="21">
        <v>0.25265414676226089</v>
      </c>
      <c r="AO2736" s="21">
        <v>8.2152343712632234</v>
      </c>
      <c r="AP2736" s="21">
        <v>6.1134255786430654</v>
      </c>
      <c r="AQ2736" s="21">
        <v>42.58195790651444</v>
      </c>
      <c r="AR2736" s="21">
        <v>0.9654744265459374</v>
      </c>
      <c r="AS2736" s="21">
        <v>1.8176824427440377</v>
      </c>
      <c r="AT2736" s="21">
        <v>-1.0000000000000011</v>
      </c>
      <c r="AU2736" s="21">
        <v>-1.0000000000000011</v>
      </c>
      <c r="AV2736" s="21">
        <v>0.67845828458204793</v>
      </c>
      <c r="AW2736" s="21">
        <v>73.259956336337169</v>
      </c>
      <c r="AX2736" s="21">
        <v>74.038125799499724</v>
      </c>
      <c r="AY2736" s="21">
        <v>0.17015611649295581</v>
      </c>
      <c r="AZ2736" s="21">
        <v>12.344567461672943</v>
      </c>
      <c r="BA2736" s="26">
        <v>1483.5251413172991</v>
      </c>
      <c r="CU2736" t="e">
        <v>#N/A</v>
      </c>
      <c r="CV2736" t="e">
        <v>#N/A</v>
      </c>
    </row>
    <row r="2737" spans="1:100" x14ac:dyDescent="0.25">
      <c r="A2737">
        <v>5991</v>
      </c>
      <c r="B2737" t="s">
        <v>1851</v>
      </c>
      <c r="C2737" s="26">
        <v>3</v>
      </c>
      <c r="D2737" s="21">
        <v>5.3044890613155662</v>
      </c>
      <c r="E2737" s="21">
        <v>-2.7699016512354471E-2</v>
      </c>
      <c r="F2737" s="21">
        <v>-0.25891757732728615</v>
      </c>
      <c r="G2737" s="21">
        <v>-0.25891757732728615</v>
      </c>
      <c r="H2737" s="21">
        <v>-8.6416066926708585E-2</v>
      </c>
      <c r="I2737" s="21">
        <v>0</v>
      </c>
      <c r="J2737" s="21">
        <v>-5.1849640156025183</v>
      </c>
      <c r="K2737" s="21">
        <v>-8.6416066926708585E-2</v>
      </c>
      <c r="L2737" s="21">
        <v>-0.99999999999999789</v>
      </c>
      <c r="M2737" s="21">
        <v>-0.99999999999999789</v>
      </c>
      <c r="N2737" s="21">
        <v>-1.7283213385341714</v>
      </c>
      <c r="O2737" s="21">
        <v>-0.13939253161422371</v>
      </c>
      <c r="P2737" s="21">
        <v>0.14234790120272894</v>
      </c>
      <c r="Q2737" s="21">
        <v>-0.23935720826743975</v>
      </c>
      <c r="R2737" s="21">
        <v>-5.1591863208408882E-2</v>
      </c>
      <c r="S2737" s="21">
        <v>0.33333333333333287</v>
      </c>
      <c r="T2737" s="21">
        <v>0.36093854033281675</v>
      </c>
      <c r="U2737" s="21">
        <v>0.14180475056739997</v>
      </c>
      <c r="V2737" s="21">
        <v>-8.5718641543047924E-2</v>
      </c>
      <c r="W2737" s="21">
        <v>33.470961984688401</v>
      </c>
      <c r="X2737" s="21">
        <v>0.85517750146264715</v>
      </c>
      <c r="Y2737" s="21">
        <v>-0.99999999999999789</v>
      </c>
      <c r="Z2737" s="21">
        <v>-0.99999999999999789</v>
      </c>
      <c r="AA2737" s="21">
        <v>63.459413333227808</v>
      </c>
      <c r="AB2737" s="21">
        <v>6.1364036204510621E-2</v>
      </c>
      <c r="AC2737" s="21">
        <v>0.26931856841531615</v>
      </c>
      <c r="AD2737" s="21">
        <v>0.27011825961513036</v>
      </c>
      <c r="AE2737" s="21">
        <v>30.040043211747861</v>
      </c>
      <c r="AF2737" s="21">
        <v>-0.99999999999999789</v>
      </c>
      <c r="AG2737" s="21">
        <v>-0.99999999999999789</v>
      </c>
      <c r="AH2737" s="21">
        <v>-0.99999999999999789</v>
      </c>
      <c r="AI2737" s="21">
        <v>0</v>
      </c>
      <c r="AJ2737" s="21">
        <v>-8.5718641543047924E-2</v>
      </c>
      <c r="AK2737" s="21">
        <v>-4.4789954234241473E-2</v>
      </c>
      <c r="AL2737" s="21">
        <v>-3.3630630653782821E-3</v>
      </c>
      <c r="AM2737" s="21">
        <v>-0.29128880776530236</v>
      </c>
      <c r="AN2737" s="21">
        <v>-0.18292971305006725</v>
      </c>
      <c r="AO2737" s="21">
        <v>-7.5061699653037675</v>
      </c>
      <c r="AP2737" s="21">
        <v>-4.5900581415785799</v>
      </c>
      <c r="AQ2737" s="21">
        <v>28.285997969085869</v>
      </c>
      <c r="AR2737" s="21">
        <v>0.75035798269050125</v>
      </c>
      <c r="AS2737" s="21">
        <v>0.76876143453593826</v>
      </c>
      <c r="AT2737" s="21">
        <v>-0.99999999999999789</v>
      </c>
      <c r="AU2737" s="21">
        <v>-0.99999999999999789</v>
      </c>
      <c r="AV2737" s="21">
        <v>-0.31050944053569496</v>
      </c>
      <c r="AW2737" s="21">
        <v>58.729962660035</v>
      </c>
      <c r="AX2737" s="21">
        <v>50.15809850573023</v>
      </c>
      <c r="AY2737" s="21">
        <v>-1.6430031407324401E-3</v>
      </c>
      <c r="AZ2737" s="21">
        <v>-15.887840201632843</v>
      </c>
      <c r="BA2737" s="26">
        <v>1370.6511720858718</v>
      </c>
    </row>
    <row r="2738" spans="1:100" x14ac:dyDescent="0.25">
      <c r="A2738">
        <v>5992</v>
      </c>
      <c r="B2738" t="s">
        <v>972</v>
      </c>
      <c r="C2738" s="26">
        <v>3</v>
      </c>
      <c r="D2738" s="21">
        <v>4.4236603738435445</v>
      </c>
      <c r="E2738" s="21">
        <v>0.10383258000140938</v>
      </c>
      <c r="F2738" s="21">
        <v>-0.2516591987396406</v>
      </c>
      <c r="G2738" s="21">
        <v>-0.21464682817871952</v>
      </c>
      <c r="H2738" s="21">
        <v>-2.4284237476758435E-2</v>
      </c>
      <c r="I2738" s="21">
        <v>0</v>
      </c>
      <c r="J2738" s="21">
        <v>-1.4570542486055029</v>
      </c>
      <c r="K2738" s="21">
        <v>-2.4284237476758435E-2</v>
      </c>
      <c r="L2738" s="21">
        <v>-0.99999999999999933</v>
      </c>
      <c r="M2738" s="21">
        <v>-0.99999999999999933</v>
      </c>
      <c r="N2738" s="21">
        <v>-0.48568474953516694</v>
      </c>
      <c r="O2738" s="21">
        <v>2.7519592970593165</v>
      </c>
      <c r="P2738" s="21">
        <v>0.36896531677551286</v>
      </c>
      <c r="Q2738" s="21">
        <v>-0.45851568071763266</v>
      </c>
      <c r="R2738" s="21">
        <v>-2.3792488273475527E-2</v>
      </c>
      <c r="S2738" s="21">
        <v>0.33333333333333315</v>
      </c>
      <c r="T2738" s="21">
        <v>0.15132244208609424</v>
      </c>
      <c r="U2738" s="21">
        <v>-7.2381050305759961E-2</v>
      </c>
      <c r="V2738" s="21">
        <v>-2.0193865241651003E-2</v>
      </c>
      <c r="W2738" s="21">
        <v>16.654603893950998</v>
      </c>
      <c r="X2738" s="21">
        <v>-9.3161166858358624E-2</v>
      </c>
      <c r="Y2738" s="21">
        <v>-0.99999999999999933</v>
      </c>
      <c r="Z2738" s="21">
        <v>-0.99999999999999933</v>
      </c>
      <c r="AA2738" s="21">
        <v>40.402301503569852</v>
      </c>
      <c r="AB2738" s="21">
        <v>0.464791004430126</v>
      </c>
      <c r="AC2738" s="21">
        <v>0.1924824089757326</v>
      </c>
      <c r="AD2738" s="21">
        <v>-0.18184361144801195</v>
      </c>
      <c r="AE2738" s="21">
        <v>23.771490097892315</v>
      </c>
      <c r="AF2738" s="21">
        <v>-0.99999999999999933</v>
      </c>
      <c r="AG2738" s="21">
        <v>-0.99999999999999933</v>
      </c>
      <c r="AH2738" s="21">
        <v>-0.99999999999999933</v>
      </c>
      <c r="AI2738" s="21">
        <v>0</v>
      </c>
      <c r="AJ2738" s="21">
        <v>-2.0193865241651003E-2</v>
      </c>
      <c r="AK2738" s="21">
        <v>0.20492361021314884</v>
      </c>
      <c r="AL2738" s="21">
        <v>0.13531531773623273</v>
      </c>
      <c r="AM2738" s="21">
        <v>0.23350286792716757</v>
      </c>
      <c r="AN2738" s="21">
        <v>-3.086563526827054E-2</v>
      </c>
      <c r="AO2738" s="21">
        <v>6.8621897492449335</v>
      </c>
      <c r="AP2738" s="21">
        <v>-9.5064293025599711E-2</v>
      </c>
      <c r="AQ2738" s="21">
        <v>15.197549645345495</v>
      </c>
      <c r="AR2738" s="21">
        <v>0.39208085987201646</v>
      </c>
      <c r="AS2738" s="21">
        <v>-0.11744540433511719</v>
      </c>
      <c r="AT2738" s="21">
        <v>-0.99999999999999933</v>
      </c>
      <c r="AU2738" s="21">
        <v>-0.99999999999999933</v>
      </c>
      <c r="AV2738" s="21">
        <v>-0.23843931645219507</v>
      </c>
      <c r="AW2738" s="21">
        <v>43.059196507603552</v>
      </c>
      <c r="AX2738" s="21">
        <v>41.039809983438445</v>
      </c>
      <c r="AY2738" s="21">
        <v>0.10461093864112012</v>
      </c>
      <c r="AZ2738" s="21">
        <v>-21.675531909577117</v>
      </c>
      <c r="BA2738" s="26">
        <v>1357.9245561408868</v>
      </c>
    </row>
    <row r="2739" spans="1:100" x14ac:dyDescent="0.25">
      <c r="A2739">
        <v>5993</v>
      </c>
      <c r="B2739" t="s">
        <v>3005</v>
      </c>
      <c r="C2739" s="26">
        <v>3</v>
      </c>
      <c r="D2739" s="21">
        <v>4.6022176229087233</v>
      </c>
      <c r="E2739" s="21">
        <v>0</v>
      </c>
      <c r="F2739" s="21">
        <v>-2.2658518769383566E-2</v>
      </c>
      <c r="G2739" s="21">
        <v>-2.2658518769383566E-2</v>
      </c>
      <c r="H2739" s="21">
        <v>6.2433758086528644E-2</v>
      </c>
      <c r="I2739" s="21">
        <v>0</v>
      </c>
      <c r="J2739" s="21">
        <v>3.7460254851917179</v>
      </c>
      <c r="K2739" s="21">
        <v>6.2433758086528644E-2</v>
      </c>
      <c r="L2739" s="21">
        <v>-0.99999999999999956</v>
      </c>
      <c r="M2739" s="21">
        <v>-0.99999999999999956</v>
      </c>
      <c r="N2739" s="21">
        <v>1.2486751617305718</v>
      </c>
      <c r="O2739" s="21">
        <v>8.3255845893310578</v>
      </c>
      <c r="P2739" s="21">
        <v>0.28145771648342449</v>
      </c>
      <c r="Q2739" s="21">
        <v>-1.1546022228948019</v>
      </c>
      <c r="R2739" s="21">
        <v>-0.40214128538839933</v>
      </c>
      <c r="S2739" s="21">
        <v>0.22850982796068239</v>
      </c>
      <c r="T2739" s="21">
        <v>0.17225336180160009</v>
      </c>
      <c r="U2739" s="21">
        <v>-7.5661763850682941E-3</v>
      </c>
      <c r="V2739" s="21">
        <v>0</v>
      </c>
      <c r="W2739" s="21">
        <v>13.230530211627423</v>
      </c>
      <c r="X2739" s="21">
        <v>0.14698475460374763</v>
      </c>
      <c r="Y2739" s="21">
        <v>-0.99999999999999956</v>
      </c>
      <c r="Z2739" s="21">
        <v>-0.99999999999999956</v>
      </c>
      <c r="AA2739" s="21">
        <v>23.252570492459419</v>
      </c>
      <c r="AB2739" s="21">
        <v>-9.0220512397147248E-2</v>
      </c>
      <c r="AC2739" s="21">
        <v>0.31238270748912367</v>
      </c>
      <c r="AD2739" s="21">
        <v>-1.3678563767568579E-2</v>
      </c>
      <c r="AE2739" s="21">
        <v>10.424181566220396</v>
      </c>
      <c r="AF2739" s="21">
        <v>-0.99999999999999956</v>
      </c>
      <c r="AG2739" s="21">
        <v>-0.99999999999999956</v>
      </c>
      <c r="AH2739" s="21">
        <v>-0.99999999999999956</v>
      </c>
      <c r="AI2739" s="21">
        <v>0</v>
      </c>
      <c r="AJ2739" s="21">
        <v>0</v>
      </c>
      <c r="AK2739" s="21">
        <v>0.20901862981374314</v>
      </c>
      <c r="AL2739" s="21">
        <v>-2.9303631077411456E-2</v>
      </c>
      <c r="AM2739" s="21">
        <v>-0.171883143792423</v>
      </c>
      <c r="AN2739" s="21">
        <v>0.30435223991044075</v>
      </c>
      <c r="AO2739" s="21">
        <v>-3.2519854457418584</v>
      </c>
      <c r="AP2739" s="21">
        <v>7.4622878423739607</v>
      </c>
      <c r="AQ2739" s="21">
        <v>16.976555696819137</v>
      </c>
      <c r="AR2739" s="21">
        <v>0.39319701337721408</v>
      </c>
      <c r="AS2739" s="21">
        <v>0.20941851269027625</v>
      </c>
      <c r="AT2739" s="21">
        <v>-0.99999999999999956</v>
      </c>
      <c r="AU2739" s="21">
        <v>-0.99999999999999956</v>
      </c>
      <c r="AV2739" s="21">
        <v>-0.42479980415778323</v>
      </c>
      <c r="AW2739" s="21">
        <v>39.040442924164438</v>
      </c>
      <c r="AX2739" s="21">
        <v>39.040442924164438</v>
      </c>
      <c r="AY2739" s="21">
        <v>7.3043418512127214E-2</v>
      </c>
      <c r="AZ2739" s="21">
        <v>-14.189392047233046</v>
      </c>
      <c r="BA2739" s="26">
        <v>1456.3456880328347</v>
      </c>
      <c r="CU2739" t="e">
        <v>#N/A</v>
      </c>
      <c r="CV2739" t="e">
        <v>#N/A</v>
      </c>
    </row>
    <row r="2740" spans="1:100" x14ac:dyDescent="0.25">
      <c r="A2740">
        <v>5994</v>
      </c>
      <c r="B2740" t="s">
        <v>3006</v>
      </c>
      <c r="C2740" s="26">
        <v>3</v>
      </c>
      <c r="D2740" s="21">
        <v>5.5490144110679598</v>
      </c>
      <c r="E2740" s="21">
        <v>6.1841057798836824E-3</v>
      </c>
      <c r="F2740" s="21">
        <v>0.56618213824482211</v>
      </c>
      <c r="G2740" s="21">
        <v>0.56330411650762258</v>
      </c>
      <c r="H2740" s="21">
        <v>0.21315656735139291</v>
      </c>
      <c r="I2740" s="21">
        <v>0</v>
      </c>
      <c r="J2740" s="21">
        <v>12.789394041083577</v>
      </c>
      <c r="K2740" s="21">
        <v>0.21315656735139291</v>
      </c>
      <c r="L2740" s="21">
        <v>-0.99999999999999933</v>
      </c>
      <c r="M2740" s="21">
        <v>-0.99999999999999933</v>
      </c>
      <c r="N2740" s="21">
        <v>4.2631313470278576</v>
      </c>
      <c r="O2740" s="21">
        <v>18.90171256865916</v>
      </c>
      <c r="P2740" s="21">
        <v>0.45594728854131389</v>
      </c>
      <c r="Q2740" s="21">
        <v>2.9851515571970593</v>
      </c>
      <c r="R2740" s="21">
        <v>0.97279771605467447</v>
      </c>
      <c r="S2740" s="21">
        <v>0.3333333333333332</v>
      </c>
      <c r="T2740" s="21">
        <v>0.44783940851407483</v>
      </c>
      <c r="U2740" s="21">
        <v>2.4440724035854594E-2</v>
      </c>
      <c r="V2740" s="21">
        <v>0</v>
      </c>
      <c r="W2740" s="21">
        <v>23.698275941274783</v>
      </c>
      <c r="X2740" s="21">
        <v>0.80216904490694696</v>
      </c>
      <c r="Y2740" s="21">
        <v>-0.99999999999999933</v>
      </c>
      <c r="Z2740" s="21">
        <v>-0.99999999999999933</v>
      </c>
      <c r="AA2740" s="21">
        <v>72.47716491575035</v>
      </c>
      <c r="AB2740" s="21">
        <v>0.10757002206728998</v>
      </c>
      <c r="AC2740" s="21">
        <v>0.4992573070493776</v>
      </c>
      <c r="AD2740" s="21">
        <v>0.34929449605175023</v>
      </c>
      <c r="AE2740" s="21">
        <v>47.806091258420892</v>
      </c>
      <c r="AF2740" s="21">
        <v>-0.99999999999999933</v>
      </c>
      <c r="AG2740" s="21">
        <v>-0.99999999999999933</v>
      </c>
      <c r="AH2740" s="21">
        <v>-0.99999999999999933</v>
      </c>
      <c r="AI2740" s="21">
        <v>1.8001876343688189E-2</v>
      </c>
      <c r="AJ2740" s="21">
        <v>0</v>
      </c>
      <c r="AK2740" s="21">
        <v>-9.1116388635768181E-2</v>
      </c>
      <c r="AL2740" s="21">
        <v>-9.220566132827733E-2</v>
      </c>
      <c r="AM2740" s="21">
        <v>-0.23576356570543047</v>
      </c>
      <c r="AN2740" s="21">
        <v>0.13836692089115163</v>
      </c>
      <c r="AO2740" s="21">
        <v>-6.3496710858146024</v>
      </c>
      <c r="AP2740" s="21">
        <v>2.9981447156374048</v>
      </c>
      <c r="AQ2740" s="21">
        <v>36.487669982358362</v>
      </c>
      <c r="AR2740" s="21">
        <v>0.80561346588326244</v>
      </c>
      <c r="AS2740" s="21">
        <v>1.0153256122583403</v>
      </c>
      <c r="AT2740" s="21">
        <v>-0.99999999999999933</v>
      </c>
      <c r="AU2740" s="21">
        <v>-0.99999999999999933</v>
      </c>
      <c r="AV2740" s="21">
        <v>1.536101832562297</v>
      </c>
      <c r="AW2740" s="21">
        <v>94.377022200046937</v>
      </c>
      <c r="AX2740" s="21">
        <v>94.737059726920691</v>
      </c>
      <c r="AY2740" s="21">
        <v>0.29395797303547683</v>
      </c>
      <c r="AZ2740" s="21">
        <v>21.688802701894843</v>
      </c>
      <c r="BA2740" s="26">
        <v>1385.3368708817684</v>
      </c>
    </row>
    <row r="2741" spans="1:100" x14ac:dyDescent="0.25">
      <c r="A2741">
        <v>5996</v>
      </c>
      <c r="B2741" t="s">
        <v>3007</v>
      </c>
      <c r="C2741" s="26">
        <v>2</v>
      </c>
      <c r="D2741" s="21">
        <v>4.5415043962968573</v>
      </c>
      <c r="E2741" s="21">
        <v>0.17982993921752685</v>
      </c>
      <c r="F2741" s="21">
        <v>0.52473347025907213</v>
      </c>
      <c r="G2741" s="21">
        <v>0.53478320369202792</v>
      </c>
      <c r="H2741" s="21">
        <v>0.16286324693876364</v>
      </c>
      <c r="I2741" s="21">
        <v>0</v>
      </c>
      <c r="J2741" s="21">
        <v>9.7717948163258175</v>
      </c>
      <c r="K2741" s="21">
        <v>0.16286324693876364</v>
      </c>
      <c r="L2741" s="21">
        <v>-1</v>
      </c>
      <c r="M2741" s="21">
        <v>-1</v>
      </c>
      <c r="N2741" s="21">
        <v>3.2572649387752728</v>
      </c>
      <c r="O2741" s="21">
        <v>13.995208692305958</v>
      </c>
      <c r="P2741" s="21">
        <v>1.0785208018063031</v>
      </c>
      <c r="Q2741" s="21">
        <v>2.8090421371828964</v>
      </c>
      <c r="R2741" s="21">
        <v>0.92411785249316414</v>
      </c>
      <c r="S2741" s="21">
        <v>0.34529848720060907</v>
      </c>
      <c r="T2741" s="21">
        <v>0.34693243400870827</v>
      </c>
      <c r="U2741" s="21">
        <v>0.15532740604185408</v>
      </c>
      <c r="V2741" s="21">
        <v>1.0907738729886714E-2</v>
      </c>
      <c r="W2741" s="21">
        <v>29.222181193422859</v>
      </c>
      <c r="X2741" s="21">
        <v>1.1628655737048179</v>
      </c>
      <c r="Y2741" s="21">
        <v>-1</v>
      </c>
      <c r="Z2741" s="21">
        <v>-1</v>
      </c>
      <c r="AA2741" s="21">
        <v>52.511685069883654</v>
      </c>
      <c r="AB2741" s="21">
        <v>0.20459102222661418</v>
      </c>
      <c r="AC2741" s="21">
        <v>0.20483772921276011</v>
      </c>
      <c r="AD2741" s="21">
        <v>0.19949752806009818</v>
      </c>
      <c r="AE2741" s="21">
        <v>25.651848620929698</v>
      </c>
      <c r="AF2741" s="21">
        <v>-1</v>
      </c>
      <c r="AG2741" s="21">
        <v>-1</v>
      </c>
      <c r="AH2741" s="21">
        <v>-1</v>
      </c>
      <c r="AI2741" s="21">
        <v>5.7141428034241451E-3</v>
      </c>
      <c r="AJ2741" s="21">
        <v>1.0907738729886714E-2</v>
      </c>
      <c r="AK2741" s="21">
        <v>-1.4571426711047192E-2</v>
      </c>
      <c r="AL2741" s="21">
        <v>0.18639938370029452</v>
      </c>
      <c r="AM2741" s="21">
        <v>-2.531726990067365E-2</v>
      </c>
      <c r="AN2741" s="21">
        <v>0.20875813011572741</v>
      </c>
      <c r="AO2741" s="21">
        <v>-0.25765759938169808</v>
      </c>
      <c r="AP2741" s="21">
        <v>5.7028188897042789</v>
      </c>
      <c r="AQ2741" s="21">
        <v>34.731672151962364</v>
      </c>
      <c r="AR2741" s="21">
        <v>0.80997588362315187</v>
      </c>
      <c r="AS2741" s="21">
        <v>1.2608094994615338</v>
      </c>
      <c r="AT2741" s="21">
        <v>-1</v>
      </c>
      <c r="AU2741" s="21">
        <v>-1</v>
      </c>
      <c r="AV2741" s="21">
        <v>1.2780579460519357</v>
      </c>
      <c r="AW2741" s="21">
        <v>65.959553656106095</v>
      </c>
      <c r="AX2741" s="21">
        <v>66.219411058859777</v>
      </c>
      <c r="AY2741" s="21">
        <v>0.25243797325548117</v>
      </c>
      <c r="AZ2741" s="21">
        <v>15.026491390167321</v>
      </c>
      <c r="BA2741" s="26">
        <v>1453.342777534778</v>
      </c>
    </row>
    <row r="2742" spans="1:100" x14ac:dyDescent="0.25">
      <c r="A2742">
        <v>5997</v>
      </c>
      <c r="B2742" t="s">
        <v>3008</v>
      </c>
      <c r="C2742" s="26">
        <v>3</v>
      </c>
      <c r="D2742" s="21">
        <v>1.7870472152727346</v>
      </c>
      <c r="E2742" s="21">
        <v>1.1167097631076477E-2</v>
      </c>
      <c r="F2742" s="21">
        <v>-0.74303842200729564</v>
      </c>
      <c r="G2742" s="21">
        <v>-0.74303842200729564</v>
      </c>
      <c r="H2742" s="21">
        <v>7.0594690257042361E-2</v>
      </c>
      <c r="I2742" s="21">
        <v>0</v>
      </c>
      <c r="J2742" s="21">
        <v>4.2356814154225413</v>
      </c>
      <c r="K2742" s="21">
        <v>7.0594690257042361E-2</v>
      </c>
      <c r="L2742" s="21">
        <v>-1.0000000000000004</v>
      </c>
      <c r="M2742" s="21">
        <v>-1.0000000000000004</v>
      </c>
      <c r="N2742" s="21">
        <v>1.4118938051408467</v>
      </c>
      <c r="O2742" s="21">
        <v>5.2796902086879811</v>
      </c>
      <c r="P2742" s="21">
        <v>4.6269190689729039E-3</v>
      </c>
      <c r="Q2742" s="21">
        <v>-0.20333826170160757</v>
      </c>
      <c r="R2742" s="21">
        <v>-9.3798026504298956E-2</v>
      </c>
      <c r="S2742" s="21">
        <v>0.33333333333333348</v>
      </c>
      <c r="T2742" s="21">
        <v>0.28884366413581231</v>
      </c>
      <c r="U2742" s="21">
        <v>4.0786999296187225E-2</v>
      </c>
      <c r="V2742" s="21">
        <v>-1.4328906023879295E-2</v>
      </c>
      <c r="W2742" s="21">
        <v>23.121616019376447</v>
      </c>
      <c r="X2742" s="21">
        <v>0.58426719905605551</v>
      </c>
      <c r="Y2742" s="21">
        <v>-1.0000000000000004</v>
      </c>
      <c r="Z2742" s="21">
        <v>-1.0000000000000004</v>
      </c>
      <c r="AA2742" s="21">
        <v>5.330779229714091</v>
      </c>
      <c r="AB2742" s="21">
        <v>-0.13587247139571618</v>
      </c>
      <c r="AC2742" s="21">
        <v>0.16441297619438008</v>
      </c>
      <c r="AD2742" s="21">
        <v>-0.38248128006182552</v>
      </c>
      <c r="AE2742" s="21">
        <v>-17.69703876315808</v>
      </c>
      <c r="AF2742" s="21">
        <v>-1.0000000000000004</v>
      </c>
      <c r="AG2742" s="21">
        <v>-1.0000000000000004</v>
      </c>
      <c r="AH2742" s="21">
        <v>-1.0000000000000004</v>
      </c>
      <c r="AI2742" s="21">
        <v>0</v>
      </c>
      <c r="AJ2742" s="21">
        <v>-1.4328906023879295E-2</v>
      </c>
      <c r="AK2742" s="21">
        <v>1.2825310130611691E-2</v>
      </c>
      <c r="AL2742" s="21">
        <v>-0.20254015124560673</v>
      </c>
      <c r="AM2742" s="21">
        <v>-0.25683854843705772</v>
      </c>
      <c r="AN2742" s="21">
        <v>0.24188650512812276</v>
      </c>
      <c r="AO2742" s="21">
        <v>-6.3568371602733844</v>
      </c>
      <c r="AP2742" s="21">
        <v>5.0344618719750374</v>
      </c>
      <c r="AQ2742" s="21">
        <v>27.357297434798976</v>
      </c>
      <c r="AR2742" s="21">
        <v>0.64863509074145365</v>
      </c>
      <c r="AS2742" s="21">
        <v>0.65486188931309797</v>
      </c>
      <c r="AT2742" s="21">
        <v>-1.0000000000000004</v>
      </c>
      <c r="AU2742" s="21">
        <v>-1.0000000000000004</v>
      </c>
      <c r="AV2742" s="21">
        <v>-0.83683644851159444</v>
      </c>
      <c r="AW2742" s="21">
        <v>15.644931310377103</v>
      </c>
      <c r="AX2742" s="21">
        <v>14.212040707989175</v>
      </c>
      <c r="AY2742" s="21">
        <v>5.0721600834811378E-2</v>
      </c>
      <c r="AZ2742" s="21">
        <v>-41.033529327515446</v>
      </c>
      <c r="BA2742" s="26">
        <v>1393.2538377773651</v>
      </c>
    </row>
    <row r="2743" spans="1:100" x14ac:dyDescent="0.25">
      <c r="A2743">
        <v>5998</v>
      </c>
      <c r="B2743" t="s">
        <v>3009</v>
      </c>
      <c r="C2743" s="26">
        <v>3</v>
      </c>
      <c r="D2743" s="21">
        <v>1.2111732934139849</v>
      </c>
      <c r="E2743" s="21">
        <v>-0.18814550129714783</v>
      </c>
      <c r="F2743" s="21">
        <v>2.4568078034202055E-2</v>
      </c>
      <c r="G2743" s="21">
        <v>-4.0787086805376072E-2</v>
      </c>
      <c r="H2743" s="21">
        <v>0.40814142411567111</v>
      </c>
      <c r="I2743" s="21">
        <v>0</v>
      </c>
      <c r="J2743" s="21">
        <v>24.488485446940267</v>
      </c>
      <c r="K2743" s="21">
        <v>0.40814142411567111</v>
      </c>
      <c r="L2743" s="21">
        <v>-1.0000000000000004</v>
      </c>
      <c r="M2743" s="21">
        <v>-1.0000000000000004</v>
      </c>
      <c r="N2743" s="21">
        <v>8.1628284823134223</v>
      </c>
      <c r="O2743" s="21">
        <v>25.658871653548864</v>
      </c>
      <c r="P2743" s="21">
        <v>-0.62681592127327379</v>
      </c>
      <c r="Q2743" s="21">
        <v>-0.54527630765979129</v>
      </c>
      <c r="R2743" s="21">
        <v>-0.22863726744514207</v>
      </c>
      <c r="S2743" s="21">
        <v>0.33333333333333343</v>
      </c>
      <c r="T2743" s="21">
        <v>0.10472945371903093</v>
      </c>
      <c r="U2743" s="21">
        <v>5.6487615302070696E-3</v>
      </c>
      <c r="V2743" s="21">
        <v>-4.0708707406623815E-2</v>
      </c>
      <c r="W2743" s="21">
        <v>-0.20554331758894073</v>
      </c>
      <c r="X2743" s="21">
        <v>-0.30687237532335832</v>
      </c>
      <c r="Y2743" s="21">
        <v>-1.0000000000000004</v>
      </c>
      <c r="Z2743" s="21">
        <v>-1.0000000000000004</v>
      </c>
      <c r="AA2743" s="21">
        <v>17.606421078928076</v>
      </c>
      <c r="AB2743" s="21">
        <v>4.9348166516473356E-2</v>
      </c>
      <c r="AC2743" s="21">
        <v>0.11519183981737458</v>
      </c>
      <c r="AD2743" s="21">
        <v>0.19627202694539525</v>
      </c>
      <c r="AE2743" s="21">
        <v>18.040601663962164</v>
      </c>
      <c r="AF2743" s="21">
        <v>-1.0000000000000004</v>
      </c>
      <c r="AG2743" s="21">
        <v>-1.0000000000000004</v>
      </c>
      <c r="AH2743" s="21">
        <v>-1.0000000000000004</v>
      </c>
      <c r="AI2743" s="21">
        <v>0</v>
      </c>
      <c r="AJ2743" s="21">
        <v>-4.0708707406623815E-2</v>
      </c>
      <c r="AK2743" s="21">
        <v>-0.13912439810621643</v>
      </c>
      <c r="AL2743" s="21">
        <v>0.13623735913981408</v>
      </c>
      <c r="AM2743" s="21">
        <v>9.8284794697768352E-2</v>
      </c>
      <c r="AN2743" s="21">
        <v>-1.6413232121057324E-3</v>
      </c>
      <c r="AO2743" s="21">
        <v>1.7614978769131262</v>
      </c>
      <c r="AP2743" s="21">
        <v>0.64015371539642529</v>
      </c>
      <c r="AQ2743" s="21">
        <v>24.28294212935133</v>
      </c>
      <c r="AR2743" s="21">
        <v>0.40300284117594753</v>
      </c>
      <c r="AS2743" s="21">
        <v>0.10126904879231199</v>
      </c>
      <c r="AT2743" s="21">
        <v>-1.0000000000000004</v>
      </c>
      <c r="AU2743" s="21">
        <v>-1.0000000000000004</v>
      </c>
      <c r="AV2743" s="21">
        <v>-0.26942435425051819</v>
      </c>
      <c r="AW2743" s="21">
        <v>43.905446447873395</v>
      </c>
      <c r="AX2743" s="21">
        <v>39.834575707211023</v>
      </c>
      <c r="AY2743" s="21">
        <v>0.28227420482844978</v>
      </c>
      <c r="AZ2743" s="21">
        <v>8.7746825804229314</v>
      </c>
      <c r="BA2743" s="26">
        <v>1454.8047612303624</v>
      </c>
      <c r="CU2743" t="e">
        <v>#N/A</v>
      </c>
      <c r="CV2743" t="e">
        <v>#N/A</v>
      </c>
    </row>
    <row r="2744" spans="1:100" x14ac:dyDescent="0.25">
      <c r="A2744">
        <v>5999</v>
      </c>
      <c r="B2744" t="s">
        <v>3010</v>
      </c>
      <c r="C2744" s="26">
        <v>3</v>
      </c>
      <c r="D2744" s="21">
        <v>2.6797934464475888</v>
      </c>
      <c r="E2744" s="21">
        <v>0.18647095567664351</v>
      </c>
      <c r="F2744" s="21">
        <v>0.670779529423286</v>
      </c>
      <c r="G2744" s="21">
        <v>0.72429807281115954</v>
      </c>
      <c r="H2744" s="21">
        <v>0.15007966640178894</v>
      </c>
      <c r="I2744" s="21">
        <v>0</v>
      </c>
      <c r="J2744" s="21">
        <v>9.0047799841073388</v>
      </c>
      <c r="K2744" s="21">
        <v>0.15007966640178894</v>
      </c>
      <c r="L2744" s="21">
        <v>-0.99999999999999967</v>
      </c>
      <c r="M2744" s="21">
        <v>-0.99999999999999967</v>
      </c>
      <c r="N2744" s="21">
        <v>3.0015933280357796</v>
      </c>
      <c r="O2744" s="21">
        <v>12.408871503366086</v>
      </c>
      <c r="P2744" s="21">
        <v>4.8887195170033184</v>
      </c>
      <c r="Q2744" s="21">
        <v>-0.84940289692589943</v>
      </c>
      <c r="R2744" s="21">
        <v>0.14683679908902469</v>
      </c>
      <c r="S2744" s="21">
        <v>0.33333333333333326</v>
      </c>
      <c r="T2744" s="21">
        <v>0.33074154729127514</v>
      </c>
      <c r="U2744" s="21">
        <v>8.4954253428997165E-3</v>
      </c>
      <c r="V2744" s="21">
        <v>1.7878016591169305E-2</v>
      </c>
      <c r="W2744" s="21">
        <v>21.614746246275519</v>
      </c>
      <c r="X2744" s="21">
        <v>0.60793964097072983</v>
      </c>
      <c r="Y2744" s="21">
        <v>-0.99999999999999967</v>
      </c>
      <c r="Z2744" s="21">
        <v>-0.99999999999999967</v>
      </c>
      <c r="AA2744" s="21">
        <v>17.199763697459421</v>
      </c>
      <c r="AB2744" s="21">
        <v>1.7769741391929619E-2</v>
      </c>
      <c r="AC2744" s="21">
        <v>-0.10048803771641351</v>
      </c>
      <c r="AD2744" s="21">
        <v>-8.5180906336191214E-3</v>
      </c>
      <c r="AE2744" s="21">
        <v>-4.5618193479051516</v>
      </c>
      <c r="AF2744" s="21">
        <v>-0.99999999999999967</v>
      </c>
      <c r="AG2744" s="21">
        <v>-0.99999999999999967</v>
      </c>
      <c r="AH2744" s="21">
        <v>-0.99999999999999967</v>
      </c>
      <c r="AI2744" s="21">
        <v>0</v>
      </c>
      <c r="AJ2744" s="21">
        <v>1.7878016591169305E-2</v>
      </c>
      <c r="AK2744" s="21">
        <v>0.26155794832364293</v>
      </c>
      <c r="AL2744" s="21">
        <v>6.3802699405981961E-2</v>
      </c>
      <c r="AM2744" s="21">
        <v>0.12415468139018562</v>
      </c>
      <c r="AN2744" s="21">
        <v>-0.11926325485237796</v>
      </c>
      <c r="AO2744" s="21">
        <v>4.4116567763728565</v>
      </c>
      <c r="AP2744" s="21">
        <v>-2.6625678742795404</v>
      </c>
      <c r="AQ2744" s="21">
        <v>30.619526230382885</v>
      </c>
      <c r="AR2744" s="21">
        <v>0.69044832255867727</v>
      </c>
      <c r="AS2744" s="21">
        <v>0.75801930737251766</v>
      </c>
      <c r="AT2744" s="21">
        <v>-0.99999999999999967</v>
      </c>
      <c r="AU2744" s="21">
        <v>-0.99999999999999967</v>
      </c>
      <c r="AV2744" s="21">
        <v>0.87113487190018468</v>
      </c>
      <c r="AW2744" s="21">
        <v>26.946067326545958</v>
      </c>
      <c r="AX2744" s="21">
        <v>28.733868985662895</v>
      </c>
      <c r="AY2744" s="21">
        <v>1.890285631371412E-3</v>
      </c>
      <c r="AZ2744" s="21">
        <v>-33.339721156881197</v>
      </c>
      <c r="BA2744" s="26">
        <v>1313.3660535112565</v>
      </c>
      <c r="CU2744" t="e">
        <v>#N/A</v>
      </c>
      <c r="CV2744" t="e">
        <v>#N/A</v>
      </c>
    </row>
    <row r="2745" spans="1:100" x14ac:dyDescent="0.25">
      <c r="A2745">
        <v>6000</v>
      </c>
      <c r="B2745" t="s">
        <v>3011</v>
      </c>
      <c r="C2745" s="26">
        <v>3</v>
      </c>
      <c r="D2745" s="21">
        <v>3.6606816847082961</v>
      </c>
      <c r="E2745" s="21">
        <v>-7.0097449541352871E-2</v>
      </c>
      <c r="F2745" s="21">
        <v>1.4642523574790018</v>
      </c>
      <c r="G2745" s="21">
        <v>1.4408865409652176</v>
      </c>
      <c r="H2745" s="21">
        <v>-8.4790990584428572E-2</v>
      </c>
      <c r="I2745" s="21">
        <v>0</v>
      </c>
      <c r="J2745" s="21">
        <v>-5.0874594350657141</v>
      </c>
      <c r="K2745" s="21">
        <v>-8.4790990584428572E-2</v>
      </c>
      <c r="L2745" s="21">
        <v>-1.0000000000000004</v>
      </c>
      <c r="M2745" s="21">
        <v>-1.0000000000000004</v>
      </c>
      <c r="N2745" s="21">
        <v>-1.6958198116885705</v>
      </c>
      <c r="O2745" s="21">
        <v>1.4108790607796982E-2</v>
      </c>
      <c r="P2745" s="21">
        <v>1.8716238608666407</v>
      </c>
      <c r="Q2745" s="21">
        <v>8.2159008658568204</v>
      </c>
      <c r="R2745" s="21">
        <v>2.8029839588113754</v>
      </c>
      <c r="S2745" s="21">
        <v>0.33333333333333343</v>
      </c>
      <c r="T2745" s="21">
        <v>0.32828790811542047</v>
      </c>
      <c r="U2745" s="21">
        <v>-0.26879122847486298</v>
      </c>
      <c r="V2745" s="21">
        <v>-6.9402790895921121E-3</v>
      </c>
      <c r="W2745" s="21">
        <v>18.827228978749108</v>
      </c>
      <c r="X2745" s="21">
        <v>-0.36553714329507825</v>
      </c>
      <c r="Y2745" s="21">
        <v>-1.0000000000000004</v>
      </c>
      <c r="Z2745" s="21">
        <v>-1.0000000000000004</v>
      </c>
      <c r="AA2745" s="21">
        <v>25.913036215908633</v>
      </c>
      <c r="AB2745" s="21">
        <v>-0.24726238985091267</v>
      </c>
      <c r="AC2745" s="21">
        <v>7.6665265562522261E-2</v>
      </c>
      <c r="AD2745" s="21">
        <v>0.25625358985535324</v>
      </c>
      <c r="AE2745" s="21">
        <v>4.2828232783481477</v>
      </c>
      <c r="AF2745" s="21">
        <v>-1.0000000000000004</v>
      </c>
      <c r="AG2745" s="21">
        <v>-1.0000000000000004</v>
      </c>
      <c r="AH2745" s="21">
        <v>-1.0000000000000004</v>
      </c>
      <c r="AI2745" s="21">
        <v>0.13035943505682601</v>
      </c>
      <c r="AJ2745" s="21">
        <v>-6.9402790895921121E-3</v>
      </c>
      <c r="AK2745" s="21">
        <v>0.3307326604476169</v>
      </c>
      <c r="AL2745" s="21">
        <v>0.15874534730426684</v>
      </c>
      <c r="AM2745" s="21">
        <v>0.35018561103645801</v>
      </c>
      <c r="AN2745" s="21">
        <v>0.23931703752689346</v>
      </c>
      <c r="AO2745" s="21">
        <v>10.408303578149528</v>
      </c>
      <c r="AP2745" s="21">
        <v>6.7766526746936702</v>
      </c>
      <c r="AQ2745" s="21">
        <v>13.739769543683391</v>
      </c>
      <c r="AR2745" s="21">
        <v>0.38588973388429926</v>
      </c>
      <c r="AS2745" s="21">
        <v>-0.45032813387950699</v>
      </c>
      <c r="AT2745" s="21">
        <v>-1.0000000000000004</v>
      </c>
      <c r="AU2745" s="21">
        <v>-1.0000000000000004</v>
      </c>
      <c r="AV2745" s="21">
        <v>4.2438704997765946</v>
      </c>
      <c r="AW2745" s="21">
        <v>32.703797681210098</v>
      </c>
      <c r="AX2745" s="21">
        <v>34.616958473387406</v>
      </c>
      <c r="AY2745" s="21">
        <v>-0.14261212139799032</v>
      </c>
      <c r="AZ2745" s="21">
        <v>-69.210292464156083</v>
      </c>
      <c r="BA2745" s="26">
        <v>1307.0122953713997</v>
      </c>
    </row>
    <row r="2746" spans="1:100" x14ac:dyDescent="0.25">
      <c r="A2746">
        <v>6001</v>
      </c>
      <c r="B2746" t="s">
        <v>3012</v>
      </c>
      <c r="C2746" s="26">
        <v>3</v>
      </c>
      <c r="D2746" s="21">
        <v>5.0085977518033502</v>
      </c>
      <c r="E2746" s="21">
        <v>0</v>
      </c>
      <c r="F2746" s="21">
        <v>-3.5018988059131256E-2</v>
      </c>
      <c r="G2746" s="21">
        <v>-3.5018988059131256E-2</v>
      </c>
      <c r="H2746" s="21">
        <v>1.6651063886262564E-2</v>
      </c>
      <c r="I2746" s="21">
        <v>0</v>
      </c>
      <c r="J2746" s="21">
        <v>0.99906383317575354</v>
      </c>
      <c r="K2746" s="21">
        <v>1.6651063886262564E-2</v>
      </c>
      <c r="L2746" s="21">
        <v>-1.0000000000000011</v>
      </c>
      <c r="M2746" s="21">
        <v>-1.0000000000000011</v>
      </c>
      <c r="N2746" s="21">
        <v>0.33302127772525181</v>
      </c>
      <c r="O2746" s="21">
        <v>5.9726425969199717</v>
      </c>
      <c r="P2746" s="21">
        <v>-9.5227697754257698E-2</v>
      </c>
      <c r="Q2746" s="21">
        <v>-1.4264034654070015</v>
      </c>
      <c r="R2746" s="21">
        <v>-0.53114865885599816</v>
      </c>
      <c r="S2746" s="21">
        <v>0.30513292030781042</v>
      </c>
      <c r="T2746" s="21">
        <v>0.33339725170508938</v>
      </c>
      <c r="U2746" s="21">
        <v>0.37246472909038958</v>
      </c>
      <c r="V2746" s="21">
        <v>0</v>
      </c>
      <c r="W2746" s="21">
        <v>39.773753488681088</v>
      </c>
      <c r="X2746" s="21">
        <v>2.1118019428599522</v>
      </c>
      <c r="Y2746" s="21">
        <v>-1.0000000000000011</v>
      </c>
      <c r="Z2746" s="21">
        <v>-1.0000000000000011</v>
      </c>
      <c r="AA2746" s="21">
        <v>66.38374715262475</v>
      </c>
      <c r="AB2746" s="21">
        <v>-5.0775330268679711E-2</v>
      </c>
      <c r="AC2746" s="21">
        <v>0.34787912424984868</v>
      </c>
      <c r="AD2746" s="21">
        <v>0.24571905247482403</v>
      </c>
      <c r="AE2746" s="21">
        <v>27.141142322799645</v>
      </c>
      <c r="AF2746" s="21">
        <v>-1.0000000000000011</v>
      </c>
      <c r="AG2746" s="21">
        <v>-1.0000000000000011</v>
      </c>
      <c r="AH2746" s="21">
        <v>-1.0000000000000011</v>
      </c>
      <c r="AI2746" s="21">
        <v>0</v>
      </c>
      <c r="AJ2746" s="21">
        <v>0</v>
      </c>
      <c r="AK2746" s="21">
        <v>0.20131415124299884</v>
      </c>
      <c r="AL2746" s="21">
        <v>-8.7624129537037063E-2</v>
      </c>
      <c r="AM2746" s="21">
        <v>-0.13454143546045658</v>
      </c>
      <c r="AN2746" s="21">
        <v>0.56549190145448469</v>
      </c>
      <c r="AO2746" s="21">
        <v>-2.3569651302964192</v>
      </c>
      <c r="AP2746" s="21">
        <v>13.699176888676929</v>
      </c>
      <c r="AQ2746" s="21">
        <v>40.772817321856849</v>
      </c>
      <c r="AR2746" s="21">
        <v>1.0109949011032897</v>
      </c>
      <c r="AS2746" s="21">
        <v>2.1284530067462142</v>
      </c>
      <c r="AT2746" s="21">
        <v>-1.0000000000000011</v>
      </c>
      <c r="AU2746" s="21">
        <v>-1.0000000000000011</v>
      </c>
      <c r="AV2746" s="21">
        <v>-0.56616764691512955</v>
      </c>
      <c r="AW2746" s="21">
        <v>86.05556663822162</v>
      </c>
      <c r="AX2746" s="21">
        <v>86.05556663822162</v>
      </c>
      <c r="AY2746" s="21">
        <v>0.54979922339912557</v>
      </c>
      <c r="AZ2746" s="21">
        <v>52.005240840748392</v>
      </c>
      <c r="BA2746" s="26">
        <v>1459.0024559303031</v>
      </c>
      <c r="CU2746" t="e">
        <v>#N/A</v>
      </c>
      <c r="CV2746" t="e">
        <v>#N/A</v>
      </c>
    </row>
    <row r="2747" spans="1:100" x14ac:dyDescent="0.25">
      <c r="A2747">
        <v>6002</v>
      </c>
      <c r="B2747" t="s">
        <v>3013</v>
      </c>
      <c r="C2747" s="26">
        <v>3</v>
      </c>
      <c r="D2747" s="21">
        <v>5.6461678080323399</v>
      </c>
      <c r="E2747" s="21">
        <v>0</v>
      </c>
      <c r="F2747" s="21">
        <v>-7.6077455419268861E-3</v>
      </c>
      <c r="G2747" s="21">
        <v>-7.6077455419268861E-3</v>
      </c>
      <c r="H2747" s="21">
        <v>0.25126880681837199</v>
      </c>
      <c r="I2747" s="21">
        <v>0</v>
      </c>
      <c r="J2747" s="21">
        <v>15.076128409102321</v>
      </c>
      <c r="K2747" s="21">
        <v>0.25126880681837199</v>
      </c>
      <c r="L2747" s="21">
        <v>-0.99999999999999967</v>
      </c>
      <c r="M2747" s="21">
        <v>-0.99999999999999967</v>
      </c>
      <c r="N2747" s="21">
        <v>5.0253761363674387</v>
      </c>
      <c r="O2747" s="21">
        <v>20.714688471592726</v>
      </c>
      <c r="P2747" s="21">
        <v>-0.42713280628268474</v>
      </c>
      <c r="Q2747" s="21">
        <v>1.7029659300437565</v>
      </c>
      <c r="R2747" s="21">
        <v>0.40179876510584384</v>
      </c>
      <c r="S2747" s="21">
        <v>0.33333333333333365</v>
      </c>
      <c r="T2747" s="21">
        <v>0.33247993797022429</v>
      </c>
      <c r="U2747" s="21">
        <v>6.1417708543848835E-2</v>
      </c>
      <c r="V2747" s="21">
        <v>-1.847596767770502E-2</v>
      </c>
      <c r="W2747" s="21">
        <v>18.299448214053182</v>
      </c>
      <c r="X2747" s="21">
        <v>0.54850609723124177</v>
      </c>
      <c r="Y2747" s="21">
        <v>-0.99999999999999967</v>
      </c>
      <c r="Z2747" s="21">
        <v>-0.99999999999999967</v>
      </c>
      <c r="AA2747" s="21">
        <v>53.815155877070815</v>
      </c>
      <c r="AB2747" s="21">
        <v>8.4926294202581992E-2</v>
      </c>
      <c r="AC2747" s="21">
        <v>0.34697406262759128</v>
      </c>
      <c r="AD2747" s="21">
        <v>0.2703778211280628</v>
      </c>
      <c r="AE2747" s="21">
        <v>35.113908897911777</v>
      </c>
      <c r="AF2747" s="21">
        <v>-0.99999999999999967</v>
      </c>
      <c r="AG2747" s="21">
        <v>-0.99999999999999967</v>
      </c>
      <c r="AH2747" s="21">
        <v>-0.99999999999999967</v>
      </c>
      <c r="AI2747" s="21">
        <v>0</v>
      </c>
      <c r="AJ2747" s="21">
        <v>-1.847596767770502E-2</v>
      </c>
      <c r="AK2747" s="21">
        <v>0.12880192799850598</v>
      </c>
      <c r="AL2747" s="21">
        <v>-0.10431787004779287</v>
      </c>
      <c r="AM2747" s="21">
        <v>-3.5866798667594797E-2</v>
      </c>
      <c r="AN2747" s="21">
        <v>0.11970681591723731</v>
      </c>
      <c r="AO2747" s="21">
        <v>-0.25266032669733995</v>
      </c>
      <c r="AP2747" s="21">
        <v>2.4710810476919671</v>
      </c>
      <c r="AQ2747" s="21">
        <v>33.375576623155489</v>
      </c>
      <c r="AR2747" s="21">
        <v>0.70875501216970171</v>
      </c>
      <c r="AS2747" s="21">
        <v>0.79977490404961327</v>
      </c>
      <c r="AT2747" s="21">
        <v>-0.99999999999999967</v>
      </c>
      <c r="AU2747" s="21">
        <v>-0.99999999999999967</v>
      </c>
      <c r="AV2747" s="21">
        <v>0.39419101956391694</v>
      </c>
      <c r="AW2747" s="21">
        <v>77.000925396355555</v>
      </c>
      <c r="AX2747" s="21">
        <v>75.153328628585058</v>
      </c>
      <c r="AY2747" s="21">
        <v>1.1560177206324306E-2</v>
      </c>
      <c r="AZ2747" s="21">
        <v>-18.083928353575285</v>
      </c>
      <c r="BA2747" s="26">
        <v>1407.9071646042416</v>
      </c>
      <c r="CU2747" t="e">
        <v>#N/A</v>
      </c>
      <c r="CV2747" t="e">
        <v>#N/A</v>
      </c>
    </row>
    <row r="2748" spans="1:100" x14ac:dyDescent="0.25">
      <c r="A2748">
        <v>6003</v>
      </c>
      <c r="B2748" t="s">
        <v>3014</v>
      </c>
      <c r="C2748" s="26">
        <v>3</v>
      </c>
      <c r="D2748" s="21">
        <v>4.5223713662340908</v>
      </c>
      <c r="E2748" s="21">
        <v>0</v>
      </c>
      <c r="F2748" s="21">
        <v>-0.51743196392365576</v>
      </c>
      <c r="G2748" s="21">
        <v>-0.51743196392365576</v>
      </c>
      <c r="H2748" s="21">
        <v>-3.5499518170910509E-2</v>
      </c>
      <c r="I2748" s="21">
        <v>0</v>
      </c>
      <c r="J2748" s="21">
        <v>-2.1299710902546316</v>
      </c>
      <c r="K2748" s="21">
        <v>-3.5499518170910509E-2</v>
      </c>
      <c r="L2748" s="21">
        <v>-0.99999999999999956</v>
      </c>
      <c r="M2748" s="21">
        <v>-0.99999999999999956</v>
      </c>
      <c r="N2748" s="21">
        <v>-0.7099903634182102</v>
      </c>
      <c r="O2748" s="21">
        <v>1.8749683120558072</v>
      </c>
      <c r="P2748" s="21">
        <v>0.1885211312929069</v>
      </c>
      <c r="Q2748" s="21">
        <v>-1.2466868650422409</v>
      </c>
      <c r="R2748" s="21">
        <v>-0.39624293552313627</v>
      </c>
      <c r="S2748" s="21">
        <v>0.33333333333333331</v>
      </c>
      <c r="T2748" s="21">
        <v>0.24862809022013413</v>
      </c>
      <c r="U2748" s="21">
        <v>7.3827308364633776E-2</v>
      </c>
      <c r="V2748" s="21">
        <v>-6.2146861430869161E-3</v>
      </c>
      <c r="W2748" s="21">
        <v>27.402942557836983</v>
      </c>
      <c r="X2748" s="21">
        <v>0.79077681521119214</v>
      </c>
      <c r="Y2748" s="21">
        <v>-0.99999999999999956</v>
      </c>
      <c r="Z2748" s="21">
        <v>-0.99999999999999956</v>
      </c>
      <c r="AA2748" s="21">
        <v>49.523292766902621</v>
      </c>
      <c r="AB2748" s="21">
        <v>7.0389020336747557E-2</v>
      </c>
      <c r="AC2748" s="21">
        <v>0.1883657230858849</v>
      </c>
      <c r="AD2748" s="21">
        <v>0.19157711946914283</v>
      </c>
      <c r="AE2748" s="21">
        <v>22.516593144588761</v>
      </c>
      <c r="AF2748" s="21">
        <v>-0.99999999999999956</v>
      </c>
      <c r="AG2748" s="21">
        <v>-0.99999999999999956</v>
      </c>
      <c r="AH2748" s="21">
        <v>-0.99999999999999956</v>
      </c>
      <c r="AI2748" s="21">
        <v>-1.1871904129628394E-2</v>
      </c>
      <c r="AJ2748" s="21">
        <v>-6.2146861430869161E-3</v>
      </c>
      <c r="AK2748" s="21">
        <v>-1.9414956194670489E-2</v>
      </c>
      <c r="AL2748" s="21">
        <v>-0.13140170925792238</v>
      </c>
      <c r="AM2748" s="21">
        <v>0.23508309243406469</v>
      </c>
      <c r="AN2748" s="21">
        <v>0.51161376766439637</v>
      </c>
      <c r="AO2748" s="21">
        <v>5.7800025298782653</v>
      </c>
      <c r="AP2748" s="21">
        <v>12.133335645320292</v>
      </c>
      <c r="AQ2748" s="21">
        <v>25.272971467582359</v>
      </c>
      <c r="AR2748" s="21">
        <v>0.6495740457750141</v>
      </c>
      <c r="AS2748" s="21">
        <v>0.7552772970402819</v>
      </c>
      <c r="AT2748" s="21">
        <v>-0.99999999999999956</v>
      </c>
      <c r="AU2748" s="21">
        <v>-0.99999999999999956</v>
      </c>
      <c r="AV2748" s="21">
        <v>-0.91367489944679248</v>
      </c>
      <c r="AW2748" s="21">
        <v>63.531596724278735</v>
      </c>
      <c r="AX2748" s="21">
        <v>62.672690027377463</v>
      </c>
      <c r="AY2748" s="21">
        <v>0.28418105800523541</v>
      </c>
      <c r="AZ2748" s="21">
        <v>24.08236821395289</v>
      </c>
      <c r="BA2748" s="26">
        <v>1484.1891137684408</v>
      </c>
      <c r="CU2748" t="e">
        <v>#N/A</v>
      </c>
      <c r="CV2748" t="e">
        <v>#N/A</v>
      </c>
    </row>
    <row r="2749" spans="1:100" x14ac:dyDescent="0.25">
      <c r="A2749">
        <v>6004</v>
      </c>
      <c r="B2749" t="s">
        <v>3015</v>
      </c>
      <c r="C2749" s="26">
        <v>3</v>
      </c>
      <c r="D2749" s="21">
        <v>4.2986993066964789</v>
      </c>
      <c r="E2749" s="21">
        <v>0</v>
      </c>
      <c r="F2749" s="21">
        <v>-0.27114996243566181</v>
      </c>
      <c r="G2749" s="21">
        <v>-0.27114996243566181</v>
      </c>
      <c r="H2749" s="21">
        <v>5.8630092469987044E-2</v>
      </c>
      <c r="I2749" s="21">
        <v>0</v>
      </c>
      <c r="J2749" s="21">
        <v>3.5178055481992225</v>
      </c>
      <c r="K2749" s="21">
        <v>5.8630092469987044E-2</v>
      </c>
      <c r="L2749" s="21">
        <v>-1.0000000000000007</v>
      </c>
      <c r="M2749" s="21">
        <v>-1.0000000000000007</v>
      </c>
      <c r="N2749" s="21">
        <v>1.1726018493997414</v>
      </c>
      <c r="O2749" s="21">
        <v>7.5453548924600433</v>
      </c>
      <c r="P2749" s="21">
        <v>0.20214488458668681</v>
      </c>
      <c r="Q2749" s="21">
        <v>0.59705850681338546</v>
      </c>
      <c r="R2749" s="21">
        <v>0.1985757465034973</v>
      </c>
      <c r="S2749" s="21">
        <v>0.33333333333333331</v>
      </c>
      <c r="T2749" s="21">
        <v>0.36964822670393549</v>
      </c>
      <c r="U2749" s="21">
        <v>-0.12872704791926121</v>
      </c>
      <c r="V2749" s="21">
        <v>-1.5815025235137024E-2</v>
      </c>
      <c r="W2749" s="21">
        <v>19.992375776515331</v>
      </c>
      <c r="X2749" s="21">
        <v>7.0868017850016729E-2</v>
      </c>
      <c r="Y2749" s="21">
        <v>-1.0000000000000007</v>
      </c>
      <c r="Z2749" s="21">
        <v>-1.0000000000000007</v>
      </c>
      <c r="AA2749" s="21">
        <v>30.173124636635777</v>
      </c>
      <c r="AB2749" s="21">
        <v>8.6468740208712994E-2</v>
      </c>
      <c r="AC2749" s="21">
        <v>0.21399829356881359</v>
      </c>
      <c r="AD2749" s="21">
        <v>-0.1008235715051878</v>
      </c>
      <c r="AE2749" s="21">
        <v>9.9821731136169465</v>
      </c>
      <c r="AF2749" s="21">
        <v>-1.0000000000000007</v>
      </c>
      <c r="AG2749" s="21">
        <v>-1.0000000000000007</v>
      </c>
      <c r="AH2749" s="21">
        <v>-1.0000000000000007</v>
      </c>
      <c r="AI2749" s="21">
        <v>4.160581347327403E-3</v>
      </c>
      <c r="AJ2749" s="21">
        <v>-1.5815025235137024E-2</v>
      </c>
      <c r="AK2749" s="21">
        <v>-1.8206553434365294E-2</v>
      </c>
      <c r="AL2749" s="21">
        <v>0.16262765403869822</v>
      </c>
      <c r="AM2749" s="21">
        <v>-5.9356863795527896E-2</v>
      </c>
      <c r="AN2749" s="21">
        <v>-8.7326365963709782E-2</v>
      </c>
      <c r="AO2749" s="21">
        <v>-1.5749543620600226</v>
      </c>
      <c r="AP2749" s="21">
        <v>-1.3700208788992538</v>
      </c>
      <c r="AQ2749" s="21">
        <v>23.510181324714551</v>
      </c>
      <c r="AR2749" s="21">
        <v>0.55843948688287059</v>
      </c>
      <c r="AS2749" s="21">
        <v>0.12949811032000358</v>
      </c>
      <c r="AT2749" s="21">
        <v>-1.0000000000000007</v>
      </c>
      <c r="AU2749" s="21">
        <v>-1.0000000000000007</v>
      </c>
      <c r="AV2749" s="21">
        <v>-7.2574215932164815E-2</v>
      </c>
      <c r="AW2749" s="21">
        <v>36.348458650196577</v>
      </c>
      <c r="AX2749" s="21">
        <v>34.850167753629428</v>
      </c>
      <c r="AY2749" s="21">
        <v>1.7721102951374926E-2</v>
      </c>
      <c r="AZ2749" s="21">
        <v>-37.591259693946419</v>
      </c>
      <c r="BA2749" s="26">
        <v>1345.6523543833032</v>
      </c>
    </row>
    <row r="2750" spans="1:100" x14ac:dyDescent="0.25">
      <c r="A2750">
        <v>6005</v>
      </c>
      <c r="B2750" t="s">
        <v>3016</v>
      </c>
      <c r="C2750" s="26">
        <v>3</v>
      </c>
      <c r="D2750" s="21">
        <v>4.9043347046693215</v>
      </c>
      <c r="E2750" s="21">
        <v>0</v>
      </c>
      <c r="F2750" s="21">
        <v>-8.9214346174485704E-2</v>
      </c>
      <c r="G2750" s="21">
        <v>-8.9214346174485704E-2</v>
      </c>
      <c r="H2750" s="21">
        <v>-7.9965440960041614E-2</v>
      </c>
      <c r="I2750" s="21">
        <v>0</v>
      </c>
      <c r="J2750" s="21">
        <v>-4.797926457602494</v>
      </c>
      <c r="K2750" s="21">
        <v>-7.9965440960041614E-2</v>
      </c>
      <c r="L2750" s="21">
        <v>-1.0000000000000018</v>
      </c>
      <c r="M2750" s="21">
        <v>-1.0000000000000018</v>
      </c>
      <c r="N2750" s="21">
        <v>-1.5993088192008325</v>
      </c>
      <c r="O2750" s="21">
        <v>1.7193900892336966E-2</v>
      </c>
      <c r="P2750" s="21">
        <v>-9.0144210701777222E-2</v>
      </c>
      <c r="Q2750" s="21">
        <v>0.59273768498180923</v>
      </c>
      <c r="R2750" s="21">
        <v>0.17570837349503335</v>
      </c>
      <c r="S2750" s="21">
        <v>0.33333333333333348</v>
      </c>
      <c r="T2750" s="21">
        <v>0.27265723340661163</v>
      </c>
      <c r="U2750" s="21">
        <v>-5.0294402067065411E-2</v>
      </c>
      <c r="V2750" s="21">
        <v>-8.4778123301892192E-3</v>
      </c>
      <c r="W2750" s="21">
        <v>25.087351732109298</v>
      </c>
      <c r="X2750" s="21">
        <v>0.35603154250665281</v>
      </c>
      <c r="Y2750" s="21">
        <v>-1.0000000000000018</v>
      </c>
      <c r="Z2750" s="21">
        <v>-1.0000000000000018</v>
      </c>
      <c r="AA2750" s="21">
        <v>24.912072944151603</v>
      </c>
      <c r="AB2750" s="21">
        <v>1.8906012655680204E-2</v>
      </c>
      <c r="AC2750" s="21">
        <v>-6.0833738692968792E-2</v>
      </c>
      <c r="AD2750" s="21">
        <v>3.4907982808234261E-2</v>
      </c>
      <c r="AE2750" s="21">
        <v>-0.35098716145271747</v>
      </c>
      <c r="AF2750" s="21">
        <v>-1.0000000000000018</v>
      </c>
      <c r="AG2750" s="21">
        <v>-1.0000000000000018</v>
      </c>
      <c r="AH2750" s="21">
        <v>-1.0000000000000018</v>
      </c>
      <c r="AI2750" s="21">
        <v>0</v>
      </c>
      <c r="AJ2750" s="21">
        <v>-8.4778123301892192E-3</v>
      </c>
      <c r="AK2750" s="21">
        <v>0.30709754707048437</v>
      </c>
      <c r="AL2750" s="21">
        <v>-2.3521941758988252E-3</v>
      </c>
      <c r="AM2750" s="21">
        <v>-0.11480869331722113</v>
      </c>
      <c r="AN2750" s="21">
        <v>-0.18992193202845045</v>
      </c>
      <c r="AO2750" s="21">
        <v>-1.3347295975781071</v>
      </c>
      <c r="AP2750" s="21">
        <v>-4.7598092715907558</v>
      </c>
      <c r="AQ2750" s="21">
        <v>20.289425274506808</v>
      </c>
      <c r="AR2750" s="21">
        <v>0.54721835234269067</v>
      </c>
      <c r="AS2750" s="21">
        <v>0.27606610154661132</v>
      </c>
      <c r="AT2750" s="21">
        <v>-1.0000000000000018</v>
      </c>
      <c r="AU2750" s="21">
        <v>-1.0000000000000018</v>
      </c>
      <c r="AV2750" s="21">
        <v>8.6494027320547714E-2</v>
      </c>
      <c r="AW2750" s="21">
        <v>20.169457573453197</v>
      </c>
      <c r="AX2750" s="21">
        <v>19.321676340434269</v>
      </c>
      <c r="AY2750" s="21">
        <v>-6.4836887265616844E-2</v>
      </c>
      <c r="AZ2750" s="21">
        <v>-53.656232661937281</v>
      </c>
      <c r="BA2750" s="26">
        <v>1308.7812227509385</v>
      </c>
    </row>
    <row r="2751" spans="1:100" x14ac:dyDescent="0.25">
      <c r="A2751">
        <v>6007</v>
      </c>
      <c r="B2751" t="s">
        <v>3017</v>
      </c>
      <c r="C2751" s="26">
        <v>3</v>
      </c>
      <c r="D2751" s="21">
        <v>3.2065803793503513</v>
      </c>
      <c r="E2751" s="21">
        <v>8.6722500132703512E-3</v>
      </c>
      <c r="F2751" s="21">
        <v>-0.13316993904751076</v>
      </c>
      <c r="G2751" s="21">
        <v>-0.13316993904751076</v>
      </c>
      <c r="H2751" s="21">
        <v>-0.1389839786596116</v>
      </c>
      <c r="I2751" s="21">
        <v>0</v>
      </c>
      <c r="J2751" s="21">
        <v>-8.3390387195766955</v>
      </c>
      <c r="K2751" s="21">
        <v>-0.1389839786596116</v>
      </c>
      <c r="L2751" s="21">
        <v>-1.0000000000000009</v>
      </c>
      <c r="M2751" s="21">
        <v>-1.0000000000000009</v>
      </c>
      <c r="N2751" s="21">
        <v>-2.7796795731922326</v>
      </c>
      <c r="O2751" s="21">
        <v>-5.2656282792738542</v>
      </c>
      <c r="P2751" s="21">
        <v>-0.23333217641120926</v>
      </c>
      <c r="Q2751" s="21">
        <v>-1.2114565150497947</v>
      </c>
      <c r="R2751" s="21">
        <v>-0.39366925176905909</v>
      </c>
      <c r="S2751" s="21">
        <v>0.33333333333333393</v>
      </c>
      <c r="T2751" s="21">
        <v>0.17432370629507135</v>
      </c>
      <c r="U2751" s="21">
        <v>0.19451206606013807</v>
      </c>
      <c r="V2751" s="21">
        <v>-1.7277059900996219E-2</v>
      </c>
      <c r="W2751" s="21">
        <v>32.955040977886355</v>
      </c>
      <c r="X2751" s="21">
        <v>1.1640059462716923</v>
      </c>
      <c r="Y2751" s="21">
        <v>-1.0000000000000009</v>
      </c>
      <c r="Z2751" s="21">
        <v>-1.0000000000000009</v>
      </c>
      <c r="AA2751" s="21">
        <v>31.454449639619551</v>
      </c>
      <c r="AB2751" s="21">
        <v>7.5577076069323429E-2</v>
      </c>
      <c r="AC2751" s="21">
        <v>-0.14027105714872107</v>
      </c>
      <c r="AD2751" s="21">
        <v>4.2555539349443422E-2</v>
      </c>
      <c r="AE2751" s="21">
        <v>-1.1069220864977125</v>
      </c>
      <c r="AF2751" s="21">
        <v>-1.0000000000000009</v>
      </c>
      <c r="AG2751" s="21">
        <v>-1.0000000000000009</v>
      </c>
      <c r="AH2751" s="21">
        <v>-1.0000000000000009</v>
      </c>
      <c r="AI2751" s="21">
        <v>1.4661992196994865E-3</v>
      </c>
      <c r="AJ2751" s="21">
        <v>-1.7277059900996219E-2</v>
      </c>
      <c r="AK2751" s="21">
        <v>0.10884670208304274</v>
      </c>
      <c r="AL2751" s="21">
        <v>8.1551266000173359E-2</v>
      </c>
      <c r="AM2751" s="21">
        <v>-0.19160691679336536</v>
      </c>
      <c r="AN2751" s="21">
        <v>0.16582722557419685</v>
      </c>
      <c r="AO2751" s="21">
        <v>-4.2459394094189182</v>
      </c>
      <c r="AP2751" s="21">
        <v>4.553436969355789</v>
      </c>
      <c r="AQ2751" s="21">
        <v>24.616002258309653</v>
      </c>
      <c r="AR2751" s="21">
        <v>0.6848920457875467</v>
      </c>
      <c r="AS2751" s="21">
        <v>1.0250219676120811</v>
      </c>
      <c r="AT2751" s="21">
        <v>-1.0000000000000009</v>
      </c>
      <c r="AU2751" s="21">
        <v>-1.0000000000000009</v>
      </c>
      <c r="AV2751" s="21">
        <v>-0.52683919081656971</v>
      </c>
      <c r="AW2751" s="21">
        <v>30.742258329701496</v>
      </c>
      <c r="AX2751" s="21">
        <v>29.043876323995857</v>
      </c>
      <c r="AY2751" s="21">
        <v>-6.145210429328514E-2</v>
      </c>
      <c r="AZ2751" s="21">
        <v>-44.303709554778699</v>
      </c>
      <c r="BA2751" s="26">
        <v>1315.8322593873806</v>
      </c>
    </row>
    <row r="2752" spans="1:100" x14ac:dyDescent="0.25">
      <c r="A2752">
        <v>6008</v>
      </c>
      <c r="B2752" t="s">
        <v>3018</v>
      </c>
      <c r="C2752" s="26">
        <v>2</v>
      </c>
      <c r="D2752" s="21">
        <v>2.9983399555581789</v>
      </c>
      <c r="E2752" s="21">
        <v>-0.16295021483119931</v>
      </c>
      <c r="F2752" s="21">
        <v>-0.32882655716215425</v>
      </c>
      <c r="G2752" s="21">
        <v>-0.32265291986083866</v>
      </c>
      <c r="H2752" s="21">
        <v>-1.4522764582343056E-2</v>
      </c>
      <c r="I2752" s="21">
        <v>0</v>
      </c>
      <c r="J2752" s="21">
        <v>-0.87136587494058393</v>
      </c>
      <c r="K2752" s="21">
        <v>-1.4522764582343056E-2</v>
      </c>
      <c r="L2752" s="21">
        <v>-1</v>
      </c>
      <c r="M2752" s="21">
        <v>-1</v>
      </c>
      <c r="N2752" s="21">
        <v>-0.29045529164686146</v>
      </c>
      <c r="O2752" s="21">
        <v>2.9397474811299338</v>
      </c>
      <c r="P2752" s="21">
        <v>-0.65747745495790055</v>
      </c>
      <c r="Q2752" s="21">
        <v>-1.2484364851217709</v>
      </c>
      <c r="R2752" s="21">
        <v>-0.40855452140204768</v>
      </c>
      <c r="S2752" s="21">
        <v>0.31213997270205768</v>
      </c>
      <c r="T2752" s="21">
        <v>0.20693652006227986</v>
      </c>
      <c r="U2752" s="21">
        <v>-1.8026889302112978E-2</v>
      </c>
      <c r="V2752" s="21">
        <v>-1.2014646863000819E-2</v>
      </c>
      <c r="W2752" s="21">
        <v>18.281067668897983</v>
      </c>
      <c r="X2752" s="21">
        <v>0.35978470523764045</v>
      </c>
      <c r="Y2752" s="21">
        <v>-1</v>
      </c>
      <c r="Z2752" s="21">
        <v>-1</v>
      </c>
      <c r="AA2752" s="21">
        <v>29.985694548240211</v>
      </c>
      <c r="AB2752" s="21">
        <v>1.0141860717304718E-2</v>
      </c>
      <c r="AC2752" s="21">
        <v>1.0314774711196795E-2</v>
      </c>
      <c r="AD2752" s="21">
        <v>6.6450517193338138E-3</v>
      </c>
      <c r="AE2752" s="21">
        <v>7.7379309639346356</v>
      </c>
      <c r="AF2752" s="21">
        <v>-1</v>
      </c>
      <c r="AG2752" s="21">
        <v>-1</v>
      </c>
      <c r="AH2752" s="21">
        <v>-1</v>
      </c>
      <c r="AI2752" s="21">
        <v>-6.855177808512105E-3</v>
      </c>
      <c r="AJ2752" s="21">
        <v>-1.2014646863000819E-2</v>
      </c>
      <c r="AK2752" s="21">
        <v>0.21968967197901235</v>
      </c>
      <c r="AL2752" s="21">
        <v>-4.7861714989765006E-2</v>
      </c>
      <c r="AM2752" s="21">
        <v>0.24753210694128147</v>
      </c>
      <c r="AN2752" s="21">
        <v>-6.4091246726227694E-2</v>
      </c>
      <c r="AO2752" s="21">
        <v>6.6901562059745316</v>
      </c>
      <c r="AP2752" s="21">
        <v>-1.2449949156519513</v>
      </c>
      <c r="AQ2752" s="21">
        <v>23.084084588647762</v>
      </c>
      <c r="AR2752" s="21">
        <v>0.55358968232119676</v>
      </c>
      <c r="AS2752" s="21">
        <v>0.43168869281785022</v>
      </c>
      <c r="AT2752" s="21">
        <v>-1</v>
      </c>
      <c r="AU2752" s="21">
        <v>-1</v>
      </c>
      <c r="AV2752" s="21">
        <v>-0.49045195622071891</v>
      </c>
      <c r="AW2752" s="21">
        <v>39.999997654524186</v>
      </c>
      <c r="AX2752" s="21">
        <v>39.919768323047165</v>
      </c>
      <c r="AY2752" s="21">
        <v>5.2479775580385413E-2</v>
      </c>
      <c r="AZ2752" s="21">
        <v>-20.004689260519449</v>
      </c>
      <c r="BA2752" s="26">
        <v>1359.5896082860777</v>
      </c>
    </row>
    <row r="2753" spans="1:100" x14ac:dyDescent="0.25">
      <c r="A2753">
        <v>6009</v>
      </c>
      <c r="B2753" t="s">
        <v>3019</v>
      </c>
      <c r="C2753" s="26">
        <v>3</v>
      </c>
      <c r="D2753" s="21">
        <v>4.2048314500367807</v>
      </c>
      <c r="E2753" s="21">
        <v>-0.53944502036643693</v>
      </c>
      <c r="F2753" s="21">
        <v>-1.0858969792352196</v>
      </c>
      <c r="G2753" s="21">
        <v>-1.2344900306488527</v>
      </c>
      <c r="H2753" s="21">
        <v>4.6500341596148992E-2</v>
      </c>
      <c r="I2753" s="21">
        <v>0</v>
      </c>
      <c r="J2753" s="21">
        <v>2.7900204957689398</v>
      </c>
      <c r="K2753" s="21">
        <v>4.6500341596148992E-2</v>
      </c>
      <c r="L2753" s="21">
        <v>-1.0000000000000004</v>
      </c>
      <c r="M2753" s="21">
        <v>-1.0000000000000004</v>
      </c>
      <c r="N2753" s="21">
        <v>0.93000683192297973</v>
      </c>
      <c r="O2753" s="21">
        <v>5.7603619151568672</v>
      </c>
      <c r="P2753" s="21">
        <v>-0.12676392780831208</v>
      </c>
      <c r="Q2753" s="21">
        <v>0.7244074975766075</v>
      </c>
      <c r="R2753" s="21">
        <v>0.20044527583883287</v>
      </c>
      <c r="S2753" s="21">
        <v>0.33075388032042213</v>
      </c>
      <c r="T2753" s="21">
        <v>0.36337256215508679</v>
      </c>
      <c r="U2753" s="21">
        <v>0.3516251446288387</v>
      </c>
      <c r="V2753" s="21">
        <v>0</v>
      </c>
      <c r="W2753" s="21">
        <v>39.970049820327944</v>
      </c>
      <c r="X2753" s="21">
        <v>2.084165908216467</v>
      </c>
      <c r="Y2753" s="21">
        <v>-1.0000000000000004</v>
      </c>
      <c r="Z2753" s="21">
        <v>-1.0000000000000004</v>
      </c>
      <c r="AA2753" s="21">
        <v>78.98597540592425</v>
      </c>
      <c r="AB2753" s="21">
        <v>0.1598748356714591</v>
      </c>
      <c r="AC2753" s="21">
        <v>0.15778144010856965</v>
      </c>
      <c r="AD2753" s="21">
        <v>0.45865333041512091</v>
      </c>
      <c r="AE2753" s="21">
        <v>38.81548030975749</v>
      </c>
      <c r="AF2753" s="21">
        <v>-1.0000000000000004</v>
      </c>
      <c r="AG2753" s="21">
        <v>-1.0000000000000004</v>
      </c>
      <c r="AH2753" s="21">
        <v>-1.0000000000000004</v>
      </c>
      <c r="AI2753" s="21">
        <v>-1.4987515385931967E-2</v>
      </c>
      <c r="AJ2753" s="21">
        <v>0</v>
      </c>
      <c r="AK2753" s="21">
        <v>-0.27277180614151036</v>
      </c>
      <c r="AL2753" s="21">
        <v>-8.7696318238635884E-2</v>
      </c>
      <c r="AM2753" s="21">
        <v>0.24737856599885935</v>
      </c>
      <c r="AN2753" s="21">
        <v>0.14067374323887546</v>
      </c>
      <c r="AO2753" s="21">
        <v>4.8206051192639316</v>
      </c>
      <c r="AP2753" s="21">
        <v>3.0783619897787049</v>
      </c>
      <c r="AQ2753" s="21">
        <v>42.760070316096879</v>
      </c>
      <c r="AR2753" s="21">
        <v>1.0457515871043466</v>
      </c>
      <c r="AS2753" s="21">
        <v>2.1306662498126174</v>
      </c>
      <c r="AT2753" s="21">
        <v>-1.0000000000000004</v>
      </c>
      <c r="AU2753" s="21">
        <v>-1.0000000000000004</v>
      </c>
      <c r="AV2753" s="21">
        <v>-1.0340447548100198</v>
      </c>
      <c r="AW2753" s="21">
        <v>87.824699310859813</v>
      </c>
      <c r="AX2753" s="21">
        <v>87.524949003141174</v>
      </c>
      <c r="AY2753" s="21">
        <v>0.31115838777406712</v>
      </c>
      <c r="AZ2753" s="21">
        <v>41.973675779678409</v>
      </c>
      <c r="BA2753" s="26">
        <v>1526.593166633663</v>
      </c>
    </row>
    <row r="2754" spans="1:100" x14ac:dyDescent="0.25">
      <c r="A2754">
        <v>6010</v>
      </c>
      <c r="B2754" t="s">
        <v>3020</v>
      </c>
      <c r="C2754" s="26">
        <v>2</v>
      </c>
      <c r="D2754" s="21">
        <v>2.7500731904341915</v>
      </c>
      <c r="E2754" s="21">
        <v>-0.21809723464824712</v>
      </c>
      <c r="F2754" s="21">
        <v>-0.46614866053149628</v>
      </c>
      <c r="G2754" s="21">
        <v>-0.46059861577968986</v>
      </c>
      <c r="H2754" s="21">
        <v>-4.3060910029442026E-2</v>
      </c>
      <c r="I2754" s="21">
        <v>0</v>
      </c>
      <c r="J2754" s="21">
        <v>-2.5836546017665203</v>
      </c>
      <c r="K2754" s="21">
        <v>-4.3060910029442026E-2</v>
      </c>
      <c r="L2754" s="21">
        <v>-1</v>
      </c>
      <c r="M2754" s="21">
        <v>-1</v>
      </c>
      <c r="N2754" s="21">
        <v>-0.86121820058884024</v>
      </c>
      <c r="O2754" s="21">
        <v>1.161127186757053</v>
      </c>
      <c r="P2754" s="21">
        <v>-0.9367676330425021</v>
      </c>
      <c r="Q2754" s="21">
        <v>-1.9012101400390151</v>
      </c>
      <c r="R2754" s="21">
        <v>-0.62295698591107596</v>
      </c>
      <c r="S2754" s="21">
        <v>0.30680537781796896</v>
      </c>
      <c r="T2754" s="21">
        <v>0.18441375335737914</v>
      </c>
      <c r="U2754" s="21">
        <v>-4.5916405797706672E-2</v>
      </c>
      <c r="V2754" s="21">
        <v>-1.5702436945402399E-2</v>
      </c>
      <c r="W2754" s="21">
        <v>16.520843813371698</v>
      </c>
      <c r="X2754" s="21">
        <v>0.230583769754789</v>
      </c>
      <c r="Y2754" s="21">
        <v>-1</v>
      </c>
      <c r="Z2754" s="21">
        <v>-1</v>
      </c>
      <c r="AA2754" s="21">
        <v>26.361677139346938</v>
      </c>
      <c r="AB2754" s="21">
        <v>-2.1141431610167336E-2</v>
      </c>
      <c r="AC2754" s="21">
        <v>-2.0980389550977779E-2</v>
      </c>
      <c r="AD2754" s="21">
        <v>-2.4381363342662624E-2</v>
      </c>
      <c r="AE2754" s="21">
        <v>4.8559112193176883</v>
      </c>
      <c r="AF2754" s="21">
        <v>-1</v>
      </c>
      <c r="AG2754" s="21">
        <v>-1</v>
      </c>
      <c r="AH2754" s="21">
        <v>-1</v>
      </c>
      <c r="AI2754" s="21">
        <v>-8.8773502262733239E-3</v>
      </c>
      <c r="AJ2754" s="21">
        <v>-1.5702436945402399E-2</v>
      </c>
      <c r="AK2754" s="21">
        <v>0.257377972480761</v>
      </c>
      <c r="AL2754" s="21">
        <v>-8.5550015491513656E-2</v>
      </c>
      <c r="AM2754" s="21">
        <v>0.29142855139422819</v>
      </c>
      <c r="AN2754" s="21">
        <v>-0.10798769117917441</v>
      </c>
      <c r="AO2754" s="21">
        <v>7.8079316112410604</v>
      </c>
      <c r="AP2754" s="21">
        <v>-2.3627703209184796</v>
      </c>
      <c r="AQ2754" s="21">
        <v>21.210202059020329</v>
      </c>
      <c r="AR2754" s="21">
        <v>0.51234185989911252</v>
      </c>
      <c r="AS2754" s="21">
        <v>0.29829841040317395</v>
      </c>
      <c r="AT2754" s="21">
        <v>-1</v>
      </c>
      <c r="AU2754" s="21">
        <v>-1</v>
      </c>
      <c r="AV2754" s="21">
        <v>-0.77497265987094133</v>
      </c>
      <c r="AW2754" s="21">
        <v>35.823582735656103</v>
      </c>
      <c r="AX2754" s="21">
        <v>35.688639706053287</v>
      </c>
      <c r="AY2754" s="21">
        <v>2.0310180697123453E-2</v>
      </c>
      <c r="AZ2754" s="21">
        <v>-25.640561672442654</v>
      </c>
      <c r="BA2754" s="26">
        <v>1402.4712924989781</v>
      </c>
    </row>
    <row r="2755" spans="1:100" x14ac:dyDescent="0.25">
      <c r="A2755">
        <v>6011</v>
      </c>
      <c r="B2755" t="s">
        <v>3021</v>
      </c>
      <c r="C2755" s="26">
        <v>3</v>
      </c>
      <c r="D2755" s="21">
        <v>4.9204951402150678</v>
      </c>
      <c r="E2755" s="21">
        <v>0</v>
      </c>
      <c r="F2755" s="21">
        <v>-1.9264766737276439E-3</v>
      </c>
      <c r="G2755" s="21">
        <v>-1.9264766737276439E-3</v>
      </c>
      <c r="H2755" s="21">
        <v>-0.10806513548231396</v>
      </c>
      <c r="I2755" s="21">
        <v>0</v>
      </c>
      <c r="J2755" s="21">
        <v>-6.4839081289388369</v>
      </c>
      <c r="K2755" s="21">
        <v>-0.10806513548231396</v>
      </c>
      <c r="L2755" s="21">
        <v>-1</v>
      </c>
      <c r="M2755" s="21">
        <v>-1</v>
      </c>
      <c r="N2755" s="21">
        <v>-2.1613027096462791</v>
      </c>
      <c r="O2755" s="21">
        <v>-1.565339465397497</v>
      </c>
      <c r="P2755" s="21">
        <v>1.202488925586072</v>
      </c>
      <c r="Q2755" s="21">
        <v>-0.47566556448922603</v>
      </c>
      <c r="R2755" s="21">
        <v>-4.2661585979383548E-2</v>
      </c>
      <c r="S2755" s="21">
        <v>0.33333333333333309</v>
      </c>
      <c r="T2755" s="21">
        <v>0.32675025063319268</v>
      </c>
      <c r="U2755" s="21">
        <v>0.40254404368913688</v>
      </c>
      <c r="V2755" s="21">
        <v>-1.0232585188025261E-2</v>
      </c>
      <c r="W2755" s="21">
        <v>46.418407117998065</v>
      </c>
      <c r="X2755" s="21">
        <v>2.3103463003770948</v>
      </c>
      <c r="Y2755" s="21">
        <v>-1</v>
      </c>
      <c r="Z2755" s="21">
        <v>-1</v>
      </c>
      <c r="AA2755" s="21">
        <v>39.32258430812724</v>
      </c>
      <c r="AB2755" s="21">
        <v>-0.10170467296663087</v>
      </c>
      <c r="AC2755" s="21">
        <v>-6.220980934890729E-2</v>
      </c>
      <c r="AD2755" s="21">
        <v>2.2851257837709731E-2</v>
      </c>
      <c r="AE2755" s="21">
        <v>-7.053161223891423</v>
      </c>
      <c r="AF2755" s="21">
        <v>-1</v>
      </c>
      <c r="AG2755" s="21">
        <v>-1</v>
      </c>
      <c r="AH2755" s="21">
        <v>-1</v>
      </c>
      <c r="AI2755" s="21">
        <v>0</v>
      </c>
      <c r="AJ2755" s="21">
        <v>-1.0232585188025261E-2</v>
      </c>
      <c r="AK2755" s="21">
        <v>0.30485094276954916</v>
      </c>
      <c r="AL2755" s="21">
        <v>6.2171260513775181E-2</v>
      </c>
      <c r="AM2755" s="21">
        <v>0.16364949720932206</v>
      </c>
      <c r="AN2755" s="21">
        <v>-0.1072983000246823</v>
      </c>
      <c r="AO2755" s="21">
        <v>5.6154921440807959</v>
      </c>
      <c r="AP2755" s="21">
        <v>-2.3716011980481824</v>
      </c>
      <c r="AQ2755" s="21">
        <v>39.934498989059207</v>
      </c>
      <c r="AR2755" s="21">
        <v>1.0523950424676374</v>
      </c>
      <c r="AS2755" s="21">
        <v>2.202281164894782</v>
      </c>
      <c r="AT2755" s="21">
        <v>-1</v>
      </c>
      <c r="AU2755" s="21">
        <v>-1</v>
      </c>
      <c r="AV2755" s="21">
        <v>-4.4588062653111195E-2</v>
      </c>
      <c r="AW2755" s="21">
        <v>35.385643644681579</v>
      </c>
      <c r="AX2755" s="21">
        <v>34.362385125879044</v>
      </c>
      <c r="AY2755" s="21">
        <v>8.7656414274140435E-2</v>
      </c>
      <c r="AZ2755" s="21">
        <v>-43.215118656925036</v>
      </c>
      <c r="BA2755" s="26">
        <v>1342.311262420083</v>
      </c>
      <c r="CU2755" t="e">
        <v>#N/A</v>
      </c>
      <c r="CV2755" t="e">
        <v>#N/A</v>
      </c>
    </row>
    <row r="2756" spans="1:100" x14ac:dyDescent="0.25">
      <c r="A2756">
        <v>6012</v>
      </c>
      <c r="B2756" t="s">
        <v>3022</v>
      </c>
      <c r="C2756" s="26">
        <v>3</v>
      </c>
      <c r="D2756" s="21">
        <v>2.9545423733590952</v>
      </c>
      <c r="E2756" s="21">
        <v>0</v>
      </c>
      <c r="F2756" s="21">
        <v>-1.0390812879945261</v>
      </c>
      <c r="G2756" s="21">
        <v>-1.0390812879945261</v>
      </c>
      <c r="H2756" s="21">
        <v>0.14513876956010099</v>
      </c>
      <c r="I2756" s="21">
        <v>0</v>
      </c>
      <c r="J2756" s="21">
        <v>8.7083261736060571</v>
      </c>
      <c r="K2756" s="21">
        <v>0.14513876956010099</v>
      </c>
      <c r="L2756" s="21">
        <v>-1.0000000000000013</v>
      </c>
      <c r="M2756" s="21">
        <v>-1.0000000000000013</v>
      </c>
      <c r="N2756" s="21">
        <v>2.9027753912020193</v>
      </c>
      <c r="O2756" s="21">
        <v>10.623787258970621</v>
      </c>
      <c r="P2756" s="21">
        <v>-2.6363237129033545E-2</v>
      </c>
      <c r="Q2756" s="21">
        <v>3.3749558653023604</v>
      </c>
      <c r="R2756" s="21">
        <v>1.1252394514884276</v>
      </c>
      <c r="S2756" s="21">
        <v>0.33333333333333381</v>
      </c>
      <c r="T2756" s="21">
        <v>0.26607982285723825</v>
      </c>
      <c r="U2756" s="21">
        <v>0.1858397019918322</v>
      </c>
      <c r="V2756" s="21">
        <v>-5.9214582027032447E-2</v>
      </c>
      <c r="W2756" s="21">
        <v>23.235980263810827</v>
      </c>
      <c r="X2756" s="21">
        <v>0.76249219604816609</v>
      </c>
      <c r="Y2756" s="21">
        <v>-1.0000000000000013</v>
      </c>
      <c r="Z2756" s="21">
        <v>-1.0000000000000013</v>
      </c>
      <c r="AA2756" s="21">
        <v>32.210416978112747</v>
      </c>
      <c r="AB2756" s="21">
        <v>2.2566951250741984E-2</v>
      </c>
      <c r="AC2756" s="21">
        <v>0.20433281302794715</v>
      </c>
      <c r="AD2756" s="21">
        <v>-6.9915819022419556E-2</v>
      </c>
      <c r="AE2756" s="21">
        <v>7.8491972628134725</v>
      </c>
      <c r="AF2756" s="21">
        <v>-1.0000000000000013</v>
      </c>
      <c r="AG2756" s="21">
        <v>-1.0000000000000013</v>
      </c>
      <c r="AH2756" s="21">
        <v>-1.0000000000000013</v>
      </c>
      <c r="AI2756" s="21">
        <v>0</v>
      </c>
      <c r="AJ2756" s="21">
        <v>-5.9214582027032447E-2</v>
      </c>
      <c r="AK2756" s="21">
        <v>0.19641971165273653</v>
      </c>
      <c r="AL2756" s="21">
        <v>1.531432106215796E-2</v>
      </c>
      <c r="AM2756" s="21">
        <v>4.1453637517570044E-2</v>
      </c>
      <c r="AN2756" s="21">
        <v>-4.4522266814498959E-2</v>
      </c>
      <c r="AO2756" s="21">
        <v>2.0184394962029328</v>
      </c>
      <c r="AP2756" s="21">
        <v>-1.0364850650516844</v>
      </c>
      <c r="AQ2756" s="21">
        <v>31.944306437416884</v>
      </c>
      <c r="AR2756" s="21">
        <v>0.7260382761553722</v>
      </c>
      <c r="AS2756" s="21">
        <v>0.90763096560826706</v>
      </c>
      <c r="AT2756" s="21">
        <v>-1.0000000000000013</v>
      </c>
      <c r="AU2756" s="21">
        <v>-1.0000000000000013</v>
      </c>
      <c r="AV2756" s="21">
        <v>8.6158163493901069E-2</v>
      </c>
      <c r="AW2756" s="21">
        <v>41.797719172031691</v>
      </c>
      <c r="AX2756" s="21">
        <v>35.876260969328456</v>
      </c>
      <c r="AY2756" s="21">
        <v>-0.18197952179217824</v>
      </c>
      <c r="AZ2756" s="21">
        <v>-69.315017013861308</v>
      </c>
      <c r="BA2756" s="26">
        <v>1300.2378868702842</v>
      </c>
    </row>
    <row r="2757" spans="1:100" x14ac:dyDescent="0.25">
      <c r="A2757">
        <v>6013</v>
      </c>
      <c r="B2757" t="s">
        <v>880</v>
      </c>
      <c r="C2757" s="26">
        <v>3</v>
      </c>
      <c r="D2757" s="21">
        <v>4.1302268710565979</v>
      </c>
      <c r="E2757" s="21">
        <v>0</v>
      </c>
      <c r="F2757" s="21">
        <v>0.44678864021011744</v>
      </c>
      <c r="G2757" s="21">
        <v>0.44678864021011744</v>
      </c>
      <c r="H2757" s="21">
        <v>2.4440076548473536E-2</v>
      </c>
      <c r="I2757" s="21">
        <v>0</v>
      </c>
      <c r="J2757" s="21">
        <v>1.4664045929084146</v>
      </c>
      <c r="K2757" s="21">
        <v>2.4440076548473536E-2</v>
      </c>
      <c r="L2757" s="21">
        <v>-0.99999999999999944</v>
      </c>
      <c r="M2757" s="21">
        <v>-0.99999999999999944</v>
      </c>
      <c r="N2757" s="21">
        <v>0.48880153096947154</v>
      </c>
      <c r="O2757" s="21">
        <v>6.0434201041751301</v>
      </c>
      <c r="P2757" s="21">
        <v>1.0579573670008457</v>
      </c>
      <c r="Q2757" s="21">
        <v>0.24318519806433991</v>
      </c>
      <c r="R2757" s="21">
        <v>0.10280229005973124</v>
      </c>
      <c r="S2757" s="21">
        <v>0.33130741208932424</v>
      </c>
      <c r="T2757" s="21">
        <v>6.1866776167080563E-2</v>
      </c>
      <c r="U2757" s="21">
        <v>-0.15245982038240527</v>
      </c>
      <c r="V2757" s="21">
        <v>0</v>
      </c>
      <c r="W2757" s="21">
        <v>8.6509716530210454</v>
      </c>
      <c r="X2757" s="21">
        <v>-0.51702906330737897</v>
      </c>
      <c r="Y2757" s="21">
        <v>-0.99999999999999944</v>
      </c>
      <c r="Z2757" s="21">
        <v>-0.99999999999999944</v>
      </c>
      <c r="AA2757" s="21">
        <v>11.967990560388431</v>
      </c>
      <c r="AB2757" s="21">
        <v>7.501974781781573E-2</v>
      </c>
      <c r="AC2757" s="21">
        <v>0.20112479723265789</v>
      </c>
      <c r="AD2757" s="21">
        <v>-0.21186021270432057</v>
      </c>
      <c r="AE2757" s="21">
        <v>3.2142166173076561</v>
      </c>
      <c r="AF2757" s="21">
        <v>-0.99999999999999944</v>
      </c>
      <c r="AG2757" s="21">
        <v>-0.99999999999999944</v>
      </c>
      <c r="AH2757" s="21">
        <v>-0.99999999999999944</v>
      </c>
      <c r="AI2757" s="21">
        <v>0</v>
      </c>
      <c r="AJ2757" s="21">
        <v>0</v>
      </c>
      <c r="AK2757" s="21">
        <v>8.5464606360603559E-3</v>
      </c>
      <c r="AL2757" s="21">
        <v>0.10393503563791109</v>
      </c>
      <c r="AM2757" s="21">
        <v>1.777995534728562E-2</v>
      </c>
      <c r="AN2757" s="21">
        <v>0.28311366964903384</v>
      </c>
      <c r="AO2757" s="21">
        <v>0.48723118686244221</v>
      </c>
      <c r="AP2757" s="21">
        <v>7.5975169194154004</v>
      </c>
      <c r="AQ2757" s="21">
        <v>10.117376245929444</v>
      </c>
      <c r="AR2757" s="21">
        <v>0.24071436787399958</v>
      </c>
      <c r="AS2757" s="21">
        <v>-0.49258898675890539</v>
      </c>
      <c r="AT2757" s="21">
        <v>-0.99999999999999944</v>
      </c>
      <c r="AU2757" s="21">
        <v>-0.99999999999999944</v>
      </c>
      <c r="AV2757" s="21">
        <v>0.54959093026984873</v>
      </c>
      <c r="AW2757" s="21">
        <v>25.608927583978975</v>
      </c>
      <c r="AX2757" s="21">
        <v>25.608927583978975</v>
      </c>
      <c r="AY2757" s="21">
        <v>4.6593004276367297E-2</v>
      </c>
      <c r="AZ2757" s="21">
        <v>-30.87093615199435</v>
      </c>
      <c r="BA2757" s="26">
        <v>1367.3611056193045</v>
      </c>
      <c r="CU2757" t="e">
        <v>#N/A</v>
      </c>
      <c r="CV2757" t="e">
        <v>#N/A</v>
      </c>
    </row>
    <row r="2758" spans="1:100" x14ac:dyDescent="0.25">
      <c r="A2758">
        <v>6016</v>
      </c>
      <c r="B2758" t="s">
        <v>1906</v>
      </c>
      <c r="C2758" s="26">
        <v>3</v>
      </c>
      <c r="D2758" s="21">
        <v>3.2133833309671256</v>
      </c>
      <c r="E2758" s="21">
        <v>0</v>
      </c>
      <c r="F2758" s="21">
        <v>-0.22418464983085137</v>
      </c>
      <c r="G2758" s="21">
        <v>-0.22418464983085137</v>
      </c>
      <c r="H2758" s="21">
        <v>-6.2271882766310738E-2</v>
      </c>
      <c r="I2758" s="21">
        <v>0</v>
      </c>
      <c r="J2758" s="21">
        <v>-3.7363129659786432</v>
      </c>
      <c r="K2758" s="21">
        <v>-6.2271882766310738E-2</v>
      </c>
      <c r="L2758" s="21">
        <v>-0.99999999999999967</v>
      </c>
      <c r="M2758" s="21">
        <v>-0.99999999999999967</v>
      </c>
      <c r="N2758" s="21">
        <v>-1.2454376553262152</v>
      </c>
      <c r="O2758" s="21">
        <v>-0.74711428484236853</v>
      </c>
      <c r="P2758" s="21">
        <v>-0.52247367936675781</v>
      </c>
      <c r="Q2758" s="21">
        <v>0.89631892788906176</v>
      </c>
      <c r="R2758" s="21">
        <v>0.19380203810318533</v>
      </c>
      <c r="S2758" s="21">
        <v>0.33333333333333337</v>
      </c>
      <c r="T2758" s="21">
        <v>0.22827499667762666</v>
      </c>
      <c r="U2758" s="21">
        <v>7.5370872043101812E-3</v>
      </c>
      <c r="V2758" s="21">
        <v>0</v>
      </c>
      <c r="W2758" s="21">
        <v>25.256691999263239</v>
      </c>
      <c r="X2758" s="21">
        <v>0.54897022493880521</v>
      </c>
      <c r="Y2758" s="21">
        <v>-0.99999999999999967</v>
      </c>
      <c r="Z2758" s="21">
        <v>-0.99999999999999967</v>
      </c>
      <c r="AA2758" s="21">
        <v>31.789181589967978</v>
      </c>
      <c r="AB2758" s="21">
        <v>9.8189929731206466E-2</v>
      </c>
      <c r="AC2758" s="21">
        <v>0.14310110942982363</v>
      </c>
      <c r="AD2758" s="21">
        <v>-0.11451728810899917</v>
      </c>
      <c r="AE2758" s="21">
        <v>6.3386875526015443</v>
      </c>
      <c r="AF2758" s="21">
        <v>-0.99999999999999967</v>
      </c>
      <c r="AG2758" s="21">
        <v>-0.99999999999999967</v>
      </c>
      <c r="AH2758" s="21">
        <v>-0.99999999999999967</v>
      </c>
      <c r="AI2758" s="21">
        <v>0</v>
      </c>
      <c r="AJ2758" s="21">
        <v>0</v>
      </c>
      <c r="AK2758" s="21">
        <v>-3.2631864957647638E-2</v>
      </c>
      <c r="AL2758" s="21">
        <v>-0.12649610782285664</v>
      </c>
      <c r="AM2758" s="21">
        <v>0.3263160708012004</v>
      </c>
      <c r="AN2758" s="21">
        <v>0.11329510843786102</v>
      </c>
      <c r="AO2758" s="21">
        <v>7.9947424452417728</v>
      </c>
      <c r="AP2758" s="21">
        <v>2.1998971718322431</v>
      </c>
      <c r="AQ2758" s="21">
        <v>21.520379033284588</v>
      </c>
      <c r="AR2758" s="21">
        <v>0.56914541721527034</v>
      </c>
      <c r="AS2758" s="21">
        <v>0.48669834217249408</v>
      </c>
      <c r="AT2758" s="21">
        <v>-0.99999999999999967</v>
      </c>
      <c r="AU2758" s="21">
        <v>-0.99999999999999967</v>
      </c>
      <c r="AV2758" s="21">
        <v>-3.0382611727665917E-2</v>
      </c>
      <c r="AW2758" s="21">
        <v>33.24196447695784</v>
      </c>
      <c r="AX2758" s="21">
        <v>33.24196447695784</v>
      </c>
      <c r="AY2758" s="21">
        <v>-4.5936582168042348E-2</v>
      </c>
      <c r="AZ2758" s="21">
        <v>-28.131310999481745</v>
      </c>
      <c r="BA2758" s="26">
        <v>1398.9115109571042</v>
      </c>
    </row>
    <row r="2759" spans="1:100" x14ac:dyDescent="0.25">
      <c r="A2759">
        <v>6017</v>
      </c>
      <c r="B2759" t="s">
        <v>3023</v>
      </c>
      <c r="C2759" s="26">
        <v>3</v>
      </c>
      <c r="D2759" s="21">
        <v>4.9932691778014267</v>
      </c>
      <c r="E2759" s="21">
        <v>-1.2090736169427964E-2</v>
      </c>
      <c r="F2759" s="21">
        <v>0.3186868379602974</v>
      </c>
      <c r="G2759" s="21">
        <v>0.3186868379602974</v>
      </c>
      <c r="H2759" s="21">
        <v>-3.1683999764358109E-2</v>
      </c>
      <c r="I2759" s="21">
        <v>0</v>
      </c>
      <c r="J2759" s="21">
        <v>-1.9010399858614841</v>
      </c>
      <c r="K2759" s="21">
        <v>-3.1683999764358109E-2</v>
      </c>
      <c r="L2759" s="21">
        <v>-1.0000000000000009</v>
      </c>
      <c r="M2759" s="21">
        <v>-1.0000000000000009</v>
      </c>
      <c r="N2759" s="21">
        <v>-0.63367999528716168</v>
      </c>
      <c r="O2759" s="21">
        <v>3.410916029900239</v>
      </c>
      <c r="P2759" s="21">
        <v>-1.8230661403099258</v>
      </c>
      <c r="Q2759" s="21">
        <v>-3.8590833191800608E-2</v>
      </c>
      <c r="R2759" s="21">
        <v>-0.15767982703081776</v>
      </c>
      <c r="S2759" s="21">
        <v>0.33333333333333331</v>
      </c>
      <c r="T2759" s="21">
        <v>0.22828798300143316</v>
      </c>
      <c r="U2759" s="21">
        <v>0.10053498560489699</v>
      </c>
      <c r="V2759" s="21">
        <v>0</v>
      </c>
      <c r="W2759" s="21">
        <v>27.753612068160869</v>
      </c>
      <c r="X2759" s="21">
        <v>0.89039990818681214</v>
      </c>
      <c r="Y2759" s="21">
        <v>-1.0000000000000009</v>
      </c>
      <c r="Z2759" s="21">
        <v>-1.0000000000000009</v>
      </c>
      <c r="AA2759" s="21">
        <v>34.880407565726237</v>
      </c>
      <c r="AB2759" s="21">
        <v>0.27546093538488342</v>
      </c>
      <c r="AC2759" s="21">
        <v>-1.3800478838146042E-2</v>
      </c>
      <c r="AD2759" s="21">
        <v>-0.11597095005481339</v>
      </c>
      <c r="AE2759" s="21">
        <v>7.284475324596194</v>
      </c>
      <c r="AF2759" s="21">
        <v>-1.0000000000000009</v>
      </c>
      <c r="AG2759" s="21">
        <v>-1.0000000000000009</v>
      </c>
      <c r="AH2759" s="21">
        <v>-1.0000000000000009</v>
      </c>
      <c r="AI2759" s="21">
        <v>0</v>
      </c>
      <c r="AJ2759" s="21">
        <v>0</v>
      </c>
      <c r="AK2759" s="21">
        <v>0.20670937157902963</v>
      </c>
      <c r="AL2759" s="21">
        <v>0.12771490063863036</v>
      </c>
      <c r="AM2759" s="21">
        <v>-0.17586716530460919</v>
      </c>
      <c r="AN2759" s="21">
        <v>-0.18675305380680485</v>
      </c>
      <c r="AO2759" s="21">
        <v>-3.3631322747200825</v>
      </c>
      <c r="AP2759" s="21">
        <v>-4.0302518419769697</v>
      </c>
      <c r="AQ2759" s="21">
        <v>25.852572082299389</v>
      </c>
      <c r="AR2759" s="21">
        <v>0.66215630193966346</v>
      </c>
      <c r="AS2759" s="21">
        <v>0.85871590842245415</v>
      </c>
      <c r="AT2759" s="21">
        <v>-1.0000000000000009</v>
      </c>
      <c r="AU2759" s="21">
        <v>-1.0000000000000009</v>
      </c>
      <c r="AV2759" s="21">
        <v>0.16100701092947989</v>
      </c>
      <c r="AW2759" s="21">
        <v>34.261071753649496</v>
      </c>
      <c r="AX2759" s="21">
        <v>34.261071753649496</v>
      </c>
      <c r="AY2759" s="21">
        <v>-0.13526009028277711</v>
      </c>
      <c r="AZ2759" s="21">
        <v>-31.413228247111778</v>
      </c>
      <c r="BA2759" s="26">
        <v>1323.2650240916878</v>
      </c>
    </row>
    <row r="2760" spans="1:100" x14ac:dyDescent="0.25">
      <c r="A2760">
        <v>6019</v>
      </c>
      <c r="B2760" t="s">
        <v>3024</v>
      </c>
      <c r="C2760" s="26">
        <v>3</v>
      </c>
      <c r="D2760" s="21">
        <v>4.6599960118292438</v>
      </c>
      <c r="E2760" s="21">
        <v>2.8965370204121973E-3</v>
      </c>
      <c r="F2760" s="21">
        <v>4.7738128700658619E-3</v>
      </c>
      <c r="G2760" s="21">
        <v>4.7738128700658619E-3</v>
      </c>
      <c r="H2760" s="21">
        <v>0.1449855841541598</v>
      </c>
      <c r="I2760" s="21">
        <v>0</v>
      </c>
      <c r="J2760" s="21">
        <v>8.6991350492495823</v>
      </c>
      <c r="K2760" s="21">
        <v>0.1449855841541598</v>
      </c>
      <c r="L2760" s="21">
        <v>-1.0000000000000011</v>
      </c>
      <c r="M2760" s="21">
        <v>-1.0000000000000011</v>
      </c>
      <c r="N2760" s="21">
        <v>2.8997116830831957</v>
      </c>
      <c r="O2760" s="21">
        <v>13.363904873948888</v>
      </c>
      <c r="P2760" s="21">
        <v>-1.2881776430792884</v>
      </c>
      <c r="Q2760" s="21">
        <v>0.97862235167174028</v>
      </c>
      <c r="R2760" s="21">
        <v>9.9131397912927868E-2</v>
      </c>
      <c r="S2760" s="21">
        <v>0.33761818952098754</v>
      </c>
      <c r="T2760" s="21">
        <v>0.37429718378089305</v>
      </c>
      <c r="U2760" s="21">
        <v>0.50268986354140988</v>
      </c>
      <c r="V2760" s="21">
        <v>0</v>
      </c>
      <c r="W2760" s="21">
        <v>42.784786107565274</v>
      </c>
      <c r="X2760" s="21">
        <v>2.6123757649379602</v>
      </c>
      <c r="Y2760" s="21">
        <v>-1.0000000000000011</v>
      </c>
      <c r="Z2760" s="21">
        <v>-1.0000000000000011</v>
      </c>
      <c r="AA2760" s="21">
        <v>40.651326174294759</v>
      </c>
      <c r="AB2760" s="21">
        <v>-5.448287287109034E-2</v>
      </c>
      <c r="AC2760" s="21">
        <v>-5.2277616093795262E-2</v>
      </c>
      <c r="AD2760" s="21">
        <v>6.2108662341217619E-2</v>
      </c>
      <c r="AE2760" s="21">
        <v>-2.2325913311833974</v>
      </c>
      <c r="AF2760" s="21">
        <v>-1.0000000000000011</v>
      </c>
      <c r="AG2760" s="21">
        <v>-1.0000000000000011</v>
      </c>
      <c r="AH2760" s="21">
        <v>-1.0000000000000011</v>
      </c>
      <c r="AI2760" s="21">
        <v>0</v>
      </c>
      <c r="AJ2760" s="21">
        <v>0</v>
      </c>
      <c r="AK2760" s="21">
        <v>0.45243704587331462</v>
      </c>
      <c r="AL2760" s="21">
        <v>2.5258606027705091E-2</v>
      </c>
      <c r="AM2760" s="21">
        <v>0.70549043146746693</v>
      </c>
      <c r="AN2760" s="21">
        <v>0.10362587592323251</v>
      </c>
      <c r="AO2760" s="21">
        <v>19.899446016053243</v>
      </c>
      <c r="AP2760" s="21">
        <v>2.7169399282193383</v>
      </c>
      <c r="AQ2760" s="21">
        <v>51.483921156814837</v>
      </c>
      <c r="AR2760" s="21">
        <v>1.2146052368432914</v>
      </c>
      <c r="AS2760" s="21">
        <v>2.7573613490921192</v>
      </c>
      <c r="AT2760" s="21">
        <v>-1.0000000000000011</v>
      </c>
      <c r="AU2760" s="21">
        <v>-1.0000000000000011</v>
      </c>
      <c r="AV2760" s="21">
        <v>0.10390521078299356</v>
      </c>
      <c r="AW2760" s="21">
        <v>56.732170976462953</v>
      </c>
      <c r="AX2760" s="21">
        <v>56.732170976462953</v>
      </c>
      <c r="AY2760" s="21">
        <v>-0.17884075619510131</v>
      </c>
      <c r="AZ2760" s="21">
        <v>-34.122094507420655</v>
      </c>
      <c r="BA2760" s="26">
        <v>1323.6646579015899</v>
      </c>
      <c r="CU2760" t="e">
        <v>#N/A</v>
      </c>
      <c r="CV2760" t="e">
        <v>#N/A</v>
      </c>
    </row>
    <row r="2761" spans="1:100" x14ac:dyDescent="0.25">
      <c r="A2761">
        <v>6020</v>
      </c>
      <c r="B2761" t="s">
        <v>3025</v>
      </c>
      <c r="C2761" s="26">
        <v>3</v>
      </c>
      <c r="D2761" s="21">
        <v>5.3142829735607471</v>
      </c>
      <c r="E2761" s="21">
        <v>-4.3515624076113247E-3</v>
      </c>
      <c r="F2761" s="21">
        <v>-4.32220846927759E-2</v>
      </c>
      <c r="G2761" s="21">
        <v>-4.32220846927759E-2</v>
      </c>
      <c r="H2761" s="21">
        <v>0.20926204064848752</v>
      </c>
      <c r="I2761" s="21">
        <v>0</v>
      </c>
      <c r="J2761" s="21">
        <v>12.555722438909253</v>
      </c>
      <c r="K2761" s="21">
        <v>0.20926204064848752</v>
      </c>
      <c r="L2761" s="21">
        <v>-1</v>
      </c>
      <c r="M2761" s="21">
        <v>-1</v>
      </c>
      <c r="N2761" s="21">
        <v>4.1852408129697514</v>
      </c>
      <c r="O2761" s="21">
        <v>17.826783327777218</v>
      </c>
      <c r="P2761" s="21">
        <v>-8.5586407586859897E-2</v>
      </c>
      <c r="Q2761" s="21">
        <v>-0.19466524329308055</v>
      </c>
      <c r="R2761" s="21">
        <v>-7.369093018825254E-2</v>
      </c>
      <c r="S2761" s="21">
        <v>0.33333333333333337</v>
      </c>
      <c r="T2761" s="21">
        <v>0.27202422615307142</v>
      </c>
      <c r="U2761" s="21">
        <v>0.25979010169171635</v>
      </c>
      <c r="V2761" s="21">
        <v>-2.0632558392575703E-2</v>
      </c>
      <c r="W2761" s="21">
        <v>25.410122485482301</v>
      </c>
      <c r="X2761" s="21">
        <v>1.2468325447958901</v>
      </c>
      <c r="Y2761" s="21">
        <v>-1</v>
      </c>
      <c r="Z2761" s="21">
        <v>-1</v>
      </c>
      <c r="AA2761" s="21">
        <v>55.672822413373453</v>
      </c>
      <c r="AB2761" s="21">
        <v>0.23597378001786962</v>
      </c>
      <c r="AC2761" s="21">
        <v>0.29210395645811055</v>
      </c>
      <c r="AD2761" s="21">
        <v>7.8650080685607832E-2</v>
      </c>
      <c r="AE2761" s="21">
        <v>30.336390858079412</v>
      </c>
      <c r="AF2761" s="21">
        <v>-1</v>
      </c>
      <c r="AG2761" s="21">
        <v>-1</v>
      </c>
      <c r="AH2761" s="21">
        <v>-1</v>
      </c>
      <c r="AI2761" s="21">
        <v>0</v>
      </c>
      <c r="AJ2761" s="21">
        <v>-2.0632558392575703E-2</v>
      </c>
      <c r="AK2761" s="21">
        <v>-0.19095588663576787</v>
      </c>
      <c r="AL2761" s="21">
        <v>2.7304641073892032E-2</v>
      </c>
      <c r="AM2761" s="21">
        <v>-9.9345305373551865E-2</v>
      </c>
      <c r="AN2761" s="21">
        <v>0.19337110135452684</v>
      </c>
      <c r="AO2761" s="21">
        <v>-3.4384120675176351</v>
      </c>
      <c r="AP2761" s="21">
        <v>4.9708007392326303</v>
      </c>
      <c r="AQ2761" s="21">
        <v>37.965844924391547</v>
      </c>
      <c r="AR2761" s="21">
        <v>0.84451510278554554</v>
      </c>
      <c r="AS2761" s="21">
        <v>1.4560945854443779</v>
      </c>
      <c r="AT2761" s="21">
        <v>-1</v>
      </c>
      <c r="AU2761" s="21">
        <v>-1</v>
      </c>
      <c r="AV2761" s="21">
        <v>-0.11691301488102845</v>
      </c>
      <c r="AW2761" s="21">
        <v>78.470406480383289</v>
      </c>
      <c r="AX2761" s="21">
        <v>76.407150641125725</v>
      </c>
      <c r="AY2761" s="21">
        <v>0.15378100972401859</v>
      </c>
      <c r="AZ2761" s="21">
        <v>12.270048997107066</v>
      </c>
      <c r="BA2761" s="26">
        <v>1402.4441985279884</v>
      </c>
    </row>
    <row r="2762" spans="1:100" x14ac:dyDescent="0.25">
      <c r="A2762">
        <v>6021</v>
      </c>
      <c r="B2762" t="s">
        <v>3026</v>
      </c>
      <c r="C2762" s="26">
        <v>3</v>
      </c>
      <c r="D2762" s="21">
        <v>4.658885795622731</v>
      </c>
      <c r="E2762" s="21">
        <v>-0.22554207423398676</v>
      </c>
      <c r="F2762" s="21">
        <v>0.38367931098450919</v>
      </c>
      <c r="G2762" s="21">
        <v>0.32822579393768081</v>
      </c>
      <c r="H2762" s="21">
        <v>0.13845721630245814</v>
      </c>
      <c r="I2762" s="21">
        <v>0</v>
      </c>
      <c r="J2762" s="21">
        <v>8.3074329781474834</v>
      </c>
      <c r="K2762" s="21">
        <v>0.13845721630245814</v>
      </c>
      <c r="L2762" s="21">
        <v>-1.0000000000000011</v>
      </c>
      <c r="M2762" s="21">
        <v>-1.0000000000000011</v>
      </c>
      <c r="N2762" s="21">
        <v>2.7691443260491617</v>
      </c>
      <c r="O2762" s="21">
        <v>13.294544567707907</v>
      </c>
      <c r="P2762" s="21">
        <v>-0.5481039041840664</v>
      </c>
      <c r="Q2762" s="21">
        <v>3.4958089843654818</v>
      </c>
      <c r="R2762" s="21">
        <v>1.1389193467494261</v>
      </c>
      <c r="S2762" s="21">
        <v>0.33333333333333354</v>
      </c>
      <c r="T2762" s="21">
        <v>0.27209889981908031</v>
      </c>
      <c r="U2762" s="21">
        <v>7.3812008489706135E-2</v>
      </c>
      <c r="V2762" s="21">
        <v>-2.2589366251864376E-2</v>
      </c>
      <c r="W2762" s="21">
        <v>20.727906363511906</v>
      </c>
      <c r="X2762" s="21">
        <v>0.5572170025805363</v>
      </c>
      <c r="Y2762" s="21">
        <v>-1.0000000000000011</v>
      </c>
      <c r="Z2762" s="21">
        <v>-1.0000000000000011</v>
      </c>
      <c r="AA2762" s="21">
        <v>54.55404103837202</v>
      </c>
      <c r="AB2762" s="21">
        <v>3.6970610092050646E-2</v>
      </c>
      <c r="AC2762" s="21">
        <v>0.12891758546099311</v>
      </c>
      <c r="AD2762" s="21">
        <v>0.48785611100916892</v>
      </c>
      <c r="AE2762" s="21">
        <v>32.687215328110653</v>
      </c>
      <c r="AF2762" s="21">
        <v>-1.0000000000000011</v>
      </c>
      <c r="AG2762" s="21">
        <v>-1.0000000000000011</v>
      </c>
      <c r="AH2762" s="21">
        <v>-1.0000000000000011</v>
      </c>
      <c r="AI2762" s="21">
        <v>0</v>
      </c>
      <c r="AJ2762" s="21">
        <v>-2.2589366251864376E-2</v>
      </c>
      <c r="AK2762" s="21">
        <v>-8.2999461151637394E-2</v>
      </c>
      <c r="AL2762" s="21">
        <v>1.0420980161099443E-2</v>
      </c>
      <c r="AM2762" s="21">
        <v>0.63114864962888151</v>
      </c>
      <c r="AN2762" s="21">
        <v>-8.7919456999101288E-3</v>
      </c>
      <c r="AO2762" s="21">
        <v>15.363718934963849</v>
      </c>
      <c r="AP2762" s="21">
        <v>-0.16769374169225615</v>
      </c>
      <c r="AQ2762" s="21">
        <v>29.035339341659391</v>
      </c>
      <c r="AR2762" s="21">
        <v>0.65665487539025558</v>
      </c>
      <c r="AS2762" s="21">
        <v>0.69567421888299441</v>
      </c>
      <c r="AT2762" s="21">
        <v>-1.0000000000000011</v>
      </c>
      <c r="AU2762" s="21">
        <v>-1.0000000000000011</v>
      </c>
      <c r="AV2762" s="21">
        <v>1.467145140687107</v>
      </c>
      <c r="AW2762" s="21">
        <v>67.680891864387604</v>
      </c>
      <c r="AX2762" s="21">
        <v>65.421955239201182</v>
      </c>
      <c r="AY2762" s="21">
        <v>-0.10050429103998787</v>
      </c>
      <c r="AZ2762" s="21">
        <v>-49.818156236527422</v>
      </c>
      <c r="BA2762" s="26">
        <v>1312.124295904084</v>
      </c>
    </row>
    <row r="2763" spans="1:100" x14ac:dyDescent="0.25">
      <c r="A2763">
        <v>6022</v>
      </c>
      <c r="B2763" t="s">
        <v>3027</v>
      </c>
      <c r="C2763" s="26">
        <v>3</v>
      </c>
      <c r="D2763" s="21">
        <v>5.3267405904818714</v>
      </c>
      <c r="E2763" s="21">
        <v>7.6272736954032333E-2</v>
      </c>
      <c r="F2763" s="21">
        <v>-0.14029728614564457</v>
      </c>
      <c r="G2763" s="21">
        <v>-0.10913128729339559</v>
      </c>
      <c r="H2763" s="21">
        <v>0.43730795918171439</v>
      </c>
      <c r="I2763" s="21">
        <v>0</v>
      </c>
      <c r="J2763" s="21">
        <v>26.23847755090285</v>
      </c>
      <c r="K2763" s="21">
        <v>0.43730795918171439</v>
      </c>
      <c r="L2763" s="21">
        <v>-0.99999999999999878</v>
      </c>
      <c r="M2763" s="21">
        <v>-0.99999999999999878</v>
      </c>
      <c r="N2763" s="21">
        <v>8.7461591836342851</v>
      </c>
      <c r="O2763" s="21">
        <v>31.456086854091335</v>
      </c>
      <c r="P2763" s="21">
        <v>-0.59455814130842288</v>
      </c>
      <c r="Q2763" s="21">
        <v>-0.19375935737301175</v>
      </c>
      <c r="R2763" s="21">
        <v>-0.1719901952866886</v>
      </c>
      <c r="S2763" s="21">
        <v>0.33333333333333304</v>
      </c>
      <c r="T2763" s="21">
        <v>0.26826874191928113</v>
      </c>
      <c r="U2763" s="21">
        <v>6.719068034809457E-2</v>
      </c>
      <c r="V2763" s="21">
        <v>-2.9939918620616346E-2</v>
      </c>
      <c r="W2763" s="21">
        <v>8.0617951119351119</v>
      </c>
      <c r="X2763" s="21">
        <v>0.20285878872924679</v>
      </c>
      <c r="Y2763" s="21">
        <v>-0.99999999999999878</v>
      </c>
      <c r="Z2763" s="21">
        <v>-0.99999999999999878</v>
      </c>
      <c r="AA2763" s="21">
        <v>-0.75226077117444845</v>
      </c>
      <c r="AB2763" s="21">
        <v>-0.24946869489835333</v>
      </c>
      <c r="AC2763" s="21">
        <v>2.6316393897228955E-2</v>
      </c>
      <c r="AD2763" s="21">
        <v>5.0310987244666844E-2</v>
      </c>
      <c r="AE2763" s="21">
        <v>-8.6420656878228606</v>
      </c>
      <c r="AF2763" s="21">
        <v>-0.99999999999999878</v>
      </c>
      <c r="AG2763" s="21">
        <v>-0.99999999999999878</v>
      </c>
      <c r="AH2763" s="21">
        <v>-0.99999999999999878</v>
      </c>
      <c r="AI2763" s="21">
        <v>0</v>
      </c>
      <c r="AJ2763" s="21">
        <v>-2.9939918620616346E-2</v>
      </c>
      <c r="AK2763" s="21">
        <v>8.5952049546655557E-2</v>
      </c>
      <c r="AL2763" s="21">
        <v>-9.2459827245315637E-2</v>
      </c>
      <c r="AM2763" s="21">
        <v>9.9358233592874962E-2</v>
      </c>
      <c r="AN2763" s="21">
        <v>-9.8651065875066217E-3</v>
      </c>
      <c r="AO2763" s="21">
        <v>2.9137160875551529</v>
      </c>
      <c r="AP2763" s="21">
        <v>-0.70892680091424354</v>
      </c>
      <c r="AQ2763" s="21">
        <v>34.300272662837976</v>
      </c>
      <c r="AR2763" s="21">
        <v>0.63885283698009254</v>
      </c>
      <c r="AS2763" s="21">
        <v>0.64016674791096151</v>
      </c>
      <c r="AT2763" s="21">
        <v>-0.99999999999999878</v>
      </c>
      <c r="AU2763" s="21">
        <v>-0.99999999999999878</v>
      </c>
      <c r="AV2763" s="21">
        <v>-0.28112148258008424</v>
      </c>
      <c r="AW2763" s="21">
        <v>29.994899282002653</v>
      </c>
      <c r="AX2763" s="21">
        <v>27.000907419941012</v>
      </c>
      <c r="AY2763" s="21">
        <v>0.34747198559560766</v>
      </c>
      <c r="AZ2763" s="21">
        <v>-13.111794518830873</v>
      </c>
      <c r="BA2763" s="26">
        <v>1418.2767135670535</v>
      </c>
      <c r="CU2763" t="e">
        <v>#N/A</v>
      </c>
      <c r="CV2763" t="e">
        <v>#N/A</v>
      </c>
    </row>
    <row r="2764" spans="1:100" x14ac:dyDescent="0.25">
      <c r="A2764">
        <v>6023</v>
      </c>
      <c r="B2764" t="s">
        <v>3028</v>
      </c>
      <c r="C2764" s="26">
        <v>3</v>
      </c>
      <c r="D2764" s="21">
        <v>4.9954139566852982</v>
      </c>
      <c r="E2764" s="21">
        <v>2.3319909054414154E-5</v>
      </c>
      <c r="F2764" s="21">
        <v>0.31581228449785115</v>
      </c>
      <c r="G2764" s="21">
        <v>0.31581228449785115</v>
      </c>
      <c r="H2764" s="21">
        <v>0.12357452389996867</v>
      </c>
      <c r="I2764" s="21">
        <v>0</v>
      </c>
      <c r="J2764" s="21">
        <v>7.4144714339981244</v>
      </c>
      <c r="K2764" s="21">
        <v>0.12357452389996867</v>
      </c>
      <c r="L2764" s="21">
        <v>-0.999999999999999</v>
      </c>
      <c r="M2764" s="21">
        <v>-0.999999999999999</v>
      </c>
      <c r="N2764" s="21">
        <v>2.4714904779993736</v>
      </c>
      <c r="O2764" s="21">
        <v>12.725697675181273</v>
      </c>
      <c r="P2764" s="21">
        <v>-4.1540287438755735E-2</v>
      </c>
      <c r="Q2764" s="21">
        <v>-0.40359640968393962</v>
      </c>
      <c r="R2764" s="21">
        <v>-0.19351374351310974</v>
      </c>
      <c r="S2764" s="21">
        <v>0.24210461752165782</v>
      </c>
      <c r="T2764" s="21">
        <v>0.37159080916724846</v>
      </c>
      <c r="U2764" s="21">
        <v>0.24161369089496432</v>
      </c>
      <c r="V2764" s="21">
        <v>1.4119098367492708E-2</v>
      </c>
      <c r="W2764" s="21">
        <v>29.834147682055772</v>
      </c>
      <c r="X2764" s="21">
        <v>1.5820571595050026</v>
      </c>
      <c r="Y2764" s="21">
        <v>-0.999999999999999</v>
      </c>
      <c r="Z2764" s="21">
        <v>-0.999999999999999</v>
      </c>
      <c r="AA2764" s="21">
        <v>43.73087043704686</v>
      </c>
      <c r="AB2764" s="21">
        <v>0.12774434407582033</v>
      </c>
      <c r="AC2764" s="21">
        <v>0.10006027132725537</v>
      </c>
      <c r="AD2764" s="21">
        <v>5.4000114567007901E-2</v>
      </c>
      <c r="AE2764" s="21">
        <v>14.090236498504181</v>
      </c>
      <c r="AF2764" s="21">
        <v>-0.999999999999999</v>
      </c>
      <c r="AG2764" s="21">
        <v>-0.999999999999999</v>
      </c>
      <c r="AH2764" s="21">
        <v>-0.999999999999999</v>
      </c>
      <c r="AI2764" s="21">
        <v>0</v>
      </c>
      <c r="AJ2764" s="21">
        <v>1.4119098367492708E-2</v>
      </c>
      <c r="AK2764" s="21">
        <v>4.5022031636937264E-2</v>
      </c>
      <c r="AL2764" s="21">
        <v>4.9106367832931888E-2</v>
      </c>
      <c r="AM2764" s="21">
        <v>0.24303633674547476</v>
      </c>
      <c r="AN2764" s="21">
        <v>-2.5657551613353782E-2</v>
      </c>
      <c r="AO2764" s="21">
        <v>6.301018576821555</v>
      </c>
      <c r="AP2764" s="21">
        <v>-0.39590695116918551</v>
      </c>
      <c r="AQ2764" s="21">
        <v>37.248619116053931</v>
      </c>
      <c r="AR2764" s="21">
        <v>0.86942821595136333</v>
      </c>
      <c r="AS2764" s="21">
        <v>1.7056316834049714</v>
      </c>
      <c r="AT2764" s="21">
        <v>-0.999999999999999</v>
      </c>
      <c r="AU2764" s="21">
        <v>-0.999999999999999</v>
      </c>
      <c r="AV2764" s="21">
        <v>0.12229854098474149</v>
      </c>
      <c r="AW2764" s="21">
        <v>56.060661161058924</v>
      </c>
      <c r="AX2764" s="21">
        <v>57.472570997808198</v>
      </c>
      <c r="AY2764" s="21">
        <v>0.20356649782077671</v>
      </c>
      <c r="AZ2764" s="21">
        <v>23.756172040858125</v>
      </c>
      <c r="BA2764" s="26">
        <v>1428.2994453394595</v>
      </c>
      <c r="CU2764" t="e">
        <v>#N/A</v>
      </c>
      <c r="CV2764" t="e">
        <v>#N/A</v>
      </c>
    </row>
    <row r="2765" spans="1:100" x14ac:dyDescent="0.25">
      <c r="A2765">
        <v>6024</v>
      </c>
      <c r="B2765" t="s">
        <v>3029</v>
      </c>
      <c r="C2765" s="26">
        <v>3</v>
      </c>
      <c r="D2765" s="21">
        <v>5.1996346863293814</v>
      </c>
      <c r="E2765" s="21">
        <v>3.7409663508623688E-3</v>
      </c>
      <c r="F2765" s="21">
        <v>0.41391081948539826</v>
      </c>
      <c r="G2765" s="21">
        <v>0.41257887357126627</v>
      </c>
      <c r="H2765" s="21">
        <v>0.35461790832803164</v>
      </c>
      <c r="I2765" s="21">
        <v>0</v>
      </c>
      <c r="J2765" s="21">
        <v>21.277074499681895</v>
      </c>
      <c r="K2765" s="21">
        <v>0.35461790832803164</v>
      </c>
      <c r="L2765" s="21">
        <v>-0.99999999999999856</v>
      </c>
      <c r="M2765" s="21">
        <v>-0.99999999999999856</v>
      </c>
      <c r="N2765" s="21">
        <v>7.0923581665606319</v>
      </c>
      <c r="O2765" s="21">
        <v>26.889288059582519</v>
      </c>
      <c r="P2765" s="21">
        <v>1.4801749325531186</v>
      </c>
      <c r="Q2765" s="21">
        <v>-0.21025913471329699</v>
      </c>
      <c r="R2765" s="21">
        <v>6.1764864654831955E-3</v>
      </c>
      <c r="S2765" s="21">
        <v>0.33983505644010481</v>
      </c>
      <c r="T2765" s="21">
        <v>0.3522077607186247</v>
      </c>
      <c r="U2765" s="21">
        <v>0.18351393187253251</v>
      </c>
      <c r="V2765" s="21">
        <v>-3.8222047845987955E-2</v>
      </c>
      <c r="W2765" s="21">
        <v>19.308671714289705</v>
      </c>
      <c r="X2765" s="21">
        <v>0.86034588518997157</v>
      </c>
      <c r="Y2765" s="21">
        <v>-0.99999999999999856</v>
      </c>
      <c r="Z2765" s="21">
        <v>-0.99999999999999856</v>
      </c>
      <c r="AA2765" s="21">
        <v>55.882496724253208</v>
      </c>
      <c r="AB2765" s="21">
        <v>0.32685021737519121</v>
      </c>
      <c r="AC2765" s="21">
        <v>8.4063084869315852E-2</v>
      </c>
      <c r="AD2765" s="21">
        <v>0.32043966822545383</v>
      </c>
      <c r="AE2765" s="21">
        <v>36.567648523498022</v>
      </c>
      <c r="AF2765" s="21">
        <v>-0.99999999999999856</v>
      </c>
      <c r="AG2765" s="21">
        <v>-0.99999999999999856</v>
      </c>
      <c r="AH2765" s="21">
        <v>-0.99999999999999856</v>
      </c>
      <c r="AI2765" s="21">
        <v>0</v>
      </c>
      <c r="AJ2765" s="21">
        <v>-3.8222047845987955E-2</v>
      </c>
      <c r="AK2765" s="21">
        <v>1.0140680708747865E-2</v>
      </c>
      <c r="AL2765" s="21">
        <v>0.28188289210724871</v>
      </c>
      <c r="AM2765" s="21">
        <v>0.22430236896242478</v>
      </c>
      <c r="AN2765" s="21">
        <v>1.1289303099183796</v>
      </c>
      <c r="AO2765" s="21">
        <v>5.6582626276043566</v>
      </c>
      <c r="AP2765" s="21">
        <v>29.632672208495734</v>
      </c>
      <c r="AQ2765" s="21">
        <v>40.585746213971575</v>
      </c>
      <c r="AR2765" s="21">
        <v>0.83733470118527398</v>
      </c>
      <c r="AS2765" s="21">
        <v>1.2149637935180024</v>
      </c>
      <c r="AT2765" s="21">
        <v>-0.99999999999999856</v>
      </c>
      <c r="AU2765" s="21">
        <v>-0.99999999999999856</v>
      </c>
      <c r="AV2765" s="21">
        <v>0.41875536003674951</v>
      </c>
      <c r="AW2765" s="21">
        <v>112.40445699233153</v>
      </c>
      <c r="AX2765" s="21">
        <v>108.58225220773268</v>
      </c>
      <c r="AY2765" s="21">
        <v>0.26214818884500435</v>
      </c>
      <c r="AZ2765" s="21">
        <v>58.02802139411002</v>
      </c>
      <c r="BA2765" s="26">
        <v>1520.4179762073093</v>
      </c>
    </row>
    <row r="2766" spans="1:100" x14ac:dyDescent="0.25">
      <c r="A2766">
        <v>6025</v>
      </c>
      <c r="B2766" t="s">
        <v>3030</v>
      </c>
      <c r="C2766" s="26">
        <v>3</v>
      </c>
      <c r="D2766" s="21">
        <v>3.0484512287927616</v>
      </c>
      <c r="E2766" s="21">
        <v>0.63962477318867483</v>
      </c>
      <c r="F2766" s="21">
        <v>4.7544953804024216E-2</v>
      </c>
      <c r="G2766" s="21">
        <v>0.22141929689763148</v>
      </c>
      <c r="H2766" s="21">
        <v>0.12841214841374943</v>
      </c>
      <c r="I2766" s="21">
        <v>0</v>
      </c>
      <c r="J2766" s="21">
        <v>7.7047289048249628</v>
      </c>
      <c r="K2766" s="21">
        <v>0.12841214841374943</v>
      </c>
      <c r="L2766" s="21">
        <v>-0.99999999999999978</v>
      </c>
      <c r="M2766" s="21">
        <v>-0.99999999999999978</v>
      </c>
      <c r="N2766" s="21">
        <v>2.5682429682749892</v>
      </c>
      <c r="O2766" s="21">
        <v>10.974599430515362</v>
      </c>
      <c r="P2766" s="21">
        <v>1.261989233912171</v>
      </c>
      <c r="Q2766" s="21">
        <v>-0.78640762164304956</v>
      </c>
      <c r="R2766" s="21">
        <v>-8.8423651361448002E-2</v>
      </c>
      <c r="S2766" s="21">
        <v>0.3333333333333332</v>
      </c>
      <c r="T2766" s="21">
        <v>0.40804654419633019</v>
      </c>
      <c r="U2766" s="21">
        <v>0.22166228655045553</v>
      </c>
      <c r="V2766" s="21">
        <v>0</v>
      </c>
      <c r="W2766" s="21">
        <v>33.385200626654786</v>
      </c>
      <c r="X2766" s="21">
        <v>1.5739891034016733</v>
      </c>
      <c r="Y2766" s="21">
        <v>-0.99999999999999978</v>
      </c>
      <c r="Z2766" s="21">
        <v>-0.99999999999999978</v>
      </c>
      <c r="AA2766" s="21">
        <v>75.771039837545644</v>
      </c>
      <c r="AB2766" s="21">
        <v>0.50828977122254559</v>
      </c>
      <c r="AC2766" s="21">
        <v>0.2976337479693445</v>
      </c>
      <c r="AD2766" s="21">
        <v>4.3561738053155989E-2</v>
      </c>
      <c r="AE2766" s="21">
        <v>42.474262862252303</v>
      </c>
      <c r="AF2766" s="21">
        <v>-0.99999999999999978</v>
      </c>
      <c r="AG2766" s="21">
        <v>-0.99999999999999978</v>
      </c>
      <c r="AH2766" s="21">
        <v>-0.99999999999999978</v>
      </c>
      <c r="AI2766" s="21">
        <v>0</v>
      </c>
      <c r="AJ2766" s="21">
        <v>0</v>
      </c>
      <c r="AK2766" s="21">
        <v>0.17912853604805443</v>
      </c>
      <c r="AL2766" s="21">
        <v>0.11990274264509797</v>
      </c>
      <c r="AM2766" s="21">
        <v>-0.35335081949846692</v>
      </c>
      <c r="AN2766" s="21">
        <v>0.27372334936857767</v>
      </c>
      <c r="AO2766" s="21">
        <v>-7.9381278072214041</v>
      </c>
      <c r="AP2766" s="21">
        <v>7.4425974474399332</v>
      </c>
      <c r="AQ2766" s="21">
        <v>41.089929531479754</v>
      </c>
      <c r="AR2766" s="21">
        <v>0.96304216408011878</v>
      </c>
      <c r="AS2766" s="21">
        <v>1.7024012518154239</v>
      </c>
      <c r="AT2766" s="21">
        <v>-0.99999999999999978</v>
      </c>
      <c r="AU2766" s="21">
        <v>-0.99999999999999978</v>
      </c>
      <c r="AV2766" s="21">
        <v>0.13299564553618354</v>
      </c>
      <c r="AW2766" s="21">
        <v>94.188236715500949</v>
      </c>
      <c r="AX2766" s="21">
        <v>94.188236715500949</v>
      </c>
      <c r="AY2766" s="21">
        <v>0.35178103855208298</v>
      </c>
      <c r="AZ2766" s="21">
        <v>39.826874245493975</v>
      </c>
      <c r="BA2766" s="26">
        <v>1463.3629225552661</v>
      </c>
    </row>
    <row r="2767" spans="1:100" x14ac:dyDescent="0.25">
      <c r="A2767">
        <v>6026</v>
      </c>
      <c r="B2767" t="s">
        <v>3031</v>
      </c>
      <c r="C2767" s="26">
        <v>3</v>
      </c>
      <c r="D2767" s="21">
        <v>4.9136392766332042</v>
      </c>
      <c r="E2767" s="21">
        <v>0</v>
      </c>
      <c r="F2767" s="21">
        <v>-6.8178541875119333E-2</v>
      </c>
      <c r="G2767" s="21">
        <v>-6.8178541875119333E-2</v>
      </c>
      <c r="H2767" s="21">
        <v>0.44997875421793659</v>
      </c>
      <c r="I2767" s="21">
        <v>0</v>
      </c>
      <c r="J2767" s="21">
        <v>26.998725253076188</v>
      </c>
      <c r="K2767" s="21">
        <v>0.44997875421793659</v>
      </c>
      <c r="L2767" s="21">
        <v>-1.0000000000000004</v>
      </c>
      <c r="M2767" s="21">
        <v>-1.0000000000000004</v>
      </c>
      <c r="N2767" s="21">
        <v>8.9995750843587299</v>
      </c>
      <c r="O2767" s="21">
        <v>31.844185987834273</v>
      </c>
      <c r="P2767" s="21">
        <v>3.618402338316562E-2</v>
      </c>
      <c r="Q2767" s="21">
        <v>0.23505387146897927</v>
      </c>
      <c r="R2767" s="21">
        <v>9.9933283122786275E-3</v>
      </c>
      <c r="S2767" s="21">
        <v>0.33333333333333331</v>
      </c>
      <c r="T2767" s="21">
        <v>0.37777742504139317</v>
      </c>
      <c r="U2767" s="21">
        <v>0.47953262045171702</v>
      </c>
      <c r="V2767" s="21">
        <v>0</v>
      </c>
      <c r="W2767" s="21">
        <v>29.626584984340287</v>
      </c>
      <c r="X2767" s="21">
        <v>2.1688322629901657</v>
      </c>
      <c r="Y2767" s="21">
        <v>-1.0000000000000004</v>
      </c>
      <c r="Z2767" s="21">
        <v>-1.0000000000000004</v>
      </c>
      <c r="AA2767" s="21">
        <v>104.16798707767448</v>
      </c>
      <c r="AB2767" s="21">
        <v>0.42821607753397273</v>
      </c>
      <c r="AC2767" s="21">
        <v>0.57298072618769291</v>
      </c>
      <c r="AD2767" s="21">
        <v>0.48943137157877314</v>
      </c>
      <c r="AE2767" s="21">
        <v>74.531408765021908</v>
      </c>
      <c r="AF2767" s="21">
        <v>-1.0000000000000004</v>
      </c>
      <c r="AG2767" s="21">
        <v>-1.0000000000000004</v>
      </c>
      <c r="AH2767" s="21">
        <v>-1.0000000000000004</v>
      </c>
      <c r="AI2767" s="21">
        <v>0</v>
      </c>
      <c r="AJ2767" s="21">
        <v>0</v>
      </c>
      <c r="AK2767" s="21">
        <v>0.36154674659520847</v>
      </c>
      <c r="AL2767" s="21">
        <v>6.6240777962365369E-2</v>
      </c>
      <c r="AM2767" s="21">
        <v>-4.1372747331878436E-2</v>
      </c>
      <c r="AN2767" s="21">
        <v>4.7034247501693174E-2</v>
      </c>
      <c r="AO2767" s="21">
        <v>0.7734150496790827</v>
      </c>
      <c r="AP2767" s="21">
        <v>1.5070600773541567</v>
      </c>
      <c r="AQ2767" s="21">
        <v>56.625310237416485</v>
      </c>
      <c r="AR2767" s="21">
        <v>1.1906433788264434</v>
      </c>
      <c r="AS2767" s="21">
        <v>2.6188110172081012</v>
      </c>
      <c r="AT2767" s="21">
        <v>-1.0000000000000004</v>
      </c>
      <c r="AU2767" s="21">
        <v>-1.0000000000000004</v>
      </c>
      <c r="AV2767" s="21">
        <v>-5.8185213562840662E-2</v>
      </c>
      <c r="AW2767" s="21">
        <v>137.5192331428629</v>
      </c>
      <c r="AX2767" s="21">
        <v>137.5192331428629</v>
      </c>
      <c r="AY2767" s="21">
        <v>0.64101343263492372</v>
      </c>
      <c r="AZ2767" s="21">
        <v>66.994280222397549</v>
      </c>
      <c r="BA2767" s="26">
        <v>1530.7555415999504</v>
      </c>
    </row>
    <row r="2768" spans="1:100" x14ac:dyDescent="0.25">
      <c r="A2768">
        <v>6027</v>
      </c>
      <c r="B2768" t="s">
        <v>3032</v>
      </c>
      <c r="C2768" s="26">
        <v>2</v>
      </c>
      <c r="D2768" s="21">
        <v>4.5866959011895165</v>
      </c>
      <c r="E2768" s="21">
        <v>0.18986824142295108</v>
      </c>
      <c r="F2768" s="21">
        <v>0.54972993929183445</v>
      </c>
      <c r="G2768" s="21">
        <v>0.55989318403484445</v>
      </c>
      <c r="H2768" s="21">
        <v>0.16805798872772559</v>
      </c>
      <c r="I2768" s="21">
        <v>0</v>
      </c>
      <c r="J2768" s="21">
        <v>10.083479323663536</v>
      </c>
      <c r="K2768" s="21">
        <v>0.16805798872772559</v>
      </c>
      <c r="L2768" s="21">
        <v>-1</v>
      </c>
      <c r="M2768" s="21">
        <v>-1</v>
      </c>
      <c r="N2768" s="21">
        <v>3.3611597745545114</v>
      </c>
      <c r="O2768" s="21">
        <v>14.318967402801068</v>
      </c>
      <c r="P2768" s="21">
        <v>1.1293594367846034</v>
      </c>
      <c r="Q2768" s="21">
        <v>2.9278652257475652</v>
      </c>
      <c r="R2768" s="21">
        <v>0.96314510617739768</v>
      </c>
      <c r="S2768" s="21">
        <v>0.34626953288481194</v>
      </c>
      <c r="T2768" s="21">
        <v>0.35103220838339111</v>
      </c>
      <c r="U2768" s="21">
        <v>0.16040407919436028</v>
      </c>
      <c r="V2768" s="21">
        <v>1.1579019815249546E-2</v>
      </c>
      <c r="W2768" s="21">
        <v>29.542591236786752</v>
      </c>
      <c r="X2768" s="21">
        <v>1.1863837627185323</v>
      </c>
      <c r="Y2768" s="21">
        <v>-1</v>
      </c>
      <c r="Z2768" s="21">
        <v>-1</v>
      </c>
      <c r="AA2768" s="21">
        <v>53.171357742475536</v>
      </c>
      <c r="AB2768" s="21">
        <v>0.21028545763591833</v>
      </c>
      <c r="AC2768" s="21">
        <v>0.21053432564669805</v>
      </c>
      <c r="AD2768" s="21">
        <v>0.20514520461227639</v>
      </c>
      <c r="AE2768" s="21">
        <v>26.176456936201177</v>
      </c>
      <c r="AF2768" s="21">
        <v>-1</v>
      </c>
      <c r="AG2768" s="21">
        <v>-1</v>
      </c>
      <c r="AH2768" s="21">
        <v>-1</v>
      </c>
      <c r="AI2768" s="21">
        <v>6.0822348219648336E-3</v>
      </c>
      <c r="AJ2768" s="21">
        <v>1.1579019815249546E-2</v>
      </c>
      <c r="AK2768" s="21">
        <v>-2.143175300429942E-2</v>
      </c>
      <c r="AL2768" s="21">
        <v>0.19325970999354675</v>
      </c>
      <c r="AM2768" s="21">
        <v>-3.3307652275354191E-2</v>
      </c>
      <c r="AN2768" s="21">
        <v>0.21674851249040794</v>
      </c>
      <c r="AO2768" s="21">
        <v>-0.46112403062459428</v>
      </c>
      <c r="AP2768" s="21">
        <v>5.9062853209471751</v>
      </c>
      <c r="AQ2768" s="21">
        <v>35.072771257449297</v>
      </c>
      <c r="AR2768" s="21">
        <v>0.81748414260364088</v>
      </c>
      <c r="AS2768" s="21">
        <v>1.2850902669551831</v>
      </c>
      <c r="AT2768" s="21">
        <v>-1</v>
      </c>
      <c r="AU2768" s="21">
        <v>-1</v>
      </c>
      <c r="AV2768" s="21">
        <v>1.3298486831836269</v>
      </c>
      <c r="AW2768" s="21">
        <v>66.719778147473448</v>
      </c>
      <c r="AX2768" s="21">
        <v>66.989594975747949</v>
      </c>
      <c r="AY2768" s="21">
        <v>0.25829374055415982</v>
      </c>
      <c r="AZ2768" s="21">
        <v>16.052378022840976</v>
      </c>
      <c r="BA2768" s="26">
        <v>1449.3302807999075</v>
      </c>
    </row>
    <row r="2769" spans="1:100" x14ac:dyDescent="0.25">
      <c r="A2769">
        <v>6028</v>
      </c>
      <c r="B2769" t="s">
        <v>3033</v>
      </c>
      <c r="C2769" s="26">
        <v>3</v>
      </c>
      <c r="D2769" s="21">
        <v>3.0315942348108598</v>
      </c>
      <c r="E2769" s="21">
        <v>1.3624343762232436E-3</v>
      </c>
      <c r="F2769" s="21">
        <v>0.15565684061895069</v>
      </c>
      <c r="G2769" s="21">
        <v>0.15565684061895069</v>
      </c>
      <c r="H2769" s="21">
        <v>8.8042277841894209E-2</v>
      </c>
      <c r="I2769" s="21">
        <v>0</v>
      </c>
      <c r="J2769" s="21">
        <v>5.2825366705136538</v>
      </c>
      <c r="K2769" s="21">
        <v>8.8042277841894209E-2</v>
      </c>
      <c r="L2769" s="21">
        <v>-1.0000000000000011</v>
      </c>
      <c r="M2769" s="21">
        <v>-1.0000000000000011</v>
      </c>
      <c r="N2769" s="21">
        <v>1.760845556837884</v>
      </c>
      <c r="O2769" s="21">
        <v>8.4697877459434618</v>
      </c>
      <c r="P2769" s="21">
        <v>-5.530087247120551E-3</v>
      </c>
      <c r="Q2769" s="21">
        <v>2.4675066937504182</v>
      </c>
      <c r="R2769" s="21">
        <v>0.85434292097322417</v>
      </c>
      <c r="S2769" s="21">
        <v>0.33333333333333359</v>
      </c>
      <c r="T2769" s="21">
        <v>0.1664691226192993</v>
      </c>
      <c r="U2769" s="21">
        <v>-3.4811433151382687E-2</v>
      </c>
      <c r="V2769" s="21">
        <v>0</v>
      </c>
      <c r="W2769" s="21">
        <v>15.077949798374256</v>
      </c>
      <c r="X2769" s="21">
        <v>8.7185463414098968E-2</v>
      </c>
      <c r="Y2769" s="21">
        <v>-1.0000000000000011</v>
      </c>
      <c r="Z2769" s="21">
        <v>-1.0000000000000011</v>
      </c>
      <c r="AA2769" s="21">
        <v>34.683326993798083</v>
      </c>
      <c r="AB2769" s="21">
        <v>0.2049648258565207</v>
      </c>
      <c r="AC2769" s="21">
        <v>2.9912083935395257E-2</v>
      </c>
      <c r="AD2769" s="21">
        <v>0.14014377569709693</v>
      </c>
      <c r="AE2769" s="21">
        <v>18.751034274450646</v>
      </c>
      <c r="AF2769" s="21">
        <v>-1.0000000000000011</v>
      </c>
      <c r="AG2769" s="21">
        <v>-1.0000000000000011</v>
      </c>
      <c r="AH2769" s="21">
        <v>-1.0000000000000011</v>
      </c>
      <c r="AI2769" s="21">
        <v>-7.301626899776141E-3</v>
      </c>
      <c r="AJ2769" s="21">
        <v>0</v>
      </c>
      <c r="AK2769" s="21">
        <v>-0.16269081912885558</v>
      </c>
      <c r="AL2769" s="21">
        <v>6.4208925740403169E-2</v>
      </c>
      <c r="AM2769" s="21">
        <v>0.18588181215993543</v>
      </c>
      <c r="AN2769" s="21">
        <v>-0.2617152008302091</v>
      </c>
      <c r="AO2769" s="21">
        <v>3.8335912083541053</v>
      </c>
      <c r="AP2769" s="21">
        <v>-6.2218353920532126</v>
      </c>
      <c r="AQ2769" s="21">
        <v>20.360486468887881</v>
      </c>
      <c r="AR2769" s="21">
        <v>0.46499102280125004</v>
      </c>
      <c r="AS2769" s="21">
        <v>0.17522774125599289</v>
      </c>
      <c r="AT2769" s="21">
        <v>-1.0000000000000011</v>
      </c>
      <c r="AU2769" s="21">
        <v>-1.0000000000000011</v>
      </c>
      <c r="AV2769" s="21">
        <v>1.0099997615921747</v>
      </c>
      <c r="AW2769" s="21">
        <v>36.93127934768836</v>
      </c>
      <c r="AX2769" s="21">
        <v>36.785246809692836</v>
      </c>
      <c r="AY2769" s="21">
        <v>0.16820088352410387</v>
      </c>
      <c r="AZ2769" s="21">
        <v>-2.6879545000574385</v>
      </c>
      <c r="BA2769" s="26">
        <v>1378.6058291197623</v>
      </c>
    </row>
    <row r="2770" spans="1:100" x14ac:dyDescent="0.25">
      <c r="A2770">
        <v>6029</v>
      </c>
      <c r="B2770" t="s">
        <v>3034</v>
      </c>
      <c r="C2770" s="26">
        <v>3</v>
      </c>
      <c r="D2770" s="21">
        <v>8.3457452829959478E-2</v>
      </c>
      <c r="E2770" s="21">
        <v>-0.11404017263987389</v>
      </c>
      <c r="F2770" s="21">
        <v>0.12867866973355885</v>
      </c>
      <c r="G2770" s="21">
        <v>9.8427394665206724E-2</v>
      </c>
      <c r="H2770" s="21">
        <v>-0.16989810839838648</v>
      </c>
      <c r="I2770" s="21">
        <v>0</v>
      </c>
      <c r="J2770" s="21">
        <v>-10.193886503903192</v>
      </c>
      <c r="K2770" s="21">
        <v>-0.16989810839838648</v>
      </c>
      <c r="L2770" s="21">
        <v>-1.0000000000000002</v>
      </c>
      <c r="M2770" s="21">
        <v>-1.0000000000000002</v>
      </c>
      <c r="N2770" s="21">
        <v>-3.3979621679677305</v>
      </c>
      <c r="O2770" s="21">
        <v>-10.012001656408019</v>
      </c>
      <c r="P2770" s="21">
        <v>0.91218171437636109</v>
      </c>
      <c r="Q2770" s="21">
        <v>-0.21831836156302392</v>
      </c>
      <c r="R2770" s="21">
        <v>-9.6578625364808962E-2</v>
      </c>
      <c r="S2770" s="21">
        <v>0.33333333333333337</v>
      </c>
      <c r="T2770" s="21">
        <v>8.4894917794219538E-2</v>
      </c>
      <c r="U2770" s="21">
        <v>-7.7525753997370855E-2</v>
      </c>
      <c r="V2770" s="21">
        <v>0</v>
      </c>
      <c r="W2770" s="21">
        <v>20.424024221142741</v>
      </c>
      <c r="X2770" s="21">
        <v>2.2767143569511275E-2</v>
      </c>
      <c r="Y2770" s="21">
        <v>-1.0000000000000002</v>
      </c>
      <c r="Z2770" s="21">
        <v>-1.0000000000000002</v>
      </c>
      <c r="AA2770" s="21">
        <v>15.121665322482821</v>
      </c>
      <c r="AB2770" s="21">
        <v>-6.8085776621685523E-2</v>
      </c>
      <c r="AC2770" s="21">
        <v>9.6329064093337136E-2</v>
      </c>
      <c r="AD2770" s="21">
        <v>-0.13235889293755382</v>
      </c>
      <c r="AE2770" s="21">
        <v>-5.2057802732951135</v>
      </c>
      <c r="AF2770" s="21">
        <v>-1.0000000000000002</v>
      </c>
      <c r="AG2770" s="21">
        <v>-1.0000000000000002</v>
      </c>
      <c r="AH2770" s="21">
        <v>-1.0000000000000002</v>
      </c>
      <c r="AI2770" s="21">
        <v>0</v>
      </c>
      <c r="AJ2770" s="21">
        <v>0</v>
      </c>
      <c r="AK2770" s="21">
        <v>2.5399423221630132E-2</v>
      </c>
      <c r="AL2770" s="21">
        <v>0.11642749911751668</v>
      </c>
      <c r="AM2770" s="21">
        <v>0.27378675614074566</v>
      </c>
      <c r="AN2770" s="21">
        <v>-3.1695623197901042E-2</v>
      </c>
      <c r="AO2770" s="21">
        <v>6.9716660196267917</v>
      </c>
      <c r="AP2770" s="21">
        <v>-0.21025308435994294</v>
      </c>
      <c r="AQ2770" s="21">
        <v>10.230137717239549</v>
      </c>
      <c r="AR2770" s="21">
        <v>0.34070249713018191</v>
      </c>
      <c r="AS2770" s="21">
        <v>-0.14713096482887505</v>
      </c>
      <c r="AT2770" s="21">
        <v>-1.0000000000000002</v>
      </c>
      <c r="AU2770" s="21">
        <v>-1.0000000000000002</v>
      </c>
      <c r="AV2770" s="21">
        <v>1.8487693003979531E-3</v>
      </c>
      <c r="AW2770" s="21">
        <v>4.8994105817148652</v>
      </c>
      <c r="AX2770" s="21">
        <v>4.8994105817148652</v>
      </c>
      <c r="AY2770" s="21">
        <v>-4.8237739388453049E-2</v>
      </c>
      <c r="AZ2770" s="21">
        <v>-82.433372908532462</v>
      </c>
      <c r="BA2770" s="26">
        <v>1217.8938995369438</v>
      </c>
    </row>
    <row r="2771" spans="1:100" x14ac:dyDescent="0.25">
      <c r="A2771">
        <v>6032</v>
      </c>
      <c r="B2771" t="s">
        <v>1244</v>
      </c>
      <c r="C2771" s="26">
        <v>3</v>
      </c>
      <c r="D2771" s="21">
        <v>3.3063474058958748</v>
      </c>
      <c r="E2771" s="21">
        <v>0</v>
      </c>
      <c r="F2771" s="21">
        <v>-0.39444470638103435</v>
      </c>
      <c r="G2771" s="21">
        <v>-0.39444470638103435</v>
      </c>
      <c r="H2771" s="21">
        <v>0.21574282361938968</v>
      </c>
      <c r="I2771" s="21">
        <v>0</v>
      </c>
      <c r="J2771" s="21">
        <v>12.944569417163379</v>
      </c>
      <c r="K2771" s="21">
        <v>0.21574282361938968</v>
      </c>
      <c r="L2771" s="21">
        <v>-1.0000000000000009</v>
      </c>
      <c r="M2771" s="21">
        <v>-1.0000000000000009</v>
      </c>
      <c r="N2771" s="21">
        <v>4.3148564723877936</v>
      </c>
      <c r="O2771" s="21">
        <v>15.856472116678219</v>
      </c>
      <c r="P2771" s="21">
        <v>-2.1615415229637339E-2</v>
      </c>
      <c r="Q2771" s="21">
        <v>0.11348903435356208</v>
      </c>
      <c r="R2771" s="21">
        <v>5.9859288444746236E-3</v>
      </c>
      <c r="S2771" s="21">
        <v>0.33333333333333365</v>
      </c>
      <c r="T2771" s="21">
        <v>0.39063034192204954</v>
      </c>
      <c r="U2771" s="21">
        <v>-6.9240884435245828E-2</v>
      </c>
      <c r="V2771" s="21">
        <v>6.0691906399867358E-3</v>
      </c>
      <c r="W2771" s="21">
        <v>17.801966313629386</v>
      </c>
      <c r="X2771" s="21">
        <v>0.30558083837320082</v>
      </c>
      <c r="Y2771" s="21">
        <v>-1.0000000000000009</v>
      </c>
      <c r="Z2771" s="21">
        <v>-1.0000000000000009</v>
      </c>
      <c r="AA2771" s="21">
        <v>45.952801928798266</v>
      </c>
      <c r="AB2771" s="21">
        <v>0.22853626323539397</v>
      </c>
      <c r="AC2771" s="21">
        <v>0.42030073773494425</v>
      </c>
      <c r="AD2771" s="21">
        <v>-8.5940007243850453E-2</v>
      </c>
      <c r="AE2771" s="21">
        <v>28.144849686324395</v>
      </c>
      <c r="AF2771" s="21">
        <v>-1.0000000000000009</v>
      </c>
      <c r="AG2771" s="21">
        <v>-1.0000000000000009</v>
      </c>
      <c r="AH2771" s="21">
        <v>-1.0000000000000009</v>
      </c>
      <c r="AI2771" s="21">
        <v>0</v>
      </c>
      <c r="AJ2771" s="21">
        <v>6.0691906399867358E-3</v>
      </c>
      <c r="AK2771" s="21">
        <v>-0.17130433076440477</v>
      </c>
      <c r="AL2771" s="21">
        <v>-1.3492080378909171E-2</v>
      </c>
      <c r="AM2771" s="21">
        <v>0.17501614528464263</v>
      </c>
      <c r="AN2771" s="21">
        <v>-0.11943004787703784</v>
      </c>
      <c r="AO2771" s="21">
        <v>3.5188819782940421</v>
      </c>
      <c r="AP2771" s="21">
        <v>-3.0532115988204915</v>
      </c>
      <c r="AQ2771" s="21">
        <v>30.746535730792765</v>
      </c>
      <c r="AR2771" s="21">
        <v>0.6607919814601243</v>
      </c>
      <c r="AS2771" s="21">
        <v>0.52132366199259084</v>
      </c>
      <c r="AT2771" s="21">
        <v>-1.0000000000000009</v>
      </c>
      <c r="AU2771" s="21">
        <v>-1.0000000000000009</v>
      </c>
      <c r="AV2771" s="21">
        <v>-0.38845877753655977</v>
      </c>
      <c r="AW2771" s="21">
        <v>58.756062446655996</v>
      </c>
      <c r="AX2771" s="21">
        <v>59.36298151065467</v>
      </c>
      <c r="AY2771" s="21">
        <v>-4.2905865746203704E-2</v>
      </c>
      <c r="AZ2771" s="21">
        <v>-19.662828839143227</v>
      </c>
      <c r="BA2771" s="26">
        <v>1415.2807792101905</v>
      </c>
    </row>
    <row r="2772" spans="1:100" x14ac:dyDescent="0.25">
      <c r="A2772">
        <v>6033</v>
      </c>
      <c r="B2772" t="s">
        <v>3035</v>
      </c>
      <c r="C2772" s="26">
        <v>3</v>
      </c>
      <c r="D2772" s="21">
        <v>4.8306602539703283</v>
      </c>
      <c r="E2772" s="21">
        <v>-1.4235954176238585E-2</v>
      </c>
      <c r="F2772" s="21">
        <v>6.0205621156273439E-2</v>
      </c>
      <c r="G2772" s="21">
        <v>6.0205621156273439E-2</v>
      </c>
      <c r="H2772" s="21">
        <v>0.14546588820265458</v>
      </c>
      <c r="I2772" s="21">
        <v>0</v>
      </c>
      <c r="J2772" s="21">
        <v>8.7279532921592722</v>
      </c>
      <c r="K2772" s="21">
        <v>0.14546588820265458</v>
      </c>
      <c r="L2772" s="21">
        <v>-1.0000000000000004</v>
      </c>
      <c r="M2772" s="21">
        <v>-1.0000000000000004</v>
      </c>
      <c r="N2772" s="21">
        <v>2.9093177640530907</v>
      </c>
      <c r="O2772" s="21">
        <v>13.61881916728588</v>
      </c>
      <c r="P2772" s="21">
        <v>-0.16712256885229593</v>
      </c>
      <c r="Q2772" s="21">
        <v>0.80514369837018529</v>
      </c>
      <c r="R2772" s="21">
        <v>0.24186734171208543</v>
      </c>
      <c r="S2772" s="21">
        <v>0.33333333333333365</v>
      </c>
      <c r="T2772" s="21">
        <v>0.34681567763031568</v>
      </c>
      <c r="U2772" s="21">
        <v>0.22868538963662152</v>
      </c>
      <c r="V2772" s="21">
        <v>-1.1560563051974051E-2</v>
      </c>
      <c r="W2772" s="21">
        <v>30.072317973825683</v>
      </c>
      <c r="X2772" s="21">
        <v>1.3962691360042467</v>
      </c>
      <c r="Y2772" s="21">
        <v>-1.0000000000000004</v>
      </c>
      <c r="Z2772" s="21">
        <v>-1.0000000000000004</v>
      </c>
      <c r="AA2772" s="21">
        <v>74.35251339697912</v>
      </c>
      <c r="AB2772" s="21">
        <v>0.2500355454283506</v>
      </c>
      <c r="AC2772" s="21">
        <v>0.25600002375431963</v>
      </c>
      <c r="AD2772" s="21">
        <v>0.37473099244615665</v>
      </c>
      <c r="AE2772" s="21">
        <v>44.038328081441328</v>
      </c>
      <c r="AF2772" s="21">
        <v>-1.0000000000000004</v>
      </c>
      <c r="AG2772" s="21">
        <v>-1.0000000000000004</v>
      </c>
      <c r="AH2772" s="21">
        <v>-1.0000000000000004</v>
      </c>
      <c r="AI2772" s="21">
        <v>0</v>
      </c>
      <c r="AJ2772" s="21">
        <v>-1.1560563051974051E-2</v>
      </c>
      <c r="AK2772" s="21">
        <v>6.455224533421336E-2</v>
      </c>
      <c r="AL2772" s="21">
        <v>8.9816765734791651E-2</v>
      </c>
      <c r="AM2772" s="21">
        <v>-0.21368214515438633</v>
      </c>
      <c r="AN2772" s="21">
        <v>-2.7030613753637649E-3</v>
      </c>
      <c r="AO2772" s="21">
        <v>-5.019292402188591</v>
      </c>
      <c r="AP2772" s="21">
        <v>0.38150729428986402</v>
      </c>
      <c r="AQ2772" s="21">
        <v>38.800271265984954</v>
      </c>
      <c r="AR2772" s="21">
        <v>0.89727383754829648</v>
      </c>
      <c r="AS2772" s="21">
        <v>1.5417350242069012</v>
      </c>
      <c r="AT2772" s="21">
        <v>-1.0000000000000004</v>
      </c>
      <c r="AU2772" s="21">
        <v>-1.0000000000000004</v>
      </c>
      <c r="AV2772" s="21">
        <v>0.30207296286835889</v>
      </c>
      <c r="AW2772" s="21">
        <v>88.352839858554844</v>
      </c>
      <c r="AX2772" s="21">
        <v>87.196783553357449</v>
      </c>
      <c r="AY2772" s="21">
        <v>0.2372146013400166</v>
      </c>
      <c r="AZ2772" s="21">
        <v>15.567842765924384</v>
      </c>
      <c r="BA2772" s="26">
        <v>1474.2711540399155</v>
      </c>
    </row>
    <row r="2773" spans="1:100" x14ac:dyDescent="0.25">
      <c r="A2773">
        <v>6034</v>
      </c>
      <c r="B2773" t="s">
        <v>3036</v>
      </c>
      <c r="C2773" s="26">
        <v>3</v>
      </c>
      <c r="D2773" s="21">
        <v>-1.7652070906604145E-2</v>
      </c>
      <c r="E2773" s="21">
        <v>-9.6206870354444609E-3</v>
      </c>
      <c r="F2773" s="21">
        <v>6.6623052362093871E-2</v>
      </c>
      <c r="G2773" s="21">
        <v>6.6623052362093871E-2</v>
      </c>
      <c r="H2773" s="21">
        <v>-9.2802177503202299E-2</v>
      </c>
      <c r="I2773" s="21">
        <v>0</v>
      </c>
      <c r="J2773" s="21">
        <v>-5.5681306501921384</v>
      </c>
      <c r="K2773" s="21">
        <v>-9.2802177503202299E-2</v>
      </c>
      <c r="L2773" s="21">
        <v>-1.0000000000000007</v>
      </c>
      <c r="M2773" s="21">
        <v>-1.0000000000000007</v>
      </c>
      <c r="N2773" s="21">
        <v>-1.856043550064046</v>
      </c>
      <c r="O2773" s="21">
        <v>-5.5191596687366467</v>
      </c>
      <c r="P2773" s="21">
        <v>-5.5900262442957169</v>
      </c>
      <c r="Q2773" s="21">
        <v>-2.8373981541764386</v>
      </c>
      <c r="R2773" s="21">
        <v>-1.5840595622643256</v>
      </c>
      <c r="S2773" s="21">
        <v>0.32713518827386595</v>
      </c>
      <c r="T2773" s="21">
        <v>0.36269791802824142</v>
      </c>
      <c r="U2773" s="21">
        <v>-0.23085160164392257</v>
      </c>
      <c r="V2773" s="21">
        <v>-1.8075070093054278E-2</v>
      </c>
      <c r="W2773" s="21">
        <v>21.348344482733307</v>
      </c>
      <c r="X2773" s="21">
        <v>-0.22282214608723122</v>
      </c>
      <c r="Y2773" s="21">
        <v>-1.0000000000000007</v>
      </c>
      <c r="Z2773" s="21">
        <v>-1.0000000000000007</v>
      </c>
      <c r="AA2773" s="21">
        <v>42.458023019349753</v>
      </c>
      <c r="AB2773" s="21">
        <v>-2.9398369977598378E-2</v>
      </c>
      <c r="AC2773" s="21">
        <v>0.20778213079971911</v>
      </c>
      <c r="AD2773" s="21">
        <v>0.27549100115549469</v>
      </c>
      <c r="AE2773" s="21">
        <v>22.693738098880761</v>
      </c>
      <c r="AF2773" s="21">
        <v>-1.0000000000000007</v>
      </c>
      <c r="AG2773" s="21">
        <v>-1.0000000000000007</v>
      </c>
      <c r="AH2773" s="21">
        <v>-1.0000000000000007</v>
      </c>
      <c r="AI2773" s="21">
        <v>-8.8417350989848636E-3</v>
      </c>
      <c r="AJ2773" s="21">
        <v>-1.8075070093054278E-2</v>
      </c>
      <c r="AK2773" s="21">
        <v>0.22153406513597393</v>
      </c>
      <c r="AL2773" s="21">
        <v>-0.13500122128710418</v>
      </c>
      <c r="AM2773" s="21">
        <v>4.9033811303653412E-2</v>
      </c>
      <c r="AN2773" s="21">
        <v>-0.17664704410173349</v>
      </c>
      <c r="AO2773" s="21">
        <v>2.3335156082712039</v>
      </c>
      <c r="AP2773" s="21">
        <v>-5.091182208978859</v>
      </c>
      <c r="AQ2773" s="21">
        <v>15.780213832541174</v>
      </c>
      <c r="AR2773" s="21">
        <v>0.44090643456512996</v>
      </c>
      <c r="AS2773" s="21">
        <v>-0.31562432359043352</v>
      </c>
      <c r="AT2773" s="21">
        <v>-1.0000000000000007</v>
      </c>
      <c r="AU2773" s="21">
        <v>-1.0000000000000007</v>
      </c>
      <c r="AV2773" s="21">
        <v>-1.517436509902232</v>
      </c>
      <c r="AW2773" s="21">
        <v>31.847681141634261</v>
      </c>
      <c r="AX2773" s="21">
        <v>29.863339430349139</v>
      </c>
      <c r="AY2773" s="21">
        <v>-0.20862786368874475</v>
      </c>
      <c r="AZ2773" s="21">
        <v>-53.66556096016987</v>
      </c>
      <c r="BA2773" s="26">
        <v>1348.7524375382736</v>
      </c>
    </row>
    <row r="2774" spans="1:100" x14ac:dyDescent="0.25">
      <c r="A2774">
        <v>6035</v>
      </c>
      <c r="B2774" t="s">
        <v>3037</v>
      </c>
      <c r="C2774" s="26">
        <v>3</v>
      </c>
      <c r="D2774" s="21">
        <v>1.5886347992806509</v>
      </c>
      <c r="E2774" s="21">
        <v>8.6795193278810412E-2</v>
      </c>
      <c r="F2774" s="21">
        <v>2.4378774038460893</v>
      </c>
      <c r="G2774" s="21">
        <v>2.4378774038460893</v>
      </c>
      <c r="H2774" s="21">
        <v>-4.398348627747824E-3</v>
      </c>
      <c r="I2774" s="21">
        <v>0</v>
      </c>
      <c r="J2774" s="21">
        <v>-0.26390091766486978</v>
      </c>
      <c r="K2774" s="21">
        <v>-4.398348627747824E-3</v>
      </c>
      <c r="L2774" s="21">
        <v>-0.99999999999999922</v>
      </c>
      <c r="M2774" s="21">
        <v>-0.99999999999999922</v>
      </c>
      <c r="N2774" s="21">
        <v>-8.7966972554956446E-2</v>
      </c>
      <c r="O2774" s="21">
        <v>3.7626112854618712</v>
      </c>
      <c r="P2774" s="21">
        <v>0.15833302745274275</v>
      </c>
      <c r="Q2774" s="21">
        <v>3.3563885688947228</v>
      </c>
      <c r="R2774" s="21">
        <v>0.99430121268424765</v>
      </c>
      <c r="S2774" s="21">
        <v>0.33333333333333287</v>
      </c>
      <c r="T2774" s="21">
        <v>0.27709102148862402</v>
      </c>
      <c r="U2774" s="21">
        <v>0.24860167405481989</v>
      </c>
      <c r="V2774" s="21">
        <v>4.4236522943872404E-3</v>
      </c>
      <c r="W2774" s="21">
        <v>34.713921191956487</v>
      </c>
      <c r="X2774" s="21">
        <v>1.57298347320256</v>
      </c>
      <c r="Y2774" s="21">
        <v>-0.99999999999999922</v>
      </c>
      <c r="Z2774" s="21">
        <v>-0.99999999999999922</v>
      </c>
      <c r="AA2774" s="21">
        <v>30.140683057264535</v>
      </c>
      <c r="AB2774" s="21">
        <v>-5.7197373034560607E-2</v>
      </c>
      <c r="AC2774" s="21">
        <v>-5.9997531568108289E-2</v>
      </c>
      <c r="AD2774" s="21">
        <v>5.8441176551449359E-3</v>
      </c>
      <c r="AE2774" s="21">
        <v>-5.5675393473761989</v>
      </c>
      <c r="AF2774" s="21">
        <v>-0.99999999999999922</v>
      </c>
      <c r="AG2774" s="21">
        <v>-0.99999999999999922</v>
      </c>
      <c r="AH2774" s="21">
        <v>-0.99999999999999922</v>
      </c>
      <c r="AI2774" s="21">
        <v>9.5574308062396605E-3</v>
      </c>
      <c r="AJ2774" s="21">
        <v>4.4236522943872404E-3</v>
      </c>
      <c r="AK2774" s="21">
        <v>-1.34700049874016E-2</v>
      </c>
      <c r="AL2774" s="21">
        <v>7.3138237745544177E-2</v>
      </c>
      <c r="AM2774" s="21">
        <v>2.2320785492150535E-2</v>
      </c>
      <c r="AN2774" s="21">
        <v>0.65629905731595239</v>
      </c>
      <c r="AO2774" s="21">
        <v>0.49066961236675516</v>
      </c>
      <c r="AP2774" s="21">
        <v>16.773167621626531</v>
      </c>
      <c r="AQ2774" s="21">
        <v>34.450020274291603</v>
      </c>
      <c r="AR2774" s="21">
        <v>0.86344968117116372</v>
      </c>
      <c r="AS2774" s="21">
        <v>1.5685851245748121</v>
      </c>
      <c r="AT2774" s="21">
        <v>-0.99999999999999922</v>
      </c>
      <c r="AU2774" s="21">
        <v>-0.99999999999999922</v>
      </c>
      <c r="AV2774" s="21">
        <v>3.4321786165303383</v>
      </c>
      <c r="AW2774" s="21">
        <v>50.676461964352953</v>
      </c>
      <c r="AX2774" s="21">
        <v>51.30997580991648</v>
      </c>
      <c r="AY2774" s="21">
        <v>0.21192145270036947</v>
      </c>
      <c r="AZ2774" s="21">
        <v>2.3056991540077973</v>
      </c>
      <c r="BA2774" s="26">
        <v>1348.874681721114</v>
      </c>
    </row>
    <row r="2775" spans="1:100" x14ac:dyDescent="0.25">
      <c r="A2775">
        <v>6036</v>
      </c>
      <c r="B2775" t="s">
        <v>3038</v>
      </c>
      <c r="C2775" s="26">
        <v>3</v>
      </c>
      <c r="D2775" s="21">
        <v>5.4861754842877088</v>
      </c>
      <c r="E2775" s="21">
        <v>-2.2746305694840235E-2</v>
      </c>
      <c r="F2775" s="21">
        <v>0.48806253072533101</v>
      </c>
      <c r="G2775" s="21">
        <v>0.48806253072533101</v>
      </c>
      <c r="H2775" s="21">
        <v>-2.6707324006996866E-2</v>
      </c>
      <c r="I2775" s="21">
        <v>0</v>
      </c>
      <c r="J2775" s="21">
        <v>-1.6024394404198139</v>
      </c>
      <c r="K2775" s="21">
        <v>-2.6707324006996866E-2</v>
      </c>
      <c r="L2775" s="21">
        <v>-0.99999999999999989</v>
      </c>
      <c r="M2775" s="21">
        <v>-0.99999999999999989</v>
      </c>
      <c r="N2775" s="21">
        <v>-0.53414648013993826</v>
      </c>
      <c r="O2775" s="21">
        <v>4.3717985745932255</v>
      </c>
      <c r="P2775" s="21">
        <v>-0.51569663502227747</v>
      </c>
      <c r="Q2775" s="21">
        <v>7.4735684556091062</v>
      </c>
      <c r="R2775" s="21">
        <v>2.4064868424027219</v>
      </c>
      <c r="S2775" s="21">
        <v>0.34533812281092802</v>
      </c>
      <c r="T2775" s="21">
        <v>0.42625627852157366</v>
      </c>
      <c r="U2775" s="21">
        <v>0.23717144280674313</v>
      </c>
      <c r="V2775" s="21">
        <v>0</v>
      </c>
      <c r="W2775" s="21">
        <v>41.418926725849659</v>
      </c>
      <c r="X2775" s="21">
        <v>1.8399104417547114</v>
      </c>
      <c r="Y2775" s="21">
        <v>-0.99999999999999989</v>
      </c>
      <c r="Z2775" s="21">
        <v>-0.99999999999999989</v>
      </c>
      <c r="AA2775" s="21">
        <v>87.173548351128289</v>
      </c>
      <c r="AB2775" s="21">
        <v>0.17040511207306094</v>
      </c>
      <c r="AC2775" s="21">
        <v>0.11578736565136356</v>
      </c>
      <c r="AD2775" s="21">
        <v>0.58077021793309336</v>
      </c>
      <c r="AE2775" s="21">
        <v>43.348134782875917</v>
      </c>
      <c r="AF2775" s="21">
        <v>-0.99999999999999989</v>
      </c>
      <c r="AG2775" s="21">
        <v>-0.99999999999999989</v>
      </c>
      <c r="AH2775" s="21">
        <v>-0.99999999999999989</v>
      </c>
      <c r="AI2775" s="21">
        <v>0.13113226426477526</v>
      </c>
      <c r="AJ2775" s="21">
        <v>0</v>
      </c>
      <c r="AK2775" s="21">
        <v>0.14688540400828984</v>
      </c>
      <c r="AL2775" s="21">
        <v>-4.0169792864837031E-2</v>
      </c>
      <c r="AM2775" s="21">
        <v>0.28781890556171191</v>
      </c>
      <c r="AN2775" s="21">
        <v>-0.23007247609973489</v>
      </c>
      <c r="AO2775" s="21">
        <v>7.9298996590842483</v>
      </c>
      <c r="AP2775" s="21">
        <v>-5.9526608668175589</v>
      </c>
      <c r="AQ2775" s="21">
        <v>39.816487285429851</v>
      </c>
      <c r="AR2775" s="21">
        <v>1.0087658441392449</v>
      </c>
      <c r="AS2775" s="21">
        <v>1.8132031177477146</v>
      </c>
      <c r="AT2775" s="21">
        <v>-0.99999999999999989</v>
      </c>
      <c r="AU2775" s="21">
        <v>-0.99999999999999989</v>
      </c>
      <c r="AV2775" s="21">
        <v>2.8945493731280534</v>
      </c>
      <c r="AW2775" s="21">
        <v>85.592686058903979</v>
      </c>
      <c r="AX2775" s="21">
        <v>88.215331344199484</v>
      </c>
      <c r="AY2775" s="21">
        <v>0.33091260390001975</v>
      </c>
      <c r="AZ2775" s="21">
        <v>5.4649322554993089</v>
      </c>
      <c r="BA2775" s="26">
        <v>1474.2206215920926</v>
      </c>
    </row>
    <row r="2776" spans="1:100" x14ac:dyDescent="0.25">
      <c r="A2776">
        <v>6038</v>
      </c>
      <c r="B2776" t="s">
        <v>3039</v>
      </c>
      <c r="C2776" s="26">
        <v>3</v>
      </c>
      <c r="D2776" s="21">
        <v>4.4952387575671615</v>
      </c>
      <c r="E2776" s="21">
        <v>0</v>
      </c>
      <c r="F2776" s="21">
        <v>2.446250030062622E-2</v>
      </c>
      <c r="G2776" s="21">
        <v>2.446250030062622E-2</v>
      </c>
      <c r="H2776" s="21">
        <v>7.3440442381681389E-2</v>
      </c>
      <c r="I2776" s="21">
        <v>0</v>
      </c>
      <c r="J2776" s="21">
        <v>4.4064265429008831</v>
      </c>
      <c r="K2776" s="21">
        <v>7.3440442381681389E-2</v>
      </c>
      <c r="L2776" s="21">
        <v>-0.99999999999999889</v>
      </c>
      <c r="M2776" s="21">
        <v>-0.99999999999999889</v>
      </c>
      <c r="N2776" s="21">
        <v>1.4688088476336267</v>
      </c>
      <c r="O2776" s="21">
        <v>8.926127800768672</v>
      </c>
      <c r="P2776" s="21">
        <v>7.4256726987037364E-2</v>
      </c>
      <c r="Q2776" s="21">
        <v>0.42980803553666724</v>
      </c>
      <c r="R2776" s="21">
        <v>7.1138234286648158E-2</v>
      </c>
      <c r="S2776" s="21">
        <v>0.34677866520478462</v>
      </c>
      <c r="T2776" s="21">
        <v>0.11334634489965262</v>
      </c>
      <c r="U2776" s="21">
        <v>1.5280262518129709E-2</v>
      </c>
      <c r="V2776" s="21">
        <v>0</v>
      </c>
      <c r="W2776" s="21">
        <v>16.078593209635425</v>
      </c>
      <c r="X2776" s="21">
        <v>0.22781862936159436</v>
      </c>
      <c r="Y2776" s="21">
        <v>-0.99999999999999889</v>
      </c>
      <c r="Z2776" s="21">
        <v>-0.99999999999999889</v>
      </c>
      <c r="AA2776" s="21">
        <v>31.64235708322558</v>
      </c>
      <c r="AB2776" s="21">
        <v>4.2896611601561045E-2</v>
      </c>
      <c r="AC2776" s="21">
        <v>6.493270647148297E-2</v>
      </c>
      <c r="AD2776" s="21">
        <v>0.20202319471302618</v>
      </c>
      <c r="AE2776" s="21">
        <v>15.492625639303508</v>
      </c>
      <c r="AF2776" s="21">
        <v>-0.99999999999999889</v>
      </c>
      <c r="AG2776" s="21">
        <v>-0.99999999999999889</v>
      </c>
      <c r="AH2776" s="21">
        <v>-0.99999999999999889</v>
      </c>
      <c r="AI2776" s="21">
        <v>0</v>
      </c>
      <c r="AJ2776" s="21">
        <v>0</v>
      </c>
      <c r="AK2776" s="21">
        <v>4.5483677044334009E-2</v>
      </c>
      <c r="AL2776" s="21">
        <v>0.16273090315109054</v>
      </c>
      <c r="AM2776" s="21">
        <v>0.36621058692862374</v>
      </c>
      <c r="AN2776" s="21">
        <v>-0.28170094620093711</v>
      </c>
      <c r="AO2776" s="21">
        <v>9.382683058437264</v>
      </c>
      <c r="AP2776" s="21">
        <v>-6.2288691392679754</v>
      </c>
      <c r="AQ2776" s="21">
        <v>20.485019752536303</v>
      </c>
      <c r="AR2776" s="21">
        <v>0.47540527262256721</v>
      </c>
      <c r="AS2776" s="21">
        <v>0.30125907174327571</v>
      </c>
      <c r="AT2776" s="21">
        <v>-0.99999999999999889</v>
      </c>
      <c r="AU2776" s="21">
        <v>-0.99999999999999889</v>
      </c>
      <c r="AV2776" s="21">
        <v>9.5600734587274319E-2</v>
      </c>
      <c r="AW2776" s="21">
        <v>34.339615744726288</v>
      </c>
      <c r="AX2776" s="21">
        <v>34.339615744726288</v>
      </c>
      <c r="AY2776" s="21">
        <v>-2.1016894635899577E-2</v>
      </c>
      <c r="AZ2776" s="21">
        <v>-23.013396857954213</v>
      </c>
      <c r="BA2776" s="26">
        <v>1326.18296931436</v>
      </c>
      <c r="CU2776" t="e">
        <v>#N/A</v>
      </c>
      <c r="CV2776" t="e">
        <v>#N/A</v>
      </c>
    </row>
    <row r="2777" spans="1:100" x14ac:dyDescent="0.25">
      <c r="A2777">
        <v>6039</v>
      </c>
      <c r="B2777" t="s">
        <v>3040</v>
      </c>
      <c r="C2777" s="26">
        <v>2</v>
      </c>
      <c r="D2777" s="21">
        <v>4.4555269287509383</v>
      </c>
      <c r="E2777" s="21">
        <v>0.16073192944482748</v>
      </c>
      <c r="F2777" s="21">
        <v>0.47717733974003718</v>
      </c>
      <c r="G2777" s="21">
        <v>0.48701111632447752</v>
      </c>
      <c r="H2777" s="21">
        <v>0.15298017832596206</v>
      </c>
      <c r="I2777" s="21">
        <v>0</v>
      </c>
      <c r="J2777" s="21">
        <v>9.1788106995577223</v>
      </c>
      <c r="K2777" s="21">
        <v>0.15298017832596206</v>
      </c>
      <c r="L2777" s="21">
        <v>-1</v>
      </c>
      <c r="M2777" s="21">
        <v>-1</v>
      </c>
      <c r="N2777" s="21">
        <v>3.0596035665192405</v>
      </c>
      <c r="O2777" s="21">
        <v>13.379253235845297</v>
      </c>
      <c r="P2777" s="21">
        <v>0.98179959061168121</v>
      </c>
      <c r="Q2777" s="21">
        <v>2.5829795560619422</v>
      </c>
      <c r="R2777" s="21">
        <v>0.84986795873519783</v>
      </c>
      <c r="S2777" s="21">
        <v>0.34345105926039204</v>
      </c>
      <c r="T2777" s="21">
        <v>0.33913255615374116</v>
      </c>
      <c r="U2777" s="21">
        <v>0.14566896465452722</v>
      </c>
      <c r="V2777" s="21">
        <v>9.6306171144844386E-3</v>
      </c>
      <c r="W2777" s="21">
        <v>28.612596622824039</v>
      </c>
      <c r="X2777" s="21">
        <v>1.1181218915134798</v>
      </c>
      <c r="Y2777" s="21">
        <v>-1</v>
      </c>
      <c r="Z2777" s="21">
        <v>-1</v>
      </c>
      <c r="AA2777" s="21">
        <v>51.256648621475598</v>
      </c>
      <c r="AB2777" s="21">
        <v>0.19375727954071145</v>
      </c>
      <c r="AC2777" s="21">
        <v>0.19399987514738987</v>
      </c>
      <c r="AD2777" s="21">
        <v>0.18875274475119741</v>
      </c>
      <c r="AE2777" s="21">
        <v>24.653773993680446</v>
      </c>
      <c r="AF2777" s="21">
        <v>-1</v>
      </c>
      <c r="AG2777" s="21">
        <v>-1</v>
      </c>
      <c r="AH2777" s="21">
        <v>-1</v>
      </c>
      <c r="AI2777" s="21">
        <v>5.0138426108732445E-3</v>
      </c>
      <c r="AJ2777" s="21">
        <v>9.6306171144844386E-3</v>
      </c>
      <c r="AK2777" s="21">
        <v>-1.5195603783478839E-3</v>
      </c>
      <c r="AL2777" s="21">
        <v>0.17334751736759521</v>
      </c>
      <c r="AM2777" s="21">
        <v>-1.0115456132126638E-2</v>
      </c>
      <c r="AN2777" s="21">
        <v>0.1935563163471804</v>
      </c>
      <c r="AO2777" s="21">
        <v>0.1294401202101052</v>
      </c>
      <c r="AP2777" s="21">
        <v>5.3157211701124751</v>
      </c>
      <c r="AQ2777" s="21">
        <v>34.08272635248958</v>
      </c>
      <c r="AR2777" s="21">
        <v>0.79569131632771273</v>
      </c>
      <c r="AS2777" s="21">
        <v>1.2146150010899082</v>
      </c>
      <c r="AT2777" s="21">
        <v>-1</v>
      </c>
      <c r="AU2777" s="21">
        <v>-1</v>
      </c>
      <c r="AV2777" s="21">
        <v>1.1795253472483374</v>
      </c>
      <c r="AW2777" s="21">
        <v>64.51321597185769</v>
      </c>
      <c r="AX2777" s="21">
        <v>64.754125428829838</v>
      </c>
      <c r="AY2777" s="21">
        <v>0.24129729440279737</v>
      </c>
      <c r="AZ2777" s="21">
        <v>13.074727781586551</v>
      </c>
      <c r="BA2777" s="26">
        <v>1428.2860305048041</v>
      </c>
    </row>
    <row r="2778" spans="1:100" x14ac:dyDescent="0.25">
      <c r="A2778">
        <v>6041</v>
      </c>
      <c r="B2778" t="s">
        <v>697</v>
      </c>
      <c r="C2778" s="26">
        <v>2</v>
      </c>
      <c r="D2778" s="21">
        <v>3.6765701396525743</v>
      </c>
      <c r="E2778" s="21">
        <v>-1.2296246370723456E-2</v>
      </c>
      <c r="F2778" s="21">
        <v>4.6318281100451247E-2</v>
      </c>
      <c r="G2778" s="21">
        <v>5.419548629351495E-2</v>
      </c>
      <c r="H2778" s="21">
        <v>6.3439469430865356E-2</v>
      </c>
      <c r="I2778" s="21">
        <v>0</v>
      </c>
      <c r="J2778" s="21">
        <v>3.8063681658519206</v>
      </c>
      <c r="K2778" s="21">
        <v>6.3439469430865356E-2</v>
      </c>
      <c r="L2778" s="21">
        <v>-1</v>
      </c>
      <c r="M2778" s="21">
        <v>-1</v>
      </c>
      <c r="N2778" s="21">
        <v>1.2687893886173069</v>
      </c>
      <c r="O2778" s="21">
        <v>7.7986901152118646</v>
      </c>
      <c r="P2778" s="21">
        <v>0.10550436745185965</v>
      </c>
      <c r="Q2778" s="21">
        <v>0.53485011759925438</v>
      </c>
      <c r="R2778" s="21">
        <v>0.17716311543761898</v>
      </c>
      <c r="S2778" s="21">
        <v>0.32671334207148417</v>
      </c>
      <c r="T2778" s="21">
        <v>0.26846557813395178</v>
      </c>
      <c r="U2778" s="21">
        <v>5.8163380860160117E-2</v>
      </c>
      <c r="V2778" s="21">
        <v>-1.9401185819415486E-3</v>
      </c>
      <c r="W2778" s="21">
        <v>23.089753797243521</v>
      </c>
      <c r="X2778" s="21">
        <v>0.71274364524694855</v>
      </c>
      <c r="Y2778" s="21">
        <v>-1</v>
      </c>
      <c r="Z2778" s="21">
        <v>-1</v>
      </c>
      <c r="AA2778" s="21">
        <v>39.88600477771238</v>
      </c>
      <c r="AB2778" s="21">
        <v>9.5603453225444113E-2</v>
      </c>
      <c r="AC2778" s="21">
        <v>9.580879968952534E-2</v>
      </c>
      <c r="AD2778" s="21">
        <v>9.1404891357063159E-2</v>
      </c>
      <c r="AE2778" s="21">
        <v>15.611207038479083</v>
      </c>
      <c r="AF2778" s="21">
        <v>-1</v>
      </c>
      <c r="AG2778" s="21">
        <v>-1</v>
      </c>
      <c r="AH2778" s="21">
        <v>-1</v>
      </c>
      <c r="AI2778" s="21">
        <v>-1.330884734149709E-3</v>
      </c>
      <c r="AJ2778" s="21">
        <v>-1.9401185819415486E-3</v>
      </c>
      <c r="AK2778" s="21">
        <v>0.11673049025067969</v>
      </c>
      <c r="AL2778" s="21">
        <v>5.5097466738567642E-2</v>
      </c>
      <c r="AM2778" s="21">
        <v>0.12761314159953296</v>
      </c>
      <c r="AN2778" s="21">
        <v>5.5827718615520799E-2</v>
      </c>
      <c r="AO2778" s="21">
        <v>3.6365496609684116</v>
      </c>
      <c r="AP2778" s="21">
        <v>1.8086116293541692</v>
      </c>
      <c r="AQ2778" s="21">
        <v>28.203270366114889</v>
      </c>
      <c r="AR2778" s="21">
        <v>0.66627298159748838</v>
      </c>
      <c r="AS2778" s="21">
        <v>0.7960923444839435</v>
      </c>
      <c r="AT2778" s="21">
        <v>-1</v>
      </c>
      <c r="AU2778" s="21">
        <v>-1</v>
      </c>
      <c r="AV2778" s="21">
        <v>0.28681893269180075</v>
      </c>
      <c r="AW2778" s="21">
        <v>51.409380855146537</v>
      </c>
      <c r="AX2778" s="21">
        <v>51.478621717691709</v>
      </c>
      <c r="AY2778" s="21">
        <v>0.14036262308524791</v>
      </c>
      <c r="AZ2778" s="21">
        <v>-4.6082716950743112</v>
      </c>
      <c r="BA2778" s="26">
        <v>1399.516593740354</v>
      </c>
    </row>
    <row r="2779" spans="1:100" x14ac:dyDescent="0.25">
      <c r="A2779">
        <v>6043</v>
      </c>
      <c r="B2779" t="s">
        <v>3041</v>
      </c>
      <c r="C2779" s="26">
        <v>3</v>
      </c>
      <c r="D2779" s="21">
        <v>5.1587664077750723</v>
      </c>
      <c r="E2779" s="21">
        <v>0</v>
      </c>
      <c r="F2779" s="21">
        <v>-1.2064043269867424E-2</v>
      </c>
      <c r="G2779" s="21">
        <v>-1.2064043269867424E-2</v>
      </c>
      <c r="H2779" s="21">
        <v>0.2884798417992312</v>
      </c>
      <c r="I2779" s="21">
        <v>0</v>
      </c>
      <c r="J2779" s="21">
        <v>17.308790507953876</v>
      </c>
      <c r="K2779" s="21">
        <v>0.2884798417992312</v>
      </c>
      <c r="L2779" s="21">
        <v>-0.99999999999999856</v>
      </c>
      <c r="M2779" s="21">
        <v>-0.99999999999999856</v>
      </c>
      <c r="N2779" s="21">
        <v>5.7695968359846264</v>
      </c>
      <c r="O2779" s="21">
        <v>22.455492872459089</v>
      </c>
      <c r="P2779" s="21">
        <v>3.24838446989398E-2</v>
      </c>
      <c r="Q2779" s="21">
        <v>-0.28219923843334849</v>
      </c>
      <c r="R2779" s="21">
        <v>-8.8380460328417829E-2</v>
      </c>
      <c r="S2779" s="21">
        <v>0.33333333333333293</v>
      </c>
      <c r="T2779" s="21">
        <v>0.32950553108669833</v>
      </c>
      <c r="U2779" s="21">
        <v>0.16283072279601837</v>
      </c>
      <c r="V2779" s="21">
        <v>-6.8881081297673379E-3</v>
      </c>
      <c r="W2779" s="21">
        <v>21.212065491482047</v>
      </c>
      <c r="X2779" s="21">
        <v>0.98052546277963482</v>
      </c>
      <c r="Y2779" s="21">
        <v>-0.99999999999999856</v>
      </c>
      <c r="Z2779" s="21">
        <v>-0.99999999999999856</v>
      </c>
      <c r="AA2779" s="21">
        <v>59.46604295656001</v>
      </c>
      <c r="AB2779" s="21">
        <v>-3.5914789891758392E-2</v>
      </c>
      <c r="AC2779" s="21">
        <v>0.29719696985671112</v>
      </c>
      <c r="AD2779" s="21">
        <v>0.50556497854317528</v>
      </c>
      <c r="AE2779" s="21">
        <v>38.342357925406404</v>
      </c>
      <c r="AF2779" s="21">
        <v>-0.99999999999999856</v>
      </c>
      <c r="AG2779" s="21">
        <v>-0.99999999999999856</v>
      </c>
      <c r="AH2779" s="21">
        <v>-0.99999999999999856</v>
      </c>
      <c r="AI2779" s="21">
        <v>0</v>
      </c>
      <c r="AJ2779" s="21">
        <v>-6.8881081297673379E-3</v>
      </c>
      <c r="AK2779" s="21">
        <v>-3.3951818516186803E-2</v>
      </c>
      <c r="AL2779" s="21">
        <v>-0.16772486958217914</v>
      </c>
      <c r="AM2779" s="21">
        <v>0.27169484367052227</v>
      </c>
      <c r="AN2779" s="21">
        <v>-1.6166404053515132E-2</v>
      </c>
      <c r="AO2779" s="21">
        <v>6.6226119991821228</v>
      </c>
      <c r="AP2779" s="21">
        <v>-1.2427844492487738</v>
      </c>
      <c r="AQ2779" s="21">
        <v>38.520855999435909</v>
      </c>
      <c r="AR2779" s="21">
        <v>0.81878147908628163</v>
      </c>
      <c r="AS2779" s="21">
        <v>1.2690053045788654</v>
      </c>
      <c r="AT2779" s="21">
        <v>-0.99999999999999856</v>
      </c>
      <c r="AU2779" s="21">
        <v>-0.99999999999999856</v>
      </c>
      <c r="AV2779" s="21">
        <v>-0.10044450359828526</v>
      </c>
      <c r="AW2779" s="21">
        <v>80.678751379770304</v>
      </c>
      <c r="AX2779" s="21">
        <v>79.989940566793578</v>
      </c>
      <c r="AY2779" s="21">
        <v>0.20109625197501807</v>
      </c>
      <c r="AZ2779" s="21">
        <v>10.652631736872848</v>
      </c>
      <c r="BA2779" s="26">
        <v>1452.2078928484636</v>
      </c>
      <c r="CU2779" t="e">
        <v>#N/A</v>
      </c>
      <c r="CV2779" t="e">
        <v>#N/A</v>
      </c>
    </row>
    <row r="2780" spans="1:100" x14ac:dyDescent="0.25">
      <c r="A2780">
        <v>6044</v>
      </c>
      <c r="B2780" t="s">
        <v>715</v>
      </c>
      <c r="C2780" s="26">
        <v>3</v>
      </c>
      <c r="D2780" s="21">
        <v>4.3545631056851404</v>
      </c>
      <c r="E2780" s="21">
        <v>0</v>
      </c>
      <c r="F2780" s="21">
        <v>-0.18556121540614351</v>
      </c>
      <c r="G2780" s="21">
        <v>-0.18556121540614351</v>
      </c>
      <c r="H2780" s="21">
        <v>0.14065277944984633</v>
      </c>
      <c r="I2780" s="21">
        <v>0</v>
      </c>
      <c r="J2780" s="21">
        <v>8.4391667669907751</v>
      </c>
      <c r="K2780" s="21">
        <v>0.14065277944984633</v>
      </c>
      <c r="L2780" s="21">
        <v>-0.999999999999999</v>
      </c>
      <c r="M2780" s="21">
        <v>-0.999999999999999</v>
      </c>
      <c r="N2780" s="21">
        <v>2.8130555889969266</v>
      </c>
      <c r="O2780" s="21">
        <v>12.608168657269777</v>
      </c>
      <c r="P2780" s="21">
        <v>0.69608463095544226</v>
      </c>
      <c r="Q2780" s="21">
        <v>0.42436416396293131</v>
      </c>
      <c r="R2780" s="21">
        <v>0.20509583758668729</v>
      </c>
      <c r="S2780" s="21">
        <v>0.33333333333333298</v>
      </c>
      <c r="T2780" s="21">
        <v>0.31242709962874532</v>
      </c>
      <c r="U2780" s="21">
        <v>0.22964560691244629</v>
      </c>
      <c r="V2780" s="21">
        <v>-3.8756945531810451E-3</v>
      </c>
      <c r="W2780" s="21">
        <v>29.235102634859921</v>
      </c>
      <c r="X2780" s="21">
        <v>1.4073332514753738</v>
      </c>
      <c r="Y2780" s="21">
        <v>-0.999999999999999</v>
      </c>
      <c r="Z2780" s="21">
        <v>-0.999999999999999</v>
      </c>
      <c r="AA2780" s="21">
        <v>34.546449016405006</v>
      </c>
      <c r="AB2780" s="21">
        <v>0.116134815977661</v>
      </c>
      <c r="AC2780" s="21">
        <v>-5.9411577475002777E-3</v>
      </c>
      <c r="AD2780" s="21">
        <v>-8.0686473509924365E-3</v>
      </c>
      <c r="AE2780" s="21">
        <v>5.1062505439584225</v>
      </c>
      <c r="AF2780" s="21">
        <v>-0.999999999999999</v>
      </c>
      <c r="AG2780" s="21">
        <v>-0.999999999999999</v>
      </c>
      <c r="AH2780" s="21">
        <v>-0.999999999999999</v>
      </c>
      <c r="AI2780" s="21">
        <v>0</v>
      </c>
      <c r="AJ2780" s="21">
        <v>-3.8756945531810451E-3</v>
      </c>
      <c r="AK2780" s="21">
        <v>9.2994560635479423E-2</v>
      </c>
      <c r="AL2780" s="21">
        <v>-0.13074981045255832</v>
      </c>
      <c r="AM2780" s="21">
        <v>-0.10083168636384261</v>
      </c>
      <c r="AN2780" s="21">
        <v>-0.20202336595956646</v>
      </c>
      <c r="AO2780" s="21">
        <v>-2.0558193559186693</v>
      </c>
      <c r="AP2780" s="21">
        <v>-5.7043332012519521</v>
      </c>
      <c r="AQ2780" s="21">
        <v>37.674269401850694</v>
      </c>
      <c r="AR2780" s="21">
        <v>0.87153034532134399</v>
      </c>
      <c r="AS2780" s="21">
        <v>1.5479860309252194</v>
      </c>
      <c r="AT2780" s="21">
        <v>-0.999999999999999</v>
      </c>
      <c r="AU2780" s="21">
        <v>-0.999999999999999</v>
      </c>
      <c r="AV2780" s="21">
        <v>1.9534622180543519E-2</v>
      </c>
      <c r="AW2780" s="21">
        <v>41.450284472422794</v>
      </c>
      <c r="AX2780" s="21">
        <v>41.062715017104694</v>
      </c>
      <c r="AY2780" s="21">
        <v>1.8030711365739624E-2</v>
      </c>
      <c r="AZ2780" s="21">
        <v>-3.3610169099162199</v>
      </c>
      <c r="BA2780" s="26">
        <v>1419.5298452627771</v>
      </c>
      <c r="CU2780" t="e">
        <v>#N/A</v>
      </c>
      <c r="CV2780" t="e">
        <v>#N/A</v>
      </c>
    </row>
    <row r="2781" spans="1:100" x14ac:dyDescent="0.25">
      <c r="A2781">
        <v>6046</v>
      </c>
      <c r="B2781" t="s">
        <v>3042</v>
      </c>
      <c r="C2781" s="26">
        <v>3</v>
      </c>
      <c r="D2781" s="21">
        <v>3.6757946307114944</v>
      </c>
      <c r="E2781" s="21">
        <v>0.16756590567669205</v>
      </c>
      <c r="F2781" s="21">
        <v>-0.21776307704208062</v>
      </c>
      <c r="G2781" s="21">
        <v>-0.16783695910467575</v>
      </c>
      <c r="H2781" s="21">
        <v>8.6549688560503407E-2</v>
      </c>
      <c r="I2781" s="21">
        <v>0</v>
      </c>
      <c r="J2781" s="21">
        <v>5.1929813136302032</v>
      </c>
      <c r="K2781" s="21">
        <v>8.6549688560503407E-2</v>
      </c>
      <c r="L2781" s="21">
        <v>-1.0000000000000007</v>
      </c>
      <c r="M2781" s="21">
        <v>-1.0000000000000007</v>
      </c>
      <c r="N2781" s="21">
        <v>1.7309937712100676</v>
      </c>
      <c r="O2781" s="21">
        <v>8.7009389852370251</v>
      </c>
      <c r="P2781" s="21">
        <v>-1.1770451954842087</v>
      </c>
      <c r="Q2781" s="21">
        <v>-0.82258797390611826</v>
      </c>
      <c r="R2781" s="21">
        <v>-0.39264286202867954</v>
      </c>
      <c r="S2781" s="21">
        <v>0.34737924555197419</v>
      </c>
      <c r="T2781" s="21">
        <v>0.36684068172349837</v>
      </c>
      <c r="U2781" s="21">
        <v>-0.21393978277355313</v>
      </c>
      <c r="V2781" s="21">
        <v>0</v>
      </c>
      <c r="W2781" s="21">
        <v>16.549218237656625</v>
      </c>
      <c r="X2781" s="21">
        <v>-0.19458154398907879</v>
      </c>
      <c r="Y2781" s="21">
        <v>-1.0000000000000007</v>
      </c>
      <c r="Z2781" s="21">
        <v>-1.0000000000000007</v>
      </c>
      <c r="AA2781" s="21">
        <v>6.8012738456558335</v>
      </c>
      <c r="AB2781" s="21">
        <v>-0.20585358738592371</v>
      </c>
      <c r="AC2781" s="21">
        <v>-7.144763982287769E-2</v>
      </c>
      <c r="AD2781" s="21">
        <v>9.0195196609359221E-2</v>
      </c>
      <c r="AE2781" s="21">
        <v>-9.3553015299721203</v>
      </c>
      <c r="AF2781" s="21">
        <v>-1.0000000000000007</v>
      </c>
      <c r="AG2781" s="21">
        <v>-1.0000000000000007</v>
      </c>
      <c r="AH2781" s="21">
        <v>-1.0000000000000007</v>
      </c>
      <c r="AI2781" s="21">
        <v>-1.2466560720214397E-2</v>
      </c>
      <c r="AJ2781" s="21">
        <v>0</v>
      </c>
      <c r="AK2781" s="21">
        <v>-0.21928126020561925</v>
      </c>
      <c r="AL2781" s="21">
        <v>0.20805304249625139</v>
      </c>
      <c r="AM2781" s="21">
        <v>0.33992852298893084</v>
      </c>
      <c r="AN2781" s="21">
        <v>0.48229188218982649</v>
      </c>
      <c r="AO2781" s="21">
        <v>7.401806773695176</v>
      </c>
      <c r="AP2781" s="21">
        <v>13.097562267226921</v>
      </c>
      <c r="AQ2781" s="21">
        <v>21.742199551286838</v>
      </c>
      <c r="AR2781" s="21">
        <v>0.50028014450191882</v>
      </c>
      <c r="AS2781" s="21">
        <v>-0.10803185542857535</v>
      </c>
      <c r="AT2781" s="21">
        <v>-1.0000000000000007</v>
      </c>
      <c r="AU2781" s="21">
        <v>-1.0000000000000007</v>
      </c>
      <c r="AV2781" s="21">
        <v>-0.56047982113335526</v>
      </c>
      <c r="AW2781" s="21">
        <v>28.599775098119771</v>
      </c>
      <c r="AX2781" s="21">
        <v>28.350443883715485</v>
      </c>
      <c r="AY2781" s="21">
        <v>3.9133275372807183E-2</v>
      </c>
      <c r="AZ2781" s="21">
        <v>-19.468834468861989</v>
      </c>
      <c r="BA2781" s="26">
        <v>1338.2265010238659</v>
      </c>
    </row>
    <row r="2782" spans="1:100" x14ac:dyDescent="0.25">
      <c r="A2782">
        <v>6047</v>
      </c>
      <c r="B2782" t="s">
        <v>3043</v>
      </c>
      <c r="C2782" s="26">
        <v>3</v>
      </c>
      <c r="D2782" s="21">
        <v>4.4357625324607719</v>
      </c>
      <c r="E2782" s="21">
        <v>-0.14732225702072038</v>
      </c>
      <c r="F2782" s="21">
        <v>-0.96825931928817466</v>
      </c>
      <c r="G2782" s="21">
        <v>-1.0113885372812914</v>
      </c>
      <c r="H2782" s="21">
        <v>0.29770059148622136</v>
      </c>
      <c r="I2782" s="21">
        <v>0</v>
      </c>
      <c r="J2782" s="21">
        <v>17.862035489173277</v>
      </c>
      <c r="K2782" s="21">
        <v>0.29770059148622136</v>
      </c>
      <c r="L2782" s="21">
        <v>-1</v>
      </c>
      <c r="M2782" s="21">
        <v>-1</v>
      </c>
      <c r="N2782" s="21">
        <v>5.9540118297244273</v>
      </c>
      <c r="O2782" s="21">
        <v>21.286409484352767</v>
      </c>
      <c r="P2782" s="21">
        <v>1.1695895731205028</v>
      </c>
      <c r="Q2782" s="21">
        <v>0.61785349263652334</v>
      </c>
      <c r="R2782" s="21">
        <v>0.27447980986715942</v>
      </c>
      <c r="S2782" s="21">
        <v>0.33333333333333343</v>
      </c>
      <c r="T2782" s="21">
        <v>0.11186683468281633</v>
      </c>
      <c r="U2782" s="21">
        <v>-0.11469350963792455</v>
      </c>
      <c r="V2782" s="21">
        <v>-1.4169919478762734E-2</v>
      </c>
      <c r="W2782" s="21">
        <v>0.74544589652964222</v>
      </c>
      <c r="X2782" s="21">
        <v>-0.60476610463985558</v>
      </c>
      <c r="Y2782" s="21">
        <v>-1</v>
      </c>
      <c r="Z2782" s="21">
        <v>-1</v>
      </c>
      <c r="AA2782" s="21">
        <v>18.256288597730844</v>
      </c>
      <c r="AB2782" s="21">
        <v>0.2146108168893533</v>
      </c>
      <c r="AC2782" s="21">
        <v>0.10194468568063585</v>
      </c>
      <c r="AD2782" s="21">
        <v>2.8171755256691626E-2</v>
      </c>
      <c r="AE2782" s="21">
        <v>17.236362891334036</v>
      </c>
      <c r="AF2782" s="21">
        <v>-1</v>
      </c>
      <c r="AG2782" s="21">
        <v>-1</v>
      </c>
      <c r="AH2782" s="21">
        <v>-1</v>
      </c>
      <c r="AI2782" s="21">
        <v>0</v>
      </c>
      <c r="AJ2782" s="21">
        <v>-1.4169919478762734E-2</v>
      </c>
      <c r="AK2782" s="21">
        <v>-0.22290347045246067</v>
      </c>
      <c r="AL2782" s="21">
        <v>-0.12745012466293121</v>
      </c>
      <c r="AM2782" s="21">
        <v>-6.9852292662593296E-3</v>
      </c>
      <c r="AN2782" s="21">
        <v>8.6172482478544726E-2</v>
      </c>
      <c r="AO2782" s="21">
        <v>-1.2891480839187874</v>
      </c>
      <c r="AP2782" s="21">
        <v>1.5170614386489625</v>
      </c>
      <c r="AQ2782" s="21">
        <v>18.607481385702926</v>
      </c>
      <c r="AR2782" s="21">
        <v>0.31633673889946257</v>
      </c>
      <c r="AS2782" s="21">
        <v>-0.30706551315363445</v>
      </c>
      <c r="AT2782" s="21">
        <v>-1</v>
      </c>
      <c r="AU2782" s="21">
        <v>-1</v>
      </c>
      <c r="AV2782" s="21">
        <v>-0.7369087274141326</v>
      </c>
      <c r="AW2782" s="21">
        <v>41.059759520732584</v>
      </c>
      <c r="AX2782" s="21">
        <v>39.642767572856314</v>
      </c>
      <c r="AY2782" s="21">
        <v>0.23962627192161093</v>
      </c>
      <c r="AZ2782" s="21">
        <v>11.589526371880513</v>
      </c>
      <c r="BA2782" s="26">
        <v>1398.2999387217096</v>
      </c>
      <c r="CU2782" t="e">
        <v>#N/A</v>
      </c>
      <c r="CV2782" t="e">
        <v>#N/A</v>
      </c>
    </row>
    <row r="2783" spans="1:100" x14ac:dyDescent="0.25">
      <c r="A2783">
        <v>6048</v>
      </c>
      <c r="B2783" t="s">
        <v>3044</v>
      </c>
      <c r="C2783" s="26">
        <v>3</v>
      </c>
      <c r="D2783" s="21">
        <v>3.1285086932397386</v>
      </c>
      <c r="E2783" s="21">
        <v>-0.10738963854770847</v>
      </c>
      <c r="F2783" s="21">
        <v>0.10197129569916512</v>
      </c>
      <c r="G2783" s="21">
        <v>6.7695634758330528E-2</v>
      </c>
      <c r="H2783" s="21">
        <v>-5.6300449548831101E-2</v>
      </c>
      <c r="I2783" s="21">
        <v>0</v>
      </c>
      <c r="J2783" s="21">
        <v>-3.3780269729298658</v>
      </c>
      <c r="K2783" s="21">
        <v>-5.6300449548831101E-2</v>
      </c>
      <c r="L2783" s="21">
        <v>-0.99999999999999789</v>
      </c>
      <c r="M2783" s="21">
        <v>-0.99999999999999789</v>
      </c>
      <c r="N2783" s="21">
        <v>-1.126008990976622</v>
      </c>
      <c r="O2783" s="21">
        <v>-0.18182264493179712</v>
      </c>
      <c r="P2783" s="21">
        <v>0.90096202473598741</v>
      </c>
      <c r="Q2783" s="21">
        <v>0.47024301044991129</v>
      </c>
      <c r="R2783" s="21">
        <v>0.24121242623751812</v>
      </c>
      <c r="S2783" s="21">
        <v>0.37135727146255032</v>
      </c>
      <c r="T2783" s="21">
        <v>0.16758312666742733</v>
      </c>
      <c r="U2783" s="21">
        <v>-2.830974663185019E-2</v>
      </c>
      <c r="V2783" s="21">
        <v>0</v>
      </c>
      <c r="W2783" s="21">
        <v>22.677244041878343</v>
      </c>
      <c r="X2783" s="21">
        <v>0.32034095523927719</v>
      </c>
      <c r="Y2783" s="21">
        <v>-0.99999999999999789</v>
      </c>
      <c r="Z2783" s="21">
        <v>-0.99999999999999789</v>
      </c>
      <c r="AA2783" s="21">
        <v>28.177757870322171</v>
      </c>
      <c r="AB2783" s="21">
        <v>0.19913920924154094</v>
      </c>
      <c r="AC2783" s="21">
        <v>-3.0420455813173951E-2</v>
      </c>
      <c r="AD2783" s="21">
        <v>-6.3532725384240624E-2</v>
      </c>
      <c r="AE2783" s="21">
        <v>5.2593014022063151</v>
      </c>
      <c r="AF2783" s="21">
        <v>-0.99999999999999789</v>
      </c>
      <c r="AG2783" s="21">
        <v>-0.99999999999999789</v>
      </c>
      <c r="AH2783" s="21">
        <v>-0.99999999999999789</v>
      </c>
      <c r="AI2783" s="21">
        <v>0</v>
      </c>
      <c r="AJ2783" s="21">
        <v>0</v>
      </c>
      <c r="AK2783" s="21">
        <v>0.21236592656570849</v>
      </c>
      <c r="AL2783" s="21">
        <v>0.57427048334701669</v>
      </c>
      <c r="AM2783" s="21">
        <v>4.2445852967823161E-3</v>
      </c>
      <c r="AN2783" s="21">
        <v>-0.12755022539078192</v>
      </c>
      <c r="AO2783" s="21">
        <v>1.1679442652481002</v>
      </c>
      <c r="AP2783" s="21">
        <v>-0.31740321803446508</v>
      </c>
      <c r="AQ2783" s="21">
        <v>19.299217068948487</v>
      </c>
      <c r="AR2783" s="21">
        <v>0.51063065149812736</v>
      </c>
      <c r="AS2783" s="21">
        <v>0.26404050569044596</v>
      </c>
      <c r="AT2783" s="21">
        <v>-0.99999999999999789</v>
      </c>
      <c r="AU2783" s="21">
        <v>-0.99999999999999789</v>
      </c>
      <c r="AV2783" s="21">
        <v>0.3089080609958485</v>
      </c>
      <c r="AW2783" s="21">
        <v>27.678532007355919</v>
      </c>
      <c r="AX2783" s="21">
        <v>27.678532007355919</v>
      </c>
      <c r="AY2783" s="21">
        <v>8.0587853504891671E-2</v>
      </c>
      <c r="AZ2783" s="21">
        <v>-7.5742663927826221</v>
      </c>
      <c r="BA2783" s="26">
        <v>1345.0075006701181</v>
      </c>
      <c r="CU2783" t="e">
        <v>#N/A</v>
      </c>
      <c r="CV2783" t="e">
        <v>#N/A</v>
      </c>
    </row>
    <row r="2784" spans="1:100" x14ac:dyDescent="0.25">
      <c r="A2784">
        <v>6049</v>
      </c>
      <c r="B2784" t="s">
        <v>3045</v>
      </c>
      <c r="C2784" s="26">
        <v>3</v>
      </c>
      <c r="D2784" s="21">
        <v>5.0233117981057438</v>
      </c>
      <c r="E2784" s="21">
        <v>0</v>
      </c>
      <c r="F2784" s="21">
        <v>-0.4717822611520836</v>
      </c>
      <c r="G2784" s="21">
        <v>-0.4717822611520836</v>
      </c>
      <c r="H2784" s="21">
        <v>6.3266464732190789E-2</v>
      </c>
      <c r="I2784" s="21">
        <v>0</v>
      </c>
      <c r="J2784" s="21">
        <v>3.7959878839314531</v>
      </c>
      <c r="K2784" s="21">
        <v>6.3266464732190789E-2</v>
      </c>
      <c r="L2784" s="21">
        <v>-1.0000000000000011</v>
      </c>
      <c r="M2784" s="21">
        <v>-1.0000000000000011</v>
      </c>
      <c r="N2784" s="21">
        <v>1.2653292946438173</v>
      </c>
      <c r="O2784" s="21">
        <v>8.3475174208851062</v>
      </c>
      <c r="P2784" s="21">
        <v>0</v>
      </c>
      <c r="Q2784" s="21">
        <v>-1.4297578604240475</v>
      </c>
      <c r="R2784" s="21">
        <v>-0.44829953644571935</v>
      </c>
      <c r="S2784" s="21">
        <v>0.33333333333333354</v>
      </c>
      <c r="T2784" s="21">
        <v>0.36569480480134103</v>
      </c>
      <c r="U2784" s="21">
        <v>2.7727707328118294E-2</v>
      </c>
      <c r="V2784" s="21">
        <v>0</v>
      </c>
      <c r="W2784" s="21">
        <v>26.53957522922407</v>
      </c>
      <c r="X2784" s="21">
        <v>0.77903397418296405</v>
      </c>
      <c r="Y2784" s="21">
        <v>-1.0000000000000011</v>
      </c>
      <c r="Z2784" s="21">
        <v>-1.0000000000000011</v>
      </c>
      <c r="AA2784" s="21">
        <v>47.479909872309371</v>
      </c>
      <c r="AB2784" s="21">
        <v>5.6716013899126491E-2</v>
      </c>
      <c r="AC2784" s="21">
        <v>0.23098197504214299</v>
      </c>
      <c r="AD2784" s="21">
        <v>0.14007469464935135</v>
      </c>
      <c r="AE2784" s="21">
        <v>21.388634179531024</v>
      </c>
      <c r="AF2784" s="21">
        <v>-1.0000000000000011</v>
      </c>
      <c r="AG2784" s="21">
        <v>-1.0000000000000011</v>
      </c>
      <c r="AH2784" s="21">
        <v>-1.0000000000000011</v>
      </c>
      <c r="AI2784" s="21">
        <v>-4.0838623685027442E-2</v>
      </c>
      <c r="AJ2784" s="21">
        <v>0</v>
      </c>
      <c r="AK2784" s="21">
        <v>-0.16520243910132359</v>
      </c>
      <c r="AL2784" s="21">
        <v>0.33942156600177431</v>
      </c>
      <c r="AM2784" s="21">
        <v>0.22525044944598122</v>
      </c>
      <c r="AN2784" s="21">
        <v>-6.8460749428668685E-2</v>
      </c>
      <c r="AO2784" s="21">
        <v>4.8052490406429111</v>
      </c>
      <c r="AP2784" s="21">
        <v>-1.4410905707845645E-2</v>
      </c>
      <c r="AQ2784" s="21">
        <v>30.335563113155526</v>
      </c>
      <c r="AR2784" s="21">
        <v>0.72675584546279282</v>
      </c>
      <c r="AS2784" s="21">
        <v>0.84230043891515549</v>
      </c>
      <c r="AT2784" s="21">
        <v>-1.0000000000000011</v>
      </c>
      <c r="AU2784" s="21">
        <v>-1.0000000000000011</v>
      </c>
      <c r="AV2784" s="21">
        <v>-0.92008179759780295</v>
      </c>
      <c r="AW2784" s="21">
        <v>55.81301638748662</v>
      </c>
      <c r="AX2784" s="21">
        <v>54.996243913786081</v>
      </c>
      <c r="AY2784" s="21">
        <v>2.8133289897432703E-3</v>
      </c>
      <c r="AZ2784" s="21">
        <v>-27.925423432499851</v>
      </c>
      <c r="BA2784" s="26">
        <v>1383.6581530907397</v>
      </c>
      <c r="CU2784" t="e">
        <v>#N/A</v>
      </c>
      <c r="CV2784" t="e">
        <v>#N/A</v>
      </c>
    </row>
    <row r="2785" spans="1:100" x14ac:dyDescent="0.25">
      <c r="A2785">
        <v>6050</v>
      </c>
      <c r="B2785" t="s">
        <v>3046</v>
      </c>
      <c r="C2785" s="26">
        <v>3</v>
      </c>
      <c r="D2785" s="21">
        <v>5.5894833296463728</v>
      </c>
      <c r="E2785" s="21">
        <v>-1.8418269821123906E-2</v>
      </c>
      <c r="F2785" s="21">
        <v>9.2807609382696582E-2</v>
      </c>
      <c r="G2785" s="21">
        <v>9.2807609382696582E-2</v>
      </c>
      <c r="H2785" s="21">
        <v>0.47718795936212105</v>
      </c>
      <c r="I2785" s="21">
        <v>0</v>
      </c>
      <c r="J2785" s="21">
        <v>28.631277561727252</v>
      </c>
      <c r="K2785" s="21">
        <v>0.47718795936212105</v>
      </c>
      <c r="L2785" s="21">
        <v>-1.0000000000000013</v>
      </c>
      <c r="M2785" s="21">
        <v>-1.0000000000000013</v>
      </c>
      <c r="N2785" s="21">
        <v>9.5437591872424132</v>
      </c>
      <c r="O2785" s="21">
        <v>34.313568500756354</v>
      </c>
      <c r="P2785" s="21">
        <v>0.92092390740658336</v>
      </c>
      <c r="Q2785" s="21">
        <v>-2.1015527548100583</v>
      </c>
      <c r="R2785" s="21">
        <v>-0.61182444763934118</v>
      </c>
      <c r="S2785" s="21">
        <v>0.33333333333333365</v>
      </c>
      <c r="T2785" s="21">
        <v>0.42348071792495146</v>
      </c>
      <c r="U2785" s="21">
        <v>0.30645813233174218</v>
      </c>
      <c r="V2785" s="21">
        <v>-6.5888809329744174E-3</v>
      </c>
      <c r="W2785" s="21">
        <v>23.179813731797285</v>
      </c>
      <c r="X2785" s="21">
        <v>1.562264639873393</v>
      </c>
      <c r="Y2785" s="21">
        <v>-1.0000000000000013</v>
      </c>
      <c r="Z2785" s="21">
        <v>-1.0000000000000013</v>
      </c>
      <c r="AA2785" s="21">
        <v>51.80730448876615</v>
      </c>
      <c r="AB2785" s="21">
        <v>0.18490985314776243</v>
      </c>
      <c r="AC2785" s="21">
        <v>5.9203123835806941E-2</v>
      </c>
      <c r="AD2785" s="21">
        <v>0.34067332710859433</v>
      </c>
      <c r="AE2785" s="21">
        <v>29.239315204608189</v>
      </c>
      <c r="AF2785" s="21">
        <v>-1.0000000000000013</v>
      </c>
      <c r="AG2785" s="21">
        <v>-1.0000000000000013</v>
      </c>
      <c r="AH2785" s="21">
        <v>-1.0000000000000013</v>
      </c>
      <c r="AI2785" s="21">
        <v>8.3594429303751709E-3</v>
      </c>
      <c r="AJ2785" s="21">
        <v>-6.5888809329744174E-3</v>
      </c>
      <c r="AK2785" s="21">
        <v>0.16955418608217318</v>
      </c>
      <c r="AL2785" s="21">
        <v>9.4595312404064075E-2</v>
      </c>
      <c r="AM2785" s="21">
        <v>-0.17251833360419158</v>
      </c>
      <c r="AN2785" s="21">
        <v>-0.17807655918834098</v>
      </c>
      <c r="AO2785" s="21">
        <v>-3.4651874096939244</v>
      </c>
      <c r="AP2785" s="21">
        <v>-3.9789374176882051</v>
      </c>
      <c r="AQ2785" s="21">
        <v>51.811091293524541</v>
      </c>
      <c r="AR2785" s="21">
        <v>1.056683302657053</v>
      </c>
      <c r="AS2785" s="21">
        <v>2.0394525992355144</v>
      </c>
      <c r="AT2785" s="21">
        <v>-1.0000000000000013</v>
      </c>
      <c r="AU2785" s="21">
        <v>-1.0000000000000013</v>
      </c>
      <c r="AV2785" s="21">
        <v>-0.51901683825664502</v>
      </c>
      <c r="AW2785" s="21">
        <v>82.14193557183431</v>
      </c>
      <c r="AX2785" s="21">
        <v>81.650236337144364</v>
      </c>
      <c r="AY2785" s="21">
        <v>0.17267167819543142</v>
      </c>
      <c r="AZ2785" s="21">
        <v>12.201067231809239</v>
      </c>
      <c r="BA2785" s="26">
        <v>1429.2028858971357</v>
      </c>
    </row>
    <row r="2786" spans="1:100" x14ac:dyDescent="0.25">
      <c r="A2786">
        <v>6052</v>
      </c>
      <c r="B2786" t="s">
        <v>3047</v>
      </c>
      <c r="C2786" s="26">
        <v>3</v>
      </c>
      <c r="D2786" s="21">
        <v>3.0915844258634144</v>
      </c>
      <c r="E2786" s="21">
        <v>0.44313502591895909</v>
      </c>
      <c r="F2786" s="21">
        <v>0.54817558728104154</v>
      </c>
      <c r="G2786" s="21">
        <v>0.68863029066206416</v>
      </c>
      <c r="H2786" s="21">
        <v>5.63673792301735E-2</v>
      </c>
      <c r="I2786" s="21">
        <v>0</v>
      </c>
      <c r="J2786" s="21">
        <v>3.3820427538104099</v>
      </c>
      <c r="K2786" s="21">
        <v>5.63673792301735E-2</v>
      </c>
      <c r="L2786" s="21">
        <v>-0.99999999999999978</v>
      </c>
      <c r="M2786" s="21">
        <v>-0.99999999999999978</v>
      </c>
      <c r="N2786" s="21">
        <v>1.12734758460347</v>
      </c>
      <c r="O2786" s="21">
        <v>7.1622574703358914</v>
      </c>
      <c r="P2786" s="21">
        <v>3.3400762809131019</v>
      </c>
      <c r="Q2786" s="21">
        <v>-0.81591553964254826</v>
      </c>
      <c r="R2786" s="21">
        <v>9.6125071735823672E-2</v>
      </c>
      <c r="S2786" s="21">
        <v>0.33804350885656881</v>
      </c>
      <c r="T2786" s="21">
        <v>0.35732510201947049</v>
      </c>
      <c r="U2786" s="21">
        <v>-9.3962783947219505E-2</v>
      </c>
      <c r="V2786" s="21">
        <v>0</v>
      </c>
      <c r="W2786" s="21">
        <v>21.801537907945857</v>
      </c>
      <c r="X2786" s="21">
        <v>0.28714186454312529</v>
      </c>
      <c r="Y2786" s="21">
        <v>-0.99999999999999978</v>
      </c>
      <c r="Z2786" s="21">
        <v>-0.99999999999999978</v>
      </c>
      <c r="AA2786" s="21">
        <v>23.478450306474059</v>
      </c>
      <c r="AB2786" s="21">
        <v>-0.12423016899281569</v>
      </c>
      <c r="AC2786" s="21">
        <v>5.5806593765534179E-2</v>
      </c>
      <c r="AD2786" s="21">
        <v>0.10003932176312903</v>
      </c>
      <c r="AE2786" s="21">
        <v>1.5807873267923789</v>
      </c>
      <c r="AF2786" s="21">
        <v>-0.99999999999999978</v>
      </c>
      <c r="AG2786" s="21">
        <v>-0.99999999999999978</v>
      </c>
      <c r="AH2786" s="21">
        <v>-0.99999999999999978</v>
      </c>
      <c r="AI2786" s="21">
        <v>8.2329633864127907E-2</v>
      </c>
      <c r="AJ2786" s="21">
        <v>0</v>
      </c>
      <c r="AK2786" s="21">
        <v>-1.9264756824854713E-2</v>
      </c>
      <c r="AL2786" s="21">
        <v>-6.1227537851589187E-2</v>
      </c>
      <c r="AM2786" s="21">
        <v>-2.1486894847106981E-2</v>
      </c>
      <c r="AN2786" s="21">
        <v>-2.7371204877965051E-2</v>
      </c>
      <c r="AO2786" s="21">
        <v>-0.63349615530194803</v>
      </c>
      <c r="AP2786" s="21">
        <v>-0.9904178112070714</v>
      </c>
      <c r="AQ2786" s="21">
        <v>25.183580661756274</v>
      </c>
      <c r="AR2786" s="21">
        <v>0.60140582692882016</v>
      </c>
      <c r="AS2786" s="21">
        <v>0.34350924377329872</v>
      </c>
      <c r="AT2786" s="21">
        <v>-0.99999999999999978</v>
      </c>
      <c r="AU2786" s="21">
        <v>-0.99999999999999978</v>
      </c>
      <c r="AV2786" s="21">
        <v>0.78475536239788801</v>
      </c>
      <c r="AW2786" s="21">
        <v>29.65028996560287</v>
      </c>
      <c r="AX2786" s="21">
        <v>31.296882642885436</v>
      </c>
      <c r="AY2786" s="21">
        <v>0.16832306097345662</v>
      </c>
      <c r="AZ2786" s="21">
        <v>-39.915788064655509</v>
      </c>
      <c r="BA2786" s="26">
        <v>1331.0470741662193</v>
      </c>
    </row>
    <row r="2787" spans="1:100" x14ac:dyDescent="0.25">
      <c r="A2787">
        <v>6053</v>
      </c>
      <c r="B2787" t="s">
        <v>3048</v>
      </c>
      <c r="C2787" s="26">
        <v>3</v>
      </c>
      <c r="D2787" s="21">
        <v>-3.7536035958297242E-2</v>
      </c>
      <c r="E2787" s="21">
        <v>-2.0818935481012789E-2</v>
      </c>
      <c r="F2787" s="21">
        <v>-6.8241414588835647E-2</v>
      </c>
      <c r="G2787" s="21">
        <v>-7.8215444526827882E-2</v>
      </c>
      <c r="H2787" s="21">
        <v>0.2475543286158251</v>
      </c>
      <c r="I2787" s="21">
        <v>0</v>
      </c>
      <c r="J2787" s="21">
        <v>14.853259716949506</v>
      </c>
      <c r="K2787" s="21">
        <v>0.2475543286158251</v>
      </c>
      <c r="L2787" s="21">
        <v>-0.99999999999999956</v>
      </c>
      <c r="M2787" s="21">
        <v>-0.99999999999999956</v>
      </c>
      <c r="N2787" s="21">
        <v>4.9510865723165001</v>
      </c>
      <c r="O2787" s="21">
        <v>14.737508236464381</v>
      </c>
      <c r="P2787" s="21">
        <v>1.3944589818562041</v>
      </c>
      <c r="Q2787" s="21">
        <v>-0.5369054993530602</v>
      </c>
      <c r="R2787" s="21">
        <v>-0.17067133970279325</v>
      </c>
      <c r="S2787" s="21">
        <v>0.17443381751249254</v>
      </c>
      <c r="T2787" s="21">
        <v>0.30943943911851529</v>
      </c>
      <c r="U2787" s="21">
        <v>-5.5654600347284207E-2</v>
      </c>
      <c r="V2787" s="21">
        <v>0</v>
      </c>
      <c r="W2787" s="21">
        <v>7.2265731067159447</v>
      </c>
      <c r="X2787" s="21">
        <v>-1.0193367588772028E-2</v>
      </c>
      <c r="Y2787" s="21">
        <v>-0.99999999999999956</v>
      </c>
      <c r="Z2787" s="21">
        <v>-0.99999999999999956</v>
      </c>
      <c r="AA2787" s="21">
        <v>5.6007835806032222</v>
      </c>
      <c r="AB2787" s="21">
        <v>-0.11691584107572339</v>
      </c>
      <c r="AC2787" s="21">
        <v>1.9771023251910873E-2</v>
      </c>
      <c r="AD2787" s="21">
        <v>6.8042454095613936E-2</v>
      </c>
      <c r="AE2787" s="21">
        <v>-1.4551181864099312</v>
      </c>
      <c r="AF2787" s="21">
        <v>-0.99999999999999956</v>
      </c>
      <c r="AG2787" s="21">
        <v>-0.99999999999999956</v>
      </c>
      <c r="AH2787" s="21">
        <v>-0.99999999999999956</v>
      </c>
      <c r="AI2787" s="21">
        <v>0</v>
      </c>
      <c r="AJ2787" s="21">
        <v>0</v>
      </c>
      <c r="AK2787" s="21">
        <v>0.22939770312858929</v>
      </c>
      <c r="AL2787" s="21">
        <v>0.11041243378272522</v>
      </c>
      <c r="AM2787" s="21">
        <v>5.5876644604579043E-2</v>
      </c>
      <c r="AN2787" s="21">
        <v>0.31273036664323484</v>
      </c>
      <c r="AO2787" s="21">
        <v>2.543904630757424</v>
      </c>
      <c r="AP2787" s="21">
        <v>8.3703213349944967</v>
      </c>
      <c r="AQ2787" s="21">
        <v>22.079832823665459</v>
      </c>
      <c r="AR2787" s="21">
        <v>0.42821865628372363</v>
      </c>
      <c r="AS2787" s="21">
        <v>0.23736096102705295</v>
      </c>
      <c r="AT2787" s="21">
        <v>-0.99999999999999956</v>
      </c>
      <c r="AU2787" s="21">
        <v>-0.99999999999999956</v>
      </c>
      <c r="AV2787" s="21">
        <v>-0.24888678422962113</v>
      </c>
      <c r="AW2787" s="21">
        <v>28.7086131520621</v>
      </c>
      <c r="AX2787" s="21">
        <v>28.7086131520621</v>
      </c>
      <c r="AY2787" s="21">
        <v>0.10655190576025761</v>
      </c>
      <c r="AZ2787" s="21">
        <v>2.4699728632289313</v>
      </c>
      <c r="BA2787" s="26">
        <v>1400.6259354081526</v>
      </c>
      <c r="CU2787" t="e">
        <v>#N/A</v>
      </c>
      <c r="CV2787" t="e">
        <v>#N/A</v>
      </c>
    </row>
    <row r="2788" spans="1:100" x14ac:dyDescent="0.25">
      <c r="A2788">
        <v>6054</v>
      </c>
      <c r="B2788" t="s">
        <v>3049</v>
      </c>
      <c r="C2788" s="26">
        <v>3</v>
      </c>
      <c r="D2788" s="21">
        <v>5.080107405367154</v>
      </c>
      <c r="E2788" s="21">
        <v>-2.7926608325901922E-2</v>
      </c>
      <c r="F2788" s="21">
        <v>-0.1858517792824228</v>
      </c>
      <c r="G2788" s="21">
        <v>-0.19012345531653024</v>
      </c>
      <c r="H2788" s="21">
        <v>0.34223050756154266</v>
      </c>
      <c r="I2788" s="21">
        <v>0</v>
      </c>
      <c r="J2788" s="21">
        <v>20.533830453692559</v>
      </c>
      <c r="K2788" s="21">
        <v>0.34223050756154266</v>
      </c>
      <c r="L2788" s="21">
        <v>-1.0000000000000007</v>
      </c>
      <c r="M2788" s="21">
        <v>-1.0000000000000007</v>
      </c>
      <c r="N2788" s="21">
        <v>6.8446101512308539</v>
      </c>
      <c r="O2788" s="21">
        <v>25.423814403743172</v>
      </c>
      <c r="P2788" s="21">
        <v>-0.15161049112112543</v>
      </c>
      <c r="Q2788" s="21">
        <v>-0.38262383691000812</v>
      </c>
      <c r="R2788" s="21">
        <v>-0.11327320044190084</v>
      </c>
      <c r="S2788" s="21">
        <v>0.33333333333333354</v>
      </c>
      <c r="T2788" s="21">
        <v>0.28377700170874731</v>
      </c>
      <c r="U2788" s="21">
        <v>7.2764946409296649E-2</v>
      </c>
      <c r="V2788" s="21">
        <v>-2.977818347341752E-2</v>
      </c>
      <c r="W2788" s="21">
        <v>12.714663616656701</v>
      </c>
      <c r="X2788" s="21">
        <v>0.3377141806526332</v>
      </c>
      <c r="Y2788" s="21">
        <v>-1.0000000000000007</v>
      </c>
      <c r="Z2788" s="21">
        <v>-1.0000000000000007</v>
      </c>
      <c r="AA2788" s="21">
        <v>50.661076475447061</v>
      </c>
      <c r="AB2788" s="21">
        <v>0.23912984105620752</v>
      </c>
      <c r="AC2788" s="21">
        <v>0.25427548187495302</v>
      </c>
      <c r="AD2788" s="21">
        <v>0.26778839825348461</v>
      </c>
      <c r="AE2788" s="21">
        <v>38.059686059232263</v>
      </c>
      <c r="AF2788" s="21">
        <v>-1.0000000000000007</v>
      </c>
      <c r="AG2788" s="21">
        <v>-1.0000000000000007</v>
      </c>
      <c r="AH2788" s="21">
        <v>-1.0000000000000007</v>
      </c>
      <c r="AI2788" s="21">
        <v>0</v>
      </c>
      <c r="AJ2788" s="21">
        <v>-2.977818347341752E-2</v>
      </c>
      <c r="AK2788" s="21">
        <v>3.1037886187016035E-4</v>
      </c>
      <c r="AL2788" s="21">
        <v>8.7746231057470037E-4</v>
      </c>
      <c r="AM2788" s="21">
        <v>-9.7196369095342044E-2</v>
      </c>
      <c r="AN2788" s="21">
        <v>-5.2416628387585686E-2</v>
      </c>
      <c r="AO2788" s="21">
        <v>-2.4283573330741985</v>
      </c>
      <c r="AP2788" s="21">
        <v>-1.3060283981367684</v>
      </c>
      <c r="AQ2788" s="21">
        <v>33.248494070349253</v>
      </c>
      <c r="AR2788" s="21">
        <v>0.66009709797795968</v>
      </c>
      <c r="AS2788" s="21">
        <v>0.67994468821417542</v>
      </c>
      <c r="AT2788" s="21">
        <v>-1.0000000000000007</v>
      </c>
      <c r="AU2788" s="21">
        <v>-1.0000000000000007</v>
      </c>
      <c r="AV2788" s="21">
        <v>-0.30339665575843111</v>
      </c>
      <c r="AW2788" s="21">
        <v>74.778862481053451</v>
      </c>
      <c r="AX2788" s="21">
        <v>71.801044133711699</v>
      </c>
      <c r="AY2788" s="21">
        <v>0.10716545741815746</v>
      </c>
      <c r="AZ2788" s="21">
        <v>7.6343026165967727</v>
      </c>
      <c r="BA2788" s="26">
        <v>1478.9880770563166</v>
      </c>
    </row>
    <row r="2789" spans="1:100" x14ac:dyDescent="0.25">
      <c r="A2789">
        <v>6055</v>
      </c>
      <c r="B2789" t="s">
        <v>3050</v>
      </c>
      <c r="C2789" s="26">
        <v>3</v>
      </c>
      <c r="D2789" s="21">
        <v>6.1114841449169788</v>
      </c>
      <c r="E2789" s="21">
        <v>-0.56795621306593091</v>
      </c>
      <c r="F2789" s="21">
        <v>0.18552232136975413</v>
      </c>
      <c r="G2789" s="21">
        <v>1.9082751169266082E-2</v>
      </c>
      <c r="H2789" s="21">
        <v>0.28406385117777239</v>
      </c>
      <c r="I2789" s="21">
        <v>0</v>
      </c>
      <c r="J2789" s="21">
        <v>17.043831070666336</v>
      </c>
      <c r="K2789" s="21">
        <v>0.28406385117777239</v>
      </c>
      <c r="L2789" s="21">
        <v>-1.0000000000000018</v>
      </c>
      <c r="M2789" s="21">
        <v>-1.0000000000000018</v>
      </c>
      <c r="N2789" s="21">
        <v>5.6812770235554453</v>
      </c>
      <c r="O2789" s="21">
        <v>23.174397966752615</v>
      </c>
      <c r="P2789" s="21">
        <v>-7.7056715330427314</v>
      </c>
      <c r="Q2789" s="21">
        <v>9.1876915934488341</v>
      </c>
      <c r="R2789" s="21">
        <v>2.0763715851294444</v>
      </c>
      <c r="S2789" s="21">
        <v>0.33333333333333404</v>
      </c>
      <c r="T2789" s="21">
        <v>8.0641132224357648E-2</v>
      </c>
      <c r="U2789" s="21">
        <v>0.11061946882669504</v>
      </c>
      <c r="V2789" s="21">
        <v>1.5359379083271864E-2</v>
      </c>
      <c r="W2789" s="21">
        <v>10.235578491595447</v>
      </c>
      <c r="X2789" s="21">
        <v>0.41185256307735402</v>
      </c>
      <c r="Y2789" s="21">
        <v>-1.0000000000000018</v>
      </c>
      <c r="Z2789" s="21">
        <v>-1.0000000000000018</v>
      </c>
      <c r="AA2789" s="21">
        <v>49.508812686082464</v>
      </c>
      <c r="AB2789" s="21">
        <v>0.29231863899791966</v>
      </c>
      <c r="AC2789" s="21">
        <v>5.2375135589555442E-2</v>
      </c>
      <c r="AD2789" s="21">
        <v>0.39924347759967671</v>
      </c>
      <c r="AE2789" s="21">
        <v>37.196862609357581</v>
      </c>
      <c r="AF2789" s="21">
        <v>-1.0000000000000018</v>
      </c>
      <c r="AG2789" s="21">
        <v>-1.0000000000000018</v>
      </c>
      <c r="AH2789" s="21">
        <v>-1.0000000000000018</v>
      </c>
      <c r="AI2789" s="21">
        <v>-9.9120271292252645E-3</v>
      </c>
      <c r="AJ2789" s="21">
        <v>1.5359379083271864E-2</v>
      </c>
      <c r="AK2789" s="21">
        <v>-0.13257717721771342</v>
      </c>
      <c r="AL2789" s="21">
        <v>-9.0783736286483091E-2</v>
      </c>
      <c r="AM2789" s="21">
        <v>0.27200457826780206</v>
      </c>
      <c r="AN2789" s="21">
        <v>-2.3134329654080618E-2</v>
      </c>
      <c r="AO2789" s="21">
        <v>6.1372285706064824</v>
      </c>
      <c r="AP2789" s="21">
        <v>-1.0322769227844322</v>
      </c>
      <c r="AQ2789" s="21">
        <v>27.279409562261794</v>
      </c>
      <c r="AR2789" s="21">
        <v>0.53995331346765896</v>
      </c>
      <c r="AS2789" s="21">
        <v>0.69591641425512618</v>
      </c>
      <c r="AT2789" s="21">
        <v>-1.0000000000000018</v>
      </c>
      <c r="AU2789" s="21">
        <v>-1.0000000000000018</v>
      </c>
      <c r="AV2789" s="21">
        <v>2.0954543362987099</v>
      </c>
      <c r="AW2789" s="21">
        <v>71.650933730050653</v>
      </c>
      <c r="AX2789" s="21">
        <v>72.988631095793323</v>
      </c>
      <c r="AY2789" s="21">
        <v>0.14721758355854006</v>
      </c>
      <c r="AZ2789" s="21">
        <v>1.812512105622166</v>
      </c>
      <c r="BA2789" s="26">
        <v>1442.1805932878863</v>
      </c>
    </row>
    <row r="2790" spans="1:100" x14ac:dyDescent="0.25">
      <c r="A2790">
        <v>6056</v>
      </c>
      <c r="B2790" t="s">
        <v>3051</v>
      </c>
      <c r="C2790" s="26">
        <v>3</v>
      </c>
      <c r="D2790" s="21">
        <v>6.1786073354846751</v>
      </c>
      <c r="E2790" s="21">
        <v>-1.0108322441723483</v>
      </c>
      <c r="F2790" s="21">
        <v>-0.1669820016068794</v>
      </c>
      <c r="G2790" s="21">
        <v>-0.47079510392027185</v>
      </c>
      <c r="H2790" s="21">
        <v>0.40826942090431495</v>
      </c>
      <c r="I2790" s="21">
        <v>0</v>
      </c>
      <c r="J2790" s="21">
        <v>24.496165254258901</v>
      </c>
      <c r="K2790" s="21">
        <v>0.40826942090431495</v>
      </c>
      <c r="L2790" s="21">
        <v>-1.0000000000000013</v>
      </c>
      <c r="M2790" s="21">
        <v>-1.0000000000000013</v>
      </c>
      <c r="N2790" s="21">
        <v>8.1653884180863017</v>
      </c>
      <c r="O2790" s="21">
        <v>30.203977485823302</v>
      </c>
      <c r="P2790" s="21">
        <v>-3.2130486468359818</v>
      </c>
      <c r="Q2790" s="21">
        <v>-1.9653009937901793</v>
      </c>
      <c r="R2790" s="21">
        <v>-0.98632587963048779</v>
      </c>
      <c r="S2790" s="21">
        <v>0.33333333333333359</v>
      </c>
      <c r="T2790" s="21">
        <v>0.48481026686480366</v>
      </c>
      <c r="U2790" s="21">
        <v>0.20957730874757588</v>
      </c>
      <c r="V2790" s="21">
        <v>2.2087862199585469E-3</v>
      </c>
      <c r="W2790" s="21">
        <v>24.866410970454279</v>
      </c>
      <c r="X2790" s="21">
        <v>1.3958512209685154</v>
      </c>
      <c r="Y2790" s="21">
        <v>-1.0000000000000013</v>
      </c>
      <c r="Z2790" s="21">
        <v>-1.0000000000000013</v>
      </c>
      <c r="AA2790" s="21">
        <v>56.366873354191384</v>
      </c>
      <c r="AB2790" s="21">
        <v>0.20494721440214728</v>
      </c>
      <c r="AC2790" s="21">
        <v>0.12308853958399565</v>
      </c>
      <c r="AD2790" s="21">
        <v>0.32170001128120979</v>
      </c>
      <c r="AE2790" s="21">
        <v>32.486788263367622</v>
      </c>
      <c r="AF2790" s="21">
        <v>-1.0000000000000013</v>
      </c>
      <c r="AG2790" s="21">
        <v>-1.0000000000000013</v>
      </c>
      <c r="AH2790" s="21">
        <v>-1.0000000000000013</v>
      </c>
      <c r="AI2790" s="21">
        <v>0</v>
      </c>
      <c r="AJ2790" s="21">
        <v>2.2087862199585469E-3</v>
      </c>
      <c r="AK2790" s="21">
        <v>0.26611135964600052</v>
      </c>
      <c r="AL2790" s="21">
        <v>-4.2453177381052629E-2</v>
      </c>
      <c r="AM2790" s="21">
        <v>0.13483229096939905</v>
      </c>
      <c r="AN2790" s="21">
        <v>-0.14625832240419162</v>
      </c>
      <c r="AO2790" s="21">
        <v>4.7013640724649806</v>
      </c>
      <c r="AP2790" s="21">
        <v>-3.8687239470100527</v>
      </c>
      <c r="AQ2790" s="21">
        <v>49.36257622471318</v>
      </c>
      <c r="AR2790" s="21">
        <v>1.0299296951656718</v>
      </c>
      <c r="AS2790" s="21">
        <v>1.8041206418728304</v>
      </c>
      <c r="AT2790" s="21">
        <v>-1.0000000000000013</v>
      </c>
      <c r="AU2790" s="21">
        <v>-1.0000000000000013</v>
      </c>
      <c r="AV2790" s="21">
        <v>-1.4571209835507599</v>
      </c>
      <c r="AW2790" s="21">
        <v>82.702126893004703</v>
      </c>
      <c r="AX2790" s="21">
        <v>82.923005515000554</v>
      </c>
      <c r="AY2790" s="21">
        <v>0.23175689750763806</v>
      </c>
      <c r="AZ2790" s="21">
        <v>41.211598310816385</v>
      </c>
      <c r="BA2790" s="26">
        <v>1452.1435458807841</v>
      </c>
      <c r="CU2790" t="e">
        <v>#N/A</v>
      </c>
      <c r="CV2790" t="e">
        <v>#N/A</v>
      </c>
    </row>
    <row r="2791" spans="1:100" x14ac:dyDescent="0.25">
      <c r="A2791">
        <v>6057</v>
      </c>
      <c r="B2791" t="s">
        <v>3052</v>
      </c>
      <c r="C2791" s="26">
        <v>3</v>
      </c>
      <c r="D2791" s="21">
        <v>1.4832381504351433</v>
      </c>
      <c r="E2791" s="21">
        <v>-6.6905084881536681E-2</v>
      </c>
      <c r="F2791" s="21">
        <v>-0.14245406272946362</v>
      </c>
      <c r="G2791" s="21">
        <v>-0.15618292313575508</v>
      </c>
      <c r="H2791" s="21">
        <v>0.14149807555950814</v>
      </c>
      <c r="I2791" s="21">
        <v>0</v>
      </c>
      <c r="J2791" s="21">
        <v>8.4898845335704802</v>
      </c>
      <c r="K2791" s="21">
        <v>0.14149807555950814</v>
      </c>
      <c r="L2791" s="21">
        <v>-0.99999999999999911</v>
      </c>
      <c r="M2791" s="21">
        <v>-0.99999999999999911</v>
      </c>
      <c r="N2791" s="21">
        <v>2.8299615111901613</v>
      </c>
      <c r="O2791" s="21">
        <v>9.8169397608698787</v>
      </c>
      <c r="P2791" s="21">
        <v>-0.22026160721269405</v>
      </c>
      <c r="Q2791" s="21">
        <v>3.716620272791625E-2</v>
      </c>
      <c r="R2791" s="21">
        <v>-3.5889403866021283E-2</v>
      </c>
      <c r="S2791" s="21">
        <v>0.33333333333333309</v>
      </c>
      <c r="T2791" s="21">
        <v>0.28559240245107637</v>
      </c>
      <c r="U2791" s="21">
        <v>-0.101464998628916</v>
      </c>
      <c r="V2791" s="21">
        <v>0</v>
      </c>
      <c r="W2791" s="21">
        <v>15.038506463839408</v>
      </c>
      <c r="X2791" s="21">
        <v>8.6956038886376354E-3</v>
      </c>
      <c r="Y2791" s="21">
        <v>-0.99999999999999911</v>
      </c>
      <c r="Z2791" s="21">
        <v>-0.99999999999999911</v>
      </c>
      <c r="AA2791" s="21">
        <v>4.2899706091041798</v>
      </c>
      <c r="AB2791" s="21">
        <v>-4.7658065525263013E-2</v>
      </c>
      <c r="AC2791" s="21">
        <v>-8.8942304877801429E-2</v>
      </c>
      <c r="AD2791" s="21">
        <v>-7.7652558614319536E-2</v>
      </c>
      <c r="AE2791" s="21">
        <v>-10.71264645086921</v>
      </c>
      <c r="AF2791" s="21">
        <v>-0.99999999999999911</v>
      </c>
      <c r="AG2791" s="21">
        <v>-0.99999999999999911</v>
      </c>
      <c r="AH2791" s="21">
        <v>-0.99999999999999911</v>
      </c>
      <c r="AI2791" s="21">
        <v>0</v>
      </c>
      <c r="AJ2791" s="21">
        <v>0</v>
      </c>
      <c r="AK2791" s="21">
        <v>-8.8924386752430681E-2</v>
      </c>
      <c r="AL2791" s="21">
        <v>4.9583565643418134E-3</v>
      </c>
      <c r="AM2791" s="21">
        <v>0.21799450771294832</v>
      </c>
      <c r="AN2791" s="21">
        <v>-6.1185310385115113E-2</v>
      </c>
      <c r="AO2791" s="21">
        <v>5.0052407590615555</v>
      </c>
      <c r="AP2791" s="21">
        <v>-1.504840976806169</v>
      </c>
      <c r="AQ2791" s="21">
        <v>23.528390997409875</v>
      </c>
      <c r="AR2791" s="21">
        <v>0.51746073715549357</v>
      </c>
      <c r="AS2791" s="21">
        <v>0.15019367944814599</v>
      </c>
      <c r="AT2791" s="21">
        <v>-0.99999999999999911</v>
      </c>
      <c r="AU2791" s="21">
        <v>-0.99999999999999911</v>
      </c>
      <c r="AV2791" s="21">
        <v>-0.19207232700177629</v>
      </c>
      <c r="AW2791" s="21">
        <v>12.602069393167891</v>
      </c>
      <c r="AX2791" s="21">
        <v>12.602069393167891</v>
      </c>
      <c r="AY2791" s="21">
        <v>-0.11458238910348546</v>
      </c>
      <c r="AZ2791" s="21">
        <v>-59.573525138608701</v>
      </c>
      <c r="BA2791" s="26">
        <v>1283.2634157689458</v>
      </c>
    </row>
    <row r="2792" spans="1:100" x14ac:dyDescent="0.25">
      <c r="A2792">
        <v>6058</v>
      </c>
      <c r="B2792" t="s">
        <v>3053</v>
      </c>
      <c r="C2792" s="26">
        <v>3</v>
      </c>
      <c r="D2792" s="21">
        <v>-0.10595949232985928</v>
      </c>
      <c r="E2792" s="21">
        <v>-3.0676859052570921E-2</v>
      </c>
      <c r="F2792" s="21">
        <v>-0.27698227311610724</v>
      </c>
      <c r="G2792" s="21">
        <v>-0.29152893778512418</v>
      </c>
      <c r="H2792" s="21">
        <v>-6.1814100293166772E-2</v>
      </c>
      <c r="I2792" s="21">
        <v>0</v>
      </c>
      <c r="J2792" s="21">
        <v>-3.7088460175900071</v>
      </c>
      <c r="K2792" s="21">
        <v>-6.1814100293166772E-2</v>
      </c>
      <c r="L2792" s="21">
        <v>-1.0000000000000002</v>
      </c>
      <c r="M2792" s="21">
        <v>-1.0000000000000002</v>
      </c>
      <c r="N2792" s="21">
        <v>-1.2362820058633353</v>
      </c>
      <c r="O2792" s="21">
        <v>-4.1063344477049872</v>
      </c>
      <c r="P2792" s="21">
        <v>2.3250069240311855</v>
      </c>
      <c r="Q2792" s="21">
        <v>-1.1300889191086465</v>
      </c>
      <c r="R2792" s="21">
        <v>-9.0397197012523953E-2</v>
      </c>
      <c r="S2792" s="21">
        <v>0.34864548673875961</v>
      </c>
      <c r="T2792" s="21">
        <v>0.36846103947518816</v>
      </c>
      <c r="U2792" s="21">
        <v>6.2883929521621751E-2</v>
      </c>
      <c r="V2792" s="21">
        <v>0.10535649569285052</v>
      </c>
      <c r="W2792" s="21">
        <v>37.886442068863474</v>
      </c>
      <c r="X2792" s="21">
        <v>1.6962569082836654</v>
      </c>
      <c r="Y2792" s="21">
        <v>-1.0000000000000002</v>
      </c>
      <c r="Z2792" s="21">
        <v>-1.0000000000000002</v>
      </c>
      <c r="AA2792" s="21">
        <v>30.183354820766521</v>
      </c>
      <c r="AB2792" s="21">
        <v>3.5223999411983634E-2</v>
      </c>
      <c r="AC2792" s="21">
        <v>-3.909651537452824E-2</v>
      </c>
      <c r="AD2792" s="21">
        <v>-0.14838128505914405</v>
      </c>
      <c r="AE2792" s="21">
        <v>-7.6126900510844395</v>
      </c>
      <c r="AF2792" s="21">
        <v>-1.0000000000000002</v>
      </c>
      <c r="AG2792" s="21">
        <v>-1.0000000000000002</v>
      </c>
      <c r="AH2792" s="21">
        <v>-1.0000000000000002</v>
      </c>
      <c r="AI2792" s="21">
        <v>0</v>
      </c>
      <c r="AJ2792" s="21">
        <v>0.10535649569285052</v>
      </c>
      <c r="AK2792" s="21">
        <v>-0.14333833665365581</v>
      </c>
      <c r="AL2792" s="21">
        <v>-0.1104268232896411</v>
      </c>
      <c r="AM2792" s="21">
        <v>0.54431195292601997</v>
      </c>
      <c r="AN2792" s="21">
        <v>6.3960129464941839E-2</v>
      </c>
      <c r="AO2792" s="21">
        <v>12.891107139882237</v>
      </c>
      <c r="AP2792" s="21">
        <v>1.0468691201753411</v>
      </c>
      <c r="AQ2792" s="21">
        <v>34.177596051273476</v>
      </c>
      <c r="AR2792" s="21">
        <v>0.88534695142842013</v>
      </c>
      <c r="AS2792" s="21">
        <v>1.6344428079904991</v>
      </c>
      <c r="AT2792" s="21">
        <v>-1.0000000000000002</v>
      </c>
      <c r="AU2792" s="21">
        <v>-1.0000000000000002</v>
      </c>
      <c r="AV2792" s="21">
        <v>-0.3819261347976482</v>
      </c>
      <c r="AW2792" s="21">
        <v>27.123889493236874</v>
      </c>
      <c r="AX2792" s="21">
        <v>37.659539062521944</v>
      </c>
      <c r="AY2792" s="21">
        <v>-0.29035769567067216</v>
      </c>
      <c r="AZ2792" s="21">
        <v>-96.307305956659746</v>
      </c>
      <c r="BA2792" s="26">
        <v>1301.8442332538023</v>
      </c>
    </row>
    <row r="2793" spans="1:100" x14ac:dyDescent="0.25">
      <c r="A2793">
        <v>6059</v>
      </c>
      <c r="B2793" t="s">
        <v>3054</v>
      </c>
      <c r="C2793" s="26">
        <v>3</v>
      </c>
      <c r="D2793" s="21">
        <v>-0.41261399501081319</v>
      </c>
      <c r="E2793" s="21">
        <v>0</v>
      </c>
      <c r="F2793" s="21">
        <v>0.40725631997900941</v>
      </c>
      <c r="G2793" s="21">
        <v>0.40725631997900941</v>
      </c>
      <c r="H2793" s="21">
        <v>0.16653857228036875</v>
      </c>
      <c r="I2793" s="21">
        <v>0</v>
      </c>
      <c r="J2793" s="21">
        <v>9.9923143368221226</v>
      </c>
      <c r="K2793" s="21">
        <v>0.16653857228036875</v>
      </c>
      <c r="L2793" s="21">
        <v>-1.0000000000000004</v>
      </c>
      <c r="M2793" s="21">
        <v>-1.0000000000000004</v>
      </c>
      <c r="N2793" s="21">
        <v>3.330771445607374</v>
      </c>
      <c r="O2793" s="21">
        <v>9.986956661790316</v>
      </c>
      <c r="P2793" s="21">
        <v>-1.7641031910231084</v>
      </c>
      <c r="Q2793" s="21">
        <v>1.1332040240494203</v>
      </c>
      <c r="R2793" s="21">
        <v>0.24109520489441139</v>
      </c>
      <c r="S2793" s="21">
        <v>0.3396152909851573</v>
      </c>
      <c r="T2793" s="21">
        <v>0.25444228917443473</v>
      </c>
      <c r="U2793" s="21">
        <v>-4.8312196660177407E-2</v>
      </c>
      <c r="V2793" s="21">
        <v>0</v>
      </c>
      <c r="W2793" s="21">
        <v>15.168272448761833</v>
      </c>
      <c r="X2793" s="21">
        <v>0.15537917707961513</v>
      </c>
      <c r="Y2793" s="21">
        <v>-1.0000000000000004</v>
      </c>
      <c r="Z2793" s="21">
        <v>-1.0000000000000004</v>
      </c>
      <c r="AA2793" s="21">
        <v>12.030369049465968</v>
      </c>
      <c r="AB2793" s="21">
        <v>-0.128677155894315</v>
      </c>
      <c r="AC2793" s="21">
        <v>-0.22488110971936751</v>
      </c>
      <c r="AD2793" s="21">
        <v>0.28597829352987691</v>
      </c>
      <c r="AE2793" s="21">
        <v>-3.3789986041902886</v>
      </c>
      <c r="AF2793" s="21">
        <v>-1.0000000000000004</v>
      </c>
      <c r="AG2793" s="21">
        <v>-1.0000000000000004</v>
      </c>
      <c r="AH2793" s="21">
        <v>-1.0000000000000004</v>
      </c>
      <c r="AI2793" s="21">
        <v>1.6113104825347953E-2</v>
      </c>
      <c r="AJ2793" s="21">
        <v>0</v>
      </c>
      <c r="AK2793" s="21">
        <v>0.15044059018394154</v>
      </c>
      <c r="AL2793" s="21">
        <v>-5.0858285986840494E-2</v>
      </c>
      <c r="AM2793" s="21">
        <v>0.30927078191052249</v>
      </c>
      <c r="AN2793" s="21">
        <v>-0.33578462348587929</v>
      </c>
      <c r="AO2793" s="21">
        <v>8.4839724986827711</v>
      </c>
      <c r="AP2793" s="21">
        <v>-8.6489070170811839</v>
      </c>
      <c r="AQ2793" s="21">
        <v>25.160586785583963</v>
      </c>
      <c r="AR2793" s="21">
        <v>0.54574538349941482</v>
      </c>
      <c r="AS2793" s="21">
        <v>0.32191774935998385</v>
      </c>
      <c r="AT2793" s="21">
        <v>-1.0000000000000004</v>
      </c>
      <c r="AU2793" s="21">
        <v>-1.0000000000000004</v>
      </c>
      <c r="AV2793" s="21">
        <v>0.64835152487342085</v>
      </c>
      <c r="AW2793" s="21">
        <v>13.368418694175091</v>
      </c>
      <c r="AX2793" s="21">
        <v>13.690680790682052</v>
      </c>
      <c r="AY2793" s="21">
        <v>-0.15271108872213751</v>
      </c>
      <c r="AZ2793" s="21">
        <v>-57.612149693870712</v>
      </c>
      <c r="BA2793" s="26">
        <v>1432.4097978889411</v>
      </c>
    </row>
    <row r="2794" spans="1:100" x14ac:dyDescent="0.25">
      <c r="A2794">
        <v>6060</v>
      </c>
      <c r="B2794" t="s">
        <v>3055</v>
      </c>
      <c r="C2794" s="26">
        <v>2</v>
      </c>
      <c r="D2794" s="21">
        <v>4.5935186316498946</v>
      </c>
      <c r="E2794" s="21">
        <v>0.19138376143916003</v>
      </c>
      <c r="F2794" s="21">
        <v>0.55350374968112792</v>
      </c>
      <c r="G2794" s="21">
        <v>0.56368413165102482</v>
      </c>
      <c r="H2794" s="21">
        <v>0.16884225831825006</v>
      </c>
      <c r="I2794" s="21">
        <v>0</v>
      </c>
      <c r="J2794" s="21">
        <v>10.130535499095004</v>
      </c>
      <c r="K2794" s="21">
        <v>0.16884225831825006</v>
      </c>
      <c r="L2794" s="21">
        <v>-1</v>
      </c>
      <c r="M2794" s="21">
        <v>-1</v>
      </c>
      <c r="N2794" s="21">
        <v>3.3768451663650008</v>
      </c>
      <c r="O2794" s="21">
        <v>14.367846465827503</v>
      </c>
      <c r="P2794" s="21">
        <v>1.1370347355880923</v>
      </c>
      <c r="Q2794" s="21">
        <v>2.9458043916963863</v>
      </c>
      <c r="R2794" s="21">
        <v>0.96903719658529153</v>
      </c>
      <c r="S2794" s="21">
        <v>0.34641613528240339</v>
      </c>
      <c r="T2794" s="21">
        <v>0.35165116664940299</v>
      </c>
      <c r="U2794" s="21">
        <v>0.16117052352139163</v>
      </c>
      <c r="V2794" s="21">
        <v>1.1680365630562827E-2</v>
      </c>
      <c r="W2794" s="21">
        <v>29.590964739016041</v>
      </c>
      <c r="X2794" s="21">
        <v>1.189934391646202</v>
      </c>
      <c r="Y2794" s="21">
        <v>-1</v>
      </c>
      <c r="Z2794" s="21">
        <v>-1</v>
      </c>
      <c r="AA2794" s="21">
        <v>53.270950992310034</v>
      </c>
      <c r="AB2794" s="21">
        <v>0.21114516784061271</v>
      </c>
      <c r="AC2794" s="21">
        <v>0.21139436210936127</v>
      </c>
      <c r="AD2794" s="21">
        <v>0.20599785545748356</v>
      </c>
      <c r="AE2794" s="21">
        <v>26.255659015018253</v>
      </c>
      <c r="AF2794" s="21">
        <v>-1</v>
      </c>
      <c r="AG2794" s="21">
        <v>-1</v>
      </c>
      <c r="AH2794" s="21">
        <v>-1</v>
      </c>
      <c r="AI2794" s="21">
        <v>6.1378070502649271E-3</v>
      </c>
      <c r="AJ2794" s="21">
        <v>1.1680365630562827E-2</v>
      </c>
      <c r="AK2794" s="21">
        <v>-2.2467482114898449E-2</v>
      </c>
      <c r="AL2794" s="21">
        <v>0.19429543910414576</v>
      </c>
      <c r="AM2794" s="21">
        <v>-3.4513990177738527E-2</v>
      </c>
      <c r="AN2794" s="21">
        <v>0.21795485039279228</v>
      </c>
      <c r="AO2794" s="21">
        <v>-0.49184211849094517</v>
      </c>
      <c r="AP2794" s="21">
        <v>5.937003408813526</v>
      </c>
      <c r="AQ2794" s="21">
        <v>35.12426826474173</v>
      </c>
      <c r="AR2794" s="21">
        <v>0.8186176925345906</v>
      </c>
      <c r="AS2794" s="21">
        <v>1.2887560252071768</v>
      </c>
      <c r="AT2794" s="21">
        <v>-1</v>
      </c>
      <c r="AU2794" s="21">
        <v>-1</v>
      </c>
      <c r="AV2794" s="21">
        <v>1.3376677244090325</v>
      </c>
      <c r="AW2794" s="21">
        <v>66.834552081342153</v>
      </c>
      <c r="AX2794" s="21">
        <v>67.105872521324883</v>
      </c>
      <c r="AY2794" s="21">
        <v>0.25917780763739767</v>
      </c>
      <c r="AZ2794" s="21">
        <v>16.207259963468143</v>
      </c>
      <c r="BA2794" s="26">
        <v>1457.0248201614008</v>
      </c>
    </row>
    <row r="2795" spans="1:100" x14ac:dyDescent="0.25">
      <c r="A2795">
        <v>6061</v>
      </c>
      <c r="B2795" t="s">
        <v>3056</v>
      </c>
      <c r="C2795" s="26">
        <v>3</v>
      </c>
      <c r="D2795" s="21">
        <v>4.2449233722932327</v>
      </c>
      <c r="E2795" s="21">
        <v>-1.0124125311357294E-2</v>
      </c>
      <c r="F2795" s="21">
        <v>1.7812849246926916</v>
      </c>
      <c r="G2795" s="21">
        <v>1.7812849246926916</v>
      </c>
      <c r="H2795" s="21">
        <v>0.19445762152834206</v>
      </c>
      <c r="I2795" s="21">
        <v>0</v>
      </c>
      <c r="J2795" s="21">
        <v>11.667457291700524</v>
      </c>
      <c r="K2795" s="21">
        <v>0.19445762152834206</v>
      </c>
      <c r="L2795" s="21">
        <v>-0.99999999999999867</v>
      </c>
      <c r="M2795" s="21">
        <v>-0.99999999999999867</v>
      </c>
      <c r="N2795" s="21">
        <v>3.8891524305668415</v>
      </c>
      <c r="O2795" s="21">
        <v>17.693665588686454</v>
      </c>
      <c r="P2795" s="21">
        <v>7.6223597221604711E-2</v>
      </c>
      <c r="Q2795" s="21">
        <v>0.60670039606296911</v>
      </c>
      <c r="R2795" s="21">
        <v>0.22121287337353834</v>
      </c>
      <c r="S2795" s="21">
        <v>0.32830315708845342</v>
      </c>
      <c r="T2795" s="21">
        <v>0.28838985193613065</v>
      </c>
      <c r="U2795" s="21">
        <v>6.410520360441551E-5</v>
      </c>
      <c r="V2795" s="21">
        <v>-1.0124125311357294E-2</v>
      </c>
      <c r="W2795" s="21">
        <v>16.487014695539553</v>
      </c>
      <c r="X2795" s="21">
        <v>0.3168035750453132</v>
      </c>
      <c r="Y2795" s="21">
        <v>-0.99999999999999867</v>
      </c>
      <c r="Z2795" s="21">
        <v>-0.99999999999999867</v>
      </c>
      <c r="AA2795" s="21">
        <v>64.335969334756285</v>
      </c>
      <c r="AB2795" s="21">
        <v>0.28714437503040979</v>
      </c>
      <c r="AC2795" s="21">
        <v>0.24151467277107228</v>
      </c>
      <c r="AD2795" s="21">
        <v>0.42389578751538193</v>
      </c>
      <c r="AE2795" s="21">
        <v>47.627741765843197</v>
      </c>
      <c r="AF2795" s="21">
        <v>-0.99999999999999867</v>
      </c>
      <c r="AG2795" s="21">
        <v>-0.99999999999999867</v>
      </c>
      <c r="AH2795" s="21">
        <v>-0.99999999999999867</v>
      </c>
      <c r="AI2795" s="21">
        <v>3.8124431706307943E-2</v>
      </c>
      <c r="AJ2795" s="21">
        <v>-1.0124125311357294E-2</v>
      </c>
      <c r="AK2795" s="21">
        <v>9.919461944484223E-2</v>
      </c>
      <c r="AL2795" s="21">
        <v>0.34485593855559576</v>
      </c>
      <c r="AM2795" s="21">
        <v>-0.24351236165431209</v>
      </c>
      <c r="AN2795" s="21">
        <v>0.17409212167655588</v>
      </c>
      <c r="AO2795" s="21">
        <v>-5.5918359441335905</v>
      </c>
      <c r="AP2795" s="21">
        <v>6.0765827346918764</v>
      </c>
      <c r="AQ2795" s="21">
        <v>28.154471987240083</v>
      </c>
      <c r="AR2795" s="21">
        <v>0.60663298891683093</v>
      </c>
      <c r="AS2795" s="21">
        <v>0.51126119657365532</v>
      </c>
      <c r="AT2795" s="21">
        <v>-0.99999999999999867</v>
      </c>
      <c r="AU2795" s="21">
        <v>-0.99999999999999867</v>
      </c>
      <c r="AV2795" s="21">
        <v>2.0024977980662291</v>
      </c>
      <c r="AW2795" s="21">
        <v>88.106217658134625</v>
      </c>
      <c r="AX2795" s="21">
        <v>87.856293761125031</v>
      </c>
      <c r="AY2795" s="21">
        <v>0.4925729278842183</v>
      </c>
      <c r="AZ2795" s="21">
        <v>55.653779895239609</v>
      </c>
      <c r="BA2795" s="26">
        <v>1517.882623849579</v>
      </c>
    </row>
    <row r="2796" spans="1:100" x14ac:dyDescent="0.25">
      <c r="A2796">
        <v>6062</v>
      </c>
      <c r="B2796" t="s">
        <v>3057</v>
      </c>
      <c r="C2796" s="26">
        <v>3</v>
      </c>
      <c r="D2796" s="21">
        <v>4.0060804680100031</v>
      </c>
      <c r="E2796" s="21">
        <v>-1.5850115198961768E-3</v>
      </c>
      <c r="F2796" s="21">
        <v>-0.50845421131308111</v>
      </c>
      <c r="G2796" s="21">
        <v>-0.50845421131308111</v>
      </c>
      <c r="H2796" s="21">
        <v>5.7708216751552958E-2</v>
      </c>
      <c r="I2796" s="21">
        <v>0</v>
      </c>
      <c r="J2796" s="21">
        <v>3.4624930050931773</v>
      </c>
      <c r="K2796" s="21">
        <v>5.7708216751552958E-2</v>
      </c>
      <c r="L2796" s="21">
        <v>-1.0000000000000007</v>
      </c>
      <c r="M2796" s="21">
        <v>-1.0000000000000007</v>
      </c>
      <c r="N2796" s="21">
        <v>1.1541643350310593</v>
      </c>
      <c r="O2796" s="21">
        <v>6.9601192617901066</v>
      </c>
      <c r="P2796" s="21">
        <v>-0.36409615340715412</v>
      </c>
      <c r="Q2796" s="21">
        <v>-0.59764129384411424</v>
      </c>
      <c r="R2796" s="21">
        <v>-0.16057245930473285</v>
      </c>
      <c r="S2796" s="21">
        <v>0.33556311527513899</v>
      </c>
      <c r="T2796" s="21">
        <v>0.40411719357579962</v>
      </c>
      <c r="U2796" s="21">
        <v>2.866516355661753E-2</v>
      </c>
      <c r="V2796" s="21">
        <v>-1.5850115198961768E-3</v>
      </c>
      <c r="W2796" s="21">
        <v>28.362089765444267</v>
      </c>
      <c r="X2796" s="21">
        <v>0.85790653744894485</v>
      </c>
      <c r="Y2796" s="21">
        <v>-1.0000000000000007</v>
      </c>
      <c r="Z2796" s="21">
        <v>-1.0000000000000007</v>
      </c>
      <c r="AA2796" s="21">
        <v>45.423858003013116</v>
      </c>
      <c r="AB2796" s="21">
        <v>0.14753969017005389</v>
      </c>
      <c r="AC2796" s="21">
        <v>-5.5680208926556361E-2</v>
      </c>
      <c r="AD2796" s="21">
        <v>0.25258733269397465</v>
      </c>
      <c r="AE2796" s="21">
        <v>17.222340696873598</v>
      </c>
      <c r="AF2796" s="21">
        <v>-1.0000000000000007</v>
      </c>
      <c r="AG2796" s="21">
        <v>-1.0000000000000007</v>
      </c>
      <c r="AH2796" s="21">
        <v>-1.0000000000000007</v>
      </c>
      <c r="AI2796" s="21">
        <v>2.1144260438111052E-2</v>
      </c>
      <c r="AJ2796" s="21">
        <v>-1.5850115198961768E-3</v>
      </c>
      <c r="AK2796" s="21">
        <v>0.16274278562461469</v>
      </c>
      <c r="AL2796" s="21">
        <v>2.9566516785495066E-2</v>
      </c>
      <c r="AM2796" s="21">
        <v>7.7796998298865175E-2</v>
      </c>
      <c r="AN2796" s="21">
        <v>-1.6394120251485744E-2</v>
      </c>
      <c r="AO2796" s="21">
        <v>2.7586388855947028</v>
      </c>
      <c r="AP2796" s="21">
        <v>-0.26202042235966744</v>
      </c>
      <c r="AQ2796" s="21">
        <v>31.824582770537443</v>
      </c>
      <c r="AR2796" s="21">
        <v>0.7667604608876597</v>
      </c>
      <c r="AS2796" s="21">
        <v>0.91561475420049765</v>
      </c>
      <c r="AT2796" s="21">
        <v>-1.0000000000000007</v>
      </c>
      <c r="AU2796" s="21">
        <v>-1.0000000000000007</v>
      </c>
      <c r="AV2796" s="21">
        <v>-0.66902667061781362</v>
      </c>
      <c r="AW2796" s="21">
        <v>52.121956842443552</v>
      </c>
      <c r="AX2796" s="21">
        <v>52.386340899216151</v>
      </c>
      <c r="AY2796" s="21">
        <v>5.445125668199767E-2</v>
      </c>
      <c r="AZ2796" s="21">
        <v>-3.5481647052311107</v>
      </c>
      <c r="BA2796" s="26">
        <v>1406.5538465626064</v>
      </c>
    </row>
    <row r="2797" spans="1:100" x14ac:dyDescent="0.25">
      <c r="A2797">
        <v>6063</v>
      </c>
      <c r="B2797" t="s">
        <v>3058</v>
      </c>
      <c r="C2797" s="26">
        <v>3</v>
      </c>
      <c r="D2797" s="21">
        <v>3.6854714800288821</v>
      </c>
      <c r="E2797" s="21">
        <v>-8.5925349216623668E-3</v>
      </c>
      <c r="F2797" s="21">
        <v>0.36337699567544757</v>
      </c>
      <c r="G2797" s="21">
        <v>0.36337699567544757</v>
      </c>
      <c r="H2797" s="21">
        <v>0.34939131723687111</v>
      </c>
      <c r="I2797" s="21">
        <v>0</v>
      </c>
      <c r="J2797" s="21">
        <v>20.963479034212256</v>
      </c>
      <c r="K2797" s="21">
        <v>0.34939131723687111</v>
      </c>
      <c r="L2797" s="21">
        <v>-0.99999999999999878</v>
      </c>
      <c r="M2797" s="21">
        <v>-0.99999999999999878</v>
      </c>
      <c r="N2797" s="21">
        <v>6.9878263447374227</v>
      </c>
      <c r="O2797" s="21">
        <v>25.012327509916602</v>
      </c>
      <c r="P2797" s="21">
        <v>2.6741618853229725E-3</v>
      </c>
      <c r="Q2797" s="21">
        <v>-2.2887318316639012</v>
      </c>
      <c r="R2797" s="21">
        <v>-0.73429658416021848</v>
      </c>
      <c r="S2797" s="21">
        <v>0.3333333333333332</v>
      </c>
      <c r="T2797" s="21">
        <v>0.29132834270444458</v>
      </c>
      <c r="U2797" s="21">
        <v>0.16289323380952136</v>
      </c>
      <c r="V2797" s="21">
        <v>1.9438658515965462E-3</v>
      </c>
      <c r="W2797" s="21">
        <v>17.60429833848098</v>
      </c>
      <c r="X2797" s="21">
        <v>0.98769857647267245</v>
      </c>
      <c r="Y2797" s="21">
        <v>-0.99999999999999878</v>
      </c>
      <c r="Z2797" s="21">
        <v>-0.99999999999999878</v>
      </c>
      <c r="AA2797" s="21">
        <v>16.577262466599826</v>
      </c>
      <c r="AB2797" s="21">
        <v>0.11621313943348789</v>
      </c>
      <c r="AC2797" s="21">
        <v>-4.4876839963370906E-2</v>
      </c>
      <c r="AD2797" s="21">
        <v>-7.7191085224535855E-2</v>
      </c>
      <c r="AE2797" s="21">
        <v>-0.29273928772094349</v>
      </c>
      <c r="AF2797" s="21">
        <v>-0.99999999999999878</v>
      </c>
      <c r="AG2797" s="21">
        <v>-0.99999999999999878</v>
      </c>
      <c r="AH2797" s="21">
        <v>-0.99999999999999878</v>
      </c>
      <c r="AI2797" s="21">
        <v>2.0577380083146597E-2</v>
      </c>
      <c r="AJ2797" s="21">
        <v>1.9438658515965462E-3</v>
      </c>
      <c r="AK2797" s="21">
        <v>2.3804573202901361E-2</v>
      </c>
      <c r="AL2797" s="21">
        <v>-8.5773265497391865E-2</v>
      </c>
      <c r="AM2797" s="21">
        <v>4.7761620107533292E-3</v>
      </c>
      <c r="AN2797" s="21">
        <v>0.41772538281970911</v>
      </c>
      <c r="AO2797" s="21">
        <v>0.23842691628333998</v>
      </c>
      <c r="AP2797" s="21">
        <v>10.014268243005766</v>
      </c>
      <c r="AQ2797" s="21">
        <v>38.567777372693243</v>
      </c>
      <c r="AR2797" s="21">
        <v>0.78949877569889571</v>
      </c>
      <c r="AS2797" s="21">
        <v>1.337089893709543</v>
      </c>
      <c r="AT2797" s="21">
        <v>-0.99999999999999878</v>
      </c>
      <c r="AU2797" s="21">
        <v>-0.99999999999999878</v>
      </c>
      <c r="AV2797" s="21">
        <v>-0.3709195884847703</v>
      </c>
      <c r="AW2797" s="21">
        <v>51.603858219522195</v>
      </c>
      <c r="AX2797" s="21">
        <v>52.209792406344789</v>
      </c>
      <c r="AY2797" s="21">
        <v>0.2793021191580804</v>
      </c>
      <c r="AZ2797" s="21">
        <v>-4.5711726147924248</v>
      </c>
      <c r="BA2797" s="26">
        <v>1403.6677867457745</v>
      </c>
    </row>
    <row r="2798" spans="1:100" x14ac:dyDescent="0.25">
      <c r="A2798">
        <v>6064</v>
      </c>
      <c r="B2798" t="s">
        <v>3059</v>
      </c>
      <c r="C2798" s="26">
        <v>3</v>
      </c>
      <c r="D2798" s="21">
        <v>4.7430665506118395</v>
      </c>
      <c r="E2798" s="21">
        <v>-0.17645539249721656</v>
      </c>
      <c r="F2798" s="21">
        <v>-0.4008308011489039</v>
      </c>
      <c r="G2798" s="21">
        <v>-0.45057963395585965</v>
      </c>
      <c r="H2798" s="21">
        <v>-5.6029836943584863E-2</v>
      </c>
      <c r="I2798" s="21">
        <v>0</v>
      </c>
      <c r="J2798" s="21">
        <v>-3.3617902166150921</v>
      </c>
      <c r="K2798" s="21">
        <v>-5.6029836943584863E-2</v>
      </c>
      <c r="L2798" s="21">
        <v>-1.0000000000000002</v>
      </c>
      <c r="M2798" s="21">
        <v>-1.0000000000000002</v>
      </c>
      <c r="N2798" s="21">
        <v>-1.1205967388716969</v>
      </c>
      <c r="O2798" s="21">
        <v>0.93069670004088711</v>
      </c>
      <c r="P2798" s="21">
        <v>0.74350416480463055</v>
      </c>
      <c r="Q2798" s="21">
        <v>0.47178473125576181</v>
      </c>
      <c r="R2798" s="21">
        <v>0.16592090424088521</v>
      </c>
      <c r="S2798" s="21">
        <v>0.33333333333333298</v>
      </c>
      <c r="T2798" s="21">
        <v>9.7300566470214137E-2</v>
      </c>
      <c r="U2798" s="21">
        <v>0.1560685267237405</v>
      </c>
      <c r="V2798" s="21">
        <v>0</v>
      </c>
      <c r="W2798" s="21">
        <v>25.709290538834907</v>
      </c>
      <c r="X2798" s="21">
        <v>0.85865615197618073</v>
      </c>
      <c r="Y2798" s="21">
        <v>-1.0000000000000002</v>
      </c>
      <c r="Z2798" s="21">
        <v>-1.0000000000000002</v>
      </c>
      <c r="AA2798" s="21">
        <v>56.29532878219802</v>
      </c>
      <c r="AB2798" s="21">
        <v>-0.19997528450714649</v>
      </c>
      <c r="AC2798" s="21">
        <v>0.26415646879293081</v>
      </c>
      <c r="AD2798" s="21">
        <v>0.54422116249665964</v>
      </c>
      <c r="AE2798" s="21">
        <v>30.4201173391222</v>
      </c>
      <c r="AF2798" s="21">
        <v>-1.0000000000000002</v>
      </c>
      <c r="AG2798" s="21">
        <v>-1.0000000000000002</v>
      </c>
      <c r="AH2798" s="21">
        <v>-1.0000000000000002</v>
      </c>
      <c r="AI2798" s="21">
        <v>0</v>
      </c>
      <c r="AJ2798" s="21">
        <v>0</v>
      </c>
      <c r="AK2798" s="21">
        <v>0.12799658733261146</v>
      </c>
      <c r="AL2798" s="21">
        <v>0.26481376622355429</v>
      </c>
      <c r="AM2798" s="21">
        <v>0.70260331257794928</v>
      </c>
      <c r="AN2798" s="21">
        <v>-9.5248403654109998E-2</v>
      </c>
      <c r="AO2798" s="21">
        <v>18.205065751111789</v>
      </c>
      <c r="AP2798" s="21">
        <v>-1.0571412602349777</v>
      </c>
      <c r="AQ2798" s="21">
        <v>22.347500322219815</v>
      </c>
      <c r="AR2798" s="21">
        <v>0.58670242652728777</v>
      </c>
      <c r="AS2798" s="21">
        <v>0.80262631503259607</v>
      </c>
      <c r="AT2798" s="21">
        <v>-1.0000000000000002</v>
      </c>
      <c r="AU2798" s="21">
        <v>-1.0000000000000002</v>
      </c>
      <c r="AV2798" s="21">
        <v>-0.28465872971497458</v>
      </c>
      <c r="AW2798" s="21">
        <v>56.168884222003904</v>
      </c>
      <c r="AX2798" s="21">
        <v>56.168884222003904</v>
      </c>
      <c r="AY2798" s="21">
        <v>3.0463858730033138E-2</v>
      </c>
      <c r="AZ2798" s="21">
        <v>-24.140644108602928</v>
      </c>
      <c r="BA2798" s="26">
        <v>1383.912554498655</v>
      </c>
    </row>
    <row r="2799" spans="1:100" x14ac:dyDescent="0.25">
      <c r="A2799">
        <v>6065</v>
      </c>
      <c r="B2799" t="s">
        <v>3060</v>
      </c>
      <c r="C2799" s="26">
        <v>3</v>
      </c>
      <c r="D2799" s="21">
        <v>5.3541420705369305</v>
      </c>
      <c r="E2799" s="21">
        <v>1.3745802183133841E-3</v>
      </c>
      <c r="F2799" s="21">
        <v>-0.1157990413045786</v>
      </c>
      <c r="G2799" s="21">
        <v>-0.1157990413045786</v>
      </c>
      <c r="H2799" s="21">
        <v>7.4032450053070548E-2</v>
      </c>
      <c r="I2799" s="21">
        <v>0</v>
      </c>
      <c r="J2799" s="21">
        <v>4.4419470031842323</v>
      </c>
      <c r="K2799" s="21">
        <v>7.4032450053070548E-2</v>
      </c>
      <c r="L2799" s="21">
        <v>-1.0000000000000004</v>
      </c>
      <c r="M2799" s="21">
        <v>-1.0000000000000004</v>
      </c>
      <c r="N2799" s="21">
        <v>1.4806490010614093</v>
      </c>
      <c r="O2799" s="21">
        <v>9.6802900324165826</v>
      </c>
      <c r="P2799" s="21">
        <v>-1.1875012200808994</v>
      </c>
      <c r="Q2799" s="21">
        <v>-0.81953660123296723</v>
      </c>
      <c r="R2799" s="21">
        <v>-0.3755577940382418</v>
      </c>
      <c r="S2799" s="21">
        <v>0.33333333333333365</v>
      </c>
      <c r="T2799" s="21">
        <v>0.35295242527764781</v>
      </c>
      <c r="U2799" s="21">
        <v>-0.14143767971898841</v>
      </c>
      <c r="V2799" s="21">
        <v>1.1687132861091146E-2</v>
      </c>
      <c r="W2799" s="21">
        <v>19.300110468000536</v>
      </c>
      <c r="X2799" s="21">
        <v>0.12671411661091639</v>
      </c>
      <c r="Y2799" s="21">
        <v>-1.0000000000000004</v>
      </c>
      <c r="Z2799" s="21">
        <v>-1.0000000000000004</v>
      </c>
      <c r="AA2799" s="21">
        <v>35.279206067686104</v>
      </c>
      <c r="AB2799" s="21">
        <v>0.13402488794220757</v>
      </c>
      <c r="AC2799" s="21">
        <v>2.9106439090822663E-2</v>
      </c>
      <c r="AD2799" s="21">
        <v>0.1639617408414453</v>
      </c>
      <c r="AE2799" s="21">
        <v>16.354653393723776</v>
      </c>
      <c r="AF2799" s="21">
        <v>-1.0000000000000004</v>
      </c>
      <c r="AG2799" s="21">
        <v>-1.0000000000000004</v>
      </c>
      <c r="AH2799" s="21">
        <v>-1.0000000000000004</v>
      </c>
      <c r="AI2799" s="21">
        <v>0</v>
      </c>
      <c r="AJ2799" s="21">
        <v>1.1687132861091146E-2</v>
      </c>
      <c r="AK2799" s="21">
        <v>0.11164735505158585</v>
      </c>
      <c r="AL2799" s="21">
        <v>5.0685369686602907E-2</v>
      </c>
      <c r="AM2799" s="21">
        <v>-0.12771716352385673</v>
      </c>
      <c r="AN2799" s="21">
        <v>0.22634779415065542</v>
      </c>
      <c r="AO2799" s="21">
        <v>-2.6346923128384887</v>
      </c>
      <c r="AP2799" s="21">
        <v>5.9121217021993981</v>
      </c>
      <c r="AQ2799" s="21">
        <v>23.742057471184765</v>
      </c>
      <c r="AR2799" s="21">
        <v>0.5565352117530844</v>
      </c>
      <c r="AS2799" s="21">
        <v>0.20074656666398677</v>
      </c>
      <c r="AT2799" s="21">
        <v>-1.0000000000000004</v>
      </c>
      <c r="AU2799" s="21">
        <v>-1.0000000000000004</v>
      </c>
      <c r="AV2799" s="21">
        <v>-0.49135683534282015</v>
      </c>
      <c r="AW2799" s="21">
        <v>50.871617802302069</v>
      </c>
      <c r="AX2799" s="21">
        <v>52.040331088411179</v>
      </c>
      <c r="AY2799" s="21">
        <v>0.11099062373859982</v>
      </c>
      <c r="AZ2799" s="21">
        <v>-14.144205783257517</v>
      </c>
      <c r="BA2799" s="26">
        <v>1432.871360560287</v>
      </c>
    </row>
    <row r="2800" spans="1:100" x14ac:dyDescent="0.25">
      <c r="A2800">
        <v>6066</v>
      </c>
      <c r="B2800" t="s">
        <v>3061</v>
      </c>
      <c r="C2800" s="26">
        <v>3</v>
      </c>
      <c r="D2800" s="21">
        <v>5.4285680830681144</v>
      </c>
      <c r="E2800" s="21">
        <v>0</v>
      </c>
      <c r="F2800" s="21">
        <v>-0.17937461828582515</v>
      </c>
      <c r="G2800" s="21">
        <v>-0.17937461828582515</v>
      </c>
      <c r="H2800" s="21">
        <v>0.34708486537754696</v>
      </c>
      <c r="I2800" s="21">
        <v>0</v>
      </c>
      <c r="J2800" s="21">
        <v>20.825091922652827</v>
      </c>
      <c r="K2800" s="21">
        <v>0.34708486537754696</v>
      </c>
      <c r="L2800" s="21">
        <v>-0.99999999999999967</v>
      </c>
      <c r="M2800" s="21">
        <v>-0.99999999999999967</v>
      </c>
      <c r="N2800" s="21">
        <v>6.9416973075509407</v>
      </c>
      <c r="O2800" s="21">
        <v>26.074285387435104</v>
      </c>
      <c r="P2800" s="21">
        <v>0.17449178071372357</v>
      </c>
      <c r="Q2800" s="21">
        <v>-0.53178283335031251</v>
      </c>
      <c r="R2800" s="21">
        <v>-0.17967790378068013</v>
      </c>
      <c r="S2800" s="21">
        <v>0.33333333333333304</v>
      </c>
      <c r="T2800" s="21">
        <v>0.37346059432828349</v>
      </c>
      <c r="U2800" s="21">
        <v>0.29225713477442894</v>
      </c>
      <c r="V2800" s="21">
        <v>-4.3039242317458749E-3</v>
      </c>
      <c r="W2800" s="21">
        <v>25.90649091307009</v>
      </c>
      <c r="X2800" s="21">
        <v>1.5337446159162367</v>
      </c>
      <c r="Y2800" s="21">
        <v>-0.99999999999999967</v>
      </c>
      <c r="Z2800" s="21">
        <v>-0.99999999999999967</v>
      </c>
      <c r="AA2800" s="21">
        <v>31.526154856656504</v>
      </c>
      <c r="AB2800" s="21">
        <v>-7.0854451416256792E-2</v>
      </c>
      <c r="AC2800" s="21">
        <v>0.19847699573111707</v>
      </c>
      <c r="AD2800" s="21">
        <v>-1.1635707367518823E-2</v>
      </c>
      <c r="AE2800" s="21">
        <v>5.7993418473670699</v>
      </c>
      <c r="AF2800" s="21">
        <v>-0.99999999999999967</v>
      </c>
      <c r="AG2800" s="21">
        <v>-0.99999999999999967</v>
      </c>
      <c r="AH2800" s="21">
        <v>-0.99999999999999967</v>
      </c>
      <c r="AI2800" s="21">
        <v>0</v>
      </c>
      <c r="AJ2800" s="21">
        <v>-4.3039242317458749E-3</v>
      </c>
      <c r="AK2800" s="21">
        <v>-7.0794868034711411E-2</v>
      </c>
      <c r="AL2800" s="21">
        <v>0.41458905370466326</v>
      </c>
      <c r="AM2800" s="21">
        <v>0.28451895071699612</v>
      </c>
      <c r="AN2800" s="21">
        <v>2.3664615034494151E-2</v>
      </c>
      <c r="AO2800" s="21">
        <v>6.758999427751343</v>
      </c>
      <c r="AP2800" s="21">
        <v>2.6645606443856695</v>
      </c>
      <c r="AQ2800" s="21">
        <v>46.731582835722925</v>
      </c>
      <c r="AR2800" s="21">
        <v>0.99474713820429972</v>
      </c>
      <c r="AS2800" s="21">
        <v>1.8808294812937834</v>
      </c>
      <c r="AT2800" s="21">
        <v>-0.99999999999999967</v>
      </c>
      <c r="AU2800" s="21">
        <v>-0.99999999999999967</v>
      </c>
      <c r="AV2800" s="21">
        <v>-0.35905252206650523</v>
      </c>
      <c r="AW2800" s="21">
        <v>60.26500088847726</v>
      </c>
      <c r="AX2800" s="21">
        <v>59.834608465302679</v>
      </c>
      <c r="AY2800" s="21">
        <v>4.2874048269295043E-2</v>
      </c>
      <c r="AZ2800" s="21">
        <v>9.5590916277155653</v>
      </c>
      <c r="BA2800" s="26">
        <v>1420.8109858978287</v>
      </c>
    </row>
    <row r="2801" spans="1:100" x14ac:dyDescent="0.25">
      <c r="A2801">
        <v>6067</v>
      </c>
      <c r="B2801" t="s">
        <v>3062</v>
      </c>
      <c r="C2801" s="26">
        <v>3</v>
      </c>
      <c r="D2801" s="21">
        <v>4.6816387362332952</v>
      </c>
      <c r="E2801" s="21">
        <v>-1.5370472961053303E-2</v>
      </c>
      <c r="F2801" s="21">
        <v>0.52252468220041381</v>
      </c>
      <c r="G2801" s="21">
        <v>0.52252468220041381</v>
      </c>
      <c r="H2801" s="21">
        <v>0.10024404873984846</v>
      </c>
      <c r="I2801" s="21">
        <v>0</v>
      </c>
      <c r="J2801" s="21">
        <v>6.0146429243909045</v>
      </c>
      <c r="K2801" s="21">
        <v>0.10024404873984846</v>
      </c>
      <c r="L2801" s="21">
        <v>-1</v>
      </c>
      <c r="M2801" s="21">
        <v>-1</v>
      </c>
      <c r="N2801" s="21">
        <v>2.0048809747969689</v>
      </c>
      <c r="O2801" s="21">
        <v>11.218806342824612</v>
      </c>
      <c r="P2801" s="21">
        <v>-9.4327931675929122E-2</v>
      </c>
      <c r="Q2801" s="21">
        <v>-5.6698377582525099E-3</v>
      </c>
      <c r="R2801" s="21">
        <v>3.9872711352728685E-2</v>
      </c>
      <c r="S2801" s="21">
        <v>0.33333333333333348</v>
      </c>
      <c r="T2801" s="21">
        <v>0.34865148140768265</v>
      </c>
      <c r="U2801" s="21">
        <v>0.24760807461019704</v>
      </c>
      <c r="V2801" s="21">
        <v>-1.7058160647247099E-2</v>
      </c>
      <c r="W2801" s="21">
        <v>32.491627198564686</v>
      </c>
      <c r="X2801" s="21">
        <v>1.4878175366483724</v>
      </c>
      <c r="Y2801" s="21">
        <v>-1</v>
      </c>
      <c r="Z2801" s="21">
        <v>-1</v>
      </c>
      <c r="AA2801" s="21">
        <v>57.734882313918064</v>
      </c>
      <c r="AB2801" s="21">
        <v>0.26544233971596831</v>
      </c>
      <c r="AC2801" s="21">
        <v>4.9661207397223184E-2</v>
      </c>
      <c r="AD2801" s="21">
        <v>0.18896410096682101</v>
      </c>
      <c r="AE2801" s="21">
        <v>25.203382404000632</v>
      </c>
      <c r="AF2801" s="21">
        <v>-1</v>
      </c>
      <c r="AG2801" s="21">
        <v>-1</v>
      </c>
      <c r="AH2801" s="21">
        <v>-1</v>
      </c>
      <c r="AI2801" s="21">
        <v>0</v>
      </c>
      <c r="AJ2801" s="21">
        <v>-1.7058160647247099E-2</v>
      </c>
      <c r="AK2801" s="21">
        <v>1.5601094475772997E-2</v>
      </c>
      <c r="AL2801" s="21">
        <v>1.1303432542510081</v>
      </c>
      <c r="AM2801" s="21">
        <v>-0.16709249098597051</v>
      </c>
      <c r="AN2801" s="21">
        <v>-0.11180399558249919</v>
      </c>
      <c r="AO2801" s="21">
        <v>-4.0993068022703971</v>
      </c>
      <c r="AP2801" s="21">
        <v>2.8566163816925609</v>
      </c>
      <c r="AQ2801" s="21">
        <v>38.506270122955613</v>
      </c>
      <c r="AR2801" s="21">
        <v>0.91253472870396601</v>
      </c>
      <c r="AS2801" s="21">
        <v>1.5880615853882214</v>
      </c>
      <c r="AT2801" s="21">
        <v>-1</v>
      </c>
      <c r="AU2801" s="21">
        <v>-1</v>
      </c>
      <c r="AV2801" s="21">
        <v>0.56239739355314222</v>
      </c>
      <c r="AW2801" s="21">
        <v>71.810305038435175</v>
      </c>
      <c r="AX2801" s="21">
        <v>70.10448897371046</v>
      </c>
      <c r="AY2801" s="21">
        <v>0.20931906455210827</v>
      </c>
      <c r="AZ2801" s="21">
        <v>-0.85125440661240948</v>
      </c>
      <c r="BA2801" s="26">
        <v>1425.4359109299817</v>
      </c>
    </row>
    <row r="2802" spans="1:100" x14ac:dyDescent="0.25">
      <c r="A2802">
        <v>6068</v>
      </c>
      <c r="B2802" t="s">
        <v>3063</v>
      </c>
      <c r="C2802" s="26">
        <v>3</v>
      </c>
      <c r="D2802" s="21">
        <v>4.1948393874826833</v>
      </c>
      <c r="E2802" s="21">
        <v>-3.8002980791020076E-3</v>
      </c>
      <c r="F2802" s="21">
        <v>-1.775245814303456</v>
      </c>
      <c r="G2802" s="21">
        <v>-1.775245814303456</v>
      </c>
      <c r="H2802" s="21">
        <v>5.6196638183269837E-2</v>
      </c>
      <c r="I2802" s="21">
        <v>0</v>
      </c>
      <c r="J2802" s="21">
        <v>3.3717982909961921</v>
      </c>
      <c r="K2802" s="21">
        <v>5.6196638183269837E-2</v>
      </c>
      <c r="L2802" s="21">
        <v>-1</v>
      </c>
      <c r="M2802" s="21">
        <v>-1</v>
      </c>
      <c r="N2802" s="21">
        <v>1.1239327636653964</v>
      </c>
      <c r="O2802" s="21">
        <v>5.7913918641754156</v>
      </c>
      <c r="P2802" s="21">
        <v>1.7358675097785853E-2</v>
      </c>
      <c r="Q2802" s="21">
        <v>-2.7388063436916155</v>
      </c>
      <c r="R2802" s="21">
        <v>-0.83958749111628062</v>
      </c>
      <c r="S2802" s="21">
        <v>0.3333333333333332</v>
      </c>
      <c r="T2802" s="21">
        <v>0.32766482550110571</v>
      </c>
      <c r="U2802" s="21">
        <v>0.39820599420203123</v>
      </c>
      <c r="V2802" s="21">
        <v>-5.9505332289388098E-2</v>
      </c>
      <c r="W2802" s="21">
        <v>37.740087302552489</v>
      </c>
      <c r="X2802" s="21">
        <v>1.834924995890739</v>
      </c>
      <c r="Y2802" s="21">
        <v>-1</v>
      </c>
      <c r="Z2802" s="21">
        <v>-1</v>
      </c>
      <c r="AA2802" s="21">
        <v>51.411003836275817</v>
      </c>
      <c r="AB2802" s="21">
        <v>0.40274282023056784</v>
      </c>
      <c r="AC2802" s="21">
        <v>-0.25561987821016674</v>
      </c>
      <c r="AD2802" s="21">
        <v>0.14308713847639049</v>
      </c>
      <c r="AE2802" s="21">
        <v>14.51050402483958</v>
      </c>
      <c r="AF2802" s="21">
        <v>-1</v>
      </c>
      <c r="AG2802" s="21">
        <v>-1</v>
      </c>
      <c r="AH2802" s="21">
        <v>-1</v>
      </c>
      <c r="AI2802" s="21">
        <v>0</v>
      </c>
      <c r="AJ2802" s="21">
        <v>-5.9505332289388098E-2</v>
      </c>
      <c r="AK2802" s="21">
        <v>0.17405428450933311</v>
      </c>
      <c r="AL2802" s="21">
        <v>-0.19545164869660145</v>
      </c>
      <c r="AM2802" s="21">
        <v>1.026857224283477E-2</v>
      </c>
      <c r="AN2802" s="21">
        <v>0.21355652226256164</v>
      </c>
      <c r="AO2802" s="21">
        <v>1.1269857286175349</v>
      </c>
      <c r="AP2802" s="21">
        <v>4.3616548130810333</v>
      </c>
      <c r="AQ2802" s="21">
        <v>41.111885593548649</v>
      </c>
      <c r="AR2802" s="21">
        <v>0.99969882074708161</v>
      </c>
      <c r="AS2802" s="21">
        <v>1.8911216340740082</v>
      </c>
      <c r="AT2802" s="21">
        <v>-1</v>
      </c>
      <c r="AU2802" s="21">
        <v>-1</v>
      </c>
      <c r="AV2802" s="21">
        <v>-2.614833305419737</v>
      </c>
      <c r="AW2802" s="21">
        <v>61.564050513532237</v>
      </c>
      <c r="AX2802" s="21">
        <v>55.613517284593421</v>
      </c>
      <c r="AY2802" s="21">
        <v>0.10861628870102161</v>
      </c>
      <c r="AZ2802" s="21">
        <v>15.181246959895116</v>
      </c>
      <c r="BA2802" s="26">
        <v>1421.8779345737646</v>
      </c>
    </row>
    <row r="2803" spans="1:100" x14ac:dyDescent="0.25">
      <c r="A2803">
        <v>6069</v>
      </c>
      <c r="B2803" t="s">
        <v>3064</v>
      </c>
      <c r="C2803" s="26">
        <v>2</v>
      </c>
      <c r="D2803" s="21">
        <v>3.4746652486607936</v>
      </c>
      <c r="E2803" s="21">
        <v>-5.714499211050026E-2</v>
      </c>
      <c r="F2803" s="21">
        <v>-6.5359994877013439E-2</v>
      </c>
      <c r="G2803" s="21">
        <v>-5.7989931208386303E-2</v>
      </c>
      <c r="H2803" s="21">
        <v>4.0230599154868117E-2</v>
      </c>
      <c r="I2803" s="21">
        <v>0</v>
      </c>
      <c r="J2803" s="21">
        <v>2.4138359492920869</v>
      </c>
      <c r="K2803" s="21">
        <v>4.0230599154868117E-2</v>
      </c>
      <c r="L2803" s="21">
        <v>-1</v>
      </c>
      <c r="M2803" s="21">
        <v>-1</v>
      </c>
      <c r="N2803" s="21">
        <v>0.80461198309736237</v>
      </c>
      <c r="O2803" s="21">
        <v>6.3522132318812234</v>
      </c>
      <c r="P2803" s="21">
        <v>-0.1216305570841919</v>
      </c>
      <c r="Q2803" s="21">
        <v>3.9768306631193795E-3</v>
      </c>
      <c r="R2803" s="21">
        <v>2.798632122884781E-3</v>
      </c>
      <c r="S2803" s="21">
        <v>0.32237494100511777</v>
      </c>
      <c r="T2803" s="21">
        <v>0.25014876172835987</v>
      </c>
      <c r="U2803" s="21">
        <v>3.5482013158590738E-2</v>
      </c>
      <c r="V2803" s="21">
        <v>-4.9392427466923485E-3</v>
      </c>
      <c r="W2803" s="21">
        <v>21.658237961873144</v>
      </c>
      <c r="X2803" s="21">
        <v>0.60766997265257849</v>
      </c>
      <c r="Y2803" s="21">
        <v>-1</v>
      </c>
      <c r="Z2803" s="21">
        <v>-1</v>
      </c>
      <c r="AA2803" s="21">
        <v>36.938744239115969</v>
      </c>
      <c r="AB2803" s="21">
        <v>7.0162070750879518E-2</v>
      </c>
      <c r="AC2803" s="21">
        <v>7.0357762271091084E-2</v>
      </c>
      <c r="AD2803" s="21">
        <v>6.6172416330332801E-2</v>
      </c>
      <c r="AE2803" s="21">
        <v>13.267381911171206</v>
      </c>
      <c r="AF2803" s="21">
        <v>-1</v>
      </c>
      <c r="AG2803" s="21">
        <v>-1</v>
      </c>
      <c r="AH2803" s="21">
        <v>-1</v>
      </c>
      <c r="AI2803" s="21">
        <v>-2.9754322891587786E-3</v>
      </c>
      <c r="AJ2803" s="21">
        <v>-4.9392427466923485E-3</v>
      </c>
      <c r="AK2803" s="21">
        <v>0.14738079578259727</v>
      </c>
      <c r="AL2803" s="21">
        <v>2.4447161206650039E-2</v>
      </c>
      <c r="AM2803" s="21">
        <v>0.16331226881767963</v>
      </c>
      <c r="AN2803" s="21">
        <v>2.0128591397374121E-2</v>
      </c>
      <c r="AO2803" s="21">
        <v>4.5455892629502657</v>
      </c>
      <c r="AP2803" s="21">
        <v>0.89957202737231468</v>
      </c>
      <c r="AQ2803" s="21">
        <v>26.679320723935117</v>
      </c>
      <c r="AR2803" s="21">
        <v>0.63272786698812833</v>
      </c>
      <c r="AS2803" s="21">
        <v>0.68761165268918067</v>
      </c>
      <c r="AT2803" s="21">
        <v>-1</v>
      </c>
      <c r="AU2803" s="21">
        <v>-1</v>
      </c>
      <c r="AV2803" s="21">
        <v>5.5430242277626107E-2</v>
      </c>
      <c r="AW2803" s="21">
        <v>48.012878715565421</v>
      </c>
      <c r="AX2803" s="21">
        <v>48.037623234629699</v>
      </c>
      <c r="AY2803" s="21">
        <v>0.11420044811627461</v>
      </c>
      <c r="AZ2803" s="21">
        <v>-9.1916890703506748</v>
      </c>
      <c r="BA2803" s="26">
        <v>1383.1922369054898</v>
      </c>
    </row>
    <row r="2804" spans="1:100" x14ac:dyDescent="0.25">
      <c r="A2804">
        <v>6070</v>
      </c>
      <c r="B2804" t="s">
        <v>3065</v>
      </c>
      <c r="C2804" s="26">
        <v>2</v>
      </c>
      <c r="D2804" s="21">
        <v>3.5681432138458624</v>
      </c>
      <c r="E2804" s="21">
        <v>-3.6380911199614667E-2</v>
      </c>
      <c r="F2804" s="21">
        <v>-1.3655165229400051E-2</v>
      </c>
      <c r="G2804" s="21">
        <v>-6.0503050804483482E-3</v>
      </c>
      <c r="H2804" s="21">
        <v>5.0975846369967881E-2</v>
      </c>
      <c r="I2804" s="21">
        <v>0</v>
      </c>
      <c r="J2804" s="21">
        <v>3.0585507821980724</v>
      </c>
      <c r="K2804" s="21">
        <v>5.0975846369967881E-2</v>
      </c>
      <c r="L2804" s="21">
        <v>-1</v>
      </c>
      <c r="M2804" s="21">
        <v>-1</v>
      </c>
      <c r="N2804" s="21">
        <v>1.0195169273993576</v>
      </c>
      <c r="O2804" s="21">
        <v>7.021903376962916</v>
      </c>
      <c r="P2804" s="21">
        <v>-1.6471586126135029E-2</v>
      </c>
      <c r="Q2804" s="21">
        <v>0.24976064694481281</v>
      </c>
      <c r="R2804" s="21">
        <v>8.3525934075519448E-2</v>
      </c>
      <c r="S2804" s="21">
        <v>0.32438353476353826</v>
      </c>
      <c r="T2804" s="21">
        <v>0.25862908490355685</v>
      </c>
      <c r="U2804" s="21">
        <v>4.598303713053286E-2</v>
      </c>
      <c r="V2804" s="21">
        <v>-3.5507076652430965E-3</v>
      </c>
      <c r="W2804" s="21">
        <v>22.321001438098563</v>
      </c>
      <c r="X2804" s="21">
        <v>0.65631700175819696</v>
      </c>
      <c r="Y2804" s="21">
        <v>-1</v>
      </c>
      <c r="Z2804" s="21">
        <v>-1</v>
      </c>
      <c r="AA2804" s="21">
        <v>38.303267488973539</v>
      </c>
      <c r="AB2804" s="21">
        <v>8.194092689218116E-2</v>
      </c>
      <c r="AC2804" s="21">
        <v>8.2141088460158676E-2</v>
      </c>
      <c r="AD2804" s="21">
        <v>7.7854552461338378E-2</v>
      </c>
      <c r="AE2804" s="21">
        <v>14.35252651848681</v>
      </c>
      <c r="AF2804" s="21">
        <v>-1</v>
      </c>
      <c r="AG2804" s="21">
        <v>-1</v>
      </c>
      <c r="AH2804" s="21">
        <v>-1</v>
      </c>
      <c r="AI2804" s="21">
        <v>-2.2140393464856545E-3</v>
      </c>
      <c r="AJ2804" s="21">
        <v>-3.5507076652430965E-3</v>
      </c>
      <c r="AK2804" s="21">
        <v>0.13319031144439986</v>
      </c>
      <c r="AL2804" s="21">
        <v>3.8637645544847464E-2</v>
      </c>
      <c r="AM2804" s="21">
        <v>0.14678428004611929</v>
      </c>
      <c r="AN2804" s="21">
        <v>3.6656580168934465E-2</v>
      </c>
      <c r="AO2804" s="21">
        <v>4.1247219335433325</v>
      </c>
      <c r="AP2804" s="21">
        <v>1.3204393567792485</v>
      </c>
      <c r="AQ2804" s="21">
        <v>27.384879221778927</v>
      </c>
      <c r="AR2804" s="21">
        <v>0.64825859058863067</v>
      </c>
      <c r="AS2804" s="21">
        <v>0.73783606419814141</v>
      </c>
      <c r="AT2804" s="21">
        <v>-1</v>
      </c>
      <c r="AU2804" s="21">
        <v>-1</v>
      </c>
      <c r="AV2804" s="21">
        <v>0.1625586225784057</v>
      </c>
      <c r="AW2804" s="21">
        <v>49.585391928074479</v>
      </c>
      <c r="AX2804" s="21">
        <v>49.630737372784182</v>
      </c>
      <c r="AY2804" s="21">
        <v>0.12631301690498675</v>
      </c>
      <c r="AZ2804" s="21">
        <v>-7.0696576142025123</v>
      </c>
      <c r="BA2804" s="26">
        <v>1375.714005442507</v>
      </c>
    </row>
    <row r="2805" spans="1:100" x14ac:dyDescent="0.25">
      <c r="A2805">
        <v>6071</v>
      </c>
      <c r="B2805" t="s">
        <v>3066</v>
      </c>
      <c r="C2805" s="26">
        <v>3</v>
      </c>
      <c r="D2805" s="21">
        <v>3.9711600071918465</v>
      </c>
      <c r="E2805" s="21">
        <v>8.4764908834800007E-2</v>
      </c>
      <c r="F2805" s="21">
        <v>-0.12319707240535133</v>
      </c>
      <c r="G2805" s="21">
        <v>-0.12319707240535133</v>
      </c>
      <c r="H2805" s="21">
        <v>0.19717365932171849</v>
      </c>
      <c r="I2805" s="21">
        <v>0</v>
      </c>
      <c r="J2805" s="21">
        <v>11.830419559303106</v>
      </c>
      <c r="K2805" s="21">
        <v>0.19717365932171849</v>
      </c>
      <c r="L2805" s="21">
        <v>-0.99999999999999889</v>
      </c>
      <c r="M2805" s="21">
        <v>-0.99999999999999889</v>
      </c>
      <c r="N2805" s="21">
        <v>3.9434731864343684</v>
      </c>
      <c r="O2805" s="21">
        <v>15.678382494089602</v>
      </c>
      <c r="P2805" s="21">
        <v>-0.16232354232399962</v>
      </c>
      <c r="Q2805" s="21">
        <v>-0.3893332393773033</v>
      </c>
      <c r="R2805" s="21">
        <v>-0.14453170784074409</v>
      </c>
      <c r="S2805" s="21">
        <v>0.33333333333333293</v>
      </c>
      <c r="T2805" s="21">
        <v>0.33282609608248337</v>
      </c>
      <c r="U2805" s="21">
        <v>0.21672338919426215</v>
      </c>
      <c r="V2805" s="21">
        <v>-2.6675867054891444E-2</v>
      </c>
      <c r="W2805" s="21">
        <v>26.361331689338748</v>
      </c>
      <c r="X2805" s="21">
        <v>1.1768968684037313</v>
      </c>
      <c r="Y2805" s="21">
        <v>-0.99999999999999889</v>
      </c>
      <c r="Z2805" s="21">
        <v>-0.99999999999999889</v>
      </c>
      <c r="AA2805" s="21">
        <v>87.803023956135632</v>
      </c>
      <c r="AB2805" s="21">
        <v>0.4890139162587917</v>
      </c>
      <c r="AC2805" s="21">
        <v>0.39691649466925594</v>
      </c>
      <c r="AD2805" s="21">
        <v>0.34579406856470429</v>
      </c>
      <c r="AE2805" s="21">
        <v>61.586223974637605</v>
      </c>
      <c r="AF2805" s="21">
        <v>-0.99999999999999889</v>
      </c>
      <c r="AG2805" s="21">
        <v>-0.99999999999999889</v>
      </c>
      <c r="AH2805" s="21">
        <v>-0.99999999999999889</v>
      </c>
      <c r="AI2805" s="21">
        <v>0</v>
      </c>
      <c r="AJ2805" s="21">
        <v>-2.6675867054891444E-2</v>
      </c>
      <c r="AK2805" s="21">
        <v>-0.14383288037418737</v>
      </c>
      <c r="AL2805" s="21">
        <v>-0.19424758428514496</v>
      </c>
      <c r="AM2805" s="21">
        <v>2.1948223181534415E-2</v>
      </c>
      <c r="AN2805" s="21">
        <v>-0.17835774880255467</v>
      </c>
      <c r="AO2805" s="21">
        <v>-0.17045882233257739</v>
      </c>
      <c r="AP2805" s="21">
        <v>-5.4301816414895923</v>
      </c>
      <c r="AQ2805" s="21">
        <v>38.191751248641864</v>
      </c>
      <c r="AR2805" s="21">
        <v>0.85620695155518678</v>
      </c>
      <c r="AS2805" s="21">
        <v>1.3740705277254497</v>
      </c>
      <c r="AT2805" s="21">
        <v>-0.99999999999999889</v>
      </c>
      <c r="AU2805" s="21">
        <v>-0.99999999999999889</v>
      </c>
      <c r="AV2805" s="21">
        <v>-0.26772878024609542</v>
      </c>
      <c r="AW2805" s="21">
        <v>98.051224808735611</v>
      </c>
      <c r="AX2805" s="21">
        <v>95.383638103246483</v>
      </c>
      <c r="AY2805" s="21">
        <v>0.38048944434307314</v>
      </c>
      <c r="AZ2805" s="21">
        <v>53.503237396813546</v>
      </c>
      <c r="BA2805" s="26">
        <v>1493.374036748264</v>
      </c>
    </row>
    <row r="2806" spans="1:100" x14ac:dyDescent="0.25">
      <c r="A2806">
        <v>6072</v>
      </c>
      <c r="B2806" t="s">
        <v>3067</v>
      </c>
      <c r="C2806" s="26">
        <v>2</v>
      </c>
      <c r="D2806" s="21">
        <v>2.7431755434270899</v>
      </c>
      <c r="E2806" s="21">
        <v>-0.21962939573312548</v>
      </c>
      <c r="F2806" s="21">
        <v>-0.46996390899957619</v>
      </c>
      <c r="G2806" s="21">
        <v>-0.46443118964885832</v>
      </c>
      <c r="H2806" s="21">
        <v>-4.3853791241041565E-2</v>
      </c>
      <c r="I2806" s="21">
        <v>0</v>
      </c>
      <c r="J2806" s="21">
        <v>-2.6312274744624933</v>
      </c>
      <c r="K2806" s="21">
        <v>-4.3853791241041565E-2</v>
      </c>
      <c r="L2806" s="21">
        <v>-1</v>
      </c>
      <c r="M2806" s="21">
        <v>-1</v>
      </c>
      <c r="N2806" s="21">
        <v>-0.8770758248208308</v>
      </c>
      <c r="O2806" s="21">
        <v>1.1117114103677981</v>
      </c>
      <c r="P2806" s="21">
        <v>-0.94452720996378647</v>
      </c>
      <c r="Q2806" s="21">
        <v>-1.9193462858292334</v>
      </c>
      <c r="R2806" s="21">
        <v>-0.62891377403330928</v>
      </c>
      <c r="S2806" s="21">
        <v>0.30665716566231471</v>
      </c>
      <c r="T2806" s="21">
        <v>0.18378799866050655</v>
      </c>
      <c r="U2806" s="21">
        <v>-4.6691266016670174E-2</v>
      </c>
      <c r="V2806" s="21">
        <v>-1.5804895581829195E-2</v>
      </c>
      <c r="W2806" s="21">
        <v>16.47193914905694</v>
      </c>
      <c r="X2806" s="21">
        <v>0.22699415337781281</v>
      </c>
      <c r="Y2806" s="21">
        <v>-1</v>
      </c>
      <c r="Z2806" s="21">
        <v>-1</v>
      </c>
      <c r="AA2806" s="21">
        <v>26.260990312329831</v>
      </c>
      <c r="AB2806" s="21">
        <v>-2.2010581806679155E-2</v>
      </c>
      <c r="AC2806" s="21">
        <v>-2.1849869587912768E-2</v>
      </c>
      <c r="AD2806" s="21">
        <v>-2.5243376664850922E-2</v>
      </c>
      <c r="AE2806" s="21">
        <v>4.7758394672411004</v>
      </c>
      <c r="AF2806" s="21">
        <v>-1</v>
      </c>
      <c r="AG2806" s="21">
        <v>-1</v>
      </c>
      <c r="AH2806" s="21">
        <v>-1</v>
      </c>
      <c r="AI2806" s="21">
        <v>-8.933532661800879E-3</v>
      </c>
      <c r="AJ2806" s="21">
        <v>-1.5804895581829195E-2</v>
      </c>
      <c r="AK2806" s="21">
        <v>0.25842507434729073</v>
      </c>
      <c r="AL2806" s="21">
        <v>-8.6597117358043388E-2</v>
      </c>
      <c r="AM2806" s="21">
        <v>0.29264813541125134</v>
      </c>
      <c r="AN2806" s="21">
        <v>-0.10920727519619759</v>
      </c>
      <c r="AO2806" s="21">
        <v>7.838986997067261</v>
      </c>
      <c r="AP2806" s="21">
        <v>-2.3938257067446802</v>
      </c>
      <c r="AQ2806" s="21">
        <v>21.158139592198847</v>
      </c>
      <c r="AR2806" s="21">
        <v>0.51119586309709575</v>
      </c>
      <c r="AS2806" s="21">
        <v>0.29459240053183855</v>
      </c>
      <c r="AT2806" s="21">
        <v>-1</v>
      </c>
      <c r="AU2806" s="21">
        <v>-1</v>
      </c>
      <c r="AV2806" s="21">
        <v>-0.78287755756842892</v>
      </c>
      <c r="AW2806" s="21">
        <v>35.707548534094101</v>
      </c>
      <c r="AX2806" s="21">
        <v>35.571085382472788</v>
      </c>
      <c r="AY2806" s="21">
        <v>1.9416406172952316E-2</v>
      </c>
      <c r="AZ2806" s="21">
        <v>-25.79714428411479</v>
      </c>
      <c r="BA2806" s="26">
        <v>1399.0468703349461</v>
      </c>
    </row>
    <row r="2807" spans="1:100" x14ac:dyDescent="0.25">
      <c r="A2807">
        <v>6073</v>
      </c>
      <c r="B2807" t="s">
        <v>3068</v>
      </c>
      <c r="C2807" s="26">
        <v>3</v>
      </c>
      <c r="D2807" s="21">
        <v>5.2416629896450448</v>
      </c>
      <c r="E2807" s="21">
        <v>-2.3220542292539011E-4</v>
      </c>
      <c r="F2807" s="21">
        <v>3.7277212458610202E-2</v>
      </c>
      <c r="G2807" s="21">
        <v>3.7277212458610202E-2</v>
      </c>
      <c r="H2807" s="21">
        <v>0.19208959332622719</v>
      </c>
      <c r="I2807" s="21">
        <v>0</v>
      </c>
      <c r="J2807" s="21">
        <v>11.525375599573636</v>
      </c>
      <c r="K2807" s="21">
        <v>0.19208959332622719</v>
      </c>
      <c r="L2807" s="21">
        <v>-1.0000000000000011</v>
      </c>
      <c r="M2807" s="21">
        <v>-1.0000000000000011</v>
      </c>
      <c r="N2807" s="21">
        <v>3.8417918665245443</v>
      </c>
      <c r="O2807" s="21">
        <v>16.804315801677291</v>
      </c>
      <c r="P2807" s="21">
        <v>0.34068288428741034</v>
      </c>
      <c r="Q2807" s="21">
        <v>-0.38086491628663194</v>
      </c>
      <c r="R2807" s="21">
        <v>-0.15301717041878121</v>
      </c>
      <c r="S2807" s="21">
        <v>0.33333333333333359</v>
      </c>
      <c r="T2807" s="21">
        <v>0.35966062721568504</v>
      </c>
      <c r="U2807" s="21">
        <v>0.3911164065042888</v>
      </c>
      <c r="V2807" s="21">
        <v>8.5938401815308818E-2</v>
      </c>
      <c r="W2807" s="21">
        <v>39.118367021695597</v>
      </c>
      <c r="X2807" s="21">
        <v>2.6083735041282261</v>
      </c>
      <c r="Y2807" s="21">
        <v>-1.0000000000000011</v>
      </c>
      <c r="Z2807" s="21">
        <v>-1.0000000000000011</v>
      </c>
      <c r="AA2807" s="21">
        <v>63.97982206552237</v>
      </c>
      <c r="AB2807" s="21">
        <v>0.22960085470090069</v>
      </c>
      <c r="AC2807" s="21">
        <v>0.10691280308526328</v>
      </c>
      <c r="AD2807" s="21">
        <v>0.16377578649874835</v>
      </c>
      <c r="AE2807" s="21">
        <v>25.014472214245622</v>
      </c>
      <c r="AF2807" s="21">
        <v>-1.0000000000000011</v>
      </c>
      <c r="AG2807" s="21">
        <v>-1.0000000000000011</v>
      </c>
      <c r="AH2807" s="21">
        <v>-1.0000000000000011</v>
      </c>
      <c r="AI2807" s="21">
        <v>0</v>
      </c>
      <c r="AJ2807" s="21">
        <v>8.5938401815308818E-2</v>
      </c>
      <c r="AK2807" s="21">
        <v>0.41642882805579845</v>
      </c>
      <c r="AL2807" s="21">
        <v>8.800144590241657E-2</v>
      </c>
      <c r="AM2807" s="21">
        <v>9.7965741597219359E-3</v>
      </c>
      <c r="AN2807" s="21">
        <v>-0.11782705349391877</v>
      </c>
      <c r="AO2807" s="21">
        <v>2.3270584942720407</v>
      </c>
      <c r="AP2807" s="21">
        <v>-2.505669107835887</v>
      </c>
      <c r="AQ2807" s="21">
        <v>50.643742621269226</v>
      </c>
      <c r="AR2807" s="21">
        <v>1.1700487688686163</v>
      </c>
      <c r="AS2807" s="21">
        <v>2.8004630974544527</v>
      </c>
      <c r="AT2807" s="21">
        <v>-1.0000000000000011</v>
      </c>
      <c r="AU2807" s="21">
        <v>-1.0000000000000011</v>
      </c>
      <c r="AV2807" s="21">
        <v>-0.11573995796017103</v>
      </c>
      <c r="AW2807" s="21">
        <v>78.278468759363761</v>
      </c>
      <c r="AX2807" s="21">
        <v>86.872308940894669</v>
      </c>
      <c r="AY2807" s="21">
        <v>3.3080365405316718E-2</v>
      </c>
      <c r="AZ2807" s="21">
        <v>-15.624882366323551</v>
      </c>
      <c r="BA2807" s="26">
        <v>1383.8129459086547</v>
      </c>
    </row>
    <row r="2808" spans="1:100" x14ac:dyDescent="0.25">
      <c r="A2808">
        <v>6074</v>
      </c>
      <c r="B2808" t="s">
        <v>3069</v>
      </c>
      <c r="C2808" s="26">
        <v>3</v>
      </c>
      <c r="D2808" s="21">
        <v>3.606224701678868</v>
      </c>
      <c r="E2808" s="21">
        <v>0</v>
      </c>
      <c r="F2808" s="21">
        <v>-0.12292445115946911</v>
      </c>
      <c r="G2808" s="21">
        <v>-0.12292445115946911</v>
      </c>
      <c r="H2808" s="21">
        <v>-0.1428212529722174</v>
      </c>
      <c r="I2808" s="21">
        <v>0</v>
      </c>
      <c r="J2808" s="21">
        <v>-8.5692751783330401</v>
      </c>
      <c r="K2808" s="21">
        <v>-0.1428212529722174</v>
      </c>
      <c r="L2808" s="21">
        <v>-1.0000000000000011</v>
      </c>
      <c r="M2808" s="21">
        <v>-1.0000000000000011</v>
      </c>
      <c r="N2808" s="21">
        <v>-2.8564250594443461</v>
      </c>
      <c r="O2808" s="21">
        <v>-5.0859749278136395</v>
      </c>
      <c r="P2808" s="21">
        <v>-0.23163319439877808</v>
      </c>
      <c r="Q2808" s="21">
        <v>-1.6137848663525509</v>
      </c>
      <c r="R2808" s="21">
        <v>-0.55688202273688603</v>
      </c>
      <c r="S2808" s="21">
        <v>0.33333333333333387</v>
      </c>
      <c r="T2808" s="21">
        <v>0.34993332153584106</v>
      </c>
      <c r="U2808" s="21">
        <v>-0.11062837293662216</v>
      </c>
      <c r="V2808" s="21">
        <v>-3.910023857442344E-4</v>
      </c>
      <c r="W2808" s="21">
        <v>28.602741300761018</v>
      </c>
      <c r="X2808" s="21">
        <v>0.39282033693515828</v>
      </c>
      <c r="Y2808" s="21">
        <v>-1.0000000000000011</v>
      </c>
      <c r="Z2808" s="21">
        <v>-1.0000000000000011</v>
      </c>
      <c r="AA2808" s="21">
        <v>32.023837075042614</v>
      </c>
      <c r="AB2808" s="21">
        <v>-3.570729516664993E-2</v>
      </c>
      <c r="AC2808" s="21">
        <v>4.2791032980613125E-2</v>
      </c>
      <c r="AD2808" s="21">
        <v>7.247581812640623E-2</v>
      </c>
      <c r="AE2808" s="21">
        <v>3.9779777970184758</v>
      </c>
      <c r="AF2808" s="21">
        <v>-1.0000000000000011</v>
      </c>
      <c r="AG2808" s="21">
        <v>-1.0000000000000011</v>
      </c>
      <c r="AH2808" s="21">
        <v>-1.0000000000000011</v>
      </c>
      <c r="AI2808" s="21">
        <v>0</v>
      </c>
      <c r="AJ2808" s="21">
        <v>-3.910023857442344E-4</v>
      </c>
      <c r="AK2808" s="21">
        <v>-1.3125540099465137E-2</v>
      </c>
      <c r="AL2808" s="21">
        <v>3.117145933000201E-2</v>
      </c>
      <c r="AM2808" s="21">
        <v>0.11473417582601396</v>
      </c>
      <c r="AN2808" s="21">
        <v>0.62144268938509661</v>
      </c>
      <c r="AO2808" s="21">
        <v>2.8027266951530243</v>
      </c>
      <c r="AP2808" s="21">
        <v>15.691924531277428</v>
      </c>
      <c r="AQ2808" s="21">
        <v>20.033466122427988</v>
      </c>
      <c r="AR2808" s="21">
        <v>0.57224727954680821</v>
      </c>
      <c r="AS2808" s="21">
        <v>0.24999908396294121</v>
      </c>
      <c r="AT2808" s="21">
        <v>-1.0000000000000011</v>
      </c>
      <c r="AU2808" s="21">
        <v>-1.0000000000000011</v>
      </c>
      <c r="AV2808" s="21">
        <v>-0.67980647389635496</v>
      </c>
      <c r="AW2808" s="21">
        <v>42.629786678506413</v>
      </c>
      <c r="AX2808" s="21">
        <v>42.590686439931993</v>
      </c>
      <c r="AY2808" s="21">
        <v>0.11170506546256936</v>
      </c>
      <c r="AZ2808" s="21">
        <v>-25.453108710849556</v>
      </c>
      <c r="BA2808" s="26">
        <v>1324.7754048619793</v>
      </c>
    </row>
    <row r="2809" spans="1:100" x14ac:dyDescent="0.25">
      <c r="A2809">
        <v>6075</v>
      </c>
      <c r="B2809" t="s">
        <v>3070</v>
      </c>
      <c r="C2809" s="26">
        <v>3</v>
      </c>
      <c r="D2809" s="21">
        <v>4.7940155150357544</v>
      </c>
      <c r="E2809" s="21">
        <v>6.3393971393407744</v>
      </c>
      <c r="F2809" s="21">
        <v>-8.7841318368260222E-3</v>
      </c>
      <c r="G2809" s="21">
        <v>1.9085641813921517</v>
      </c>
      <c r="H2809" s="21">
        <v>0.35920678942029871</v>
      </c>
      <c r="I2809" s="21">
        <v>0</v>
      </c>
      <c r="J2809" s="21">
        <v>21.552407365217924</v>
      </c>
      <c r="K2809" s="21">
        <v>0.35920678942029871</v>
      </c>
      <c r="L2809" s="21">
        <v>-1.0000000000000004</v>
      </c>
      <c r="M2809" s="21">
        <v>-1.0000000000000004</v>
      </c>
      <c r="N2809" s="21">
        <v>7.184135788405972</v>
      </c>
      <c r="O2809" s="21">
        <v>28.25498706164581</v>
      </c>
      <c r="P2809" s="21">
        <v>-1.7165412422987412</v>
      </c>
      <c r="Q2809" s="21">
        <v>0.71994446342639518</v>
      </c>
      <c r="R2809" s="21">
        <v>6.0534463545921374E-2</v>
      </c>
      <c r="S2809" s="21">
        <v>0.33333333333333331</v>
      </c>
      <c r="T2809" s="21">
        <v>0.3817278466215675</v>
      </c>
      <c r="U2809" s="21">
        <v>2.0112832708749244E-2</v>
      </c>
      <c r="V2809" s="21">
        <v>0</v>
      </c>
      <c r="W2809" s="21">
        <v>15.03868892973405</v>
      </c>
      <c r="X2809" s="21">
        <v>0.48903170620776698</v>
      </c>
      <c r="Y2809" s="21">
        <v>-1.0000000000000004</v>
      </c>
      <c r="Z2809" s="21">
        <v>-1.0000000000000004</v>
      </c>
      <c r="AA2809" s="21">
        <v>56.807781899762119</v>
      </c>
      <c r="AB2809" s="21">
        <v>0.33940657138322095</v>
      </c>
      <c r="AC2809" s="21">
        <v>0.29118617036987149</v>
      </c>
      <c r="AD2809" s="21">
        <v>0.20357842837655046</v>
      </c>
      <c r="AE2809" s="21">
        <v>41.708558506482149</v>
      </c>
      <c r="AF2809" s="21">
        <v>-1.0000000000000004</v>
      </c>
      <c r="AG2809" s="21">
        <v>-1.0000000000000004</v>
      </c>
      <c r="AH2809" s="21">
        <v>-1.0000000000000004</v>
      </c>
      <c r="AI2809" s="21">
        <v>0</v>
      </c>
      <c r="AJ2809" s="21">
        <v>0</v>
      </c>
      <c r="AK2809" s="21">
        <v>-0.1440884574594424</v>
      </c>
      <c r="AL2809" s="21">
        <v>0.25180790237218537</v>
      </c>
      <c r="AM2809" s="21">
        <v>1.3602942574215973E-2</v>
      </c>
      <c r="AN2809" s="21">
        <v>0.14734426931020739</v>
      </c>
      <c r="AO2809" s="21">
        <v>-0.38036872294181256</v>
      </c>
      <c r="AP2809" s="21">
        <v>4.9426462446161086</v>
      </c>
      <c r="AQ2809" s="21">
        <v>36.591096294951981</v>
      </c>
      <c r="AR2809" s="21">
        <v>0.73517401266365012</v>
      </c>
      <c r="AS2809" s="21">
        <v>0.84823849562806486</v>
      </c>
      <c r="AT2809" s="21">
        <v>-1.0000000000000004</v>
      </c>
      <c r="AU2809" s="21">
        <v>-1.0000000000000004</v>
      </c>
      <c r="AV2809" s="21">
        <v>1.9690986449380727</v>
      </c>
      <c r="AW2809" s="21">
        <v>90.005415206024082</v>
      </c>
      <c r="AX2809" s="21">
        <v>90.005415206024082</v>
      </c>
      <c r="AY2809" s="21">
        <v>0.43016473266177641</v>
      </c>
      <c r="AZ2809" s="21">
        <v>49.362400921196567</v>
      </c>
      <c r="BA2809" s="26">
        <v>1521.12508835778</v>
      </c>
    </row>
    <row r="2810" spans="1:100" x14ac:dyDescent="0.25">
      <c r="A2810">
        <v>6076</v>
      </c>
      <c r="B2810" t="s">
        <v>1858</v>
      </c>
      <c r="C2810" s="26">
        <v>3</v>
      </c>
      <c r="D2810" s="21">
        <v>5.7095038308599584</v>
      </c>
      <c r="E2810" s="21">
        <v>0</v>
      </c>
      <c r="F2810" s="21">
        <v>4.136114764764566E-2</v>
      </c>
      <c r="G2810" s="21">
        <v>4.136114764764566E-2</v>
      </c>
      <c r="H2810" s="21">
        <v>0.11164409664615862</v>
      </c>
      <c r="I2810" s="21">
        <v>0</v>
      </c>
      <c r="J2810" s="21">
        <v>6.698645798769518</v>
      </c>
      <c r="K2810" s="21">
        <v>0.11164409664615862</v>
      </c>
      <c r="L2810" s="21">
        <v>-1.0000000000000002</v>
      </c>
      <c r="M2810" s="21">
        <v>-1.0000000000000002</v>
      </c>
      <c r="N2810" s="21">
        <v>2.2328819329231737</v>
      </c>
      <c r="O2810" s="21">
        <v>12.449510777277123</v>
      </c>
      <c r="P2810" s="21">
        <v>-9.6649609589690266E-2</v>
      </c>
      <c r="Q2810" s="21">
        <v>-0.86140236438241269</v>
      </c>
      <c r="R2810" s="21">
        <v>-0.28341478357799366</v>
      </c>
      <c r="S2810" s="21">
        <v>0.33333333333333331</v>
      </c>
      <c r="T2810" s="21">
        <v>0.36845018030184329</v>
      </c>
      <c r="U2810" s="21">
        <v>1.8996008415726726E-2</v>
      </c>
      <c r="V2810" s="21">
        <v>0</v>
      </c>
      <c r="W2810" s="21">
        <v>24.365417016189792</v>
      </c>
      <c r="X2810" s="21">
        <v>0.70124029762043516</v>
      </c>
      <c r="Y2810" s="21">
        <v>-1.0000000000000002</v>
      </c>
      <c r="Z2810" s="21">
        <v>-1.0000000000000002</v>
      </c>
      <c r="AA2810" s="21">
        <v>52.662192448518709</v>
      </c>
      <c r="AB2810" s="21">
        <v>0.39489080110774061</v>
      </c>
      <c r="AC2810" s="21">
        <v>2.5210271781008313E-3</v>
      </c>
      <c r="AD2810" s="21">
        <v>0.17419197603229719</v>
      </c>
      <c r="AE2810" s="21">
        <v>28.580190215906921</v>
      </c>
      <c r="AF2810" s="21">
        <v>-1.0000000000000002</v>
      </c>
      <c r="AG2810" s="21">
        <v>-1.0000000000000002</v>
      </c>
      <c r="AH2810" s="21">
        <v>-1.0000000000000002</v>
      </c>
      <c r="AI2810" s="21">
        <v>0</v>
      </c>
      <c r="AJ2810" s="21">
        <v>0</v>
      </c>
      <c r="AK2810" s="21">
        <v>5.3378327357379456E-2</v>
      </c>
      <c r="AL2810" s="21">
        <v>0.20689273582684073</v>
      </c>
      <c r="AM2810" s="21">
        <v>-0.17812648489315661</v>
      </c>
      <c r="AN2810" s="21">
        <v>0.10737669084029318</v>
      </c>
      <c r="AO2810" s="21">
        <v>-4.1862704855420185</v>
      </c>
      <c r="AP2810" s="21">
        <v>3.718880950141533</v>
      </c>
      <c r="AQ2810" s="21">
        <v>31.064062814959307</v>
      </c>
      <c r="AR2810" s="21">
        <v>0.72077952205090323</v>
      </c>
      <c r="AS2810" s="21">
        <v>0.81288439426659331</v>
      </c>
      <c r="AT2810" s="21">
        <v>-1.0000000000000002</v>
      </c>
      <c r="AU2810" s="21">
        <v>-1.0000000000000002</v>
      </c>
      <c r="AV2810" s="21">
        <v>-0.24205363593034801</v>
      </c>
      <c r="AW2810" s="21">
        <v>68.830584175937418</v>
      </c>
      <c r="AX2810" s="21">
        <v>68.830584175937418</v>
      </c>
      <c r="AY2810" s="21">
        <v>0.10810193153589662</v>
      </c>
      <c r="AZ2810" s="21">
        <v>-8.0072272584888609</v>
      </c>
      <c r="BA2810" s="26">
        <v>1374.3763259287828</v>
      </c>
      <c r="CU2810" t="e">
        <v>#N/A</v>
      </c>
      <c r="CV2810" t="e">
        <v>#N/A</v>
      </c>
    </row>
    <row r="2811" spans="1:100" x14ac:dyDescent="0.25">
      <c r="A2811">
        <v>6077</v>
      </c>
      <c r="B2811" t="s">
        <v>3071</v>
      </c>
      <c r="C2811" s="26">
        <v>3</v>
      </c>
      <c r="D2811" s="21">
        <v>4.7616329763904082</v>
      </c>
      <c r="E2811" s="21">
        <v>0</v>
      </c>
      <c r="F2811" s="21">
        <v>9.8956002603417914E-2</v>
      </c>
      <c r="G2811" s="21">
        <v>9.8956002603417914E-2</v>
      </c>
      <c r="H2811" s="21">
        <v>-0.12134728999169152</v>
      </c>
      <c r="I2811" s="21">
        <v>0</v>
      </c>
      <c r="J2811" s="21">
        <v>-7.2808373995014923</v>
      </c>
      <c r="K2811" s="21">
        <v>-0.12134728999169152</v>
      </c>
      <c r="L2811" s="21">
        <v>-1.0000000000000016</v>
      </c>
      <c r="M2811" s="21">
        <v>-1.0000000000000016</v>
      </c>
      <c r="N2811" s="21">
        <v>-2.4269457998338311</v>
      </c>
      <c r="O2811" s="21">
        <v>-2.4202484205076717</v>
      </c>
      <c r="P2811" s="21">
        <v>-0.19297385997091043</v>
      </c>
      <c r="Q2811" s="21">
        <v>0.15539239577857628</v>
      </c>
      <c r="R2811" s="21">
        <v>4.4574266785185723E-2</v>
      </c>
      <c r="S2811" s="21">
        <v>0.33333333333333404</v>
      </c>
      <c r="T2811" s="21">
        <v>0.32599926432562421</v>
      </c>
      <c r="U2811" s="21">
        <v>0.11695042199847408</v>
      </c>
      <c r="V2811" s="21">
        <v>-1.2157297604789197E-2</v>
      </c>
      <c r="W2811" s="21">
        <v>35.418920481773384</v>
      </c>
      <c r="X2811" s="21">
        <v>1.1724735402824429</v>
      </c>
      <c r="Y2811" s="21">
        <v>-1.0000000000000016</v>
      </c>
      <c r="Z2811" s="21">
        <v>-1.0000000000000016</v>
      </c>
      <c r="AA2811" s="21">
        <v>55.142944232203533</v>
      </c>
      <c r="AB2811" s="21">
        <v>-7.8475065526523571E-2</v>
      </c>
      <c r="AC2811" s="21">
        <v>0.31400554293470645</v>
      </c>
      <c r="AD2811" s="21">
        <v>0.15805851226471698</v>
      </c>
      <c r="AE2811" s="21">
        <v>19.679449483644991</v>
      </c>
      <c r="AF2811" s="21">
        <v>-1.0000000000000016</v>
      </c>
      <c r="AG2811" s="21">
        <v>-1.0000000000000016</v>
      </c>
      <c r="AH2811" s="21">
        <v>-1.0000000000000016</v>
      </c>
      <c r="AI2811" s="21">
        <v>0</v>
      </c>
      <c r="AJ2811" s="21">
        <v>-1.2157297604789197E-2</v>
      </c>
      <c r="AK2811" s="21">
        <v>0.19098753791727205</v>
      </c>
      <c r="AL2811" s="21">
        <v>0.2430919482614122</v>
      </c>
      <c r="AM2811" s="21">
        <v>-4.2853916738012657E-2</v>
      </c>
      <c r="AN2811" s="21">
        <v>-0.23621775644183454</v>
      </c>
      <c r="AO2811" s="21">
        <v>-0.11641022886395601</v>
      </c>
      <c r="AP2811" s="21">
        <v>-4.6899841697388016</v>
      </c>
      <c r="AQ2811" s="21">
        <v>28.138083082271898</v>
      </c>
      <c r="AR2811" s="21">
        <v>0.76412572205264306</v>
      </c>
      <c r="AS2811" s="21">
        <v>1.0511262502907506</v>
      </c>
      <c r="AT2811" s="21">
        <v>-1.0000000000000016</v>
      </c>
      <c r="AU2811" s="21">
        <v>-1.0000000000000016</v>
      </c>
      <c r="AV2811" s="21">
        <v>0.14353026938860353</v>
      </c>
      <c r="AW2811" s="21">
        <v>48.032711641957093</v>
      </c>
      <c r="AX2811" s="21">
        <v>46.816981881478156</v>
      </c>
      <c r="AY2811" s="21">
        <v>0.17856831454553934</v>
      </c>
      <c r="AZ2811" s="21">
        <v>-3.8264181556612562</v>
      </c>
      <c r="BA2811" s="26">
        <v>1392.4352659743588</v>
      </c>
    </row>
    <row r="2812" spans="1:100" x14ac:dyDescent="0.25">
      <c r="A2812">
        <v>6078</v>
      </c>
      <c r="B2812" t="s">
        <v>1324</v>
      </c>
      <c r="C2812" s="26">
        <v>3</v>
      </c>
      <c r="D2812" s="21">
        <v>5.00078635400246</v>
      </c>
      <c r="E2812" s="21">
        <v>0</v>
      </c>
      <c r="F2812" s="21">
        <v>0.3022883967754228</v>
      </c>
      <c r="G2812" s="21">
        <v>0.3022883967754228</v>
      </c>
      <c r="H2812" s="21">
        <v>8.0854501076600568E-2</v>
      </c>
      <c r="I2812" s="21">
        <v>0</v>
      </c>
      <c r="J2812" s="21">
        <v>4.8512700645960338</v>
      </c>
      <c r="K2812" s="21">
        <v>8.0854501076600568E-2</v>
      </c>
      <c r="L2812" s="21">
        <v>-1.0000000000000011</v>
      </c>
      <c r="M2812" s="21">
        <v>-1.0000000000000011</v>
      </c>
      <c r="N2812" s="21">
        <v>1.6170900215320105</v>
      </c>
      <c r="O2812" s="21">
        <v>10.15434481537392</v>
      </c>
      <c r="P2812" s="21">
        <v>1.1085849086091928</v>
      </c>
      <c r="Q2812" s="21">
        <v>-1.347754542074465</v>
      </c>
      <c r="R2812" s="21">
        <v>-0.3918822325835527</v>
      </c>
      <c r="S2812" s="21">
        <v>0.33333333333333365</v>
      </c>
      <c r="T2812" s="21">
        <v>0.34590711335829333</v>
      </c>
      <c r="U2812" s="21">
        <v>3.2641303430252518E-2</v>
      </c>
      <c r="V2812" s="21">
        <v>-3.8532598553057039E-2</v>
      </c>
      <c r="W2812" s="21">
        <v>23.699786019688879</v>
      </c>
      <c r="X2812" s="21">
        <v>0.51032934804265395</v>
      </c>
      <c r="Y2812" s="21">
        <v>-1.0000000000000011</v>
      </c>
      <c r="Z2812" s="21">
        <v>-1.0000000000000011</v>
      </c>
      <c r="AA2812" s="21">
        <v>50.06883867502895</v>
      </c>
      <c r="AB2812" s="21">
        <v>0.42515218092177698</v>
      </c>
      <c r="AC2812" s="21">
        <v>4.0092330930208576E-3</v>
      </c>
      <c r="AD2812" s="21">
        <v>0.10605728374367503</v>
      </c>
      <c r="AE2812" s="21">
        <v>26.760934887923646</v>
      </c>
      <c r="AF2812" s="21">
        <v>-1.0000000000000011</v>
      </c>
      <c r="AG2812" s="21">
        <v>-1.0000000000000011</v>
      </c>
      <c r="AH2812" s="21">
        <v>-1.0000000000000011</v>
      </c>
      <c r="AI2812" s="21">
        <v>0</v>
      </c>
      <c r="AJ2812" s="21">
        <v>-3.8532598553057039E-2</v>
      </c>
      <c r="AK2812" s="21">
        <v>5.6086907417703391E-2</v>
      </c>
      <c r="AL2812" s="21">
        <v>-1.4800575377245709E-3</v>
      </c>
      <c r="AM2812" s="21">
        <v>-0.15498587756500826</v>
      </c>
      <c r="AN2812" s="21">
        <v>0.19049984967898564</v>
      </c>
      <c r="AO2812" s="21">
        <v>-3.5942124020366895</v>
      </c>
      <c r="AP2812" s="21">
        <v>4.7550959542860189</v>
      </c>
      <c r="AQ2812" s="21">
        <v>28.551056084284912</v>
      </c>
      <c r="AR2812" s="21">
        <v>0.67334915156882258</v>
      </c>
      <c r="AS2812" s="21">
        <v>0.59118384911925381</v>
      </c>
      <c r="AT2812" s="21">
        <v>-1.0000000000000011</v>
      </c>
      <c r="AU2812" s="21">
        <v>-1.0000000000000011</v>
      </c>
      <c r="AV2812" s="21">
        <v>-8.9593835808129879E-2</v>
      </c>
      <c r="AW2812" s="21">
        <v>64.978279444688866</v>
      </c>
      <c r="AX2812" s="21">
        <v>61.1250195893832</v>
      </c>
      <c r="AY2812" s="21">
        <v>0.13343627080594847</v>
      </c>
      <c r="AZ2812" s="21">
        <v>-12.59616478510975</v>
      </c>
      <c r="BA2812" s="26">
        <v>1374.9432952817767</v>
      </c>
    </row>
    <row r="2813" spans="1:100" x14ac:dyDescent="0.25">
      <c r="A2813">
        <v>6079</v>
      </c>
      <c r="B2813" t="s">
        <v>1916</v>
      </c>
      <c r="C2813" s="26">
        <v>3</v>
      </c>
      <c r="D2813" s="21">
        <v>5.5885265738408174</v>
      </c>
      <c r="E2813" s="21">
        <v>-2.1372114244880933E-2</v>
      </c>
      <c r="F2813" s="21">
        <v>-3.7453627682906155E-3</v>
      </c>
      <c r="G2813" s="21">
        <v>-5.3885719004156075E-3</v>
      </c>
      <c r="H2813" s="21">
        <v>-0.11490148707428084</v>
      </c>
      <c r="I2813" s="21">
        <v>0</v>
      </c>
      <c r="J2813" s="21">
        <v>-6.8940892244568532</v>
      </c>
      <c r="K2813" s="21">
        <v>-0.11490148707428084</v>
      </c>
      <c r="L2813" s="21">
        <v>-1</v>
      </c>
      <c r="M2813" s="21">
        <v>-1</v>
      </c>
      <c r="N2813" s="21">
        <v>-2.2980297414856174</v>
      </c>
      <c r="O2813" s="21">
        <v>-1.3109512225164481</v>
      </c>
      <c r="P2813" s="21">
        <v>2.5142780695172817</v>
      </c>
      <c r="Q2813" s="21">
        <v>9.6075305784629028E-2</v>
      </c>
      <c r="R2813" s="21">
        <v>0.17230262944477925</v>
      </c>
      <c r="S2813" s="21">
        <v>0.33333333333333348</v>
      </c>
      <c r="T2813" s="21">
        <v>-6.01807899663174E-2</v>
      </c>
      <c r="U2813" s="21">
        <v>-0.22284297310670095</v>
      </c>
      <c r="V2813" s="21">
        <v>0</v>
      </c>
      <c r="W2813" s="21">
        <v>6.6084422933838383</v>
      </c>
      <c r="X2813" s="21">
        <v>-0.82162066776555553</v>
      </c>
      <c r="Y2813" s="21">
        <v>-1</v>
      </c>
      <c r="Z2813" s="21">
        <v>-1</v>
      </c>
      <c r="AA2813" s="21">
        <v>3.735125559839283</v>
      </c>
      <c r="AB2813" s="21">
        <v>-3.1900534210198235E-2</v>
      </c>
      <c r="AC2813" s="21">
        <v>-0.15989396485079954</v>
      </c>
      <c r="AD2813" s="21">
        <v>0.13088211180121109</v>
      </c>
      <c r="AE2813" s="21">
        <v>-3.0456193629893384</v>
      </c>
      <c r="AF2813" s="21">
        <v>-1</v>
      </c>
      <c r="AG2813" s="21">
        <v>-1</v>
      </c>
      <c r="AH2813" s="21">
        <v>-1</v>
      </c>
      <c r="AI2813" s="21">
        <v>0</v>
      </c>
      <c r="AJ2813" s="21">
        <v>0</v>
      </c>
      <c r="AK2813" s="21">
        <v>0.29886420404318631</v>
      </c>
      <c r="AL2813" s="21">
        <v>-4.9085809062542889E-2</v>
      </c>
      <c r="AM2813" s="21">
        <v>-8.9020784632882571E-2</v>
      </c>
      <c r="AN2813" s="21">
        <v>-4.3494997356548513E-2</v>
      </c>
      <c r="AO2813" s="21">
        <v>-0.73119859560613265</v>
      </c>
      <c r="AP2813" s="21">
        <v>-1.3328039792264268</v>
      </c>
      <c r="AQ2813" s="21">
        <v>-0.28564693107301653</v>
      </c>
      <c r="AR2813" s="21">
        <v>5.0309570260315128E-2</v>
      </c>
      <c r="AS2813" s="21">
        <v>-0.93652215483983614</v>
      </c>
      <c r="AT2813" s="21">
        <v>-1</v>
      </c>
      <c r="AU2813" s="21">
        <v>-1</v>
      </c>
      <c r="AV2813" s="21">
        <v>0.16691405754436359</v>
      </c>
      <c r="AW2813" s="21">
        <v>1.0913703580964083</v>
      </c>
      <c r="AX2813" s="21">
        <v>1.0913703580964083</v>
      </c>
      <c r="AY2813" s="21">
        <v>-2.1976946109498012E-2</v>
      </c>
      <c r="AZ2813" s="21">
        <v>-33.604791912796379</v>
      </c>
      <c r="BA2813" s="26">
        <v>1328.5746035190348</v>
      </c>
    </row>
    <row r="2814" spans="1:100" x14ac:dyDescent="0.25">
      <c r="A2814">
        <v>6081</v>
      </c>
      <c r="B2814" t="s">
        <v>3072</v>
      </c>
      <c r="C2814" s="26">
        <v>3</v>
      </c>
      <c r="D2814" s="21">
        <v>2.8525005775599945</v>
      </c>
      <c r="E2814" s="21">
        <v>0</v>
      </c>
      <c r="F2814" s="21">
        <v>1.0507106333204543</v>
      </c>
      <c r="G2814" s="21">
        <v>1.0507106333204543</v>
      </c>
      <c r="H2814" s="21">
        <v>0.1474835527279241</v>
      </c>
      <c r="I2814" s="21">
        <v>0</v>
      </c>
      <c r="J2814" s="21">
        <v>8.8490131636754441</v>
      </c>
      <c r="K2814" s="21">
        <v>0.1474835527279241</v>
      </c>
      <c r="L2814" s="21">
        <v>-0.99999999999999967</v>
      </c>
      <c r="M2814" s="21">
        <v>-0.99999999999999967</v>
      </c>
      <c r="N2814" s="21">
        <v>2.9496710545584826</v>
      </c>
      <c r="O2814" s="21">
        <v>12.752224374555894</v>
      </c>
      <c r="P2814" s="21">
        <v>0.18283933278754538</v>
      </c>
      <c r="Q2814" s="21">
        <v>-0.6757688363760902</v>
      </c>
      <c r="R2814" s="21">
        <v>-0.21225362351740046</v>
      </c>
      <c r="S2814" s="21">
        <v>0.34837658097938273</v>
      </c>
      <c r="T2814" s="21">
        <v>8.5857540316449946E-2</v>
      </c>
      <c r="U2814" s="21">
        <v>0.17195406666442231</v>
      </c>
      <c r="V2814" s="21">
        <v>0</v>
      </c>
      <c r="W2814" s="21">
        <v>18.348185409293233</v>
      </c>
      <c r="X2814" s="21">
        <v>0.71551196809200301</v>
      </c>
      <c r="Y2814" s="21">
        <v>-0.99999999999999967</v>
      </c>
      <c r="Z2814" s="21">
        <v>-0.99999999999999967</v>
      </c>
      <c r="AA2814" s="21">
        <v>58.467783121265555</v>
      </c>
      <c r="AB2814" s="21">
        <v>2.8523749383160657E-2</v>
      </c>
      <c r="AC2814" s="21">
        <v>0.31946653119676621</v>
      </c>
      <c r="AD2814" s="21">
        <v>0.45864674612986711</v>
      </c>
      <c r="AE2814" s="21">
        <v>40.331851335489702</v>
      </c>
      <c r="AF2814" s="21">
        <v>-0.99999999999999967</v>
      </c>
      <c r="AG2814" s="21">
        <v>-0.99999999999999967</v>
      </c>
      <c r="AH2814" s="21">
        <v>-0.99999999999999967</v>
      </c>
      <c r="AI2814" s="21">
        <v>0</v>
      </c>
      <c r="AJ2814" s="21">
        <v>0</v>
      </c>
      <c r="AK2814" s="21">
        <v>0.18183161504321119</v>
      </c>
      <c r="AL2814" s="21">
        <v>9.7428823308819301E-2</v>
      </c>
      <c r="AM2814" s="21">
        <v>-0.22663699085431166</v>
      </c>
      <c r="AN2814" s="21">
        <v>6.69285347614266E-2</v>
      </c>
      <c r="AO2814" s="21">
        <v>-4.756766696141737</v>
      </c>
      <c r="AP2814" s="21">
        <v>2.1603574855797607</v>
      </c>
      <c r="AQ2814" s="21">
        <v>27.197198572968684</v>
      </c>
      <c r="AR2814" s="21">
        <v>0.60618818796025542</v>
      </c>
      <c r="AS2814" s="21">
        <v>0.86299552081992714</v>
      </c>
      <c r="AT2814" s="21">
        <v>-0.99999999999999967</v>
      </c>
      <c r="AU2814" s="21">
        <v>-0.99999999999999967</v>
      </c>
      <c r="AV2814" s="21">
        <v>0.83845700980305449</v>
      </c>
      <c r="AW2814" s="21">
        <v>73.380364981401172</v>
      </c>
      <c r="AX2814" s="21">
        <v>73.380364981401172</v>
      </c>
      <c r="AY2814" s="21">
        <v>0.22094305112397411</v>
      </c>
      <c r="AZ2814" s="21">
        <v>5.2610045964949066</v>
      </c>
      <c r="BA2814" s="26">
        <v>1501.0374079424932</v>
      </c>
      <c r="CU2814" t="e">
        <v>#N/A</v>
      </c>
      <c r="CV2814" t="e">
        <v>#N/A</v>
      </c>
    </row>
    <row r="2815" spans="1:100" x14ac:dyDescent="0.25">
      <c r="A2815">
        <v>6083</v>
      </c>
      <c r="B2815" t="s">
        <v>3073</v>
      </c>
      <c r="C2815" s="26">
        <v>3</v>
      </c>
      <c r="D2815" s="21">
        <v>4.6463034128389546</v>
      </c>
      <c r="E2815" s="21">
        <v>5.1970802688954109E-3</v>
      </c>
      <c r="F2815" s="21">
        <v>0.26540931650399902</v>
      </c>
      <c r="G2815" s="21">
        <v>0.26540931650399902</v>
      </c>
      <c r="H2815" s="21">
        <v>-0.14219168880103369</v>
      </c>
      <c r="I2815" s="21">
        <v>0</v>
      </c>
      <c r="J2815" s="21">
        <v>-8.5315013280620242</v>
      </c>
      <c r="K2815" s="21">
        <v>-0.14219168880103369</v>
      </c>
      <c r="L2815" s="21">
        <v>-0.99999999999999967</v>
      </c>
      <c r="M2815" s="21">
        <v>-0.99999999999999967</v>
      </c>
      <c r="N2815" s="21">
        <v>-2.8438337760206753</v>
      </c>
      <c r="O2815" s="21">
        <v>-3.6197885987190697</v>
      </c>
      <c r="P2815" s="21">
        <v>0.3164254411521899</v>
      </c>
      <c r="Q2815" s="21">
        <v>-1.2954555547480886</v>
      </c>
      <c r="R2815" s="21">
        <v>-0.38646910180210176</v>
      </c>
      <c r="S2815" s="21">
        <v>0.34111107708571492</v>
      </c>
      <c r="T2815" s="21">
        <v>0.39572872429150491</v>
      </c>
      <c r="U2815" s="21">
        <v>0.10782661773875725</v>
      </c>
      <c r="V2815" s="21">
        <v>5.1970802688954109E-3</v>
      </c>
      <c r="W2815" s="21">
        <v>39.682207527436233</v>
      </c>
      <c r="X2815" s="21">
        <v>1.403915833704827</v>
      </c>
      <c r="Y2815" s="21">
        <v>-0.99999999999999967</v>
      </c>
      <c r="Z2815" s="21">
        <v>-0.99999999999999967</v>
      </c>
      <c r="AA2815" s="21">
        <v>24.910191356599789</v>
      </c>
      <c r="AB2815" s="21">
        <v>3.4043641092612695E-2</v>
      </c>
      <c r="AC2815" s="21">
        <v>-0.257890264614895</v>
      </c>
      <c r="AD2815" s="21">
        <v>-6.3864317858404518E-2</v>
      </c>
      <c r="AE2815" s="21">
        <v>-14.385547069034343</v>
      </c>
      <c r="AF2815" s="21">
        <v>-0.99999999999999967</v>
      </c>
      <c r="AG2815" s="21">
        <v>-0.99999999999999967</v>
      </c>
      <c r="AH2815" s="21">
        <v>-0.99999999999999967</v>
      </c>
      <c r="AI2815" s="21">
        <v>4.3390069513771267E-3</v>
      </c>
      <c r="AJ2815" s="21">
        <v>5.1970802688954109E-3</v>
      </c>
      <c r="AK2815" s="21">
        <v>-3.7607738586208285E-2</v>
      </c>
      <c r="AL2815" s="21">
        <v>-1.2417811936304202E-2</v>
      </c>
      <c r="AM2815" s="21">
        <v>7.6839949710425876E-2</v>
      </c>
      <c r="AN2815" s="21">
        <v>0.20576596433018859</v>
      </c>
      <c r="AO2815" s="21">
        <v>1.7329600498296049</v>
      </c>
      <c r="AP2815" s="21">
        <v>5.0820600485731946</v>
      </c>
      <c r="AQ2815" s="21">
        <v>31.150706199374209</v>
      </c>
      <c r="AR2815" s="21">
        <v>0.84986349938487227</v>
      </c>
      <c r="AS2815" s="21">
        <v>1.2617241449037933</v>
      </c>
      <c r="AT2815" s="21">
        <v>-0.99999999999999967</v>
      </c>
      <c r="AU2815" s="21">
        <v>-0.99999999999999967</v>
      </c>
      <c r="AV2815" s="21">
        <v>-0.1210597852981028</v>
      </c>
      <c r="AW2815" s="21">
        <v>26.372462806453932</v>
      </c>
      <c r="AX2815" s="21">
        <v>26.978950972371017</v>
      </c>
      <c r="AY2815" s="21">
        <v>0.13874495513221538</v>
      </c>
      <c r="AZ2815" s="21">
        <v>-36.20067964741952</v>
      </c>
      <c r="BA2815" s="26">
        <v>1310.2178565056718</v>
      </c>
    </row>
    <row r="2816" spans="1:100" x14ac:dyDescent="0.25">
      <c r="A2816">
        <v>6084</v>
      </c>
      <c r="B2816" t="s">
        <v>3074</v>
      </c>
      <c r="C2816" s="26">
        <v>3</v>
      </c>
      <c r="D2816" s="21">
        <v>3.3754354749290885</v>
      </c>
      <c r="E2816" s="21">
        <v>0</v>
      </c>
      <c r="F2816" s="21">
        <v>-6.0782245716180336E-2</v>
      </c>
      <c r="G2816" s="21">
        <v>-6.0782245716180336E-2</v>
      </c>
      <c r="H2816" s="21">
        <v>0.12294882996326138</v>
      </c>
      <c r="I2816" s="21">
        <v>0</v>
      </c>
      <c r="J2816" s="21">
        <v>7.3769297977956789</v>
      </c>
      <c r="K2816" s="21">
        <v>0.12294882996326138</v>
      </c>
      <c r="L2816" s="21">
        <v>-1.0000000000000004</v>
      </c>
      <c r="M2816" s="21">
        <v>-1.0000000000000004</v>
      </c>
      <c r="N2816" s="21">
        <v>2.4589765992652266</v>
      </c>
      <c r="O2816" s="21">
        <v>10.691583027008592</v>
      </c>
      <c r="P2816" s="21">
        <v>8.0397584389755652E-3</v>
      </c>
      <c r="Q2816" s="21">
        <v>8.4960311474590634E-3</v>
      </c>
      <c r="R2816" s="21">
        <v>2.8713732906000891E-2</v>
      </c>
      <c r="S2816" s="21">
        <v>0.33333333333333343</v>
      </c>
      <c r="T2816" s="21">
        <v>0.30190306843606357</v>
      </c>
      <c r="U2816" s="21">
        <v>6.2897971332810054E-2</v>
      </c>
      <c r="V2816" s="21">
        <v>1.3379607107204664E-3</v>
      </c>
      <c r="W2816" s="21">
        <v>23.060940153986632</v>
      </c>
      <c r="X2816" s="21">
        <v>0.74027041436171537</v>
      </c>
      <c r="Y2816" s="21">
        <v>-1.0000000000000004</v>
      </c>
      <c r="Z2816" s="21">
        <v>-1.0000000000000004</v>
      </c>
      <c r="AA2816" s="21">
        <v>25.35900186519401</v>
      </c>
      <c r="AB2816" s="21">
        <v>1.0295091086981109E-2</v>
      </c>
      <c r="AC2816" s="21">
        <v>9.4176207128216449E-2</v>
      </c>
      <c r="AD2816" s="21">
        <v>-5.9084338649170266E-2</v>
      </c>
      <c r="AE2816" s="21">
        <v>2.2693479783013695</v>
      </c>
      <c r="AF2816" s="21">
        <v>-1.0000000000000004</v>
      </c>
      <c r="AG2816" s="21">
        <v>-1.0000000000000004</v>
      </c>
      <c r="AH2816" s="21">
        <v>-1.0000000000000004</v>
      </c>
      <c r="AI2816" s="21">
        <v>0</v>
      </c>
      <c r="AJ2816" s="21">
        <v>1.3379607107204664E-3</v>
      </c>
      <c r="AK2816" s="21">
        <v>-0.12741512850556563</v>
      </c>
      <c r="AL2816" s="21">
        <v>-2.6629266773604301E-2</v>
      </c>
      <c r="AM2816" s="21">
        <v>9.0699076125302605E-2</v>
      </c>
      <c r="AN2816" s="21">
        <v>0.28577321647036047</v>
      </c>
      <c r="AO2816" s="21">
        <v>1.6304012606047369</v>
      </c>
      <c r="AP2816" s="21">
        <v>7.0111840778909924</v>
      </c>
      <c r="AQ2816" s="21">
        <v>30.437869951782321</v>
      </c>
      <c r="AR2816" s="21">
        <v>0.6994723338129275</v>
      </c>
      <c r="AS2816" s="21">
        <v>0.86321924432497688</v>
      </c>
      <c r="AT2816" s="21">
        <v>-1.0000000000000004</v>
      </c>
      <c r="AU2816" s="21">
        <v>-1.0000000000000004</v>
      </c>
      <c r="AV2816" s="21">
        <v>-3.2068512810179473E-2</v>
      </c>
      <c r="AW2816" s="21">
        <v>43.061768970093588</v>
      </c>
      <c r="AX2816" s="21">
        <v>43.195565041165636</v>
      </c>
      <c r="AY2816" s="21">
        <v>-7.3036817914157309E-3</v>
      </c>
      <c r="AZ2816" s="21">
        <v>-18.772207877616925</v>
      </c>
      <c r="BA2816" s="26">
        <v>1410.2446451356034</v>
      </c>
    </row>
    <row r="2817" spans="1:100" x14ac:dyDescent="0.25">
      <c r="A2817">
        <v>6085</v>
      </c>
      <c r="B2817" t="s">
        <v>2523</v>
      </c>
      <c r="C2817" s="26">
        <v>3</v>
      </c>
      <c r="D2817" s="21">
        <v>5.9514013961385563</v>
      </c>
      <c r="E2817" s="21">
        <v>0</v>
      </c>
      <c r="F2817" s="21">
        <v>0.18294625171077469</v>
      </c>
      <c r="G2817" s="21">
        <v>0.18294625171077469</v>
      </c>
      <c r="H2817" s="21">
        <v>9.3113125165780075E-2</v>
      </c>
      <c r="I2817" s="21">
        <v>-3.7955685976125914E-3</v>
      </c>
      <c r="J2817" s="21">
        <v>5.3590533940900489</v>
      </c>
      <c r="K2817" s="21">
        <v>8.9317556568167478E-2</v>
      </c>
      <c r="L2817" s="21">
        <v>-0.99999999999999944</v>
      </c>
      <c r="M2817" s="21">
        <v>-0.99999999999999944</v>
      </c>
      <c r="N2817" s="21">
        <v>1.7863511313633496</v>
      </c>
      <c r="O2817" s="21">
        <v>11.493401041939368</v>
      </c>
      <c r="P2817" s="21">
        <v>1.4819573781782076</v>
      </c>
      <c r="Q2817" s="21">
        <v>-0.79420258454311654</v>
      </c>
      <c r="R2817" s="21">
        <v>-0.13101251606359965</v>
      </c>
      <c r="S2817" s="21">
        <v>0.33333333333333315</v>
      </c>
      <c r="T2817" s="21">
        <v>0.34745516971660778</v>
      </c>
      <c r="U2817" s="21">
        <v>5.2282692739109078E-2</v>
      </c>
      <c r="V2817" s="21">
        <v>-6.1434972685420718E-2</v>
      </c>
      <c r="W2817" s="21">
        <v>23.292746661418498</v>
      </c>
      <c r="X2817" s="21">
        <v>0.44037638946292107</v>
      </c>
      <c r="Y2817" s="21">
        <v>-0.99999999999999944</v>
      </c>
      <c r="Z2817" s="21">
        <v>-0.99999999999999944</v>
      </c>
      <c r="AA2817" s="21">
        <v>62.594018463637603</v>
      </c>
      <c r="AB2817" s="21">
        <v>0.18862428496130296</v>
      </c>
      <c r="AC2817" s="21">
        <v>0.29225055747883394</v>
      </c>
      <c r="AD2817" s="21">
        <v>0.30777084392551796</v>
      </c>
      <c r="AE2817" s="21">
        <v>39.432284318282726</v>
      </c>
      <c r="AF2817" s="21">
        <v>-0.99999999999999944</v>
      </c>
      <c r="AG2817" s="21">
        <v>-0.99999999999999944</v>
      </c>
      <c r="AH2817" s="21">
        <v>-0.99999999999999944</v>
      </c>
      <c r="AI2817" s="21">
        <v>0</v>
      </c>
      <c r="AJ2817" s="21">
        <v>-6.1434972685420718E-2</v>
      </c>
      <c r="AK2817" s="21">
        <v>9.1276018272180709E-3</v>
      </c>
      <c r="AL2817" s="21">
        <v>-7.7968114162057477E-3</v>
      </c>
      <c r="AM2817" s="21">
        <v>-7.968996527773814E-2</v>
      </c>
      <c r="AN2817" s="21">
        <v>-0.13574790603192635</v>
      </c>
      <c r="AO2817" s="21">
        <v>-1.9466111228073637</v>
      </c>
      <c r="AP2817" s="21">
        <v>-3.4326817078791869</v>
      </c>
      <c r="AQ2817" s="21">
        <v>28.651800055508524</v>
      </c>
      <c r="AR2817" s="21">
        <v>0.67163622310362936</v>
      </c>
      <c r="AS2817" s="21">
        <v>0.5296939460310881</v>
      </c>
      <c r="AT2817" s="21">
        <v>-0.99999999999999944</v>
      </c>
      <c r="AU2817" s="21">
        <v>-0.99999999999999944</v>
      </c>
      <c r="AV2817" s="21">
        <v>5.1933735647175017E-2</v>
      </c>
      <c r="AW2817" s="21">
        <v>70.654737797697805</v>
      </c>
      <c r="AX2817" s="21">
        <v>64.511240529155728</v>
      </c>
      <c r="AY2817" s="21">
        <v>0.36539746641704823</v>
      </c>
      <c r="AZ2817" s="21">
        <v>23.382524445664412</v>
      </c>
      <c r="BA2817" s="26">
        <v>1431.2645803432658</v>
      </c>
    </row>
    <row r="2818" spans="1:100" x14ac:dyDescent="0.25">
      <c r="A2818">
        <v>6086</v>
      </c>
      <c r="B2818" t="s">
        <v>3075</v>
      </c>
      <c r="C2818" s="26">
        <v>3</v>
      </c>
      <c r="D2818" s="21">
        <v>3.4558154368188565</v>
      </c>
      <c r="E2818" s="21">
        <v>0</v>
      </c>
      <c r="F2818" s="21">
        <v>-0.22973434742655027</v>
      </c>
      <c r="G2818" s="21">
        <v>-0.22973434742655027</v>
      </c>
      <c r="H2818" s="21">
        <v>0.15394320261118855</v>
      </c>
      <c r="I2818" s="21">
        <v>0</v>
      </c>
      <c r="J2818" s="21">
        <v>9.2365921566713158</v>
      </c>
      <c r="K2818" s="21">
        <v>0.15394320261118855</v>
      </c>
      <c r="L2818" s="21">
        <v>-1.0000000000000004</v>
      </c>
      <c r="M2818" s="21">
        <v>-1.0000000000000004</v>
      </c>
      <c r="N2818" s="21">
        <v>3.0788640522237709</v>
      </c>
      <c r="O2818" s="21">
        <v>12.462673246063622</v>
      </c>
      <c r="P2818" s="21">
        <v>0.20001038541256841</v>
      </c>
      <c r="Q2818" s="21">
        <v>3.9322422714146366</v>
      </c>
      <c r="R2818" s="21">
        <v>1.3049263847881485</v>
      </c>
      <c r="S2818" s="21">
        <v>0.33333333333333331</v>
      </c>
      <c r="T2818" s="21">
        <v>0.27026606482196996</v>
      </c>
      <c r="U2818" s="21">
        <v>0.37431593884506248</v>
      </c>
      <c r="V2818" s="21">
        <v>7.60291171243348E-2</v>
      </c>
      <c r="W2818" s="21">
        <v>36.000050060540516</v>
      </c>
      <c r="X2818" s="21">
        <v>2.3356072811160167</v>
      </c>
      <c r="Y2818" s="21">
        <v>-1.0000000000000004</v>
      </c>
      <c r="Z2818" s="21">
        <v>-1.0000000000000004</v>
      </c>
      <c r="AA2818" s="21">
        <v>45.433088450763314</v>
      </c>
      <c r="AB2818" s="21">
        <v>4.0366592368470081E-2</v>
      </c>
      <c r="AC2818" s="21">
        <v>0.16653482208032974</v>
      </c>
      <c r="AD2818" s="21">
        <v>-4.4339174340106154E-2</v>
      </c>
      <c r="AE2818" s="21">
        <v>8.1281120054346907</v>
      </c>
      <c r="AF2818" s="21">
        <v>-1.0000000000000004</v>
      </c>
      <c r="AG2818" s="21">
        <v>-1.0000000000000004</v>
      </c>
      <c r="AH2818" s="21">
        <v>-1.0000000000000004</v>
      </c>
      <c r="AI2818" s="21">
        <v>0</v>
      </c>
      <c r="AJ2818" s="21">
        <v>7.60291171243348E-2</v>
      </c>
      <c r="AK2818" s="21">
        <v>1.3243302287047898E-2</v>
      </c>
      <c r="AL2818" s="21">
        <v>-7.8522412710957338E-3</v>
      </c>
      <c r="AM2818" s="21">
        <v>0.40073131729336037</v>
      </c>
      <c r="AN2818" s="21">
        <v>-0.13822157264934912</v>
      </c>
      <c r="AO2818" s="21">
        <v>10.084499443769252</v>
      </c>
      <c r="AP2818" s="21">
        <v>-3.4948005225892058</v>
      </c>
      <c r="AQ2818" s="21">
        <v>45.236642217211809</v>
      </c>
      <c r="AR2818" s="21">
        <v>1.0539444541247012</v>
      </c>
      <c r="AS2818" s="21">
        <v>2.4895504837272044</v>
      </c>
      <c r="AT2818" s="21">
        <v>-1.0000000000000004</v>
      </c>
      <c r="AU2818" s="21">
        <v>-1.0000000000000004</v>
      </c>
      <c r="AV2818" s="21">
        <v>1.0751920373615977</v>
      </c>
      <c r="AW2818" s="21">
        <v>54.400961174237707</v>
      </c>
      <c r="AX2818" s="21">
        <v>62.003872886671246</v>
      </c>
      <c r="AY2818" s="21">
        <v>-4.3000578054761221E-2</v>
      </c>
      <c r="AZ2818" s="21">
        <v>-13.502633954685164</v>
      </c>
      <c r="BA2818" s="26">
        <v>1389.1789846775955</v>
      </c>
      <c r="CU2818" t="e">
        <v>#N/A</v>
      </c>
      <c r="CV2818" t="e">
        <v>#N/A</v>
      </c>
    </row>
    <row r="2819" spans="1:100" x14ac:dyDescent="0.25">
      <c r="A2819">
        <v>6087</v>
      </c>
      <c r="B2819" t="s">
        <v>3076</v>
      </c>
      <c r="C2819" s="26">
        <v>3</v>
      </c>
      <c r="D2819" s="21">
        <v>5.0635017778443867</v>
      </c>
      <c r="E2819" s="21">
        <v>0</v>
      </c>
      <c r="F2819" s="21">
        <v>-0.22049957621515656</v>
      </c>
      <c r="G2819" s="21">
        <v>-0.22049957621515656</v>
      </c>
      <c r="H2819" s="21">
        <v>0.10900968260971498</v>
      </c>
      <c r="I2819" s="21">
        <v>0</v>
      </c>
      <c r="J2819" s="21">
        <v>6.5405809565829003</v>
      </c>
      <c r="K2819" s="21">
        <v>0.10900968260971498</v>
      </c>
      <c r="L2819" s="21">
        <v>-0.99999999999999944</v>
      </c>
      <c r="M2819" s="21">
        <v>-0.99999999999999944</v>
      </c>
      <c r="N2819" s="21">
        <v>2.1801936521943004</v>
      </c>
      <c r="O2819" s="21">
        <v>11.383583158212133</v>
      </c>
      <c r="P2819" s="21">
        <v>0.53342212962521107</v>
      </c>
      <c r="Q2819" s="21">
        <v>0.25768708595314976</v>
      </c>
      <c r="R2819" s="21">
        <v>0.1735721580210815</v>
      </c>
      <c r="S2819" s="21">
        <v>0.33333333333333304</v>
      </c>
      <c r="T2819" s="21">
        <v>0.32540235574531151</v>
      </c>
      <c r="U2819" s="21">
        <v>-2.3835971964402793E-3</v>
      </c>
      <c r="V2819" s="21">
        <v>-2.131924014728679E-2</v>
      </c>
      <c r="W2819" s="21">
        <v>21.040926765008102</v>
      </c>
      <c r="X2819" s="21">
        <v>0.39904718298038344</v>
      </c>
      <c r="Y2819" s="21">
        <v>-0.99999999999999944</v>
      </c>
      <c r="Z2819" s="21">
        <v>-0.99999999999999944</v>
      </c>
      <c r="AA2819" s="21">
        <v>47.221684502726681</v>
      </c>
      <c r="AB2819" s="21">
        <v>3.0848361730702382E-2</v>
      </c>
      <c r="AC2819" s="21">
        <v>0.15789641291503081</v>
      </c>
      <c r="AD2819" s="21">
        <v>0.33139893694821676</v>
      </c>
      <c r="AE2819" s="21">
        <v>26.007185579697492</v>
      </c>
      <c r="AF2819" s="21">
        <v>-0.99999999999999944</v>
      </c>
      <c r="AG2819" s="21">
        <v>-0.99999999999999944</v>
      </c>
      <c r="AH2819" s="21">
        <v>-0.99999999999999944</v>
      </c>
      <c r="AI2819" s="21">
        <v>0</v>
      </c>
      <c r="AJ2819" s="21">
        <v>-2.131924014728679E-2</v>
      </c>
      <c r="AK2819" s="21">
        <v>-0.12016817188267509</v>
      </c>
      <c r="AL2819" s="21">
        <v>-9.9366458980397684E-2</v>
      </c>
      <c r="AM2819" s="21">
        <v>8.4967799501269634E-2</v>
      </c>
      <c r="AN2819" s="21">
        <v>-7.0544510448286551E-2</v>
      </c>
      <c r="AO2819" s="21">
        <v>1.5233541281183687</v>
      </c>
      <c r="AP2819" s="21">
        <v>-2.2604450561091527</v>
      </c>
      <c r="AQ2819" s="21">
        <v>27.581507721591016</v>
      </c>
      <c r="AR2819" s="21">
        <v>0.63503285173491764</v>
      </c>
      <c r="AS2819" s="21">
        <v>0.50805686559009855</v>
      </c>
      <c r="AT2819" s="21">
        <v>-0.99999999999999944</v>
      </c>
      <c r="AU2819" s="21">
        <v>-0.99999999999999944</v>
      </c>
      <c r="AV2819" s="21">
        <v>-4.6927418194074963E-2</v>
      </c>
      <c r="AW2819" s="21">
        <v>56.344822604829652</v>
      </c>
      <c r="AX2819" s="21">
        <v>54.212898590100984</v>
      </c>
      <c r="AY2819" s="21">
        <v>0.18642774399554843</v>
      </c>
      <c r="AZ2819" s="21">
        <v>-4.9451648456941291</v>
      </c>
      <c r="BA2819" s="26">
        <v>1406.4247043957989</v>
      </c>
    </row>
    <row r="2820" spans="1:100" x14ac:dyDescent="0.25">
      <c r="A2820">
        <v>6088</v>
      </c>
      <c r="B2820" t="s">
        <v>3077</v>
      </c>
      <c r="C2820" s="26">
        <v>3</v>
      </c>
      <c r="D2820" s="21">
        <v>3.3348748435314386</v>
      </c>
      <c r="E2820" s="21">
        <v>9.9943811322146248E-2</v>
      </c>
      <c r="F2820" s="21">
        <v>-7.9206572905836117E-2</v>
      </c>
      <c r="G2820" s="21">
        <v>-9.1329330344761164E-2</v>
      </c>
      <c r="H2820" s="21">
        <v>-2.327600805886846E-2</v>
      </c>
      <c r="I2820" s="21">
        <v>0</v>
      </c>
      <c r="J2820" s="21">
        <v>-1.3965604835321075</v>
      </c>
      <c r="K2820" s="21">
        <v>-2.327600805886846E-2</v>
      </c>
      <c r="L2820" s="21">
        <v>-0.99999999999999989</v>
      </c>
      <c r="M2820" s="21">
        <v>-0.99999999999999989</v>
      </c>
      <c r="N2820" s="21">
        <v>-0.46552016117736938</v>
      </c>
      <c r="O2820" s="21">
        <v>1.84698502965457</v>
      </c>
      <c r="P2820" s="21">
        <v>-0.57878567130714353</v>
      </c>
      <c r="Q2820" s="21">
        <v>-0.1703876423817926</v>
      </c>
      <c r="R2820" s="21">
        <v>-0.10784129712439161</v>
      </c>
      <c r="S2820" s="21">
        <v>0.3333333333333332</v>
      </c>
      <c r="T2820" s="21">
        <v>0.25242598965801433</v>
      </c>
      <c r="U2820" s="21">
        <v>-2.886214795805455E-2</v>
      </c>
      <c r="V2820" s="21">
        <v>0</v>
      </c>
      <c r="W2820" s="21">
        <v>23.206927323686468</v>
      </c>
      <c r="X2820" s="21">
        <v>0.4039079487391371</v>
      </c>
      <c r="Y2820" s="21">
        <v>-0.99999999999999989</v>
      </c>
      <c r="Z2820" s="21">
        <v>-0.99999999999999989</v>
      </c>
      <c r="AA2820" s="21">
        <v>24.70471420258135</v>
      </c>
      <c r="AB2820" s="21">
        <v>1.1977278683989396E-2</v>
      </c>
      <c r="AC2820" s="21">
        <v>3.5617799365747951E-2</v>
      </c>
      <c r="AD2820" s="21">
        <v>-1.5482514529351954E-2</v>
      </c>
      <c r="AE2820" s="21">
        <v>1.6056281760192705</v>
      </c>
      <c r="AF2820" s="21">
        <v>-0.99999999999999989</v>
      </c>
      <c r="AG2820" s="21">
        <v>-0.99999999999999989</v>
      </c>
      <c r="AH2820" s="21">
        <v>-0.99999999999999989</v>
      </c>
      <c r="AI2820" s="21">
        <v>0</v>
      </c>
      <c r="AJ2820" s="21">
        <v>0</v>
      </c>
      <c r="AK2820" s="21">
        <v>0.25945487489969754</v>
      </c>
      <c r="AL2820" s="21">
        <v>0.15420234778781078</v>
      </c>
      <c r="AM2820" s="21">
        <v>2.3784711316868525E-2</v>
      </c>
      <c r="AN2820" s="21">
        <v>0.11360737246170165</v>
      </c>
      <c r="AO2820" s="21">
        <v>1.8918921574202008</v>
      </c>
      <c r="AP2820" s="21">
        <v>3.6111960504815945</v>
      </c>
      <c r="AQ2820" s="21">
        <v>21.810366840154359</v>
      </c>
      <c r="AR2820" s="21">
        <v>0.55689717503329317</v>
      </c>
      <c r="AS2820" s="21">
        <v>0.38063194068026851</v>
      </c>
      <c r="AT2820" s="21">
        <v>-0.99999999999999989</v>
      </c>
      <c r="AU2820" s="21">
        <v>-0.99999999999999989</v>
      </c>
      <c r="AV2820" s="21">
        <v>-0.19917062746915271</v>
      </c>
      <c r="AW2820" s="21">
        <v>30.162895282717507</v>
      </c>
      <c r="AX2820" s="21">
        <v>30.162895282717507</v>
      </c>
      <c r="AY2820" s="21">
        <v>0.22666444753236123</v>
      </c>
      <c r="AZ2820" s="21">
        <v>-2.9737376217240006</v>
      </c>
      <c r="BA2820" s="26">
        <v>1393.4605451029406</v>
      </c>
    </row>
    <row r="2821" spans="1:100" x14ac:dyDescent="0.25">
      <c r="A2821">
        <v>6089</v>
      </c>
      <c r="B2821" t="s">
        <v>3078</v>
      </c>
      <c r="C2821" s="26">
        <v>3</v>
      </c>
      <c r="D2821" s="21">
        <v>4.5268301854290574</v>
      </c>
      <c r="E2821" s="21">
        <v>-1.0374634711446082E-2</v>
      </c>
      <c r="F2821" s="21">
        <v>-0.11110017181871061</v>
      </c>
      <c r="G2821" s="21">
        <v>-0.11110017181871061</v>
      </c>
      <c r="H2821" s="21">
        <v>6.0419873078343761E-2</v>
      </c>
      <c r="I2821" s="21">
        <v>0</v>
      </c>
      <c r="J2821" s="21">
        <v>3.6251923847006213</v>
      </c>
      <c r="K2821" s="21">
        <v>6.0419873078343761E-2</v>
      </c>
      <c r="L2821" s="21">
        <v>-0.99999999999999922</v>
      </c>
      <c r="M2821" s="21">
        <v>-0.99999999999999922</v>
      </c>
      <c r="N2821" s="21">
        <v>1.2083974615668758</v>
      </c>
      <c r="O2821" s="21">
        <v>8.0409223983109701</v>
      </c>
      <c r="P2821" s="21">
        <v>-0.34622521034478188</v>
      </c>
      <c r="Q2821" s="21">
        <v>-0.10836390388724741</v>
      </c>
      <c r="R2821" s="21">
        <v>-0.1905720893429565</v>
      </c>
      <c r="S2821" s="21">
        <v>0.3452629038397928</v>
      </c>
      <c r="T2821" s="21">
        <v>0.37362904361850874</v>
      </c>
      <c r="U2821" s="21">
        <v>-4.0933609778726336E-2</v>
      </c>
      <c r="V2821" s="21">
        <v>0</v>
      </c>
      <c r="W2821" s="21">
        <v>24.701538584049231</v>
      </c>
      <c r="X2821" s="21">
        <v>0.52442216860451329</v>
      </c>
      <c r="Y2821" s="21">
        <v>-0.99999999999999922</v>
      </c>
      <c r="Z2821" s="21">
        <v>-0.99999999999999922</v>
      </c>
      <c r="AA2821" s="21">
        <v>23.661544355033666</v>
      </c>
      <c r="AB2821" s="21">
        <v>1.6872174569888439E-3</v>
      </c>
      <c r="AC2821" s="21">
        <v>-0.18342198219198314</v>
      </c>
      <c r="AD2821" s="21">
        <v>0.16474632194154165</v>
      </c>
      <c r="AE2821" s="21">
        <v>-0.84942213967263558</v>
      </c>
      <c r="AF2821" s="21">
        <v>-0.99999999999999922</v>
      </c>
      <c r="AG2821" s="21">
        <v>-0.99999999999999922</v>
      </c>
      <c r="AH2821" s="21">
        <v>-0.99999999999999922</v>
      </c>
      <c r="AI2821" s="21">
        <v>0</v>
      </c>
      <c r="AJ2821" s="21">
        <v>0</v>
      </c>
      <c r="AK2821" s="21">
        <v>0.16031559694945988</v>
      </c>
      <c r="AL2821" s="21">
        <v>6.4217147881211079E-2</v>
      </c>
      <c r="AM2821" s="21">
        <v>5.347602368459807E-2</v>
      </c>
      <c r="AN2821" s="21">
        <v>-4.9251981229043146E-2</v>
      </c>
      <c r="AO2821" s="21">
        <v>2.1384785768622496</v>
      </c>
      <c r="AP2821" s="21">
        <v>-0.91021379132002211</v>
      </c>
      <c r="AQ2821" s="21">
        <v>28.32673096874986</v>
      </c>
      <c r="AR2821" s="21">
        <v>0.67795833767957481</v>
      </c>
      <c r="AS2821" s="21">
        <v>0.58484204168285681</v>
      </c>
      <c r="AT2821" s="21">
        <v>-0.99999999999999922</v>
      </c>
      <c r="AU2821" s="21">
        <v>-0.99999999999999922</v>
      </c>
      <c r="AV2821" s="21">
        <v>-0.30167226116166712</v>
      </c>
      <c r="AW2821" s="21">
        <v>30.792252962024598</v>
      </c>
      <c r="AX2821" s="21">
        <v>30.792252962024598</v>
      </c>
      <c r="AY2821" s="21">
        <v>9.0219042479733752E-2</v>
      </c>
      <c r="AZ2821" s="21">
        <v>-30.962361838986503</v>
      </c>
      <c r="BA2821" s="26">
        <v>1375.6078444191644</v>
      </c>
      <c r="CU2821" t="e">
        <v>#N/A</v>
      </c>
      <c r="CV2821" t="e">
        <v>#N/A</v>
      </c>
    </row>
    <row r="2822" spans="1:100" x14ac:dyDescent="0.25">
      <c r="A2822">
        <v>6090</v>
      </c>
      <c r="B2822" t="s">
        <v>3079</v>
      </c>
      <c r="C2822" s="26">
        <v>3</v>
      </c>
      <c r="D2822" s="21">
        <v>3.5663794736741705</v>
      </c>
      <c r="E2822" s="21">
        <v>0</v>
      </c>
      <c r="F2822" s="21">
        <v>6.4452460047877691E-2</v>
      </c>
      <c r="G2822" s="21">
        <v>6.4452460047877691E-2</v>
      </c>
      <c r="H2822" s="21">
        <v>0.25251733334929688</v>
      </c>
      <c r="I2822" s="21">
        <v>0</v>
      </c>
      <c r="J2822" s="21">
        <v>15.151040000957815</v>
      </c>
      <c r="K2822" s="21">
        <v>0.25251733334929688</v>
      </c>
      <c r="L2822" s="21">
        <v>-1.0000000000000016</v>
      </c>
      <c r="M2822" s="21">
        <v>-1.0000000000000016</v>
      </c>
      <c r="N2822" s="21">
        <v>5.0503466669859378</v>
      </c>
      <c r="O2822" s="21">
        <v>18.781871934679867</v>
      </c>
      <c r="P2822" s="21">
        <v>-0.44311381117088772</v>
      </c>
      <c r="Q2822" s="21">
        <v>4.1802813299754478</v>
      </c>
      <c r="R2822" s="21">
        <v>1.364055632509283</v>
      </c>
      <c r="S2822" s="21">
        <v>0.33333333333333365</v>
      </c>
      <c r="T2822" s="21">
        <v>0.34020760299654695</v>
      </c>
      <c r="U2822" s="21">
        <v>0.30329070615446063</v>
      </c>
      <c r="V2822" s="21">
        <v>-2.6372561632762633E-2</v>
      </c>
      <c r="W2822" s="21">
        <v>27.917669900091283</v>
      </c>
      <c r="X2822" s="21">
        <v>1.4828253274650629</v>
      </c>
      <c r="Y2822" s="21">
        <v>-1.0000000000000016</v>
      </c>
      <c r="Z2822" s="21">
        <v>-1.0000000000000016</v>
      </c>
      <c r="AA2822" s="21">
        <v>72.713444599956176</v>
      </c>
      <c r="AB2822" s="21">
        <v>0.3186669772706604</v>
      </c>
      <c r="AC2822" s="21">
        <v>0.29977868771428584</v>
      </c>
      <c r="AD2822" s="21">
        <v>0.25018871636216528</v>
      </c>
      <c r="AE2822" s="21">
        <v>43.431719067355615</v>
      </c>
      <c r="AF2822" s="21">
        <v>-1.0000000000000016</v>
      </c>
      <c r="AG2822" s="21">
        <v>-1.0000000000000016</v>
      </c>
      <c r="AH2822" s="21">
        <v>-1.0000000000000016</v>
      </c>
      <c r="AI2822" s="21">
        <v>0</v>
      </c>
      <c r="AJ2822" s="21">
        <v>-2.6372561632762633E-2</v>
      </c>
      <c r="AK2822" s="21">
        <v>5.407479722795306E-2</v>
      </c>
      <c r="AL2822" s="21">
        <v>-9.9214852665029073E-3</v>
      </c>
      <c r="AM2822" s="21">
        <v>-1.8531471425975523E-2</v>
      </c>
      <c r="AN2822" s="21">
        <v>-0.10794767862844833</v>
      </c>
      <c r="AO2822" s="21">
        <v>-0.1929127995096227</v>
      </c>
      <c r="AP2822" s="21">
        <v>-2.7482993920437244</v>
      </c>
      <c r="AQ2822" s="21">
        <v>43.068709901049075</v>
      </c>
      <c r="AR2822" s="21">
        <v>0.95045908085157882</v>
      </c>
      <c r="AS2822" s="21">
        <v>1.7353426608143598</v>
      </c>
      <c r="AT2822" s="21">
        <v>-1.0000000000000016</v>
      </c>
      <c r="AU2822" s="21">
        <v>-1.0000000000000016</v>
      </c>
      <c r="AV2822" s="21">
        <v>1.4285080925571612</v>
      </c>
      <c r="AW2822" s="21">
        <v>88.747017142592355</v>
      </c>
      <c r="AX2822" s="21">
        <v>86.109760979316093</v>
      </c>
      <c r="AY2822" s="21">
        <v>0.29199880925807681</v>
      </c>
      <c r="AZ2822" s="21">
        <v>0.28902761379632935</v>
      </c>
      <c r="BA2822" s="26">
        <v>1409.2820162447699</v>
      </c>
    </row>
    <row r="2823" spans="1:100" x14ac:dyDescent="0.25">
      <c r="A2823">
        <v>6091</v>
      </c>
      <c r="B2823" t="s">
        <v>3080</v>
      </c>
      <c r="C2823" s="26">
        <v>3</v>
      </c>
      <c r="D2823" s="21">
        <v>5.6897721521154105</v>
      </c>
      <c r="E2823" s="21">
        <v>0</v>
      </c>
      <c r="F2823" s="21">
        <v>0.2484964072987243</v>
      </c>
      <c r="G2823" s="21">
        <v>0.2484964072987243</v>
      </c>
      <c r="H2823" s="21">
        <v>-0.20162151478868201</v>
      </c>
      <c r="I2823" s="21">
        <v>-4.9804301686361459E-3</v>
      </c>
      <c r="J2823" s="21">
        <v>-12.396116697439091</v>
      </c>
      <c r="K2823" s="21">
        <v>-0.20660194495731815</v>
      </c>
      <c r="L2823" s="21">
        <v>-1.0000000000000007</v>
      </c>
      <c r="M2823" s="21">
        <v>-1.0000000000000007</v>
      </c>
      <c r="N2823" s="21">
        <v>-4.1320388991463632</v>
      </c>
      <c r="O2823" s="21">
        <v>-6.4578481380249526</v>
      </c>
      <c r="P2823" s="21">
        <v>1.8689720340995426</v>
      </c>
      <c r="Q2823" s="21">
        <v>-0.39421996349445237</v>
      </c>
      <c r="R2823" s="21">
        <v>-8.99195129332339E-2</v>
      </c>
      <c r="S2823" s="21">
        <v>0.33333333333333348</v>
      </c>
      <c r="T2823" s="21">
        <v>0.27120871647406997</v>
      </c>
      <c r="U2823" s="21">
        <v>-7.0500915101235429E-3</v>
      </c>
      <c r="V2823" s="21">
        <v>-4.3687989560155974E-2</v>
      </c>
      <c r="W2823" s="21">
        <v>30.4162365477777</v>
      </c>
      <c r="X2823" s="21">
        <v>0.44967688722524657</v>
      </c>
      <c r="Y2823" s="21">
        <v>-1.0000000000000007</v>
      </c>
      <c r="Z2823" s="21">
        <v>-1.0000000000000007</v>
      </c>
      <c r="AA2823" s="21">
        <v>25.614661133026082</v>
      </c>
      <c r="AB2823" s="21">
        <v>1.6725822781554411E-3</v>
      </c>
      <c r="AC2823" s="21">
        <v>4.5788173565320348E-2</v>
      </c>
      <c r="AD2823" s="21">
        <v>-0.1416938738798432</v>
      </c>
      <c r="AE2823" s="21">
        <v>-4.7116559018183715</v>
      </c>
      <c r="AF2823" s="21">
        <v>-1.0000000000000007</v>
      </c>
      <c r="AG2823" s="21">
        <v>-1.0000000000000007</v>
      </c>
      <c r="AH2823" s="21">
        <v>-1.0000000000000007</v>
      </c>
      <c r="AI2823" s="21">
        <v>0</v>
      </c>
      <c r="AJ2823" s="21">
        <v>-4.3687989560155974E-2</v>
      </c>
      <c r="AK2823" s="21">
        <v>-4.3153175388982445E-2</v>
      </c>
      <c r="AL2823" s="21">
        <v>-1.7656545154653251E-2</v>
      </c>
      <c r="AM2823" s="21">
        <v>9.5940961999575261E-2</v>
      </c>
      <c r="AN2823" s="21">
        <v>-8.0789382832782933E-2</v>
      </c>
      <c r="AO2823" s="21">
        <v>2.1827581730444687</v>
      </c>
      <c r="AP2823" s="21">
        <v>-2.1080172965928385</v>
      </c>
      <c r="AQ2823" s="21">
        <v>18.020119850338585</v>
      </c>
      <c r="AR2823" s="21">
        <v>0.55380396873712412</v>
      </c>
      <c r="AS2823" s="21">
        <v>0.24307494226792756</v>
      </c>
      <c r="AT2823" s="21">
        <v>-1.0000000000000007</v>
      </c>
      <c r="AU2823" s="21">
        <v>-1.0000000000000007</v>
      </c>
      <c r="AV2823" s="21">
        <v>0.15857689436549049</v>
      </c>
      <c r="AW2823" s="21">
        <v>17.048795698408281</v>
      </c>
      <c r="AX2823" s="21">
        <v>12.679996742392682</v>
      </c>
      <c r="AY2823" s="21">
        <v>0.17346733784343379</v>
      </c>
      <c r="AZ2823" s="21">
        <v>-28.514115275544377</v>
      </c>
      <c r="BA2823" s="26">
        <v>1321.8128613386323</v>
      </c>
      <c r="CU2823" t="e">
        <v>#N/A</v>
      </c>
      <c r="CV2823" t="e">
        <v>#N/A</v>
      </c>
    </row>
    <row r="2824" spans="1:100" x14ac:dyDescent="0.25">
      <c r="A2824">
        <v>6092</v>
      </c>
      <c r="B2824" t="s">
        <v>3081</v>
      </c>
      <c r="C2824" s="26">
        <v>3</v>
      </c>
      <c r="D2824" s="21">
        <v>4.9266140584038638</v>
      </c>
      <c r="E2824" s="21">
        <v>0</v>
      </c>
      <c r="F2824" s="21">
        <v>0</v>
      </c>
      <c r="G2824" s="21">
        <v>0</v>
      </c>
      <c r="H2824" s="21">
        <v>5.9090649839388266E-3</v>
      </c>
      <c r="I2824" s="21">
        <v>0</v>
      </c>
      <c r="J2824" s="21">
        <v>0.3545438990363281</v>
      </c>
      <c r="K2824" s="21">
        <v>5.9090649839388266E-3</v>
      </c>
      <c r="L2824" s="21">
        <v>-1.0000000000000007</v>
      </c>
      <c r="M2824" s="21">
        <v>-1.0000000000000007</v>
      </c>
      <c r="N2824" s="21">
        <v>0.11818129967877541</v>
      </c>
      <c r="O2824" s="21">
        <v>5.2811579574401906</v>
      </c>
      <c r="P2824" s="21">
        <v>-7.4571739849354363E-2</v>
      </c>
      <c r="Q2824" s="21">
        <v>-0.32171655593137355</v>
      </c>
      <c r="R2824" s="21">
        <v>-8.1699293714700111E-2</v>
      </c>
      <c r="S2824" s="21">
        <v>0.33880666880056209</v>
      </c>
      <c r="T2824" s="21">
        <v>0.37123776869577585</v>
      </c>
      <c r="U2824" s="21">
        <v>0.28879008426563074</v>
      </c>
      <c r="V2824" s="21">
        <v>0</v>
      </c>
      <c r="W2824" s="21">
        <v>39.717018271121205</v>
      </c>
      <c r="X2824" s="21">
        <v>1.8926363043429051</v>
      </c>
      <c r="Y2824" s="21">
        <v>-1.0000000000000007</v>
      </c>
      <c r="Z2824" s="21">
        <v>-1.0000000000000007</v>
      </c>
      <c r="AA2824" s="21">
        <v>46.608890748018013</v>
      </c>
      <c r="AB2824" s="21">
        <v>2.9599034346546361E-2</v>
      </c>
      <c r="AC2824" s="21">
        <v>-0.10263337859957025</v>
      </c>
      <c r="AD2824" s="21">
        <v>0.21250577966525416</v>
      </c>
      <c r="AE2824" s="21">
        <v>6.9735717706115228</v>
      </c>
      <c r="AF2824" s="21">
        <v>-1.0000000000000007</v>
      </c>
      <c r="AG2824" s="21">
        <v>-1.0000000000000007</v>
      </c>
      <c r="AH2824" s="21">
        <v>-1.0000000000000007</v>
      </c>
      <c r="AI2824" s="21">
        <v>0</v>
      </c>
      <c r="AJ2824" s="21">
        <v>0</v>
      </c>
      <c r="AK2824" s="21">
        <v>0.32601518621039766</v>
      </c>
      <c r="AL2824" s="21">
        <v>-5.4686425272659149E-2</v>
      </c>
      <c r="AM2824" s="21">
        <v>0.14000188737122451</v>
      </c>
      <c r="AN2824" s="21">
        <v>4.4213536628516834E-2</v>
      </c>
      <c r="AO2824" s="21">
        <v>5.1301231153326023</v>
      </c>
      <c r="AP2824" s="21">
        <v>0.83190628934962474</v>
      </c>
      <c r="AQ2824" s="21">
        <v>40.071562170157556</v>
      </c>
      <c r="AR2824" s="21">
        <v>0.99883452176196941</v>
      </c>
      <c r="AS2824" s="21">
        <v>1.8985453693268439</v>
      </c>
      <c r="AT2824" s="21">
        <v>-1.0000000000000007</v>
      </c>
      <c r="AU2824" s="21">
        <v>-1.0000000000000007</v>
      </c>
      <c r="AV2824" s="21">
        <v>-8.1699293714700111E-2</v>
      </c>
      <c r="AW2824" s="21">
        <v>52.721954994807838</v>
      </c>
      <c r="AX2824" s="21">
        <v>52.721954994807838</v>
      </c>
      <c r="AY2824" s="21">
        <v>3.6002537852873537E-2</v>
      </c>
      <c r="AZ2824" s="21">
        <v>-29.698876280612463</v>
      </c>
      <c r="BA2824" s="26">
        <v>1324.9240510622308</v>
      </c>
      <c r="CU2824" t="e">
        <v>#N/A</v>
      </c>
      <c r="CV2824" t="e">
        <v>#N/A</v>
      </c>
    </row>
    <row r="2825" spans="1:100" x14ac:dyDescent="0.25">
      <c r="A2825">
        <v>6093</v>
      </c>
      <c r="B2825" t="s">
        <v>3082</v>
      </c>
      <c r="C2825" s="26">
        <v>3</v>
      </c>
      <c r="D2825" s="21">
        <v>4.9530752681642127</v>
      </c>
      <c r="E2825" s="21">
        <v>1.5311472489835883E-2</v>
      </c>
      <c r="F2825" s="21">
        <v>-0.33532070038970391</v>
      </c>
      <c r="G2825" s="21">
        <v>-0.33194133230578743</v>
      </c>
      <c r="H2825" s="21">
        <v>-2.8475091380740385E-2</v>
      </c>
      <c r="I2825" s="21">
        <v>0</v>
      </c>
      <c r="J2825" s="21">
        <v>-1.7085054828444228</v>
      </c>
      <c r="K2825" s="21">
        <v>-2.8475091380740385E-2</v>
      </c>
      <c r="L2825" s="21">
        <v>-0.99999999999999989</v>
      </c>
      <c r="M2825" s="21">
        <v>-0.99999999999999989</v>
      </c>
      <c r="N2825" s="21">
        <v>-0.56950182761480794</v>
      </c>
      <c r="O2825" s="21">
        <v>2.912628453014003</v>
      </c>
      <c r="P2825" s="21">
        <v>-2.6374738214874633</v>
      </c>
      <c r="Q2825" s="21">
        <v>-0.99253790767838934</v>
      </c>
      <c r="R2825" s="21">
        <v>-0.61881875935523956</v>
      </c>
      <c r="S2825" s="21">
        <v>0.33333333333333309</v>
      </c>
      <c r="T2825" s="21">
        <v>0.40154520821456224</v>
      </c>
      <c r="U2825" s="21">
        <v>-6.8377558976746397E-2</v>
      </c>
      <c r="V2825" s="21">
        <v>0</v>
      </c>
      <c r="W2825" s="21">
        <v>27.799042958075589</v>
      </c>
      <c r="X2825" s="21">
        <v>0.5521349579814584</v>
      </c>
      <c r="Y2825" s="21">
        <v>-0.99999999999999989</v>
      </c>
      <c r="Z2825" s="21">
        <v>-0.99999999999999989</v>
      </c>
      <c r="AA2825" s="21">
        <v>39.202717970290166</v>
      </c>
      <c r="AB2825" s="21">
        <v>0.22435837657236588</v>
      </c>
      <c r="AC2825" s="21">
        <v>-9.0009509459339415E-2</v>
      </c>
      <c r="AD2825" s="21">
        <v>0.1061010083183698</v>
      </c>
      <c r="AE2825" s="21">
        <v>12.022493771569815</v>
      </c>
      <c r="AF2825" s="21">
        <v>-0.99999999999999989</v>
      </c>
      <c r="AG2825" s="21">
        <v>-0.99999999999999989</v>
      </c>
      <c r="AH2825" s="21">
        <v>-0.99999999999999989</v>
      </c>
      <c r="AI2825" s="21">
        <v>-1.3621104431897246E-2</v>
      </c>
      <c r="AJ2825" s="21">
        <v>0</v>
      </c>
      <c r="AK2825" s="21">
        <v>0.70467336673236181</v>
      </c>
      <c r="AL2825" s="21">
        <v>0.34513504628726854</v>
      </c>
      <c r="AM2825" s="21">
        <v>-5.3800244787565177E-2</v>
      </c>
      <c r="AN2825" s="21">
        <v>5.4828489365840907E-2</v>
      </c>
      <c r="AO2825" s="21">
        <v>2.1783607139726797</v>
      </c>
      <c r="AP2825" s="21">
        <v>3.0963874655823664</v>
      </c>
      <c r="AQ2825" s="21">
        <v>26.090537475231152</v>
      </c>
      <c r="AR2825" s="21">
        <v>0.66650098257114909</v>
      </c>
      <c r="AS2825" s="21">
        <v>0.52365986660071739</v>
      </c>
      <c r="AT2825" s="21">
        <v>-0.99999999999999989</v>
      </c>
      <c r="AU2825" s="21">
        <v>-0.99999999999999989</v>
      </c>
      <c r="AV2825" s="21">
        <v>-0.95076009166102704</v>
      </c>
      <c r="AW2825" s="21">
        <v>45.211733888886549</v>
      </c>
      <c r="AX2825" s="21">
        <v>44.93931180024861</v>
      </c>
      <c r="AY2825" s="21">
        <v>0.13616342550356092</v>
      </c>
      <c r="AZ2825" s="21">
        <v>-24.455268019655282</v>
      </c>
      <c r="BA2825" s="26">
        <v>1437.6136278866109</v>
      </c>
    </row>
    <row r="2826" spans="1:100" x14ac:dyDescent="0.25">
      <c r="A2826">
        <v>6094</v>
      </c>
      <c r="B2826" t="s">
        <v>3083</v>
      </c>
      <c r="C2826" s="26">
        <v>3</v>
      </c>
      <c r="D2826" s="21">
        <v>5.4536273942510514</v>
      </c>
      <c r="E2826" s="21">
        <v>-1.4849530311335844E-2</v>
      </c>
      <c r="F2826" s="21">
        <v>-0.55717349249038439</v>
      </c>
      <c r="G2826" s="21">
        <v>-0.55717349249038439</v>
      </c>
      <c r="H2826" s="21">
        <v>0.15373709883649372</v>
      </c>
      <c r="I2826" s="21">
        <v>0</v>
      </c>
      <c r="J2826" s="21">
        <v>9.2242259301896272</v>
      </c>
      <c r="K2826" s="21">
        <v>0.15373709883649372</v>
      </c>
      <c r="L2826" s="21">
        <v>-0.99999999999999956</v>
      </c>
      <c r="M2826" s="21">
        <v>-0.99999999999999956</v>
      </c>
      <c r="N2826" s="21">
        <v>3.0747419767298778</v>
      </c>
      <c r="O2826" s="21">
        <v>14.120679831950303</v>
      </c>
      <c r="P2826" s="21">
        <v>1.9116202759562313</v>
      </c>
      <c r="Q2826" s="21">
        <v>-0.19123808055465424</v>
      </c>
      <c r="R2826" s="21">
        <v>0.20288068055987912</v>
      </c>
      <c r="S2826" s="21">
        <v>0.33333333333333315</v>
      </c>
      <c r="T2826" s="21">
        <v>0.27450761688833819</v>
      </c>
      <c r="U2826" s="21">
        <v>0.27674032658249886</v>
      </c>
      <c r="V2826" s="21">
        <v>-1.4369265617971208E-2</v>
      </c>
      <c r="W2826" s="21">
        <v>28.658996493988205</v>
      </c>
      <c r="X2826" s="21">
        <v>1.4104269510498548</v>
      </c>
      <c r="Y2826" s="21">
        <v>-0.99999999999999956</v>
      </c>
      <c r="Z2826" s="21">
        <v>-0.99999999999999956</v>
      </c>
      <c r="AA2826" s="21">
        <v>46.183767638271682</v>
      </c>
      <c r="AB2826" s="21">
        <v>4.5193233033111964E-2</v>
      </c>
      <c r="AC2826" s="21">
        <v>7.6489835594974187E-2</v>
      </c>
      <c r="AD2826" s="21">
        <v>0.22475474064638559</v>
      </c>
      <c r="AE2826" s="21">
        <v>17.321890463723591</v>
      </c>
      <c r="AF2826" s="21">
        <v>-0.99999999999999956</v>
      </c>
      <c r="AG2826" s="21">
        <v>-0.99999999999999956</v>
      </c>
      <c r="AH2826" s="21">
        <v>-0.99999999999999956</v>
      </c>
      <c r="AI2826" s="21">
        <v>0</v>
      </c>
      <c r="AJ2826" s="21">
        <v>-1.4369265617971208E-2</v>
      </c>
      <c r="AK2826" s="21">
        <v>7.3126087075137153E-2</v>
      </c>
      <c r="AL2826" s="21">
        <v>0.25628392997950028</v>
      </c>
      <c r="AM2826" s="21">
        <v>0.28629398368652947</v>
      </c>
      <c r="AN2826" s="21">
        <v>-4.2965443190011693E-2</v>
      </c>
      <c r="AO2826" s="21">
        <v>7.5229800275389227</v>
      </c>
      <c r="AP2826" s="21">
        <v>0.20728357014720977</v>
      </c>
      <c r="AQ2826" s="21">
        <v>37.883222424177823</v>
      </c>
      <c r="AR2826" s="21">
        <v>0.87021201118619929</v>
      </c>
      <c r="AS2826" s="21">
        <v>1.5641640498863481</v>
      </c>
      <c r="AT2826" s="21">
        <v>-0.99999999999999956</v>
      </c>
      <c r="AU2826" s="21">
        <v>-0.99999999999999956</v>
      </c>
      <c r="AV2826" s="21">
        <v>-0.35429281193050521</v>
      </c>
      <c r="AW2826" s="21">
        <v>60.51173104036917</v>
      </c>
      <c r="AX2826" s="21">
        <v>59.074804478572048</v>
      </c>
      <c r="AY2826" s="21">
        <v>0.23429264252282023</v>
      </c>
      <c r="AZ2826" s="21">
        <v>-29.010625356415428</v>
      </c>
      <c r="BA2826" s="26">
        <v>1338.4471888727758</v>
      </c>
    </row>
    <row r="2827" spans="1:100" x14ac:dyDescent="0.25">
      <c r="A2827">
        <v>6096</v>
      </c>
      <c r="B2827" t="s">
        <v>3084</v>
      </c>
      <c r="C2827" s="26">
        <v>3</v>
      </c>
      <c r="D2827" s="21">
        <v>4.5356948439060689</v>
      </c>
      <c r="E2827" s="21">
        <v>0</v>
      </c>
      <c r="F2827" s="21">
        <v>0</v>
      </c>
      <c r="G2827" s="21">
        <v>0</v>
      </c>
      <c r="H2827" s="21">
        <v>-5.6520487577597672E-2</v>
      </c>
      <c r="I2827" s="21">
        <v>0</v>
      </c>
      <c r="J2827" s="21">
        <v>-3.3912292546558604</v>
      </c>
      <c r="K2827" s="21">
        <v>-5.6520487577597672E-2</v>
      </c>
      <c r="L2827" s="21">
        <v>-1</v>
      </c>
      <c r="M2827" s="21">
        <v>-1</v>
      </c>
      <c r="N2827" s="21">
        <v>-1.1304097515519533</v>
      </c>
      <c r="O2827" s="21">
        <v>1.1444655892502089</v>
      </c>
      <c r="P2827" s="21">
        <v>1.4932482059788119</v>
      </c>
      <c r="Q2827" s="21">
        <v>-5.0809455284138473E-2</v>
      </c>
      <c r="R2827" s="21">
        <v>-3.8313612742576289E-2</v>
      </c>
      <c r="S2827" s="21">
        <v>0.34871552906469405</v>
      </c>
      <c r="T2827" s="21">
        <v>0.31960871727958068</v>
      </c>
      <c r="U2827" s="21">
        <v>3.2734713788765257E-3</v>
      </c>
      <c r="V2827" s="21">
        <v>0</v>
      </c>
      <c r="W2827" s="21">
        <v>29.124728212029957</v>
      </c>
      <c r="X2827" s="21">
        <v>0.7275054287006113</v>
      </c>
      <c r="Y2827" s="21">
        <v>-1</v>
      </c>
      <c r="Z2827" s="21">
        <v>-1</v>
      </c>
      <c r="AA2827" s="21">
        <v>26.030874014810138</v>
      </c>
      <c r="AB2827" s="21">
        <v>-0.10577041851892661</v>
      </c>
      <c r="AC2827" s="21">
        <v>-6.8669762694760814E-2</v>
      </c>
      <c r="AD2827" s="21">
        <v>0.1133293695241423</v>
      </c>
      <c r="AE2827" s="21">
        <v>-3.0555405844772592</v>
      </c>
      <c r="AF2827" s="21">
        <v>-1</v>
      </c>
      <c r="AG2827" s="21">
        <v>-1</v>
      </c>
      <c r="AH2827" s="21">
        <v>-1</v>
      </c>
      <c r="AI2827" s="21">
        <v>0</v>
      </c>
      <c r="AJ2827" s="21">
        <v>0</v>
      </c>
      <c r="AK2827" s="21">
        <v>0.27610205189697945</v>
      </c>
      <c r="AL2827" s="21">
        <v>5.2120972957862326E-2</v>
      </c>
      <c r="AM2827" s="21">
        <v>0.23792217301148622</v>
      </c>
      <c r="AN2827" s="21">
        <v>6.4747949552851611E-2</v>
      </c>
      <c r="AO2827" s="21">
        <v>7.3285645847720522</v>
      </c>
      <c r="AP2827" s="21">
        <v>1.8793036036106008</v>
      </c>
      <c r="AQ2827" s="21">
        <v>25.733498957374103</v>
      </c>
      <c r="AR2827" s="21">
        <v>0.67159771772315124</v>
      </c>
      <c r="AS2827" s="21">
        <v>0.67098494112301343</v>
      </c>
      <c r="AT2827" s="21">
        <v>-1</v>
      </c>
      <c r="AU2827" s="21">
        <v>-1</v>
      </c>
      <c r="AV2827" s="21">
        <v>-3.8313612742576289E-2</v>
      </c>
      <c r="AW2827" s="21">
        <v>29.054643207670932</v>
      </c>
      <c r="AX2827" s="21">
        <v>29.054643207670932</v>
      </c>
      <c r="AY2827" s="21">
        <v>1.6522683103656743E-3</v>
      </c>
      <c r="AZ2827" s="21">
        <v>-26.214265159745185</v>
      </c>
      <c r="BA2827" s="26">
        <v>1321.7211162659758</v>
      </c>
    </row>
    <row r="2828" spans="1:100" x14ac:dyDescent="0.25">
      <c r="A2828">
        <v>6097</v>
      </c>
      <c r="B2828" t="s">
        <v>3085</v>
      </c>
      <c r="C2828" s="26">
        <v>3</v>
      </c>
      <c r="D2828" s="21">
        <v>5.5171480595267415</v>
      </c>
      <c r="E2828" s="21">
        <v>0</v>
      </c>
      <c r="F2828" s="21">
        <v>-0.67307980215786611</v>
      </c>
      <c r="G2828" s="21">
        <v>-0.67307980215786611</v>
      </c>
      <c r="H2828" s="21">
        <v>-8.8075044983089712E-2</v>
      </c>
      <c r="I2828" s="21">
        <v>0</v>
      </c>
      <c r="J2828" s="21">
        <v>-5.2845026989853814</v>
      </c>
      <c r="K2828" s="21">
        <v>-8.8075044983089712E-2</v>
      </c>
      <c r="L2828" s="21">
        <v>-1.0000000000000009</v>
      </c>
      <c r="M2828" s="21">
        <v>-1.0000000000000009</v>
      </c>
      <c r="N2828" s="21">
        <v>-1.761500899661794</v>
      </c>
      <c r="O2828" s="21">
        <v>-0.44043444161650941</v>
      </c>
      <c r="P2828" s="21">
        <v>-0.23804235863310216</v>
      </c>
      <c r="Q2828" s="21">
        <v>-2.3813395250330016</v>
      </c>
      <c r="R2828" s="21">
        <v>-0.85687592411474345</v>
      </c>
      <c r="S2828" s="21">
        <v>0.33333333333333354</v>
      </c>
      <c r="T2828" s="21">
        <v>0.19456679083003256</v>
      </c>
      <c r="U2828" s="21">
        <v>-0.15049351778140382</v>
      </c>
      <c r="V2828" s="21">
        <v>0</v>
      </c>
      <c r="W2828" s="21">
        <v>18.61926605460209</v>
      </c>
      <c r="X2828" s="21">
        <v>-0.12476544448246039</v>
      </c>
      <c r="Y2828" s="21">
        <v>-1.0000000000000009</v>
      </c>
      <c r="Z2828" s="21">
        <v>-1.0000000000000009</v>
      </c>
      <c r="AA2828" s="21">
        <v>8.7436480700503196</v>
      </c>
      <c r="AB2828" s="21">
        <v>-0.13985398786322509</v>
      </c>
      <c r="AC2828" s="21">
        <v>-0.13301569472441485</v>
      </c>
      <c r="AD2828" s="21">
        <v>9.2494841378899698E-2</v>
      </c>
      <c r="AE2828" s="21">
        <v>-9.0187420604370132</v>
      </c>
      <c r="AF2828" s="21">
        <v>-1.0000000000000009</v>
      </c>
      <c r="AG2828" s="21">
        <v>-1.0000000000000009</v>
      </c>
      <c r="AH2828" s="21">
        <v>-1.0000000000000009</v>
      </c>
      <c r="AI2828" s="21">
        <v>0</v>
      </c>
      <c r="AJ2828" s="21">
        <v>0</v>
      </c>
      <c r="AK2828" s="21">
        <v>1.0584753398611904</v>
      </c>
      <c r="AL2828" s="21">
        <v>5.9523475003224816E-4</v>
      </c>
      <c r="AM2828" s="21">
        <v>-6.4299508429230018E-2</v>
      </c>
      <c r="AN2828" s="21">
        <v>-3.057058758658859E-2</v>
      </c>
      <c r="AO2828" s="21">
        <v>3.6848889885752012</v>
      </c>
      <c r="AP2828" s="21">
        <v>-0.76128851591455327</v>
      </c>
      <c r="AQ2828" s="21">
        <v>13.334763355616694</v>
      </c>
      <c r="AR2828" s="21">
        <v>0.37740660638196216</v>
      </c>
      <c r="AS2828" s="21">
        <v>-0.21284048946555023</v>
      </c>
      <c r="AT2828" s="21">
        <v>-1.0000000000000009</v>
      </c>
      <c r="AU2828" s="21">
        <v>-1.0000000000000009</v>
      </c>
      <c r="AV2828" s="21">
        <v>-1.5299557262726096</v>
      </c>
      <c r="AW2828" s="21">
        <v>7.5419251125192446</v>
      </c>
      <c r="AX2828" s="21">
        <v>7.5419251125192446</v>
      </c>
      <c r="AY2828" s="21">
        <v>-0.27356941482760738</v>
      </c>
      <c r="AZ2828" s="21">
        <v>-87.503716316818313</v>
      </c>
      <c r="BA2828" s="26">
        <v>1336.2822190545817</v>
      </c>
    </row>
    <row r="2829" spans="1:100" x14ac:dyDescent="0.25">
      <c r="A2829">
        <v>6098</v>
      </c>
      <c r="B2829" t="s">
        <v>3086</v>
      </c>
      <c r="C2829" s="26">
        <v>3</v>
      </c>
      <c r="D2829" s="21">
        <v>7.0566645572895688</v>
      </c>
      <c r="E2829" s="21">
        <v>-1.3238942979044642E-2</v>
      </c>
      <c r="F2829" s="21">
        <v>-0.16955328257796662</v>
      </c>
      <c r="G2829" s="21">
        <v>-0.16955328257796662</v>
      </c>
      <c r="H2829" s="21">
        <v>0.13724336167377996</v>
      </c>
      <c r="I2829" s="21">
        <v>0</v>
      </c>
      <c r="J2829" s="21">
        <v>8.2346017004267988</v>
      </c>
      <c r="K2829" s="21">
        <v>0.13724336167377996</v>
      </c>
      <c r="L2829" s="21">
        <v>-1.0000000000000002</v>
      </c>
      <c r="M2829" s="21">
        <v>-1.0000000000000002</v>
      </c>
      <c r="N2829" s="21">
        <v>2.7448672334755999</v>
      </c>
      <c r="O2829" s="21">
        <v>15.121712975138406</v>
      </c>
      <c r="P2829" s="21">
        <v>2.9373631841934786</v>
      </c>
      <c r="Q2829" s="21">
        <v>3.6238223041260094</v>
      </c>
      <c r="R2829" s="21">
        <v>1.2606500559557301</v>
      </c>
      <c r="S2829" s="21">
        <v>0.33997815481968668</v>
      </c>
      <c r="T2829" s="21">
        <v>0.28492692752296767</v>
      </c>
      <c r="U2829" s="21">
        <v>0.11772192449844604</v>
      </c>
      <c r="V2829" s="21">
        <v>0</v>
      </c>
      <c r="W2829" s="21">
        <v>24.215345806692817</v>
      </c>
      <c r="X2829" s="21">
        <v>0.9939826849939204</v>
      </c>
      <c r="Y2829" s="21">
        <v>-1.0000000000000002</v>
      </c>
      <c r="Z2829" s="21">
        <v>-1.0000000000000002</v>
      </c>
      <c r="AA2829" s="21">
        <v>57.209617197586198</v>
      </c>
      <c r="AB2829" s="21">
        <v>0.16885351570954232</v>
      </c>
      <c r="AC2829" s="21">
        <v>8.7224400668557758E-2</v>
      </c>
      <c r="AD2829" s="21">
        <v>0.378594510320653</v>
      </c>
      <c r="AE2829" s="21">
        <v>31.733621334937638</v>
      </c>
      <c r="AF2829" s="21">
        <v>-1.0000000000000002</v>
      </c>
      <c r="AG2829" s="21">
        <v>-1.0000000000000002</v>
      </c>
      <c r="AH2829" s="21">
        <v>-1.0000000000000002</v>
      </c>
      <c r="AI2829" s="21">
        <v>0</v>
      </c>
      <c r="AJ2829" s="21">
        <v>0</v>
      </c>
      <c r="AK2829" s="21">
        <v>0.10931497279189747</v>
      </c>
      <c r="AL2829" s="21">
        <v>3.3574428182187054E-2</v>
      </c>
      <c r="AM2829" s="21">
        <v>-5.6699888163693132E-2</v>
      </c>
      <c r="AN2829" s="21">
        <v>-7.6645634443151381E-2</v>
      </c>
      <c r="AO2829" s="21">
        <v>-0.87092234013284076</v>
      </c>
      <c r="AP2829" s="21">
        <v>-1.7482687201678495</v>
      </c>
      <c r="AQ2829" s="21">
        <v>32.449947507119617</v>
      </c>
      <c r="AR2829" s="21">
        <v>0.74262700684110006</v>
      </c>
      <c r="AS2829" s="21">
        <v>1.1312260466677004</v>
      </c>
      <c r="AT2829" s="21">
        <v>-1.0000000000000002</v>
      </c>
      <c r="AU2829" s="21">
        <v>-1.0000000000000002</v>
      </c>
      <c r="AV2829" s="21">
        <v>1.0910967733777637</v>
      </c>
      <c r="AW2829" s="21">
        <v>70.583061452556734</v>
      </c>
      <c r="AX2829" s="21">
        <v>70.583061452556734</v>
      </c>
      <c r="AY2829" s="21">
        <v>0.36668650262121927</v>
      </c>
      <c r="AZ2829" s="21">
        <v>25.768673752319948</v>
      </c>
      <c r="BA2829" s="26">
        <v>1503.7339601517438</v>
      </c>
      <c r="CU2829" t="e">
        <v>#N/A</v>
      </c>
      <c r="CV2829" t="e">
        <v>#N/A</v>
      </c>
    </row>
    <row r="2830" spans="1:100" x14ac:dyDescent="0.25">
      <c r="A2830">
        <v>6099</v>
      </c>
      <c r="B2830" t="s">
        <v>2482</v>
      </c>
      <c r="C2830" s="26">
        <v>3</v>
      </c>
      <c r="D2830" s="21">
        <v>4.6333001413172514</v>
      </c>
      <c r="E2830" s="21">
        <v>0</v>
      </c>
      <c r="F2830" s="21">
        <v>0</v>
      </c>
      <c r="G2830" s="21">
        <v>0</v>
      </c>
      <c r="H2830" s="21">
        <v>2.0972418774034041E-2</v>
      </c>
      <c r="I2830" s="21">
        <v>0</v>
      </c>
      <c r="J2830" s="21">
        <v>1.2583451264420422</v>
      </c>
      <c r="K2830" s="21">
        <v>2.0972418774034041E-2</v>
      </c>
      <c r="L2830" s="21">
        <v>-0.99999999999999867</v>
      </c>
      <c r="M2830" s="21">
        <v>-0.99999999999999867</v>
      </c>
      <c r="N2830" s="21">
        <v>0.41944837548068131</v>
      </c>
      <c r="O2830" s="21">
        <v>5.891645267759297</v>
      </c>
      <c r="P2830" s="21">
        <v>-0.22479393573689208</v>
      </c>
      <c r="Q2830" s="21">
        <v>8.6301384306294665E-2</v>
      </c>
      <c r="R2830" s="21">
        <v>3.6845727270938874E-3</v>
      </c>
      <c r="S2830" s="21">
        <v>0.34797973207082078</v>
      </c>
      <c r="T2830" s="21">
        <v>0.37658763171490028</v>
      </c>
      <c r="U2830" s="21">
        <v>3.4299703356656552E-2</v>
      </c>
      <c r="V2830" s="21">
        <v>0</v>
      </c>
      <c r="W2830" s="21">
        <v>29.515785934733739</v>
      </c>
      <c r="X2830" s="21">
        <v>0.87849645743447413</v>
      </c>
      <c r="Y2830" s="21">
        <v>-0.99999999999999867</v>
      </c>
      <c r="Z2830" s="21">
        <v>-0.99999999999999867</v>
      </c>
      <c r="AA2830" s="21">
        <v>33.773343363856227</v>
      </c>
      <c r="AB2830" s="21">
        <v>4.1894371068324644E-2</v>
      </c>
      <c r="AC2830" s="21">
        <v>0.10687486770115791</v>
      </c>
      <c r="AD2830" s="21">
        <v>-6.3691781641574963E-2</v>
      </c>
      <c r="AE2830" s="21">
        <v>4.2538728563953816</v>
      </c>
      <c r="AF2830" s="21">
        <v>-0.99999999999999867</v>
      </c>
      <c r="AG2830" s="21">
        <v>-0.99999999999999867</v>
      </c>
      <c r="AH2830" s="21">
        <v>-0.99999999999999867</v>
      </c>
      <c r="AI2830" s="21">
        <v>0</v>
      </c>
      <c r="AJ2830" s="21">
        <v>0</v>
      </c>
      <c r="AK2830" s="21">
        <v>5.0798725838101834E-2</v>
      </c>
      <c r="AL2830" s="21">
        <v>0.14453762074886572</v>
      </c>
      <c r="AM2830" s="21">
        <v>8.4010948491498403E-3</v>
      </c>
      <c r="AN2830" s="21">
        <v>-5.688553404953102E-2</v>
      </c>
      <c r="AO2830" s="21">
        <v>0.46402100041925476</v>
      </c>
      <c r="AP2830" s="21">
        <v>-0.69945024749394635</v>
      </c>
      <c r="AQ2830" s="21">
        <v>30.774131061175797</v>
      </c>
      <c r="AR2830" s="21">
        <v>0.75886706714237739</v>
      </c>
      <c r="AS2830" s="21">
        <v>0.89946887620850835</v>
      </c>
      <c r="AT2830" s="21">
        <v>-0.99999999999999867</v>
      </c>
      <c r="AU2830" s="21">
        <v>-0.99999999999999867</v>
      </c>
      <c r="AV2830" s="21">
        <v>3.6845727270938874E-3</v>
      </c>
      <c r="AW2830" s="21">
        <v>38.96553838412153</v>
      </c>
      <c r="AX2830" s="21">
        <v>38.96553838412153</v>
      </c>
      <c r="AY2830" s="21">
        <v>5.7224777970733311E-2</v>
      </c>
      <c r="AZ2830" s="21">
        <v>2.9862775922639293</v>
      </c>
      <c r="BA2830" s="26">
        <v>1349.4024455432641</v>
      </c>
    </row>
    <row r="2831" spans="1:100" x14ac:dyDescent="0.25">
      <c r="A2831">
        <v>6100</v>
      </c>
      <c r="B2831" t="s">
        <v>3087</v>
      </c>
      <c r="C2831" s="26">
        <v>3</v>
      </c>
      <c r="D2831" s="21">
        <v>4.7587341686005171</v>
      </c>
      <c r="E2831" s="21">
        <v>-1.7491446632412901E-2</v>
      </c>
      <c r="F2831" s="21">
        <v>-0.31286312837445596</v>
      </c>
      <c r="G2831" s="21">
        <v>-0.31286312837445596</v>
      </c>
      <c r="H2831" s="21">
        <v>0.18856658788068392</v>
      </c>
      <c r="I2831" s="21">
        <v>0</v>
      </c>
      <c r="J2831" s="21">
        <v>11.313995272841044</v>
      </c>
      <c r="K2831" s="21">
        <v>0.18856658788068392</v>
      </c>
      <c r="L2831" s="21">
        <v>-0.99999999999999989</v>
      </c>
      <c r="M2831" s="21">
        <v>-0.99999999999999989</v>
      </c>
      <c r="N2831" s="21">
        <v>3.7713317576136793</v>
      </c>
      <c r="O2831" s="21">
        <v>15.759866313067096</v>
      </c>
      <c r="P2831" s="21">
        <v>9.2854810483715831</v>
      </c>
      <c r="Q2831" s="21">
        <v>-1.0917248025057087</v>
      </c>
      <c r="R2831" s="21">
        <v>0.41951414269864251</v>
      </c>
      <c r="S2831" s="21">
        <v>0.3333333333333332</v>
      </c>
      <c r="T2831" s="21">
        <v>0.24494689094186634</v>
      </c>
      <c r="U2831" s="21">
        <v>4.7141226333047577E-2</v>
      </c>
      <c r="V2831" s="21">
        <v>-3.046199388078797E-2</v>
      </c>
      <c r="W2831" s="21">
        <v>16.255714753871004</v>
      </c>
      <c r="X2831" s="21">
        <v>0.39267253197831314</v>
      </c>
      <c r="Y2831" s="21">
        <v>-0.99999999999999989</v>
      </c>
      <c r="Z2831" s="21">
        <v>-0.99999999999999989</v>
      </c>
      <c r="AA2831" s="21">
        <v>12.180724836542282</v>
      </c>
      <c r="AB2831" s="21">
        <v>1.3461154822583359E-3</v>
      </c>
      <c r="AC2831" s="21">
        <v>-7.1796759887079356E-2</v>
      </c>
      <c r="AD2831" s="21">
        <v>-1.9439436795726187E-2</v>
      </c>
      <c r="AE2831" s="21">
        <v>-4.4945040600273636</v>
      </c>
      <c r="AF2831" s="21">
        <v>-0.99999999999999989</v>
      </c>
      <c r="AG2831" s="21">
        <v>-0.99999999999999989</v>
      </c>
      <c r="AH2831" s="21">
        <v>-0.99999999999999989</v>
      </c>
      <c r="AI2831" s="21">
        <v>0</v>
      </c>
      <c r="AJ2831" s="21">
        <v>-3.046199388078797E-2</v>
      </c>
      <c r="AK2831" s="21">
        <v>0.10427150396045931</v>
      </c>
      <c r="AL2831" s="21">
        <v>2.5133773653622463E-3</v>
      </c>
      <c r="AM2831" s="21">
        <v>4.7982570533602803E-2</v>
      </c>
      <c r="AN2831" s="21">
        <v>0.2517576698666088</v>
      </c>
      <c r="AO2831" s="21">
        <v>1.7209217831423673</v>
      </c>
      <c r="AP2831" s="21">
        <v>6.3065086334920322</v>
      </c>
      <c r="AQ2831" s="21">
        <v>27.569710026712038</v>
      </c>
      <c r="AR2831" s="21">
        <v>0.59495945672745909</v>
      </c>
      <c r="AS2831" s="21">
        <v>0.58123911985899712</v>
      </c>
      <c r="AT2831" s="21">
        <v>-0.99999999999999989</v>
      </c>
      <c r="AU2831" s="21">
        <v>-0.99999999999999989</v>
      </c>
      <c r="AV2831" s="21">
        <v>0.10665101432418651</v>
      </c>
      <c r="AW2831" s="21">
        <v>34.247099783101419</v>
      </c>
      <c r="AX2831" s="21">
        <v>31.200900395022629</v>
      </c>
      <c r="AY2831" s="21">
        <v>-1.7172295943692573E-2</v>
      </c>
      <c r="AZ2831" s="21">
        <v>-29.191235654592845</v>
      </c>
      <c r="BA2831" s="26">
        <v>1362.9992083912152</v>
      </c>
    </row>
    <row r="2832" spans="1:100" x14ac:dyDescent="0.25">
      <c r="A2832">
        <v>6101</v>
      </c>
      <c r="B2832" t="s">
        <v>3088</v>
      </c>
      <c r="C2832" s="26">
        <v>3</v>
      </c>
      <c r="D2832" s="21">
        <v>2.5665571590199647</v>
      </c>
      <c r="E2832" s="21">
        <v>0</v>
      </c>
      <c r="F2832" s="21">
        <v>0</v>
      </c>
      <c r="G2832" s="21">
        <v>0</v>
      </c>
      <c r="H2832" s="21">
        <v>-7.1924985170777223E-2</v>
      </c>
      <c r="I2832" s="21">
        <v>0</v>
      </c>
      <c r="J2832" s="21">
        <v>-4.3154991102466349</v>
      </c>
      <c r="K2832" s="21">
        <v>-7.1924985170777223E-2</v>
      </c>
      <c r="L2832" s="21">
        <v>-0.99999999999999933</v>
      </c>
      <c r="M2832" s="21">
        <v>-0.99999999999999933</v>
      </c>
      <c r="N2832" s="21">
        <v>-1.4384997034155447</v>
      </c>
      <c r="O2832" s="21">
        <v>-1.7489419512266686</v>
      </c>
      <c r="P2832" s="21">
        <v>-7.8103056187486197E-2</v>
      </c>
      <c r="Q2832" s="21">
        <v>0.82889499961233093</v>
      </c>
      <c r="R2832" s="21">
        <v>0.1366466662972162</v>
      </c>
      <c r="S2832" s="21">
        <v>0.34091502168179866</v>
      </c>
      <c r="T2832" s="21">
        <v>0.33039800594856039</v>
      </c>
      <c r="U2832" s="21">
        <v>0.43137404217041353</v>
      </c>
      <c r="V2832" s="21">
        <v>0</v>
      </c>
      <c r="W2832" s="21">
        <v>46.984482198861997</v>
      </c>
      <c r="X2832" s="21">
        <v>2.4664584796833084</v>
      </c>
      <c r="Y2832" s="21">
        <v>-0.99999999999999933</v>
      </c>
      <c r="Z2832" s="21">
        <v>-0.99999999999999933</v>
      </c>
      <c r="AA2832" s="21">
        <v>95.780046874633783</v>
      </c>
      <c r="AB2832" s="21">
        <v>0.36954287764392213</v>
      </c>
      <c r="AC2832" s="21">
        <v>7.8428963576288827E-2</v>
      </c>
      <c r="AD2832" s="21">
        <v>0.52520651896928139</v>
      </c>
      <c r="AE2832" s="21">
        <v>48.658918009474618</v>
      </c>
      <c r="AF2832" s="21">
        <v>-0.99999999999999933</v>
      </c>
      <c r="AG2832" s="21">
        <v>-0.99999999999999933</v>
      </c>
      <c r="AH2832" s="21">
        <v>-0.99999999999999933</v>
      </c>
      <c r="AI2832" s="21">
        <v>0</v>
      </c>
      <c r="AJ2832" s="21">
        <v>0</v>
      </c>
      <c r="AK2832" s="21">
        <v>-0.12098271796204012</v>
      </c>
      <c r="AL2832" s="21">
        <v>0.37116857292367345</v>
      </c>
      <c r="AM2832" s="21">
        <v>0.35716250591383508</v>
      </c>
      <c r="AN2832" s="21">
        <v>-0.14183588786921503</v>
      </c>
      <c r="AO2832" s="21">
        <v>8.3241490580356761</v>
      </c>
      <c r="AP2832" s="21">
        <v>-1.6900543321120083</v>
      </c>
      <c r="AQ2832" s="21">
        <v>42.668983088615349</v>
      </c>
      <c r="AR2832" s="21">
        <v>1.1026870698007725</v>
      </c>
      <c r="AS2832" s="21">
        <v>2.3945334945125309</v>
      </c>
      <c r="AT2832" s="21">
        <v>-0.99999999999999933</v>
      </c>
      <c r="AU2832" s="21">
        <v>-0.99999999999999933</v>
      </c>
      <c r="AV2832" s="21">
        <v>0.1366466662972162</v>
      </c>
      <c r="AW2832" s="21">
        <v>92.341050591295186</v>
      </c>
      <c r="AX2832" s="21">
        <v>92.341050591295186</v>
      </c>
      <c r="AY2832" s="21">
        <v>0.39256923791967596</v>
      </c>
      <c r="AZ2832" s="21">
        <v>31.356333911993868</v>
      </c>
      <c r="BA2832" s="26">
        <v>1491.2804159681696</v>
      </c>
    </row>
    <row r="2833" spans="1:100" x14ac:dyDescent="0.25">
      <c r="A2833">
        <v>6102</v>
      </c>
      <c r="B2833" t="s">
        <v>1858</v>
      </c>
      <c r="C2833" s="26">
        <v>3</v>
      </c>
      <c r="D2833" s="21">
        <v>3.806296431702116</v>
      </c>
      <c r="E2833" s="21">
        <v>-7.0761902616222434E-3</v>
      </c>
      <c r="F2833" s="21">
        <v>-0.10130917427614834</v>
      </c>
      <c r="G2833" s="21">
        <v>-0.10130917427614834</v>
      </c>
      <c r="H2833" s="21">
        <v>0.13486308811714989</v>
      </c>
      <c r="I2833" s="21">
        <v>0</v>
      </c>
      <c r="J2833" s="21">
        <v>8.0917852870289924</v>
      </c>
      <c r="K2833" s="21">
        <v>0.13486308811714989</v>
      </c>
      <c r="L2833" s="21">
        <v>-1.0000000000000018</v>
      </c>
      <c r="M2833" s="21">
        <v>-1.0000000000000018</v>
      </c>
      <c r="N2833" s="21">
        <v>2.6972617623429991</v>
      </c>
      <c r="O2833" s="21">
        <v>11.796772544454958</v>
      </c>
      <c r="P2833" s="21">
        <v>1.192098979174558</v>
      </c>
      <c r="Q2833" s="21">
        <v>-0.12135857594594955</v>
      </c>
      <c r="R2833" s="21">
        <v>-4.4622560476760213E-2</v>
      </c>
      <c r="S2833" s="21">
        <v>0.33333333333333381</v>
      </c>
      <c r="T2833" s="21">
        <v>0.27766989144163767</v>
      </c>
      <c r="U2833" s="21">
        <v>0.23040663377154083</v>
      </c>
      <c r="V2833" s="21">
        <v>-3.2602443107911272E-2</v>
      </c>
      <c r="W2833" s="21">
        <v>26.957773092858048</v>
      </c>
      <c r="X2833" s="21">
        <v>1.1349354755768117</v>
      </c>
      <c r="Y2833" s="21">
        <v>-1.0000000000000018</v>
      </c>
      <c r="Z2833" s="21">
        <v>-1.0000000000000018</v>
      </c>
      <c r="AA2833" s="21">
        <v>72.293810665475931</v>
      </c>
      <c r="AB2833" s="21">
        <v>0.1827834721696768</v>
      </c>
      <c r="AC2833" s="21">
        <v>0.30004657263731582</v>
      </c>
      <c r="AD2833" s="21">
        <v>0.4247831578548999</v>
      </c>
      <c r="AE2833" s="21">
        <v>45.380660133094622</v>
      </c>
      <c r="AF2833" s="21">
        <v>-1.0000000000000018</v>
      </c>
      <c r="AG2833" s="21">
        <v>-1.0000000000000018</v>
      </c>
      <c r="AH2833" s="21">
        <v>-1.0000000000000018</v>
      </c>
      <c r="AI2833" s="21">
        <v>0</v>
      </c>
      <c r="AJ2833" s="21">
        <v>-3.2602443107911272E-2</v>
      </c>
      <c r="AK2833" s="21">
        <v>0.39541655336953824</v>
      </c>
      <c r="AL2833" s="21">
        <v>-2.4080166198342981E-2</v>
      </c>
      <c r="AM2833" s="21">
        <v>-4.2252955975380389E-2</v>
      </c>
      <c r="AN2833" s="21">
        <v>0.40681648034398782</v>
      </c>
      <c r="AO2833" s="21">
        <v>0.92075886746318214</v>
      </c>
      <c r="AP2833" s="21">
        <v>10.050011177607979</v>
      </c>
      <c r="AQ2833" s="21">
        <v>35.049558379887038</v>
      </c>
      <c r="AR2833" s="21">
        <v>0.80880741543860113</v>
      </c>
      <c r="AS2833" s="21">
        <v>1.2697985636939622</v>
      </c>
      <c r="AT2833" s="21">
        <v>-1.0000000000000018</v>
      </c>
      <c r="AU2833" s="21">
        <v>-1.0000000000000018</v>
      </c>
      <c r="AV2833" s="21">
        <v>-0.14593173475290855</v>
      </c>
      <c r="AW2833" s="21">
        <v>94.14059438753884</v>
      </c>
      <c r="AX2833" s="21">
        <v>90.880350076747703</v>
      </c>
      <c r="AY2833" s="21">
        <v>0.2200859715322544</v>
      </c>
      <c r="AZ2833" s="21">
        <v>11.121751526456682</v>
      </c>
      <c r="BA2833" s="26">
        <v>1429.2656127949001</v>
      </c>
    </row>
    <row r="2834" spans="1:100" x14ac:dyDescent="0.25">
      <c r="A2834">
        <v>6103</v>
      </c>
      <c r="B2834" t="s">
        <v>3089</v>
      </c>
      <c r="C2834" s="26">
        <v>3</v>
      </c>
      <c r="D2834" s="21">
        <v>1.1544671690716641</v>
      </c>
      <c r="E2834" s="21">
        <v>-1.7378920766404793E-2</v>
      </c>
      <c r="F2834" s="21">
        <v>-6.4920579478856613E-2</v>
      </c>
      <c r="G2834" s="21">
        <v>-6.4920579478856613E-2</v>
      </c>
      <c r="H2834" s="21">
        <v>1.8265968235214508E-2</v>
      </c>
      <c r="I2834" s="21">
        <v>0</v>
      </c>
      <c r="J2834" s="21">
        <v>1.0959580941128735</v>
      </c>
      <c r="K2834" s="21">
        <v>1.8265968235214508E-2</v>
      </c>
      <c r="L2834" s="21">
        <v>-0.99999999999999911</v>
      </c>
      <c r="M2834" s="21">
        <v>-0.99999999999999911</v>
      </c>
      <c r="N2834" s="21">
        <v>0.36531936470429061</v>
      </c>
      <c r="O2834" s="21">
        <v>2.1855046837056777</v>
      </c>
      <c r="P2834" s="21">
        <v>5.1377389785535785E-2</v>
      </c>
      <c r="Q2834" s="21">
        <v>-1.0439826400109893</v>
      </c>
      <c r="R2834" s="21">
        <v>-0.33423826866434359</v>
      </c>
      <c r="S2834" s="21">
        <v>0.33333333333333315</v>
      </c>
      <c r="T2834" s="21">
        <v>0.24521106710781759</v>
      </c>
      <c r="U2834" s="21">
        <v>-6.1946772373522196E-2</v>
      </c>
      <c r="V2834" s="21">
        <v>-4.9221972840055077E-2</v>
      </c>
      <c r="W2834" s="21">
        <v>17.964387479694341</v>
      </c>
      <c r="X2834" s="21">
        <v>-7.0962760553998638E-2</v>
      </c>
      <c r="Y2834" s="21">
        <v>-0.99999999999999911</v>
      </c>
      <c r="Z2834" s="21">
        <v>-0.99999999999999911</v>
      </c>
      <c r="AA2834" s="21">
        <v>43.473043522107019</v>
      </c>
      <c r="AB2834" s="21">
        <v>0.29657588300007887</v>
      </c>
      <c r="AC2834" s="21">
        <v>0.23714572986535304</v>
      </c>
      <c r="AD2834" s="21">
        <v>-1.6863726643891856E-2</v>
      </c>
      <c r="AE2834" s="21">
        <v>25.842894311076982</v>
      </c>
      <c r="AF2834" s="21">
        <v>-0.99999999999999911</v>
      </c>
      <c r="AG2834" s="21">
        <v>-0.99999999999999911</v>
      </c>
      <c r="AH2834" s="21">
        <v>-0.99999999999999911</v>
      </c>
      <c r="AI2834" s="21">
        <v>0</v>
      </c>
      <c r="AJ2834" s="21">
        <v>-4.9221972840055077E-2</v>
      </c>
      <c r="AK2834" s="21">
        <v>8.370269342026683E-2</v>
      </c>
      <c r="AL2834" s="21">
        <v>0.11868410582054413</v>
      </c>
      <c r="AM2834" s="21">
        <v>0.26400146608885644</v>
      </c>
      <c r="AN2834" s="21">
        <v>6.2216640622495011E-2</v>
      </c>
      <c r="AO2834" s="21">
        <v>7.0185501193227431</v>
      </c>
      <c r="AP2834" s="21">
        <v>2.1488365446650968</v>
      </c>
      <c r="AQ2834" s="21">
        <v>19.060345573807226</v>
      </c>
      <c r="AR2834" s="21">
        <v>0.46737565522757335</v>
      </c>
      <c r="AS2834" s="21">
        <v>-5.2696792318784207E-2</v>
      </c>
      <c r="AT2834" s="21">
        <v>-0.99999999999999911</v>
      </c>
      <c r="AU2834" s="21">
        <v>-0.99999999999999911</v>
      </c>
      <c r="AV2834" s="21">
        <v>-0.39915884814320018</v>
      </c>
      <c r="AW2834" s="21">
        <v>47.807384750477802</v>
      </c>
      <c r="AX2834" s="21">
        <v>42.885187466472289</v>
      </c>
      <c r="AY2834" s="21">
        <v>9.2614386860540965E-2</v>
      </c>
      <c r="AZ2834" s="21">
        <v>-7.4856062291743708</v>
      </c>
      <c r="BA2834" s="26">
        <v>1404.8144454326041</v>
      </c>
    </row>
    <row r="2835" spans="1:100" x14ac:dyDescent="0.25">
      <c r="A2835">
        <v>6104</v>
      </c>
      <c r="B2835" t="s">
        <v>3090</v>
      </c>
      <c r="C2835" s="26">
        <v>3</v>
      </c>
      <c r="D2835" s="21">
        <v>5.5950438933043172</v>
      </c>
      <c r="E2835" s="21">
        <v>-2.2447969322485949E-2</v>
      </c>
      <c r="F2835" s="21">
        <v>0.56053469134667</v>
      </c>
      <c r="G2835" s="21">
        <v>0.56053469134667</v>
      </c>
      <c r="H2835" s="21">
        <v>-0.12806083726924447</v>
      </c>
      <c r="I2835" s="21">
        <v>0</v>
      </c>
      <c r="J2835" s="21">
        <v>-7.6836502361546692</v>
      </c>
      <c r="K2835" s="21">
        <v>-0.12806083726924447</v>
      </c>
      <c r="L2835" s="21">
        <v>-0.99999999999999956</v>
      </c>
      <c r="M2835" s="21">
        <v>-0.99999999999999956</v>
      </c>
      <c r="N2835" s="21">
        <v>-2.5612167453848915</v>
      </c>
      <c r="O2835" s="21">
        <v>-1.5280716515036801</v>
      </c>
      <c r="P2835" s="21">
        <v>-1.8301006251707327E-2</v>
      </c>
      <c r="Q2835" s="21">
        <v>2.3653576165861585</v>
      </c>
      <c r="R2835" s="21">
        <v>0.84155123291725664</v>
      </c>
      <c r="S2835" s="21">
        <v>0.33333333333333331</v>
      </c>
      <c r="T2835" s="21">
        <v>0.34677435663228529</v>
      </c>
      <c r="U2835" s="21">
        <v>-9.7506384359315884E-2</v>
      </c>
      <c r="V2835" s="21">
        <v>0</v>
      </c>
      <c r="W2835" s="21">
        <v>28.426485715021876</v>
      </c>
      <c r="X2835" s="21">
        <v>0.42729535361559423</v>
      </c>
      <c r="Y2835" s="21">
        <v>-0.99999999999999956</v>
      </c>
      <c r="Z2835" s="21">
        <v>-0.99999999999999956</v>
      </c>
      <c r="AA2835" s="21">
        <v>61.334151844820404</v>
      </c>
      <c r="AB2835" s="21">
        <v>-4.1219474643936965E-2</v>
      </c>
      <c r="AC2835" s="21">
        <v>0.25024105040570505</v>
      </c>
      <c r="AD2835" s="21">
        <v>0.4323007221758568</v>
      </c>
      <c r="AE2835" s="21">
        <v>32.066114896881245</v>
      </c>
      <c r="AF2835" s="21">
        <v>-0.99999999999999956</v>
      </c>
      <c r="AG2835" s="21">
        <v>-0.99999999999999956</v>
      </c>
      <c r="AH2835" s="21">
        <v>-0.99999999999999956</v>
      </c>
      <c r="AI2835" s="21">
        <v>1.2533801305901773E-2</v>
      </c>
      <c r="AJ2835" s="21">
        <v>0</v>
      </c>
      <c r="AK2835" s="21">
        <v>0.39745626796744465</v>
      </c>
      <c r="AL2835" s="21">
        <v>-5.7059469721339393E-2</v>
      </c>
      <c r="AM2835" s="21">
        <v>-1.7586353288854953E-2</v>
      </c>
      <c r="AN2835" s="21">
        <v>8.3324815416145406E-2</v>
      </c>
      <c r="AO2835" s="21">
        <v>1.5476225076158496</v>
      </c>
      <c r="AP2835" s="21">
        <v>1.7978230367969368</v>
      </c>
      <c r="AQ2835" s="21">
        <v>20.742835478867207</v>
      </c>
      <c r="AR2835" s="21">
        <v>0.58260130560630241</v>
      </c>
      <c r="AS2835" s="21">
        <v>0.29923451634634984</v>
      </c>
      <c r="AT2835" s="21">
        <v>-0.99999999999999956</v>
      </c>
      <c r="AU2835" s="21">
        <v>-0.99999999999999956</v>
      </c>
      <c r="AV2835" s="21">
        <v>1.4020859242639263</v>
      </c>
      <c r="AW2835" s="21">
        <v>61.603903230113623</v>
      </c>
      <c r="AX2835" s="21">
        <v>61.854579256231681</v>
      </c>
      <c r="AY2835" s="21">
        <v>0.35736608779549622</v>
      </c>
      <c r="AZ2835" s="21">
        <v>29.145034084403058</v>
      </c>
      <c r="BA2835" s="26">
        <v>1435.1279248293499</v>
      </c>
    </row>
    <row r="2836" spans="1:100" x14ac:dyDescent="0.25">
      <c r="A2836">
        <v>6105</v>
      </c>
      <c r="B2836" t="s">
        <v>3091</v>
      </c>
      <c r="C2836" s="26">
        <v>3</v>
      </c>
      <c r="D2836" s="21">
        <v>2.1757733573881</v>
      </c>
      <c r="E2836" s="21">
        <v>3.3889309856069812E-2</v>
      </c>
      <c r="F2836" s="21">
        <v>-6.8071414372685282E-2</v>
      </c>
      <c r="G2836" s="21">
        <v>-5.7750541472471842E-2</v>
      </c>
      <c r="H2836" s="21">
        <v>9.1342795648332115E-2</v>
      </c>
      <c r="I2836" s="21">
        <v>6.0265123547546253E-3</v>
      </c>
      <c r="J2836" s="21">
        <v>5.8421584801852067</v>
      </c>
      <c r="K2836" s="21">
        <v>9.7369308003086741E-2</v>
      </c>
      <c r="L2836" s="21">
        <v>-0.99999999999999944</v>
      </c>
      <c r="M2836" s="21">
        <v>-0.99999999999999944</v>
      </c>
      <c r="N2836" s="21">
        <v>1.9473861600617339</v>
      </c>
      <c r="O2836" s="21">
        <v>7.9601812961008305</v>
      </c>
      <c r="P2836" s="21">
        <v>-0.5176300747713336</v>
      </c>
      <c r="Q2836" s="21">
        <v>-0.43728369950677376</v>
      </c>
      <c r="R2836" s="21">
        <v>-0.3489225746925253</v>
      </c>
      <c r="S2836" s="21">
        <v>0.2393945967831288</v>
      </c>
      <c r="T2836" s="21">
        <v>0.19236830268935304</v>
      </c>
      <c r="U2836" s="21">
        <v>-6.094390998044609E-2</v>
      </c>
      <c r="V2836" s="21">
        <v>1.2370776917464072E-2</v>
      </c>
      <c r="W2836" s="21">
        <v>11.432818336256513</v>
      </c>
      <c r="X2836" s="21">
        <v>2.3877582408414477E-2</v>
      </c>
      <c r="Y2836" s="21">
        <v>-0.99999999999999944</v>
      </c>
      <c r="Z2836" s="21">
        <v>-0.99999999999999944</v>
      </c>
      <c r="AA2836" s="21">
        <v>25.471115492096864</v>
      </c>
      <c r="AB2836" s="21">
        <v>0.14379619986601214</v>
      </c>
      <c r="AC2836" s="21">
        <v>-8.5798329157759604E-2</v>
      </c>
      <c r="AD2836" s="21">
        <v>0.22974652390240524</v>
      </c>
      <c r="AE2836" s="21">
        <v>14.387219730532884</v>
      </c>
      <c r="AF2836" s="21">
        <v>-0.99999999999999944</v>
      </c>
      <c r="AG2836" s="21">
        <v>-0.99999999999999944</v>
      </c>
      <c r="AH2836" s="21">
        <v>-0.99999999999999944</v>
      </c>
      <c r="AI2836" s="21">
        <v>0</v>
      </c>
      <c r="AJ2836" s="21">
        <v>1.2370776917464072E-2</v>
      </c>
      <c r="AK2836" s="21">
        <v>0.20200619471476433</v>
      </c>
      <c r="AL2836" s="21">
        <v>2.5576332819714418E-2</v>
      </c>
      <c r="AM2836" s="21">
        <v>5.1595636250460153E-2</v>
      </c>
      <c r="AN2836" s="21">
        <v>-2.8591047766150915E-2</v>
      </c>
      <c r="AO2836" s="21">
        <v>2.2999218798353254</v>
      </c>
      <c r="AP2836" s="21">
        <v>-0.58689453005519909</v>
      </c>
      <c r="AQ2836" s="21">
        <v>17.274976816441725</v>
      </c>
      <c r="AR2836" s="21">
        <v>0.38318976640949959</v>
      </c>
      <c r="AS2836" s="21">
        <v>0.12124689041150141</v>
      </c>
      <c r="AT2836" s="21">
        <v>-0.99999999999999944</v>
      </c>
      <c r="AU2836" s="21">
        <v>-0.99999999999999944</v>
      </c>
      <c r="AV2836" s="21">
        <v>-0.40667311616499718</v>
      </c>
      <c r="AW2836" s="21">
        <v>32.844402258142502</v>
      </c>
      <c r="AX2836" s="21">
        <v>34.081479949888909</v>
      </c>
      <c r="AY2836" s="21">
        <v>-8.173894361718842E-2</v>
      </c>
      <c r="AZ2836" s="21">
        <v>-48.678053805008844</v>
      </c>
      <c r="BA2836" s="26">
        <v>1318.834750286976</v>
      </c>
    </row>
    <row r="2837" spans="1:100" x14ac:dyDescent="0.25">
      <c r="A2837">
        <v>6106</v>
      </c>
      <c r="B2837" t="s">
        <v>3092</v>
      </c>
      <c r="C2837" s="26">
        <v>3</v>
      </c>
      <c r="D2837" s="21">
        <v>3.8904463747972717</v>
      </c>
      <c r="E2837" s="21">
        <v>-4.9643562884236242E-2</v>
      </c>
      <c r="F2837" s="21">
        <v>-0.4442551380830625</v>
      </c>
      <c r="G2837" s="21">
        <v>-0.41998737893741078</v>
      </c>
      <c r="H2837" s="21">
        <v>0.16920364900586299</v>
      </c>
      <c r="I2837" s="21">
        <v>0</v>
      </c>
      <c r="J2837" s="21">
        <v>10.15221894035178</v>
      </c>
      <c r="K2837" s="21">
        <v>0.16920364900586299</v>
      </c>
      <c r="L2837" s="21">
        <v>-1.0000000000000004</v>
      </c>
      <c r="M2837" s="21">
        <v>-1.0000000000000004</v>
      </c>
      <c r="N2837" s="21">
        <v>3.3840729801172591</v>
      </c>
      <c r="O2837" s="21">
        <v>13.622677936211637</v>
      </c>
      <c r="P2837" s="21">
        <v>-0.25601929616711067</v>
      </c>
      <c r="Q2837" s="21">
        <v>3.5508039354922443</v>
      </c>
      <c r="R2837" s="21">
        <v>1.1984381079435349</v>
      </c>
      <c r="S2837" s="21">
        <v>0.35147219224306331</v>
      </c>
      <c r="T2837" s="21">
        <v>0.26880128869447645</v>
      </c>
      <c r="U2837" s="21">
        <v>1.3712605207712555E-2</v>
      </c>
      <c r="V2837" s="21">
        <v>0</v>
      </c>
      <c r="W2837" s="21">
        <v>18.59129748557557</v>
      </c>
      <c r="X2837" s="21">
        <v>0.44717548878315411</v>
      </c>
      <c r="Y2837" s="21">
        <v>-1.0000000000000004</v>
      </c>
      <c r="Z2837" s="21">
        <v>-1.0000000000000004</v>
      </c>
      <c r="AA2837" s="21">
        <v>6.3136092820319281</v>
      </c>
      <c r="AB2837" s="21">
        <v>-0.13782800962698688</v>
      </c>
      <c r="AC2837" s="21">
        <v>-4.015923249892589E-2</v>
      </c>
      <c r="AD2837" s="21">
        <v>-9.1535284103831077E-2</v>
      </c>
      <c r="AE2837" s="21">
        <v>-13.476126311487191</v>
      </c>
      <c r="AF2837" s="21">
        <v>-1.0000000000000004</v>
      </c>
      <c r="AG2837" s="21">
        <v>-1.0000000000000004</v>
      </c>
      <c r="AH2837" s="21">
        <v>-1.0000000000000004</v>
      </c>
      <c r="AI2837" s="21">
        <v>0</v>
      </c>
      <c r="AJ2837" s="21">
        <v>0</v>
      </c>
      <c r="AK2837" s="21">
        <v>0.14542136746981593</v>
      </c>
      <c r="AL2837" s="21">
        <v>0.29946293562487708</v>
      </c>
      <c r="AM2837" s="21">
        <v>0.33176192510890673</v>
      </c>
      <c r="AN2837" s="21">
        <v>-0.17387913875957259</v>
      </c>
      <c r="AO2837" s="21">
        <v>9.0211549650717515</v>
      </c>
      <c r="AP2837" s="21">
        <v>-2.8496637908649292</v>
      </c>
      <c r="AQ2837" s="21">
        <v>28.743516425927346</v>
      </c>
      <c r="AR2837" s="21">
        <v>0.6339860861452522</v>
      </c>
      <c r="AS2837" s="21">
        <v>0.61637913778901721</v>
      </c>
      <c r="AT2837" s="21">
        <v>-1.0000000000000004</v>
      </c>
      <c r="AU2837" s="21">
        <v>-1.0000000000000004</v>
      </c>
      <c r="AV2837" s="21">
        <v>0.778450729006124</v>
      </c>
      <c r="AW2837" s="21">
        <v>17.086623427378633</v>
      </c>
      <c r="AX2837" s="21">
        <v>17.086623427378633</v>
      </c>
      <c r="AY2837" s="21">
        <v>-0.10988488885589823</v>
      </c>
      <c r="AZ2837" s="21">
        <v>-32.088268706130442</v>
      </c>
      <c r="BA2837" s="26">
        <v>1388.5001059686674</v>
      </c>
      <c r="CU2837" t="e">
        <v>#N/A</v>
      </c>
      <c r="CV2837" t="e">
        <v>#N/A</v>
      </c>
    </row>
    <row r="2838" spans="1:100" x14ac:dyDescent="0.25">
      <c r="A2838">
        <v>6107</v>
      </c>
      <c r="B2838" t="s">
        <v>3093</v>
      </c>
      <c r="C2838" s="26">
        <v>3</v>
      </c>
      <c r="D2838" s="21">
        <v>-0.91108922197975917</v>
      </c>
      <c r="E2838" s="21">
        <v>8.1911773931125267E-2</v>
      </c>
      <c r="F2838" s="21">
        <v>0.45584564424583535</v>
      </c>
      <c r="G2838" s="21">
        <v>0.53834499459008833</v>
      </c>
      <c r="H2838" s="21">
        <v>0.23197778123497509</v>
      </c>
      <c r="I2838" s="21">
        <v>0</v>
      </c>
      <c r="J2838" s="21">
        <v>13.918666874098504</v>
      </c>
      <c r="K2838" s="21">
        <v>0.23197778123497509</v>
      </c>
      <c r="L2838" s="21">
        <v>-1.0000000000000004</v>
      </c>
      <c r="M2838" s="21">
        <v>-1.0000000000000004</v>
      </c>
      <c r="N2838" s="21">
        <v>4.6395556246995024</v>
      </c>
      <c r="O2838" s="21">
        <v>13.545922646708831</v>
      </c>
      <c r="P2838" s="21">
        <v>2.340600559995933</v>
      </c>
      <c r="Q2838" s="21">
        <v>-1.9753488440679055</v>
      </c>
      <c r="R2838" s="21">
        <v>-0.44017470684616006</v>
      </c>
      <c r="S2838" s="21">
        <v>0.33333333333333376</v>
      </c>
      <c r="T2838" s="21">
        <v>0.25792712470081608</v>
      </c>
      <c r="U2838" s="21">
        <v>-1.1925932666615079E-2</v>
      </c>
      <c r="V2838" s="21">
        <v>-2.1031345588343596E-2</v>
      </c>
      <c r="W2838" s="21">
        <v>13.053015941768638</v>
      </c>
      <c r="X2838" s="21">
        <v>0.10998466397013476</v>
      </c>
      <c r="Y2838" s="21">
        <v>-1.0000000000000004</v>
      </c>
      <c r="Z2838" s="21">
        <v>-1.0000000000000004</v>
      </c>
      <c r="AA2838" s="21">
        <v>8.6882491305037348</v>
      </c>
      <c r="AB2838" s="21">
        <v>-4.9907704363603089E-2</v>
      </c>
      <c r="AC2838" s="21">
        <v>0.20121147315497967</v>
      </c>
      <c r="AD2838" s="21">
        <v>-0.22979561087975098</v>
      </c>
      <c r="AE2838" s="21">
        <v>-3.92459210441872</v>
      </c>
      <c r="AF2838" s="21">
        <v>-1.0000000000000004</v>
      </c>
      <c r="AG2838" s="21">
        <v>-1.0000000000000004</v>
      </c>
      <c r="AH2838" s="21">
        <v>-1.0000000000000004</v>
      </c>
      <c r="AI2838" s="21">
        <v>-1.071269316821021E-2</v>
      </c>
      <c r="AJ2838" s="21">
        <v>-2.1031345588343596E-2</v>
      </c>
      <c r="AK2838" s="21">
        <v>3.3042968599802089E-2</v>
      </c>
      <c r="AL2838" s="21">
        <v>-6.336151497056626E-2</v>
      </c>
      <c r="AM2838" s="21">
        <v>5.8863398594826956E-2</v>
      </c>
      <c r="AN2838" s="21">
        <v>4.1003567467117065E-2</v>
      </c>
      <c r="AO2838" s="21">
        <v>1.6367998078696837</v>
      </c>
      <c r="AP2838" s="21">
        <v>0.70828161182509619</v>
      </c>
      <c r="AQ2838" s="21">
        <v>26.97168281586714</v>
      </c>
      <c r="AR2838" s="21">
        <v>0.55830317977919064</v>
      </c>
      <c r="AS2838" s="21">
        <v>0.34196244520510971</v>
      </c>
      <c r="AT2838" s="21">
        <v>-1.0000000000000004</v>
      </c>
      <c r="AU2838" s="21">
        <v>-1.0000000000000004</v>
      </c>
      <c r="AV2838" s="21">
        <v>9.8170287743928095E-2</v>
      </c>
      <c r="AW2838" s="21">
        <v>22.942453389037674</v>
      </c>
      <c r="AX2838" s="21">
        <v>20.625064966839101</v>
      </c>
      <c r="AY2838" s="21">
        <v>3.73050376952625E-2</v>
      </c>
      <c r="AZ2838" s="21">
        <v>-30.156147452765627</v>
      </c>
      <c r="BA2838" s="26">
        <v>1385.0081265580293</v>
      </c>
    </row>
    <row r="2839" spans="1:100" x14ac:dyDescent="0.25">
      <c r="A2839">
        <v>6108</v>
      </c>
      <c r="B2839" t="s">
        <v>3094</v>
      </c>
      <c r="C2839" s="26">
        <v>3</v>
      </c>
      <c r="D2839" s="21">
        <v>4.9530714301554326</v>
      </c>
      <c r="E2839" s="21">
        <v>0</v>
      </c>
      <c r="F2839" s="21">
        <v>0</v>
      </c>
      <c r="G2839" s="21">
        <v>0</v>
      </c>
      <c r="H2839" s="21">
        <v>-6.2374027814461851E-2</v>
      </c>
      <c r="I2839" s="21">
        <v>0</v>
      </c>
      <c r="J2839" s="21">
        <v>-3.7424416688677113</v>
      </c>
      <c r="K2839" s="21">
        <v>-6.2374027814461851E-2</v>
      </c>
      <c r="L2839" s="21">
        <v>-1</v>
      </c>
      <c r="M2839" s="21">
        <v>-1</v>
      </c>
      <c r="N2839" s="21">
        <v>-1.2474805562892368</v>
      </c>
      <c r="O2839" s="21">
        <v>1.2106297612877204</v>
      </c>
      <c r="P2839" s="21">
        <v>-0.10349325004662843</v>
      </c>
      <c r="Q2839" s="21">
        <v>0.3243355955867338</v>
      </c>
      <c r="R2839" s="21">
        <v>-2.9954719369688527E-2</v>
      </c>
      <c r="S2839" s="21">
        <v>0.35379705885196649</v>
      </c>
      <c r="T2839" s="21">
        <v>0.42584253886772144</v>
      </c>
      <c r="U2839" s="21">
        <v>9.8276803460932732E-2</v>
      </c>
      <c r="V2839" s="21">
        <v>0</v>
      </c>
      <c r="W2839" s="21">
        <v>37.611617159803295</v>
      </c>
      <c r="X2839" s="21">
        <v>1.3210769414684804</v>
      </c>
      <c r="Y2839" s="21">
        <v>-1</v>
      </c>
      <c r="Z2839" s="21">
        <v>-1</v>
      </c>
      <c r="AA2839" s="21">
        <v>82.410725532187826</v>
      </c>
      <c r="AB2839" s="21">
        <v>0.13412680324409487</v>
      </c>
      <c r="AC2839" s="21">
        <v>0.5392271592090021</v>
      </c>
      <c r="AD2839" s="21">
        <v>0.22322729938198704</v>
      </c>
      <c r="AE2839" s="21">
        <v>44.829063091754222</v>
      </c>
      <c r="AF2839" s="21">
        <v>-1</v>
      </c>
      <c r="AG2839" s="21">
        <v>-1</v>
      </c>
      <c r="AH2839" s="21">
        <v>-1</v>
      </c>
      <c r="AI2839" s="21">
        <v>0</v>
      </c>
      <c r="AJ2839" s="21">
        <v>0</v>
      </c>
      <c r="AK2839" s="21">
        <v>-4.679411488648192E-2</v>
      </c>
      <c r="AL2839" s="21">
        <v>-7.0953480926821785E-2</v>
      </c>
      <c r="AM2839" s="21">
        <v>-0.10438605066764557</v>
      </c>
      <c r="AN2839" s="21">
        <v>-7.8459163186135328E-3</v>
      </c>
      <c r="AO2839" s="21">
        <v>-2.8436218411235492</v>
      </c>
      <c r="AP2839" s="21">
        <v>-0.55091531259944726</v>
      </c>
      <c r="AQ2839" s="21">
        <v>33.869175490935582</v>
      </c>
      <c r="AR2839" s="21">
        <v>0.87791640118062064</v>
      </c>
      <c r="AS2839" s="21">
        <v>1.2587029136540191</v>
      </c>
      <c r="AT2839" s="21">
        <v>-1</v>
      </c>
      <c r="AU2839" s="21">
        <v>-1</v>
      </c>
      <c r="AV2839" s="21">
        <v>-2.9954719369688527E-2</v>
      </c>
      <c r="AW2839" s="21">
        <v>83.07043998087606</v>
      </c>
      <c r="AX2839" s="21">
        <v>83.07043998087606</v>
      </c>
      <c r="AY2839" s="21">
        <v>0.31877911835124939</v>
      </c>
      <c r="AZ2839" s="21">
        <v>50.067971905427115</v>
      </c>
      <c r="BA2839" s="26">
        <v>1498.9660858424977</v>
      </c>
      <c r="CU2839" t="e">
        <v>#N/A</v>
      </c>
      <c r="CV2839" t="e">
        <v>#N/A</v>
      </c>
    </row>
    <row r="2840" spans="1:100" x14ac:dyDescent="0.25">
      <c r="A2840">
        <v>6110</v>
      </c>
      <c r="B2840" t="s">
        <v>3095</v>
      </c>
      <c r="C2840" s="26">
        <v>3</v>
      </c>
      <c r="D2840" s="21">
        <v>5.0310523121084287</v>
      </c>
      <c r="E2840" s="21">
        <v>-6.4549372650953257E-2</v>
      </c>
      <c r="F2840" s="21">
        <v>-7.0644432518371519E-2</v>
      </c>
      <c r="G2840" s="21">
        <v>-9.0098005611138815E-2</v>
      </c>
      <c r="H2840" s="21">
        <v>5.9542198153728965E-2</v>
      </c>
      <c r="I2840" s="21">
        <v>0</v>
      </c>
      <c r="J2840" s="21">
        <v>3.5725318892237343</v>
      </c>
      <c r="K2840" s="21">
        <v>5.9542198153728965E-2</v>
      </c>
      <c r="L2840" s="21">
        <v>-1</v>
      </c>
      <c r="M2840" s="21">
        <v>-1</v>
      </c>
      <c r="N2840" s="21">
        <v>1.19084396307458</v>
      </c>
      <c r="O2840" s="21">
        <v>8.5134861957210308</v>
      </c>
      <c r="P2840" s="21">
        <v>-0.94960476634025137</v>
      </c>
      <c r="Q2840" s="21">
        <v>1.0924012227951156</v>
      </c>
      <c r="R2840" s="21">
        <v>0.24649252082888359</v>
      </c>
      <c r="S2840" s="21">
        <v>0.34070116115031052</v>
      </c>
      <c r="T2840" s="21">
        <v>0.28953215995143283</v>
      </c>
      <c r="U2840" s="21">
        <v>-3.3068246634360546E-2</v>
      </c>
      <c r="V2840" s="21">
        <v>0</v>
      </c>
      <c r="W2840" s="21">
        <v>21.504915052546142</v>
      </c>
      <c r="X2840" s="21">
        <v>0.39461696302867183</v>
      </c>
      <c r="Y2840" s="21">
        <v>-1</v>
      </c>
      <c r="Z2840" s="21">
        <v>-1</v>
      </c>
      <c r="AA2840" s="21">
        <v>44.021029600027475</v>
      </c>
      <c r="AB2840" s="21">
        <v>-4.186365491550699E-2</v>
      </c>
      <c r="AC2840" s="21">
        <v>0.34660327839978783</v>
      </c>
      <c r="AD2840" s="21">
        <v>0.14065281704876775</v>
      </c>
      <c r="AE2840" s="21">
        <v>22.269622026652435</v>
      </c>
      <c r="AF2840" s="21">
        <v>-1</v>
      </c>
      <c r="AG2840" s="21">
        <v>-1</v>
      </c>
      <c r="AH2840" s="21">
        <v>-1</v>
      </c>
      <c r="AI2840" s="21">
        <v>0</v>
      </c>
      <c r="AJ2840" s="21">
        <v>0</v>
      </c>
      <c r="AK2840" s="21">
        <v>0.16714016289947883</v>
      </c>
      <c r="AL2840" s="21">
        <v>-0.16684436952434067</v>
      </c>
      <c r="AM2840" s="21">
        <v>-0.18075290801895391</v>
      </c>
      <c r="AN2840" s="21">
        <v>-0.1726965228021094</v>
      </c>
      <c r="AO2840" s="21">
        <v>-3.6831218859764547</v>
      </c>
      <c r="AP2840" s="21">
        <v>-5.1516349176744392</v>
      </c>
      <c r="AQ2840" s="21">
        <v>25.077446941769889</v>
      </c>
      <c r="AR2840" s="21">
        <v>0.59716507446738309</v>
      </c>
      <c r="AS2840" s="21">
        <v>0.45415916118240085</v>
      </c>
      <c r="AT2840" s="21">
        <v>-1</v>
      </c>
      <c r="AU2840" s="21">
        <v>-1</v>
      </c>
      <c r="AV2840" s="21">
        <v>0.15639451521774489</v>
      </c>
      <c r="AW2840" s="21">
        <v>47.382880878074026</v>
      </c>
      <c r="AX2840" s="21">
        <v>47.382880878074026</v>
      </c>
      <c r="AY2840" s="21">
        <v>0.2746469757606283</v>
      </c>
      <c r="AZ2840" s="21">
        <v>5.1136148568163486</v>
      </c>
      <c r="BA2840" s="26">
        <v>1399.6847665022494</v>
      </c>
      <c r="CU2840" t="e">
        <v>#N/A</v>
      </c>
      <c r="CV2840" t="e">
        <v>#N/A</v>
      </c>
    </row>
    <row r="2841" spans="1:100" x14ac:dyDescent="0.25">
      <c r="A2841">
        <v>6111</v>
      </c>
      <c r="B2841" t="s">
        <v>3096</v>
      </c>
      <c r="C2841" s="26">
        <v>3</v>
      </c>
      <c r="D2841" s="21">
        <v>1.5080571749678968</v>
      </c>
      <c r="E2841" s="21">
        <v>0</v>
      </c>
      <c r="F2841" s="21">
        <v>0.71129278680547969</v>
      </c>
      <c r="G2841" s="21">
        <v>0.71129278680547969</v>
      </c>
      <c r="H2841" s="21">
        <v>5.6255948876086169E-2</v>
      </c>
      <c r="I2841" s="21">
        <v>0</v>
      </c>
      <c r="J2841" s="21">
        <v>3.3753569325651713</v>
      </c>
      <c r="K2841" s="21">
        <v>5.6255948876086169E-2</v>
      </c>
      <c r="L2841" s="21">
        <v>-1</v>
      </c>
      <c r="M2841" s="21">
        <v>-1</v>
      </c>
      <c r="N2841" s="21">
        <v>1.1251189775217239</v>
      </c>
      <c r="O2841" s="21">
        <v>5.5947068943385476</v>
      </c>
      <c r="P2841" s="21">
        <v>-2.4698564549108379</v>
      </c>
      <c r="Q2841" s="21">
        <v>-0.45102505281531358</v>
      </c>
      <c r="R2841" s="21">
        <v>-0.40097859211998654</v>
      </c>
      <c r="S2841" s="21">
        <v>0.33333333333333326</v>
      </c>
      <c r="T2841" s="21">
        <v>0.42314998531727765</v>
      </c>
      <c r="U2841" s="21">
        <v>-7.1982218089783806E-2</v>
      </c>
      <c r="V2841" s="21">
        <v>-1.6152125235058934E-2</v>
      </c>
      <c r="W2841" s="21">
        <v>24.483721057987278</v>
      </c>
      <c r="X2841" s="21">
        <v>0.40520239798898022</v>
      </c>
      <c r="Y2841" s="21">
        <v>-1</v>
      </c>
      <c r="Z2841" s="21">
        <v>-1</v>
      </c>
      <c r="AA2841" s="21">
        <v>17.692712800579709</v>
      </c>
      <c r="AB2841" s="21">
        <v>-0.16356268579545713</v>
      </c>
      <c r="AC2841" s="21">
        <v>-6.5288798113397148E-2</v>
      </c>
      <c r="AD2841" s="21">
        <v>0.10105089060310253</v>
      </c>
      <c r="AE2841" s="21">
        <v>-6.3900296652875834</v>
      </c>
      <c r="AF2841" s="21">
        <v>-1</v>
      </c>
      <c r="AG2841" s="21">
        <v>-1</v>
      </c>
      <c r="AH2841" s="21">
        <v>-1</v>
      </c>
      <c r="AI2841" s="21">
        <v>1.012362103861132E-2</v>
      </c>
      <c r="AJ2841" s="21">
        <v>-1.6152125235058934E-2</v>
      </c>
      <c r="AK2841" s="21">
        <v>-2.2222865897632123E-2</v>
      </c>
      <c r="AL2841" s="21">
        <v>7.674843399487348E-2</v>
      </c>
      <c r="AM2841" s="21">
        <v>0.66771579436828843</v>
      </c>
      <c r="AN2841" s="21">
        <v>-9.9572112734892804E-2</v>
      </c>
      <c r="AO2841" s="21">
        <v>16.581780529719055</v>
      </c>
      <c r="AP2841" s="21">
        <v>-2.1055606483979528</v>
      </c>
      <c r="AQ2841" s="21">
        <v>27.859077990552453</v>
      </c>
      <c r="AR2841" s="21">
        <v>0.66834897532576809</v>
      </c>
      <c r="AS2841" s="21">
        <v>0.46145834686506693</v>
      </c>
      <c r="AT2841" s="21">
        <v>-1</v>
      </c>
      <c r="AU2841" s="21">
        <v>-1</v>
      </c>
      <c r="AV2841" s="21">
        <v>0.31031419468549387</v>
      </c>
      <c r="AW2841" s="21">
        <v>21.181859046520287</v>
      </c>
      <c r="AX2841" s="21">
        <v>19.769118943786623</v>
      </c>
      <c r="AY2841" s="21">
        <v>-0.18247874925258301</v>
      </c>
      <c r="AZ2841" s="21">
        <v>-43.564792454356187</v>
      </c>
      <c r="BA2841" s="26">
        <v>1338.6329715636796</v>
      </c>
    </row>
    <row r="2842" spans="1:100" x14ac:dyDescent="0.25">
      <c r="A2842">
        <v>6112</v>
      </c>
      <c r="B2842" t="s">
        <v>3097</v>
      </c>
      <c r="C2842" s="26">
        <v>3</v>
      </c>
      <c r="D2842" s="21">
        <v>1.982716293417438</v>
      </c>
      <c r="E2842" s="21">
        <v>1.4406668535081393E-2</v>
      </c>
      <c r="F2842" s="21">
        <v>-3.763693819067794E-2</v>
      </c>
      <c r="G2842" s="21">
        <v>-1.4692713693483959E-2</v>
      </c>
      <c r="H2842" s="21">
        <v>-0.13532346073583296</v>
      </c>
      <c r="I2842" s="21">
        <v>0</v>
      </c>
      <c r="J2842" s="21">
        <v>-8.1194076441499767</v>
      </c>
      <c r="K2842" s="21">
        <v>-0.13532346073583296</v>
      </c>
      <c r="L2842" s="21">
        <v>-0.99999999999999944</v>
      </c>
      <c r="M2842" s="21">
        <v>-0.99999999999999944</v>
      </c>
      <c r="N2842" s="21">
        <v>-2.7064692147166589</v>
      </c>
      <c r="O2842" s="21">
        <v>-6.151384064426022</v>
      </c>
      <c r="P2842" s="21">
        <v>0.58901386575503978</v>
      </c>
      <c r="Q2842" s="21">
        <v>6.6238506089168758E-2</v>
      </c>
      <c r="R2842" s="21">
        <v>5.4609701757206329E-2</v>
      </c>
      <c r="S2842" s="21">
        <v>0.3333333333333332</v>
      </c>
      <c r="T2842" s="21">
        <v>0.26863955384039123</v>
      </c>
      <c r="U2842" s="21">
        <v>-6.4973002845194305E-2</v>
      </c>
      <c r="V2842" s="21">
        <v>0</v>
      </c>
      <c r="W2842" s="21">
        <v>26.892933802574547</v>
      </c>
      <c r="X2842" s="21">
        <v>0.39829805224534465</v>
      </c>
      <c r="Y2842" s="21">
        <v>-0.99999999999999944</v>
      </c>
      <c r="Z2842" s="21">
        <v>-0.99999999999999944</v>
      </c>
      <c r="AA2842" s="21">
        <v>20.223904670851617</v>
      </c>
      <c r="AB2842" s="21">
        <v>-0.10705166649506695</v>
      </c>
      <c r="AC2842" s="21">
        <v>0.10875545830978121</v>
      </c>
      <c r="AD2842" s="21">
        <v>-0.1361765684843167</v>
      </c>
      <c r="AE2842" s="21">
        <v>-6.7236388334801251</v>
      </c>
      <c r="AF2842" s="21">
        <v>-0.99999999999999944</v>
      </c>
      <c r="AG2842" s="21">
        <v>-0.99999999999999944</v>
      </c>
      <c r="AH2842" s="21">
        <v>-0.99999999999999944</v>
      </c>
      <c r="AI2842" s="21">
        <v>0</v>
      </c>
      <c r="AJ2842" s="21">
        <v>0</v>
      </c>
      <c r="AK2842" s="21">
        <v>3.8061083838114768E-2</v>
      </c>
      <c r="AL2842" s="21">
        <v>0.20568305417742005</v>
      </c>
      <c r="AM2842" s="21">
        <v>6.7327721386994818E-2</v>
      </c>
      <c r="AN2842" s="21">
        <v>-1.4125645371102251E-3</v>
      </c>
      <c r="AO2842" s="21">
        <v>1.8734984538654442</v>
      </c>
      <c r="AP2842" s="21">
        <v>0.9931011574593448</v>
      </c>
      <c r="AQ2842" s="21">
        <v>18.773526158424556</v>
      </c>
      <c r="AR2842" s="21">
        <v>0.53699988432853019</v>
      </c>
      <c r="AS2842" s="21">
        <v>0.26297459150951163</v>
      </c>
      <c r="AT2842" s="21">
        <v>-0.99999999999999944</v>
      </c>
      <c r="AU2842" s="21">
        <v>-0.99999999999999944</v>
      </c>
      <c r="AV2842" s="21">
        <v>3.9916988063722347E-2</v>
      </c>
      <c r="AW2842" s="21">
        <v>15.065621763884934</v>
      </c>
      <c r="AX2842" s="21">
        <v>15.065621763884934</v>
      </c>
      <c r="AY2842" s="21">
        <v>-0.16997508424198177</v>
      </c>
      <c r="AZ2842" s="21">
        <v>-54.673118959888036</v>
      </c>
      <c r="BA2842" s="26">
        <v>1317.2225537229669</v>
      </c>
    </row>
    <row r="2843" spans="1:100" x14ac:dyDescent="0.25">
      <c r="A2843">
        <v>6113</v>
      </c>
      <c r="B2843" t="s">
        <v>3098</v>
      </c>
      <c r="C2843" s="26">
        <v>3</v>
      </c>
      <c r="D2843" s="21">
        <v>5.0790532983808028</v>
      </c>
      <c r="E2843" s="21">
        <v>3.2280458956444776E-2</v>
      </c>
      <c r="F2843" s="21">
        <v>-8.7593110717533035E-2</v>
      </c>
      <c r="G2843" s="21">
        <v>-9.6683371791890377E-2</v>
      </c>
      <c r="H2843" s="21">
        <v>1.3667863077005505E-2</v>
      </c>
      <c r="I2843" s="21">
        <v>0</v>
      </c>
      <c r="J2843" s="21">
        <v>0.82007178462032981</v>
      </c>
      <c r="K2843" s="21">
        <v>1.3667863077005505E-2</v>
      </c>
      <c r="L2843" s="21">
        <v>-1.0000000000000004</v>
      </c>
      <c r="M2843" s="21">
        <v>-1.0000000000000004</v>
      </c>
      <c r="N2843" s="21">
        <v>0.27335726154011003</v>
      </c>
      <c r="O2843" s="21">
        <v>5.8024417112092435</v>
      </c>
      <c r="P2843" s="21">
        <v>1.5998271064879943</v>
      </c>
      <c r="Q2843" s="21">
        <v>2.3085319406157635E-2</v>
      </c>
      <c r="R2843" s="21">
        <v>0.16809926879130119</v>
      </c>
      <c r="S2843" s="21">
        <v>0.33333333333333348</v>
      </c>
      <c r="T2843" s="21">
        <v>0.22551237926886925</v>
      </c>
      <c r="U2843" s="21">
        <v>-4.9177528624459718E-2</v>
      </c>
      <c r="V2843" s="21">
        <v>0</v>
      </c>
      <c r="W2843" s="21">
        <v>19.840012836029501</v>
      </c>
      <c r="X2843" s="21">
        <v>0.31798936219025187</v>
      </c>
      <c r="Y2843" s="21">
        <v>-1.0000000000000004</v>
      </c>
      <c r="Z2843" s="21">
        <v>-1.0000000000000004</v>
      </c>
      <c r="AA2843" s="21">
        <v>21.151968981205183</v>
      </c>
      <c r="AB2843" s="21">
        <v>4.0868449292210063E-2</v>
      </c>
      <c r="AC2843" s="21">
        <v>1.7825488906093142E-2</v>
      </c>
      <c r="AD2843" s="21">
        <v>-3.5816800670615746E-2</v>
      </c>
      <c r="AE2843" s="21">
        <v>1.1438568763843708</v>
      </c>
      <c r="AF2843" s="21">
        <v>-1.0000000000000004</v>
      </c>
      <c r="AG2843" s="21">
        <v>-1.0000000000000004</v>
      </c>
      <c r="AH2843" s="21">
        <v>-1.0000000000000004</v>
      </c>
      <c r="AI2843" s="21">
        <v>0</v>
      </c>
      <c r="AJ2843" s="21">
        <v>0</v>
      </c>
      <c r="AK2843" s="21">
        <v>0.10562908807639729</v>
      </c>
      <c r="AL2843" s="21">
        <v>0.22584244041187984</v>
      </c>
      <c r="AM2843" s="21">
        <v>-6.2842097303449071E-2</v>
      </c>
      <c r="AN2843" s="21">
        <v>-0.11317389115574454</v>
      </c>
      <c r="AO2843" s="21">
        <v>-1.0429069922042393</v>
      </c>
      <c r="AP2843" s="21">
        <v>-1.7001350768342145</v>
      </c>
      <c r="AQ2843" s="21">
        <v>20.660084620649826</v>
      </c>
      <c r="AR2843" s="21">
        <v>0.50966818397774305</v>
      </c>
      <c r="AS2843" s="21">
        <v>0.33165722526725716</v>
      </c>
      <c r="AT2843" s="21">
        <v>-1.0000000000000004</v>
      </c>
      <c r="AU2843" s="21">
        <v>-1.0000000000000004</v>
      </c>
      <c r="AV2843" s="21">
        <v>7.1415896999410852E-2</v>
      </c>
      <c r="AW2843" s="21">
        <v>25.254275615580205</v>
      </c>
      <c r="AX2843" s="21">
        <v>25.254275615580205</v>
      </c>
      <c r="AY2843" s="21">
        <v>0.14316502025562067</v>
      </c>
      <c r="AZ2843" s="21">
        <v>-8.7904760046587871</v>
      </c>
      <c r="BA2843" s="26">
        <v>1358.2344628358107</v>
      </c>
    </row>
    <row r="2844" spans="1:100" x14ac:dyDescent="0.25">
      <c r="A2844">
        <v>6114</v>
      </c>
      <c r="B2844" t="s">
        <v>3099</v>
      </c>
      <c r="C2844" s="26">
        <v>3</v>
      </c>
      <c r="D2844" s="21">
        <v>-0.15118874210739675</v>
      </c>
      <c r="E2844" s="21">
        <v>-5.6554923693387295E-3</v>
      </c>
      <c r="F2844" s="21">
        <v>7.6873035805795686E-2</v>
      </c>
      <c r="G2844" s="21">
        <v>7.6873035805795686E-2</v>
      </c>
      <c r="H2844" s="21">
        <v>0.16185229431561038</v>
      </c>
      <c r="I2844" s="21">
        <v>0</v>
      </c>
      <c r="J2844" s="21">
        <v>9.7111376589366252</v>
      </c>
      <c r="K2844" s="21">
        <v>0.16185229431561038</v>
      </c>
      <c r="L2844" s="21">
        <v>-1.0000000000000002</v>
      </c>
      <c r="M2844" s="21">
        <v>-1.0000000000000002</v>
      </c>
      <c r="N2844" s="21">
        <v>3.2370458863122078</v>
      </c>
      <c r="O2844" s="21">
        <v>9.6368219526350263</v>
      </c>
      <c r="P2844" s="21">
        <v>-0.95948611229504821</v>
      </c>
      <c r="Q2844" s="21">
        <v>0.5668340526994835</v>
      </c>
      <c r="R2844" s="21">
        <v>1.6281486547400529E-2</v>
      </c>
      <c r="S2844" s="21">
        <v>0.33333333333333354</v>
      </c>
      <c r="T2844" s="21">
        <v>0.16039823622104418</v>
      </c>
      <c r="U2844" s="21">
        <v>-6.1182260322646335E-2</v>
      </c>
      <c r="V2844" s="21">
        <v>-6.5738209109818341E-2</v>
      </c>
      <c r="W2844" s="21">
        <v>8.1983522322521001</v>
      </c>
      <c r="X2844" s="21">
        <v>-0.39228097395495737</v>
      </c>
      <c r="Y2844" s="21">
        <v>-1.0000000000000002</v>
      </c>
      <c r="Z2844" s="21">
        <v>-1.0000000000000002</v>
      </c>
      <c r="AA2844" s="21">
        <v>10.101586825710232</v>
      </c>
      <c r="AB2844" s="21">
        <v>-0.1047981286910117</v>
      </c>
      <c r="AC2844" s="21">
        <v>-6.3958642132799531E-2</v>
      </c>
      <c r="AD2844" s="21">
        <v>0.20649583296202603</v>
      </c>
      <c r="AE2844" s="21">
        <v>1.8869531069107315</v>
      </c>
      <c r="AF2844" s="21">
        <v>-1.0000000000000002</v>
      </c>
      <c r="AG2844" s="21">
        <v>-1.0000000000000002</v>
      </c>
      <c r="AH2844" s="21">
        <v>-1.0000000000000002</v>
      </c>
      <c r="AI2844" s="21">
        <v>0</v>
      </c>
      <c r="AJ2844" s="21">
        <v>-6.5738209109818341E-2</v>
      </c>
      <c r="AK2844" s="21">
        <v>-2.6395836920751422E-2</v>
      </c>
      <c r="AL2844" s="21">
        <v>0.15355418436530491</v>
      </c>
      <c r="AM2844" s="21">
        <v>-7.4063578486804393E-2</v>
      </c>
      <c r="AN2844" s="21">
        <v>-1.4810528413792212E-2</v>
      </c>
      <c r="AO2844" s="21">
        <v>-1.9835686467738673</v>
      </c>
      <c r="AP2844" s="21">
        <v>0.39750771148172026</v>
      </c>
      <c r="AQ2844" s="21">
        <v>17.90948989118872</v>
      </c>
      <c r="AR2844" s="21">
        <v>0.36681110012191298</v>
      </c>
      <c r="AS2844" s="21">
        <v>-0.23042867963934696</v>
      </c>
      <c r="AT2844" s="21">
        <v>-1.0000000000000002</v>
      </c>
      <c r="AU2844" s="21">
        <v>-1.0000000000000002</v>
      </c>
      <c r="AV2844" s="21">
        <v>9.3154522353196184E-2</v>
      </c>
      <c r="AW2844" s="21">
        <v>20.135916489826979</v>
      </c>
      <c r="AX2844" s="21">
        <v>13.562095578845145</v>
      </c>
      <c r="AY2844" s="21">
        <v>-2.1832054152964797E-2</v>
      </c>
      <c r="AZ2844" s="21">
        <v>-60.337043734744135</v>
      </c>
      <c r="BA2844" s="26">
        <v>1317.5177211544569</v>
      </c>
    </row>
    <row r="2845" spans="1:100" x14ac:dyDescent="0.25">
      <c r="A2845">
        <v>6116</v>
      </c>
      <c r="B2845" t="s">
        <v>697</v>
      </c>
      <c r="C2845" s="26">
        <v>3</v>
      </c>
      <c r="D2845" s="21">
        <v>4.2564566635286756</v>
      </c>
      <c r="E2845" s="21">
        <v>0.10818890235813522</v>
      </c>
      <c r="F2845" s="21">
        <v>0.11440915090903962</v>
      </c>
      <c r="G2845" s="21">
        <v>0.12389989479637485</v>
      </c>
      <c r="H2845" s="21">
        <v>1.6543706662340132E-2</v>
      </c>
      <c r="I2845" s="21">
        <v>0</v>
      </c>
      <c r="J2845" s="21">
        <v>0.99262239974040567</v>
      </c>
      <c r="K2845" s="21">
        <v>1.6543706662340132E-2</v>
      </c>
      <c r="L2845" s="21">
        <v>-0.99999999999999978</v>
      </c>
      <c r="M2845" s="21">
        <v>-0.99999999999999978</v>
      </c>
      <c r="N2845" s="21">
        <v>0.33087413324680398</v>
      </c>
      <c r="O2845" s="21">
        <v>5.3729789580654641</v>
      </c>
      <c r="P2845" s="21">
        <v>-0.6205745818644155</v>
      </c>
      <c r="Q2845" s="21">
        <v>0.76878876108883998</v>
      </c>
      <c r="R2845" s="21">
        <v>8.2286646102749023E-2</v>
      </c>
      <c r="S2845" s="21">
        <v>0.33333333333333359</v>
      </c>
      <c r="T2845" s="21">
        <v>0.11110687487747839</v>
      </c>
      <c r="U2845" s="21">
        <v>5.3149813174080518E-2</v>
      </c>
      <c r="V2845" s="21">
        <v>0</v>
      </c>
      <c r="W2845" s="21">
        <v>19.241852588902088</v>
      </c>
      <c r="X2845" s="21">
        <v>0.49881095758905214</v>
      </c>
      <c r="Y2845" s="21">
        <v>-0.99999999999999978</v>
      </c>
      <c r="Z2845" s="21">
        <v>-0.99999999999999978</v>
      </c>
      <c r="AA2845" s="21">
        <v>14.08030535640949</v>
      </c>
      <c r="AB2845" s="21">
        <v>9.0989664296159081E-2</v>
      </c>
      <c r="AC2845" s="21">
        <v>3.4524220981776876E-2</v>
      </c>
      <c r="AD2845" s="21">
        <v>-0.23039056284984313</v>
      </c>
      <c r="AE2845" s="21">
        <v>-5.2438338785953515</v>
      </c>
      <c r="AF2845" s="21">
        <v>-0.99999999999999978</v>
      </c>
      <c r="AG2845" s="21">
        <v>-0.99999999999999978</v>
      </c>
      <c r="AH2845" s="21">
        <v>-0.99999999999999978</v>
      </c>
      <c r="AI2845" s="21">
        <v>0</v>
      </c>
      <c r="AJ2845" s="21">
        <v>0</v>
      </c>
      <c r="AK2845" s="21">
        <v>-6.183926879604501E-2</v>
      </c>
      <c r="AL2845" s="21">
        <v>4.9364975927379783E-2</v>
      </c>
      <c r="AM2845" s="21">
        <v>0.11647182416488669</v>
      </c>
      <c r="AN2845" s="21">
        <v>0.5484268615704605</v>
      </c>
      <c r="AO2845" s="21">
        <v>2.6025992601419432</v>
      </c>
      <c r="AP2845" s="21">
        <v>13.957496418898412</v>
      </c>
      <c r="AQ2845" s="21">
        <v>20.234474988642503</v>
      </c>
      <c r="AR2845" s="21">
        <v>0.49759002138489244</v>
      </c>
      <c r="AS2845" s="21">
        <v>0.51535466425139231</v>
      </c>
      <c r="AT2845" s="21">
        <v>-0.99999999999999978</v>
      </c>
      <c r="AU2845" s="21">
        <v>-0.99999999999999978</v>
      </c>
      <c r="AV2845" s="21">
        <v>0.20618654089912383</v>
      </c>
      <c r="AW2845" s="21">
        <v>33.410780733373343</v>
      </c>
      <c r="AX2845" s="21">
        <v>33.410780733373343</v>
      </c>
      <c r="AY2845" s="21">
        <v>-2.6884302079537469E-2</v>
      </c>
      <c r="AZ2845" s="21">
        <v>-41.093108573533819</v>
      </c>
      <c r="BA2845" s="26">
        <v>1323.0214185694331</v>
      </c>
    </row>
    <row r="2846" spans="1:100" x14ac:dyDescent="0.25">
      <c r="A2846">
        <v>6117</v>
      </c>
      <c r="B2846" t="s">
        <v>3100</v>
      </c>
      <c r="C2846" s="26">
        <v>3</v>
      </c>
      <c r="D2846" s="21">
        <v>5.4906050080937714</v>
      </c>
      <c r="E2846" s="21">
        <v>0</v>
      </c>
      <c r="F2846" s="21">
        <v>-0.49514087991739975</v>
      </c>
      <c r="G2846" s="21">
        <v>-0.49514087991739975</v>
      </c>
      <c r="H2846" s="21">
        <v>8.4634883531823732E-2</v>
      </c>
      <c r="I2846" s="21">
        <v>-1.0355256234259973E-2</v>
      </c>
      <c r="J2846" s="21">
        <v>4.4567776378538246</v>
      </c>
      <c r="K2846" s="21">
        <v>7.4279627297563752E-2</v>
      </c>
      <c r="L2846" s="21">
        <v>-0.99999999999999989</v>
      </c>
      <c r="M2846" s="21">
        <v>-0.99999999999999989</v>
      </c>
      <c r="N2846" s="21">
        <v>1.4855925459512747</v>
      </c>
      <c r="O2846" s="21">
        <v>9.4522417660302018</v>
      </c>
      <c r="P2846" s="21">
        <v>-1.6744568496937642</v>
      </c>
      <c r="Q2846" s="21">
        <v>1.1982811918357603</v>
      </c>
      <c r="R2846" s="21">
        <v>0.19233445054639897</v>
      </c>
      <c r="S2846" s="21">
        <v>0.33333333333333331</v>
      </c>
      <c r="T2846" s="21">
        <v>0.33104695507926912</v>
      </c>
      <c r="U2846" s="21">
        <v>0.49494309316054291</v>
      </c>
      <c r="V2846" s="21">
        <v>8.9964397456285296E-3</v>
      </c>
      <c r="W2846" s="21">
        <v>43.761607760848392</v>
      </c>
      <c r="X2846" s="21">
        <v>2.6174364832069124</v>
      </c>
      <c r="Y2846" s="21">
        <v>-0.99999999999999989</v>
      </c>
      <c r="Z2846" s="21">
        <v>-0.99999999999999989</v>
      </c>
      <c r="AA2846" s="21">
        <v>85.69458211574235</v>
      </c>
      <c r="AB2846" s="21">
        <v>0.20880973264706665</v>
      </c>
      <c r="AC2846" s="21">
        <v>0.22990126714217013</v>
      </c>
      <c r="AD2846" s="21">
        <v>0.39610179829771452</v>
      </c>
      <c r="AE2846" s="21">
        <v>41.740639904347525</v>
      </c>
      <c r="AF2846" s="21">
        <v>-0.99999999999999989</v>
      </c>
      <c r="AG2846" s="21">
        <v>-0.99999999999999989</v>
      </c>
      <c r="AH2846" s="21">
        <v>-0.99999999999999989</v>
      </c>
      <c r="AI2846" s="21">
        <v>0</v>
      </c>
      <c r="AJ2846" s="21">
        <v>8.9964397456285296E-3</v>
      </c>
      <c r="AK2846" s="21">
        <v>-0.15177466347952229</v>
      </c>
      <c r="AL2846" s="21">
        <v>0.14371773642334668</v>
      </c>
      <c r="AM2846" s="21">
        <v>-2.8181554055956515E-2</v>
      </c>
      <c r="AN2846" s="21">
        <v>0.26634706996171253</v>
      </c>
      <c r="AO2846" s="21">
        <v>-1.4634121687965234</v>
      </c>
      <c r="AP2846" s="21">
        <v>7.3772654311595494</v>
      </c>
      <c r="AQ2846" s="21">
        <v>48.218385398702274</v>
      </c>
      <c r="AR2846" s="21">
        <v>1.1683198213187742</v>
      </c>
      <c r="AS2846" s="21">
        <v>2.6917161105044762</v>
      </c>
      <c r="AT2846" s="21">
        <v>-0.99999999999999989</v>
      </c>
      <c r="AU2846" s="21">
        <v>-0.99999999999999989</v>
      </c>
      <c r="AV2846" s="21">
        <v>-0.30280642937100072</v>
      </c>
      <c r="AW2846" s="21">
        <v>102.52408931293212</v>
      </c>
      <c r="AX2846" s="21">
        <v>103.42373328749497</v>
      </c>
      <c r="AY2846" s="21">
        <v>0.19052175240491512</v>
      </c>
      <c r="AZ2846" s="21">
        <v>37.919897252753145</v>
      </c>
      <c r="BA2846" s="26">
        <v>1597.2519712581764</v>
      </c>
      <c r="CU2846" t="e">
        <v>#N/A</v>
      </c>
      <c r="CV2846" t="e">
        <v>#N/A</v>
      </c>
    </row>
    <row r="2847" spans="1:100" x14ac:dyDescent="0.25">
      <c r="A2847">
        <v>6118</v>
      </c>
      <c r="B2847" t="s">
        <v>3101</v>
      </c>
      <c r="C2847" s="26">
        <v>3</v>
      </c>
      <c r="D2847" s="21">
        <v>2.8139263941888557</v>
      </c>
      <c r="E2847" s="21">
        <v>-1.6294904880071424E-3</v>
      </c>
      <c r="F2847" s="21">
        <v>0.46124703309646187</v>
      </c>
      <c r="G2847" s="21">
        <v>0.46124703309646187</v>
      </c>
      <c r="H2847" s="21">
        <v>3.1204248084470233E-2</v>
      </c>
      <c r="I2847" s="21">
        <v>0</v>
      </c>
      <c r="J2847" s="21">
        <v>1.8722548850682135</v>
      </c>
      <c r="K2847" s="21">
        <v>3.1204248084470233E-2</v>
      </c>
      <c r="L2847" s="21">
        <v>-0.99999999999999956</v>
      </c>
      <c r="M2847" s="21">
        <v>-0.99999999999999956</v>
      </c>
      <c r="N2847" s="21">
        <v>0.62408496168940497</v>
      </c>
      <c r="O2847" s="21">
        <v>5.147428312353532</v>
      </c>
      <c r="P2847" s="21">
        <v>-0.4636371453878036</v>
      </c>
      <c r="Q2847" s="21">
        <v>0.53368352648880846</v>
      </c>
      <c r="R2847" s="21">
        <v>3.4399566656836023E-2</v>
      </c>
      <c r="S2847" s="21">
        <v>0.33771659695827655</v>
      </c>
      <c r="T2847" s="21">
        <v>0.2167298213824759</v>
      </c>
      <c r="U2847" s="21">
        <v>0.11024640238567662</v>
      </c>
      <c r="V2847" s="21">
        <v>-1.6294904880071424E-3</v>
      </c>
      <c r="W2847" s="21">
        <v>25.274363286158074</v>
      </c>
      <c r="X2847" s="21">
        <v>0.83784732492008873</v>
      </c>
      <c r="Y2847" s="21">
        <v>-0.99999999999999956</v>
      </c>
      <c r="Z2847" s="21">
        <v>-0.99999999999999956</v>
      </c>
      <c r="AA2847" s="21">
        <v>19.097959779967532</v>
      </c>
      <c r="AB2847" s="21">
        <v>-4.7984074353943786E-2</v>
      </c>
      <c r="AC2847" s="21">
        <v>-7.5654995466233971E-2</v>
      </c>
      <c r="AD2847" s="21">
        <v>-5.7699163676998245E-4</v>
      </c>
      <c r="AE2847" s="21">
        <v>-6.2108030728473862</v>
      </c>
      <c r="AF2847" s="21">
        <v>-0.99999999999999956</v>
      </c>
      <c r="AG2847" s="21">
        <v>-0.99999999999999956</v>
      </c>
      <c r="AH2847" s="21">
        <v>-0.99999999999999956</v>
      </c>
      <c r="AI2847" s="21">
        <v>-6.4933485770152205E-2</v>
      </c>
      <c r="AJ2847" s="21">
        <v>-1.6294904880071424E-3</v>
      </c>
      <c r="AK2847" s="21">
        <v>0.18895994284225415</v>
      </c>
      <c r="AL2847" s="21">
        <v>0.3409190818439326</v>
      </c>
      <c r="AM2847" s="21">
        <v>0.22965056318261551</v>
      </c>
      <c r="AN2847" s="21">
        <v>0.14697889334655345</v>
      </c>
      <c r="AO2847" s="21">
        <v>6.6860637937766603</v>
      </c>
      <c r="AP2847" s="21">
        <v>5.3790677428835014</v>
      </c>
      <c r="AQ2847" s="21">
        <v>27.146618171226287</v>
      </c>
      <c r="AR2847" s="21">
        <v>0.66306333023842201</v>
      </c>
      <c r="AS2847" s="21">
        <v>0.86905157300455904</v>
      </c>
      <c r="AT2847" s="21">
        <v>-0.99999999999999956</v>
      </c>
      <c r="AU2847" s="21">
        <v>-0.99999999999999956</v>
      </c>
      <c r="AV2847" s="21">
        <v>0.49564659975329839</v>
      </c>
      <c r="AW2847" s="21">
        <v>29.624455835204547</v>
      </c>
      <c r="AX2847" s="21">
        <v>28.162837071000784</v>
      </c>
      <c r="AY2847" s="21">
        <v>6.5822850388323612E-2</v>
      </c>
      <c r="AZ2847" s="21">
        <v>-30.237620418872524</v>
      </c>
      <c r="BA2847" s="26">
        <v>1333.9808929934563</v>
      </c>
    </row>
    <row r="2848" spans="1:100" x14ac:dyDescent="0.25">
      <c r="A2848">
        <v>6119</v>
      </c>
      <c r="B2848" t="s">
        <v>3102</v>
      </c>
      <c r="C2848" s="26">
        <v>3</v>
      </c>
      <c r="D2848" s="21">
        <v>4.8062450352428661</v>
      </c>
      <c r="E2848" s="21">
        <v>0</v>
      </c>
      <c r="F2848" s="21">
        <v>-2.6794581920852657E-3</v>
      </c>
      <c r="G2848" s="21">
        <v>-2.6794581920852657E-3</v>
      </c>
      <c r="H2848" s="21">
        <v>-0.23331749071586685</v>
      </c>
      <c r="I2848" s="21">
        <v>0</v>
      </c>
      <c r="J2848" s="21">
        <v>-13.999049442952009</v>
      </c>
      <c r="K2848" s="21">
        <v>-0.23331749071586685</v>
      </c>
      <c r="L2848" s="21">
        <v>-1.0000000000000002</v>
      </c>
      <c r="M2848" s="21">
        <v>-1.0000000000000002</v>
      </c>
      <c r="N2848" s="21">
        <v>-4.6663498143173383</v>
      </c>
      <c r="O2848" s="21">
        <v>-9.1954838659012204</v>
      </c>
      <c r="P2848" s="21">
        <v>-3.1676734978470164E-2</v>
      </c>
      <c r="Q2848" s="21">
        <v>3.8913607041110243E-2</v>
      </c>
      <c r="R2848" s="21">
        <v>-3.5539948320285217E-2</v>
      </c>
      <c r="S2848" s="21">
        <v>0.33333333333333365</v>
      </c>
      <c r="T2848" s="21">
        <v>0.33003228885919295</v>
      </c>
      <c r="U2848" s="21">
        <v>0.37335421716587958</v>
      </c>
      <c r="V2848" s="21">
        <v>-2.5571813661423651E-2</v>
      </c>
      <c r="W2848" s="21">
        <v>49.778620656513958</v>
      </c>
      <c r="X2848" s="21">
        <v>2.2333680551292288</v>
      </c>
      <c r="Y2848" s="21">
        <v>-1.0000000000000002</v>
      </c>
      <c r="Z2848" s="21">
        <v>-1.0000000000000002</v>
      </c>
      <c r="AA2848" s="21">
        <v>84.94691507750062</v>
      </c>
      <c r="AB2848" s="21">
        <v>0.41869098317200731</v>
      </c>
      <c r="AC2848" s="21">
        <v>-2.6267476262368625E-2</v>
      </c>
      <c r="AD2848" s="21">
        <v>0.31165318047650015</v>
      </c>
      <c r="AE2848" s="21">
        <v>35.203834369306932</v>
      </c>
      <c r="AF2848" s="21">
        <v>-1.0000000000000002</v>
      </c>
      <c r="AG2848" s="21">
        <v>-1.0000000000000002</v>
      </c>
      <c r="AH2848" s="21">
        <v>-1.0000000000000002</v>
      </c>
      <c r="AI2848" s="21">
        <v>0</v>
      </c>
      <c r="AJ2848" s="21">
        <v>-2.5571813661423651E-2</v>
      </c>
      <c r="AK2848" s="21">
        <v>0.24104913266565686</v>
      </c>
      <c r="AL2848" s="21">
        <v>4.1801918763842393E-2</v>
      </c>
      <c r="AM2848" s="21">
        <v>0.17010973825168446</v>
      </c>
      <c r="AN2848" s="21">
        <v>6.8978218571968175E-2</v>
      </c>
      <c r="AO2848" s="21">
        <v>5.4579891196203958</v>
      </c>
      <c r="AP2848" s="21">
        <v>1.933465058118415</v>
      </c>
      <c r="AQ2848" s="21">
        <v>35.779571213561944</v>
      </c>
      <c r="AR2848" s="21">
        <v>1.0111480256969818</v>
      </c>
      <c r="AS2848" s="21">
        <v>2.0000505644133608</v>
      </c>
      <c r="AT2848" s="21">
        <v>-1.0000000000000002</v>
      </c>
      <c r="AU2848" s="21">
        <v>-1.0000000000000002</v>
      </c>
      <c r="AV2848" s="21">
        <v>-3.8219406512370477E-2</v>
      </c>
      <c r="AW2848" s="21">
        <v>77.684896269717797</v>
      </c>
      <c r="AX2848" s="21">
        <v>75.127714903575438</v>
      </c>
      <c r="AY2848" s="21">
        <v>0.25072310264838926</v>
      </c>
      <c r="AZ2848" s="21">
        <v>22.205099088102397</v>
      </c>
      <c r="BA2848" s="26">
        <v>1442.4848928358354</v>
      </c>
      <c r="CU2848" t="e">
        <v>#N/A</v>
      </c>
      <c r="CV2848" t="e">
        <v>#N/A</v>
      </c>
    </row>
    <row r="2849" spans="1:100" x14ac:dyDescent="0.25">
      <c r="A2849">
        <v>6120</v>
      </c>
      <c r="B2849" t="s">
        <v>3097</v>
      </c>
      <c r="C2849" s="26">
        <v>2</v>
      </c>
      <c r="D2849" s="21">
        <v>3.8834832790043303</v>
      </c>
      <c r="E2849" s="21">
        <v>3.3664971960454509E-2</v>
      </c>
      <c r="F2849" s="21">
        <v>0.16076673535225894</v>
      </c>
      <c r="G2849" s="21">
        <v>0.16916366170909114</v>
      </c>
      <c r="H2849" s="21">
        <v>8.722403545115924E-2</v>
      </c>
      <c r="I2849" s="21">
        <v>0</v>
      </c>
      <c r="J2849" s="21">
        <v>5.2334421270695533</v>
      </c>
      <c r="K2849" s="21">
        <v>8.722403545115924E-2</v>
      </c>
      <c r="L2849" s="21">
        <v>-1</v>
      </c>
      <c r="M2849" s="21">
        <v>-1</v>
      </c>
      <c r="N2849" s="21">
        <v>1.7444807090231846</v>
      </c>
      <c r="O2849" s="21">
        <v>9.2810468400020074</v>
      </c>
      <c r="P2849" s="21">
        <v>0.33827337102241628</v>
      </c>
      <c r="Q2849" s="21">
        <v>1.0788917099468758</v>
      </c>
      <c r="R2849" s="21">
        <v>0.35585270763559729</v>
      </c>
      <c r="S2849" s="21">
        <v>0.33115935712341982</v>
      </c>
      <c r="T2849" s="21">
        <v>0.28723674294721557</v>
      </c>
      <c r="U2849" s="21">
        <v>8.1407359611097338E-2</v>
      </c>
      <c r="V2849" s="21">
        <v>1.1333988211587234E-3</v>
      </c>
      <c r="W2849" s="21">
        <v>24.556778365461113</v>
      </c>
      <c r="X2849" s="21">
        <v>0.82042366900924935</v>
      </c>
      <c r="Y2849" s="21">
        <v>-1</v>
      </c>
      <c r="Z2849" s="21">
        <v>-1</v>
      </c>
      <c r="AA2849" s="21">
        <v>42.906372078043681</v>
      </c>
      <c r="AB2849" s="21">
        <v>0.12167590888217811</v>
      </c>
      <c r="AC2849" s="21">
        <v>0.12189114978089398</v>
      </c>
      <c r="AD2849" s="21">
        <v>0.1172632576192658</v>
      </c>
      <c r="AE2849" s="21">
        <v>18.013170719500287</v>
      </c>
      <c r="AF2849" s="21">
        <v>-1</v>
      </c>
      <c r="AG2849" s="21">
        <v>-1</v>
      </c>
      <c r="AH2849" s="21">
        <v>-1</v>
      </c>
      <c r="AI2849" s="21">
        <v>3.5445580291550621E-4</v>
      </c>
      <c r="AJ2849" s="21">
        <v>1.1333988211587234E-3</v>
      </c>
      <c r="AK2849" s="21">
        <v>8.5319904263648078E-2</v>
      </c>
      <c r="AL2849" s="21">
        <v>8.6508052725599249E-2</v>
      </c>
      <c r="AM2849" s="21">
        <v>9.1028497965886884E-2</v>
      </c>
      <c r="AN2849" s="21">
        <v>9.2412362249166879E-2</v>
      </c>
      <c r="AO2849" s="21">
        <v>2.7049613427399377</v>
      </c>
      <c r="AP2849" s="21">
        <v>2.7401999475826431</v>
      </c>
      <c r="AQ2849" s="21">
        <v>29.765021560593077</v>
      </c>
      <c r="AR2849" s="21">
        <v>0.70065018236584276</v>
      </c>
      <c r="AS2849" s="21">
        <v>0.90726389851637379</v>
      </c>
      <c r="AT2849" s="21">
        <v>-1</v>
      </c>
      <c r="AU2849" s="21">
        <v>-1</v>
      </c>
      <c r="AV2849" s="21">
        <v>0.52394721675123701</v>
      </c>
      <c r="AW2849" s="21">
        <v>54.89013318889905</v>
      </c>
      <c r="AX2849" s="21">
        <v>55.004974126182766</v>
      </c>
      <c r="AY2849" s="21">
        <v>0.16717375048542849</v>
      </c>
      <c r="AZ2849" s="21">
        <v>8.8837292327215447E-2</v>
      </c>
      <c r="BA2849" s="26">
        <v>1446.8922596253049</v>
      </c>
    </row>
    <row r="2850" spans="1:100" x14ac:dyDescent="0.25">
      <c r="A2850">
        <v>6121</v>
      </c>
      <c r="B2850" t="s">
        <v>2039</v>
      </c>
      <c r="C2850" s="26">
        <v>3</v>
      </c>
      <c r="D2850" s="21">
        <v>5.8086367891988573</v>
      </c>
      <c r="E2850" s="21">
        <v>0</v>
      </c>
      <c r="F2850" s="21">
        <v>9.4242892078393495E-2</v>
      </c>
      <c r="G2850" s="21">
        <v>9.4242892078393495E-2</v>
      </c>
      <c r="H2850" s="21">
        <v>0.22869163008665833</v>
      </c>
      <c r="I2850" s="21">
        <v>0</v>
      </c>
      <c r="J2850" s="21">
        <v>13.721497805199503</v>
      </c>
      <c r="K2850" s="21">
        <v>0.22869163008665833</v>
      </c>
      <c r="L2850" s="21">
        <v>-0.99999999999999922</v>
      </c>
      <c r="M2850" s="21">
        <v>-0.99999999999999922</v>
      </c>
      <c r="N2850" s="21">
        <v>4.5738326017331659</v>
      </c>
      <c r="O2850" s="21">
        <v>19.624377486476739</v>
      </c>
      <c r="P2850" s="21">
        <v>-9.5311165701093367E-2</v>
      </c>
      <c r="Q2850" s="21">
        <v>2.7959681319787211</v>
      </c>
      <c r="R2850" s="21">
        <v>0.92387281677277966</v>
      </c>
      <c r="S2850" s="21">
        <v>0.33333333333333343</v>
      </c>
      <c r="T2850" s="21">
        <v>0.35930918115483063</v>
      </c>
      <c r="U2850" s="21">
        <v>0.20643845098627278</v>
      </c>
      <c r="V2850" s="21">
        <v>-1.2413601945811797E-2</v>
      </c>
      <c r="W2850" s="21">
        <v>26.31902933767865</v>
      </c>
      <c r="X2850" s="21">
        <v>1.2331821704960624</v>
      </c>
      <c r="Y2850" s="21">
        <v>-0.99999999999999922</v>
      </c>
      <c r="Z2850" s="21">
        <v>-0.99999999999999922</v>
      </c>
      <c r="AA2850" s="21">
        <v>67.834331830768448</v>
      </c>
      <c r="AB2850" s="21">
        <v>0.24553484169085721</v>
      </c>
      <c r="AC2850" s="21">
        <v>0.24506399079503496</v>
      </c>
      <c r="AD2850" s="21">
        <v>0.32122976104044815</v>
      </c>
      <c r="AE2850" s="21">
        <v>40.591429676317006</v>
      </c>
      <c r="AF2850" s="21">
        <v>-0.99999999999999922</v>
      </c>
      <c r="AG2850" s="21">
        <v>-0.99999999999999922</v>
      </c>
      <c r="AH2850" s="21">
        <v>-0.99999999999999922</v>
      </c>
      <c r="AI2850" s="21">
        <v>0</v>
      </c>
      <c r="AJ2850" s="21">
        <v>-1.2413601945811797E-2</v>
      </c>
      <c r="AK2850" s="21">
        <v>6.4878702669015895E-2</v>
      </c>
      <c r="AL2850" s="21">
        <v>7.7532622903422027E-2</v>
      </c>
      <c r="AM2850" s="21">
        <v>-0.11855549055880973</v>
      </c>
      <c r="AN2850" s="21">
        <v>-0.28319026487897497</v>
      </c>
      <c r="AO2850" s="21">
        <v>-2.6394937506251628</v>
      </c>
      <c r="AP2850" s="21">
        <v>-6.6920935074572627</v>
      </c>
      <c r="AQ2850" s="21">
        <v>40.040527142878176</v>
      </c>
      <c r="AR2850" s="21">
        <v>0.88666736352862463</v>
      </c>
      <c r="AS2850" s="21">
        <v>1.4618738005827214</v>
      </c>
      <c r="AT2850" s="21">
        <v>-0.99999999999999922</v>
      </c>
      <c r="AU2850" s="21">
        <v>-0.99999999999999922</v>
      </c>
      <c r="AV2850" s="21">
        <v>1.0181157088511728</v>
      </c>
      <c r="AW2850" s="21">
        <v>80.766615809787922</v>
      </c>
      <c r="AX2850" s="21">
        <v>79.525255615206746</v>
      </c>
      <c r="AY2850" s="21">
        <v>0.23629093298656856</v>
      </c>
      <c r="AZ2850" s="21">
        <v>-11.484088983075543</v>
      </c>
      <c r="BA2850" s="26">
        <v>1429.1072714121947</v>
      </c>
    </row>
    <row r="2851" spans="1:100" x14ac:dyDescent="0.25">
      <c r="A2851">
        <v>6122</v>
      </c>
      <c r="B2851" t="s">
        <v>3103</v>
      </c>
      <c r="C2851" s="26">
        <v>3</v>
      </c>
      <c r="D2851" s="21">
        <v>4.7743909921986036</v>
      </c>
      <c r="E2851" s="21">
        <v>0</v>
      </c>
      <c r="F2851" s="21">
        <v>-0.26686257828482335</v>
      </c>
      <c r="G2851" s="21">
        <v>-0.26686257828482335</v>
      </c>
      <c r="H2851" s="21">
        <v>4.9995295091361025E-2</v>
      </c>
      <c r="I2851" s="21">
        <v>0</v>
      </c>
      <c r="J2851" s="21">
        <v>2.9997177054816593</v>
      </c>
      <c r="K2851" s="21">
        <v>4.9995295091361025E-2</v>
      </c>
      <c r="L2851" s="21">
        <v>-1</v>
      </c>
      <c r="M2851" s="21">
        <v>-1</v>
      </c>
      <c r="N2851" s="21">
        <v>0.9999059018272205</v>
      </c>
      <c r="O2851" s="21">
        <v>7.5072461193954414</v>
      </c>
      <c r="P2851" s="21">
        <v>3.1206839146316367</v>
      </c>
      <c r="Q2851" s="21">
        <v>-1.7188565207153554</v>
      </c>
      <c r="R2851" s="21">
        <v>-0.34540057452761369</v>
      </c>
      <c r="S2851" s="21">
        <v>0.33333333333333354</v>
      </c>
      <c r="T2851" s="21">
        <v>0.4072026316645681</v>
      </c>
      <c r="U2851" s="21">
        <v>6.3646731822758332E-2</v>
      </c>
      <c r="V2851" s="21">
        <v>0</v>
      </c>
      <c r="W2851" s="21">
        <v>30.167496069171953</v>
      </c>
      <c r="X2851" s="21">
        <v>1.0189968955288096</v>
      </c>
      <c r="Y2851" s="21">
        <v>-1</v>
      </c>
      <c r="Z2851" s="21">
        <v>-1</v>
      </c>
      <c r="AA2851" s="21">
        <v>29.635145373151726</v>
      </c>
      <c r="AB2851" s="21">
        <v>0.11387826348576761</v>
      </c>
      <c r="AC2851" s="21">
        <v>-5.3065712914655123E-2</v>
      </c>
      <c r="AD2851" s="21">
        <v>-6.4551553000964768E-2</v>
      </c>
      <c r="AE2851" s="21">
        <v>-0.18695012149260881</v>
      </c>
      <c r="AF2851" s="21">
        <v>-1</v>
      </c>
      <c r="AG2851" s="21">
        <v>-1</v>
      </c>
      <c r="AH2851" s="21">
        <v>-1</v>
      </c>
      <c r="AI2851" s="21">
        <v>0</v>
      </c>
      <c r="AJ2851" s="21">
        <v>0</v>
      </c>
      <c r="AK2851" s="21">
        <v>0.4711065819934544</v>
      </c>
      <c r="AL2851" s="21">
        <v>-0.18351546901647248</v>
      </c>
      <c r="AM2851" s="21">
        <v>-2.8516346630274834E-2</v>
      </c>
      <c r="AN2851" s="21">
        <v>-9.3588462172040032E-2</v>
      </c>
      <c r="AO2851" s="21">
        <v>1.6426242442104007</v>
      </c>
      <c r="AP2851" s="21">
        <v>-3.2572888993833611</v>
      </c>
      <c r="AQ2851" s="21">
        <v>33.167213774653632</v>
      </c>
      <c r="AR2851" s="21">
        <v>0.80418269682066024</v>
      </c>
      <c r="AS2851" s="21">
        <v>1.0689921906201694</v>
      </c>
      <c r="AT2851" s="21">
        <v>-1</v>
      </c>
      <c r="AU2851" s="21">
        <v>-1</v>
      </c>
      <c r="AV2851" s="21">
        <v>-0.61226315281243682</v>
      </c>
      <c r="AW2851" s="21">
        <v>33.885102593163822</v>
      </c>
      <c r="AX2851" s="21">
        <v>33.885102593163822</v>
      </c>
      <c r="AY2851" s="21">
        <v>0.150499722753002</v>
      </c>
      <c r="AZ2851" s="21">
        <v>-12.217662498006101</v>
      </c>
      <c r="BA2851" s="26">
        <v>1398.268303276127</v>
      </c>
    </row>
    <row r="2852" spans="1:100" x14ac:dyDescent="0.25">
      <c r="A2852">
        <v>6126</v>
      </c>
      <c r="B2852" t="s">
        <v>3104</v>
      </c>
      <c r="C2852" s="26">
        <v>2</v>
      </c>
      <c r="D2852" s="21">
        <v>2.0035572055713144</v>
      </c>
      <c r="E2852" s="21">
        <v>-0.38391939691155341</v>
      </c>
      <c r="F2852" s="21">
        <v>-0.87906395827185235</v>
      </c>
      <c r="G2852" s="21">
        <v>-0.87538900061040748</v>
      </c>
      <c r="H2852" s="21">
        <v>-0.12887256405394076</v>
      </c>
      <c r="I2852" s="21">
        <v>0</v>
      </c>
      <c r="J2852" s="21">
        <v>-7.7323538432364467</v>
      </c>
      <c r="K2852" s="21">
        <v>-0.12887256405394076</v>
      </c>
      <c r="L2852" s="21">
        <v>-1</v>
      </c>
      <c r="M2852" s="21">
        <v>-1</v>
      </c>
      <c r="N2852" s="21">
        <v>-2.5774512810788153</v>
      </c>
      <c r="O2852" s="21">
        <v>-4.1870251528755524</v>
      </c>
      <c r="P2852" s="21">
        <v>-1.7765682493321204</v>
      </c>
      <c r="Q2852" s="21">
        <v>-3.8640422075923189</v>
      </c>
      <c r="R2852" s="21">
        <v>-1.26764604394932</v>
      </c>
      <c r="S2852" s="21">
        <v>0.29076472754506139</v>
      </c>
      <c r="T2852" s="21">
        <v>0.11668980585216682</v>
      </c>
      <c r="U2852" s="21">
        <v>-0.12977769050756241</v>
      </c>
      <c r="V2852" s="21">
        <v>-2.6791292290001944E-2</v>
      </c>
      <c r="W2852" s="21">
        <v>11.228007921982492</v>
      </c>
      <c r="X2852" s="21">
        <v>-0.15791190162118951</v>
      </c>
      <c r="Y2852" s="21">
        <v>-1</v>
      </c>
      <c r="Z2852" s="21">
        <v>-1</v>
      </c>
      <c r="AA2852" s="21">
        <v>15.464580527123918</v>
      </c>
      <c r="AB2852" s="21">
        <v>-0.115207497077823</v>
      </c>
      <c r="AC2852" s="21">
        <v>-0.11508215286575463</v>
      </c>
      <c r="AD2852" s="21">
        <v>-0.11767502182008087</v>
      </c>
      <c r="AE2852" s="21">
        <v>-3.8100646996600567</v>
      </c>
      <c r="AF2852" s="21">
        <v>-1</v>
      </c>
      <c r="AG2852" s="21">
        <v>-1</v>
      </c>
      <c r="AH2852" s="21">
        <v>-1</v>
      </c>
      <c r="AI2852" s="21">
        <v>-1.4957842044232348E-2</v>
      </c>
      <c r="AJ2852" s="21">
        <v>-2.6791292290001944E-2</v>
      </c>
      <c r="AK2852" s="21">
        <v>0.37070332536405992</v>
      </c>
      <c r="AL2852" s="21">
        <v>-0.19887536837481257</v>
      </c>
      <c r="AM2852" s="21">
        <v>0.42342123856040875</v>
      </c>
      <c r="AN2852" s="21">
        <v>-0.23998037834535496</v>
      </c>
      <c r="AO2852" s="21">
        <v>11.168982403123398</v>
      </c>
      <c r="AP2852" s="21">
        <v>-5.7238211128008167</v>
      </c>
      <c r="AQ2852" s="21">
        <v>15.575604687827509</v>
      </c>
      <c r="AR2852" s="21">
        <v>0.38831334257625111</v>
      </c>
      <c r="AS2852" s="21">
        <v>-0.1027942529591529</v>
      </c>
      <c r="AT2852" s="21">
        <v>-1</v>
      </c>
      <c r="AU2852" s="21">
        <v>-1</v>
      </c>
      <c r="AV2852" s="21">
        <v>-1.630500999289429</v>
      </c>
      <c r="AW2852" s="21">
        <v>23.265476157041892</v>
      </c>
      <c r="AX2852" s="21">
        <v>22.966013924792389</v>
      </c>
      <c r="AY2852" s="21">
        <v>-7.6420917381689712E-2</v>
      </c>
      <c r="AZ2852" s="21">
        <v>-42.587126558190491</v>
      </c>
      <c r="BA2852" s="26">
        <v>1359.1483003808571</v>
      </c>
    </row>
    <row r="2853" spans="1:100" x14ac:dyDescent="0.25">
      <c r="A2853">
        <v>6127</v>
      </c>
      <c r="B2853" t="s">
        <v>3105</v>
      </c>
      <c r="C2853" s="26">
        <v>3</v>
      </c>
      <c r="D2853" s="21">
        <v>1.8621059809843459</v>
      </c>
      <c r="E2853" s="21">
        <v>-1.4967542001457876E-2</v>
      </c>
      <c r="F2853" s="21">
        <v>-0.89349349811959911</v>
      </c>
      <c r="G2853" s="21">
        <v>-0.89349349811959911</v>
      </c>
      <c r="H2853" s="21">
        <v>0.17565582294468071</v>
      </c>
      <c r="I2853" s="21">
        <v>0</v>
      </c>
      <c r="J2853" s="21">
        <v>10.539349376680841</v>
      </c>
      <c r="K2853" s="21">
        <v>0.17565582294468071</v>
      </c>
      <c r="L2853" s="21">
        <v>-1</v>
      </c>
      <c r="M2853" s="21">
        <v>-1</v>
      </c>
      <c r="N2853" s="21">
        <v>3.5131164588936139</v>
      </c>
      <c r="O2853" s="21">
        <v>11.507961859545585</v>
      </c>
      <c r="P2853" s="21">
        <v>-0.18744650663377244</v>
      </c>
      <c r="Q2853" s="21">
        <v>-2.4735190301556664</v>
      </c>
      <c r="R2853" s="21">
        <v>-0.76204691981041472</v>
      </c>
      <c r="S2853" s="21">
        <v>0.33333333333333343</v>
      </c>
      <c r="T2853" s="21">
        <v>0.27851868339780905</v>
      </c>
      <c r="U2853" s="21">
        <v>7.280510233007452E-2</v>
      </c>
      <c r="V2853" s="21">
        <v>0</v>
      </c>
      <c r="W2853" s="21">
        <v>20.360051844661459</v>
      </c>
      <c r="X2853" s="21">
        <v>0.67260195317123572</v>
      </c>
      <c r="Y2853" s="21">
        <v>-1</v>
      </c>
      <c r="Z2853" s="21">
        <v>-1</v>
      </c>
      <c r="AA2853" s="21">
        <v>12.660801037542791</v>
      </c>
      <c r="AB2853" s="21">
        <v>-0.17058616080707353</v>
      </c>
      <c r="AC2853" s="21">
        <v>2.0929024508276068E-2</v>
      </c>
      <c r="AD2853" s="21">
        <v>1.0913058552632722E-2</v>
      </c>
      <c r="AE2853" s="21">
        <v>-6.9372038873082369</v>
      </c>
      <c r="AF2853" s="21">
        <v>-1</v>
      </c>
      <c r="AG2853" s="21">
        <v>-1</v>
      </c>
      <c r="AH2853" s="21">
        <v>-1</v>
      </c>
      <c r="AI2853" s="21">
        <v>0</v>
      </c>
      <c r="AJ2853" s="21">
        <v>0</v>
      </c>
      <c r="AK2853" s="21">
        <v>0.21888040858115246</v>
      </c>
      <c r="AL2853" s="21">
        <v>0.35681518517475236</v>
      </c>
      <c r="AM2853" s="21">
        <v>0.23845238152231379</v>
      </c>
      <c r="AN2853" s="21">
        <v>0.21960278699107308</v>
      </c>
      <c r="AO2853" s="21">
        <v>7.0557115809636066</v>
      </c>
      <c r="AP2853" s="21">
        <v>7.2741456006505887</v>
      </c>
      <c r="AQ2853" s="21">
        <v>30.899401221342266</v>
      </c>
      <c r="AR2853" s="21">
        <v>0.68465711906121685</v>
      </c>
      <c r="AS2853" s="21">
        <v>0.84825777611591635</v>
      </c>
      <c r="AT2853" s="21">
        <v>-1</v>
      </c>
      <c r="AU2853" s="21">
        <v>-1</v>
      </c>
      <c r="AV2853" s="21">
        <v>-1.6555404179300144</v>
      </c>
      <c r="AW2853" s="21">
        <v>31.442908497738994</v>
      </c>
      <c r="AX2853" s="21">
        <v>31.442908497738994</v>
      </c>
      <c r="AY2853" s="21">
        <v>1.8621647731485166E-2</v>
      </c>
      <c r="AZ2853" s="21">
        <v>-30.043924390750668</v>
      </c>
      <c r="BA2853" s="26">
        <v>1351.2469372442856</v>
      </c>
    </row>
    <row r="2854" spans="1:100" x14ac:dyDescent="0.25">
      <c r="A2854">
        <v>6128</v>
      </c>
      <c r="B2854" t="s">
        <v>3106</v>
      </c>
      <c r="C2854" s="26">
        <v>3</v>
      </c>
      <c r="D2854" s="21">
        <v>4.5007436383357593</v>
      </c>
      <c r="E2854" s="21">
        <v>-3.6261611461986948E-3</v>
      </c>
      <c r="F2854" s="21">
        <v>0.21596523879103036</v>
      </c>
      <c r="G2854" s="21">
        <v>0.21596523879103036</v>
      </c>
      <c r="H2854" s="21">
        <v>0.13748073351460829</v>
      </c>
      <c r="I2854" s="21">
        <v>0</v>
      </c>
      <c r="J2854" s="21">
        <v>8.2488440108765015</v>
      </c>
      <c r="K2854" s="21">
        <v>0.13748073351460829</v>
      </c>
      <c r="L2854" s="21">
        <v>-1.0000000000000002</v>
      </c>
      <c r="M2854" s="21">
        <v>-1.0000000000000002</v>
      </c>
      <c r="N2854" s="21">
        <v>2.7496146702921673</v>
      </c>
      <c r="O2854" s="21">
        <v>12.965552888003288</v>
      </c>
      <c r="P2854" s="21">
        <v>-0.75693141318821655</v>
      </c>
      <c r="Q2854" s="21">
        <v>0.63777982197467187</v>
      </c>
      <c r="R2854" s="21">
        <v>7.3281152816311868E-3</v>
      </c>
      <c r="S2854" s="21">
        <v>0.33333333333333348</v>
      </c>
      <c r="T2854" s="21">
        <v>0.2905992065203733</v>
      </c>
      <c r="U2854" s="21">
        <v>0.18247311377953029</v>
      </c>
      <c r="V2854" s="21">
        <v>-1.931176425751743E-2</v>
      </c>
      <c r="W2854" s="21">
        <v>25.984526234444452</v>
      </c>
      <c r="X2854" s="21">
        <v>1.0403013334513758</v>
      </c>
      <c r="Y2854" s="21">
        <v>-1.0000000000000002</v>
      </c>
      <c r="Z2854" s="21">
        <v>-1.0000000000000002</v>
      </c>
      <c r="AA2854" s="21">
        <v>27.214376806113695</v>
      </c>
      <c r="AB2854" s="21">
        <v>1.2259790525468647E-2</v>
      </c>
      <c r="AC2854" s="21">
        <v>4.0642104099761441E-2</v>
      </c>
      <c r="AD2854" s="21">
        <v>-2.8451445497477745E-2</v>
      </c>
      <c r="AE2854" s="21">
        <v>1.2225224563876145</v>
      </c>
      <c r="AF2854" s="21">
        <v>-1.0000000000000002</v>
      </c>
      <c r="AG2854" s="21">
        <v>-1.0000000000000002</v>
      </c>
      <c r="AH2854" s="21">
        <v>-1.0000000000000002</v>
      </c>
      <c r="AI2854" s="21">
        <v>0</v>
      </c>
      <c r="AJ2854" s="21">
        <v>-1.931176425751743E-2</v>
      </c>
      <c r="AK2854" s="21">
        <v>3.2481836413997857E-2</v>
      </c>
      <c r="AL2854" s="21">
        <v>0.2128164279168597</v>
      </c>
      <c r="AM2854" s="21">
        <v>4.2744476651459126E-2</v>
      </c>
      <c r="AN2854" s="21">
        <v>0.37504144042412069</v>
      </c>
      <c r="AO2854" s="21">
        <v>1.2310210983564671</v>
      </c>
      <c r="AP2854" s="21">
        <v>10.440118150187313</v>
      </c>
      <c r="AQ2854" s="21">
        <v>34.233370245320955</v>
      </c>
      <c r="AR2854" s="21">
        <v>0.78709388937571967</v>
      </c>
      <c r="AS2854" s="21">
        <v>1.1777820669659835</v>
      </c>
      <c r="AT2854" s="21">
        <v>-1.0000000000000002</v>
      </c>
      <c r="AU2854" s="21">
        <v>-1.0000000000000002</v>
      </c>
      <c r="AV2854" s="21">
        <v>0.2232933540726616</v>
      </c>
      <c r="AW2854" s="21">
        <v>50.620047844304253</v>
      </c>
      <c r="AX2854" s="21">
        <v>48.688871418552509</v>
      </c>
      <c r="AY2854" s="21">
        <v>0.25237458999682466</v>
      </c>
      <c r="AZ2854" s="21">
        <v>-13.951745053551925</v>
      </c>
      <c r="BA2854" s="26">
        <v>1370.463305271827</v>
      </c>
    </row>
    <row r="2855" spans="1:100" x14ac:dyDescent="0.25">
      <c r="A2855">
        <v>6129</v>
      </c>
      <c r="B2855" t="s">
        <v>3107</v>
      </c>
      <c r="C2855" s="26">
        <v>3</v>
      </c>
      <c r="D2855" s="21">
        <v>4.8902558732804362</v>
      </c>
      <c r="E2855" s="21">
        <v>0</v>
      </c>
      <c r="F2855" s="21">
        <v>0.42203917456816398</v>
      </c>
      <c r="G2855" s="21">
        <v>0.42203917456816398</v>
      </c>
      <c r="H2855" s="21">
        <v>-0.11412103557665193</v>
      </c>
      <c r="I2855" s="21">
        <v>0</v>
      </c>
      <c r="J2855" s="21">
        <v>-6.8472621345991165</v>
      </c>
      <c r="K2855" s="21">
        <v>-0.11412103557665193</v>
      </c>
      <c r="L2855" s="21">
        <v>-0.99999999999999978</v>
      </c>
      <c r="M2855" s="21">
        <v>-0.99999999999999978</v>
      </c>
      <c r="N2855" s="21">
        <v>-2.2824207115330379</v>
      </c>
      <c r="O2855" s="21">
        <v>-1.5349670867505145</v>
      </c>
      <c r="P2855" s="21">
        <v>5.9361764973221147E-2</v>
      </c>
      <c r="Q2855" s="21">
        <v>-0.36464893724780612</v>
      </c>
      <c r="R2855" s="21">
        <v>-0.11786874627394708</v>
      </c>
      <c r="S2855" s="21">
        <v>0.33333333333333331</v>
      </c>
      <c r="T2855" s="21">
        <v>0.33883115443872741</v>
      </c>
      <c r="U2855" s="21">
        <v>0.1535152540742154</v>
      </c>
      <c r="V2855" s="21">
        <v>0</v>
      </c>
      <c r="W2855" s="21">
        <v>37.592031096917125</v>
      </c>
      <c r="X2855" s="21">
        <v>1.4058443607509681</v>
      </c>
      <c r="Y2855" s="21">
        <v>-0.99999999999999978</v>
      </c>
      <c r="Z2855" s="21">
        <v>-0.99999999999999978</v>
      </c>
      <c r="AA2855" s="21">
        <v>70.736220141815593</v>
      </c>
      <c r="AB2855" s="21">
        <v>0.22648944263667661</v>
      </c>
      <c r="AC2855" s="21">
        <v>0.37295865348101909</v>
      </c>
      <c r="AD2855" s="21">
        <v>6.5793059705752596E-2</v>
      </c>
      <c r="AE2855" s="21">
        <v>33.262057791172417</v>
      </c>
      <c r="AF2855" s="21">
        <v>-0.99999999999999978</v>
      </c>
      <c r="AG2855" s="21">
        <v>-0.99999999999999978</v>
      </c>
      <c r="AH2855" s="21">
        <v>-0.99999999999999978</v>
      </c>
      <c r="AI2855" s="21">
        <v>0</v>
      </c>
      <c r="AJ2855" s="21">
        <v>0</v>
      </c>
      <c r="AK2855" s="21">
        <v>0.18064731231319922</v>
      </c>
      <c r="AL2855" s="21">
        <v>3.7807309642066177E-3</v>
      </c>
      <c r="AM2855" s="21">
        <v>0.52341504760016255</v>
      </c>
      <c r="AN2855" s="21">
        <v>-7.4701489357245077E-2</v>
      </c>
      <c r="AO2855" s="21">
        <v>13.988612751570059</v>
      </c>
      <c r="AP2855" s="21">
        <v>-1.8486335791100936</v>
      </c>
      <c r="AQ2855" s="21">
        <v>30.744768962318016</v>
      </c>
      <c r="AR2855" s="21">
        <v>0.82567974184627591</v>
      </c>
      <c r="AS2855" s="21">
        <v>1.2917233251743163</v>
      </c>
      <c r="AT2855" s="21">
        <v>-0.99999999999999978</v>
      </c>
      <c r="AU2855" s="21">
        <v>-0.99999999999999978</v>
      </c>
      <c r="AV2855" s="21">
        <v>0.30417042829421681</v>
      </c>
      <c r="AW2855" s="21">
        <v>67.352619475955024</v>
      </c>
      <c r="AX2855" s="21">
        <v>67.352619475955024</v>
      </c>
      <c r="AY2855" s="21">
        <v>8.3124586792732269E-2</v>
      </c>
      <c r="AZ2855" s="21">
        <v>-39.056876457398012</v>
      </c>
      <c r="BA2855" s="26">
        <v>1392.5268559082594</v>
      </c>
      <c r="CU2855" t="e">
        <v>#N/A</v>
      </c>
      <c r="CV2855" t="e">
        <v>#N/A</v>
      </c>
    </row>
    <row r="2856" spans="1:100" x14ac:dyDescent="0.25">
      <c r="A2856">
        <v>6130</v>
      </c>
      <c r="B2856" t="s">
        <v>3108</v>
      </c>
      <c r="C2856" s="26">
        <v>3</v>
      </c>
      <c r="D2856" s="21">
        <v>4.294240455243016</v>
      </c>
      <c r="E2856" s="21">
        <v>7.5965103924617042E-2</v>
      </c>
      <c r="F2856" s="21">
        <v>1.1954667919655748</v>
      </c>
      <c r="G2856" s="21">
        <v>1.2141613399818643</v>
      </c>
      <c r="H2856" s="21">
        <v>-0.17356438166683821</v>
      </c>
      <c r="I2856" s="21">
        <v>0</v>
      </c>
      <c r="J2856" s="21">
        <v>-10.413862900010296</v>
      </c>
      <c r="K2856" s="21">
        <v>-0.17356438166683821</v>
      </c>
      <c r="L2856" s="21">
        <v>-1</v>
      </c>
      <c r="M2856" s="21">
        <v>-1</v>
      </c>
      <c r="N2856" s="21">
        <v>-3.471287633336765</v>
      </c>
      <c r="O2856" s="21">
        <v>-4.905461104785406</v>
      </c>
      <c r="P2856" s="21">
        <v>-0.19788947892099698</v>
      </c>
      <c r="Q2856" s="21">
        <v>0.28458636109402347</v>
      </c>
      <c r="R2856" s="21">
        <v>5.3211625513280791E-2</v>
      </c>
      <c r="S2856" s="21">
        <v>0.33071751698580709</v>
      </c>
      <c r="T2856" s="21">
        <v>0.29688824870896519</v>
      </c>
      <c r="U2856" s="21">
        <v>-8.4640649198242476E-2</v>
      </c>
      <c r="V2856" s="21">
        <v>0</v>
      </c>
      <c r="W2856" s="21">
        <v>28.661179926534718</v>
      </c>
      <c r="X2856" s="21">
        <v>0.42616246594427276</v>
      </c>
      <c r="Y2856" s="21">
        <v>-1</v>
      </c>
      <c r="Z2856" s="21">
        <v>-1</v>
      </c>
      <c r="AA2856" s="21">
        <v>39.912871778829015</v>
      </c>
      <c r="AB2856" s="21">
        <v>5.3888376284420281E-2</v>
      </c>
      <c r="AC2856" s="21">
        <v>0.26405833248186233</v>
      </c>
      <c r="AD2856" s="21">
        <v>-9.3977104230663508E-2</v>
      </c>
      <c r="AE2856" s="21">
        <v>11.198480226780955</v>
      </c>
      <c r="AF2856" s="21">
        <v>-1</v>
      </c>
      <c r="AG2856" s="21">
        <v>-1</v>
      </c>
      <c r="AH2856" s="21">
        <v>-1</v>
      </c>
      <c r="AI2856" s="21">
        <v>-7.0486287968639103E-3</v>
      </c>
      <c r="AJ2856" s="21">
        <v>0</v>
      </c>
      <c r="AK2856" s="21">
        <v>0.28975787756034871</v>
      </c>
      <c r="AL2856" s="21">
        <v>-3.9978926419362584E-2</v>
      </c>
      <c r="AM2856" s="21">
        <v>4.4390712489417838E-2</v>
      </c>
      <c r="AN2856" s="21">
        <v>5.9404031647228864E-2</v>
      </c>
      <c r="AO2856" s="21">
        <v>2.558557200037189</v>
      </c>
      <c r="AP2856" s="21">
        <v>1.2852061590839081</v>
      </c>
      <c r="AQ2856" s="21">
        <v>18.247317026524438</v>
      </c>
      <c r="AR2856" s="21">
        <v>0.54296511649653012</v>
      </c>
      <c r="AS2856" s="21">
        <v>0.25259808427743474</v>
      </c>
      <c r="AT2856" s="21">
        <v>-1</v>
      </c>
      <c r="AU2856" s="21">
        <v>-1</v>
      </c>
      <c r="AV2856" s="21">
        <v>1.2673729654951453</v>
      </c>
      <c r="AW2856" s="21">
        <v>36.292616833127511</v>
      </c>
      <c r="AX2856" s="21">
        <v>36.151644257190227</v>
      </c>
      <c r="AY2856" s="21">
        <v>-4.6948771254677932E-2</v>
      </c>
      <c r="AZ2856" s="21">
        <v>-30.779636751736433</v>
      </c>
      <c r="BA2856" s="26">
        <v>1325.1671105461189</v>
      </c>
    </row>
    <row r="2857" spans="1:100" x14ac:dyDescent="0.25">
      <c r="A2857">
        <v>6131</v>
      </c>
      <c r="B2857" t="s">
        <v>3109</v>
      </c>
      <c r="C2857" s="26">
        <v>3</v>
      </c>
      <c r="D2857" s="21">
        <v>5.2501156600623959</v>
      </c>
      <c r="E2857" s="21">
        <v>-8.7666810384162044E-3</v>
      </c>
      <c r="F2857" s="21">
        <v>0.22100349576272377</v>
      </c>
      <c r="G2857" s="21">
        <v>0.22100349576272377</v>
      </c>
      <c r="H2857" s="21">
        <v>-0.10284485091737749</v>
      </c>
      <c r="I2857" s="21">
        <v>0</v>
      </c>
      <c r="J2857" s="21">
        <v>-6.1706910550426528</v>
      </c>
      <c r="K2857" s="21">
        <v>-0.10284485091737749</v>
      </c>
      <c r="L2857" s="21">
        <v>-1.0000000000000009</v>
      </c>
      <c r="M2857" s="21">
        <v>-1.0000000000000009</v>
      </c>
      <c r="N2857" s="21">
        <v>-2.0568970183475499</v>
      </c>
      <c r="O2857" s="21">
        <v>-0.69957189921752883</v>
      </c>
      <c r="P2857" s="21">
        <v>3.6136216701995507</v>
      </c>
      <c r="Q2857" s="21">
        <v>4.4126961184374709</v>
      </c>
      <c r="R2857" s="21">
        <v>1.7735135322190492</v>
      </c>
      <c r="S2857" s="21">
        <v>0.32765855453893383</v>
      </c>
      <c r="T2857" s="21">
        <v>0.42308136584632738</v>
      </c>
      <c r="U2857" s="21">
        <v>-0.16531310107846628</v>
      </c>
      <c r="V2857" s="21">
        <v>0</v>
      </c>
      <c r="W2857" s="21">
        <v>27.530866808966888</v>
      </c>
      <c r="X2857" s="21">
        <v>0.25675060217584944</v>
      </c>
      <c r="Y2857" s="21">
        <v>-1.0000000000000009</v>
      </c>
      <c r="Z2857" s="21">
        <v>-1.0000000000000009</v>
      </c>
      <c r="AA2857" s="21">
        <v>36.376681808215224</v>
      </c>
      <c r="AB2857" s="21">
        <v>-5.8717023875783002E-2</v>
      </c>
      <c r="AC2857" s="21">
        <v>0.12413563354432283</v>
      </c>
      <c r="AD2857" s="21">
        <v>7.6027419672045835E-2</v>
      </c>
      <c r="AE2857" s="21">
        <v>7.0723014670292832</v>
      </c>
      <c r="AF2857" s="21">
        <v>-1.0000000000000009</v>
      </c>
      <c r="AG2857" s="21">
        <v>-1.0000000000000009</v>
      </c>
      <c r="AH2857" s="21">
        <v>-1.0000000000000009</v>
      </c>
      <c r="AI2857" s="21">
        <v>0</v>
      </c>
      <c r="AJ2857" s="21">
        <v>0</v>
      </c>
      <c r="AK2857" s="21">
        <v>-0.12372893809402918</v>
      </c>
      <c r="AL2857" s="21">
        <v>-5.7556420841166578E-2</v>
      </c>
      <c r="AM2857" s="21">
        <v>0.31100744715659528</v>
      </c>
      <c r="AN2857" s="21">
        <v>0.58764448868639796</v>
      </c>
      <c r="AO2857" s="21">
        <v>7.1565414884447405</v>
      </c>
      <c r="AP2857" s="21">
        <v>14.40333011295411</v>
      </c>
      <c r="AQ2857" s="21">
        <v>21.360175753924235</v>
      </c>
      <c r="AR2857" s="21">
        <v>0.58542681930679463</v>
      </c>
      <c r="AS2857" s="21">
        <v>0.15390575125847181</v>
      </c>
      <c r="AT2857" s="21">
        <v>-1.0000000000000009</v>
      </c>
      <c r="AU2857" s="21">
        <v>-1.0000000000000009</v>
      </c>
      <c r="AV2857" s="21">
        <v>1.9945170279817732</v>
      </c>
      <c r="AW2857" s="21">
        <v>50.080440021951773</v>
      </c>
      <c r="AX2857" s="21">
        <v>50.080440021951773</v>
      </c>
      <c r="AY2857" s="21">
        <v>-3.1278696605593993E-2</v>
      </c>
      <c r="AZ2857" s="21">
        <v>-19.328555316661539</v>
      </c>
      <c r="BA2857" s="26">
        <v>1401.6230141570795</v>
      </c>
    </row>
    <row r="2858" spans="1:100" x14ac:dyDescent="0.25">
      <c r="A2858">
        <v>6132</v>
      </c>
      <c r="B2858" t="s">
        <v>3110</v>
      </c>
      <c r="C2858" s="26">
        <v>3</v>
      </c>
      <c r="D2858" s="21">
        <v>5.3825766275806259</v>
      </c>
      <c r="E2858" s="21">
        <v>0</v>
      </c>
      <c r="F2858" s="21">
        <v>0.10258658104883626</v>
      </c>
      <c r="G2858" s="21">
        <v>0.10258658104883626</v>
      </c>
      <c r="H2858" s="21">
        <v>5.2069064856951355E-2</v>
      </c>
      <c r="I2858" s="21">
        <v>0</v>
      </c>
      <c r="J2858" s="21">
        <v>3.1241438914170838</v>
      </c>
      <c r="K2858" s="21">
        <v>5.2069064856951355E-2</v>
      </c>
      <c r="L2858" s="21">
        <v>-0.99999999999999911</v>
      </c>
      <c r="M2858" s="21">
        <v>-0.99999999999999911</v>
      </c>
      <c r="N2858" s="21">
        <v>1.0413812971390262</v>
      </c>
      <c r="O2858" s="21">
        <v>8.6093071000465429</v>
      </c>
      <c r="P2858" s="21">
        <v>8.1057763758645346E-2</v>
      </c>
      <c r="Q2858" s="21">
        <v>2.8984586561126084</v>
      </c>
      <c r="R2858" s="21">
        <v>1.0464232784384879</v>
      </c>
      <c r="S2858" s="21">
        <v>0.33333333333333287</v>
      </c>
      <c r="T2858" s="21">
        <v>0.40111792809065783</v>
      </c>
      <c r="U2858" s="21">
        <v>-4.2722879944087695E-2</v>
      </c>
      <c r="V2858" s="21">
        <v>-1.9044469857998059E-2</v>
      </c>
      <c r="W2858" s="21">
        <v>24.824593870598154</v>
      </c>
      <c r="X2858" s="21">
        <v>0.44821270849073169</v>
      </c>
      <c r="Y2858" s="21">
        <v>-0.99999999999999911</v>
      </c>
      <c r="Z2858" s="21">
        <v>-0.99999999999999911</v>
      </c>
      <c r="AA2858" s="21">
        <v>41.885776853703724</v>
      </c>
      <c r="AB2858" s="21">
        <v>0.14603877641657473</v>
      </c>
      <c r="AC2858" s="21">
        <v>0.11488717682695265</v>
      </c>
      <c r="AD2858" s="21">
        <v>5.93692408498145E-2</v>
      </c>
      <c r="AE2858" s="21">
        <v>16.014759704667089</v>
      </c>
      <c r="AF2858" s="21">
        <v>-0.99999999999999911</v>
      </c>
      <c r="AG2858" s="21">
        <v>-0.99999999999999911</v>
      </c>
      <c r="AH2858" s="21">
        <v>-0.99999999999999911</v>
      </c>
      <c r="AI2858" s="21">
        <v>0</v>
      </c>
      <c r="AJ2858" s="21">
        <v>-1.9044469857998059E-2</v>
      </c>
      <c r="AK2858" s="21">
        <v>0.16916938909991311</v>
      </c>
      <c r="AL2858" s="21">
        <v>-2.4579486995748197E-3</v>
      </c>
      <c r="AM2858" s="21">
        <v>-0.21982905809883985</v>
      </c>
      <c r="AN2858" s="21">
        <v>-0.36634154769678989</v>
      </c>
      <c r="AO2858" s="21">
        <v>-4.6498795069714287</v>
      </c>
      <c r="AP2858" s="21">
        <v>-9.1708284359176222</v>
      </c>
      <c r="AQ2858" s="21">
        <v>27.948737762015242</v>
      </c>
      <c r="AR2858" s="21">
        <v>0.67268391162190477</v>
      </c>
      <c r="AS2858" s="21">
        <v>0.50028177334768287</v>
      </c>
      <c r="AT2858" s="21">
        <v>-0.99999999999999911</v>
      </c>
      <c r="AU2858" s="21">
        <v>-0.99999999999999911</v>
      </c>
      <c r="AV2858" s="21">
        <v>1.1490098594873244</v>
      </c>
      <c r="AW2858" s="21">
        <v>41.324255517832661</v>
      </c>
      <c r="AX2858" s="21">
        <v>39.419808532032853</v>
      </c>
      <c r="AY2858" s="21">
        <v>0.1462266311571328</v>
      </c>
      <c r="AZ2858" s="21">
        <v>3.0788339302387993</v>
      </c>
      <c r="BA2858" s="26">
        <v>1387.6963985865741</v>
      </c>
      <c r="CU2858" t="e">
        <v>#N/A</v>
      </c>
      <c r="CV2858" t="e">
        <v>#N/A</v>
      </c>
    </row>
    <row r="2859" spans="1:100" x14ac:dyDescent="0.25">
      <c r="A2859">
        <v>6133</v>
      </c>
      <c r="B2859" t="s">
        <v>3111</v>
      </c>
      <c r="C2859" s="26">
        <v>3</v>
      </c>
      <c r="D2859" s="21">
        <v>3.2986310082884405</v>
      </c>
      <c r="E2859" s="21">
        <v>0</v>
      </c>
      <c r="F2859" s="21">
        <v>-1.530043703011803E-2</v>
      </c>
      <c r="G2859" s="21">
        <v>-1.530043703011803E-2</v>
      </c>
      <c r="H2859" s="21">
        <v>0.2445954204287096</v>
      </c>
      <c r="I2859" s="21">
        <v>0</v>
      </c>
      <c r="J2859" s="21">
        <v>14.675725225722577</v>
      </c>
      <c r="K2859" s="21">
        <v>0.2445954204287096</v>
      </c>
      <c r="L2859" s="21">
        <v>-1</v>
      </c>
      <c r="M2859" s="21">
        <v>-1</v>
      </c>
      <c r="N2859" s="21">
        <v>4.8919084085741957</v>
      </c>
      <c r="O2859" s="21">
        <v>17.959055796980905</v>
      </c>
      <c r="P2859" s="21">
        <v>-0.5903256693429193</v>
      </c>
      <c r="Q2859" s="21">
        <v>-0.16855546986831743</v>
      </c>
      <c r="R2859" s="21">
        <v>-7.3591854205975277E-2</v>
      </c>
      <c r="S2859" s="21">
        <v>0.33333333333333326</v>
      </c>
      <c r="T2859" s="21">
        <v>0.47021037629161366</v>
      </c>
      <c r="U2859" s="21">
        <v>2.8892425953845426E-2</v>
      </c>
      <c r="V2859" s="21">
        <v>0</v>
      </c>
      <c r="W2859" s="21">
        <v>23.513628606003291</v>
      </c>
      <c r="X2859" s="21">
        <v>0.81139503596989937</v>
      </c>
      <c r="Y2859" s="21">
        <v>-1</v>
      </c>
      <c r="Z2859" s="21">
        <v>-1</v>
      </c>
      <c r="AA2859" s="21">
        <v>40.411485260260939</v>
      </c>
      <c r="AB2859" s="21">
        <v>-2.2888953548326461E-2</v>
      </c>
      <c r="AC2859" s="21">
        <v>0.25892527033634871</v>
      </c>
      <c r="AD2859" s="21">
        <v>0.10339265338124953</v>
      </c>
      <c r="AE2859" s="21">
        <v>16.971448508463581</v>
      </c>
      <c r="AF2859" s="21">
        <v>-1</v>
      </c>
      <c r="AG2859" s="21">
        <v>-1</v>
      </c>
      <c r="AH2859" s="21">
        <v>-1</v>
      </c>
      <c r="AI2859" s="21">
        <v>0</v>
      </c>
      <c r="AJ2859" s="21">
        <v>0</v>
      </c>
      <c r="AK2859" s="21">
        <v>4.7532886194068945E-2</v>
      </c>
      <c r="AL2859" s="21">
        <v>5.700133386461801E-2</v>
      </c>
      <c r="AM2859" s="21">
        <v>-0.13059414122720253</v>
      </c>
      <c r="AN2859" s="21">
        <v>-1.6967156081580483E-2</v>
      </c>
      <c r="AO2859" s="21">
        <v>-3.0271890997097186</v>
      </c>
      <c r="AP2859" s="21">
        <v>-0.13917223271642165</v>
      </c>
      <c r="AQ2859" s="21">
        <v>38.189353831725896</v>
      </c>
      <c r="AR2859" s="21">
        <v>0.83243613557879259</v>
      </c>
      <c r="AS2859" s="21">
        <v>1.0559904563986096</v>
      </c>
      <c r="AT2859" s="21">
        <v>-1</v>
      </c>
      <c r="AU2859" s="21">
        <v>-1</v>
      </c>
      <c r="AV2859" s="21">
        <v>-8.889229123609331E-2</v>
      </c>
      <c r="AW2859" s="21">
        <v>58.231368824525404</v>
      </c>
      <c r="AX2859" s="21">
        <v>58.231368824525404</v>
      </c>
      <c r="AY2859" s="21">
        <v>0.44053301329229955</v>
      </c>
      <c r="AZ2859" s="21">
        <v>35.492484179253509</v>
      </c>
      <c r="BA2859" s="26">
        <v>1493.1802985114007</v>
      </c>
    </row>
    <row r="2860" spans="1:100" x14ac:dyDescent="0.25">
      <c r="A2860">
        <v>6135</v>
      </c>
      <c r="B2860" t="s">
        <v>3112</v>
      </c>
      <c r="C2860" s="26">
        <v>3</v>
      </c>
      <c r="D2860" s="21">
        <v>3.4212318442180569</v>
      </c>
      <c r="E2860" s="21">
        <v>-0.14559149501779212</v>
      </c>
      <c r="F2860" s="21">
        <v>7.313325892426209E-2</v>
      </c>
      <c r="G2860" s="21">
        <v>2.5979269743583326E-2</v>
      </c>
      <c r="H2860" s="21">
        <v>-0.33234124091209383</v>
      </c>
      <c r="I2860" s="21">
        <v>0</v>
      </c>
      <c r="J2860" s="21">
        <v>-19.940474454725624</v>
      </c>
      <c r="K2860" s="21">
        <v>-0.33234124091209383</v>
      </c>
      <c r="L2860" s="21">
        <v>-0.99999999999999956</v>
      </c>
      <c r="M2860" s="21">
        <v>-0.99999999999999956</v>
      </c>
      <c r="N2860" s="21">
        <v>-6.6468248182418739</v>
      </c>
      <c r="O2860" s="21">
        <v>-16.493263340763999</v>
      </c>
      <c r="P2860" s="21">
        <v>-0.45515230995559269</v>
      </c>
      <c r="Q2860" s="21">
        <v>-4.4303352566006851</v>
      </c>
      <c r="R2860" s="21">
        <v>-1.4500342322023689</v>
      </c>
      <c r="S2860" s="21">
        <v>0.35076502869106896</v>
      </c>
      <c r="T2860" s="21">
        <v>0.39819556112599752</v>
      </c>
      <c r="U2860" s="21">
        <v>-0.12809472723486759</v>
      </c>
      <c r="V2860" s="21">
        <v>-1.07638435462832E-2</v>
      </c>
      <c r="W2860" s="21">
        <v>37.69773039792036</v>
      </c>
      <c r="X2860" s="21">
        <v>0.56440900334614519</v>
      </c>
      <c r="Y2860" s="21">
        <v>-0.99999999999999956</v>
      </c>
      <c r="Z2860" s="21">
        <v>-0.99999999999999956</v>
      </c>
      <c r="AA2860" s="21">
        <v>71.069502192403775</v>
      </c>
      <c r="AB2860" s="21">
        <v>0.22675040408368582</v>
      </c>
      <c r="AC2860" s="21">
        <v>0.11456105889827106</v>
      </c>
      <c r="AD2860" s="21">
        <v>0.35512465755175848</v>
      </c>
      <c r="AE2860" s="21">
        <v>34.821806026685771</v>
      </c>
      <c r="AF2860" s="21">
        <v>-0.99999999999999956</v>
      </c>
      <c r="AG2860" s="21">
        <v>-0.99999999999999956</v>
      </c>
      <c r="AH2860" s="21">
        <v>-0.99999999999999956</v>
      </c>
      <c r="AI2860" s="21">
        <v>1.8530831694194016E-2</v>
      </c>
      <c r="AJ2860" s="21">
        <v>-1.07638435462832E-2</v>
      </c>
      <c r="AK2860" s="21">
        <v>0.431418322714755</v>
      </c>
      <c r="AL2860" s="21">
        <v>-8.1161391783227968E-2</v>
      </c>
      <c r="AM2860" s="21">
        <v>-4.6110041553439916E-2</v>
      </c>
      <c r="AN2860" s="21">
        <v>1.0161378892418039E-2</v>
      </c>
      <c r="AO2860" s="21">
        <v>1.0043405747377763</v>
      </c>
      <c r="AP2860" s="21">
        <v>-0.15177248660568879</v>
      </c>
      <c r="AQ2860" s="21">
        <v>17.757255943194743</v>
      </c>
      <c r="AR2860" s="21">
        <v>0.61010201903591577</v>
      </c>
      <c r="AS2860" s="21">
        <v>0.23206776243405119</v>
      </c>
      <c r="AT2860" s="21">
        <v>-0.99999999999999956</v>
      </c>
      <c r="AU2860" s="21">
        <v>-0.99999999999999956</v>
      </c>
      <c r="AV2860" s="21">
        <v>-1.424054962458785</v>
      </c>
      <c r="AW2860" s="21">
        <v>54.424466365034078</v>
      </c>
      <c r="AX2860" s="21">
        <v>53.718698644289645</v>
      </c>
      <c r="AY2860" s="21">
        <v>-1.181045008511469E-2</v>
      </c>
      <c r="AZ2860" s="21">
        <v>-38.622339391462553</v>
      </c>
      <c r="BA2860" s="26">
        <v>1339.2630230308239</v>
      </c>
    </row>
    <row r="2861" spans="1:100" x14ac:dyDescent="0.25">
      <c r="A2861">
        <v>6136</v>
      </c>
      <c r="B2861" t="s">
        <v>1603</v>
      </c>
      <c r="C2861" s="26">
        <v>3</v>
      </c>
      <c r="D2861" s="21">
        <v>1.9347181046016455</v>
      </c>
      <c r="E2861" s="21">
        <v>-9.5120847246456211E-2</v>
      </c>
      <c r="F2861" s="21">
        <v>7.1372149153208803E-2</v>
      </c>
      <c r="G2861" s="21">
        <v>4.4393631571754244E-2</v>
      </c>
      <c r="H2861" s="21">
        <v>0.11167661461239718</v>
      </c>
      <c r="I2861" s="21">
        <v>0</v>
      </c>
      <c r="J2861" s="21">
        <v>6.7005968767438322</v>
      </c>
      <c r="K2861" s="21">
        <v>0.11167661461239718</v>
      </c>
      <c r="L2861" s="21">
        <v>-1.0000000000000007</v>
      </c>
      <c r="M2861" s="21">
        <v>-1.0000000000000007</v>
      </c>
      <c r="N2861" s="21">
        <v>2.2335322922479444</v>
      </c>
      <c r="O2861" s="21">
        <v>8.6797086129172296</v>
      </c>
      <c r="P2861" s="21">
        <v>0.86730878731350847</v>
      </c>
      <c r="Q2861" s="21">
        <v>0.25370320326494178</v>
      </c>
      <c r="R2861" s="21">
        <v>7.9918508298924579E-2</v>
      </c>
      <c r="S2861" s="21">
        <v>0.33333333333333376</v>
      </c>
      <c r="T2861" s="21">
        <v>0.11177277577458457</v>
      </c>
      <c r="U2861" s="21">
        <v>-0.13968444257172161</v>
      </c>
      <c r="V2861" s="21">
        <v>0</v>
      </c>
      <c r="W2861" s="21">
        <v>7.74980207695197</v>
      </c>
      <c r="X2861" s="21">
        <v>-0.28147553321004321</v>
      </c>
      <c r="Y2861" s="21">
        <v>-1.0000000000000007</v>
      </c>
      <c r="Z2861" s="21">
        <v>-1.0000000000000007</v>
      </c>
      <c r="AA2861" s="21">
        <v>33.213217420411645</v>
      </c>
      <c r="AB2861" s="21">
        <v>0.11031709421484816</v>
      </c>
      <c r="AC2861" s="21">
        <v>0.26683233575118803</v>
      </c>
      <c r="AD2861" s="21">
        <v>0.13052050673717855</v>
      </c>
      <c r="AE2861" s="21">
        <v>25.383496835160734</v>
      </c>
      <c r="AF2861" s="21">
        <v>-1.0000000000000007</v>
      </c>
      <c r="AG2861" s="21">
        <v>-1.0000000000000007</v>
      </c>
      <c r="AH2861" s="21">
        <v>-1.0000000000000007</v>
      </c>
      <c r="AI2861" s="21">
        <v>0</v>
      </c>
      <c r="AJ2861" s="21">
        <v>0</v>
      </c>
      <c r="AK2861" s="21">
        <v>-7.6172388443224173E-2</v>
      </c>
      <c r="AL2861" s="21">
        <v>5.5693132081244462E-2</v>
      </c>
      <c r="AM2861" s="21">
        <v>0.40512247130790507</v>
      </c>
      <c r="AN2861" s="21">
        <v>-5.1583724998707087E-2</v>
      </c>
      <c r="AO2861" s="21">
        <v>9.747199840481505</v>
      </c>
      <c r="AP2861" s="21">
        <v>-1.0111274645614547</v>
      </c>
      <c r="AQ2861" s="21">
        <v>14.450398953695812</v>
      </c>
      <c r="AR2861" s="21">
        <v>0.30542166653619651</v>
      </c>
      <c r="AS2861" s="21">
        <v>-0.16979891859764598</v>
      </c>
      <c r="AT2861" s="21">
        <v>-1.0000000000000007</v>
      </c>
      <c r="AU2861" s="21">
        <v>-1.0000000000000007</v>
      </c>
      <c r="AV2861" s="21">
        <v>0.12431213987067881</v>
      </c>
      <c r="AW2861" s="21">
        <v>40.881798568767408</v>
      </c>
      <c r="AX2861" s="21">
        <v>40.881798568767408</v>
      </c>
      <c r="AY2861" s="21">
        <v>-0.13782195317589155</v>
      </c>
      <c r="AZ2861" s="21">
        <v>-59.705240345215323</v>
      </c>
      <c r="BA2861" s="26">
        <v>1334.9589543846471</v>
      </c>
      <c r="CU2861" t="e">
        <v>#N/A</v>
      </c>
      <c r="CV2861" t="e">
        <v>#N/A</v>
      </c>
    </row>
    <row r="2862" spans="1:100" x14ac:dyDescent="0.25">
      <c r="A2862">
        <v>6138</v>
      </c>
      <c r="B2862" t="s">
        <v>2024</v>
      </c>
      <c r="C2862" s="26">
        <v>3</v>
      </c>
      <c r="D2862" s="21">
        <v>4.6294994040865927</v>
      </c>
      <c r="E2862" s="21">
        <v>0</v>
      </c>
      <c r="F2862" s="21">
        <v>3.6525535056468727E-3</v>
      </c>
      <c r="G2862" s="21">
        <v>3.6525535056468727E-3</v>
      </c>
      <c r="H2862" s="21">
        <v>0.18457546517719356</v>
      </c>
      <c r="I2862" s="21">
        <v>0</v>
      </c>
      <c r="J2862" s="21">
        <v>11.074527910631614</v>
      </c>
      <c r="K2862" s="21">
        <v>0.18457546517719356</v>
      </c>
      <c r="L2862" s="21">
        <v>-1.0000000000000002</v>
      </c>
      <c r="M2862" s="21">
        <v>-1.0000000000000002</v>
      </c>
      <c r="N2862" s="21">
        <v>3.69150930354387</v>
      </c>
      <c r="O2862" s="21">
        <v>15.707679868223863</v>
      </c>
      <c r="P2862" s="21">
        <v>0.23692482499922468</v>
      </c>
      <c r="Q2862" s="21">
        <v>0.52881776544361536</v>
      </c>
      <c r="R2862" s="21">
        <v>0.16034669202533861</v>
      </c>
      <c r="S2862" s="21">
        <v>0.3333333333333332</v>
      </c>
      <c r="T2862" s="21">
        <v>0.3504021444559649</v>
      </c>
      <c r="U2862" s="21">
        <v>0.24605750907810195</v>
      </c>
      <c r="V2862" s="21">
        <v>-2.6542018957831832E-2</v>
      </c>
      <c r="W2862" s="21">
        <v>28.747020109294976</v>
      </c>
      <c r="X2862" s="21">
        <v>1.3412067463001522</v>
      </c>
      <c r="Y2862" s="21">
        <v>-1.0000000000000002</v>
      </c>
      <c r="Z2862" s="21">
        <v>-1.0000000000000002</v>
      </c>
      <c r="AA2862" s="21">
        <v>61.693868398765353</v>
      </c>
      <c r="AB2862" s="21">
        <v>0.30218313757827731</v>
      </c>
      <c r="AC2862" s="21">
        <v>0.17437122786774334</v>
      </c>
      <c r="AD2862" s="21">
        <v>0.17917566650288019</v>
      </c>
      <c r="AE2862" s="21">
        <v>32.786501597445046</v>
      </c>
      <c r="AF2862" s="21">
        <v>-1.0000000000000002</v>
      </c>
      <c r="AG2862" s="21">
        <v>-1.0000000000000002</v>
      </c>
      <c r="AH2862" s="21">
        <v>-1.0000000000000002</v>
      </c>
      <c r="AI2862" s="21">
        <v>0</v>
      </c>
      <c r="AJ2862" s="21">
        <v>-2.6542018957831832E-2</v>
      </c>
      <c r="AK2862" s="21">
        <v>7.6469406747588786E-2</v>
      </c>
      <c r="AL2862" s="21">
        <v>0.12490764095014488</v>
      </c>
      <c r="AM2862" s="21">
        <v>-6.7261635181953675E-2</v>
      </c>
      <c r="AN2862" s="21">
        <v>-0.12755868084629929</v>
      </c>
      <c r="AO2862" s="21">
        <v>-1.299193845810898</v>
      </c>
      <c r="AP2862" s="21">
        <v>-2.5644288164067581</v>
      </c>
      <c r="AQ2862" s="21">
        <v>39.821548019926581</v>
      </c>
      <c r="AR2862" s="21">
        <v>0.90325096790956849</v>
      </c>
      <c r="AS2862" s="21">
        <v>1.5257822114773454</v>
      </c>
      <c r="AT2862" s="21">
        <v>-1.0000000000000002</v>
      </c>
      <c r="AU2862" s="21">
        <v>-1.0000000000000002</v>
      </c>
      <c r="AV2862" s="21">
        <v>0.16399924553098549</v>
      </c>
      <c r="AW2862" s="21">
        <v>74.837119450582421</v>
      </c>
      <c r="AX2862" s="21">
        <v>72.182917554799218</v>
      </c>
      <c r="AY2862" s="21">
        <v>9.4117761397430277E-2</v>
      </c>
      <c r="AZ2862" s="21">
        <v>-12.02079410911546</v>
      </c>
      <c r="BA2862" s="26">
        <v>1366.3782053751945</v>
      </c>
      <c r="CU2862" t="e">
        <v>#N/A</v>
      </c>
      <c r="CV2862" t="e">
        <v>#N/A</v>
      </c>
    </row>
    <row r="2863" spans="1:100" x14ac:dyDescent="0.25">
      <c r="A2863">
        <v>6139</v>
      </c>
      <c r="B2863" t="s">
        <v>3113</v>
      </c>
      <c r="C2863" s="26">
        <v>3</v>
      </c>
      <c r="D2863" s="21">
        <v>-3.6729572008839743E-2</v>
      </c>
      <c r="E2863" s="21">
        <v>-0.28479469526736417</v>
      </c>
      <c r="F2863" s="21">
        <v>-3.0815490404765909E-2</v>
      </c>
      <c r="G2863" s="21">
        <v>-0.10949828775774431</v>
      </c>
      <c r="H2863" s="21">
        <v>-0.19710243492466145</v>
      </c>
      <c r="I2863" s="21">
        <v>0</v>
      </c>
      <c r="J2863" s="21">
        <v>-11.82614609547969</v>
      </c>
      <c r="K2863" s="21">
        <v>-0.19710243492466145</v>
      </c>
      <c r="L2863" s="21">
        <v>-0.99999999999999933</v>
      </c>
      <c r="M2863" s="21">
        <v>-0.99999999999999933</v>
      </c>
      <c r="N2863" s="21">
        <v>-3.9420486984932288</v>
      </c>
      <c r="O2863" s="21">
        <v>-11.972373955246272</v>
      </c>
      <c r="P2863" s="21">
        <v>-0.1765933981843269</v>
      </c>
      <c r="Q2863" s="21">
        <v>3.8558089201021311</v>
      </c>
      <c r="R2863" s="21">
        <v>1.259711252794701</v>
      </c>
      <c r="S2863" s="21">
        <v>0.33333333333333326</v>
      </c>
      <c r="T2863" s="21">
        <v>0.20711265394363382</v>
      </c>
      <c r="U2863" s="21">
        <v>-8.7590131369246149E-2</v>
      </c>
      <c r="V2863" s="21">
        <v>-1.2594849592216658E-2</v>
      </c>
      <c r="W2863" s="21">
        <v>25.494537649606627</v>
      </c>
      <c r="X2863" s="21">
        <v>0.1853981197816445</v>
      </c>
      <c r="Y2863" s="21">
        <v>-0.99999999999999933</v>
      </c>
      <c r="Z2863" s="21">
        <v>-0.99999999999999933</v>
      </c>
      <c r="AA2863" s="21">
        <v>30.424758207032728</v>
      </c>
      <c r="AB2863" s="21">
        <v>7.4695757503377425E-2</v>
      </c>
      <c r="AC2863" s="21">
        <v>0.10448177826076391</v>
      </c>
      <c r="AD2863" s="21">
        <v>-0.10576734967151345</v>
      </c>
      <c r="AE2863" s="21">
        <v>3.6705093046313935</v>
      </c>
      <c r="AF2863" s="21">
        <v>-0.99999999999999933</v>
      </c>
      <c r="AG2863" s="21">
        <v>-0.99999999999999933</v>
      </c>
      <c r="AH2863" s="21">
        <v>-0.99999999999999933</v>
      </c>
      <c r="AI2863" s="21">
        <v>0</v>
      </c>
      <c r="AJ2863" s="21">
        <v>-1.2594849592216658E-2</v>
      </c>
      <c r="AK2863" s="21">
        <v>-8.2627272036289223E-2</v>
      </c>
      <c r="AL2863" s="21">
        <v>0.37973125065201696</v>
      </c>
      <c r="AM2863" s="21">
        <v>9.3287983591336596E-2</v>
      </c>
      <c r="AN2863" s="21">
        <v>0.25907625127702838</v>
      </c>
      <c r="AO2863" s="21">
        <v>1.9190632296019681</v>
      </c>
      <c r="AP2863" s="21">
        <v>8.3755625351857965</v>
      </c>
      <c r="AQ2863" s="21">
        <v>13.668391554126934</v>
      </c>
      <c r="AR2863" s="21">
        <v>0.44026100631550413</v>
      </c>
      <c r="AS2863" s="21">
        <v>-1.1704315143016834E-2</v>
      </c>
      <c r="AT2863" s="21">
        <v>-0.99999999999999933</v>
      </c>
      <c r="AU2863" s="21">
        <v>-0.99999999999999933</v>
      </c>
      <c r="AV2863" s="21">
        <v>1.150212965036957</v>
      </c>
      <c r="AW2863" s="21">
        <v>26.827946786972241</v>
      </c>
      <c r="AX2863" s="21">
        <v>25.568461827750575</v>
      </c>
      <c r="AY2863" s="21">
        <v>5.6258923999208954E-2</v>
      </c>
      <c r="AZ2863" s="21">
        <v>-37.829888650090254</v>
      </c>
      <c r="BA2863" s="26">
        <v>1247.5852025743584</v>
      </c>
    </row>
    <row r="2864" spans="1:100" x14ac:dyDescent="0.25">
      <c r="A2864">
        <v>6140</v>
      </c>
      <c r="B2864" t="s">
        <v>3114</v>
      </c>
      <c r="C2864" s="26">
        <v>3</v>
      </c>
      <c r="D2864" s="21">
        <v>4.5359452324816019</v>
      </c>
      <c r="E2864" s="21">
        <v>6.7906368197987371E-2</v>
      </c>
      <c r="F2864" s="21">
        <v>0.15998834129431896</v>
      </c>
      <c r="G2864" s="21">
        <v>0.18270892557915894</v>
      </c>
      <c r="H2864" s="21">
        <v>6.3813246508076793E-2</v>
      </c>
      <c r="I2864" s="21">
        <v>0</v>
      </c>
      <c r="J2864" s="21">
        <v>3.8287947904846087</v>
      </c>
      <c r="K2864" s="21">
        <v>6.3813246508076793E-2</v>
      </c>
      <c r="L2864" s="21">
        <v>-0.99999999999999978</v>
      </c>
      <c r="M2864" s="21">
        <v>-0.99999999999999978</v>
      </c>
      <c r="N2864" s="21">
        <v>1.2762649301615363</v>
      </c>
      <c r="O2864" s="21">
        <v>8.5474489485453677</v>
      </c>
      <c r="P2864" s="21">
        <v>-2.7069021225396693E-2</v>
      </c>
      <c r="Q2864" s="21">
        <v>3.5774333268445679</v>
      </c>
      <c r="R2864" s="21">
        <v>1.1771127809797814</v>
      </c>
      <c r="S2864" s="21">
        <v>0.3390137946404666</v>
      </c>
      <c r="T2864" s="21">
        <v>0.2501500218415173</v>
      </c>
      <c r="U2864" s="21">
        <v>8.2469753399962778E-2</v>
      </c>
      <c r="V2864" s="21">
        <v>0</v>
      </c>
      <c r="W2864" s="21">
        <v>24.312812934954781</v>
      </c>
      <c r="X2864" s="21">
        <v>0.77204627208194176</v>
      </c>
      <c r="Y2864" s="21">
        <v>-0.99999999999999978</v>
      </c>
      <c r="Z2864" s="21">
        <v>-0.99999999999999978</v>
      </c>
      <c r="AA2864" s="21">
        <v>29.389701752395951</v>
      </c>
      <c r="AB2864" s="21">
        <v>-1.7838353176812649E-2</v>
      </c>
      <c r="AC2864" s="21">
        <v>-7.1036859941240732E-2</v>
      </c>
      <c r="AD2864" s="21">
        <v>0.16687073384728127</v>
      </c>
      <c r="AE2864" s="21">
        <v>3.8997760364613896</v>
      </c>
      <c r="AF2864" s="21">
        <v>-0.99999999999999978</v>
      </c>
      <c r="AG2864" s="21">
        <v>-0.99999999999999978</v>
      </c>
      <c r="AH2864" s="21">
        <v>-0.99999999999999978</v>
      </c>
      <c r="AI2864" s="21">
        <v>1.6550904226407394E-3</v>
      </c>
      <c r="AJ2864" s="21">
        <v>0</v>
      </c>
      <c r="AK2864" s="21">
        <v>-0.11762746108097201</v>
      </c>
      <c r="AL2864" s="21">
        <v>1.0023500924273305E-3</v>
      </c>
      <c r="AM2864" s="21">
        <v>0.57559440001715145</v>
      </c>
      <c r="AN2864" s="21">
        <v>-1.042420656165409E-2</v>
      </c>
      <c r="AO2864" s="21">
        <v>13.801722695023924</v>
      </c>
      <c r="AP2864" s="21">
        <v>-0.25559341357921617</v>
      </c>
      <c r="AQ2864" s="21">
        <v>28.141607725439396</v>
      </c>
      <c r="AR2864" s="21">
        <v>0.67163356988194634</v>
      </c>
      <c r="AS2864" s="21">
        <v>0.83585951859001884</v>
      </c>
      <c r="AT2864" s="21">
        <v>-0.99999999999999978</v>
      </c>
      <c r="AU2864" s="21">
        <v>-0.99999999999999978</v>
      </c>
      <c r="AV2864" s="21">
        <v>1.3598217065589404</v>
      </c>
      <c r="AW2864" s="21">
        <v>37.681557287362118</v>
      </c>
      <c r="AX2864" s="21">
        <v>37.71465909581493</v>
      </c>
      <c r="AY2864" s="21">
        <v>3.99359479313766E-2</v>
      </c>
      <c r="AZ2864" s="21">
        <v>-20.374463674893907</v>
      </c>
      <c r="BA2864" s="26">
        <v>1370.5227930916528</v>
      </c>
    </row>
    <row r="2865" spans="1:100" x14ac:dyDescent="0.25">
      <c r="A2865">
        <v>6141</v>
      </c>
      <c r="B2865" t="s">
        <v>3115</v>
      </c>
      <c r="C2865" s="26">
        <v>3</v>
      </c>
      <c r="D2865" s="21">
        <v>4.2583711985827737</v>
      </c>
      <c r="E2865" s="21">
        <v>0</v>
      </c>
      <c r="F2865" s="21">
        <v>-0.24399948343900371</v>
      </c>
      <c r="G2865" s="21">
        <v>-0.24399948343900371</v>
      </c>
      <c r="H2865" s="21">
        <v>3.9534021212686205E-2</v>
      </c>
      <c r="I2865" s="21">
        <v>0</v>
      </c>
      <c r="J2865" s="21">
        <v>2.3720412727611708</v>
      </c>
      <c r="K2865" s="21">
        <v>3.9534021212686205E-2</v>
      </c>
      <c r="L2865" s="21">
        <v>-0.99999999999999967</v>
      </c>
      <c r="M2865" s="21">
        <v>-0.99999999999999967</v>
      </c>
      <c r="N2865" s="21">
        <v>0.79068042425372442</v>
      </c>
      <c r="O2865" s="21">
        <v>6.3864129879049436</v>
      </c>
      <c r="P2865" s="21">
        <v>-0.46913587294897741</v>
      </c>
      <c r="Q2865" s="21">
        <v>-1.0380307750362368</v>
      </c>
      <c r="R2865" s="21">
        <v>-0.38592442511168373</v>
      </c>
      <c r="S2865" s="21">
        <v>0.33333333333333331</v>
      </c>
      <c r="T2865" s="21">
        <v>0.25954838008227349</v>
      </c>
      <c r="U2865" s="21">
        <v>4.9361450294641965E-2</v>
      </c>
      <c r="V2865" s="21">
        <v>0</v>
      </c>
      <c r="W2865" s="21">
        <v>24.10836569990251</v>
      </c>
      <c r="X2865" s="21">
        <v>0.67700854013042844</v>
      </c>
      <c r="Y2865" s="21">
        <v>-0.99999999999999967</v>
      </c>
      <c r="Z2865" s="21">
        <v>-0.99999999999999967</v>
      </c>
      <c r="AA2865" s="21">
        <v>25.063351131609707</v>
      </c>
      <c r="AB2865" s="21">
        <v>8.0658944908530691E-2</v>
      </c>
      <c r="AC2865" s="21">
        <v>-7.9589647303539179E-2</v>
      </c>
      <c r="AD2865" s="21">
        <v>2.5748899531386232E-2</v>
      </c>
      <c r="AE2865" s="21">
        <v>1.3409098568188926</v>
      </c>
      <c r="AF2865" s="21">
        <v>-0.99999999999999967</v>
      </c>
      <c r="AG2865" s="21">
        <v>-0.99999999999999967</v>
      </c>
      <c r="AH2865" s="21">
        <v>-0.99999999999999967</v>
      </c>
      <c r="AI2865" s="21">
        <v>0</v>
      </c>
      <c r="AJ2865" s="21">
        <v>0</v>
      </c>
      <c r="AK2865" s="21">
        <v>0.30152949245157407</v>
      </c>
      <c r="AL2865" s="21">
        <v>-6.8427037901386684E-2</v>
      </c>
      <c r="AM2865" s="21">
        <v>0.74192208506972646</v>
      </c>
      <c r="AN2865" s="21">
        <v>-7.6166485712426221E-2</v>
      </c>
      <c r="AO2865" s="21">
        <v>20.05569958900103</v>
      </c>
      <c r="AP2865" s="21">
        <v>-2.2462973323175897</v>
      </c>
      <c r="AQ2865" s="21">
        <v>26.480406972663676</v>
      </c>
      <c r="AR2865" s="21">
        <v>0.64224316371024859</v>
      </c>
      <c r="AS2865" s="21">
        <v>0.71654256134311489</v>
      </c>
      <c r="AT2865" s="21">
        <v>-0.99999999999999967</v>
      </c>
      <c r="AU2865" s="21">
        <v>-0.99999999999999967</v>
      </c>
      <c r="AV2865" s="21">
        <v>-0.62992390855068736</v>
      </c>
      <c r="AW2865" s="21">
        <v>29.203466787197065</v>
      </c>
      <c r="AX2865" s="21">
        <v>29.203466787197065</v>
      </c>
      <c r="AY2865" s="21">
        <v>-6.1208447989721741E-2</v>
      </c>
      <c r="AZ2865" s="21">
        <v>-42.588846399793482</v>
      </c>
      <c r="BA2865" s="26">
        <v>1274.3159567643218</v>
      </c>
    </row>
    <row r="2866" spans="1:100" x14ac:dyDescent="0.25">
      <c r="A2866">
        <v>6144</v>
      </c>
      <c r="B2866" t="s">
        <v>3116</v>
      </c>
      <c r="C2866" s="26">
        <v>3</v>
      </c>
      <c r="D2866" s="21">
        <v>4.7435415021755531</v>
      </c>
      <c r="E2866" s="21">
        <v>0</v>
      </c>
      <c r="F2866" s="21">
        <v>0.71219948313635495</v>
      </c>
      <c r="G2866" s="21">
        <v>0.71219948313635495</v>
      </c>
      <c r="H2866" s="21">
        <v>-0.12930518773499988</v>
      </c>
      <c r="I2866" s="21">
        <v>0</v>
      </c>
      <c r="J2866" s="21">
        <v>-7.7583112640999934</v>
      </c>
      <c r="K2866" s="21">
        <v>-0.12930518773499988</v>
      </c>
      <c r="L2866" s="21">
        <v>-1.0000000000000004</v>
      </c>
      <c r="M2866" s="21">
        <v>-1.0000000000000004</v>
      </c>
      <c r="N2866" s="21">
        <v>-2.5861037546999976</v>
      </c>
      <c r="O2866" s="21">
        <v>-2.3025702787880804</v>
      </c>
      <c r="P2866" s="21">
        <v>1.5818627737551263</v>
      </c>
      <c r="Q2866" s="21">
        <v>0.34853882303075107</v>
      </c>
      <c r="R2866" s="21">
        <v>0.20736146962151858</v>
      </c>
      <c r="S2866" s="21">
        <v>0.34049915375409395</v>
      </c>
      <c r="T2866" s="21">
        <v>0.38902575461848077</v>
      </c>
      <c r="U2866" s="21">
        <v>-9.8773573017687383E-2</v>
      </c>
      <c r="V2866" s="21">
        <v>0</v>
      </c>
      <c r="W2866" s="21">
        <v>30.402260923595488</v>
      </c>
      <c r="X2866" s="21">
        <v>0.50905898781008152</v>
      </c>
      <c r="Y2866" s="21">
        <v>-1.0000000000000004</v>
      </c>
      <c r="Z2866" s="21">
        <v>-1.0000000000000004</v>
      </c>
      <c r="AA2866" s="21">
        <v>37.044017061494245</v>
      </c>
      <c r="AB2866" s="21">
        <v>4.8601796411518197E-2</v>
      </c>
      <c r="AC2866" s="21">
        <v>0.20419503522496285</v>
      </c>
      <c r="AD2866" s="21">
        <v>-0.12410893827093661</v>
      </c>
      <c r="AE2866" s="21">
        <v>6.4343946682772195</v>
      </c>
      <c r="AF2866" s="21">
        <v>-1.0000000000000004</v>
      </c>
      <c r="AG2866" s="21">
        <v>-1.0000000000000004</v>
      </c>
      <c r="AH2866" s="21">
        <v>-1.0000000000000004</v>
      </c>
      <c r="AI2866" s="21">
        <v>-8.5717315458318077E-3</v>
      </c>
      <c r="AJ2866" s="21">
        <v>0</v>
      </c>
      <c r="AK2866" s="21">
        <v>0.39184787397844495</v>
      </c>
      <c r="AL2866" s="21">
        <v>0.3688925176637628</v>
      </c>
      <c r="AM2866" s="21">
        <v>-0.203574244674844</v>
      </c>
      <c r="AN2866" s="21">
        <v>-0.16640858301784311</v>
      </c>
      <c r="AO2866" s="21">
        <v>-3.1301167469788771</v>
      </c>
      <c r="AP2866" s="21">
        <v>-2.3157519871272627</v>
      </c>
      <c r="AQ2866" s="21">
        <v>22.643949659495487</v>
      </c>
      <c r="AR2866" s="21">
        <v>0.63075133535488748</v>
      </c>
      <c r="AS2866" s="21">
        <v>0.37975380007508153</v>
      </c>
      <c r="AT2866" s="21">
        <v>-1.0000000000000004</v>
      </c>
      <c r="AU2866" s="21">
        <v>-1.0000000000000004</v>
      </c>
      <c r="AV2866" s="21">
        <v>0.91956095275787331</v>
      </c>
      <c r="AW2866" s="21">
        <v>32.425694795578899</v>
      </c>
      <c r="AX2866" s="21">
        <v>32.254260164662263</v>
      </c>
      <c r="AY2866" s="21">
        <v>0.21961075626482557</v>
      </c>
      <c r="AZ2866" s="21">
        <v>14.317228052067199</v>
      </c>
      <c r="BA2866" s="26">
        <v>1441.0074234927538</v>
      </c>
      <c r="CU2866" t="e">
        <v>#N/A</v>
      </c>
      <c r="CV2866" t="e">
        <v>#N/A</v>
      </c>
    </row>
    <row r="2867" spans="1:100" x14ac:dyDescent="0.25">
      <c r="A2867">
        <v>6145</v>
      </c>
      <c r="B2867" t="s">
        <v>3117</v>
      </c>
      <c r="C2867" s="26">
        <v>3</v>
      </c>
      <c r="D2867" s="21">
        <v>3.0471988522213587</v>
      </c>
      <c r="E2867" s="21">
        <v>0.11318501077030654</v>
      </c>
      <c r="F2867" s="21">
        <v>-0.49733905088426028</v>
      </c>
      <c r="G2867" s="21">
        <v>-0.45954153652521451</v>
      </c>
      <c r="H2867" s="21">
        <v>-7.0663326170377697E-3</v>
      </c>
      <c r="I2867" s="21">
        <v>0</v>
      </c>
      <c r="J2867" s="21">
        <v>-0.42397995702226732</v>
      </c>
      <c r="K2867" s="21">
        <v>-7.0663326170377697E-3</v>
      </c>
      <c r="L2867" s="21">
        <v>-1.0000000000000007</v>
      </c>
      <c r="M2867" s="21">
        <v>-1.0000000000000007</v>
      </c>
      <c r="N2867" s="21">
        <v>-0.14132665234075409</v>
      </c>
      <c r="O2867" s="21">
        <v>2.1636773586738816</v>
      </c>
      <c r="P2867" s="21">
        <v>-0.4943338006696984</v>
      </c>
      <c r="Q2867" s="21">
        <v>2.068275757808105</v>
      </c>
      <c r="R2867" s="21">
        <v>0.52277849020169831</v>
      </c>
      <c r="S2867" s="21">
        <v>0.3333333333333332</v>
      </c>
      <c r="T2867" s="21">
        <v>0.33388390362829257</v>
      </c>
      <c r="U2867" s="21">
        <v>-0.11052593618478937</v>
      </c>
      <c r="V2867" s="21">
        <v>-1.026652081893667E-2</v>
      </c>
      <c r="W2867" s="21">
        <v>22.139644502997491</v>
      </c>
      <c r="X2867" s="21">
        <v>0.14735844386715102</v>
      </c>
      <c r="Y2867" s="21">
        <v>-1.0000000000000007</v>
      </c>
      <c r="Z2867" s="21">
        <v>-1.0000000000000007</v>
      </c>
      <c r="AA2867" s="21">
        <v>24.752044403120241</v>
      </c>
      <c r="AB2867" s="21">
        <v>-8.0966834048726399E-2</v>
      </c>
      <c r="AC2867" s="21">
        <v>4.3537409344685155E-2</v>
      </c>
      <c r="AD2867" s="21">
        <v>7.9221852902462378E-2</v>
      </c>
      <c r="AE2867" s="21">
        <v>2.0896214099210546</v>
      </c>
      <c r="AF2867" s="21">
        <v>-1.0000000000000007</v>
      </c>
      <c r="AG2867" s="21">
        <v>-1.0000000000000007</v>
      </c>
      <c r="AH2867" s="21">
        <v>-1.0000000000000007</v>
      </c>
      <c r="AI2867" s="21">
        <v>0</v>
      </c>
      <c r="AJ2867" s="21">
        <v>-1.026652081893667E-2</v>
      </c>
      <c r="AK2867" s="21">
        <v>0.58097923038040644</v>
      </c>
      <c r="AL2867" s="21">
        <v>0.10794157282885493</v>
      </c>
      <c r="AM2867" s="21">
        <v>0.39032594990307939</v>
      </c>
      <c r="AN2867" s="21">
        <v>7.9437761805128168E-2</v>
      </c>
      <c r="AO2867" s="21">
        <v>12.663044899479017</v>
      </c>
      <c r="AP2867" s="21">
        <v>2.5256519092724763</v>
      </c>
      <c r="AQ2867" s="21">
        <v>21.715664545975219</v>
      </c>
      <c r="AR2867" s="21">
        <v>0.54642477995790018</v>
      </c>
      <c r="AS2867" s="21">
        <v>0.14029211125011368</v>
      </c>
      <c r="AT2867" s="21">
        <v>-1.0000000000000007</v>
      </c>
      <c r="AU2867" s="21">
        <v>-1.0000000000000007</v>
      </c>
      <c r="AV2867" s="21">
        <v>6.3236953676483645E-2</v>
      </c>
      <c r="AW2867" s="21">
        <v>29.441373671066611</v>
      </c>
      <c r="AX2867" s="21">
        <v>28.414721589172952</v>
      </c>
      <c r="AY2867" s="21">
        <v>0.1870239449664273</v>
      </c>
      <c r="AZ2867" s="21">
        <v>-38.603002161399715</v>
      </c>
      <c r="BA2867" s="26">
        <v>1348.1206616018956</v>
      </c>
    </row>
    <row r="2868" spans="1:100" x14ac:dyDescent="0.25">
      <c r="A2868">
        <v>6146</v>
      </c>
      <c r="B2868" t="s">
        <v>3118</v>
      </c>
      <c r="C2868" s="26">
        <v>3</v>
      </c>
      <c r="D2868" s="21">
        <v>6.5588039454944633</v>
      </c>
      <c r="E2868" s="21">
        <v>7.6200891160273265</v>
      </c>
      <c r="F2868" s="21">
        <v>0.47252056445752161</v>
      </c>
      <c r="G2868" s="21">
        <v>2.7268237139243099</v>
      </c>
      <c r="H2868" s="21">
        <v>-4.61835401965211E-2</v>
      </c>
      <c r="I2868" s="21">
        <v>0</v>
      </c>
      <c r="J2868" s="21">
        <v>-2.7710124117912658</v>
      </c>
      <c r="K2868" s="21">
        <v>-4.61835401965211E-2</v>
      </c>
      <c r="L2868" s="21">
        <v>-0.99999999999999933</v>
      </c>
      <c r="M2868" s="21">
        <v>-0.99999999999999933</v>
      </c>
      <c r="N2868" s="21">
        <v>-0.92367080393042245</v>
      </c>
      <c r="O2868" s="21">
        <v>6.5146152476275034</v>
      </c>
      <c r="P2868" s="21">
        <v>6.5248580432206911</v>
      </c>
      <c r="Q2868" s="21">
        <v>-1.070348151227783</v>
      </c>
      <c r="R2868" s="21">
        <v>0.44957486805827146</v>
      </c>
      <c r="S2868" s="21">
        <v>0.33333333333333309</v>
      </c>
      <c r="T2868" s="21">
        <v>0.44293924009109409</v>
      </c>
      <c r="U2868" s="21">
        <v>0.21631360578743866</v>
      </c>
      <c r="V2868" s="21">
        <v>-1.6952152370634764E-2</v>
      </c>
      <c r="W2868" s="21">
        <v>40.872702681510084</v>
      </c>
      <c r="X2868" s="21">
        <v>1.6830684576755131</v>
      </c>
      <c r="Y2868" s="21">
        <v>-0.99999999999999933</v>
      </c>
      <c r="Z2868" s="21">
        <v>-0.99999999999999933</v>
      </c>
      <c r="AA2868" s="21">
        <v>91.616797839428287</v>
      </c>
      <c r="AB2868" s="21">
        <v>0.74739756870195739</v>
      </c>
      <c r="AC2868" s="21">
        <v>0.20275766530086931</v>
      </c>
      <c r="AD2868" s="21">
        <v>5.573517179437202E-2</v>
      </c>
      <c r="AE2868" s="21">
        <v>50.294520289859939</v>
      </c>
      <c r="AF2868" s="21">
        <v>-0.99999999999999933</v>
      </c>
      <c r="AG2868" s="21">
        <v>-0.99999999999999933</v>
      </c>
      <c r="AH2868" s="21">
        <v>-0.99999999999999933</v>
      </c>
      <c r="AI2868" s="21">
        <v>0</v>
      </c>
      <c r="AJ2868" s="21">
        <v>-1.6952152370634764E-2</v>
      </c>
      <c r="AK2868" s="21">
        <v>0.30049235071518127</v>
      </c>
      <c r="AL2868" s="21">
        <v>7.9087393029202424E-2</v>
      </c>
      <c r="AM2868" s="21">
        <v>-8.2468186460570615E-3</v>
      </c>
      <c r="AN2868" s="21">
        <v>7.5857955346108188E-2</v>
      </c>
      <c r="AO2868" s="21">
        <v>1.296291287424479</v>
      </c>
      <c r="AP2868" s="21">
        <v>2.2918858487987168</v>
      </c>
      <c r="AQ2868" s="21">
        <v>38.101690269718809</v>
      </c>
      <c r="AR2868" s="21">
        <v>0.97563402684123179</v>
      </c>
      <c r="AS2868" s="21">
        <v>1.636884917478993</v>
      </c>
      <c r="AT2868" s="21">
        <v>-0.99999999999999933</v>
      </c>
      <c r="AU2868" s="21">
        <v>-0.99999999999999933</v>
      </c>
      <c r="AV2868" s="21">
        <v>3.1763985819825815</v>
      </c>
      <c r="AW2868" s="21">
        <v>100.42329893585449</v>
      </c>
      <c r="AX2868" s="21">
        <v>98.728083698791011</v>
      </c>
      <c r="AY2868" s="21">
        <v>0.3632839543616152</v>
      </c>
      <c r="AZ2868" s="21">
        <v>37.886099323843638</v>
      </c>
      <c r="BA2868" s="26">
        <v>1450.9080701368771</v>
      </c>
      <c r="CU2868" t="e">
        <v>#N/A</v>
      </c>
      <c r="CV2868" t="e">
        <v>#N/A</v>
      </c>
    </row>
    <row r="2869" spans="1:100" x14ac:dyDescent="0.25">
      <c r="A2869">
        <v>6147</v>
      </c>
      <c r="B2869" t="s">
        <v>3119</v>
      </c>
      <c r="C2869" s="26">
        <v>2</v>
      </c>
      <c r="D2869" s="21">
        <v>2.9668922469559784</v>
      </c>
      <c r="E2869" s="21">
        <v>-0.16993563395735661</v>
      </c>
      <c r="F2869" s="21">
        <v>-0.34622101384363413</v>
      </c>
      <c r="G2869" s="21">
        <v>-0.34012636640136662</v>
      </c>
      <c r="H2869" s="21">
        <v>-1.8137663586724015E-2</v>
      </c>
      <c r="I2869" s="21">
        <v>0</v>
      </c>
      <c r="J2869" s="21">
        <v>-1.0882598152034406</v>
      </c>
      <c r="K2869" s="21">
        <v>-1.8137663586724015E-2</v>
      </c>
      <c r="L2869" s="21">
        <v>-1</v>
      </c>
      <c r="M2869" s="21">
        <v>-1</v>
      </c>
      <c r="N2869" s="21">
        <v>-0.36275327173448035</v>
      </c>
      <c r="O2869" s="21">
        <v>2.7144513860063499</v>
      </c>
      <c r="P2869" s="21">
        <v>-0.69285486897251869</v>
      </c>
      <c r="Q2869" s="21">
        <v>-1.3311226862843741</v>
      </c>
      <c r="R2869" s="21">
        <v>-0.43571267212796655</v>
      </c>
      <c r="S2869" s="21">
        <v>0.31146424477954726</v>
      </c>
      <c r="T2869" s="21">
        <v>0.20408358320664666</v>
      </c>
      <c r="U2869" s="21">
        <v>-2.1559627110863497E-2</v>
      </c>
      <c r="V2869" s="21">
        <v>-1.2481775630073334E-2</v>
      </c>
      <c r="W2869" s="21">
        <v>18.058101832711301</v>
      </c>
      <c r="X2869" s="21">
        <v>0.3434189489586344</v>
      </c>
      <c r="Y2869" s="21">
        <v>-1</v>
      </c>
      <c r="Z2869" s="21">
        <v>-1</v>
      </c>
      <c r="AA2869" s="21">
        <v>29.526643803420377</v>
      </c>
      <c r="AB2869" s="21">
        <v>6.1792366393679105E-3</v>
      </c>
      <c r="AC2869" s="21">
        <v>6.3506468268891142E-3</v>
      </c>
      <c r="AD2869" s="21">
        <v>2.7149660336670128E-3</v>
      </c>
      <c r="AE2869" s="21">
        <v>7.3728683383784563</v>
      </c>
      <c r="AF2869" s="21">
        <v>-1</v>
      </c>
      <c r="AG2869" s="21">
        <v>-1</v>
      </c>
      <c r="AH2869" s="21">
        <v>-1</v>
      </c>
      <c r="AI2869" s="21">
        <v>-7.1113244131750493E-3</v>
      </c>
      <c r="AJ2869" s="21">
        <v>-1.2481775630073334E-2</v>
      </c>
      <c r="AK2869" s="21">
        <v>0.22446361218522254</v>
      </c>
      <c r="AL2869" s="21">
        <v>-5.2635655195975226E-2</v>
      </c>
      <c r="AM2869" s="21">
        <v>0.25309242667694781</v>
      </c>
      <c r="AN2869" s="21">
        <v>-6.9651566461894063E-2</v>
      </c>
      <c r="AO2869" s="21">
        <v>6.8317437245857047</v>
      </c>
      <c r="AP2869" s="21">
        <v>-1.3865824342631239</v>
      </c>
      <c r="AQ2869" s="21">
        <v>22.846721719247796</v>
      </c>
      <c r="AR2869" s="21">
        <v>0.54836486095069548</v>
      </c>
      <c r="AS2869" s="21">
        <v>0.41479227605563462</v>
      </c>
      <c r="AT2869" s="21">
        <v>-1</v>
      </c>
      <c r="AU2869" s="21">
        <v>-1</v>
      </c>
      <c r="AV2869" s="21">
        <v>-0.52649191579894394</v>
      </c>
      <c r="AW2869" s="21">
        <v>39.470975256762429</v>
      </c>
      <c r="AX2869" s="21">
        <v>39.383815394594563</v>
      </c>
      <c r="AY2869" s="21">
        <v>4.8404884423550856E-2</v>
      </c>
      <c r="AZ2869" s="21">
        <v>-20.718579713157474</v>
      </c>
      <c r="BA2869" s="26">
        <v>1377.0387632082982</v>
      </c>
    </row>
    <row r="2870" spans="1:100" x14ac:dyDescent="0.25">
      <c r="A2870">
        <v>6149</v>
      </c>
      <c r="B2870" t="s">
        <v>3120</v>
      </c>
      <c r="C2870" s="26">
        <v>3</v>
      </c>
      <c r="D2870" s="21">
        <v>2.1328058028193979</v>
      </c>
      <c r="E2870" s="21">
        <v>-2.1336549264814948E-2</v>
      </c>
      <c r="F2870" s="21">
        <v>0.27296847290368931</v>
      </c>
      <c r="G2870" s="21">
        <v>0.27296847290368931</v>
      </c>
      <c r="H2870" s="21">
        <v>0.16519594727231648</v>
      </c>
      <c r="I2870" s="21">
        <v>0</v>
      </c>
      <c r="J2870" s="21">
        <v>9.9117568363389914</v>
      </c>
      <c r="K2870" s="21">
        <v>0.16519594727231648</v>
      </c>
      <c r="L2870" s="21">
        <v>-1.0000000000000002</v>
      </c>
      <c r="M2870" s="21">
        <v>-1.0000000000000002</v>
      </c>
      <c r="N2870" s="21">
        <v>3.30391894544633</v>
      </c>
      <c r="O2870" s="21">
        <v>12.317531112062081</v>
      </c>
      <c r="P2870" s="21">
        <v>-1.6343198404676604E-2</v>
      </c>
      <c r="Q2870" s="21">
        <v>1.3805861390319074</v>
      </c>
      <c r="R2870" s="21">
        <v>0.48552545718781975</v>
      </c>
      <c r="S2870" s="21">
        <v>0.3333333333333332</v>
      </c>
      <c r="T2870" s="21">
        <v>0.31897942005813734</v>
      </c>
      <c r="U2870" s="21">
        <v>0.25966933761084138</v>
      </c>
      <c r="V2870" s="21">
        <v>0</v>
      </c>
      <c r="W2870" s="21">
        <v>29.871445749199822</v>
      </c>
      <c r="X2870" s="21">
        <v>1.5195110849183784</v>
      </c>
      <c r="Y2870" s="21">
        <v>-1.0000000000000002</v>
      </c>
      <c r="Z2870" s="21">
        <v>-1.0000000000000002</v>
      </c>
      <c r="AA2870" s="21">
        <v>63.406022669256849</v>
      </c>
      <c r="AB2870" s="21">
        <v>0.23926026633866199</v>
      </c>
      <c r="AC2870" s="21">
        <v>0.21661186651935715</v>
      </c>
      <c r="AD2870" s="21">
        <v>0.20510889639936425</v>
      </c>
      <c r="AE2870" s="21">
        <v>33.049051462869173</v>
      </c>
      <c r="AF2870" s="21">
        <v>-1.0000000000000002</v>
      </c>
      <c r="AG2870" s="21">
        <v>-1.0000000000000002</v>
      </c>
      <c r="AH2870" s="21">
        <v>-1.0000000000000002</v>
      </c>
      <c r="AI2870" s="21">
        <v>1.357383834361401E-2</v>
      </c>
      <c r="AJ2870" s="21">
        <v>0</v>
      </c>
      <c r="AK2870" s="21">
        <v>0.14449794215017525</v>
      </c>
      <c r="AL2870" s="21">
        <v>-9.7979350690390793E-2</v>
      </c>
      <c r="AM2870" s="21">
        <v>4.2840481836754235E-2</v>
      </c>
      <c r="AN2870" s="21">
        <v>3.672673149545648E-3</v>
      </c>
      <c r="AO2870" s="21">
        <v>1.7935017566697333</v>
      </c>
      <c r="AP2870" s="21">
        <v>-0.39807992471331233</v>
      </c>
      <c r="AQ2870" s="21">
        <v>39.783202585538824</v>
      </c>
      <c r="AR2870" s="21">
        <v>0.91198209100231242</v>
      </c>
      <c r="AS2870" s="21">
        <v>1.6847070321906941</v>
      </c>
      <c r="AT2870" s="21">
        <v>-1.0000000000000002</v>
      </c>
      <c r="AU2870" s="21">
        <v>-1.0000000000000002</v>
      </c>
      <c r="AV2870" s="21">
        <v>0.75849393009150801</v>
      </c>
      <c r="AW2870" s="21">
        <v>75.325473856605583</v>
      </c>
      <c r="AX2870" s="21">
        <v>75.596950623477881</v>
      </c>
      <c r="AY2870" s="21">
        <v>0.16265292788017993</v>
      </c>
      <c r="AZ2870" s="21">
        <v>13.173647011168114</v>
      </c>
      <c r="BA2870" s="26">
        <v>1442.8670714232842</v>
      </c>
    </row>
    <row r="2871" spans="1:100" x14ac:dyDescent="0.25">
      <c r="A2871">
        <v>6150</v>
      </c>
      <c r="B2871" t="s">
        <v>3121</v>
      </c>
      <c r="C2871" s="26">
        <v>3</v>
      </c>
      <c r="D2871" s="21">
        <v>5.6253729288562786</v>
      </c>
      <c r="E2871" s="21">
        <v>0</v>
      </c>
      <c r="F2871" s="21">
        <v>-0.55257644277480489</v>
      </c>
      <c r="G2871" s="21">
        <v>-0.55257644277480489</v>
      </c>
      <c r="H2871" s="21">
        <v>0.58930656172927587</v>
      </c>
      <c r="I2871" s="21">
        <v>0</v>
      </c>
      <c r="J2871" s="21">
        <v>35.358393703756555</v>
      </c>
      <c r="K2871" s="21">
        <v>0.58930656172927587</v>
      </c>
      <c r="L2871" s="21">
        <v>-1.0000000000000002</v>
      </c>
      <c r="M2871" s="21">
        <v>-1.0000000000000002</v>
      </c>
      <c r="N2871" s="21">
        <v>11.786131234585522</v>
      </c>
      <c r="O2871" s="21">
        <v>40.431190189838034</v>
      </c>
      <c r="P2871" s="21">
        <v>-0.40341908636538076</v>
      </c>
      <c r="Q2871" s="21">
        <v>-0.47679756294185571</v>
      </c>
      <c r="R2871" s="21">
        <v>-0.25815921675093201</v>
      </c>
      <c r="S2871" s="21">
        <v>0.33333333333333331</v>
      </c>
      <c r="T2871" s="21">
        <v>0.33838603469704409</v>
      </c>
      <c r="U2871" s="21">
        <v>0.367315229824351</v>
      </c>
      <c r="V2871" s="21">
        <v>3.9995032696172564E-2</v>
      </c>
      <c r="W2871" s="21">
        <v>19.58892275286501</v>
      </c>
      <c r="X2871" s="21">
        <v>1.7966966231392527</v>
      </c>
      <c r="Y2871" s="21">
        <v>-1.0000000000000002</v>
      </c>
      <c r="Z2871" s="21">
        <v>-1.0000000000000002</v>
      </c>
      <c r="AA2871" s="21">
        <v>44.574647485872823</v>
      </c>
      <c r="AB2871" s="21">
        <v>2.279087450815338E-2</v>
      </c>
      <c r="AC2871" s="21">
        <v>0.29763214772066782</v>
      </c>
      <c r="AD2871" s="21">
        <v>0.1844546567663537</v>
      </c>
      <c r="AE2871" s="21">
        <v>25.243883949758761</v>
      </c>
      <c r="AF2871" s="21">
        <v>-1.0000000000000002</v>
      </c>
      <c r="AG2871" s="21">
        <v>-1.0000000000000002</v>
      </c>
      <c r="AH2871" s="21">
        <v>-1.0000000000000002</v>
      </c>
      <c r="AI2871" s="21">
        <v>0</v>
      </c>
      <c r="AJ2871" s="21">
        <v>3.9995032696172564E-2</v>
      </c>
      <c r="AK2871" s="21">
        <v>9.03505180721648E-3</v>
      </c>
      <c r="AL2871" s="21">
        <v>0.25478768090658993</v>
      </c>
      <c r="AM2871" s="21">
        <v>-0.13889052725309325</v>
      </c>
      <c r="AN2871" s="21">
        <v>-1.3830745658975536E-2</v>
      </c>
      <c r="AO2871" s="21">
        <v>-3.427087922291248</v>
      </c>
      <c r="AP2871" s="21">
        <v>0.92816976305856091</v>
      </c>
      <c r="AQ2871" s="21">
        <v>54.947316456621529</v>
      </c>
      <c r="AR2871" s="21">
        <v>1.0790296305509011</v>
      </c>
      <c r="AS2871" s="21">
        <v>2.3860031848685286</v>
      </c>
      <c r="AT2871" s="21">
        <v>-1.0000000000000002</v>
      </c>
      <c r="AU2871" s="21">
        <v>-1.0000000000000002</v>
      </c>
      <c r="AV2871" s="21">
        <v>-0.81073565952573678</v>
      </c>
      <c r="AW2871" s="21">
        <v>85.934007438769413</v>
      </c>
      <c r="AX2871" s="21">
        <v>89.933510708386663</v>
      </c>
      <c r="AY2871" s="21">
        <v>0.25974068603363792</v>
      </c>
      <c r="AZ2871" s="21">
        <v>17.005443049883578</v>
      </c>
      <c r="BA2871" s="26">
        <v>1465.90785413957</v>
      </c>
    </row>
    <row r="2872" spans="1:100" x14ac:dyDescent="0.25">
      <c r="A2872">
        <v>6152</v>
      </c>
      <c r="B2872" t="s">
        <v>3122</v>
      </c>
      <c r="C2872" s="26">
        <v>2</v>
      </c>
      <c r="D2872" s="21">
        <v>2.9968279629826156</v>
      </c>
      <c r="E2872" s="21">
        <v>-0.16328607083869262</v>
      </c>
      <c r="F2872" s="21">
        <v>-0.32966287530828819</v>
      </c>
      <c r="G2872" s="21">
        <v>-0.32349303580610445</v>
      </c>
      <c r="H2872" s="21">
        <v>-1.4696567402929253E-2</v>
      </c>
      <c r="I2872" s="21">
        <v>0</v>
      </c>
      <c r="J2872" s="21">
        <v>-0.88179404417575569</v>
      </c>
      <c r="K2872" s="21">
        <v>-1.4696567402929253E-2</v>
      </c>
      <c r="L2872" s="21">
        <v>-1</v>
      </c>
      <c r="M2872" s="21">
        <v>-1</v>
      </c>
      <c r="N2872" s="21">
        <v>-0.29393134805858523</v>
      </c>
      <c r="O2872" s="21">
        <v>2.9289153398302528</v>
      </c>
      <c r="P2872" s="21">
        <v>-0.65917838611346924</v>
      </c>
      <c r="Q2872" s="21">
        <v>-1.2524120028245338</v>
      </c>
      <c r="R2872" s="21">
        <v>-0.40986027384280715</v>
      </c>
      <c r="S2872" s="21">
        <v>0.31210748398833738</v>
      </c>
      <c r="T2872" s="21">
        <v>0.20679935206066696</v>
      </c>
      <c r="U2872" s="21">
        <v>-1.819674184704112E-2</v>
      </c>
      <c r="V2872" s="21">
        <v>-1.2037106217244398E-2</v>
      </c>
      <c r="W2872" s="21">
        <v>18.270347565465869</v>
      </c>
      <c r="X2872" s="21">
        <v>0.35899784657329875</v>
      </c>
      <c r="Y2872" s="21">
        <v>-1</v>
      </c>
      <c r="Z2872" s="21">
        <v>-1</v>
      </c>
      <c r="AA2872" s="21">
        <v>29.963623581901956</v>
      </c>
      <c r="AB2872" s="21">
        <v>9.9513394217350393E-3</v>
      </c>
      <c r="AC2872" s="21">
        <v>1.0124181113250613E-2</v>
      </c>
      <c r="AD2872" s="21">
        <v>6.456094855950778E-3</v>
      </c>
      <c r="AE2872" s="21">
        <v>7.7203789067581088</v>
      </c>
      <c r="AF2872" s="21">
        <v>-1</v>
      </c>
      <c r="AG2872" s="21">
        <v>-1</v>
      </c>
      <c r="AH2872" s="21">
        <v>-1</v>
      </c>
      <c r="AI2872" s="21">
        <v>-6.8674932293081069E-3</v>
      </c>
      <c r="AJ2872" s="21">
        <v>-1.2037106217244398E-2</v>
      </c>
      <c r="AK2872" s="21">
        <v>0.21991920101209006</v>
      </c>
      <c r="AL2872" s="21">
        <v>-4.8091244022842719E-2</v>
      </c>
      <c r="AM2872" s="21">
        <v>0.24779944477070592</v>
      </c>
      <c r="AN2872" s="21">
        <v>-6.4358584555652174E-2</v>
      </c>
      <c r="AO2872" s="21">
        <v>6.6969636741955245</v>
      </c>
      <c r="AP2872" s="21">
        <v>-1.2518023838729437</v>
      </c>
      <c r="AQ2872" s="21">
        <v>23.072672281926565</v>
      </c>
      <c r="AR2872" s="21">
        <v>0.55333847511176937</v>
      </c>
      <c r="AS2872" s="21">
        <v>0.43087632022112926</v>
      </c>
      <c r="AT2872" s="21">
        <v>-1</v>
      </c>
      <c r="AU2872" s="21">
        <v>-1</v>
      </c>
      <c r="AV2872" s="21">
        <v>-0.49218474228774756</v>
      </c>
      <c r="AW2872" s="21">
        <v>39.974562480602913</v>
      </c>
      <c r="AX2872" s="21">
        <v>39.893999932131237</v>
      </c>
      <c r="AY2872" s="21">
        <v>5.2283856530978709E-2</v>
      </c>
      <c r="AZ2872" s="21">
        <v>-20.039012812604216</v>
      </c>
      <c r="BA2872" s="26">
        <v>1392.0622347431547</v>
      </c>
    </row>
    <row r="2873" spans="1:100" x14ac:dyDescent="0.25">
      <c r="A2873">
        <v>6153</v>
      </c>
      <c r="B2873" t="s">
        <v>3123</v>
      </c>
      <c r="C2873" s="26">
        <v>3</v>
      </c>
      <c r="D2873" s="21">
        <v>4.5785199422848404</v>
      </c>
      <c r="E2873" s="21">
        <v>0</v>
      </c>
      <c r="F2873" s="21">
        <v>-3.3785715064240114E-2</v>
      </c>
      <c r="G2873" s="21">
        <v>-3.3785715064240114E-2</v>
      </c>
      <c r="H2873" s="21">
        <v>0.16851223201425364</v>
      </c>
      <c r="I2873" s="21">
        <v>0</v>
      </c>
      <c r="J2873" s="21">
        <v>10.110733920855218</v>
      </c>
      <c r="K2873" s="21">
        <v>0.16851223201425364</v>
      </c>
      <c r="L2873" s="21">
        <v>-0.99999999999999933</v>
      </c>
      <c r="M2873" s="21">
        <v>-0.99999999999999933</v>
      </c>
      <c r="N2873" s="21">
        <v>3.3702446402850716</v>
      </c>
      <c r="O2873" s="21">
        <v>14.655468148075816</v>
      </c>
      <c r="P2873" s="21">
        <v>-3.8861830990808831E-2</v>
      </c>
      <c r="Q2873" s="21">
        <v>0.84707854848116304</v>
      </c>
      <c r="R2873" s="21">
        <v>0.25592365790088861</v>
      </c>
      <c r="S2873" s="21">
        <v>0.33849191427465802</v>
      </c>
      <c r="T2873" s="21">
        <v>0.22586950290960123</v>
      </c>
      <c r="U2873" s="21">
        <v>2.1930474704701549E-2</v>
      </c>
      <c r="V2873" s="21">
        <v>-8.1471610498040654E-3</v>
      </c>
      <c r="W2873" s="21">
        <v>16.385299952996103</v>
      </c>
      <c r="X2873" s="21">
        <v>0.32606871997148679</v>
      </c>
      <c r="Y2873" s="21">
        <v>-0.99999999999999933</v>
      </c>
      <c r="Z2873" s="21">
        <v>-0.99999999999999933</v>
      </c>
      <c r="AA2873" s="21">
        <v>23.383468656152687</v>
      </c>
      <c r="AB2873" s="21">
        <v>0.21231291636928948</v>
      </c>
      <c r="AC2873" s="21">
        <v>2.9459264641005147E-2</v>
      </c>
      <c r="AD2873" s="21">
        <v>-0.10692728010518096</v>
      </c>
      <c r="AE2873" s="21">
        <v>6.7422450452556788</v>
      </c>
      <c r="AF2873" s="21">
        <v>-0.99999999999999933</v>
      </c>
      <c r="AG2873" s="21">
        <v>-0.99999999999999933</v>
      </c>
      <c r="AH2873" s="21">
        <v>-0.99999999999999933</v>
      </c>
      <c r="AI2873" s="21">
        <v>0</v>
      </c>
      <c r="AJ2873" s="21">
        <v>-8.1471610498040654E-3</v>
      </c>
      <c r="AK2873" s="21">
        <v>5.6306402004003595E-2</v>
      </c>
      <c r="AL2873" s="21">
        <v>0.31360085758447853</v>
      </c>
      <c r="AM2873" s="21">
        <v>-2.7858846920483106E-2</v>
      </c>
      <c r="AN2873" s="21">
        <v>-3.026923681956763E-2</v>
      </c>
      <c r="AO2873" s="21">
        <v>-0.41493916299206218</v>
      </c>
      <c r="AP2873" s="21">
        <v>0.81127336743320189</v>
      </c>
      <c r="AQ2873" s="21">
        <v>26.496033873851339</v>
      </c>
      <c r="AR2873" s="21">
        <v>0.57814473083915674</v>
      </c>
      <c r="AS2873" s="21">
        <v>0.49458095198574054</v>
      </c>
      <c r="AT2873" s="21">
        <v>-0.99999999999999933</v>
      </c>
      <c r="AU2873" s="21">
        <v>-0.99999999999999933</v>
      </c>
      <c r="AV2873" s="21">
        <v>0.22213794283664845</v>
      </c>
      <c r="AW2873" s="21">
        <v>38.850210171661715</v>
      </c>
      <c r="AX2873" s="21">
        <v>38.035494066681309</v>
      </c>
      <c r="AY2873" s="21">
        <v>0.1566817129937666</v>
      </c>
      <c r="AZ2873" s="21">
        <v>-3.1462198288367627</v>
      </c>
      <c r="BA2873" s="26">
        <v>1423.433907335022</v>
      </c>
    </row>
    <row r="2874" spans="1:100" x14ac:dyDescent="0.25">
      <c r="A2874">
        <v>6155</v>
      </c>
      <c r="B2874" t="s">
        <v>3124</v>
      </c>
      <c r="C2874" s="26">
        <v>2</v>
      </c>
      <c r="D2874" s="21">
        <v>3.3065183737012753</v>
      </c>
      <c r="E2874" s="21">
        <v>-9.4495134570914768E-2</v>
      </c>
      <c r="F2874" s="21">
        <v>-0.15836592957347281</v>
      </c>
      <c r="G2874" s="21">
        <v>-0.15141821457642729</v>
      </c>
      <c r="H2874" s="21">
        <v>2.0902196613056256E-2</v>
      </c>
      <c r="I2874" s="21">
        <v>0</v>
      </c>
      <c r="J2874" s="21">
        <v>1.2541317967833745</v>
      </c>
      <c r="K2874" s="21">
        <v>2.0902196613056256E-2</v>
      </c>
      <c r="L2874" s="21">
        <v>-1</v>
      </c>
      <c r="M2874" s="21">
        <v>-1</v>
      </c>
      <c r="N2874" s="21">
        <v>0.41804393226112513</v>
      </c>
      <c r="O2874" s="21">
        <v>5.1475838321747451</v>
      </c>
      <c r="P2874" s="21">
        <v>-0.31078906417780056</v>
      </c>
      <c r="Q2874" s="21">
        <v>-0.43813570935173574</v>
      </c>
      <c r="R2874" s="21">
        <v>-0.14241252561225454</v>
      </c>
      <c r="S2874" s="21">
        <v>0.31876191024569822</v>
      </c>
      <c r="T2874" s="21">
        <v>0.23489447332217706</v>
      </c>
      <c r="U2874" s="21">
        <v>1.6592916019374376E-2</v>
      </c>
      <c r="V2874" s="21">
        <v>-7.4369205069549794E-3</v>
      </c>
      <c r="W2874" s="21">
        <v>20.46606815860477</v>
      </c>
      <c r="X2874" s="21">
        <v>0.52016436741202932</v>
      </c>
      <c r="Y2874" s="21">
        <v>-1</v>
      </c>
      <c r="Z2874" s="21">
        <v>-1</v>
      </c>
      <c r="AA2874" s="21">
        <v>34.484258630460424</v>
      </c>
      <c r="AB2874" s="21">
        <v>4.8974426723365425E-2</v>
      </c>
      <c r="AC2874" s="21">
        <v>4.9162077583285821E-2</v>
      </c>
      <c r="AD2874" s="21">
        <v>4.5158750923824612E-2</v>
      </c>
      <c r="AE2874" s="21">
        <v>11.315438752823159</v>
      </c>
      <c r="AF2874" s="21">
        <v>-1</v>
      </c>
      <c r="AG2874" s="21">
        <v>-1</v>
      </c>
      <c r="AH2874" s="21">
        <v>-1</v>
      </c>
      <c r="AI2874" s="21">
        <v>-4.3450154168322343E-3</v>
      </c>
      <c r="AJ2874" s="21">
        <v>-7.4369205069549794E-3</v>
      </c>
      <c r="AK2874" s="21">
        <v>0.1729064433606749</v>
      </c>
      <c r="AL2874" s="21">
        <v>-1.0784863714275866E-3</v>
      </c>
      <c r="AM2874" s="21">
        <v>0.19304258714244971</v>
      </c>
      <c r="AN2874" s="21">
        <v>-9.6017269273959288E-3</v>
      </c>
      <c r="AO2874" s="21">
        <v>5.3026396124334561</v>
      </c>
      <c r="AP2874" s="21">
        <v>0.14252167788912518</v>
      </c>
      <c r="AQ2874" s="21">
        <v>25.410171825810426</v>
      </c>
      <c r="AR2874" s="21">
        <v>0.60479141550339244</v>
      </c>
      <c r="AS2874" s="21">
        <v>0.59726867372945569</v>
      </c>
      <c r="AT2874" s="21">
        <v>-1</v>
      </c>
      <c r="AU2874" s="21">
        <v>-1</v>
      </c>
      <c r="AV2874" s="21">
        <v>-0.137270811188695</v>
      </c>
      <c r="AW2874" s="21">
        <v>45.184263629727155</v>
      </c>
      <c r="AX2874" s="21">
        <v>45.171951487773043</v>
      </c>
      <c r="AY2874" s="21">
        <v>9.2412526379618554E-2</v>
      </c>
      <c r="AZ2874" s="21">
        <v>-13.008769996435078</v>
      </c>
      <c r="BA2874" s="26">
        <v>1395.4924598210935</v>
      </c>
    </row>
    <row r="2875" spans="1:100" x14ac:dyDescent="0.25">
      <c r="A2875">
        <v>6156</v>
      </c>
      <c r="B2875" t="s">
        <v>3125</v>
      </c>
      <c r="C2875" s="26">
        <v>2</v>
      </c>
      <c r="D2875" s="21">
        <v>2.3066558792311236</v>
      </c>
      <c r="E2875" s="21">
        <v>-0.31659267053925494</v>
      </c>
      <c r="F2875" s="21">
        <v>-0.71141305512081521</v>
      </c>
      <c r="G2875" s="21">
        <v>-0.70697677898580868</v>
      </c>
      <c r="H2875" s="21">
        <v>-9.403151704788433E-2</v>
      </c>
      <c r="I2875" s="21">
        <v>0</v>
      </c>
      <c r="J2875" s="21">
        <v>-5.6418910228730601</v>
      </c>
      <c r="K2875" s="21">
        <v>-9.403151704788433E-2</v>
      </c>
      <c r="L2875" s="21">
        <v>-1</v>
      </c>
      <c r="M2875" s="21">
        <v>-1</v>
      </c>
      <c r="N2875" s="21">
        <v>-1.8806303409576866</v>
      </c>
      <c r="O2875" s="21">
        <v>-2.0155808522273819</v>
      </c>
      <c r="P2875" s="21">
        <v>-1.435594367864828</v>
      </c>
      <c r="Q2875" s="21">
        <v>-3.0670977236753041</v>
      </c>
      <c r="R2875" s="21">
        <v>-1.0058909008892871</v>
      </c>
      <c r="S2875" s="21">
        <v>0.29727751484090503</v>
      </c>
      <c r="T2875" s="21">
        <v>0.14418692457442284</v>
      </c>
      <c r="U2875" s="21">
        <v>-9.5728527887643661E-2</v>
      </c>
      <c r="V2875" s="21">
        <v>-2.228902118595991E-2</v>
      </c>
      <c r="W2875" s="21">
        <v>13.376992767730675</v>
      </c>
      <c r="X2875" s="21">
        <v>-1.7579803559053531E-4</v>
      </c>
      <c r="Y2875" s="21">
        <v>-1</v>
      </c>
      <c r="Z2875" s="21">
        <v>-1</v>
      </c>
      <c r="AA2875" s="21">
        <v>19.888994199276279</v>
      </c>
      <c r="AB2875" s="21">
        <v>-7.7015013249254624E-2</v>
      </c>
      <c r="AC2875" s="21">
        <v>-7.687517508081515E-2</v>
      </c>
      <c r="AD2875" s="21">
        <v>-7.9796148870601089E-2</v>
      </c>
      <c r="AE2875" s="21">
        <v>-0.29152543155252175</v>
      </c>
      <c r="AF2875" s="21">
        <v>-1</v>
      </c>
      <c r="AG2875" s="21">
        <v>-1</v>
      </c>
      <c r="AH2875" s="21">
        <v>-1</v>
      </c>
      <c r="AI2875" s="21">
        <v>-1.2489054981941604E-2</v>
      </c>
      <c r="AJ2875" s="21">
        <v>-2.228902118595991E-2</v>
      </c>
      <c r="AK2875" s="21">
        <v>0.32469123071712869</v>
      </c>
      <c r="AL2875" s="21">
        <v>-0.15286327372788133</v>
      </c>
      <c r="AM2875" s="21">
        <v>0.36982987652117244</v>
      </c>
      <c r="AN2875" s="21">
        <v>-0.18638901630611865</v>
      </c>
      <c r="AO2875" s="21">
        <v>9.804336423962063</v>
      </c>
      <c r="AP2875" s="21">
        <v>-4.3591751336394831</v>
      </c>
      <c r="AQ2875" s="21">
        <v>17.863350730036231</v>
      </c>
      <c r="AR2875" s="21">
        <v>0.43867111100830575</v>
      </c>
      <c r="AS2875" s="21">
        <v>6.0056451841404401E-2</v>
      </c>
      <c r="AT2875" s="21">
        <v>-1</v>
      </c>
      <c r="AU2875" s="21">
        <v>-1</v>
      </c>
      <c r="AV2875" s="21">
        <v>-1.2831413844732054</v>
      </c>
      <c r="AW2875" s="21">
        <v>28.364289209726437</v>
      </c>
      <c r="AX2875" s="21">
        <v>28.131624679234037</v>
      </c>
      <c r="AY2875" s="21">
        <v>-3.7146383247325998E-2</v>
      </c>
      <c r="AZ2875" s="21">
        <v>-35.706521930677312</v>
      </c>
      <c r="BA2875" s="26">
        <v>1337.7106983156141</v>
      </c>
    </row>
    <row r="2876" spans="1:100" x14ac:dyDescent="0.25">
      <c r="A2876">
        <v>6157</v>
      </c>
      <c r="B2876" t="s">
        <v>3126</v>
      </c>
      <c r="C2876" s="26">
        <v>3</v>
      </c>
      <c r="D2876" s="21">
        <v>4.5333001832423934</v>
      </c>
      <c r="E2876" s="21">
        <v>-0.58135628097950209</v>
      </c>
      <c r="F2876" s="21">
        <v>3.8884645767136045E-2</v>
      </c>
      <c r="G2876" s="21">
        <v>-0.1396102725072407</v>
      </c>
      <c r="H2876" s="21">
        <v>-1.8979641400120404E-2</v>
      </c>
      <c r="I2876" s="21">
        <v>-1.3893796240896261E-2</v>
      </c>
      <c r="J2876" s="21">
        <v>-1.9724062584609969</v>
      </c>
      <c r="K2876" s="21">
        <v>-3.2873437641016669E-2</v>
      </c>
      <c r="L2876" s="21">
        <v>-0.99999999999999956</v>
      </c>
      <c r="M2876" s="21">
        <v>-0.99999999999999956</v>
      </c>
      <c r="N2876" s="21">
        <v>-0.65746875282033168</v>
      </c>
      <c r="O2876" s="21">
        <v>2.4212836522741519</v>
      </c>
      <c r="P2876" s="21">
        <v>1.713744658602582</v>
      </c>
      <c r="Q2876" s="21">
        <v>-0.49463620377074441</v>
      </c>
      <c r="R2876" s="21">
        <v>2.5494596482354023E-2</v>
      </c>
      <c r="S2876" s="21">
        <v>0.33452182118578117</v>
      </c>
      <c r="T2876" s="21">
        <v>0.30271331275912844</v>
      </c>
      <c r="U2876" s="21">
        <v>-3.3976255896504881E-2</v>
      </c>
      <c r="V2876" s="21">
        <v>-5.3125453066282351E-3</v>
      </c>
      <c r="W2876" s="21">
        <v>25.232790815311745</v>
      </c>
      <c r="X2876" s="21">
        <v>0.4717082555859331</v>
      </c>
      <c r="Y2876" s="21">
        <v>-0.99999999999999956</v>
      </c>
      <c r="Z2876" s="21">
        <v>-0.99999999999999956</v>
      </c>
      <c r="AA2876" s="21">
        <v>22.65501232928748</v>
      </c>
      <c r="AB2876" s="21">
        <v>-0.14938734846201726</v>
      </c>
      <c r="AC2876" s="21">
        <v>0.23134848422416404</v>
      </c>
      <c r="AD2876" s="21">
        <v>-0.13402659741227901</v>
      </c>
      <c r="AE2876" s="21">
        <v>-2.6032730825066213</v>
      </c>
      <c r="AF2876" s="21">
        <v>-0.99999999999999956</v>
      </c>
      <c r="AG2876" s="21">
        <v>-0.99999999999999956</v>
      </c>
      <c r="AH2876" s="21">
        <v>-0.99999999999999956</v>
      </c>
      <c r="AI2876" s="21">
        <v>0</v>
      </c>
      <c r="AJ2876" s="21">
        <v>-5.3125453066282351E-3</v>
      </c>
      <c r="AK2876" s="21">
        <v>6.1592320022407873E-2</v>
      </c>
      <c r="AL2876" s="21">
        <v>0.17042589301752498</v>
      </c>
      <c r="AM2876" s="21">
        <v>0.24014404752290031</v>
      </c>
      <c r="AN2876" s="21">
        <v>-0.10577238163495697</v>
      </c>
      <c r="AO2876" s="21">
        <v>6.3115627881845491</v>
      </c>
      <c r="AP2876" s="21">
        <v>-1.7921800757863005</v>
      </c>
      <c r="AQ2876" s="21">
        <v>23.260384556850735</v>
      </c>
      <c r="AR2876" s="21">
        <v>0.59794633274177733</v>
      </c>
      <c r="AS2876" s="21">
        <v>0.43883481794491636</v>
      </c>
      <c r="AT2876" s="21">
        <v>-0.99999999999999956</v>
      </c>
      <c r="AU2876" s="21">
        <v>-0.99999999999999956</v>
      </c>
      <c r="AV2876" s="21">
        <v>-0.1141156760248867</v>
      </c>
      <c r="AW2876" s="21">
        <v>23.284115905775316</v>
      </c>
      <c r="AX2876" s="21">
        <v>22.752861375112502</v>
      </c>
      <c r="AY2876" s="21">
        <v>-3.1659656366366869E-2</v>
      </c>
      <c r="AZ2876" s="21">
        <v>-47.661902290759095</v>
      </c>
      <c r="BA2876" s="26">
        <v>1345.4600545868216</v>
      </c>
    </row>
    <row r="2877" spans="1:100" x14ac:dyDescent="0.25">
      <c r="A2877">
        <v>6160</v>
      </c>
      <c r="B2877" t="s">
        <v>3127</v>
      </c>
      <c r="C2877" s="26">
        <v>3</v>
      </c>
      <c r="D2877" s="21">
        <v>6.5973893239135712</v>
      </c>
      <c r="E2877" s="21">
        <v>-0.35388711283929664</v>
      </c>
      <c r="F2877" s="21">
        <v>-0.60747171389728538</v>
      </c>
      <c r="G2877" s="21">
        <v>-0.71197528908201302</v>
      </c>
      <c r="H2877" s="21">
        <v>0.13043555280694899</v>
      </c>
      <c r="I2877" s="21">
        <v>0</v>
      </c>
      <c r="J2877" s="21">
        <v>7.8261331684169404</v>
      </c>
      <c r="K2877" s="21">
        <v>0.13043555280694899</v>
      </c>
      <c r="L2877" s="21">
        <v>-1.0000000000000016</v>
      </c>
      <c r="M2877" s="21">
        <v>-1.0000000000000016</v>
      </c>
      <c r="N2877" s="21">
        <v>2.608711056138981</v>
      </c>
      <c r="O2877" s="21">
        <v>13.711547203248509</v>
      </c>
      <c r="P2877" s="21">
        <v>3.5738740005040532</v>
      </c>
      <c r="Q2877" s="21">
        <v>-5.9176661704254432</v>
      </c>
      <c r="R2877" s="21">
        <v>-1.6903597247069813</v>
      </c>
      <c r="S2877" s="21">
        <v>0.33333333333333387</v>
      </c>
      <c r="T2877" s="21">
        <v>0.11869416168888544</v>
      </c>
      <c r="U2877" s="21">
        <v>-2.1658811591933804E-2</v>
      </c>
      <c r="V2877" s="21">
        <v>-7.5287221198562983E-3</v>
      </c>
      <c r="W2877" s="21">
        <v>11.696176340139179</v>
      </c>
      <c r="X2877" s="21">
        <v>0.12641442049883755</v>
      </c>
      <c r="Y2877" s="21">
        <v>-1.0000000000000016</v>
      </c>
      <c r="Z2877" s="21">
        <v>-1.0000000000000016</v>
      </c>
      <c r="AA2877" s="21">
        <v>28.102817571764412</v>
      </c>
      <c r="AB2877" s="21">
        <v>0.11768637168514284</v>
      </c>
      <c r="AC2877" s="21">
        <v>-4.4693135078914488E-2</v>
      </c>
      <c r="AD2877" s="21">
        <v>0.28894678252041606</v>
      </c>
      <c r="AE2877" s="21">
        <v>18.09700095633222</v>
      </c>
      <c r="AF2877" s="21">
        <v>-1.0000000000000016</v>
      </c>
      <c r="AG2877" s="21">
        <v>-1.0000000000000016</v>
      </c>
      <c r="AH2877" s="21">
        <v>-1.0000000000000016</v>
      </c>
      <c r="AI2877" s="21">
        <v>0</v>
      </c>
      <c r="AJ2877" s="21">
        <v>-7.5287221198562983E-3</v>
      </c>
      <c r="AK2877" s="21">
        <v>-0.21385742427312923</v>
      </c>
      <c r="AL2877" s="21">
        <v>9.4077476596052725E-3</v>
      </c>
      <c r="AM2877" s="21">
        <v>4.2406228452195639E-2</v>
      </c>
      <c r="AN2877" s="21">
        <v>2.5763251466870099E-2</v>
      </c>
      <c r="AO2877" s="21">
        <v>-9.131410060755428E-3</v>
      </c>
      <c r="AP2877" s="21">
        <v>0.69112002496977809</v>
      </c>
      <c r="AQ2877" s="21">
        <v>19.522309508556116</v>
      </c>
      <c r="AR2877" s="21">
        <v>0.42283996131042911</v>
      </c>
      <c r="AS2877" s="21">
        <v>0.25684997330578663</v>
      </c>
      <c r="AT2877" s="21">
        <v>-1.0000000000000016</v>
      </c>
      <c r="AU2877" s="21">
        <v>-1.0000000000000016</v>
      </c>
      <c r="AV2877" s="21">
        <v>-2.4023350137889947</v>
      </c>
      <c r="AW2877" s="21">
        <v>42.505484799982675</v>
      </c>
      <c r="AX2877" s="21">
        <v>41.752612587997042</v>
      </c>
      <c r="AY2877" s="21">
        <v>0.11029934472618669</v>
      </c>
      <c r="AZ2877" s="21">
        <v>-17.853342623737067</v>
      </c>
      <c r="BA2877" s="26">
        <v>1371.0492866261795</v>
      </c>
      <c r="CU2877" t="e">
        <v>#N/A</v>
      </c>
      <c r="CV2877" t="e">
        <v>#N/A</v>
      </c>
    </row>
    <row r="2878" spans="1:100" x14ac:dyDescent="0.25">
      <c r="A2878">
        <v>6161</v>
      </c>
      <c r="B2878" t="s">
        <v>3128</v>
      </c>
      <c r="C2878" s="26">
        <v>3</v>
      </c>
      <c r="D2878" s="21">
        <v>5.173633552917889</v>
      </c>
      <c r="E2878" s="21">
        <v>1.2356923513651565E-2</v>
      </c>
      <c r="F2878" s="21">
        <v>8.3850490241295844E-2</v>
      </c>
      <c r="G2878" s="21">
        <v>8.6670449137269373E-2</v>
      </c>
      <c r="H2878" s="21">
        <v>-5.2228082438894416E-2</v>
      </c>
      <c r="I2878" s="21">
        <v>0</v>
      </c>
      <c r="J2878" s="21">
        <v>-3.1336849463336658</v>
      </c>
      <c r="K2878" s="21">
        <v>-5.2228082438894416E-2</v>
      </c>
      <c r="L2878" s="21">
        <v>-1.0000000000000009</v>
      </c>
      <c r="M2878" s="21">
        <v>-1.0000000000000009</v>
      </c>
      <c r="N2878" s="21">
        <v>-1.0445616487778886</v>
      </c>
      <c r="O2878" s="21">
        <v>2.1266190557214952</v>
      </c>
      <c r="P2878" s="21">
        <v>7.0571960156727656</v>
      </c>
      <c r="Q2878" s="21">
        <v>2.5085098031491997</v>
      </c>
      <c r="R2878" s="21">
        <v>1.5721382090897411</v>
      </c>
      <c r="S2878" s="21">
        <v>0.33333333333333331</v>
      </c>
      <c r="T2878" s="21">
        <v>0.27003196580160416</v>
      </c>
      <c r="U2878" s="21">
        <v>5.8346418642835636E-2</v>
      </c>
      <c r="V2878" s="21">
        <v>-2.4593374094531925E-2</v>
      </c>
      <c r="W2878" s="21">
        <v>27.573857044885429</v>
      </c>
      <c r="X2878" s="21">
        <v>0.66989731233567595</v>
      </c>
      <c r="Y2878" s="21">
        <v>-1.0000000000000009</v>
      </c>
      <c r="Z2878" s="21">
        <v>-1.0000000000000009</v>
      </c>
      <c r="AA2878" s="21">
        <v>20.192065460711589</v>
      </c>
      <c r="AB2878" s="21">
        <v>5.3858151670773381E-2</v>
      </c>
      <c r="AC2878" s="21">
        <v>-0.17373380102965041</v>
      </c>
      <c r="AD2878" s="21">
        <v>-5.9202946506394634E-2</v>
      </c>
      <c r="AE2878" s="21">
        <v>-8.9539297932635833</v>
      </c>
      <c r="AF2878" s="21">
        <v>-1.0000000000000009</v>
      </c>
      <c r="AG2878" s="21">
        <v>-1.0000000000000009</v>
      </c>
      <c r="AH2878" s="21">
        <v>-1.0000000000000009</v>
      </c>
      <c r="AI2878" s="21">
        <v>-2.222927248062057E-3</v>
      </c>
      <c r="AJ2878" s="21">
        <v>-2.4593374094531925E-2</v>
      </c>
      <c r="AK2878" s="21">
        <v>0.21177048166353013</v>
      </c>
      <c r="AL2878" s="21">
        <v>0.18844239208834887</v>
      </c>
      <c r="AM2878" s="21">
        <v>-0.1668272439897816</v>
      </c>
      <c r="AN2878" s="21">
        <v>-0.19544405833186146</v>
      </c>
      <c r="AO2878" s="21">
        <v>-3.11182869142689</v>
      </c>
      <c r="AP2878" s="21">
        <v>-3.9438894978547898</v>
      </c>
      <c r="AQ2878" s="21">
        <v>24.440172098551756</v>
      </c>
      <c r="AR2878" s="21">
        <v>0.63711834368324138</v>
      </c>
      <c r="AS2878" s="21">
        <v>0.61766922989678164</v>
      </c>
      <c r="AT2878" s="21">
        <v>-1.0000000000000009</v>
      </c>
      <c r="AU2878" s="21">
        <v>-1.0000000000000009</v>
      </c>
      <c r="AV2878" s="21">
        <v>1.6588086582270101</v>
      </c>
      <c r="AW2878" s="21">
        <v>18.37479501857829</v>
      </c>
      <c r="AX2878" s="21">
        <v>15.870999064163849</v>
      </c>
      <c r="AY2878" s="21">
        <v>-0.12602739178783301</v>
      </c>
      <c r="AZ2878" s="21">
        <v>-73.059238204828091</v>
      </c>
      <c r="BA2878" s="26">
        <v>1329.7692597199502</v>
      </c>
    </row>
    <row r="2879" spans="1:100" x14ac:dyDescent="0.25">
      <c r="A2879">
        <v>6162</v>
      </c>
      <c r="B2879" t="s">
        <v>3129</v>
      </c>
      <c r="C2879" s="26">
        <v>2</v>
      </c>
      <c r="D2879" s="21">
        <v>3.4526782477579769</v>
      </c>
      <c r="E2879" s="21">
        <v>-6.2028922401771956E-2</v>
      </c>
      <c r="F2879" s="21">
        <v>-7.7521514801964037E-2</v>
      </c>
      <c r="G2879" s="21">
        <v>-7.0206677735827172E-2</v>
      </c>
      <c r="H2879" s="21">
        <v>3.7703203958025268E-2</v>
      </c>
      <c r="I2879" s="21">
        <v>0</v>
      </c>
      <c r="J2879" s="21">
        <v>2.262192237481516</v>
      </c>
      <c r="K2879" s="21">
        <v>3.7703203958025268E-2</v>
      </c>
      <c r="L2879" s="21">
        <v>-1</v>
      </c>
      <c r="M2879" s="21">
        <v>-1</v>
      </c>
      <c r="N2879" s="21">
        <v>0.75406407916050544</v>
      </c>
      <c r="O2879" s="21">
        <v>6.194695063879097</v>
      </c>
      <c r="P2879" s="21">
        <v>-0.14636505344187872</v>
      </c>
      <c r="Q2879" s="21">
        <v>-5.3834108843151318E-2</v>
      </c>
      <c r="R2879" s="21">
        <v>-1.6189278636623672E-2</v>
      </c>
      <c r="S2879" s="21">
        <v>0.32190249862051568</v>
      </c>
      <c r="T2879" s="21">
        <v>0.24815410049520095</v>
      </c>
      <c r="U2879" s="21">
        <v>3.3012061838036427E-2</v>
      </c>
      <c r="V2879" s="21">
        <v>-5.2658408067696501E-3</v>
      </c>
      <c r="W2879" s="21">
        <v>21.502349019262208</v>
      </c>
      <c r="X2879" s="21">
        <v>0.59622767958653922</v>
      </c>
      <c r="Y2879" s="21">
        <v>-1</v>
      </c>
      <c r="Z2879" s="21">
        <v>-1</v>
      </c>
      <c r="AA2879" s="21">
        <v>36.617794014459982</v>
      </c>
      <c r="AB2879" s="21">
        <v>6.739155985988815E-2</v>
      </c>
      <c r="AC2879" s="21">
        <v>6.7586199977835326E-2</v>
      </c>
      <c r="AD2879" s="21">
        <v>6.342465500336425E-2</v>
      </c>
      <c r="AE2879" s="21">
        <v>13.012144482612527</v>
      </c>
      <c r="AF2879" s="21">
        <v>-1</v>
      </c>
      <c r="AG2879" s="21">
        <v>-1</v>
      </c>
      <c r="AH2879" s="21">
        <v>-1</v>
      </c>
      <c r="AI2879" s="21">
        <v>-3.1545199199689766E-3</v>
      </c>
      <c r="AJ2879" s="21">
        <v>-5.2658408067696501E-3</v>
      </c>
      <c r="AK2879" s="21">
        <v>0.15071854699848691</v>
      </c>
      <c r="AL2879" s="21">
        <v>2.1109409990760414E-2</v>
      </c>
      <c r="AM2879" s="21">
        <v>0.16719982566942082</v>
      </c>
      <c r="AN2879" s="21">
        <v>1.6241034545632929E-2</v>
      </c>
      <c r="AO2879" s="21">
        <v>4.644581686815247</v>
      </c>
      <c r="AP2879" s="21">
        <v>0.80057960350733426</v>
      </c>
      <c r="AQ2879" s="21">
        <v>26.51336594198871</v>
      </c>
      <c r="AR2879" s="21">
        <v>0.62907487739694934</v>
      </c>
      <c r="AS2879" s="21">
        <v>0.67579834268607264</v>
      </c>
      <c r="AT2879" s="21">
        <v>-1</v>
      </c>
      <c r="AU2879" s="21">
        <v>-1</v>
      </c>
      <c r="AV2879" s="21">
        <v>3.0232520122172535E-2</v>
      </c>
      <c r="AW2879" s="21">
        <v>47.64300706341001</v>
      </c>
      <c r="AX2879" s="21">
        <v>47.662906028018021</v>
      </c>
      <c r="AY2879" s="21">
        <v>0.11135144449958718</v>
      </c>
      <c r="AZ2879" s="21">
        <v>-9.6908131949479781</v>
      </c>
      <c r="BA2879" s="26">
        <v>1357.1589276968523</v>
      </c>
    </row>
    <row r="2880" spans="1:100" x14ac:dyDescent="0.25">
      <c r="A2880">
        <v>6164</v>
      </c>
      <c r="B2880" t="s">
        <v>3130</v>
      </c>
      <c r="C2880" s="26">
        <v>3</v>
      </c>
      <c r="D2880" s="21">
        <v>4.2999300353517791</v>
      </c>
      <c r="E2880" s="21">
        <v>2.6656997852846476E-2</v>
      </c>
      <c r="F2880" s="21">
        <v>0.20727908379681026</v>
      </c>
      <c r="G2880" s="21">
        <v>0.20727908379681026</v>
      </c>
      <c r="H2880" s="21">
        <v>2.0033033811058584E-3</v>
      </c>
      <c r="I2880" s="21">
        <v>0</v>
      </c>
      <c r="J2880" s="21">
        <v>0.12019820286635019</v>
      </c>
      <c r="K2880" s="21">
        <v>2.0033033811058584E-3</v>
      </c>
      <c r="L2880" s="21">
        <v>-1.0000000000000002</v>
      </c>
      <c r="M2880" s="21">
        <v>-1.0000000000000002</v>
      </c>
      <c r="N2880" s="21">
        <v>4.0066067622116647E-2</v>
      </c>
      <c r="O2880" s="21">
        <v>4.6274073220149399</v>
      </c>
      <c r="P2880" s="21">
        <v>-4.6427834658285483E-2</v>
      </c>
      <c r="Q2880" s="21">
        <v>-0.18508113660058162</v>
      </c>
      <c r="R2880" s="21">
        <v>-5.7105738137040729E-3</v>
      </c>
      <c r="S2880" s="21">
        <v>0.33333333333333343</v>
      </c>
      <c r="T2880" s="21">
        <v>0.37037388448208042</v>
      </c>
      <c r="U2880" s="21">
        <v>8.1897030245758645E-2</v>
      </c>
      <c r="V2880" s="21">
        <v>-1.4024671454688973E-2</v>
      </c>
      <c r="W2880" s="21">
        <v>30.783050929015097</v>
      </c>
      <c r="X2880" s="21">
        <v>0.98923237156061017</v>
      </c>
      <c r="Y2880" s="21">
        <v>-1.0000000000000002</v>
      </c>
      <c r="Z2880" s="21">
        <v>-1.0000000000000002</v>
      </c>
      <c r="AA2880" s="21">
        <v>26.103063774978189</v>
      </c>
      <c r="AB2880" s="21">
        <v>-0.12043674849389445</v>
      </c>
      <c r="AC2880" s="21">
        <v>8.7823261711136094E-2</v>
      </c>
      <c r="AD2880" s="21">
        <v>-6.0872044821705967E-2</v>
      </c>
      <c r="AE2880" s="21">
        <v>-4.6742765802232089</v>
      </c>
      <c r="AF2880" s="21">
        <v>-1.0000000000000002</v>
      </c>
      <c r="AG2880" s="21">
        <v>-1.0000000000000002</v>
      </c>
      <c r="AH2880" s="21">
        <v>-1.0000000000000002</v>
      </c>
      <c r="AI2880" s="21">
        <v>0</v>
      </c>
      <c r="AJ2880" s="21">
        <v>-1.4024671454688973E-2</v>
      </c>
      <c r="AK2880" s="21">
        <v>5.6640267122338731E-2</v>
      </c>
      <c r="AL2880" s="21">
        <v>0.15722568591378996</v>
      </c>
      <c r="AM2880" s="21">
        <v>-2.4560958555738359E-2</v>
      </c>
      <c r="AN2880" s="21">
        <v>-0.29001206538435809</v>
      </c>
      <c r="AO2880" s="21">
        <v>-0.33082262828176551</v>
      </c>
      <c r="AP2880" s="21">
        <v>-6.4641732050400007</v>
      </c>
      <c r="AQ2880" s="21">
        <v>30.903249131881452</v>
      </c>
      <c r="AR2880" s="21">
        <v>0.77157957660648346</v>
      </c>
      <c r="AS2880" s="21">
        <v>0.99123567494171627</v>
      </c>
      <c r="AT2880" s="21">
        <v>-1.0000000000000002</v>
      </c>
      <c r="AU2880" s="21">
        <v>-1.0000000000000002</v>
      </c>
      <c r="AV2880" s="21">
        <v>0.2015685099831061</v>
      </c>
      <c r="AW2880" s="21">
        <v>24.266297891953116</v>
      </c>
      <c r="AX2880" s="21">
        <v>22.863830746484219</v>
      </c>
      <c r="AY2880" s="21">
        <v>-5.4970913604948872E-2</v>
      </c>
      <c r="AZ2880" s="21">
        <v>-42.798551020980945</v>
      </c>
      <c r="BA2880" s="26">
        <v>1361.3076118860151</v>
      </c>
    </row>
    <row r="2881" spans="1:100" x14ac:dyDescent="0.25">
      <c r="A2881">
        <v>6166</v>
      </c>
      <c r="B2881" t="s">
        <v>3131</v>
      </c>
      <c r="C2881" s="26">
        <v>2</v>
      </c>
      <c r="D2881" s="21">
        <v>5.7524938131324603</v>
      </c>
      <c r="E2881" s="21">
        <v>0.44882469304660311</v>
      </c>
      <c r="F2881" s="21">
        <v>1.1945597911314128</v>
      </c>
      <c r="G2881" s="21">
        <v>1.2076512687039669</v>
      </c>
      <c r="H2881" s="21">
        <v>0.30206589895419789</v>
      </c>
      <c r="I2881" s="21">
        <v>0</v>
      </c>
      <c r="J2881" s="21">
        <v>18.123953937251873</v>
      </c>
      <c r="K2881" s="21">
        <v>0.30206589895419789</v>
      </c>
      <c r="L2881" s="21">
        <v>-1</v>
      </c>
      <c r="M2881" s="21">
        <v>-1</v>
      </c>
      <c r="N2881" s="21">
        <v>6.0413179790839573</v>
      </c>
      <c r="O2881" s="21">
        <v>22.670918274210351</v>
      </c>
      <c r="P2881" s="21">
        <v>2.4408354463688702</v>
      </c>
      <c r="Q2881" s="21">
        <v>5.9931251428123158</v>
      </c>
      <c r="R2881" s="21">
        <v>1.9699248308627317</v>
      </c>
      <c r="S2881" s="21">
        <v>0.37131944068792155</v>
      </c>
      <c r="T2881" s="21">
        <v>0.45679342206271017</v>
      </c>
      <c r="U2881" s="21">
        <v>0.29136619198228741</v>
      </c>
      <c r="V2881" s="21">
        <v>2.8895948948315667E-2</v>
      </c>
      <c r="W2881" s="21">
        <v>37.808157086085487</v>
      </c>
      <c r="X2881" s="21">
        <v>1.7930786650014081</v>
      </c>
      <c r="Y2881" s="21">
        <v>-1</v>
      </c>
      <c r="Z2881" s="21">
        <v>-1</v>
      </c>
      <c r="AA2881" s="21">
        <v>70.188826536668358</v>
      </c>
      <c r="AB2881" s="21">
        <v>0.35718388302867721</v>
      </c>
      <c r="AC2881" s="21">
        <v>0.35748849864095322</v>
      </c>
      <c r="AD2881" s="21">
        <v>0.35083739936209157</v>
      </c>
      <c r="AE2881" s="21">
        <v>39.709692441061549</v>
      </c>
      <c r="AF2881" s="21">
        <v>-1</v>
      </c>
      <c r="AG2881" s="21">
        <v>-1</v>
      </c>
      <c r="AH2881" s="21">
        <v>-1</v>
      </c>
      <c r="AI2881" s="21">
        <v>1.5577844840636911E-2</v>
      </c>
      <c r="AJ2881" s="21">
        <v>2.8895948948315667E-2</v>
      </c>
      <c r="AK2881" s="21">
        <v>-0.198406476172236</v>
      </c>
      <c r="AL2881" s="21">
        <v>0.37023443316148336</v>
      </c>
      <c r="AM2881" s="21">
        <v>-0.23943424863797091</v>
      </c>
      <c r="AN2881" s="21">
        <v>0.42287510885302471</v>
      </c>
      <c r="AO2881" s="21">
        <v>-5.7099145114209797</v>
      </c>
      <c r="AP2881" s="21">
        <v>11.155075801743561</v>
      </c>
      <c r="AQ2881" s="21">
        <v>43.872049482124382</v>
      </c>
      <c r="AR2881" s="21">
        <v>1.0111734800703132</v>
      </c>
      <c r="AS2881" s="21">
        <v>1.9114572824308453</v>
      </c>
      <c r="AT2881" s="21">
        <v>-1</v>
      </c>
      <c r="AU2881" s="21">
        <v>-1</v>
      </c>
      <c r="AV2881" s="21">
        <v>2.6658859173833589</v>
      </c>
      <c r="AW2881" s="21">
        <v>86.331165879505164</v>
      </c>
      <c r="AX2881" s="21">
        <v>86.85790439038135</v>
      </c>
      <c r="AY2881" s="21">
        <v>0.40935401849441361</v>
      </c>
      <c r="AZ2881" s="21">
        <v>42.517008866665918</v>
      </c>
      <c r="BA2881" s="26">
        <v>1511.955349197588</v>
      </c>
    </row>
    <row r="2882" spans="1:100" x14ac:dyDescent="0.25">
      <c r="A2882">
        <v>6167</v>
      </c>
      <c r="B2882" t="s">
        <v>3132</v>
      </c>
      <c r="C2882" s="26">
        <v>3</v>
      </c>
      <c r="D2882" s="21">
        <v>6.3077295410434147</v>
      </c>
      <c r="E2882" s="21">
        <v>0</v>
      </c>
      <c r="F2882" s="21">
        <v>-4.0009793770512198E-2</v>
      </c>
      <c r="G2882" s="21">
        <v>-4.0009793770512198E-2</v>
      </c>
      <c r="H2882" s="21">
        <v>-4.7553199144089731E-2</v>
      </c>
      <c r="I2882" s="21">
        <v>0</v>
      </c>
      <c r="J2882" s="21">
        <v>-2.8531919486453834</v>
      </c>
      <c r="K2882" s="21">
        <v>-4.7553199144089731E-2</v>
      </c>
      <c r="L2882" s="21">
        <v>-1</v>
      </c>
      <c r="M2882" s="21">
        <v>-1</v>
      </c>
      <c r="N2882" s="21">
        <v>-0.95106398288179395</v>
      </c>
      <c r="O2882" s="21">
        <v>3.4145277986275184</v>
      </c>
      <c r="P2882" s="21">
        <v>0.9463013507880913</v>
      </c>
      <c r="Q2882" s="21">
        <v>1.0086863373565613</v>
      </c>
      <c r="R2882" s="21">
        <v>0.5230788823443252</v>
      </c>
      <c r="S2882" s="21">
        <v>0.33333333333333331</v>
      </c>
      <c r="T2882" s="21">
        <v>0.28652601690006524</v>
      </c>
      <c r="U2882" s="21">
        <v>-0.18440709372169645</v>
      </c>
      <c r="V2882" s="21">
        <v>0</v>
      </c>
      <c r="W2882" s="21">
        <v>19.320218226231656</v>
      </c>
      <c r="X2882" s="21">
        <v>9.6511693420695127E-3</v>
      </c>
      <c r="Y2882" s="21">
        <v>-1</v>
      </c>
      <c r="Z2882" s="21">
        <v>-1</v>
      </c>
      <c r="AA2882" s="21">
        <v>27.77068619642305</v>
      </c>
      <c r="AB2882" s="21">
        <v>-0.12092266379648679</v>
      </c>
      <c r="AC2882" s="21">
        <v>0.36344441825491558</v>
      </c>
      <c r="AD2882" s="21">
        <v>-8.3973972701487598E-2</v>
      </c>
      <c r="AE2882" s="21">
        <v>7.9273890878470574</v>
      </c>
      <c r="AF2882" s="21">
        <v>-1</v>
      </c>
      <c r="AG2882" s="21">
        <v>-1</v>
      </c>
      <c r="AH2882" s="21">
        <v>-1</v>
      </c>
      <c r="AI2882" s="21">
        <v>0</v>
      </c>
      <c r="AJ2882" s="21">
        <v>0</v>
      </c>
      <c r="AK2882" s="21">
        <v>0.10379823122182989</v>
      </c>
      <c r="AL2882" s="21">
        <v>3.5574424219164631E-2</v>
      </c>
      <c r="AM2882" s="21">
        <v>6.1726342090418197E-2</v>
      </c>
      <c r="AN2882" s="21">
        <v>-1.5492379032718679E-2</v>
      </c>
      <c r="AO2882" s="21">
        <v>2.0621497083696054</v>
      </c>
      <c r="AP2882" s="21">
        <v>-0.20943735472214395</v>
      </c>
      <c r="AQ2882" s="21">
        <v>16.467026277586275</v>
      </c>
      <c r="AR2882" s="21">
        <v>0.43545225651170216</v>
      </c>
      <c r="AS2882" s="21">
        <v>-3.7902029802020135E-2</v>
      </c>
      <c r="AT2882" s="21">
        <v>-1</v>
      </c>
      <c r="AU2882" s="21">
        <v>-1</v>
      </c>
      <c r="AV2882" s="21">
        <v>0.48306908857381403</v>
      </c>
      <c r="AW2882" s="21">
        <v>30.975776640328448</v>
      </c>
      <c r="AX2882" s="21">
        <v>30.975776640328448</v>
      </c>
      <c r="AY2882" s="21">
        <v>-0.1937136061490129</v>
      </c>
      <c r="AZ2882" s="21">
        <v>-52.489380182343098</v>
      </c>
      <c r="BA2882" s="26">
        <v>1416.4742274529026</v>
      </c>
      <c r="CU2882" t="e">
        <v>#N/A</v>
      </c>
      <c r="CV2882" t="e">
        <v>#N/A</v>
      </c>
    </row>
    <row r="2883" spans="1:100" x14ac:dyDescent="0.25">
      <c r="A2883">
        <v>6168</v>
      </c>
      <c r="B2883" t="s">
        <v>3133</v>
      </c>
      <c r="C2883" s="26">
        <v>3</v>
      </c>
      <c r="D2883" s="21">
        <v>5.9993661017738473</v>
      </c>
      <c r="E2883" s="21">
        <v>0</v>
      </c>
      <c r="F2883" s="21">
        <v>0.38630533296401393</v>
      </c>
      <c r="G2883" s="21">
        <v>0.38630533296401393</v>
      </c>
      <c r="H2883" s="21">
        <v>0.29039802001601184</v>
      </c>
      <c r="I2883" s="21">
        <v>0</v>
      </c>
      <c r="J2883" s="21">
        <v>17.423881200960707</v>
      </c>
      <c r="K2883" s="21">
        <v>0.29039802001601184</v>
      </c>
      <c r="L2883" s="21">
        <v>-0.99999999999999967</v>
      </c>
      <c r="M2883" s="21">
        <v>-0.99999999999999967</v>
      </c>
      <c r="N2883" s="21">
        <v>5.8079604003202361</v>
      </c>
      <c r="O2883" s="21">
        <v>23.809552635698559</v>
      </c>
      <c r="P2883" s="21">
        <v>0</v>
      </c>
      <c r="Q2883" s="21">
        <v>1.7941141227908202</v>
      </c>
      <c r="R2883" s="21">
        <v>0.55947170137712565</v>
      </c>
      <c r="S2883" s="21">
        <v>0.33333333333333331</v>
      </c>
      <c r="T2883" s="21">
        <v>0.33302263520202874</v>
      </c>
      <c r="U2883" s="21">
        <v>4.2409051359094549E-2</v>
      </c>
      <c r="V2883" s="21">
        <v>0</v>
      </c>
      <c r="W2883" s="21">
        <v>16.734679995137782</v>
      </c>
      <c r="X2883" s="21">
        <v>0.54528345582442395</v>
      </c>
      <c r="Y2883" s="21">
        <v>-0.99999999999999967</v>
      </c>
      <c r="Z2883" s="21">
        <v>-0.99999999999999967</v>
      </c>
      <c r="AA2883" s="21">
        <v>70.906822512678659</v>
      </c>
      <c r="AB2883" s="21">
        <v>0.44561393974422714</v>
      </c>
      <c r="AC2883" s="21">
        <v>0.46022890147882578</v>
      </c>
      <c r="AD2883" s="21">
        <v>0.16641057510022311</v>
      </c>
      <c r="AE2883" s="21">
        <v>53.612670816163792</v>
      </c>
      <c r="AF2883" s="21">
        <v>-0.99999999999999967</v>
      </c>
      <c r="AG2883" s="21">
        <v>-0.99999999999999967</v>
      </c>
      <c r="AH2883" s="21">
        <v>-0.99999999999999967</v>
      </c>
      <c r="AI2883" s="21">
        <v>6.079512726250768E-2</v>
      </c>
      <c r="AJ2883" s="21">
        <v>0</v>
      </c>
      <c r="AK2883" s="21">
        <v>6.545326746097159E-2</v>
      </c>
      <c r="AL2883" s="21">
        <v>0.4813560745290863</v>
      </c>
      <c r="AM2883" s="21">
        <v>0.22178484163516304</v>
      </c>
      <c r="AN2883" s="21">
        <v>-0.16177156959888117</v>
      </c>
      <c r="AO2883" s="21">
        <v>5.8718873781839322</v>
      </c>
      <c r="AP2883" s="21">
        <v>-1.6375088673265972</v>
      </c>
      <c r="AQ2883" s="21">
        <v>34.158561196098489</v>
      </c>
      <c r="AR2883" s="21">
        <v>0.70876501989445684</v>
      </c>
      <c r="AS2883" s="21">
        <v>0.83568147584043573</v>
      </c>
      <c r="AT2883" s="21">
        <v>-0.99999999999999967</v>
      </c>
      <c r="AU2883" s="21">
        <v>-0.99999999999999967</v>
      </c>
      <c r="AV2883" s="21">
        <v>0.94577703434114013</v>
      </c>
      <c r="AW2883" s="21">
        <v>93.078866281050693</v>
      </c>
      <c r="AX2883" s="21">
        <v>94.294768826300867</v>
      </c>
      <c r="AY2883" s="21">
        <v>-7.0409866867255727E-2</v>
      </c>
      <c r="AZ2883" s="21">
        <v>8.2222727927480062</v>
      </c>
      <c r="BA2883" s="26">
        <v>1424.3443834758721</v>
      </c>
      <c r="CU2883" t="e">
        <v>#N/A</v>
      </c>
      <c r="CV2883" t="e">
        <v>#N/A</v>
      </c>
    </row>
    <row r="2884" spans="1:100" x14ac:dyDescent="0.25">
      <c r="A2884">
        <v>6169</v>
      </c>
      <c r="B2884" t="s">
        <v>3134</v>
      </c>
      <c r="C2884" s="26">
        <v>2</v>
      </c>
      <c r="D2884" s="21">
        <v>3.8380740737672898</v>
      </c>
      <c r="E2884" s="21">
        <v>2.3578312395559207E-2</v>
      </c>
      <c r="F2884" s="21">
        <v>0.1356498512120623</v>
      </c>
      <c r="G2884" s="21">
        <v>0.14393271944254479</v>
      </c>
      <c r="H2884" s="21">
        <v>8.2004269112138164E-2</v>
      </c>
      <c r="I2884" s="21">
        <v>0</v>
      </c>
      <c r="J2884" s="21">
        <v>4.9202561467282893</v>
      </c>
      <c r="K2884" s="21">
        <v>8.2004269112138164E-2</v>
      </c>
      <c r="L2884" s="21">
        <v>-1</v>
      </c>
      <c r="M2884" s="21">
        <v>-1</v>
      </c>
      <c r="N2884" s="21">
        <v>1.640085382242763</v>
      </c>
      <c r="O2884" s="21">
        <v>8.9557284916294062</v>
      </c>
      <c r="P2884" s="21">
        <v>0.2871898318664618</v>
      </c>
      <c r="Q2884" s="21">
        <v>0.95949621673751717</v>
      </c>
      <c r="R2884" s="21">
        <v>0.31663744855991854</v>
      </c>
      <c r="S2884" s="21">
        <v>0.33018363363571462</v>
      </c>
      <c r="T2884" s="21">
        <v>0.28311721879222829</v>
      </c>
      <c r="U2884" s="21">
        <v>7.6306230678766115E-2</v>
      </c>
      <c r="V2884" s="21">
        <v>4.5888398370447908E-4</v>
      </c>
      <c r="W2884" s="21">
        <v>24.234824815702609</v>
      </c>
      <c r="X2884" s="21">
        <v>0.79679218618379555</v>
      </c>
      <c r="Y2884" s="21">
        <v>-1</v>
      </c>
      <c r="Z2884" s="21">
        <v>-1</v>
      </c>
      <c r="AA2884" s="21">
        <v>42.243521574389447</v>
      </c>
      <c r="AB2884" s="21">
        <v>0.11595404175639069</v>
      </c>
      <c r="AC2884" s="21">
        <v>0.11616711122020187</v>
      </c>
      <c r="AD2884" s="21">
        <v>0.11158837460133063</v>
      </c>
      <c r="AE2884" s="21">
        <v>17.486035216626366</v>
      </c>
      <c r="AF2884" s="21">
        <v>-1</v>
      </c>
      <c r="AG2884" s="21">
        <v>-1</v>
      </c>
      <c r="AH2884" s="21">
        <v>-1</v>
      </c>
      <c r="AI2884" s="21">
        <v>-1.5409419668530424E-5</v>
      </c>
      <c r="AJ2884" s="21">
        <v>4.5888398370447908E-4</v>
      </c>
      <c r="AK2884" s="21">
        <v>9.2213278701682444E-2</v>
      </c>
      <c r="AL2884" s="21">
        <v>7.9614678287564883E-2</v>
      </c>
      <c r="AM2884" s="21">
        <v>9.9057372287203085E-2</v>
      </c>
      <c r="AN2884" s="21">
        <v>8.4383487927850678E-2</v>
      </c>
      <c r="AO2884" s="21">
        <v>2.9094079297058393</v>
      </c>
      <c r="AP2884" s="21">
        <v>2.5357533606167415</v>
      </c>
      <c r="AQ2884" s="21">
        <v>29.422279283609438</v>
      </c>
      <c r="AR2884" s="21">
        <v>0.69310575396436092</v>
      </c>
      <c r="AS2884" s="21">
        <v>0.88286616365335302</v>
      </c>
      <c r="AT2884" s="21">
        <v>-1</v>
      </c>
      <c r="AU2884" s="21">
        <v>-1</v>
      </c>
      <c r="AV2884" s="21">
        <v>0.47190698889477017</v>
      </c>
      <c r="AW2884" s="21">
        <v>54.126246479732771</v>
      </c>
      <c r="AX2884" s="21">
        <v>54.23108001410764</v>
      </c>
      <c r="AY2884" s="21">
        <v>0.16128977428862676</v>
      </c>
      <c r="AZ2884" s="21">
        <v>-0.94199132830989596</v>
      </c>
      <c r="BA2884" s="26">
        <v>1393.711992861975</v>
      </c>
    </row>
    <row r="2885" spans="1:100" x14ac:dyDescent="0.25">
      <c r="A2885">
        <v>6170</v>
      </c>
      <c r="B2885" t="s">
        <v>3135</v>
      </c>
      <c r="C2885" s="26">
        <v>3</v>
      </c>
      <c r="D2885" s="21">
        <v>3.1978926390617115</v>
      </c>
      <c r="E2885" s="21">
        <v>-3.9788515742307545E-2</v>
      </c>
      <c r="F2885" s="21">
        <v>-8.237851464389212E-2</v>
      </c>
      <c r="G2885" s="21">
        <v>-9.3542350698448587E-2</v>
      </c>
      <c r="H2885" s="21">
        <v>-2.2836192472590267E-2</v>
      </c>
      <c r="I2885" s="21">
        <v>0</v>
      </c>
      <c r="J2885" s="21">
        <v>-1.370171548355416</v>
      </c>
      <c r="K2885" s="21">
        <v>-2.2836192472590267E-2</v>
      </c>
      <c r="L2885" s="21">
        <v>-0.99999999999999967</v>
      </c>
      <c r="M2885" s="21">
        <v>-0.99999999999999967</v>
      </c>
      <c r="N2885" s="21">
        <v>-0.45672384945180533</v>
      </c>
      <c r="O2885" s="21">
        <v>1.7341787400078468</v>
      </c>
      <c r="P2885" s="21">
        <v>1.306170660166031</v>
      </c>
      <c r="Q2885" s="21">
        <v>-7.446899430142373E-2</v>
      </c>
      <c r="R2885" s="21">
        <v>-1.8057986289127869E-2</v>
      </c>
      <c r="S2885" s="21">
        <v>0.34962859194061602</v>
      </c>
      <c r="T2885" s="21">
        <v>0.41537365502453155</v>
      </c>
      <c r="U2885" s="21">
        <v>-7.3840231575789447E-3</v>
      </c>
      <c r="V2885" s="21">
        <v>0</v>
      </c>
      <c r="W2885" s="21">
        <v>31.21817665120636</v>
      </c>
      <c r="X2885" s="21">
        <v>0.8369397110625475</v>
      </c>
      <c r="Y2885" s="21">
        <v>-0.99999999999999967</v>
      </c>
      <c r="Z2885" s="21">
        <v>-0.99999999999999967</v>
      </c>
      <c r="AA2885" s="21">
        <v>31.599435262950344</v>
      </c>
      <c r="AB2885" s="21">
        <v>-4.8552409340444178E-2</v>
      </c>
      <c r="AC2885" s="21">
        <v>2.7175319407219501E-2</v>
      </c>
      <c r="AD2885" s="21">
        <v>2.9363421893887305E-2</v>
      </c>
      <c r="AE2885" s="21">
        <v>0.39931659803313146</v>
      </c>
      <c r="AF2885" s="21">
        <v>-0.99999999999999967</v>
      </c>
      <c r="AG2885" s="21">
        <v>-0.99999999999999967</v>
      </c>
      <c r="AH2885" s="21">
        <v>-0.99999999999999967</v>
      </c>
      <c r="AI2885" s="21">
        <v>0</v>
      </c>
      <c r="AJ2885" s="21">
        <v>0</v>
      </c>
      <c r="AK2885" s="21">
        <v>0.33558958950085654</v>
      </c>
      <c r="AL2885" s="21">
        <v>0.3832758531405393</v>
      </c>
      <c r="AM2885" s="21">
        <v>5.4368887078462991E-2</v>
      </c>
      <c r="AN2885" s="21">
        <v>6.1765492502836021E-2</v>
      </c>
      <c r="AO2885" s="21">
        <v>3.0371701244658573</v>
      </c>
      <c r="AP2885" s="21">
        <v>3.460516578273598</v>
      </c>
      <c r="AQ2885" s="21">
        <v>29.848005102850948</v>
      </c>
      <c r="AR2885" s="21">
        <v>0.7576182238075686</v>
      </c>
      <c r="AS2885" s="21">
        <v>0.814103518589957</v>
      </c>
      <c r="AT2885" s="21">
        <v>-0.99999999999999967</v>
      </c>
      <c r="AU2885" s="21">
        <v>-0.99999999999999967</v>
      </c>
      <c r="AV2885" s="21">
        <v>-0.11160033698757642</v>
      </c>
      <c r="AW2885" s="21">
        <v>36.794130581231805</v>
      </c>
      <c r="AX2885" s="21">
        <v>36.794130581231805</v>
      </c>
      <c r="AY2885" s="21">
        <v>0.32830553150117209</v>
      </c>
      <c r="AZ2885" s="21">
        <v>9.2099554137205555</v>
      </c>
      <c r="BA2885" s="26">
        <v>1419.7092103142281</v>
      </c>
      <c r="CU2885" t="e">
        <v>#N/A</v>
      </c>
      <c r="CV2885" t="e">
        <v>#N/A</v>
      </c>
    </row>
    <row r="2886" spans="1:100" x14ac:dyDescent="0.25">
      <c r="A2886">
        <v>6171</v>
      </c>
      <c r="B2886" t="s">
        <v>3136</v>
      </c>
      <c r="C2886" s="26">
        <v>3</v>
      </c>
      <c r="D2886" s="21">
        <v>4.737764168839119</v>
      </c>
      <c r="E2886" s="21">
        <v>0</v>
      </c>
      <c r="F2886" s="21">
        <v>1.3602989196424406E-2</v>
      </c>
      <c r="G2886" s="21">
        <v>1.3602989196424406E-2</v>
      </c>
      <c r="H2886" s="21">
        <v>2.1825810870631075E-2</v>
      </c>
      <c r="I2886" s="21">
        <v>0</v>
      </c>
      <c r="J2886" s="21">
        <v>1.3095486522378676</v>
      </c>
      <c r="K2886" s="21">
        <v>2.1825810870631075E-2</v>
      </c>
      <c r="L2886" s="21">
        <v>-1.0000000000000004</v>
      </c>
      <c r="M2886" s="21">
        <v>-1.0000000000000004</v>
      </c>
      <c r="N2886" s="21">
        <v>0.43651621741262125</v>
      </c>
      <c r="O2886" s="21">
        <v>6.0609158102733982</v>
      </c>
      <c r="P2886" s="21">
        <v>1.0680145758761108</v>
      </c>
      <c r="Q2886" s="21">
        <v>1.7948918973214525</v>
      </c>
      <c r="R2886" s="21">
        <v>0.64141226941631302</v>
      </c>
      <c r="S2886" s="21">
        <v>0.3333333333333332</v>
      </c>
      <c r="T2886" s="21">
        <v>6.6314840050333598E-2</v>
      </c>
      <c r="U2886" s="21">
        <v>-1.3755508468634863E-2</v>
      </c>
      <c r="V2886" s="21">
        <v>0</v>
      </c>
      <c r="W2886" s="21">
        <v>14.562674161776039</v>
      </c>
      <c r="X2886" s="21">
        <v>5.578183535549644E-2</v>
      </c>
      <c r="Y2886" s="21">
        <v>-1.0000000000000004</v>
      </c>
      <c r="Z2886" s="21">
        <v>-1.0000000000000004</v>
      </c>
      <c r="AA2886" s="21">
        <v>3.3022034270490952</v>
      </c>
      <c r="AB2886" s="21">
        <v>0.26364116030770024</v>
      </c>
      <c r="AC2886" s="21">
        <v>-0.22432858383012391</v>
      </c>
      <c r="AD2886" s="21">
        <v>-0.27735023656044144</v>
      </c>
      <c r="AE2886" s="21">
        <v>-11.901883004143247</v>
      </c>
      <c r="AF2886" s="21">
        <v>-1.0000000000000004</v>
      </c>
      <c r="AG2886" s="21">
        <v>-1.0000000000000004</v>
      </c>
      <c r="AH2886" s="21">
        <v>-1.0000000000000004</v>
      </c>
      <c r="AI2886" s="21">
        <v>0</v>
      </c>
      <c r="AJ2886" s="21">
        <v>0</v>
      </c>
      <c r="AK2886" s="21">
        <v>8.8291160776028527E-2</v>
      </c>
      <c r="AL2886" s="21">
        <v>0.11598127469993555</v>
      </c>
      <c r="AM2886" s="21">
        <v>0.31844535253676964</v>
      </c>
      <c r="AN2886" s="21">
        <v>5.890465169417599E-2</v>
      </c>
      <c r="AO2886" s="21">
        <v>8.4025896172993839</v>
      </c>
      <c r="AP2886" s="21">
        <v>2.0525226658540774</v>
      </c>
      <c r="AQ2886" s="21">
        <v>15.872222814013892</v>
      </c>
      <c r="AR2886" s="21">
        <v>0.38589266491503216</v>
      </c>
      <c r="AS2886" s="21">
        <v>7.7607646226127661E-2</v>
      </c>
      <c r="AT2886" s="21">
        <v>-1.0000000000000004</v>
      </c>
      <c r="AU2886" s="21">
        <v>-1.0000000000000004</v>
      </c>
      <c r="AV2886" s="21">
        <v>0.65501525861273746</v>
      </c>
      <c r="AW2886" s="21">
        <v>11.41564190317658</v>
      </c>
      <c r="AX2886" s="21">
        <v>11.41564190317658</v>
      </c>
      <c r="AY2886" s="21">
        <v>-0.19128589103073382</v>
      </c>
      <c r="AZ2886" s="21">
        <v>-51.693187452764526</v>
      </c>
      <c r="BA2886" s="26">
        <v>1338.531163919446</v>
      </c>
    </row>
    <row r="2887" spans="1:100" x14ac:dyDescent="0.25">
      <c r="A2887">
        <v>6172</v>
      </c>
      <c r="B2887" t="s">
        <v>3137</v>
      </c>
      <c r="C2887" s="26">
        <v>3</v>
      </c>
      <c r="D2887" s="21">
        <v>4.8723434737943041</v>
      </c>
      <c r="E2887" s="21">
        <v>-1.5959291077090085E-2</v>
      </c>
      <c r="F2887" s="21">
        <v>0.19518759062494073</v>
      </c>
      <c r="G2887" s="21">
        <v>0.19518759062494073</v>
      </c>
      <c r="H2887" s="21">
        <v>4.8884500092670383E-2</v>
      </c>
      <c r="I2887" s="21">
        <v>0</v>
      </c>
      <c r="J2887" s="21">
        <v>2.9330700055602255</v>
      </c>
      <c r="K2887" s="21">
        <v>4.8884500092670383E-2</v>
      </c>
      <c r="L2887" s="21">
        <v>-1.0000000000000002</v>
      </c>
      <c r="M2887" s="21">
        <v>-1.0000000000000002</v>
      </c>
      <c r="N2887" s="21">
        <v>0.97769000185340871</v>
      </c>
      <c r="O2887" s="21">
        <v>8.0006010699794743</v>
      </c>
      <c r="P2887" s="21">
        <v>5.4780305758609212E-2</v>
      </c>
      <c r="Q2887" s="21">
        <v>-0.90362559516618257</v>
      </c>
      <c r="R2887" s="21">
        <v>-0.33250963565266056</v>
      </c>
      <c r="S2887" s="21">
        <v>0.33327731689195128</v>
      </c>
      <c r="T2887" s="21">
        <v>0.16557084285240484</v>
      </c>
      <c r="U2887" s="21">
        <v>-0.10158324696968148</v>
      </c>
      <c r="V2887" s="21">
        <v>3.1667877049201699E-3</v>
      </c>
      <c r="W2887" s="21">
        <v>14.061888015476976</v>
      </c>
      <c r="X2887" s="21">
        <v>-1.2448261177064535E-2</v>
      </c>
      <c r="Y2887" s="21">
        <v>-1.0000000000000002</v>
      </c>
      <c r="Z2887" s="21">
        <v>-1.0000000000000002</v>
      </c>
      <c r="AA2887" s="21">
        <v>4.7911018496383813</v>
      </c>
      <c r="AB2887" s="21">
        <v>-5.4853033599659068E-2</v>
      </c>
      <c r="AC2887" s="21">
        <v>-0.40652257916849632</v>
      </c>
      <c r="AD2887" s="21">
        <v>0.28261008216443662</v>
      </c>
      <c r="AE2887" s="21">
        <v>-8.9382765301859326</v>
      </c>
      <c r="AF2887" s="21">
        <v>-1.0000000000000002</v>
      </c>
      <c r="AG2887" s="21">
        <v>-1.0000000000000002</v>
      </c>
      <c r="AH2887" s="21">
        <v>-1.0000000000000002</v>
      </c>
      <c r="AI2887" s="21">
        <v>0</v>
      </c>
      <c r="AJ2887" s="21">
        <v>3.1667877049201699E-3</v>
      </c>
      <c r="AK2887" s="21">
        <v>-2.0052949286352983E-2</v>
      </c>
      <c r="AL2887" s="21">
        <v>-4.2868096391832082E-2</v>
      </c>
      <c r="AM2887" s="21">
        <v>-7.3580777714148768E-2</v>
      </c>
      <c r="AN2887" s="21">
        <v>-7.1327395111432004E-2</v>
      </c>
      <c r="AO2887" s="21">
        <v>-1.9397841892854846</v>
      </c>
      <c r="AP2887" s="21">
        <v>-1.9975253597449596</v>
      </c>
      <c r="AQ2887" s="21">
        <v>16.99495802103721</v>
      </c>
      <c r="AR2887" s="21">
        <v>0.40043170047959498</v>
      </c>
      <c r="AS2887" s="21">
        <v>3.6436238915605809E-2</v>
      </c>
      <c r="AT2887" s="21">
        <v>-1.0000000000000002</v>
      </c>
      <c r="AU2887" s="21">
        <v>-1.0000000000000002</v>
      </c>
      <c r="AV2887" s="21">
        <v>-0.13732204502771972</v>
      </c>
      <c r="AW2887" s="21">
        <v>10.794177559872905</v>
      </c>
      <c r="AX2887" s="21">
        <v>11.110856330364919</v>
      </c>
      <c r="AY2887" s="21">
        <v>-0.18479566668093905</v>
      </c>
      <c r="AZ2887" s="21">
        <v>-37.948358261697173</v>
      </c>
      <c r="BA2887" s="26">
        <v>1348.7447292568238</v>
      </c>
      <c r="CU2887" t="e">
        <v>#N/A</v>
      </c>
      <c r="CV2887" t="e">
        <v>#N/A</v>
      </c>
    </row>
    <row r="2888" spans="1:100" x14ac:dyDescent="0.25">
      <c r="A2888">
        <v>6173</v>
      </c>
      <c r="B2888" t="s">
        <v>3138</v>
      </c>
      <c r="C2888" s="26">
        <v>2</v>
      </c>
      <c r="D2888" s="21">
        <v>3.1389702519530074</v>
      </c>
      <c r="E2888" s="21">
        <v>-0.13171227713023564</v>
      </c>
      <c r="F2888" s="21">
        <v>-0.25104067998786794</v>
      </c>
      <c r="G2888" s="21">
        <v>-0.24451380972352071</v>
      </c>
      <c r="H2888" s="21">
        <v>1.6426204653895438E-3</v>
      </c>
      <c r="I2888" s="21">
        <v>0</v>
      </c>
      <c r="J2888" s="21">
        <v>9.8557227923372182E-2</v>
      </c>
      <c r="K2888" s="21">
        <v>1.6426204653895438E-3</v>
      </c>
      <c r="L2888" s="21">
        <v>-1</v>
      </c>
      <c r="M2888" s="21">
        <v>-1</v>
      </c>
      <c r="N2888" s="21">
        <v>3.2852409307790875E-2</v>
      </c>
      <c r="O2888" s="21">
        <v>3.9472439901636687</v>
      </c>
      <c r="P2888" s="21">
        <v>-0.49927399786372723</v>
      </c>
      <c r="Q2888" s="21">
        <v>-0.87867393344111488</v>
      </c>
      <c r="R2888" s="21">
        <v>-0.28710660179577913</v>
      </c>
      <c r="S2888" s="21">
        <v>0.31516174510611294</v>
      </c>
      <c r="T2888" s="21">
        <v>0.21969450382124148</v>
      </c>
      <c r="U2888" s="21">
        <v>-2.2289190457032981E-3</v>
      </c>
      <c r="V2888" s="21">
        <v>-9.9257043012727485E-3</v>
      </c>
      <c r="W2888" s="21">
        <v>19.278143545728632</v>
      </c>
      <c r="X2888" s="21">
        <v>0.43297036036295861</v>
      </c>
      <c r="Y2888" s="21">
        <v>-1</v>
      </c>
      <c r="Z2888" s="21">
        <v>-1</v>
      </c>
      <c r="AA2888" s="21">
        <v>32.038513185072873</v>
      </c>
      <c r="AB2888" s="21">
        <v>2.7862229651992199E-2</v>
      </c>
      <c r="AC2888" s="21">
        <v>2.8041868483561036E-2</v>
      </c>
      <c r="AD2888" s="21">
        <v>2.4219912954016085E-2</v>
      </c>
      <c r="AE2888" s="21">
        <v>9.3704462573079486</v>
      </c>
      <c r="AF2888" s="21">
        <v>-1</v>
      </c>
      <c r="AG2888" s="21">
        <v>-1</v>
      </c>
      <c r="AH2888" s="21">
        <v>-1</v>
      </c>
      <c r="AI2888" s="21">
        <v>-5.7097216040572531E-3</v>
      </c>
      <c r="AJ2888" s="21">
        <v>-9.9257043012727485E-3</v>
      </c>
      <c r="AK2888" s="21">
        <v>0.19834119681145884</v>
      </c>
      <c r="AL2888" s="21">
        <v>-2.6513239822211501E-2</v>
      </c>
      <c r="AM2888" s="21">
        <v>0.22266703895276491</v>
      </c>
      <c r="AN2888" s="21">
        <v>-3.9226178737711129E-2</v>
      </c>
      <c r="AO2888" s="21">
        <v>6.0569941858105469</v>
      </c>
      <c r="AP2888" s="21">
        <v>-0.61183289548796616</v>
      </c>
      <c r="AQ2888" s="21">
        <v>24.14554223248096</v>
      </c>
      <c r="AR2888" s="21">
        <v>0.57695444276330421</v>
      </c>
      <c r="AS2888" s="21">
        <v>0.50724739654848228</v>
      </c>
      <c r="AT2888" s="21">
        <v>-1</v>
      </c>
      <c r="AU2888" s="21">
        <v>-1</v>
      </c>
      <c r="AV2888" s="21">
        <v>-0.32928567661493524</v>
      </c>
      <c r="AW2888" s="21">
        <v>42.365720942596525</v>
      </c>
      <c r="AX2888" s="21">
        <v>42.316484094468791</v>
      </c>
      <c r="AY2888" s="21">
        <v>7.0702189124442927E-2</v>
      </c>
      <c r="AZ2888" s="21">
        <v>-16.812258701655171</v>
      </c>
      <c r="BA2888" s="26">
        <v>1395.1041481523084</v>
      </c>
    </row>
    <row r="2889" spans="1:100" x14ac:dyDescent="0.25">
      <c r="A2889">
        <v>6174</v>
      </c>
      <c r="B2889" t="s">
        <v>3139</v>
      </c>
      <c r="C2889" s="26">
        <v>3</v>
      </c>
      <c r="D2889" s="21">
        <v>5.6230485132599339</v>
      </c>
      <c r="E2889" s="21">
        <v>-0.16376398936497474</v>
      </c>
      <c r="F2889" s="21">
        <v>-0.22379742673482789</v>
      </c>
      <c r="G2889" s="21">
        <v>-0.26364358752187578</v>
      </c>
      <c r="H2889" s="21">
        <v>0.19132889512914239</v>
      </c>
      <c r="I2889" s="21">
        <v>0</v>
      </c>
      <c r="J2889" s="21">
        <v>11.479733707748537</v>
      </c>
      <c r="K2889" s="21">
        <v>0.19132889512914239</v>
      </c>
      <c r="L2889" s="21">
        <v>-0.99999999999999989</v>
      </c>
      <c r="M2889" s="21">
        <v>-0.99999999999999989</v>
      </c>
      <c r="N2889" s="21">
        <v>3.826577902582847</v>
      </c>
      <c r="O2889" s="21">
        <v>16.839138633486602</v>
      </c>
      <c r="P2889" s="21">
        <v>3.4614262679169699E-3</v>
      </c>
      <c r="Q2889" s="21">
        <v>-0.38196166266221315</v>
      </c>
      <c r="R2889" s="21">
        <v>-0.14234329552907382</v>
      </c>
      <c r="S2889" s="21">
        <v>0.33333333333333315</v>
      </c>
      <c r="T2889" s="21">
        <v>0.27601567802816596</v>
      </c>
      <c r="U2889" s="21">
        <v>-0.12401497533782624</v>
      </c>
      <c r="V2889" s="21">
        <v>0</v>
      </c>
      <c r="W2889" s="21">
        <v>11.760205635781229</v>
      </c>
      <c r="X2889" s="21">
        <v>-5.2484350413474795E-2</v>
      </c>
      <c r="Y2889" s="21">
        <v>-0.99999999999999989</v>
      </c>
      <c r="Z2889" s="21">
        <v>-0.99999999999999989</v>
      </c>
      <c r="AA2889" s="21">
        <v>-2.4484974389270073</v>
      </c>
      <c r="AB2889" s="21">
        <v>-0.28378981115150675</v>
      </c>
      <c r="AC2889" s="21">
        <v>0.1589307570760147</v>
      </c>
      <c r="AD2889" s="21">
        <v>-0.15646814150809146</v>
      </c>
      <c r="AE2889" s="21">
        <v>-14.06635977917918</v>
      </c>
      <c r="AF2889" s="21">
        <v>-0.99999999999999989</v>
      </c>
      <c r="AG2889" s="21">
        <v>-0.99999999999999989</v>
      </c>
      <c r="AH2889" s="21">
        <v>-0.99999999999999989</v>
      </c>
      <c r="AI2889" s="21">
        <v>2.3349944303724564E-2</v>
      </c>
      <c r="AJ2889" s="21">
        <v>0</v>
      </c>
      <c r="AK2889" s="21">
        <v>-5.2781725166327814E-2</v>
      </c>
      <c r="AL2889" s="21">
        <v>-0.26950689888145041</v>
      </c>
      <c r="AM2889" s="21">
        <v>-3.3917820211176425E-2</v>
      </c>
      <c r="AN2889" s="21">
        <v>0.25171023563802192</v>
      </c>
      <c r="AO2889" s="21">
        <v>-1.1118541311110497</v>
      </c>
      <c r="AP2889" s="21">
        <v>4.9452213965432952</v>
      </c>
      <c r="AQ2889" s="21">
        <v>23.239939343529763</v>
      </c>
      <c r="AR2889" s="21">
        <v>0.48533403602367287</v>
      </c>
      <c r="AS2889" s="21">
        <v>0.13884454471566737</v>
      </c>
      <c r="AT2889" s="21">
        <v>-0.99999999999999989</v>
      </c>
      <c r="AU2889" s="21">
        <v>-0.99999999999999989</v>
      </c>
      <c r="AV2889" s="21">
        <v>-0.40598688305094977</v>
      </c>
      <c r="AW2889" s="21">
        <v>19.335862591102877</v>
      </c>
      <c r="AX2889" s="21">
        <v>19.80286147717737</v>
      </c>
      <c r="AY2889" s="21">
        <v>-0.11447915154687395</v>
      </c>
      <c r="AZ2889" s="21">
        <v>-69.524466356495694</v>
      </c>
      <c r="BA2889" s="26">
        <v>1352.7469981451588</v>
      </c>
    </row>
    <row r="2890" spans="1:100" x14ac:dyDescent="0.25">
      <c r="A2890">
        <v>6175</v>
      </c>
      <c r="B2890" t="s">
        <v>3140</v>
      </c>
      <c r="C2890" s="26">
        <v>2</v>
      </c>
      <c r="D2890" s="21">
        <v>5.0794156951254692</v>
      </c>
      <c r="E2890" s="21">
        <v>0.29931514313316437</v>
      </c>
      <c r="F2890" s="21">
        <v>0.82226468006232356</v>
      </c>
      <c r="G2890" s="21">
        <v>0.83366553062156379</v>
      </c>
      <c r="H2890" s="21">
        <v>0.22469589246400079</v>
      </c>
      <c r="I2890" s="21">
        <v>0</v>
      </c>
      <c r="J2890" s="21">
        <v>13.481753547840047</v>
      </c>
      <c r="K2890" s="21">
        <v>0.22469589246400079</v>
      </c>
      <c r="L2890" s="21">
        <v>-1</v>
      </c>
      <c r="M2890" s="21">
        <v>-1</v>
      </c>
      <c r="N2890" s="21">
        <v>4.4939178492800149</v>
      </c>
      <c r="O2890" s="21">
        <v>17.848885813330337</v>
      </c>
      <c r="P2890" s="21">
        <v>1.6836494921830996</v>
      </c>
      <c r="Q2890" s="21">
        <v>4.2233849888419739</v>
      </c>
      <c r="R2890" s="21">
        <v>1.3886565034821912</v>
      </c>
      <c r="S2890" s="21">
        <v>0.35685677556591466</v>
      </c>
      <c r="T2890" s="21">
        <v>0.39573175954628659</v>
      </c>
      <c r="U2890" s="21">
        <v>0.21575468890573066</v>
      </c>
      <c r="V2890" s="21">
        <v>1.8897950194724629E-2</v>
      </c>
      <c r="W2890" s="21">
        <v>33.035999365510385</v>
      </c>
      <c r="X2890" s="21">
        <v>1.4428009205916386</v>
      </c>
      <c r="Y2890" s="21">
        <v>-1</v>
      </c>
      <c r="Z2890" s="21">
        <v>-1</v>
      </c>
      <c r="AA2890" s="21">
        <v>60.363722415364535</v>
      </c>
      <c r="AB2890" s="21">
        <v>0.27237148570952019</v>
      </c>
      <c r="AC2890" s="21">
        <v>0.27264391521963038</v>
      </c>
      <c r="AD2890" s="21">
        <v>0.2667214241609685</v>
      </c>
      <c r="AE2890" s="21">
        <v>31.896224437009558</v>
      </c>
      <c r="AF2890" s="21">
        <v>-1</v>
      </c>
      <c r="AG2890" s="21">
        <v>-1</v>
      </c>
      <c r="AH2890" s="21">
        <v>-1</v>
      </c>
      <c r="AI2890" s="21">
        <v>1.0095516166669502E-2</v>
      </c>
      <c r="AJ2890" s="21">
        <v>1.8897950194724629E-2</v>
      </c>
      <c r="AK2890" s="21">
        <v>-9.622940724426142E-2</v>
      </c>
      <c r="AL2890" s="21">
        <v>0.26805736423350873</v>
      </c>
      <c r="AM2890" s="21">
        <v>-0.1204262283544975</v>
      </c>
      <c r="AN2890" s="21">
        <v>0.30386708856955125</v>
      </c>
      <c r="AO2890" s="21">
        <v>-2.6795041955030818</v>
      </c>
      <c r="AP2890" s="21">
        <v>8.1246654858256626</v>
      </c>
      <c r="AQ2890" s="21">
        <v>38.791750772879425</v>
      </c>
      <c r="AR2890" s="21">
        <v>0.8993461612832907</v>
      </c>
      <c r="AS2890" s="21">
        <v>1.5498217642685446</v>
      </c>
      <c r="AT2890" s="21">
        <v>-1</v>
      </c>
      <c r="AU2890" s="21">
        <v>-1</v>
      </c>
      <c r="AV2890" s="21">
        <v>1.8945194412814246</v>
      </c>
      <c r="AW2890" s="21">
        <v>75.008452216223759</v>
      </c>
      <c r="AX2890" s="21">
        <v>75.38685595927339</v>
      </c>
      <c r="AY2890" s="21">
        <v>0.32213875885118382</v>
      </c>
      <c r="AZ2890" s="21">
        <v>27.23754770137327</v>
      </c>
      <c r="BA2890" s="26">
        <v>1469.8302042770724</v>
      </c>
    </row>
    <row r="2891" spans="1:100" x14ac:dyDescent="0.25">
      <c r="A2891">
        <v>6176</v>
      </c>
      <c r="B2891" t="s">
        <v>3141</v>
      </c>
      <c r="C2891" s="26">
        <v>2</v>
      </c>
      <c r="D2891" s="21">
        <v>2.146139171107059</v>
      </c>
      <c r="E2891" s="21">
        <v>-0.35224793869189824</v>
      </c>
      <c r="F2891" s="21">
        <v>-0.80019856765009445</v>
      </c>
      <c r="G2891" s="21">
        <v>-0.79616547485381584</v>
      </c>
      <c r="H2891" s="21">
        <v>-0.11248283557554294</v>
      </c>
      <c r="I2891" s="21">
        <v>0</v>
      </c>
      <c r="J2891" s="21">
        <v>-6.7489701345325761</v>
      </c>
      <c r="K2891" s="21">
        <v>-0.11248283557554294</v>
      </c>
      <c r="L2891" s="21">
        <v>-1</v>
      </c>
      <c r="M2891" s="21">
        <v>-1</v>
      </c>
      <c r="N2891" s="21">
        <v>-2.249656711510859</v>
      </c>
      <c r="O2891" s="21">
        <v>-3.1655465937667682</v>
      </c>
      <c r="P2891" s="21">
        <v>-1.616169242536978</v>
      </c>
      <c r="Q2891" s="21">
        <v>-3.4891480862564634</v>
      </c>
      <c r="R2891" s="21">
        <v>-1.1445126684846743</v>
      </c>
      <c r="S2891" s="21">
        <v>0.29382843614709853</v>
      </c>
      <c r="T2891" s="21">
        <v>0.12962484508097374</v>
      </c>
      <c r="U2891" s="21">
        <v>-0.11376047580789297</v>
      </c>
      <c r="V2891" s="21">
        <v>-2.4673359355364296E-2</v>
      </c>
      <c r="W2891" s="21">
        <v>12.238921231214613</v>
      </c>
      <c r="X2891" s="21">
        <v>-8.371057499173995E-2</v>
      </c>
      <c r="Y2891" s="21">
        <v>-1</v>
      </c>
      <c r="Z2891" s="21">
        <v>-1</v>
      </c>
      <c r="AA2891" s="21">
        <v>17.545888208551602</v>
      </c>
      <c r="AB2891" s="21">
        <v>-9.7241204625216057E-2</v>
      </c>
      <c r="AC2891" s="21">
        <v>-9.7109042248083394E-2</v>
      </c>
      <c r="AD2891" s="21">
        <v>-9.9856256425292847E-2</v>
      </c>
      <c r="AE2891" s="21">
        <v>-2.1548933371335934</v>
      </c>
      <c r="AF2891" s="21">
        <v>-1</v>
      </c>
      <c r="AG2891" s="21">
        <v>-1</v>
      </c>
      <c r="AH2891" s="21">
        <v>-1</v>
      </c>
      <c r="AI2891" s="21">
        <v>-1.3796489183197688E-2</v>
      </c>
      <c r="AJ2891" s="21">
        <v>-2.4673359355364296E-2</v>
      </c>
      <c r="AK2891" s="21">
        <v>0.34905857577159061</v>
      </c>
      <c r="AL2891" s="21">
        <v>-0.17723061878234325</v>
      </c>
      <c r="AM2891" s="21">
        <v>0.39821109282460709</v>
      </c>
      <c r="AN2891" s="21">
        <v>-0.2147702326095533</v>
      </c>
      <c r="AO2891" s="21">
        <v>10.527033351945237</v>
      </c>
      <c r="AP2891" s="21">
        <v>-5.081872061622656</v>
      </c>
      <c r="AQ2891" s="21">
        <v>16.651793255088769</v>
      </c>
      <c r="AR2891" s="21">
        <v>0.41200235947737746</v>
      </c>
      <c r="AS2891" s="21">
        <v>-2.6186944523993727E-2</v>
      </c>
      <c r="AT2891" s="21">
        <v>-1</v>
      </c>
      <c r="AU2891" s="21">
        <v>-1</v>
      </c>
      <c r="AV2891" s="21">
        <v>-1.4670980518920929</v>
      </c>
      <c r="AW2891" s="21">
        <v>25.664030984658975</v>
      </c>
      <c r="AX2891" s="21">
        <v>25.395991349858672</v>
      </c>
      <c r="AY2891" s="21">
        <v>-5.7945612937885416E-2</v>
      </c>
      <c r="AZ2891" s="21">
        <v>-39.350391405181306</v>
      </c>
      <c r="BA2891" s="26">
        <v>1337.5405618378927</v>
      </c>
    </row>
    <row r="2892" spans="1:100" x14ac:dyDescent="0.25">
      <c r="A2892">
        <v>6177</v>
      </c>
      <c r="B2892" t="s">
        <v>3142</v>
      </c>
      <c r="C2892" s="26">
        <v>3</v>
      </c>
      <c r="D2892" s="21">
        <v>5.833625541092565</v>
      </c>
      <c r="E2892" s="21">
        <v>0.72034964009418012</v>
      </c>
      <c r="F2892" s="21">
        <v>-2.1998759537157662E-2</v>
      </c>
      <c r="G2892" s="21">
        <v>0.19187771587685179</v>
      </c>
      <c r="H2892" s="21">
        <v>8.0622394049961521E-2</v>
      </c>
      <c r="I2892" s="21">
        <v>0</v>
      </c>
      <c r="J2892" s="21">
        <v>4.8373436429976922</v>
      </c>
      <c r="K2892" s="21">
        <v>8.0622394049961521E-2</v>
      </c>
      <c r="L2892" s="21">
        <v>-1.0000000000000007</v>
      </c>
      <c r="M2892" s="21">
        <v>-1.0000000000000007</v>
      </c>
      <c r="N2892" s="21">
        <v>1.6124478809992309</v>
      </c>
      <c r="O2892" s="21">
        <v>10.862846899967114</v>
      </c>
      <c r="P2892" s="21">
        <v>-0.18483552756598853</v>
      </c>
      <c r="Q2892" s="21">
        <v>1.5770298676595162</v>
      </c>
      <c r="R2892" s="21">
        <v>0.37348508902524385</v>
      </c>
      <c r="S2892" s="21">
        <v>0.33333333333333359</v>
      </c>
      <c r="T2892" s="21">
        <v>0.37736702848467907</v>
      </c>
      <c r="U2892" s="21">
        <v>0.11255469659136542</v>
      </c>
      <c r="V2892" s="21">
        <v>7.3845021554475995E-3</v>
      </c>
      <c r="W2892" s="21">
        <v>30.000686660594553</v>
      </c>
      <c r="X2892" s="21">
        <v>1.1367072367679154</v>
      </c>
      <c r="Y2892" s="21">
        <v>-1.0000000000000007</v>
      </c>
      <c r="Z2892" s="21">
        <v>-1.0000000000000007</v>
      </c>
      <c r="AA2892" s="21">
        <v>45.939408270234622</v>
      </c>
      <c r="AB2892" s="21">
        <v>0.16174909773888102</v>
      </c>
      <c r="AC2892" s="21">
        <v>5.5023916151618932E-2</v>
      </c>
      <c r="AD2892" s="21">
        <v>9.4531716521796594E-2</v>
      </c>
      <c r="AE2892" s="21">
        <v>15.565236520614823</v>
      </c>
      <c r="AF2892" s="21">
        <v>-1.0000000000000007</v>
      </c>
      <c r="AG2892" s="21">
        <v>-1.0000000000000007</v>
      </c>
      <c r="AH2892" s="21">
        <v>-1.0000000000000007</v>
      </c>
      <c r="AI2892" s="21">
        <v>0</v>
      </c>
      <c r="AJ2892" s="21">
        <v>7.3845021554475995E-3</v>
      </c>
      <c r="AK2892" s="21">
        <v>6.9197111635444994E-3</v>
      </c>
      <c r="AL2892" s="21">
        <v>-4.5163881852862658E-2</v>
      </c>
      <c r="AM2892" s="21">
        <v>0.49741643307360717</v>
      </c>
      <c r="AN2892" s="21">
        <v>-0.13279257685949897</v>
      </c>
      <c r="AO2892" s="21">
        <v>12.470009382657905</v>
      </c>
      <c r="AP2892" s="21">
        <v>-3.545633830751787</v>
      </c>
      <c r="AQ2892" s="21">
        <v>34.838030303592241</v>
      </c>
      <c r="AR2892" s="21">
        <v>0.83063956056482513</v>
      </c>
      <c r="AS2892" s="21">
        <v>1.2173296308178767</v>
      </c>
      <c r="AT2892" s="21">
        <v>-1.0000000000000007</v>
      </c>
      <c r="AU2892" s="21">
        <v>-1.0000000000000007</v>
      </c>
      <c r="AV2892" s="21">
        <v>0.56536280490209567</v>
      </c>
      <c r="AW2892" s="21">
        <v>53.256621339449943</v>
      </c>
      <c r="AX2892" s="21">
        <v>53.995071554994702</v>
      </c>
      <c r="AY2892" s="21">
        <v>0.1269179214882967</v>
      </c>
      <c r="AZ2892" s="21">
        <v>-19.101252898700395</v>
      </c>
      <c r="BA2892" s="26">
        <v>1404.5509890688681</v>
      </c>
      <c r="CU2892" t="e">
        <v>#N/A</v>
      </c>
      <c r="CV2892" t="e">
        <v>#N/A</v>
      </c>
    </row>
    <row r="2893" spans="1:100" x14ac:dyDescent="0.25">
      <c r="A2893">
        <v>6178</v>
      </c>
      <c r="B2893" t="s">
        <v>1008</v>
      </c>
      <c r="C2893" s="26">
        <v>2</v>
      </c>
      <c r="D2893" s="21">
        <v>3.8405309656778157</v>
      </c>
      <c r="E2893" s="21">
        <v>2.4124057077939333E-2</v>
      </c>
      <c r="F2893" s="21">
        <v>0.13700881508600687</v>
      </c>
      <c r="G2893" s="21">
        <v>0.14529785449888497</v>
      </c>
      <c r="H2893" s="21">
        <v>8.2286687657590188E-2</v>
      </c>
      <c r="I2893" s="21">
        <v>0</v>
      </c>
      <c r="J2893" s="21">
        <v>4.9372012594554109</v>
      </c>
      <c r="K2893" s="21">
        <v>8.2286687657590188E-2</v>
      </c>
      <c r="L2893" s="21">
        <v>-1</v>
      </c>
      <c r="M2893" s="21">
        <v>-1</v>
      </c>
      <c r="N2893" s="21">
        <v>1.6457337531518037</v>
      </c>
      <c r="O2893" s="21">
        <v>8.9733300333055936</v>
      </c>
      <c r="P2893" s="21">
        <v>0.28995373697024313</v>
      </c>
      <c r="Q2893" s="21">
        <v>0.96595618052433263</v>
      </c>
      <c r="R2893" s="21">
        <v>0.31875921334944257</v>
      </c>
      <c r="S2893" s="21">
        <v>0.33023642573219242</v>
      </c>
      <c r="T2893" s="21">
        <v>0.28334010808348037</v>
      </c>
      <c r="U2893" s="21">
        <v>7.6582230277150901E-2</v>
      </c>
      <c r="V2893" s="21">
        <v>4.9537900798469732E-4</v>
      </c>
      <c r="W2893" s="21">
        <v>24.252244302959383</v>
      </c>
      <c r="X2893" s="21">
        <v>0.79807078154093769</v>
      </c>
      <c r="Y2893" s="21">
        <v>-1</v>
      </c>
      <c r="Z2893" s="21">
        <v>-1</v>
      </c>
      <c r="AA2893" s="21">
        <v>42.27938549298954</v>
      </c>
      <c r="AB2893" s="21">
        <v>0.11626362676192137</v>
      </c>
      <c r="AC2893" s="21">
        <v>0.11647681371250254</v>
      </c>
      <c r="AD2893" s="21">
        <v>0.11189541750391317</v>
      </c>
      <c r="AE2893" s="21">
        <v>17.514556194828945</v>
      </c>
      <c r="AF2893" s="21">
        <v>-1</v>
      </c>
      <c r="AG2893" s="21">
        <v>-1</v>
      </c>
      <c r="AH2893" s="21">
        <v>-1</v>
      </c>
      <c r="AI2893" s="21">
        <v>4.6023569879443402E-6</v>
      </c>
      <c r="AJ2893" s="21">
        <v>4.9537900798469732E-4</v>
      </c>
      <c r="AK2893" s="21">
        <v>9.184030860003399E-2</v>
      </c>
      <c r="AL2893" s="21">
        <v>7.9987648389213337E-2</v>
      </c>
      <c r="AM2893" s="21">
        <v>9.8622965292680692E-2</v>
      </c>
      <c r="AN2893" s="21">
        <v>8.4817894922373072E-2</v>
      </c>
      <c r="AO2893" s="21">
        <v>2.8983462261805486</v>
      </c>
      <c r="AP2893" s="21">
        <v>2.5468150641420322</v>
      </c>
      <c r="AQ2893" s="21">
        <v>29.440823557250006</v>
      </c>
      <c r="AR2893" s="21">
        <v>0.69351394972582348</v>
      </c>
      <c r="AS2893" s="21">
        <v>0.88418621753025339</v>
      </c>
      <c r="AT2893" s="21">
        <v>-1</v>
      </c>
      <c r="AU2893" s="21">
        <v>-1</v>
      </c>
      <c r="AV2893" s="21">
        <v>0.47472265620660847</v>
      </c>
      <c r="AW2893" s="21">
        <v>54.167577021998639</v>
      </c>
      <c r="AX2893" s="21">
        <v>54.272952012827631</v>
      </c>
      <c r="AY2893" s="21">
        <v>0.161608130301338</v>
      </c>
      <c r="AZ2893" s="21">
        <v>-0.88621773601816634</v>
      </c>
      <c r="BA2893" s="26">
        <v>1422.4342624310111</v>
      </c>
    </row>
    <row r="2894" spans="1:100" x14ac:dyDescent="0.25">
      <c r="A2894">
        <v>6179</v>
      </c>
      <c r="B2894" t="s">
        <v>3143</v>
      </c>
      <c r="C2894" s="26">
        <v>3</v>
      </c>
      <c r="D2894" s="21">
        <v>3.7427770809850758</v>
      </c>
      <c r="E2894" s="21">
        <v>-2.2645727183971218E-2</v>
      </c>
      <c r="F2894" s="21">
        <v>-0.37035033020989921</v>
      </c>
      <c r="G2894" s="21">
        <v>-0.37035033020989921</v>
      </c>
      <c r="H2894" s="21">
        <v>-3.1694054793315427E-2</v>
      </c>
      <c r="I2894" s="21">
        <v>0</v>
      </c>
      <c r="J2894" s="21">
        <v>-1.9016432875989238</v>
      </c>
      <c r="K2894" s="21">
        <v>-3.1694054793315427E-2</v>
      </c>
      <c r="L2894" s="21">
        <v>-1.0000000000000002</v>
      </c>
      <c r="M2894" s="21">
        <v>-1.0000000000000002</v>
      </c>
      <c r="N2894" s="21">
        <v>-0.63388109586630781</v>
      </c>
      <c r="O2894" s="21">
        <v>1.4707834631762529</v>
      </c>
      <c r="P2894" s="21">
        <v>2.7049082070659647E-2</v>
      </c>
      <c r="Q2894" s="21">
        <v>-3.4970112550137968</v>
      </c>
      <c r="R2894" s="21">
        <v>-1.1224320543361539</v>
      </c>
      <c r="S2894" s="21">
        <v>0.33333333333333343</v>
      </c>
      <c r="T2894" s="21">
        <v>0.25577013095799178</v>
      </c>
      <c r="U2894" s="21">
        <v>-8.0579689078032396E-2</v>
      </c>
      <c r="V2894" s="21">
        <v>-7.6443298419318247E-3</v>
      </c>
      <c r="W2894" s="21">
        <v>21.302940006587061</v>
      </c>
      <c r="X2894" s="21">
        <v>0.17504958134557874</v>
      </c>
      <c r="Y2894" s="21">
        <v>-1.0000000000000002</v>
      </c>
      <c r="Z2894" s="21">
        <v>-1.0000000000000002</v>
      </c>
      <c r="AA2894" s="21">
        <v>72.385485948291759</v>
      </c>
      <c r="AB2894" s="21">
        <v>0.21603397224157661</v>
      </c>
      <c r="AC2894" s="21">
        <v>0.43201116137275386</v>
      </c>
      <c r="AD2894" s="21">
        <v>0.39605442630648652</v>
      </c>
      <c r="AE2894" s="21">
        <v>52.204977996040874</v>
      </c>
      <c r="AF2894" s="21">
        <v>-1.0000000000000002</v>
      </c>
      <c r="AG2894" s="21">
        <v>-1.0000000000000002</v>
      </c>
      <c r="AH2894" s="21">
        <v>-1.0000000000000002</v>
      </c>
      <c r="AI2894" s="21">
        <v>0</v>
      </c>
      <c r="AJ2894" s="21">
        <v>-7.6443298419318247E-3</v>
      </c>
      <c r="AK2894" s="21">
        <v>0.66840975814702808</v>
      </c>
      <c r="AL2894" s="21">
        <v>8.243675260887863E-2</v>
      </c>
      <c r="AM2894" s="21">
        <v>0.6263031441594179</v>
      </c>
      <c r="AN2894" s="21">
        <v>-4.3896241317193538E-2</v>
      </c>
      <c r="AO2894" s="21">
        <v>18.999627394720576</v>
      </c>
      <c r="AP2894" s="21">
        <v>-0.68522226988544555</v>
      </c>
      <c r="AQ2894" s="21">
        <v>19.401296718988153</v>
      </c>
      <c r="AR2894" s="21">
        <v>0.50087944537136098</v>
      </c>
      <c r="AS2894" s="21">
        <v>0.14335552655226327</v>
      </c>
      <c r="AT2894" s="21">
        <v>-1.0000000000000002</v>
      </c>
      <c r="AU2894" s="21">
        <v>-1.0000000000000002</v>
      </c>
      <c r="AV2894" s="21">
        <v>-1.4927823845460526</v>
      </c>
      <c r="AW2894" s="21">
        <v>73.171047141582577</v>
      </c>
      <c r="AX2894" s="21">
        <v>72.40661415738937</v>
      </c>
      <c r="AY2894" s="21">
        <v>5.9721667691076692E-3</v>
      </c>
      <c r="AZ2894" s="21">
        <v>-3.766988138133057</v>
      </c>
      <c r="BA2894" s="26">
        <v>1382.2867272899064</v>
      </c>
    </row>
    <row r="2895" spans="1:100" x14ac:dyDescent="0.25">
      <c r="A2895">
        <v>6180</v>
      </c>
      <c r="B2895" t="s">
        <v>3144</v>
      </c>
      <c r="C2895" s="26">
        <v>2</v>
      </c>
      <c r="D2895" s="21">
        <v>2.1877009347781957</v>
      </c>
      <c r="E2895" s="21">
        <v>-0.34301590393420933</v>
      </c>
      <c r="F2895" s="21">
        <v>-0.77720979263540535</v>
      </c>
      <c r="G2895" s="21">
        <v>-0.77307230565589069</v>
      </c>
      <c r="H2895" s="21">
        <v>-0.10770533079719492</v>
      </c>
      <c r="I2895" s="21">
        <v>0</v>
      </c>
      <c r="J2895" s="21">
        <v>-6.4623198478316946</v>
      </c>
      <c r="K2895" s="21">
        <v>-0.10770533079719492</v>
      </c>
      <c r="L2895" s="21">
        <v>-1</v>
      </c>
      <c r="M2895" s="21">
        <v>-1</v>
      </c>
      <c r="N2895" s="21">
        <v>-2.1541066159438982</v>
      </c>
      <c r="O2895" s="21">
        <v>-2.8677918930983335</v>
      </c>
      <c r="P2895" s="21">
        <v>-1.5694139212138647</v>
      </c>
      <c r="Q2895" s="21">
        <v>-3.3798687618053416</v>
      </c>
      <c r="R2895" s="21">
        <v>-1.108620048882597</v>
      </c>
      <c r="S2895" s="21">
        <v>0.29472148831114081</v>
      </c>
      <c r="T2895" s="21">
        <v>0.13339532924763914</v>
      </c>
      <c r="U2895" s="21">
        <v>-0.1090915564988052</v>
      </c>
      <c r="V2895" s="21">
        <v>-2.4055994965906081E-2</v>
      </c>
      <c r="W2895" s="21">
        <v>12.53359622669838</v>
      </c>
      <c r="X2895" s="21">
        <v>-6.2081345868194915E-2</v>
      </c>
      <c r="Y2895" s="21">
        <v>-1</v>
      </c>
      <c r="Z2895" s="21">
        <v>-1</v>
      </c>
      <c r="AA2895" s="21">
        <v>18.152576562561794</v>
      </c>
      <c r="AB2895" s="21">
        <v>-9.2004141170830014E-2</v>
      </c>
      <c r="AC2895" s="21">
        <v>-9.1869991340627732E-2</v>
      </c>
      <c r="AD2895" s="21">
        <v>-9.4662196198482776E-2</v>
      </c>
      <c r="AE2895" s="21">
        <v>-1.6724210921615388</v>
      </c>
      <c r="AF2895" s="21">
        <v>-1</v>
      </c>
      <c r="AG2895" s="21">
        <v>-1</v>
      </c>
      <c r="AH2895" s="21">
        <v>-1</v>
      </c>
      <c r="AI2895" s="21">
        <v>-1.3457961986102619E-2</v>
      </c>
      <c r="AJ2895" s="21">
        <v>-2.4055994965906081E-2</v>
      </c>
      <c r="AK2895" s="21">
        <v>0.34274926474545231</v>
      </c>
      <c r="AL2895" s="21">
        <v>-0.17092130775620495</v>
      </c>
      <c r="AM2895" s="21">
        <v>0.39086249080997409</v>
      </c>
      <c r="AN2895" s="21">
        <v>-0.2074216305949203</v>
      </c>
      <c r="AO2895" s="21">
        <v>10.339909162334536</v>
      </c>
      <c r="AP2895" s="21">
        <v>-4.8947478720119548</v>
      </c>
      <c r="AQ2895" s="21">
        <v>16.965495585744883</v>
      </c>
      <c r="AR2895" s="21">
        <v>0.41890756181728606</v>
      </c>
      <c r="AS2895" s="21">
        <v>-3.8563865414289467E-3</v>
      </c>
      <c r="AT2895" s="21">
        <v>-1</v>
      </c>
      <c r="AU2895" s="21">
        <v>-1</v>
      </c>
      <c r="AV2895" s="21">
        <v>-1.4194671004083106</v>
      </c>
      <c r="AW2895" s="21">
        <v>26.363194925365729</v>
      </c>
      <c r="AX2895" s="21">
        <v>26.104314783943213</v>
      </c>
      <c r="AY2895" s="21">
        <v>-5.2560175627069272E-2</v>
      </c>
      <c r="AZ2895" s="21">
        <v>-38.406903068560602</v>
      </c>
      <c r="BA2895" s="26">
        <v>1337.4843052598503</v>
      </c>
    </row>
    <row r="2896" spans="1:100" x14ac:dyDescent="0.25">
      <c r="A2896">
        <v>6181</v>
      </c>
      <c r="B2896" t="s">
        <v>3145</v>
      </c>
      <c r="C2896" s="26">
        <v>2</v>
      </c>
      <c r="D2896" s="21">
        <v>3.6234938538144874</v>
      </c>
      <c r="E2896" s="21">
        <v>-2.4085979827259539E-2</v>
      </c>
      <c r="F2896" s="21">
        <v>1.6960556933551557E-2</v>
      </c>
      <c r="G2896" s="21">
        <v>2.4704445947996978E-2</v>
      </c>
      <c r="H2896" s="21">
        <v>5.7338375858060078E-2</v>
      </c>
      <c r="I2896" s="21">
        <v>0</v>
      </c>
      <c r="J2896" s="21">
        <v>3.4403025514836041</v>
      </c>
      <c r="K2896" s="21">
        <v>5.7338375858060078E-2</v>
      </c>
      <c r="L2896" s="21">
        <v>-1</v>
      </c>
      <c r="M2896" s="21">
        <v>-1</v>
      </c>
      <c r="N2896" s="21">
        <v>1.1467675171612015</v>
      </c>
      <c r="O2896" s="21">
        <v>7.4184436529259798</v>
      </c>
      <c r="P2896" s="21">
        <v>4.5795669365004066E-2</v>
      </c>
      <c r="Q2896" s="21">
        <v>0.39529538872260739</v>
      </c>
      <c r="R2896" s="21">
        <v>0.13132658760036178</v>
      </c>
      <c r="S2896" s="21">
        <v>0.32557287333916357</v>
      </c>
      <c r="T2896" s="21">
        <v>0.26365049624855785</v>
      </c>
      <c r="U2896" s="21">
        <v>5.2200955931205564E-2</v>
      </c>
      <c r="V2896" s="21">
        <v>-2.7285213326144219E-3</v>
      </c>
      <c r="W2896" s="21">
        <v>22.713440260277451</v>
      </c>
      <c r="X2896" s="21">
        <v>0.68512212378066895</v>
      </c>
      <c r="Y2896" s="21">
        <v>-1</v>
      </c>
      <c r="Z2896" s="21">
        <v>-1</v>
      </c>
      <c r="AA2896" s="21">
        <v>39.111235815863779</v>
      </c>
      <c r="AB2896" s="21">
        <v>8.8915482063858686E-2</v>
      </c>
      <c r="AC2896" s="21">
        <v>8.9118290458861632E-2</v>
      </c>
      <c r="AD2896" s="21">
        <v>8.4771837297091701E-2</v>
      </c>
      <c r="AE2896" s="21">
        <v>14.995067767159762</v>
      </c>
      <c r="AF2896" s="21">
        <v>-1</v>
      </c>
      <c r="AG2896" s="21">
        <v>-1</v>
      </c>
      <c r="AH2896" s="21">
        <v>-1</v>
      </c>
      <c r="AI2896" s="21">
        <v>-1.7631995516621849E-3</v>
      </c>
      <c r="AJ2896" s="21">
        <v>-2.7285213326144219E-3</v>
      </c>
      <c r="AK2896" s="21">
        <v>0.1247877709309331</v>
      </c>
      <c r="AL2896" s="21">
        <v>4.7040186058314219E-2</v>
      </c>
      <c r="AM2896" s="21">
        <v>0.13699764472421311</v>
      </c>
      <c r="AN2896" s="21">
        <v>4.6443215490840642E-2</v>
      </c>
      <c r="AO2896" s="21">
        <v>3.8755158668682657</v>
      </c>
      <c r="AP2896" s="21">
        <v>1.5696454234543151</v>
      </c>
      <c r="AQ2896" s="21">
        <v>27.802658046057338</v>
      </c>
      <c r="AR2896" s="21">
        <v>0.65745472027290142</v>
      </c>
      <c r="AS2896" s="21">
        <v>0.76757519377338146</v>
      </c>
      <c r="AT2896" s="21">
        <v>-1</v>
      </c>
      <c r="AU2896" s="21">
        <v>-1</v>
      </c>
      <c r="AV2896" s="21">
        <v>0.22599201457309487</v>
      </c>
      <c r="AW2896" s="21">
        <v>50.516516311229083</v>
      </c>
      <c r="AX2896" s="21">
        <v>50.574060078999871</v>
      </c>
      <c r="AY2896" s="21">
        <v>0.13348517167741752</v>
      </c>
      <c r="AZ2896" s="21">
        <v>-5.813149742012385</v>
      </c>
      <c r="BA2896" s="26">
        <v>1378.9066220528657</v>
      </c>
    </row>
    <row r="2897" spans="1:100" x14ac:dyDescent="0.25">
      <c r="A2897">
        <v>6183</v>
      </c>
      <c r="B2897" t="s">
        <v>3146</v>
      </c>
      <c r="C2897" s="26">
        <v>3</v>
      </c>
      <c r="D2897" s="21">
        <v>4.8406184511371446</v>
      </c>
      <c r="E2897" s="21">
        <v>-2.5031579091116772E-2</v>
      </c>
      <c r="F2897" s="21">
        <v>0.25108179827257898</v>
      </c>
      <c r="G2897" s="21">
        <v>0.25108179827257898</v>
      </c>
      <c r="H2897" s="21">
        <v>5.6195742996092354E-3</v>
      </c>
      <c r="I2897" s="21">
        <v>0</v>
      </c>
      <c r="J2897" s="21">
        <v>0.33717445797655188</v>
      </c>
      <c r="K2897" s="21">
        <v>5.6195742996092354E-3</v>
      </c>
      <c r="L2897" s="21">
        <v>-1.0000000000000004</v>
      </c>
      <c r="M2897" s="21">
        <v>-1.0000000000000004</v>
      </c>
      <c r="N2897" s="21">
        <v>0.11239148599218574</v>
      </c>
      <c r="O2897" s="21">
        <v>5.4288747073862798</v>
      </c>
      <c r="P2897" s="21">
        <v>-3.9881582133899432E-2</v>
      </c>
      <c r="Q2897" s="21">
        <v>-0.65138515772706118</v>
      </c>
      <c r="R2897" s="21">
        <v>-0.12721023819205321</v>
      </c>
      <c r="S2897" s="21">
        <v>0.34606957626108237</v>
      </c>
      <c r="T2897" s="21">
        <v>0.41872657747486297</v>
      </c>
      <c r="U2897" s="21">
        <v>0.50532489982726991</v>
      </c>
      <c r="V2897" s="21">
        <v>0</v>
      </c>
      <c r="W2897" s="21">
        <v>50.580059170544246</v>
      </c>
      <c r="X2897" s="21">
        <v>2.8233495856147863</v>
      </c>
      <c r="Y2897" s="21">
        <v>-1.0000000000000004</v>
      </c>
      <c r="Z2897" s="21">
        <v>-1.0000000000000004</v>
      </c>
      <c r="AA2897" s="21">
        <v>41.154585724800782</v>
      </c>
      <c r="AB2897" s="21">
        <v>-0.23349757184097916</v>
      </c>
      <c r="AC2897" s="21">
        <v>-1.0961535409412819E-2</v>
      </c>
      <c r="AD2897" s="21">
        <v>5.8493843099363708E-2</v>
      </c>
      <c r="AE2897" s="21">
        <v>-9.2982632075514253</v>
      </c>
      <c r="AF2897" s="21">
        <v>-1.0000000000000004</v>
      </c>
      <c r="AG2897" s="21">
        <v>-1.0000000000000004</v>
      </c>
      <c r="AH2897" s="21">
        <v>-1.0000000000000004</v>
      </c>
      <c r="AI2897" s="21">
        <v>0</v>
      </c>
      <c r="AJ2897" s="21">
        <v>0</v>
      </c>
      <c r="AK2897" s="21">
        <v>-6.0397364117177006E-2</v>
      </c>
      <c r="AL2897" s="21">
        <v>2.2594228803415627E-2</v>
      </c>
      <c r="AM2897" s="21">
        <v>0.47440511335466007</v>
      </c>
      <c r="AN2897" s="21">
        <v>0.16914467852038159</v>
      </c>
      <c r="AO2897" s="21">
        <v>11.55814101328062</v>
      </c>
      <c r="AP2897" s="21">
        <v>4.3415881070266176</v>
      </c>
      <c r="AQ2897" s="21">
        <v>50.917233628520783</v>
      </c>
      <c r="AR2897" s="21">
        <v>1.270121053563215</v>
      </c>
      <c r="AS2897" s="21">
        <v>2.8289691599143949</v>
      </c>
      <c r="AT2897" s="21">
        <v>-1.0000000000000004</v>
      </c>
      <c r="AU2897" s="21">
        <v>-1.0000000000000004</v>
      </c>
      <c r="AV2897" s="21">
        <v>0.12387156008052579</v>
      </c>
      <c r="AW2897" s="21">
        <v>50.92504853921367</v>
      </c>
      <c r="AX2897" s="21">
        <v>50.92504853921367</v>
      </c>
      <c r="AY2897" s="21">
        <v>0.25023636100844449</v>
      </c>
      <c r="AZ2897" s="21">
        <v>-12.247323200373081</v>
      </c>
      <c r="BA2897" s="26">
        <v>1418.0505170748784</v>
      </c>
    </row>
    <row r="2898" spans="1:100" x14ac:dyDescent="0.25">
      <c r="A2898">
        <v>6184</v>
      </c>
      <c r="B2898" t="s">
        <v>3147</v>
      </c>
      <c r="C2898" s="26">
        <v>3</v>
      </c>
      <c r="D2898" s="21">
        <v>4.4961029629698732</v>
      </c>
      <c r="E2898" s="21">
        <v>0.84290993066270237</v>
      </c>
      <c r="F2898" s="21">
        <v>1.1373658018841781</v>
      </c>
      <c r="G2898" s="21">
        <v>1.3408819732346495</v>
      </c>
      <c r="H2898" s="21">
        <v>0.52197898827900313</v>
      </c>
      <c r="I2898" s="21">
        <v>0</v>
      </c>
      <c r="J2898" s="21">
        <v>31.318739296740176</v>
      </c>
      <c r="K2898" s="21">
        <v>0.52197898827900313</v>
      </c>
      <c r="L2898" s="21">
        <v>-0.99999999999999989</v>
      </c>
      <c r="M2898" s="21">
        <v>-0.99999999999999989</v>
      </c>
      <c r="N2898" s="21">
        <v>10.439579765580058</v>
      </c>
      <c r="O2898" s="21">
        <v>37.155724232944721</v>
      </c>
      <c r="P2898" s="21">
        <v>0.57382101724675549</v>
      </c>
      <c r="Q2898" s="21">
        <v>-1.8000870521693761</v>
      </c>
      <c r="R2898" s="21">
        <v>-0.39854868049702563</v>
      </c>
      <c r="S2898" s="21">
        <v>0.33333333333333337</v>
      </c>
      <c r="T2898" s="21">
        <v>0.27843533431667455</v>
      </c>
      <c r="U2898" s="21">
        <v>-5.8912024110320857E-2</v>
      </c>
      <c r="V2898" s="21">
        <v>-3.5428408905306449E-2</v>
      </c>
      <c r="W2898" s="21">
        <v>-0.1820301457849009</v>
      </c>
      <c r="X2898" s="21">
        <v>-0.28675798857744683</v>
      </c>
      <c r="Y2898" s="21">
        <v>-0.99999999999999989</v>
      </c>
      <c r="Z2898" s="21">
        <v>-0.99999999999999989</v>
      </c>
      <c r="AA2898" s="21">
        <v>16.746396485524144</v>
      </c>
      <c r="AB2898" s="21">
        <v>0.56062464777256549</v>
      </c>
      <c r="AC2898" s="21">
        <v>3.2252437664885121E-2</v>
      </c>
      <c r="AD2898" s="21">
        <v>-0.24633757920132918</v>
      </c>
      <c r="AE2898" s="21">
        <v>17.326975311806063</v>
      </c>
      <c r="AF2898" s="21">
        <v>-0.99999999999999989</v>
      </c>
      <c r="AG2898" s="21">
        <v>-0.99999999999999989</v>
      </c>
      <c r="AH2898" s="21">
        <v>-0.99999999999999989</v>
      </c>
      <c r="AI2898" s="21">
        <v>0</v>
      </c>
      <c r="AJ2898" s="21">
        <v>-3.5428408905306449E-2</v>
      </c>
      <c r="AK2898" s="21">
        <v>0.14184070915640462</v>
      </c>
      <c r="AL2898" s="21">
        <v>0.14400169796775109</v>
      </c>
      <c r="AM2898" s="21">
        <v>0.32291165150005174</v>
      </c>
      <c r="AN2898" s="21">
        <v>-8.8628037758707298E-2</v>
      </c>
      <c r="AO2898" s="21">
        <v>8.7819948332833153</v>
      </c>
      <c r="AP2898" s="21">
        <v>-1.4956924541289269</v>
      </c>
      <c r="AQ2898" s="21">
        <v>31.136709150955284</v>
      </c>
      <c r="AR2898" s="21">
        <v>0.51742823463438026</v>
      </c>
      <c r="AS2898" s="21">
        <v>0.23522099970155605</v>
      </c>
      <c r="AT2898" s="21">
        <v>-0.99999999999999989</v>
      </c>
      <c r="AU2898" s="21">
        <v>-0.99999999999999989</v>
      </c>
      <c r="AV2898" s="21">
        <v>0.9423332927376239</v>
      </c>
      <c r="AW2898" s="21">
        <v>52.406428264339922</v>
      </c>
      <c r="AX2898" s="21">
        <v>48.863587373809281</v>
      </c>
      <c r="AY2898" s="21">
        <v>-0.2653283848836967</v>
      </c>
      <c r="AZ2898" s="21">
        <v>-45.334409966141664</v>
      </c>
      <c r="BA2898" s="26">
        <v>1393.8444622975351</v>
      </c>
    </row>
    <row r="2899" spans="1:100" x14ac:dyDescent="0.25">
      <c r="A2899">
        <v>6185</v>
      </c>
      <c r="B2899" t="s">
        <v>3148</v>
      </c>
      <c r="C2899" s="26">
        <v>3</v>
      </c>
      <c r="D2899" s="21">
        <v>1.6102883606965532</v>
      </c>
      <c r="E2899" s="21">
        <v>0</v>
      </c>
      <c r="F2899" s="21">
        <v>-0.27723712608627549</v>
      </c>
      <c r="G2899" s="21">
        <v>-0.27723712608627549</v>
      </c>
      <c r="H2899" s="21">
        <v>0.11758350094860043</v>
      </c>
      <c r="I2899" s="21">
        <v>0</v>
      </c>
      <c r="J2899" s="21">
        <v>7.0550100569160286</v>
      </c>
      <c r="K2899" s="21">
        <v>0.11758350094860043</v>
      </c>
      <c r="L2899" s="21">
        <v>-1.0000000000000002</v>
      </c>
      <c r="M2899" s="21">
        <v>-1.0000000000000002</v>
      </c>
      <c r="N2899" s="21">
        <v>2.3516700189720097</v>
      </c>
      <c r="O2899" s="21">
        <v>8.3880612915263058</v>
      </c>
      <c r="P2899" s="21">
        <v>5.2551054881704463E-4</v>
      </c>
      <c r="Q2899" s="21">
        <v>-0.13100102149721277</v>
      </c>
      <c r="R2899" s="21">
        <v>-3.2577304542403873E-2</v>
      </c>
      <c r="S2899" s="21">
        <v>0.33333333333333331</v>
      </c>
      <c r="T2899" s="21">
        <v>0.19704296799100326</v>
      </c>
      <c r="U2899" s="21">
        <v>-3.4426198011564185E-2</v>
      </c>
      <c r="V2899" s="21">
        <v>-3.2631780440937751E-2</v>
      </c>
      <c r="W2899" s="21">
        <v>13.829392876929351</v>
      </c>
      <c r="X2899" s="21">
        <v>-6.7872868213546739E-2</v>
      </c>
      <c r="Y2899" s="21">
        <v>-1.0000000000000002</v>
      </c>
      <c r="Z2899" s="21">
        <v>-1.0000000000000002</v>
      </c>
      <c r="AA2899" s="21">
        <v>29.223719640228705</v>
      </c>
      <c r="AB2899" s="21">
        <v>6.737915040074334E-2</v>
      </c>
      <c r="AC2899" s="21">
        <v>0.18330770212938138</v>
      </c>
      <c r="AD2899" s="21">
        <v>5.7851228826710503E-2</v>
      </c>
      <c r="AE2899" s="21">
        <v>15.426904067841754</v>
      </c>
      <c r="AF2899" s="21">
        <v>-1.0000000000000002</v>
      </c>
      <c r="AG2899" s="21">
        <v>-1.0000000000000002</v>
      </c>
      <c r="AH2899" s="21">
        <v>-1.0000000000000002</v>
      </c>
      <c r="AI2899" s="21">
        <v>0</v>
      </c>
      <c r="AJ2899" s="21">
        <v>-3.2631780440937751E-2</v>
      </c>
      <c r="AK2899" s="21">
        <v>0.30320066984867894</v>
      </c>
      <c r="AL2899" s="21">
        <v>-4.2566222102316954E-2</v>
      </c>
      <c r="AM2899" s="21">
        <v>2.7556893238382563E-2</v>
      </c>
      <c r="AN2899" s="21">
        <v>-0.16132524387764741</v>
      </c>
      <c r="AO2899" s="21">
        <v>2.20492568020296</v>
      </c>
      <c r="AP2899" s="21">
        <v>-4.2459622074527692</v>
      </c>
      <c r="AQ2899" s="21">
        <v>20.884402933845401</v>
      </c>
      <c r="AR2899" s="21">
        <v>0.46331832287183472</v>
      </c>
      <c r="AS2899" s="21">
        <v>4.9710632735053689E-2</v>
      </c>
      <c r="AT2899" s="21">
        <v>-1.0000000000000002</v>
      </c>
      <c r="AU2899" s="21">
        <v>-1.0000000000000002</v>
      </c>
      <c r="AV2899" s="21">
        <v>-0.30981443062867942</v>
      </c>
      <c r="AW2899" s="21">
        <v>33.365818724302258</v>
      </c>
      <c r="AX2899" s="21">
        <v>30.102640680208481</v>
      </c>
      <c r="AY2899" s="21">
        <v>8.9148067976368761E-2</v>
      </c>
      <c r="AZ2899" s="21">
        <v>-19.529744651804183</v>
      </c>
      <c r="BA2899" s="26">
        <v>1406.8507497587866</v>
      </c>
    </row>
    <row r="2900" spans="1:100" x14ac:dyDescent="0.25">
      <c r="A2900">
        <v>6186</v>
      </c>
      <c r="B2900" t="s">
        <v>3149</v>
      </c>
      <c r="C2900" s="26">
        <v>3</v>
      </c>
      <c r="D2900" s="21">
        <v>-2.6825275366728407E-2</v>
      </c>
      <c r="E2900" s="21">
        <v>-2.5454345157331353E-2</v>
      </c>
      <c r="F2900" s="21">
        <v>-1.2576173108934197</v>
      </c>
      <c r="G2900" s="21">
        <v>-1.2576173108934197</v>
      </c>
      <c r="H2900" s="21">
        <v>3.0694447542634964E-3</v>
      </c>
      <c r="I2900" s="21">
        <v>0</v>
      </c>
      <c r="J2900" s="21">
        <v>0.18416668525581215</v>
      </c>
      <c r="K2900" s="21">
        <v>3.0694447542634964E-3</v>
      </c>
      <c r="L2900" s="21">
        <v>-0.99999999999999956</v>
      </c>
      <c r="M2900" s="21">
        <v>-0.99999999999999956</v>
      </c>
      <c r="N2900" s="21">
        <v>6.1388895085270692E-2</v>
      </c>
      <c r="O2900" s="21">
        <v>-1.1002759010043393</v>
      </c>
      <c r="P2900" s="21">
        <v>1.256794702291218</v>
      </c>
      <c r="Q2900" s="21">
        <v>1.7038313529374065</v>
      </c>
      <c r="R2900" s="21">
        <v>0.55912116805959788</v>
      </c>
      <c r="S2900" s="21">
        <v>0.31369979771727824</v>
      </c>
      <c r="T2900" s="21">
        <v>0.25718764867753041</v>
      </c>
      <c r="U2900" s="21">
        <v>-8.0374921418971401E-2</v>
      </c>
      <c r="V2900" s="21">
        <v>0</v>
      </c>
      <c r="W2900" s="21">
        <v>19.497723208862951</v>
      </c>
      <c r="X2900" s="21">
        <v>0.14671253263289369</v>
      </c>
      <c r="Y2900" s="21">
        <v>-0.99999999999999956</v>
      </c>
      <c r="Z2900" s="21">
        <v>-0.99999999999999956</v>
      </c>
      <c r="AA2900" s="21">
        <v>-0.9968247157060186</v>
      </c>
      <c r="AB2900" s="21">
        <v>-0.14230187867362881</v>
      </c>
      <c r="AC2900" s="21">
        <v>-0.12648967360649377</v>
      </c>
      <c r="AD2900" s="21">
        <v>-0.15228182957244848</v>
      </c>
      <c r="AE2900" s="21">
        <v>-21.053669092628553</v>
      </c>
      <c r="AF2900" s="21">
        <v>-0.99999999999999956</v>
      </c>
      <c r="AG2900" s="21">
        <v>-0.99999999999999956</v>
      </c>
      <c r="AH2900" s="21">
        <v>-0.99999999999999956</v>
      </c>
      <c r="AI2900" s="21">
        <v>0</v>
      </c>
      <c r="AJ2900" s="21">
        <v>0</v>
      </c>
      <c r="AK2900" s="21">
        <v>0.254393794313588</v>
      </c>
      <c r="AL2900" s="21">
        <v>6.6653157370768976E-2</v>
      </c>
      <c r="AM2900" s="21">
        <v>2.5730495069857258E-2</v>
      </c>
      <c r="AN2900" s="21">
        <v>-0.10395760396269554</v>
      </c>
      <c r="AO2900" s="21">
        <v>1.9152313483143732</v>
      </c>
      <c r="AP2900" s="21">
        <v>-2.2656743122135428</v>
      </c>
      <c r="AQ2900" s="21">
        <v>19.681889894118765</v>
      </c>
      <c r="AR2900" s="21">
        <v>0.49051252497583708</v>
      </c>
      <c r="AS2900" s="21">
        <v>0.14978197738715737</v>
      </c>
      <c r="AT2900" s="21">
        <v>-0.99999999999999956</v>
      </c>
      <c r="AU2900" s="21">
        <v>-0.99999999999999956</v>
      </c>
      <c r="AV2900" s="21">
        <v>-0.69849614283382178</v>
      </c>
      <c r="AW2900" s="21">
        <v>-4.362774928923888</v>
      </c>
      <c r="AX2900" s="21">
        <v>-4.362774928923888</v>
      </c>
      <c r="AY2900" s="21">
        <v>-0.15985055155364128</v>
      </c>
      <c r="AZ2900" s="21">
        <v>-49.969475815986726</v>
      </c>
      <c r="BA2900" s="26">
        <v>1303.3907068929104</v>
      </c>
    </row>
    <row r="2901" spans="1:100" x14ac:dyDescent="0.25">
      <c r="A2901">
        <v>6187</v>
      </c>
      <c r="B2901" t="s">
        <v>3150</v>
      </c>
      <c r="C2901" s="26">
        <v>3</v>
      </c>
      <c r="D2901" s="21">
        <v>2.9767323458128767</v>
      </c>
      <c r="E2901" s="21">
        <v>-8.4975427577744581E-3</v>
      </c>
      <c r="F2901" s="21">
        <v>0.59558917183145388</v>
      </c>
      <c r="G2901" s="21">
        <v>0.59558917183145388</v>
      </c>
      <c r="H2901" s="21">
        <v>5.9260691695620177E-2</v>
      </c>
      <c r="I2901" s="21">
        <v>0</v>
      </c>
      <c r="J2901" s="21">
        <v>3.5556415017372052</v>
      </c>
      <c r="K2901" s="21">
        <v>5.9260691695620177E-2</v>
      </c>
      <c r="L2901" s="21">
        <v>-0.99999999999999933</v>
      </c>
      <c r="M2901" s="21">
        <v>-0.99999999999999933</v>
      </c>
      <c r="N2901" s="21">
        <v>1.1852138339124021</v>
      </c>
      <c r="O2901" s="21">
        <v>7.1279630193815331</v>
      </c>
      <c r="P2901" s="21">
        <v>-0.18427133844114607</v>
      </c>
      <c r="Q2901" s="21">
        <v>-3.2809387555672309</v>
      </c>
      <c r="R2901" s="21">
        <v>-1.1726396191403154</v>
      </c>
      <c r="S2901" s="21">
        <v>0.33333333333333315</v>
      </c>
      <c r="T2901" s="21">
        <v>0.17967081369856591</v>
      </c>
      <c r="U2901" s="21">
        <v>0.24643441423752593</v>
      </c>
      <c r="V2901" s="21">
        <v>-1.8031156195365623E-2</v>
      </c>
      <c r="W2901" s="21">
        <v>27.285868535137578</v>
      </c>
      <c r="X2901" s="21">
        <v>1.2701576642506636</v>
      </c>
      <c r="Y2901" s="21">
        <v>-0.99999999999999933</v>
      </c>
      <c r="Z2901" s="21">
        <v>-0.99999999999999933</v>
      </c>
      <c r="AA2901" s="21">
        <v>26.481020003030626</v>
      </c>
      <c r="AB2901" s="21">
        <v>2.8489592282514315E-3</v>
      </c>
      <c r="AC2901" s="21">
        <v>-8.0017522839299041E-2</v>
      </c>
      <c r="AD2901" s="21">
        <v>8.4524385351714623E-2</v>
      </c>
      <c r="AE2901" s="21">
        <v>0.36779108703334895</v>
      </c>
      <c r="AF2901" s="21">
        <v>-0.99999999999999933</v>
      </c>
      <c r="AG2901" s="21">
        <v>-0.99999999999999933</v>
      </c>
      <c r="AH2901" s="21">
        <v>-0.99999999999999933</v>
      </c>
      <c r="AI2901" s="21">
        <v>8.3744355706375766E-3</v>
      </c>
      <c r="AJ2901" s="21">
        <v>-1.8031156195365623E-2</v>
      </c>
      <c r="AK2901" s="21">
        <v>0.10897693658490275</v>
      </c>
      <c r="AL2901" s="21">
        <v>0.17220408696682452</v>
      </c>
      <c r="AM2901" s="21">
        <v>0.28161288431065323</v>
      </c>
      <c r="AN2901" s="21">
        <v>9.0781145977202188E-2</v>
      </c>
      <c r="AO2901" s="21">
        <v>7.5852067906908429</v>
      </c>
      <c r="AP2901" s="21">
        <v>3.1305490842641754</v>
      </c>
      <c r="AQ2901" s="21">
        <v>30.841510036874784</v>
      </c>
      <c r="AR2901" s="21">
        <v>0.74140740507405956</v>
      </c>
      <c r="AS2901" s="21">
        <v>1.3294183559462835</v>
      </c>
      <c r="AT2901" s="21">
        <v>-0.99999999999999933</v>
      </c>
      <c r="AU2901" s="21">
        <v>-0.99999999999999933</v>
      </c>
      <c r="AV2901" s="21">
        <v>-0.57705044730886113</v>
      </c>
      <c r="AW2901" s="21">
        <v>36.739532106676315</v>
      </c>
      <c r="AX2901" s="21">
        <v>35.103905198552518</v>
      </c>
      <c r="AY2901" s="21">
        <v>9.1666209125078238E-2</v>
      </c>
      <c r="AZ2901" s="21">
        <v>4.6597923882373333</v>
      </c>
      <c r="BA2901" s="26">
        <v>1403.8560579517978</v>
      </c>
    </row>
    <row r="2902" spans="1:100" x14ac:dyDescent="0.25">
      <c r="A2902">
        <v>6188</v>
      </c>
      <c r="B2902" t="s">
        <v>3151</v>
      </c>
      <c r="C2902" s="26">
        <v>2</v>
      </c>
      <c r="D2902" s="21">
        <v>3.0928450192112886</v>
      </c>
      <c r="E2902" s="21">
        <v>-0.14195798650983446</v>
      </c>
      <c r="F2902" s="21">
        <v>-0.27655361554059876</v>
      </c>
      <c r="G2902" s="21">
        <v>-0.2701426019092073</v>
      </c>
      <c r="H2902" s="21">
        <v>-3.6594528914976054E-3</v>
      </c>
      <c r="I2902" s="21">
        <v>0</v>
      </c>
      <c r="J2902" s="21">
        <v>-0.21956717348985677</v>
      </c>
      <c r="K2902" s="21">
        <v>-3.6594528914976054E-3</v>
      </c>
      <c r="L2902" s="21">
        <v>-1</v>
      </c>
      <c r="M2902" s="21">
        <v>-1</v>
      </c>
      <c r="N2902" s="21">
        <v>-7.3189057829952331E-2</v>
      </c>
      <c r="O2902" s="21">
        <v>3.616795913490491</v>
      </c>
      <c r="P2902" s="21">
        <v>-0.55116303931554911</v>
      </c>
      <c r="Q2902" s="21">
        <v>-0.99995209463874102</v>
      </c>
      <c r="R2902" s="21">
        <v>-0.32694022016567298</v>
      </c>
      <c r="S2902" s="21">
        <v>0.31417063608478063</v>
      </c>
      <c r="T2902" s="21">
        <v>0.21551002163438027</v>
      </c>
      <c r="U2902" s="21">
        <v>-7.41048428167361E-3</v>
      </c>
      <c r="V2902" s="21">
        <v>-1.0610855113820794E-2</v>
      </c>
      <c r="W2902" s="21">
        <v>18.951113324937189</v>
      </c>
      <c r="X2902" s="21">
        <v>0.40896624842869272</v>
      </c>
      <c r="Y2902" s="21">
        <v>-1</v>
      </c>
      <c r="Z2902" s="21">
        <v>-1</v>
      </c>
      <c r="AA2902" s="21">
        <v>31.365210633433467</v>
      </c>
      <c r="AB2902" s="21">
        <v>2.2050138215543816E-2</v>
      </c>
      <c r="AC2902" s="21">
        <v>2.2227571372297597E-2</v>
      </c>
      <c r="AD2902" s="21">
        <v>1.8455546486514721E-2</v>
      </c>
      <c r="AE2902" s="21">
        <v>8.8349987058795634</v>
      </c>
      <c r="AF2902" s="21">
        <v>-1</v>
      </c>
      <c r="AG2902" s="21">
        <v>-1</v>
      </c>
      <c r="AH2902" s="21">
        <v>-1</v>
      </c>
      <c r="AI2902" s="21">
        <v>-6.0854189849231062E-3</v>
      </c>
      <c r="AJ2902" s="21">
        <v>-1.0610855113820794E-2</v>
      </c>
      <c r="AK2902" s="21">
        <v>0.20534326827847466</v>
      </c>
      <c r="AL2902" s="21">
        <v>-3.3515311289227315E-2</v>
      </c>
      <c r="AM2902" s="21">
        <v>0.23082251524422465</v>
      </c>
      <c r="AN2902" s="21">
        <v>-4.7381655029170897E-2</v>
      </c>
      <c r="AO2902" s="21">
        <v>6.2646645547990776</v>
      </c>
      <c r="AP2902" s="21">
        <v>-0.81950326447649724</v>
      </c>
      <c r="AQ2902" s="21">
        <v>23.797395480874719</v>
      </c>
      <c r="AR2902" s="21">
        <v>0.56929105129663915</v>
      </c>
      <c r="AS2902" s="21">
        <v>0.48246495005876472</v>
      </c>
      <c r="AT2902" s="21">
        <v>-1</v>
      </c>
      <c r="AU2902" s="21">
        <v>-1</v>
      </c>
      <c r="AV2902" s="21">
        <v>-0.38214649215401864</v>
      </c>
      <c r="AW2902" s="21">
        <v>41.589789012833108</v>
      </c>
      <c r="AX2902" s="21">
        <v>41.530386961727231</v>
      </c>
      <c r="AY2902" s="21">
        <v>6.4725432427040375E-2</v>
      </c>
      <c r="AZ2902" s="21">
        <v>-17.859341772048275</v>
      </c>
      <c r="BA2902" s="26">
        <v>1384.4013647794068</v>
      </c>
    </row>
    <row r="2903" spans="1:100" x14ac:dyDescent="0.25">
      <c r="A2903">
        <v>6189</v>
      </c>
      <c r="B2903" t="s">
        <v>3152</v>
      </c>
      <c r="C2903" s="26">
        <v>3</v>
      </c>
      <c r="D2903" s="21">
        <v>6.1438860593956717</v>
      </c>
      <c r="E2903" s="21">
        <v>-4.9740077833098174E-2</v>
      </c>
      <c r="F2903" s="21">
        <v>-3.8302648235701744E-2</v>
      </c>
      <c r="G2903" s="21">
        <v>-4.8412312549592246E-2</v>
      </c>
      <c r="H2903" s="21">
        <v>-2.273885180039785E-4</v>
      </c>
      <c r="I2903" s="21">
        <v>0</v>
      </c>
      <c r="J2903" s="21">
        <v>-1.3643311080238196E-2</v>
      </c>
      <c r="K2903" s="21">
        <v>-2.273885180039785E-4</v>
      </c>
      <c r="L2903" s="21">
        <v>-0.99999999999999956</v>
      </c>
      <c r="M2903" s="21">
        <v>-0.99999999999999956</v>
      </c>
      <c r="N2903" s="21">
        <v>-4.5477703600796393E-3</v>
      </c>
      <c r="O2903" s="21">
        <v>6.0818304357658404</v>
      </c>
      <c r="P2903" s="21">
        <v>-0.68937501742407348</v>
      </c>
      <c r="Q2903" s="21">
        <v>6.2408888860174365E-3</v>
      </c>
      <c r="R2903" s="21">
        <v>-7.1384209418276764E-2</v>
      </c>
      <c r="S2903" s="21">
        <v>0.33333333333333309</v>
      </c>
      <c r="T2903" s="21">
        <v>0.28225517658007448</v>
      </c>
      <c r="U2903" s="21">
        <v>-0.13793780690973392</v>
      </c>
      <c r="V2903" s="21">
        <v>0</v>
      </c>
      <c r="W2903" s="21">
        <v>19.115123660867113</v>
      </c>
      <c r="X2903" s="21">
        <v>1.1550999723404065E-2</v>
      </c>
      <c r="Y2903" s="21">
        <v>-0.99999999999999956</v>
      </c>
      <c r="Z2903" s="21">
        <v>-0.99999999999999956</v>
      </c>
      <c r="AA2903" s="21">
        <v>14.554697206206718</v>
      </c>
      <c r="AB2903" s="21">
        <v>-6.8296170595444738E-2</v>
      </c>
      <c r="AC2903" s="21">
        <v>-8.1131459266348238E-2</v>
      </c>
      <c r="AD2903" s="21">
        <v>5.9646784956950617E-2</v>
      </c>
      <c r="AE2903" s="21">
        <v>-4.4890422452421221</v>
      </c>
      <c r="AF2903" s="21">
        <v>-0.99999999999999956</v>
      </c>
      <c r="AG2903" s="21">
        <v>-0.99999999999999956</v>
      </c>
      <c r="AH2903" s="21">
        <v>-0.99999999999999956</v>
      </c>
      <c r="AI2903" s="21">
        <v>0</v>
      </c>
      <c r="AJ2903" s="21">
        <v>0</v>
      </c>
      <c r="AK2903" s="21">
        <v>7.1464438462229302E-2</v>
      </c>
      <c r="AL2903" s="21">
        <v>0.2021419775682877</v>
      </c>
      <c r="AM2903" s="21">
        <v>0.17192905786865725</v>
      </c>
      <c r="AN2903" s="21">
        <v>1.7433556365430716E-2</v>
      </c>
      <c r="AO2903" s="21">
        <v>4.6555486390275789</v>
      </c>
      <c r="AP2903" s="21">
        <v>1.4465487969772068</v>
      </c>
      <c r="AQ2903" s="21">
        <v>19.101480349786875</v>
      </c>
      <c r="AR2903" s="21">
        <v>0.47765070300367374</v>
      </c>
      <c r="AS2903" s="21">
        <v>1.1323611205399875E-2</v>
      </c>
      <c r="AT2903" s="21">
        <v>-0.99999999999999956</v>
      </c>
      <c r="AU2903" s="21">
        <v>-0.99999999999999956</v>
      </c>
      <c r="AV2903" s="21">
        <v>-0.11979652196786901</v>
      </c>
      <c r="AW2903" s="21">
        <v>22.083076438949757</v>
      </c>
      <c r="AX2903" s="21">
        <v>22.083076438949757</v>
      </c>
      <c r="AY2903" s="21">
        <v>4.448812652756385E-2</v>
      </c>
      <c r="AZ2903" s="21">
        <v>-25.503014511295532</v>
      </c>
      <c r="BA2903" s="26">
        <v>1356.4540553531331</v>
      </c>
      <c r="CU2903" t="e">
        <v>#N/A</v>
      </c>
      <c r="CV2903" t="e">
        <v>#N/A</v>
      </c>
    </row>
    <row r="2904" spans="1:100" x14ac:dyDescent="0.25">
      <c r="A2904">
        <v>6190</v>
      </c>
      <c r="B2904" t="s">
        <v>3153</v>
      </c>
      <c r="C2904" s="26">
        <v>3</v>
      </c>
      <c r="D2904" s="21">
        <v>3.8655591076072326</v>
      </c>
      <c r="E2904" s="21">
        <v>0</v>
      </c>
      <c r="F2904" s="21">
        <v>0</v>
      </c>
      <c r="G2904" s="21">
        <v>0</v>
      </c>
      <c r="H2904" s="21">
        <v>0.23699005161403666</v>
      </c>
      <c r="I2904" s="21">
        <v>0</v>
      </c>
      <c r="J2904" s="21">
        <v>14.219403096842207</v>
      </c>
      <c r="K2904" s="21">
        <v>0.23699005161403666</v>
      </c>
      <c r="L2904" s="21">
        <v>-0.99999999999999967</v>
      </c>
      <c r="M2904" s="21">
        <v>-0.99999999999999967</v>
      </c>
      <c r="N2904" s="21">
        <v>4.7398010322807389</v>
      </c>
      <c r="O2904" s="21">
        <v>18.084962204449443</v>
      </c>
      <c r="P2904" s="21">
        <v>-0.13270492045882348</v>
      </c>
      <c r="Q2904" s="21">
        <v>0.18976747394339177</v>
      </c>
      <c r="R2904" s="21">
        <v>8.023310071208202E-2</v>
      </c>
      <c r="S2904" s="21">
        <v>0.33817736715113222</v>
      </c>
      <c r="T2904" s="21">
        <v>0.30352034992476851</v>
      </c>
      <c r="U2904" s="21">
        <v>0.21712049238238262</v>
      </c>
      <c r="V2904" s="21">
        <v>0</v>
      </c>
      <c r="W2904" s="21">
        <v>24.873126313769855</v>
      </c>
      <c r="X2904" s="21">
        <v>1.2389771522288404</v>
      </c>
      <c r="Y2904" s="21">
        <v>-0.99999999999999967</v>
      </c>
      <c r="Z2904" s="21">
        <v>-0.99999999999999967</v>
      </c>
      <c r="AA2904" s="21">
        <v>32.258049489861115</v>
      </c>
      <c r="AB2904" s="21">
        <v>-1.6954358777032261E-2</v>
      </c>
      <c r="AC2904" s="21">
        <v>-0.11877706929682694</v>
      </c>
      <c r="AD2904" s="21">
        <v>0.28182522958144263</v>
      </c>
      <c r="AE2904" s="21">
        <v>7.3046900753791713</v>
      </c>
      <c r="AF2904" s="21">
        <v>-0.99999999999999967</v>
      </c>
      <c r="AG2904" s="21">
        <v>-0.99999999999999967</v>
      </c>
      <c r="AH2904" s="21">
        <v>-0.99999999999999967</v>
      </c>
      <c r="AI2904" s="21">
        <v>0</v>
      </c>
      <c r="AJ2904" s="21">
        <v>0</v>
      </c>
      <c r="AK2904" s="21">
        <v>5.6440022463157963E-3</v>
      </c>
      <c r="AL2904" s="21">
        <v>0.106504290459615</v>
      </c>
      <c r="AM2904" s="21">
        <v>2.6620685375608279E-2</v>
      </c>
      <c r="AN2904" s="21">
        <v>-0.13861689338722719</v>
      </c>
      <c r="AO2904" s="21">
        <v>0.69373714562178579</v>
      </c>
      <c r="AP2904" s="21">
        <v>-2.9329008823826053</v>
      </c>
      <c r="AQ2904" s="21">
        <v>39.092529410612073</v>
      </c>
      <c r="AR2904" s="21">
        <v>0.85881820945828335</v>
      </c>
      <c r="AS2904" s="21">
        <v>1.4759672038428773</v>
      </c>
      <c r="AT2904" s="21">
        <v>-0.99999999999999967</v>
      </c>
      <c r="AU2904" s="21">
        <v>-0.99999999999999967</v>
      </c>
      <c r="AV2904" s="21">
        <v>8.023310071208202E-2</v>
      </c>
      <c r="AW2904" s="21">
        <v>47.410110811927922</v>
      </c>
      <c r="AX2904" s="21">
        <v>47.410110811927922</v>
      </c>
      <c r="AY2904" s="21">
        <v>-1.6285573614101007E-2</v>
      </c>
      <c r="AZ2904" s="21">
        <v>-30.518356221552231</v>
      </c>
      <c r="BA2904" s="26">
        <v>1382.576203717517</v>
      </c>
    </row>
    <row r="2905" spans="1:100" x14ac:dyDescent="0.25">
      <c r="A2905">
        <v>6191</v>
      </c>
      <c r="B2905" t="s">
        <v>3154</v>
      </c>
      <c r="C2905" s="26">
        <v>3</v>
      </c>
      <c r="D2905" s="21">
        <v>5.5642212349744353</v>
      </c>
      <c r="E2905" s="21">
        <v>-1.3007416700211185E-2</v>
      </c>
      <c r="F2905" s="21">
        <v>5.7831832237617911E-2</v>
      </c>
      <c r="G2905" s="21">
        <v>5.7831832237617911E-2</v>
      </c>
      <c r="H2905" s="21">
        <v>-0.10286591936323386</v>
      </c>
      <c r="I2905" s="21">
        <v>0</v>
      </c>
      <c r="J2905" s="21">
        <v>-6.1719551617940347</v>
      </c>
      <c r="K2905" s="21">
        <v>-0.10286591936323386</v>
      </c>
      <c r="L2905" s="21">
        <v>-1.0000000000000009</v>
      </c>
      <c r="M2905" s="21">
        <v>-1.0000000000000009</v>
      </c>
      <c r="N2905" s="21">
        <v>-2.0573183872646785</v>
      </c>
      <c r="O2905" s="21">
        <v>-0.54990209458197892</v>
      </c>
      <c r="P2905" s="21">
        <v>0.48013881867291053</v>
      </c>
      <c r="Q2905" s="21">
        <v>0.98846910358085094</v>
      </c>
      <c r="R2905" s="21">
        <v>0.32327624167393343</v>
      </c>
      <c r="S2905" s="21">
        <v>0.33829514579630654</v>
      </c>
      <c r="T2905" s="21">
        <v>0.31262031645547667</v>
      </c>
      <c r="U2905" s="21">
        <v>7.8459084990974454E-2</v>
      </c>
      <c r="V2905" s="21">
        <v>-1.3007416700211185E-2</v>
      </c>
      <c r="W2905" s="21">
        <v>32.769321996231227</v>
      </c>
      <c r="X2905" s="21">
        <v>0.96886020449979171</v>
      </c>
      <c r="Y2905" s="21">
        <v>-1.0000000000000009</v>
      </c>
      <c r="Z2905" s="21">
        <v>-1.0000000000000009</v>
      </c>
      <c r="AA2905" s="21">
        <v>23.159999138261018</v>
      </c>
      <c r="AB2905" s="21">
        <v>-0.18833920509728025</v>
      </c>
      <c r="AC2905" s="21">
        <v>-2.0834252983695345E-2</v>
      </c>
      <c r="AD2905" s="21">
        <v>1.0521476088092509E-2</v>
      </c>
      <c r="AE2905" s="21">
        <v>-9.9325990996441522</v>
      </c>
      <c r="AF2905" s="21">
        <v>-1.0000000000000009</v>
      </c>
      <c r="AG2905" s="21">
        <v>-1.0000000000000009</v>
      </c>
      <c r="AH2905" s="21">
        <v>-1.0000000000000009</v>
      </c>
      <c r="AI2905" s="21">
        <v>2.3926830188854248E-2</v>
      </c>
      <c r="AJ2905" s="21">
        <v>-1.3007416700211185E-2</v>
      </c>
      <c r="AK2905" s="21">
        <v>-5.3239148403424315E-2</v>
      </c>
      <c r="AL2905" s="21">
        <v>0.30978871192933544</v>
      </c>
      <c r="AM2905" s="21">
        <v>0.4276825691223905</v>
      </c>
      <c r="AN2905" s="21">
        <v>0.11357923164418234</v>
      </c>
      <c r="AO2905" s="21">
        <v>10.42586848604264</v>
      </c>
      <c r="AP2905" s="21">
        <v>4.3884243507512357</v>
      </c>
      <c r="AQ2905" s="21">
        <v>26.597366834437192</v>
      </c>
      <c r="AR2905" s="21">
        <v>0.71636713054254675</v>
      </c>
      <c r="AS2905" s="21">
        <v>0.86599428513655752</v>
      </c>
      <c r="AT2905" s="21">
        <v>-1.0000000000000009</v>
      </c>
      <c r="AU2905" s="21">
        <v>-1.0000000000000009</v>
      </c>
      <c r="AV2905" s="21">
        <v>0.38110807391155083</v>
      </c>
      <c r="AW2905" s="21">
        <v>26.998521394430263</v>
      </c>
      <c r="AX2905" s="21">
        <v>26.176316328186228</v>
      </c>
      <c r="AY2905" s="21">
        <v>-0.11055560763781788</v>
      </c>
      <c r="AZ2905" s="21">
        <v>-51.913602509277148</v>
      </c>
      <c r="BA2905" s="26">
        <v>1317.4147380297757</v>
      </c>
    </row>
    <row r="2906" spans="1:100" x14ac:dyDescent="0.25">
      <c r="A2906">
        <v>6193</v>
      </c>
      <c r="B2906" t="s">
        <v>3155</v>
      </c>
      <c r="C2906" s="26">
        <v>3</v>
      </c>
      <c r="D2906" s="21">
        <v>5.0182482771552168</v>
      </c>
      <c r="E2906" s="21">
        <v>-7.2320543091201001E-3</v>
      </c>
      <c r="F2906" s="21">
        <v>6.8168524790380602E-2</v>
      </c>
      <c r="G2906" s="21">
        <v>6.8168524790380602E-2</v>
      </c>
      <c r="H2906" s="21">
        <v>0.31629091886369731</v>
      </c>
      <c r="I2906" s="21">
        <v>0</v>
      </c>
      <c r="J2906" s="21">
        <v>18.977455131821845</v>
      </c>
      <c r="K2906" s="21">
        <v>0.31629091886369731</v>
      </c>
      <c r="L2906" s="21">
        <v>-0.99999999999999967</v>
      </c>
      <c r="M2906" s="21">
        <v>-0.99999999999999967</v>
      </c>
      <c r="N2906" s="21">
        <v>6.3258183772739454</v>
      </c>
      <c r="O2906" s="21">
        <v>24.063871933767441</v>
      </c>
      <c r="P2906" s="21">
        <v>-0.11412388296567397</v>
      </c>
      <c r="Q2906" s="21">
        <v>-0.39242069607367802</v>
      </c>
      <c r="R2906" s="21">
        <v>-0.15030619476154342</v>
      </c>
      <c r="S2906" s="21">
        <v>0.33333333333333315</v>
      </c>
      <c r="T2906" s="21">
        <v>0.26986065280283</v>
      </c>
      <c r="U2906" s="21">
        <v>0.35223724087247987</v>
      </c>
      <c r="V2906" s="21">
        <v>-1.8366457699164507E-2</v>
      </c>
      <c r="W2906" s="21">
        <v>24.830954017831264</v>
      </c>
      <c r="X2906" s="21">
        <v>1.5174557436910663</v>
      </c>
      <c r="Y2906" s="21">
        <v>-0.99999999999999967</v>
      </c>
      <c r="Z2906" s="21">
        <v>-0.99999999999999967</v>
      </c>
      <c r="AA2906" s="21">
        <v>68.861834723470295</v>
      </c>
      <c r="AB2906" s="21">
        <v>0.20674894410509126</v>
      </c>
      <c r="AC2906" s="21">
        <v>0.42398076770742188</v>
      </c>
      <c r="AD2906" s="21">
        <v>0.25289402619549883</v>
      </c>
      <c r="AE2906" s="21">
        <v>44.181186900400597</v>
      </c>
      <c r="AF2906" s="21">
        <v>-0.99999999999999967</v>
      </c>
      <c r="AG2906" s="21">
        <v>-0.99999999999999967</v>
      </c>
      <c r="AH2906" s="21">
        <v>-0.99999999999999967</v>
      </c>
      <c r="AI2906" s="21">
        <v>0</v>
      </c>
      <c r="AJ2906" s="21">
        <v>-1.8366457699164507E-2</v>
      </c>
      <c r="AK2906" s="21">
        <v>0.52725515088465236</v>
      </c>
      <c r="AL2906" s="21">
        <v>-0.1934484311940628</v>
      </c>
      <c r="AM2906" s="21">
        <v>-5.8217193073104023E-4</v>
      </c>
      <c r="AN2906" s="21">
        <v>0.16120981098775566</v>
      </c>
      <c r="AO2906" s="21">
        <v>2.6217214561549866</v>
      </c>
      <c r="AP2906" s="21">
        <v>3.0630031187235769</v>
      </c>
      <c r="AQ2906" s="21">
        <v>43.808409149653123</v>
      </c>
      <c r="AR2906" s="21">
        <v>0.93706476930947835</v>
      </c>
      <c r="AS2906" s="21">
        <v>1.8337466625547629</v>
      </c>
      <c r="AT2906" s="21">
        <v>-0.99999999999999967</v>
      </c>
      <c r="AU2906" s="21">
        <v>-0.99999999999999967</v>
      </c>
      <c r="AV2906" s="21">
        <v>-8.2137669971162813E-2</v>
      </c>
      <c r="AW2906" s="21">
        <v>95.988709775961297</v>
      </c>
      <c r="AX2906" s="21">
        <v>94.152064006044839</v>
      </c>
      <c r="AY2906" s="21">
        <v>0.19841862746797662</v>
      </c>
      <c r="AZ2906" s="21">
        <v>37.795670391030853</v>
      </c>
      <c r="BA2906" s="26">
        <v>1537.1528418215855</v>
      </c>
      <c r="CU2906" t="e">
        <v>#N/A</v>
      </c>
      <c r="CV2906" t="e">
        <v>#N/A</v>
      </c>
    </row>
    <row r="2907" spans="1:100" x14ac:dyDescent="0.25">
      <c r="A2907">
        <v>6194</v>
      </c>
      <c r="B2907" t="s">
        <v>3156</v>
      </c>
      <c r="C2907" s="26">
        <v>3</v>
      </c>
      <c r="D2907" s="21">
        <v>4.6387970335837858</v>
      </c>
      <c r="E2907" s="21">
        <v>-0.13126765207397126</v>
      </c>
      <c r="F2907" s="21">
        <v>-1.4064580450126377E-2</v>
      </c>
      <c r="G2907" s="21">
        <v>-4.4545045238033106E-2</v>
      </c>
      <c r="H2907" s="21">
        <v>0.19570779010996078</v>
      </c>
      <c r="I2907" s="21">
        <v>0</v>
      </c>
      <c r="J2907" s="21">
        <v>11.742467406597644</v>
      </c>
      <c r="K2907" s="21">
        <v>0.19570779010996078</v>
      </c>
      <c r="L2907" s="21">
        <v>-1</v>
      </c>
      <c r="M2907" s="21">
        <v>-1</v>
      </c>
      <c r="N2907" s="21">
        <v>3.9141558021992156</v>
      </c>
      <c r="O2907" s="21">
        <v>16.336719394943394</v>
      </c>
      <c r="P2907" s="21">
        <v>0.69599360890423878</v>
      </c>
      <c r="Q2907" s="21">
        <v>-0.10737912238973285</v>
      </c>
      <c r="R2907" s="21">
        <v>3.6073098518742144E-2</v>
      </c>
      <c r="S2907" s="21">
        <v>0.33333333333333343</v>
      </c>
      <c r="T2907" s="21">
        <v>0.35935802789008559</v>
      </c>
      <c r="U2907" s="21">
        <v>0.27718353870030388</v>
      </c>
      <c r="V2907" s="21">
        <v>0</v>
      </c>
      <c r="W2907" s="21">
        <v>30.966684392550473</v>
      </c>
      <c r="X2907" s="21">
        <v>1.6393593629266177</v>
      </c>
      <c r="Y2907" s="21">
        <v>-1</v>
      </c>
      <c r="Z2907" s="21">
        <v>-1</v>
      </c>
      <c r="AA2907" s="21">
        <v>31.74699783474956</v>
      </c>
      <c r="AB2907" s="21">
        <v>8.6103994628890734E-2</v>
      </c>
      <c r="AC2907" s="21">
        <v>-4.2320693641291401E-2</v>
      </c>
      <c r="AD2907" s="21">
        <v>-2.8898494113992312E-2</v>
      </c>
      <c r="AE2907" s="21">
        <v>0.74424034368035152</v>
      </c>
      <c r="AF2907" s="21">
        <v>-1</v>
      </c>
      <c r="AG2907" s="21">
        <v>-1</v>
      </c>
      <c r="AH2907" s="21">
        <v>-1</v>
      </c>
      <c r="AI2907" s="21">
        <v>0</v>
      </c>
      <c r="AJ2907" s="21">
        <v>0</v>
      </c>
      <c r="AK2907" s="21">
        <v>9.5032102182792066E-2</v>
      </c>
      <c r="AL2907" s="21">
        <v>0.22929618978334246</v>
      </c>
      <c r="AM2907" s="21">
        <v>6.1307794707267008E-2</v>
      </c>
      <c r="AN2907" s="21">
        <v>0.25113464541970326</v>
      </c>
      <c r="AO2907" s="21">
        <v>2.007855378595635</v>
      </c>
      <c r="AP2907" s="21">
        <v>7.4248470844092926</v>
      </c>
      <c r="AQ2907" s="21">
        <v>42.709151799148131</v>
      </c>
      <c r="AR2907" s="21">
        <v>0.96987489992372233</v>
      </c>
      <c r="AS2907" s="21">
        <v>1.835067153036579</v>
      </c>
      <c r="AT2907" s="21">
        <v>-1</v>
      </c>
      <c r="AU2907" s="21">
        <v>-1</v>
      </c>
      <c r="AV2907" s="21">
        <v>-8.4719467192909681E-3</v>
      </c>
      <c r="AW2907" s="21">
        <v>55.508564314102259</v>
      </c>
      <c r="AX2907" s="21">
        <v>55.508564314102259</v>
      </c>
      <c r="AY2907" s="21">
        <v>4.922005536407853E-2</v>
      </c>
      <c r="AZ2907" s="21">
        <v>-0.15503521651898128</v>
      </c>
      <c r="BA2907" s="26">
        <v>1429.5522920631104</v>
      </c>
      <c r="CU2907" t="e">
        <v>#N/A</v>
      </c>
      <c r="CV2907" t="e">
        <v>#N/A</v>
      </c>
    </row>
    <row r="2908" spans="1:100" x14ac:dyDescent="0.25">
      <c r="A2908">
        <v>6195</v>
      </c>
      <c r="B2908" t="s">
        <v>3157</v>
      </c>
      <c r="C2908" s="26">
        <v>2</v>
      </c>
      <c r="D2908" s="21">
        <v>2.0532762760895285</v>
      </c>
      <c r="E2908" s="21">
        <v>-0.3728753952475215</v>
      </c>
      <c r="F2908" s="21">
        <v>-0.85156318772884354</v>
      </c>
      <c r="G2908" s="21">
        <v>-0.84776334648933238</v>
      </c>
      <c r="H2908" s="21">
        <v>-0.12315738077020665</v>
      </c>
      <c r="I2908" s="21">
        <v>0</v>
      </c>
      <c r="J2908" s="21">
        <v>-7.3894428462123978</v>
      </c>
      <c r="K2908" s="21">
        <v>-0.12315738077020665</v>
      </c>
      <c r="L2908" s="21">
        <v>-1</v>
      </c>
      <c r="M2908" s="21">
        <v>-1</v>
      </c>
      <c r="N2908" s="21">
        <v>-2.4631476154041332</v>
      </c>
      <c r="O2908" s="21">
        <v>-3.8308302840340129</v>
      </c>
      <c r="P2908" s="21">
        <v>-1.7206362841643386</v>
      </c>
      <c r="Q2908" s="21">
        <v>-3.7333146840550704</v>
      </c>
      <c r="R2908" s="21">
        <v>-1.2247087976091602</v>
      </c>
      <c r="S2908" s="21">
        <v>0.29183305861666359</v>
      </c>
      <c r="T2908" s="21">
        <v>0.12120032108567783</v>
      </c>
      <c r="U2908" s="21">
        <v>-0.12419240470955878</v>
      </c>
      <c r="V2908" s="21">
        <v>-2.6052758096463288E-2</v>
      </c>
      <c r="W2908" s="21">
        <v>11.58051863342245</v>
      </c>
      <c r="X2908" s="21">
        <v>-0.13203751437051192</v>
      </c>
      <c r="Y2908" s="21">
        <v>-1</v>
      </c>
      <c r="Z2908" s="21">
        <v>-1</v>
      </c>
      <c r="AA2908" s="21">
        <v>16.190343305005261</v>
      </c>
      <c r="AB2908" s="21">
        <v>-0.10894255776347413</v>
      </c>
      <c r="AC2908" s="21">
        <v>-0.10881483602190292</v>
      </c>
      <c r="AD2908" s="21">
        <v>-0.11146152595556442</v>
      </c>
      <c r="AE2908" s="21">
        <v>-3.23289786524332</v>
      </c>
      <c r="AF2908" s="21">
        <v>-1</v>
      </c>
      <c r="AG2908" s="21">
        <v>-1</v>
      </c>
      <c r="AH2908" s="21">
        <v>-1</v>
      </c>
      <c r="AI2908" s="21">
        <v>-1.4552872281209715E-2</v>
      </c>
      <c r="AJ2908" s="21">
        <v>-2.6052758096463288E-2</v>
      </c>
      <c r="AK2908" s="21">
        <v>0.36315568897615164</v>
      </c>
      <c r="AL2908" s="21">
        <v>-0.19132773198690428</v>
      </c>
      <c r="AM2908" s="21">
        <v>0.4146303300545322</v>
      </c>
      <c r="AN2908" s="21">
        <v>-0.23118946983947841</v>
      </c>
      <c r="AO2908" s="21">
        <v>10.945131441154254</v>
      </c>
      <c r="AP2908" s="21">
        <v>-5.4999701508316736</v>
      </c>
      <c r="AQ2908" s="21">
        <v>15.950877220125042</v>
      </c>
      <c r="AR2908" s="21">
        <v>0.39657382557204063</v>
      </c>
      <c r="AS2908" s="21">
        <v>-7.6080887380366558E-2</v>
      </c>
      <c r="AT2908" s="21">
        <v>-1</v>
      </c>
      <c r="AU2908" s="21">
        <v>-1</v>
      </c>
      <c r="AV2908" s="21">
        <v>-1.5735215444614234</v>
      </c>
      <c r="AW2908" s="21">
        <v>24.101864659388635</v>
      </c>
      <c r="AX2908" s="21">
        <v>23.813359649762429</v>
      </c>
      <c r="AY2908" s="21">
        <v>-6.9978482947324283E-2</v>
      </c>
      <c r="AZ2908" s="21">
        <v>-41.458460231305679</v>
      </c>
      <c r="BA2908" s="26">
        <v>1376.5049118490106</v>
      </c>
    </row>
    <row r="2909" spans="1:100" x14ac:dyDescent="0.25">
      <c r="A2909">
        <v>6199</v>
      </c>
      <c r="B2909" t="s">
        <v>3158</v>
      </c>
      <c r="C2909" s="26">
        <v>2</v>
      </c>
      <c r="D2909" s="21">
        <v>3.3507581588214723</v>
      </c>
      <c r="E2909" s="21">
        <v>-8.4668236051062523E-2</v>
      </c>
      <c r="F2909" s="21">
        <v>-0.1338958788106204</v>
      </c>
      <c r="G2909" s="21">
        <v>-0.12683704301825194</v>
      </c>
      <c r="H2909" s="21">
        <v>2.598753867113663E-2</v>
      </c>
      <c r="I2909" s="21">
        <v>0</v>
      </c>
      <c r="J2909" s="21">
        <v>1.5592523202681976</v>
      </c>
      <c r="K2909" s="21">
        <v>2.598753867113663E-2</v>
      </c>
      <c r="L2909" s="21">
        <v>-1</v>
      </c>
      <c r="M2909" s="21">
        <v>-1</v>
      </c>
      <c r="N2909" s="21">
        <v>0.51975077342273246</v>
      </c>
      <c r="O2909" s="21">
        <v>5.4645242796574376</v>
      </c>
      <c r="P2909" s="21">
        <v>-0.26102107586702666</v>
      </c>
      <c r="Q2909" s="21">
        <v>-0.32181500000813101</v>
      </c>
      <c r="R2909" s="21">
        <v>-0.10420717438699878</v>
      </c>
      <c r="S2909" s="21">
        <v>0.31971250599401563</v>
      </c>
      <c r="T2909" s="21">
        <v>0.23890790765697217</v>
      </c>
      <c r="U2909" s="21">
        <v>2.1562675931681034E-2</v>
      </c>
      <c r="V2909" s="21">
        <v>-6.7797764033841242E-3</v>
      </c>
      <c r="W2909" s="21">
        <v>20.779730460898985</v>
      </c>
      <c r="X2909" s="21">
        <v>0.54318727029729952</v>
      </c>
      <c r="Y2909" s="21">
        <v>-1</v>
      </c>
      <c r="Z2909" s="21">
        <v>-1</v>
      </c>
      <c r="AA2909" s="21">
        <v>35.1300387910116</v>
      </c>
      <c r="AB2909" s="21">
        <v>5.4548939001432484E-2</v>
      </c>
      <c r="AC2909" s="21">
        <v>5.473870537544491E-2</v>
      </c>
      <c r="AD2909" s="21">
        <v>5.0687489072514247E-2</v>
      </c>
      <c r="AE2909" s="21">
        <v>11.828998971607753</v>
      </c>
      <c r="AF2909" s="21">
        <v>-1</v>
      </c>
      <c r="AG2909" s="21">
        <v>-1</v>
      </c>
      <c r="AH2909" s="21">
        <v>-1</v>
      </c>
      <c r="AI2909" s="21">
        <v>-3.9846753077037843E-3</v>
      </c>
      <c r="AJ2909" s="21">
        <v>-6.7797764033841242E-3</v>
      </c>
      <c r="AK2909" s="21">
        <v>0.16619059351701954</v>
      </c>
      <c r="AL2909" s="21">
        <v>5.6373634722278049E-3</v>
      </c>
      <c r="AM2909" s="21">
        <v>0.18522047986534729</v>
      </c>
      <c r="AN2909" s="21">
        <v>-1.7796196502935374E-3</v>
      </c>
      <c r="AO2909" s="21">
        <v>5.1034581242590882</v>
      </c>
      <c r="AP2909" s="21">
        <v>0.3417031660634926</v>
      </c>
      <c r="AQ2909" s="21">
        <v>25.744087484677642</v>
      </c>
      <c r="AR2909" s="21">
        <v>0.61214155276287496</v>
      </c>
      <c r="AS2909" s="21">
        <v>0.62103809541664967</v>
      </c>
      <c r="AT2909" s="21">
        <v>-1</v>
      </c>
      <c r="AU2909" s="21">
        <v>-1</v>
      </c>
      <c r="AV2909" s="21">
        <v>-8.6570771715240635E-2</v>
      </c>
      <c r="AW2909" s="21">
        <v>45.928478017388883</v>
      </c>
      <c r="AX2909" s="21">
        <v>45.925915558389747</v>
      </c>
      <c r="AY2909" s="21">
        <v>9.8144972945023876E-2</v>
      </c>
      <c r="AZ2909" s="21">
        <v>-12.004488233856794</v>
      </c>
      <c r="BA2909" s="26">
        <v>1413.2989637296805</v>
      </c>
    </row>
    <row r="2910" spans="1:100" x14ac:dyDescent="0.25">
      <c r="A2910">
        <v>6200</v>
      </c>
      <c r="B2910" t="s">
        <v>3159</v>
      </c>
      <c r="C2910" s="26">
        <v>2</v>
      </c>
      <c r="D2910" s="21">
        <v>3.3649153867676072</v>
      </c>
      <c r="E2910" s="21">
        <v>-8.1523518191988359E-2</v>
      </c>
      <c r="F2910" s="21">
        <v>-0.126065187825979</v>
      </c>
      <c r="G2910" s="21">
        <v>-0.11897079213148465</v>
      </c>
      <c r="H2910" s="21">
        <v>2.7614905226030773E-2</v>
      </c>
      <c r="I2910" s="21">
        <v>0</v>
      </c>
      <c r="J2910" s="21">
        <v>1.6568943135618461</v>
      </c>
      <c r="K2910" s="21">
        <v>2.7614905226030773E-2</v>
      </c>
      <c r="L2910" s="21">
        <v>-1</v>
      </c>
      <c r="M2910" s="21">
        <v>-1</v>
      </c>
      <c r="N2910" s="21">
        <v>0.55229810452061523</v>
      </c>
      <c r="O2910" s="21">
        <v>5.565948781340067</v>
      </c>
      <c r="P2910" s="21">
        <v>-0.24509476083132026</v>
      </c>
      <c r="Q2910" s="21">
        <v>-0.28459106701299253</v>
      </c>
      <c r="R2910" s="21">
        <v>-9.1981033039599536E-2</v>
      </c>
      <c r="S2910" s="21">
        <v>0.32001670730640885</v>
      </c>
      <c r="T2910" s="21">
        <v>0.2401922517054382</v>
      </c>
      <c r="U2910" s="21">
        <v>2.3153054902214712E-2</v>
      </c>
      <c r="V2910" s="21">
        <v>-6.5694829120745597E-3</v>
      </c>
      <c r="W2910" s="21">
        <v>20.880105919315522</v>
      </c>
      <c r="X2910" s="21">
        <v>0.55055485771308232</v>
      </c>
      <c r="Y2910" s="21">
        <v>-1</v>
      </c>
      <c r="Z2910" s="21">
        <v>-1</v>
      </c>
      <c r="AA2910" s="21">
        <v>35.336695692964796</v>
      </c>
      <c r="AB2910" s="21">
        <v>5.633284551894166E-2</v>
      </c>
      <c r="AC2910" s="21">
        <v>5.6523288881215716E-2</v>
      </c>
      <c r="AD2910" s="21">
        <v>5.2456747354687916E-2</v>
      </c>
      <c r="AE2910" s="21">
        <v>11.993344007679847</v>
      </c>
      <c r="AF2910" s="21">
        <v>-1</v>
      </c>
      <c r="AG2910" s="21">
        <v>-1</v>
      </c>
      <c r="AH2910" s="21">
        <v>-1</v>
      </c>
      <c r="AI2910" s="21">
        <v>-3.8693624270194314E-3</v>
      </c>
      <c r="AJ2910" s="21">
        <v>-6.5694829120745597E-3</v>
      </c>
      <c r="AK2910" s="21">
        <v>0.16404144616401306</v>
      </c>
      <c r="AL2910" s="21">
        <v>7.7865108252342524E-3</v>
      </c>
      <c r="AM2910" s="21">
        <v>0.18271731771299532</v>
      </c>
      <c r="AN2910" s="21">
        <v>7.2354250205844406E-4</v>
      </c>
      <c r="AO2910" s="21">
        <v>5.0397178117084387</v>
      </c>
      <c r="AP2910" s="21">
        <v>0.40544347861414254</v>
      </c>
      <c r="AQ2910" s="21">
        <v>25.850944244594608</v>
      </c>
      <c r="AR2910" s="21">
        <v>0.6144936792104867</v>
      </c>
      <c r="AS2910" s="21">
        <v>0.62864457723068057</v>
      </c>
      <c r="AT2910" s="21">
        <v>-1</v>
      </c>
      <c r="AU2910" s="21">
        <v>-1</v>
      </c>
      <c r="AV2910" s="21">
        <v>-7.0346189842756424E-2</v>
      </c>
      <c r="AW2910" s="21">
        <v>46.166634977199941</v>
      </c>
      <c r="AX2910" s="21">
        <v>46.167192526212176</v>
      </c>
      <c r="AY2910" s="21">
        <v>9.9979420207708072E-2</v>
      </c>
      <c r="AZ2910" s="21">
        <v>-11.683106794133746</v>
      </c>
      <c r="BA2910" s="26">
        <v>1391.6979412215719</v>
      </c>
    </row>
    <row r="2911" spans="1:100" x14ac:dyDescent="0.25">
      <c r="A2911">
        <v>6201</v>
      </c>
      <c r="B2911" t="s">
        <v>2174</v>
      </c>
      <c r="C2911" s="26">
        <v>3</v>
      </c>
      <c r="D2911" s="21">
        <v>4.9670155726558329</v>
      </c>
      <c r="E2911" s="21">
        <v>6.6486835991334037E-2</v>
      </c>
      <c r="F2911" s="21">
        <v>-0.1396046640794823</v>
      </c>
      <c r="G2911" s="21">
        <v>-0.12307401757020604</v>
      </c>
      <c r="H2911" s="21">
        <v>0.58194644382874083</v>
      </c>
      <c r="I2911" s="21">
        <v>0</v>
      </c>
      <c r="J2911" s="21">
        <v>34.916786629724442</v>
      </c>
      <c r="K2911" s="21">
        <v>0.58194644382874083</v>
      </c>
      <c r="L2911" s="21">
        <v>-0.99999999999999944</v>
      </c>
      <c r="M2911" s="21">
        <v>-0.99999999999999944</v>
      </c>
      <c r="N2911" s="21">
        <v>11.638928876574818</v>
      </c>
      <c r="O2911" s="21">
        <v>39.76072818481007</v>
      </c>
      <c r="P2911" s="21">
        <v>0.298078221305836</v>
      </c>
      <c r="Q2911" s="21">
        <v>0.39986926230606967</v>
      </c>
      <c r="R2911" s="21">
        <v>0.16661359104032084</v>
      </c>
      <c r="S2911" s="21">
        <v>0.3333333333333332</v>
      </c>
      <c r="T2911" s="21">
        <v>0.37626751396417568</v>
      </c>
      <c r="U2911" s="21">
        <v>0.31477777801808887</v>
      </c>
      <c r="V2911" s="21">
        <v>4.2408170684658545E-3</v>
      </c>
      <c r="W2911" s="21">
        <v>17.86691994221292</v>
      </c>
      <c r="X2911" s="21">
        <v>1.4551445985827616</v>
      </c>
      <c r="Y2911" s="21">
        <v>-0.99999999999999944</v>
      </c>
      <c r="Z2911" s="21">
        <v>-0.99999999999999944</v>
      </c>
      <c r="AA2911" s="21">
        <v>57.237292258817874</v>
      </c>
      <c r="AB2911" s="21">
        <v>0.32099307966855667</v>
      </c>
      <c r="AC2911" s="21">
        <v>0.25110460954876185</v>
      </c>
      <c r="AD2911" s="21">
        <v>0.21197748529397409</v>
      </c>
      <c r="AE2911" s="21">
        <v>39.203758725564633</v>
      </c>
      <c r="AF2911" s="21">
        <v>-0.99999999999999944</v>
      </c>
      <c r="AG2911" s="21">
        <v>-0.99999999999999944</v>
      </c>
      <c r="AH2911" s="21">
        <v>-0.99999999999999944</v>
      </c>
      <c r="AI2911" s="21">
        <v>1.1476840524989556E-2</v>
      </c>
      <c r="AJ2911" s="21">
        <v>4.2408170684658545E-3</v>
      </c>
      <c r="AK2911" s="21">
        <v>0.12379600981774494</v>
      </c>
      <c r="AL2911" s="21">
        <v>0.3019070818584646</v>
      </c>
      <c r="AM2911" s="21">
        <v>-0.10107059974001663</v>
      </c>
      <c r="AN2911" s="21">
        <v>0.14920762162176737</v>
      </c>
      <c r="AO2911" s="21">
        <v>-1.9077849444116917</v>
      </c>
      <c r="AP2911" s="21">
        <v>5.2397259498365063</v>
      </c>
      <c r="AQ2911" s="21">
        <v>52.783706571937365</v>
      </c>
      <c r="AR2911" s="21">
        <v>1.0286194423840638</v>
      </c>
      <c r="AS2911" s="21">
        <v>2.0370910424115016</v>
      </c>
      <c r="AT2911" s="21">
        <v>-0.99999999999999944</v>
      </c>
      <c r="AU2911" s="21">
        <v>-0.99999999999999944</v>
      </c>
      <c r="AV2911" s="21">
        <v>4.353957347011473E-2</v>
      </c>
      <c r="AW2911" s="21">
        <v>102.23774639346443</v>
      </c>
      <c r="AX2911" s="21">
        <v>102.89136491081082</v>
      </c>
      <c r="AY2911" s="21">
        <v>0.42974585874694787</v>
      </c>
      <c r="AZ2911" s="21">
        <v>70.815372465833988</v>
      </c>
      <c r="BA2911" s="26">
        <v>1506.6621204807213</v>
      </c>
    </row>
    <row r="2912" spans="1:100" x14ac:dyDescent="0.25">
      <c r="A2912">
        <v>6202</v>
      </c>
      <c r="B2912" t="s">
        <v>3160</v>
      </c>
      <c r="C2912" s="26">
        <v>2</v>
      </c>
      <c r="D2912" s="21">
        <v>4.8291350120150627</v>
      </c>
      <c r="E2912" s="21">
        <v>0.24372077558090344</v>
      </c>
      <c r="F2912" s="21">
        <v>0.68382863196594468</v>
      </c>
      <c r="G2912" s="21">
        <v>0.69460083144820439</v>
      </c>
      <c r="H2912" s="21">
        <v>0.19592624811133452</v>
      </c>
      <c r="I2912" s="21">
        <v>0</v>
      </c>
      <c r="J2912" s="21">
        <v>11.755574886680069</v>
      </c>
      <c r="K2912" s="21">
        <v>0.19592624811133452</v>
      </c>
      <c r="L2912" s="21">
        <v>-1</v>
      </c>
      <c r="M2912" s="21">
        <v>-1</v>
      </c>
      <c r="N2912" s="21">
        <v>3.91852496222669</v>
      </c>
      <c r="O2912" s="21">
        <v>16.055837508828684</v>
      </c>
      <c r="P2912" s="21">
        <v>1.4020937369367958</v>
      </c>
      <c r="Q2912" s="21">
        <v>3.5653160919134139</v>
      </c>
      <c r="R2912" s="21">
        <v>1.1725148251907964</v>
      </c>
      <c r="S2912" s="21">
        <v>0.3514789069211115</v>
      </c>
      <c r="T2912" s="21">
        <v>0.37302629015482913</v>
      </c>
      <c r="U2912" s="21">
        <v>0.18763893512511437</v>
      </c>
      <c r="V2912" s="21">
        <v>1.518024508614798E-2</v>
      </c>
      <c r="W2912" s="21">
        <v>31.261496730136155</v>
      </c>
      <c r="X2912" s="21">
        <v>1.3125519185755923</v>
      </c>
      <c r="Y2912" s="21">
        <v>-1</v>
      </c>
      <c r="Z2912" s="21">
        <v>-1</v>
      </c>
      <c r="AA2912" s="21">
        <v>56.710307298569361</v>
      </c>
      <c r="AB2912" s="21">
        <v>0.24083442608838229</v>
      </c>
      <c r="AC2912" s="21">
        <v>0.2410948873597083</v>
      </c>
      <c r="AD2912" s="21">
        <v>0.23544332557090808</v>
      </c>
      <c r="AE2912" s="21">
        <v>28.990826003755011</v>
      </c>
      <c r="AF2912" s="21">
        <v>-1</v>
      </c>
      <c r="AG2912" s="21">
        <v>-1</v>
      </c>
      <c r="AH2912" s="21">
        <v>-1</v>
      </c>
      <c r="AI2912" s="21">
        <v>8.0569400655488357E-3</v>
      </c>
      <c r="AJ2912" s="21">
        <v>1.518024508614798E-2</v>
      </c>
      <c r="AK2912" s="21">
        <v>-5.8235382590429388E-2</v>
      </c>
      <c r="AL2912" s="21">
        <v>0.23006333957967673</v>
      </c>
      <c r="AM2912" s="21">
        <v>-7.6173699836172767E-2</v>
      </c>
      <c r="AN2912" s="21">
        <v>0.25961456005122652</v>
      </c>
      <c r="AO2912" s="21">
        <v>-1.5526614952552125</v>
      </c>
      <c r="AP2912" s="21">
        <v>6.9978227855777932</v>
      </c>
      <c r="AQ2912" s="21">
        <v>36.902667474317134</v>
      </c>
      <c r="AR2912" s="21">
        <v>0.85776374018290591</v>
      </c>
      <c r="AS2912" s="21">
        <v>1.4153494317098056</v>
      </c>
      <c r="AT2912" s="21">
        <v>-1</v>
      </c>
      <c r="AU2912" s="21">
        <v>-1</v>
      </c>
      <c r="AV2912" s="21">
        <v>1.6076907309098698</v>
      </c>
      <c r="AW2912" s="21">
        <v>70.798158589830507</v>
      </c>
      <c r="AX2912" s="21">
        <v>71.121404802086275</v>
      </c>
      <c r="AY2912" s="21">
        <v>0.28970820706650635</v>
      </c>
      <c r="AZ2912" s="21">
        <v>21.555957592142239</v>
      </c>
      <c r="BA2912" s="26">
        <v>1387.3885977578043</v>
      </c>
    </row>
    <row r="2913" spans="1:100" x14ac:dyDescent="0.25">
      <c r="A2913">
        <v>6203</v>
      </c>
      <c r="B2913" t="s">
        <v>3161</v>
      </c>
      <c r="C2913" s="26">
        <v>3</v>
      </c>
      <c r="D2913" s="21">
        <v>4.6238424925729156</v>
      </c>
      <c r="E2913" s="21">
        <v>-0.42729306932602956</v>
      </c>
      <c r="F2913" s="21">
        <v>-0.19894683325000523</v>
      </c>
      <c r="G2913" s="21">
        <v>-0.36608720428328601</v>
      </c>
      <c r="H2913" s="21">
        <v>0.14442719859720518</v>
      </c>
      <c r="I2913" s="21">
        <v>0</v>
      </c>
      <c r="J2913" s="21">
        <v>8.665631915832309</v>
      </c>
      <c r="K2913" s="21">
        <v>0.14442719859720518</v>
      </c>
      <c r="L2913" s="21">
        <v>-0.99999999999999911</v>
      </c>
      <c r="M2913" s="21">
        <v>-0.99999999999999911</v>
      </c>
      <c r="N2913" s="21">
        <v>2.8885439719441028</v>
      </c>
      <c r="O2913" s="21">
        <v>12.923387204121941</v>
      </c>
      <c r="P2913" s="21">
        <v>-1.6200801592032663</v>
      </c>
      <c r="Q2913" s="21">
        <v>3.8752730068828316</v>
      </c>
      <c r="R2913" s="21">
        <v>1.0583422740918809</v>
      </c>
      <c r="S2913" s="21">
        <v>0.33333333333333315</v>
      </c>
      <c r="T2913" s="21">
        <v>0.23401326084313151</v>
      </c>
      <c r="U2913" s="21">
        <v>0.12644886783233791</v>
      </c>
      <c r="V2913" s="21">
        <v>-8.6806955691976009E-3</v>
      </c>
      <c r="W2913" s="21">
        <v>21.627502713695986</v>
      </c>
      <c r="X2913" s="21">
        <v>0.77984216439914689</v>
      </c>
      <c r="Y2913" s="21">
        <v>-0.99999999999999911</v>
      </c>
      <c r="Z2913" s="21">
        <v>-0.99999999999999911</v>
      </c>
      <c r="AA2913" s="21">
        <v>18.121625230529645</v>
      </c>
      <c r="AB2913" s="21">
        <v>6.6046825862046743E-2</v>
      </c>
      <c r="AC2913" s="21">
        <v>-0.22055838835410738</v>
      </c>
      <c r="AD2913" s="21">
        <v>6.322716734689611E-2</v>
      </c>
      <c r="AE2913" s="21">
        <v>-4.5642197572582264</v>
      </c>
      <c r="AF2913" s="21">
        <v>-0.99999999999999911</v>
      </c>
      <c r="AG2913" s="21">
        <v>-0.99999999999999911</v>
      </c>
      <c r="AH2913" s="21">
        <v>-0.99999999999999911</v>
      </c>
      <c r="AI2913" s="21">
        <v>0</v>
      </c>
      <c r="AJ2913" s="21">
        <v>-8.6806955691976009E-3</v>
      </c>
      <c r="AK2913" s="21">
        <v>9.5915128360247626E-2</v>
      </c>
      <c r="AL2913" s="21">
        <v>6.4635063254525935E-2</v>
      </c>
      <c r="AM2913" s="21">
        <v>0.27814209006770535</v>
      </c>
      <c r="AN2913" s="21">
        <v>0.10536333293228692</v>
      </c>
      <c r="AO2913" s="21">
        <v>7.4331278934938734</v>
      </c>
      <c r="AP2913" s="21">
        <v>2.9572586395798046</v>
      </c>
      <c r="AQ2913" s="21">
        <v>30.293134629528296</v>
      </c>
      <c r="AR2913" s="21">
        <v>0.68511476643960512</v>
      </c>
      <c r="AS2913" s="21">
        <v>0.92426936299635254</v>
      </c>
      <c r="AT2913" s="21">
        <v>-0.99999999999999911</v>
      </c>
      <c r="AU2913" s="21">
        <v>-0.99999999999999911</v>
      </c>
      <c r="AV2913" s="21">
        <v>0.69225506980859453</v>
      </c>
      <c r="AW2913" s="21">
        <v>34.002271074231373</v>
      </c>
      <c r="AX2913" s="21">
        <v>33.13420151731161</v>
      </c>
      <c r="AY2913" s="21">
        <v>-9.2459569015419546E-2</v>
      </c>
      <c r="AZ2913" s="21">
        <v>-85.0655013999977</v>
      </c>
      <c r="BA2913" s="26">
        <v>1290.1181764407031</v>
      </c>
    </row>
    <row r="2914" spans="1:100" x14ac:dyDescent="0.25">
      <c r="A2914">
        <v>6204</v>
      </c>
      <c r="B2914" t="s">
        <v>3162</v>
      </c>
      <c r="C2914" s="26">
        <v>3</v>
      </c>
      <c r="D2914" s="21">
        <v>4.1391359122581894</v>
      </c>
      <c r="E2914" s="21">
        <v>-9.5349233745231805E-3</v>
      </c>
      <c r="F2914" s="21">
        <v>0.90424588573507492</v>
      </c>
      <c r="G2914" s="21">
        <v>0.90424588573507492</v>
      </c>
      <c r="H2914" s="21">
        <v>6.591540788504538E-2</v>
      </c>
      <c r="I2914" s="21">
        <v>0</v>
      </c>
      <c r="J2914" s="21">
        <v>3.9549244731027215</v>
      </c>
      <c r="K2914" s="21">
        <v>6.591540788504538E-2</v>
      </c>
      <c r="L2914" s="21">
        <v>-0.99999999999999978</v>
      </c>
      <c r="M2914" s="21">
        <v>-0.99999999999999978</v>
      </c>
      <c r="N2914" s="21">
        <v>1.3183081577009075</v>
      </c>
      <c r="O2914" s="21">
        <v>8.9983062710959896</v>
      </c>
      <c r="P2914" s="21">
        <v>1.0497994009069456</v>
      </c>
      <c r="Q2914" s="21">
        <v>-0.38560965036746853</v>
      </c>
      <c r="R2914" s="21">
        <v>-9.9444361446375307E-2</v>
      </c>
      <c r="S2914" s="21">
        <v>0.25218863436979622</v>
      </c>
      <c r="T2914" s="21">
        <v>0.29364196071060444</v>
      </c>
      <c r="U2914" s="21">
        <v>1.2124957404516645E-2</v>
      </c>
      <c r="V2914" s="21">
        <v>-9.5349233745231805E-3</v>
      </c>
      <c r="W2914" s="21">
        <v>19.300208849013952</v>
      </c>
      <c r="X2914" s="21">
        <v>0.43151410394355427</v>
      </c>
      <c r="Y2914" s="21">
        <v>-0.99999999999999978</v>
      </c>
      <c r="Z2914" s="21">
        <v>-0.99999999999999978</v>
      </c>
      <c r="AA2914" s="21">
        <v>36.106477252004908</v>
      </c>
      <c r="AB2914" s="21">
        <v>8.1463854591987545E-2</v>
      </c>
      <c r="AC2914" s="21">
        <v>0.11099125469764702</v>
      </c>
      <c r="AD2914" s="21">
        <v>0.14565914599911217</v>
      </c>
      <c r="AE2914" s="21">
        <v>16.905712764437336</v>
      </c>
      <c r="AF2914" s="21">
        <v>-0.99999999999999978</v>
      </c>
      <c r="AG2914" s="21">
        <v>-0.99999999999999978</v>
      </c>
      <c r="AH2914" s="21">
        <v>-0.99999999999999978</v>
      </c>
      <c r="AI2914" s="21">
        <v>2.9032180279522219E-2</v>
      </c>
      <c r="AJ2914" s="21">
        <v>-9.5349233745231805E-3</v>
      </c>
      <c r="AK2914" s="21">
        <v>-0.10147042747842033</v>
      </c>
      <c r="AL2914" s="21">
        <v>1.8463803809928681E-2</v>
      </c>
      <c r="AM2914" s="21">
        <v>0.12323603995462554</v>
      </c>
      <c r="AN2914" s="21">
        <v>0.4562760982677615</v>
      </c>
      <c r="AO2914" s="21">
        <v>2.5735488614735362</v>
      </c>
      <c r="AP2914" s="21">
        <v>11.499221475743681</v>
      </c>
      <c r="AQ2914" s="21">
        <v>23.25513332211667</v>
      </c>
      <c r="AR2914" s="21">
        <v>0.54842062911039402</v>
      </c>
      <c r="AS2914" s="21">
        <v>0.4974295118285994</v>
      </c>
      <c r="AT2914" s="21">
        <v>-0.99999999999999978</v>
      </c>
      <c r="AU2914" s="21">
        <v>-0.99999999999999978</v>
      </c>
      <c r="AV2914" s="21">
        <v>0.8048015242887</v>
      </c>
      <c r="AW2914" s="21">
        <v>56.604004998844559</v>
      </c>
      <c r="AX2914" s="21">
        <v>56.231156266982694</v>
      </c>
      <c r="AY2914" s="21">
        <v>8.405100056338688E-2</v>
      </c>
      <c r="AZ2914" s="21">
        <v>5.1296465232237871</v>
      </c>
      <c r="BA2914" s="26">
        <v>1397.6318766414008</v>
      </c>
    </row>
    <row r="2915" spans="1:100" x14ac:dyDescent="0.25">
      <c r="A2915">
        <v>6210</v>
      </c>
      <c r="B2915" t="s">
        <v>3163</v>
      </c>
      <c r="C2915" s="26">
        <v>3</v>
      </c>
      <c r="D2915" s="21">
        <v>1.3282946667457753</v>
      </c>
      <c r="E2915" s="21">
        <v>0</v>
      </c>
      <c r="F2915" s="21">
        <v>0.45238669012754407</v>
      </c>
      <c r="G2915" s="21">
        <v>0.45238669012754407</v>
      </c>
      <c r="H2915" s="21">
        <v>-3.1188227696707031E-2</v>
      </c>
      <c r="I2915" s="21">
        <v>0</v>
      </c>
      <c r="J2915" s="21">
        <v>-1.8712936618024252</v>
      </c>
      <c r="K2915" s="21">
        <v>-3.1188227696707031E-2</v>
      </c>
      <c r="L2915" s="21">
        <v>-0.99999999999999933</v>
      </c>
      <c r="M2915" s="21">
        <v>-0.99999999999999933</v>
      </c>
      <c r="N2915" s="21">
        <v>-0.62376455393414054</v>
      </c>
      <c r="O2915" s="21">
        <v>-9.0612304929099788E-2</v>
      </c>
      <c r="P2915" s="21">
        <v>-1.7317144125153903</v>
      </c>
      <c r="Q2915" s="21">
        <v>-2.179818145067197</v>
      </c>
      <c r="R2915" s="21">
        <v>-0.91107404957063876</v>
      </c>
      <c r="S2915" s="21">
        <v>0.23194967114257684</v>
      </c>
      <c r="T2915" s="21">
        <v>7.482424218163243E-2</v>
      </c>
      <c r="U2915" s="21">
        <v>-5.9446432379366483E-2</v>
      </c>
      <c r="V2915" s="21">
        <v>0</v>
      </c>
      <c r="W2915" s="21">
        <v>11.140628345661996</v>
      </c>
      <c r="X2915" s="21">
        <v>-0.16883921601531171</v>
      </c>
      <c r="Y2915" s="21">
        <v>-0.99999999999999933</v>
      </c>
      <c r="Z2915" s="21">
        <v>-0.99999999999999933</v>
      </c>
      <c r="AA2915" s="21">
        <v>17.080452183600535</v>
      </c>
      <c r="AB2915" s="21">
        <v>-2.4780652772168836E-2</v>
      </c>
      <c r="AC2915" s="21">
        <v>0.19346055036701088</v>
      </c>
      <c r="AD2915" s="21">
        <v>-3.1661939844658718E-2</v>
      </c>
      <c r="AE2915" s="21">
        <v>6.8508978875091708</v>
      </c>
      <c r="AF2915" s="21">
        <v>-0.99999999999999933</v>
      </c>
      <c r="AG2915" s="21">
        <v>-0.99999999999999933</v>
      </c>
      <c r="AH2915" s="21">
        <v>-0.99999999999999933</v>
      </c>
      <c r="AI2915" s="21">
        <v>1.7697074947395225E-3</v>
      </c>
      <c r="AJ2915" s="21">
        <v>0</v>
      </c>
      <c r="AK2915" s="21">
        <v>0.27392737593357758</v>
      </c>
      <c r="AL2915" s="21">
        <v>-2.0829231141998146E-2</v>
      </c>
      <c r="AM2915" s="21">
        <v>1.1620210070026702E-3</v>
      </c>
      <c r="AN2915" s="21">
        <v>-0.18977461043411961</v>
      </c>
      <c r="AO2915" s="21">
        <v>1.3986874048429545</v>
      </c>
      <c r="AP2915" s="21">
        <v>-4.8485114165629826</v>
      </c>
      <c r="AQ2915" s="21">
        <v>9.2693346838595776</v>
      </c>
      <c r="AR2915" s="21">
        <v>0.247327480944843</v>
      </c>
      <c r="AS2915" s="21">
        <v>-0.20002744371201867</v>
      </c>
      <c r="AT2915" s="21">
        <v>-0.99999999999999933</v>
      </c>
      <c r="AU2915" s="21">
        <v>-0.99999999999999933</v>
      </c>
      <c r="AV2915" s="21">
        <v>-0.45868735944309469</v>
      </c>
      <c r="AW2915" s="21">
        <v>12.141328462108456</v>
      </c>
      <c r="AX2915" s="21">
        <v>12.176722612003244</v>
      </c>
      <c r="AY2915" s="21">
        <v>-0.12971389460121471</v>
      </c>
      <c r="AZ2915" s="21">
        <v>-69.292018969036206</v>
      </c>
      <c r="BA2915" s="26">
        <v>1356.6160858489447</v>
      </c>
    </row>
    <row r="2916" spans="1:100" x14ac:dyDescent="0.25">
      <c r="A2916">
        <v>6213</v>
      </c>
      <c r="B2916" t="s">
        <v>3164</v>
      </c>
      <c r="C2916" s="26">
        <v>3</v>
      </c>
      <c r="D2916" s="21">
        <v>4.9497526663345965</v>
      </c>
      <c r="E2916" s="21">
        <v>2.5727736220020518E-3</v>
      </c>
      <c r="F2916" s="21">
        <v>-3.2571978643156719E-3</v>
      </c>
      <c r="G2916" s="21">
        <v>-3.6754752350907304E-3</v>
      </c>
      <c r="H2916" s="21">
        <v>0.10493992530019773</v>
      </c>
      <c r="I2916" s="21">
        <v>0</v>
      </c>
      <c r="J2916" s="21">
        <v>6.2963955180118552</v>
      </c>
      <c r="K2916" s="21">
        <v>0.10493992530019773</v>
      </c>
      <c r="L2916" s="21">
        <v>-0.99999999999999989</v>
      </c>
      <c r="M2916" s="21">
        <v>-0.99999999999999989</v>
      </c>
      <c r="N2916" s="21">
        <v>2.0987985060039516</v>
      </c>
      <c r="O2916" s="21">
        <v>11.242472709111363</v>
      </c>
      <c r="P2916" s="21">
        <v>1.2461187210960301</v>
      </c>
      <c r="Q2916" s="21">
        <v>-5.8342077422840109E-2</v>
      </c>
      <c r="R2916" s="21">
        <v>7.1349658459618742E-2</v>
      </c>
      <c r="S2916" s="21">
        <v>0.34062157659323772</v>
      </c>
      <c r="T2916" s="21">
        <v>0.27854305434303167</v>
      </c>
      <c r="U2916" s="21">
        <v>-0.13895200618806619</v>
      </c>
      <c r="V2916" s="21">
        <v>0</v>
      </c>
      <c r="W2916" s="21">
        <v>15.010907977920224</v>
      </c>
      <c r="X2916" s="21">
        <v>-0.11542495964469374</v>
      </c>
      <c r="Y2916" s="21">
        <v>-0.99999999999999989</v>
      </c>
      <c r="Z2916" s="21">
        <v>-0.99999999999999989</v>
      </c>
      <c r="AA2916" s="21">
        <v>15.551262958756933</v>
      </c>
      <c r="AB2916" s="21">
        <v>-2.6033601575395436E-2</v>
      </c>
      <c r="AC2916" s="21">
        <v>4.2135528211932047E-2</v>
      </c>
      <c r="AD2916" s="21">
        <v>-6.7218201889949385E-3</v>
      </c>
      <c r="AE2916" s="21">
        <v>0.46900532237709192</v>
      </c>
      <c r="AF2916" s="21">
        <v>-0.99999999999999989</v>
      </c>
      <c r="AG2916" s="21">
        <v>-0.99999999999999989</v>
      </c>
      <c r="AH2916" s="21">
        <v>-0.99999999999999989</v>
      </c>
      <c r="AI2916" s="21">
        <v>0</v>
      </c>
      <c r="AJ2916" s="21">
        <v>0</v>
      </c>
      <c r="AK2916" s="21">
        <v>0.25044382879825966</v>
      </c>
      <c r="AL2916" s="21">
        <v>0.14144443258071204</v>
      </c>
      <c r="AM2916" s="21">
        <v>3.8290253218103115E-2</v>
      </c>
      <c r="AN2916" s="21">
        <v>0.14132659958100499</v>
      </c>
      <c r="AO2916" s="21">
        <v>2.209475474443876</v>
      </c>
      <c r="AP2916" s="21">
        <v>4.2403871524286814</v>
      </c>
      <c r="AQ2916" s="21">
        <v>21.307303495932079</v>
      </c>
      <c r="AR2916" s="21">
        <v>0.48021262474820325</v>
      </c>
      <c r="AS2916" s="21">
        <v>-1.0485034344496056E-2</v>
      </c>
      <c r="AT2916" s="21">
        <v>-0.99999999999999989</v>
      </c>
      <c r="AU2916" s="21">
        <v>-0.99999999999999989</v>
      </c>
      <c r="AV2916" s="21">
        <v>6.7674183224528006E-2</v>
      </c>
      <c r="AW2916" s="21">
        <v>31.034122820296997</v>
      </c>
      <c r="AX2916" s="21">
        <v>31.034122820296997</v>
      </c>
      <c r="AY2916" s="21">
        <v>-9.5918766688936827E-2</v>
      </c>
      <c r="AZ2916" s="21">
        <v>-64.660832300923602</v>
      </c>
      <c r="BA2916" s="26">
        <v>1250.5149257314752</v>
      </c>
    </row>
    <row r="2917" spans="1:100" x14ac:dyDescent="0.25">
      <c r="A2917">
        <v>6214</v>
      </c>
      <c r="B2917" t="s">
        <v>3165</v>
      </c>
      <c r="C2917" s="26">
        <v>3</v>
      </c>
      <c r="D2917" s="21">
        <v>4.6836761923862165</v>
      </c>
      <c r="E2917" s="21">
        <v>0</v>
      </c>
      <c r="F2917" s="21">
        <v>-0.21811457003986046</v>
      </c>
      <c r="G2917" s="21">
        <v>-0.21811457003986046</v>
      </c>
      <c r="H2917" s="21">
        <v>0.12964995101330989</v>
      </c>
      <c r="I2917" s="21">
        <v>0</v>
      </c>
      <c r="J2917" s="21">
        <v>7.7789970607985959</v>
      </c>
      <c r="K2917" s="21">
        <v>0.12964995101330989</v>
      </c>
      <c r="L2917" s="21">
        <v>-1.0000000000000004</v>
      </c>
      <c r="M2917" s="21">
        <v>-1.0000000000000004</v>
      </c>
      <c r="N2917" s="21">
        <v>2.5929990202661979</v>
      </c>
      <c r="O2917" s="21">
        <v>12.244558683144957</v>
      </c>
      <c r="P2917" s="21">
        <v>-7.6383240370044181E-2</v>
      </c>
      <c r="Q2917" s="21">
        <v>2.3488490094168744</v>
      </c>
      <c r="R2917" s="21">
        <v>0.79818824374504493</v>
      </c>
      <c r="S2917" s="21">
        <v>0.33333333333333365</v>
      </c>
      <c r="T2917" s="21">
        <v>0.28185996346790876</v>
      </c>
      <c r="U2917" s="21">
        <v>1.8475305644811871E-2</v>
      </c>
      <c r="V2917" s="21">
        <v>-1.5945535318969674E-2</v>
      </c>
      <c r="W2917" s="21">
        <v>19.522924644550976</v>
      </c>
      <c r="X2917" s="21">
        <v>0.41229798658793665</v>
      </c>
      <c r="Y2917" s="21">
        <v>-1.0000000000000004</v>
      </c>
      <c r="Z2917" s="21">
        <v>-1.0000000000000004</v>
      </c>
      <c r="AA2917" s="21">
        <v>46.231562008191261</v>
      </c>
      <c r="AB2917" s="21">
        <v>0.20847049496992548</v>
      </c>
      <c r="AC2917" s="21">
        <v>1.239671913611767E-2</v>
      </c>
      <c r="AD2917" s="21">
        <v>0.29734176829186215</v>
      </c>
      <c r="AE2917" s="21">
        <v>25.910449119895265</v>
      </c>
      <c r="AF2917" s="21">
        <v>-1.0000000000000004</v>
      </c>
      <c r="AG2917" s="21">
        <v>-1.0000000000000004</v>
      </c>
      <c r="AH2917" s="21">
        <v>-1.0000000000000004</v>
      </c>
      <c r="AI2917" s="21">
        <v>-1.1570299280553184E-2</v>
      </c>
      <c r="AJ2917" s="21">
        <v>-1.5945535318969674E-2</v>
      </c>
      <c r="AK2917" s="21">
        <v>0.13958129066749481</v>
      </c>
      <c r="AL2917" s="21">
        <v>-0.1323732913683659</v>
      </c>
      <c r="AM2917" s="21">
        <v>7.318303162192509E-2</v>
      </c>
      <c r="AN2917" s="21">
        <v>-0.22584524750034901</v>
      </c>
      <c r="AO2917" s="21">
        <v>2.5274822438856002</v>
      </c>
      <c r="AP2917" s="21">
        <v>-6.3079976443505545</v>
      </c>
      <c r="AQ2917" s="21">
        <v>27.301921705349582</v>
      </c>
      <c r="AR2917" s="21">
        <v>0.61772306712708469</v>
      </c>
      <c r="AS2917" s="21">
        <v>0.5419479376012466</v>
      </c>
      <c r="AT2917" s="21">
        <v>-1.0000000000000004</v>
      </c>
      <c r="AU2917" s="21">
        <v>-1.0000000000000004</v>
      </c>
      <c r="AV2917" s="21">
        <v>0.58007367370518415</v>
      </c>
      <c r="AW2917" s="21">
        <v>52.168123046985684</v>
      </c>
      <c r="AX2917" s="21">
        <v>50.342163529477659</v>
      </c>
      <c r="AY2917" s="21">
        <v>9.2043173843623011E-2</v>
      </c>
      <c r="AZ2917" s="21">
        <v>-20.414491059884096</v>
      </c>
      <c r="BA2917" s="26">
        <v>1364.3734812466776</v>
      </c>
    </row>
    <row r="2918" spans="1:100" x14ac:dyDescent="0.25">
      <c r="A2918">
        <v>6215</v>
      </c>
      <c r="B2918" t="s">
        <v>3166</v>
      </c>
      <c r="C2918" s="26">
        <v>3</v>
      </c>
      <c r="D2918" s="21">
        <v>4.1915721078072439</v>
      </c>
      <c r="E2918" s="21">
        <v>0</v>
      </c>
      <c r="F2918" s="21">
        <v>0.45799529066326683</v>
      </c>
      <c r="G2918" s="21">
        <v>0.45799529066326683</v>
      </c>
      <c r="H2918" s="21">
        <v>0.14705574655288378</v>
      </c>
      <c r="I2918" s="21">
        <v>0</v>
      </c>
      <c r="J2918" s="21">
        <v>8.8233447931730264</v>
      </c>
      <c r="K2918" s="21">
        <v>0.14705574655288378</v>
      </c>
      <c r="L2918" s="21">
        <v>-1.0000000000000004</v>
      </c>
      <c r="M2918" s="21">
        <v>-1.0000000000000004</v>
      </c>
      <c r="N2918" s="21">
        <v>2.9411149310576734</v>
      </c>
      <c r="O2918" s="21">
        <v>13.472912191643536</v>
      </c>
      <c r="P2918" s="21">
        <v>1.0099638752282987E-2</v>
      </c>
      <c r="Q2918" s="21">
        <v>-0.22471064883060921</v>
      </c>
      <c r="R2918" s="21">
        <v>-3.5935802728110824E-2</v>
      </c>
      <c r="S2918" s="21">
        <v>0.33333333333333365</v>
      </c>
      <c r="T2918" s="21">
        <v>0.35063405935661868</v>
      </c>
      <c r="U2918" s="21">
        <v>6.9222591069830031E-2</v>
      </c>
      <c r="V2918" s="21">
        <v>-2.6003106240497644E-2</v>
      </c>
      <c r="W2918" s="21">
        <v>23.205245238656026</v>
      </c>
      <c r="X2918" s="21">
        <v>0.67508409899668753</v>
      </c>
      <c r="Y2918" s="21">
        <v>-1.0000000000000004</v>
      </c>
      <c r="Z2918" s="21">
        <v>-1.0000000000000004</v>
      </c>
      <c r="AA2918" s="21">
        <v>8.2281176564070897</v>
      </c>
      <c r="AB2918" s="21">
        <v>-3.075101777455945E-2</v>
      </c>
      <c r="AC2918" s="21">
        <v>-8.063176492537448E-2</v>
      </c>
      <c r="AD2918" s="21">
        <v>-0.1874410528904823</v>
      </c>
      <c r="AE2918" s="21">
        <v>-14.941191779520812</v>
      </c>
      <c r="AF2918" s="21">
        <v>-1.0000000000000004</v>
      </c>
      <c r="AG2918" s="21">
        <v>-1.0000000000000004</v>
      </c>
      <c r="AH2918" s="21">
        <v>-1.0000000000000004</v>
      </c>
      <c r="AI2918" s="21">
        <v>-2.339313630072721E-3</v>
      </c>
      <c r="AJ2918" s="21">
        <v>-2.6003106240497644E-2</v>
      </c>
      <c r="AK2918" s="21">
        <v>0.31809974625947807</v>
      </c>
      <c r="AL2918" s="21">
        <v>-6.6523851576244172E-2</v>
      </c>
      <c r="AM2918" s="21">
        <v>0.20432245215596645</v>
      </c>
      <c r="AN2918" s="21">
        <v>9.5941011657606726E-2</v>
      </c>
      <c r="AO2918" s="21">
        <v>6.6985600351965502</v>
      </c>
      <c r="AP2918" s="21">
        <v>2.0659060335589481</v>
      </c>
      <c r="AQ2918" s="21">
        <v>32.028590031829047</v>
      </c>
      <c r="AR2918" s="21">
        <v>0.72718687751928468</v>
      </c>
      <c r="AS2918" s="21">
        <v>0.8221398455495712</v>
      </c>
      <c r="AT2918" s="21">
        <v>-1.0000000000000004</v>
      </c>
      <c r="AU2918" s="21">
        <v>-1.0000000000000004</v>
      </c>
      <c r="AV2918" s="21">
        <v>0.42205948793515607</v>
      </c>
      <c r="AW2918" s="21">
        <v>23.766935881609584</v>
      </c>
      <c r="AX2918" s="21">
        <v>21.119838984958363</v>
      </c>
      <c r="AY2918" s="21">
        <v>6.0979791036823314E-2</v>
      </c>
      <c r="AZ2918" s="21">
        <v>-54.055186480359993</v>
      </c>
      <c r="BA2918" s="26">
        <v>1281.2970509365407</v>
      </c>
    </row>
    <row r="2919" spans="1:100" x14ac:dyDescent="0.25">
      <c r="A2919">
        <v>6217</v>
      </c>
      <c r="B2919" t="s">
        <v>3167</v>
      </c>
      <c r="C2919" s="26">
        <v>3</v>
      </c>
      <c r="D2919" s="21">
        <v>4.6167287443323461</v>
      </c>
      <c r="E2919" s="21">
        <v>-2.1288803417021548E-2</v>
      </c>
      <c r="F2919" s="21">
        <v>-0.59329938644276636</v>
      </c>
      <c r="G2919" s="21">
        <v>-0.60320173562643953</v>
      </c>
      <c r="H2919" s="21">
        <v>0.22331025145320224</v>
      </c>
      <c r="I2919" s="21">
        <v>0</v>
      </c>
      <c r="J2919" s="21">
        <v>13.398615087192136</v>
      </c>
      <c r="K2919" s="21">
        <v>0.22331025145320224</v>
      </c>
      <c r="L2919" s="21">
        <v>-1.0000000000000018</v>
      </c>
      <c r="M2919" s="21">
        <v>-1.0000000000000018</v>
      </c>
      <c r="N2919" s="21">
        <v>4.466205029064044</v>
      </c>
      <c r="O2919" s="21">
        <v>17.412142095898041</v>
      </c>
      <c r="P2919" s="21">
        <v>-1.1974801232773691</v>
      </c>
      <c r="Q2919" s="21">
        <v>-0.77298750558736995</v>
      </c>
      <c r="R2919" s="21">
        <v>-0.29862900090897021</v>
      </c>
      <c r="S2919" s="21">
        <v>0.33333333333333331</v>
      </c>
      <c r="T2919" s="21">
        <v>0.40661515564396361</v>
      </c>
      <c r="U2919" s="21">
        <v>0.38076575034396321</v>
      </c>
      <c r="V2919" s="21">
        <v>-1.4717847097175942E-2</v>
      </c>
      <c r="W2919" s="21">
        <v>35.307445630835275</v>
      </c>
      <c r="X2919" s="21">
        <v>2.0055276980604204</v>
      </c>
      <c r="Y2919" s="21">
        <v>-1.0000000000000018</v>
      </c>
      <c r="Z2919" s="21">
        <v>-1.0000000000000018</v>
      </c>
      <c r="AA2919" s="21">
        <v>62.026987669821715</v>
      </c>
      <c r="AB2919" s="21">
        <v>6.4861625579199375E-2</v>
      </c>
      <c r="AC2919" s="21">
        <v>0.2262894381193703</v>
      </c>
      <c r="AD2919" s="21">
        <v>0.24921235709933787</v>
      </c>
      <c r="AE2919" s="21">
        <v>27.018171039895389</v>
      </c>
      <c r="AF2919" s="21">
        <v>-1.0000000000000018</v>
      </c>
      <c r="AG2919" s="21">
        <v>-1.0000000000000018</v>
      </c>
      <c r="AH2919" s="21">
        <v>-1.0000000000000018</v>
      </c>
      <c r="AI2919" s="21">
        <v>0</v>
      </c>
      <c r="AJ2919" s="21">
        <v>-1.4717847097175942E-2</v>
      </c>
      <c r="AK2919" s="21">
        <v>0.15142340622263309</v>
      </c>
      <c r="AL2919" s="21">
        <v>6.6929507409732247E-2</v>
      </c>
      <c r="AM2919" s="21">
        <v>0.50353407363806268</v>
      </c>
      <c r="AN2919" s="21">
        <v>0.24241430583015644</v>
      </c>
      <c r="AO2919" s="21">
        <v>13.34546887206473</v>
      </c>
      <c r="AP2919" s="21">
        <v>6.3950051828025716</v>
      </c>
      <c r="AQ2919" s="21">
        <v>48.706060718027388</v>
      </c>
      <c r="AR2919" s="21">
        <v>1.105996392224085</v>
      </c>
      <c r="AS2919" s="21">
        <v>2.2288379495136228</v>
      </c>
      <c r="AT2919" s="21">
        <v>-1.0000000000000018</v>
      </c>
      <c r="AU2919" s="21">
        <v>-1.0000000000000018</v>
      </c>
      <c r="AV2919" s="21">
        <v>-0.90183073653541002</v>
      </c>
      <c r="AW2919" s="21">
        <v>85.834134948522291</v>
      </c>
      <c r="AX2919" s="21">
        <v>84.362350238804694</v>
      </c>
      <c r="AY2919" s="21">
        <v>1.5349325547584128E-2</v>
      </c>
      <c r="AZ2919" s="21">
        <v>-5.7661076769269846</v>
      </c>
      <c r="BA2919" s="26">
        <v>1364.5829638129999</v>
      </c>
      <c r="CU2919" t="e">
        <v>#N/A</v>
      </c>
      <c r="CV2919" t="e">
        <v>#N/A</v>
      </c>
    </row>
    <row r="2920" spans="1:100" x14ac:dyDescent="0.25">
      <c r="A2920">
        <v>6218</v>
      </c>
      <c r="B2920" t="s">
        <v>3168</v>
      </c>
      <c r="C2920" s="26">
        <v>2</v>
      </c>
      <c r="D2920" s="21">
        <v>2.8615349766269391</v>
      </c>
      <c r="E2920" s="21">
        <v>-0.19333844210932138</v>
      </c>
      <c r="F2920" s="21">
        <v>-0.40449656256482758</v>
      </c>
      <c r="G2920" s="21">
        <v>-0.39866654985440175</v>
      </c>
      <c r="H2920" s="21">
        <v>-3.0248431224340983E-2</v>
      </c>
      <c r="I2920" s="21">
        <v>0</v>
      </c>
      <c r="J2920" s="21">
        <v>-1.81490587346046</v>
      </c>
      <c r="K2920" s="21">
        <v>-3.0248431224340983E-2</v>
      </c>
      <c r="L2920" s="21">
        <v>-1</v>
      </c>
      <c r="M2920" s="21">
        <v>-1</v>
      </c>
      <c r="N2920" s="21">
        <v>-0.60496862448681998</v>
      </c>
      <c r="O2920" s="21">
        <v>1.9596561194173097</v>
      </c>
      <c r="P2920" s="21">
        <v>-0.81137758294919404</v>
      </c>
      <c r="Q2920" s="21">
        <v>-1.6081410394676696</v>
      </c>
      <c r="R2920" s="21">
        <v>-0.52669890784585949</v>
      </c>
      <c r="S2920" s="21">
        <v>0.30920039623333467</v>
      </c>
      <c r="T2920" s="21">
        <v>0.1945255691925637</v>
      </c>
      <c r="U2920" s="21">
        <v>-3.3395135288146124E-2</v>
      </c>
      <c r="V2920" s="21">
        <v>-1.4046767611316952E-2</v>
      </c>
      <c r="W2920" s="21">
        <v>17.311113485343544</v>
      </c>
      <c r="X2920" s="21">
        <v>0.2885897901719825</v>
      </c>
      <c r="Y2920" s="21">
        <v>-1</v>
      </c>
      <c r="Z2920" s="21">
        <v>-1</v>
      </c>
      <c r="AA2920" s="21">
        <v>27.988715109520374</v>
      </c>
      <c r="AB2920" s="21">
        <v>-7.0964923325780999E-3</v>
      </c>
      <c r="AC2920" s="21">
        <v>-6.9301202524860162E-3</v>
      </c>
      <c r="AD2920" s="21">
        <v>-1.0451751619399527E-2</v>
      </c>
      <c r="AE2920" s="21">
        <v>6.1498220994846058</v>
      </c>
      <c r="AF2920" s="21">
        <v>-1</v>
      </c>
      <c r="AG2920" s="21">
        <v>-1</v>
      </c>
      <c r="AH2920" s="21">
        <v>-1</v>
      </c>
      <c r="AI2920" s="21">
        <v>-7.9694761918216814E-3</v>
      </c>
      <c r="AJ2920" s="21">
        <v>-1.4046767611316952E-2</v>
      </c>
      <c r="AK2920" s="21">
        <v>0.24045744229865623</v>
      </c>
      <c r="AL2920" s="21">
        <v>-6.8629485309408891E-2</v>
      </c>
      <c r="AM2920" s="21">
        <v>0.27172081442108692</v>
      </c>
      <c r="AN2920" s="21">
        <v>-8.827995420603317E-2</v>
      </c>
      <c r="AO2920" s="21">
        <v>7.3060954384810524</v>
      </c>
      <c r="AP2920" s="21">
        <v>-1.8609341481584716</v>
      </c>
      <c r="AQ2920" s="21">
        <v>22.051499901538026</v>
      </c>
      <c r="AR2920" s="21">
        <v>0.53086047217261068</v>
      </c>
      <c r="AS2920" s="21">
        <v>0.35818527899498753</v>
      </c>
      <c r="AT2920" s="21">
        <v>-1</v>
      </c>
      <c r="AU2920" s="21">
        <v>-1</v>
      </c>
      <c r="AV2920" s="21">
        <v>-0.647234314298052</v>
      </c>
      <c r="AW2920" s="21">
        <v>37.698624956899835</v>
      </c>
      <c r="AX2920" s="21">
        <v>37.588246175835337</v>
      </c>
      <c r="AY2920" s="21">
        <v>3.4753034153544526E-2</v>
      </c>
      <c r="AZ2920" s="21">
        <v>-23.110281771813717</v>
      </c>
      <c r="BA2920" s="26">
        <v>1361.5854654655377</v>
      </c>
    </row>
    <row r="2921" spans="1:100" x14ac:dyDescent="0.25">
      <c r="A2921">
        <v>6219</v>
      </c>
      <c r="B2921" t="s">
        <v>3169</v>
      </c>
      <c r="C2921" s="26">
        <v>3</v>
      </c>
      <c r="D2921" s="21">
        <v>0.738905852824423</v>
      </c>
      <c r="E2921" s="21">
        <v>-0.12709258769963386</v>
      </c>
      <c r="F2921" s="21">
        <v>0.11746288915928499</v>
      </c>
      <c r="G2921" s="21">
        <v>8.2532406581915851E-2</v>
      </c>
      <c r="H2921" s="21">
        <v>0.11138364505881822</v>
      </c>
      <c r="I2921" s="21">
        <v>-9.6031535608690453E-4</v>
      </c>
      <c r="J2921" s="21">
        <v>6.6253997821638739</v>
      </c>
      <c r="K2921" s="21">
        <v>0.11042332970273135</v>
      </c>
      <c r="L2921" s="21">
        <v>-1.0000000000000004</v>
      </c>
      <c r="M2921" s="21">
        <v>-1.0000000000000004</v>
      </c>
      <c r="N2921" s="21">
        <v>2.2084665940546269</v>
      </c>
      <c r="O2921" s="21">
        <v>7.4468380415702207</v>
      </c>
      <c r="P2921" s="21">
        <v>0.21325978964534958</v>
      </c>
      <c r="Q2921" s="21">
        <v>0.46933234026222698</v>
      </c>
      <c r="R2921" s="21">
        <v>0.24305030366366415</v>
      </c>
      <c r="S2921" s="21">
        <v>0.33390496868502406</v>
      </c>
      <c r="T2921" s="21">
        <v>0.16361802748380619</v>
      </c>
      <c r="U2921" s="21">
        <v>0.18539977159915522</v>
      </c>
      <c r="V2921" s="21">
        <v>-3.0660195064588771E-3</v>
      </c>
      <c r="W2921" s="21">
        <v>22.777336742351828</v>
      </c>
      <c r="X2921" s="21">
        <v>0.94058732997444017</v>
      </c>
      <c r="Y2921" s="21">
        <v>-1.0000000000000004</v>
      </c>
      <c r="Z2921" s="21">
        <v>-1.0000000000000004</v>
      </c>
      <c r="AA2921" s="21">
        <v>57.275207396836876</v>
      </c>
      <c r="AB2921" s="21">
        <v>-1.7914033321977524E-2</v>
      </c>
      <c r="AC2921" s="21">
        <v>0.30015037582701143</v>
      </c>
      <c r="AD2921" s="21">
        <v>0.40286006451139406</v>
      </c>
      <c r="AE2921" s="21">
        <v>34.254820350821376</v>
      </c>
      <c r="AF2921" s="21">
        <v>-1.0000000000000004</v>
      </c>
      <c r="AG2921" s="21">
        <v>-1.0000000000000004</v>
      </c>
      <c r="AH2921" s="21">
        <v>-1.0000000000000004</v>
      </c>
      <c r="AI2921" s="21">
        <v>0</v>
      </c>
      <c r="AJ2921" s="21">
        <v>-3.0660195064588771E-3</v>
      </c>
      <c r="AK2921" s="21">
        <v>0.11741835269509321</v>
      </c>
      <c r="AL2921" s="21">
        <v>0.26432309044971136</v>
      </c>
      <c r="AM2921" s="21">
        <v>0.70550313778694229</v>
      </c>
      <c r="AN2921" s="21">
        <v>7.2050241674829221E-2</v>
      </c>
      <c r="AO2921" s="21">
        <v>18.224670208149035</v>
      </c>
      <c r="AP2921" s="21">
        <v>3.1228714941192881</v>
      </c>
      <c r="AQ2921" s="21">
        <v>29.402736524515689</v>
      </c>
      <c r="AR2921" s="21">
        <v>0.67985674826152653</v>
      </c>
      <c r="AS2921" s="21">
        <v>1.0510106596771702</v>
      </c>
      <c r="AT2921" s="21">
        <v>-1.0000000000000004</v>
      </c>
      <c r="AU2921" s="21">
        <v>-1.0000000000000004</v>
      </c>
      <c r="AV2921" s="21">
        <v>0.32558271024557989</v>
      </c>
      <c r="AW2921" s="21">
        <v>67.844916932526388</v>
      </c>
      <c r="AX2921" s="21">
        <v>67.53831498188049</v>
      </c>
      <c r="AY2921" s="21">
        <v>0.19344406302608763</v>
      </c>
      <c r="AZ2921" s="21">
        <v>-28.482729989523644</v>
      </c>
      <c r="BA2921" s="26">
        <v>1400.2198632304671</v>
      </c>
    </row>
    <row r="2922" spans="1:100" x14ac:dyDescent="0.25">
      <c r="A2922">
        <v>6220</v>
      </c>
      <c r="B2922" t="s">
        <v>3170</v>
      </c>
      <c r="C2922" s="26">
        <v>2</v>
      </c>
      <c r="D2922" s="21">
        <v>3.5167786560622174</v>
      </c>
      <c r="E2922" s="21">
        <v>-4.7790421790264735E-2</v>
      </c>
      <c r="F2922" s="21">
        <v>-4.2066092926321769E-2</v>
      </c>
      <c r="G2922" s="21">
        <v>-3.4590249464427264E-2</v>
      </c>
      <c r="H2922" s="21">
        <v>4.5071515115143991E-2</v>
      </c>
      <c r="I2922" s="21">
        <v>0</v>
      </c>
      <c r="J2922" s="21">
        <v>2.7042909069086392</v>
      </c>
      <c r="K2922" s="21">
        <v>4.5071515115143991E-2</v>
      </c>
      <c r="L2922" s="21">
        <v>-1</v>
      </c>
      <c r="M2922" s="21">
        <v>-1</v>
      </c>
      <c r="N2922" s="21">
        <v>0.90143030230287979</v>
      </c>
      <c r="O2922" s="21">
        <v>6.6539199908666964</v>
      </c>
      <c r="P2922" s="21">
        <v>-7.4254658634719251E-2</v>
      </c>
      <c r="Q2922" s="21">
        <v>0.11470660497148233</v>
      </c>
      <c r="R2922" s="21">
        <v>3.9167649664273274E-2</v>
      </c>
      <c r="S2922" s="21">
        <v>0.32327984653108688</v>
      </c>
      <c r="T2922" s="21">
        <v>0.25396929102706406</v>
      </c>
      <c r="U2922" s="21">
        <v>4.0212902409196241E-2</v>
      </c>
      <c r="V2922" s="21">
        <v>-4.3136841622658448E-3</v>
      </c>
      <c r="W2922" s="21">
        <v>21.956824139158947</v>
      </c>
      <c r="X2922" s="21">
        <v>0.62958628364135327</v>
      </c>
      <c r="Y2922" s="21">
        <v>-1</v>
      </c>
      <c r="Z2922" s="21">
        <v>-1</v>
      </c>
      <c r="AA2922" s="21">
        <v>37.553485086503883</v>
      </c>
      <c r="AB2922" s="21">
        <v>7.5468645048034133E-2</v>
      </c>
      <c r="AC2922" s="21">
        <v>7.5666350400514074E-2</v>
      </c>
      <c r="AD2922" s="21">
        <v>7.1435416623823522E-2</v>
      </c>
      <c r="AE2922" s="21">
        <v>13.756257945719717</v>
      </c>
      <c r="AF2922" s="21">
        <v>-1</v>
      </c>
      <c r="AG2922" s="21">
        <v>-1</v>
      </c>
      <c r="AH2922" s="21">
        <v>-1</v>
      </c>
      <c r="AI2922" s="21">
        <v>-2.6324118658549557E-3</v>
      </c>
      <c r="AJ2922" s="21">
        <v>-4.3136841622658448E-3</v>
      </c>
      <c r="AK2922" s="21">
        <v>0.14098774211508452</v>
      </c>
      <c r="AL2922" s="21">
        <v>3.0840214874162789E-2</v>
      </c>
      <c r="AM2922" s="21">
        <v>0.15586612979138792</v>
      </c>
      <c r="AN2922" s="21">
        <v>2.7574730423665858E-2</v>
      </c>
      <c r="AO2922" s="21">
        <v>4.3559813989988738</v>
      </c>
      <c r="AP2922" s="21">
        <v>1.0891798913237067</v>
      </c>
      <c r="AQ2922" s="21">
        <v>26.997186783668081</v>
      </c>
      <c r="AR2922" s="21">
        <v>0.63972472115511803</v>
      </c>
      <c r="AS2922" s="21">
        <v>0.71023860118111759</v>
      </c>
      <c r="AT2922" s="21">
        <v>-1</v>
      </c>
      <c r="AU2922" s="21">
        <v>-1</v>
      </c>
      <c r="AV2922" s="21">
        <v>0.10369339300977354</v>
      </c>
      <c r="AW2922" s="21">
        <v>48.721322565743428</v>
      </c>
      <c r="AX2922" s="21">
        <v>48.755348150916006</v>
      </c>
      <c r="AY2922" s="21">
        <v>0.11965736561621057</v>
      </c>
      <c r="AZ2922" s="21">
        <v>-8.2356779392303441</v>
      </c>
      <c r="BA2922" s="26">
        <v>1400.3245778711048</v>
      </c>
    </row>
    <row r="2923" spans="1:100" x14ac:dyDescent="0.25">
      <c r="A2923">
        <v>6221</v>
      </c>
      <c r="B2923" t="s">
        <v>3171</v>
      </c>
      <c r="C2923" s="26">
        <v>3</v>
      </c>
      <c r="D2923" s="21">
        <v>-0.35317637969120985</v>
      </c>
      <c r="E2923" s="21">
        <v>-4.1820729734704928E-3</v>
      </c>
      <c r="F2923" s="21">
        <v>6.0566355682307123E-2</v>
      </c>
      <c r="G2923" s="21">
        <v>6.0566355682307123E-2</v>
      </c>
      <c r="H2923" s="21">
        <v>-1.6293516143716175E-2</v>
      </c>
      <c r="I2923" s="21">
        <v>0</v>
      </c>
      <c r="J2923" s="21">
        <v>-0.97761096862296903</v>
      </c>
      <c r="K2923" s="21">
        <v>-1.6293516143716175E-2</v>
      </c>
      <c r="L2923" s="21">
        <v>-1.0000000000000009</v>
      </c>
      <c r="M2923" s="21">
        <v>-1.0000000000000009</v>
      </c>
      <c r="N2923" s="21">
        <v>-0.32587032287432272</v>
      </c>
      <c r="O2923" s="21">
        <v>-1.2702209926318742</v>
      </c>
      <c r="P2923" s="21">
        <v>2.8656153561541267</v>
      </c>
      <c r="Q2923" s="21">
        <v>0.13357402637100885</v>
      </c>
      <c r="R2923" s="21">
        <v>0.174423774108318</v>
      </c>
      <c r="S2923" s="21">
        <v>0.33333333333333304</v>
      </c>
      <c r="T2923" s="21">
        <v>0.31064123674377825</v>
      </c>
      <c r="U2923" s="21">
        <v>4.7404707223334772E-2</v>
      </c>
      <c r="V2923" s="21">
        <v>0</v>
      </c>
      <c r="W2923" s="21">
        <v>28.306911737766523</v>
      </c>
      <c r="X2923" s="21">
        <v>0.82719481852461174</v>
      </c>
      <c r="Y2923" s="21">
        <v>-1.0000000000000009</v>
      </c>
      <c r="Z2923" s="21">
        <v>-1.0000000000000009</v>
      </c>
      <c r="AA2923" s="21">
        <v>20.982265478062548</v>
      </c>
      <c r="AB2923" s="21">
        <v>-3.6867000312019588E-2</v>
      </c>
      <c r="AC2923" s="21">
        <v>-7.2820588502100311E-2</v>
      </c>
      <c r="AD2923" s="21">
        <v>-4.029381186212546E-2</v>
      </c>
      <c r="AE2923" s="21">
        <v>-7.4990700338122647</v>
      </c>
      <c r="AF2923" s="21">
        <v>-1.0000000000000009</v>
      </c>
      <c r="AG2923" s="21">
        <v>-1.0000000000000009</v>
      </c>
      <c r="AH2923" s="21">
        <v>-1.0000000000000009</v>
      </c>
      <c r="AI2923" s="21">
        <v>0</v>
      </c>
      <c r="AJ2923" s="21">
        <v>0</v>
      </c>
      <c r="AK2923" s="21">
        <v>-6.9931103270488515E-2</v>
      </c>
      <c r="AL2923" s="21">
        <v>-9.3888746212915486E-2</v>
      </c>
      <c r="AM2923" s="21">
        <v>0.44407519301675791</v>
      </c>
      <c r="AN2923" s="21">
        <v>-3.1490847323668789E-2</v>
      </c>
      <c r="AO2923" s="21">
        <v>10.752224309066506</v>
      </c>
      <c r="AP2923" s="21">
        <v>-1.2567149141562943</v>
      </c>
      <c r="AQ2923" s="21">
        <v>27.329300769143533</v>
      </c>
      <c r="AR2923" s="21">
        <v>0.69137927730044624</v>
      </c>
      <c r="AS2923" s="21">
        <v>0.81090130238089542</v>
      </c>
      <c r="AT2923" s="21">
        <v>-1.0000000000000009</v>
      </c>
      <c r="AU2923" s="21">
        <v>-1.0000000000000009</v>
      </c>
      <c r="AV2923" s="21">
        <v>0.23499012979062506</v>
      </c>
      <c r="AW2923" s="21">
        <v>18.455329571274376</v>
      </c>
      <c r="AX2923" s="21">
        <v>18.455329571274376</v>
      </c>
      <c r="AY2923" s="21">
        <v>-3.1738473698443813E-2</v>
      </c>
      <c r="AZ2923" s="21">
        <v>-52.977069720325282</v>
      </c>
      <c r="BA2923" s="26">
        <v>1390.0185506287839</v>
      </c>
    </row>
    <row r="2924" spans="1:100" x14ac:dyDescent="0.25">
      <c r="A2924">
        <v>6222</v>
      </c>
      <c r="B2924" t="s">
        <v>3172</v>
      </c>
      <c r="C2924" s="26">
        <v>3</v>
      </c>
      <c r="D2924" s="21">
        <v>3.5002066345183596</v>
      </c>
      <c r="E2924" s="21">
        <v>0</v>
      </c>
      <c r="F2924" s="21">
        <v>0.36852646197643535</v>
      </c>
      <c r="G2924" s="21">
        <v>0.36852646197643535</v>
      </c>
      <c r="H2924" s="21">
        <v>0.35428492864052075</v>
      </c>
      <c r="I2924" s="21">
        <v>0</v>
      </c>
      <c r="J2924" s="21">
        <v>21.257095718431248</v>
      </c>
      <c r="K2924" s="21">
        <v>0.35428492864052075</v>
      </c>
      <c r="L2924" s="21">
        <v>-0.99999999999999978</v>
      </c>
      <c r="M2924" s="21">
        <v>-0.99999999999999978</v>
      </c>
      <c r="N2924" s="21">
        <v>7.0856985728104158</v>
      </c>
      <c r="O2924" s="21">
        <v>25.125828814926031</v>
      </c>
      <c r="P2924" s="21">
        <v>1.3421391312984772</v>
      </c>
      <c r="Q2924" s="21">
        <v>1.8218619166877104</v>
      </c>
      <c r="R2924" s="21">
        <v>0.73247647074298905</v>
      </c>
      <c r="S2924" s="21">
        <v>0.33333333333333365</v>
      </c>
      <c r="T2924" s="21">
        <v>0.19863184260291314</v>
      </c>
      <c r="U2924" s="21">
        <v>-2.3514502139778352E-2</v>
      </c>
      <c r="V2924" s="21">
        <v>0</v>
      </c>
      <c r="W2924" s="21">
        <v>6.1666298062378981</v>
      </c>
      <c r="X2924" s="21">
        <v>6.9693688188520134E-2</v>
      </c>
      <c r="Y2924" s="21">
        <v>-0.99999999999999978</v>
      </c>
      <c r="Z2924" s="21">
        <v>-0.99999999999999978</v>
      </c>
      <c r="AA2924" s="21">
        <v>32.699297609495268</v>
      </c>
      <c r="AB2924" s="21">
        <v>-6.3438846399761384E-2</v>
      </c>
      <c r="AC2924" s="21">
        <v>0.34491518968192869</v>
      </c>
      <c r="AD2924" s="21">
        <v>0.23452748336812032</v>
      </c>
      <c r="AE2924" s="21">
        <v>25.800191332514377</v>
      </c>
      <c r="AF2924" s="21">
        <v>-0.99999999999999978</v>
      </c>
      <c r="AG2924" s="21">
        <v>-0.99999999999999978</v>
      </c>
      <c r="AH2924" s="21">
        <v>-0.99999999999999978</v>
      </c>
      <c r="AI2924" s="21">
        <v>0</v>
      </c>
      <c r="AJ2924" s="21">
        <v>0</v>
      </c>
      <c r="AK2924" s="21">
        <v>-5.8332982898269825E-3</v>
      </c>
      <c r="AL2924" s="21">
        <v>-0.14970958182399541</v>
      </c>
      <c r="AM2924" s="21">
        <v>7.0363989776595998E-2</v>
      </c>
      <c r="AN2924" s="21">
        <v>-0.1047877987864318</v>
      </c>
      <c r="AO2924" s="21">
        <v>1.7299332529657641</v>
      </c>
      <c r="AP2924" s="21">
        <v>-3.3682428787807712</v>
      </c>
      <c r="AQ2924" s="21">
        <v>27.423725524669099</v>
      </c>
      <c r="AR2924" s="21">
        <v>0.50845067379646847</v>
      </c>
      <c r="AS2924" s="21">
        <v>0.42397861682904092</v>
      </c>
      <c r="AT2924" s="21">
        <v>-0.99999999999999978</v>
      </c>
      <c r="AU2924" s="21">
        <v>-0.99999999999999978</v>
      </c>
      <c r="AV2924" s="21">
        <v>1.1010029327194246</v>
      </c>
      <c r="AW2924" s="21">
        <v>54.456883545640487</v>
      </c>
      <c r="AX2924" s="21">
        <v>54.456883545640487</v>
      </c>
      <c r="AY2924" s="21">
        <v>0.28699298544186214</v>
      </c>
      <c r="AZ2924" s="21">
        <v>11.298403377518854</v>
      </c>
      <c r="BA2924" s="26">
        <v>1429.1154562401821</v>
      </c>
      <c r="CU2924" t="e">
        <v>#N/A</v>
      </c>
      <c r="CV2924" t="e">
        <v>#N/A</v>
      </c>
    </row>
    <row r="2925" spans="1:100" x14ac:dyDescent="0.25">
      <c r="A2925">
        <v>6223</v>
      </c>
      <c r="B2925" t="s">
        <v>3173</v>
      </c>
      <c r="C2925" s="26">
        <v>3</v>
      </c>
      <c r="D2925" s="21">
        <v>6.1531628520209924</v>
      </c>
      <c r="E2925" s="21">
        <v>0.19114088183483738</v>
      </c>
      <c r="F2925" s="21">
        <v>6.9784729456943612E-2</v>
      </c>
      <c r="G2925" s="21">
        <v>0.10203504329370253</v>
      </c>
      <c r="H2925" s="21">
        <v>5.0578250300467531E-2</v>
      </c>
      <c r="I2925" s="21">
        <v>0</v>
      </c>
      <c r="J2925" s="21">
        <v>3.034695018028053</v>
      </c>
      <c r="K2925" s="21">
        <v>5.0578250300467531E-2</v>
      </c>
      <c r="L2925" s="21">
        <v>-1.0000000000000002</v>
      </c>
      <c r="M2925" s="21">
        <v>-1.0000000000000002</v>
      </c>
      <c r="N2925" s="21">
        <v>1.0115650060093506</v>
      </c>
      <c r="O2925" s="21">
        <v>9.2898929133427508</v>
      </c>
      <c r="P2925" s="21">
        <v>1.195846397149134</v>
      </c>
      <c r="Q2925" s="21">
        <v>2.0280335178646096</v>
      </c>
      <c r="R2925" s="21">
        <v>0.75440599897994343</v>
      </c>
      <c r="S2925" s="21">
        <v>0.33333333333333315</v>
      </c>
      <c r="T2925" s="21">
        <v>0.28036379569488734</v>
      </c>
      <c r="U2925" s="21">
        <v>6.5391387967973613E-2</v>
      </c>
      <c r="V2925" s="21">
        <v>7.3046790741672321E-2</v>
      </c>
      <c r="W2925" s="21">
        <v>28.062282297495965</v>
      </c>
      <c r="X2925" s="21">
        <v>1.2099956374112355</v>
      </c>
      <c r="Y2925" s="21">
        <v>-1.0000000000000002</v>
      </c>
      <c r="Z2925" s="21">
        <v>-1.0000000000000002</v>
      </c>
      <c r="AA2925" s="21">
        <v>35.066716378862381</v>
      </c>
      <c r="AB2925" s="21">
        <v>4.1039675222806563E-2</v>
      </c>
      <c r="AC2925" s="21">
        <v>-1.2312503474673071E-2</v>
      </c>
      <c r="AD2925" s="21">
        <v>9.6273389899596606E-2</v>
      </c>
      <c r="AE2925" s="21">
        <v>6.2500280823865033</v>
      </c>
      <c r="AF2925" s="21">
        <v>-1.0000000000000002</v>
      </c>
      <c r="AG2925" s="21">
        <v>-1.0000000000000002</v>
      </c>
      <c r="AH2925" s="21">
        <v>-1.0000000000000002</v>
      </c>
      <c r="AI2925" s="21">
        <v>0</v>
      </c>
      <c r="AJ2925" s="21">
        <v>7.3046790741672321E-2</v>
      </c>
      <c r="AK2925" s="21">
        <v>-0.12618762103177267</v>
      </c>
      <c r="AL2925" s="21">
        <v>-0.10947107544292781</v>
      </c>
      <c r="AM2925" s="21">
        <v>-7.9427793277544664E-2</v>
      </c>
      <c r="AN2925" s="21">
        <v>0.15354575617239455</v>
      </c>
      <c r="AO2925" s="21">
        <v>-2.6166329370974797</v>
      </c>
      <c r="AP2925" s="21">
        <v>3.291288527095225</v>
      </c>
      <c r="AQ2925" s="21">
        <v>31.096977315524022</v>
      </c>
      <c r="AR2925" s="21">
        <v>0.75213530773786674</v>
      </c>
      <c r="AS2925" s="21">
        <v>1.260573887711703</v>
      </c>
      <c r="AT2925" s="21">
        <v>-1.0000000000000002</v>
      </c>
      <c r="AU2925" s="21">
        <v>-1.0000000000000002</v>
      </c>
      <c r="AV2925" s="21">
        <v>0.85644104227364504</v>
      </c>
      <c r="AW2925" s="21">
        <v>47.647897819300397</v>
      </c>
      <c r="AX2925" s="21">
        <v>54.952576893467636</v>
      </c>
      <c r="AY2925" s="21">
        <v>0.19074113480393362</v>
      </c>
      <c r="AZ2925" s="21">
        <v>-12.600478003392633</v>
      </c>
      <c r="BA2925" s="26">
        <v>1365.6884750000067</v>
      </c>
    </row>
    <row r="2926" spans="1:100" x14ac:dyDescent="0.25">
      <c r="A2926">
        <v>6224</v>
      </c>
      <c r="B2926" t="s">
        <v>3174</v>
      </c>
      <c r="C2926" s="26">
        <v>3</v>
      </c>
      <c r="D2926" s="21">
        <v>4.9666416664557884</v>
      </c>
      <c r="E2926" s="21">
        <v>0</v>
      </c>
      <c r="F2926" s="21">
        <v>1.1521580513373968E-2</v>
      </c>
      <c r="G2926" s="21">
        <v>1.1521580513373968E-2</v>
      </c>
      <c r="H2926" s="21">
        <v>0.20895101326091636</v>
      </c>
      <c r="I2926" s="21">
        <v>0</v>
      </c>
      <c r="J2926" s="21">
        <v>12.537060795654986</v>
      </c>
      <c r="K2926" s="21">
        <v>0.20895101326091636</v>
      </c>
      <c r="L2926" s="21">
        <v>-1.0000000000000002</v>
      </c>
      <c r="M2926" s="21">
        <v>-1.0000000000000002</v>
      </c>
      <c r="N2926" s="21">
        <v>4.1790202652183295</v>
      </c>
      <c r="O2926" s="21">
        <v>17.515224042624148</v>
      </c>
      <c r="P2926" s="21">
        <v>-1.8224193299096192E-2</v>
      </c>
      <c r="Q2926" s="21">
        <v>-0.12177439860820856</v>
      </c>
      <c r="R2926" s="21">
        <v>-1.6699616061215859E-2</v>
      </c>
      <c r="S2926" s="21">
        <v>0.33038910892536166</v>
      </c>
      <c r="T2926" s="21">
        <v>0.25508986778960696</v>
      </c>
      <c r="U2926" s="21">
        <v>5.7878818684055214E-2</v>
      </c>
      <c r="V2926" s="21">
        <v>-1.3791593016032604E-2</v>
      </c>
      <c r="W2926" s="21">
        <v>16.824607564882989</v>
      </c>
      <c r="X2926" s="21">
        <v>0.4565901350328358</v>
      </c>
      <c r="Y2926" s="21">
        <v>-1.0000000000000002</v>
      </c>
      <c r="Z2926" s="21">
        <v>-1.0000000000000002</v>
      </c>
      <c r="AA2926" s="21">
        <v>37.737113411527126</v>
      </c>
      <c r="AB2926" s="21">
        <v>0.17001999078741167</v>
      </c>
      <c r="AC2926" s="21">
        <v>5.2557733777177457E-2</v>
      </c>
      <c r="AD2926" s="21">
        <v>0.19600638468951784</v>
      </c>
      <c r="AE2926" s="21">
        <v>20.929205462705351</v>
      </c>
      <c r="AF2926" s="21">
        <v>-1.0000000000000002</v>
      </c>
      <c r="AG2926" s="21">
        <v>-1.0000000000000002</v>
      </c>
      <c r="AH2926" s="21">
        <v>-1.0000000000000002</v>
      </c>
      <c r="AI2926" s="21">
        <v>0</v>
      </c>
      <c r="AJ2926" s="21">
        <v>-1.3791593016032604E-2</v>
      </c>
      <c r="AK2926" s="21">
        <v>7.5204663390319837E-2</v>
      </c>
      <c r="AL2926" s="21">
        <v>0.20769951889513721</v>
      </c>
      <c r="AM2926" s="21">
        <v>0.69468207844898389</v>
      </c>
      <c r="AN2926" s="21">
        <v>4.8498159316859565E-2</v>
      </c>
      <c r="AO2926" s="21">
        <v>17.743075278176203</v>
      </c>
      <c r="AP2926" s="21">
        <v>2.2509515773971751</v>
      </c>
      <c r="AQ2926" s="21">
        <v>29.361668360537983</v>
      </c>
      <c r="AR2926" s="21">
        <v>0.62956620238299121</v>
      </c>
      <c r="AS2926" s="21">
        <v>0.66554114829375233</v>
      </c>
      <c r="AT2926" s="21">
        <v>-1.0000000000000002</v>
      </c>
      <c r="AU2926" s="21">
        <v>-1.0000000000000002</v>
      </c>
      <c r="AV2926" s="21">
        <v>-5.1780355478418805E-3</v>
      </c>
      <c r="AW2926" s="21">
        <v>57.503289031548441</v>
      </c>
      <c r="AX2926" s="21">
        <v>56.124129729945174</v>
      </c>
      <c r="AY2926" s="21">
        <v>0.10549538422467039</v>
      </c>
      <c r="AZ2926" s="21">
        <v>-15.784965481491666</v>
      </c>
      <c r="BA2926" s="26">
        <v>1422.7155703355115</v>
      </c>
    </row>
    <row r="2927" spans="1:100" x14ac:dyDescent="0.25">
      <c r="A2927">
        <v>6225</v>
      </c>
      <c r="B2927" t="s">
        <v>3175</v>
      </c>
      <c r="C2927" s="26">
        <v>3</v>
      </c>
      <c r="D2927" s="21">
        <v>5.6579685698044786</v>
      </c>
      <c r="E2927" s="21">
        <v>0</v>
      </c>
      <c r="F2927" s="21">
        <v>-6.6468235155817956E-2</v>
      </c>
      <c r="G2927" s="21">
        <v>-6.6468235155817956E-2</v>
      </c>
      <c r="H2927" s="21">
        <v>3.6518819248479183E-2</v>
      </c>
      <c r="I2927" s="21">
        <v>0</v>
      </c>
      <c r="J2927" s="21">
        <v>2.1911291549087499</v>
      </c>
      <c r="K2927" s="21">
        <v>3.6518819248479183E-2</v>
      </c>
      <c r="L2927" s="21">
        <v>-1.0000000000000004</v>
      </c>
      <c r="M2927" s="21">
        <v>-1.0000000000000004</v>
      </c>
      <c r="N2927" s="21">
        <v>0.73037638496958379</v>
      </c>
      <c r="O2927" s="21">
        <v>7.7826294895574053</v>
      </c>
      <c r="P2927" s="21">
        <v>-0.29010210350780774</v>
      </c>
      <c r="Q2927" s="21">
        <v>1.812282193216596</v>
      </c>
      <c r="R2927" s="21">
        <v>0.48939153971621274</v>
      </c>
      <c r="S2927" s="21">
        <v>0.33117266568215598</v>
      </c>
      <c r="T2927" s="21">
        <v>0.36970115592752029</v>
      </c>
      <c r="U2927" s="21">
        <v>-0.16312150884882234</v>
      </c>
      <c r="V2927" s="21">
        <v>0</v>
      </c>
      <c r="W2927" s="21">
        <v>20.049339740494986</v>
      </c>
      <c r="X2927" s="21">
        <v>4.8236789560094112E-2</v>
      </c>
      <c r="Y2927" s="21">
        <v>-1.0000000000000004</v>
      </c>
      <c r="Z2927" s="21">
        <v>-1.0000000000000004</v>
      </c>
      <c r="AA2927" s="21">
        <v>46.345876969831458</v>
      </c>
      <c r="AB2927" s="21">
        <v>9.3629753572297719E-2</v>
      </c>
      <c r="AC2927" s="21">
        <v>0.21339295221647117</v>
      </c>
      <c r="AD2927" s="21">
        <v>0.20912020800363662</v>
      </c>
      <c r="AE2927" s="21">
        <v>25.807145689620274</v>
      </c>
      <c r="AF2927" s="21">
        <v>-1.0000000000000004</v>
      </c>
      <c r="AG2927" s="21">
        <v>-1.0000000000000004</v>
      </c>
      <c r="AH2927" s="21">
        <v>-1.0000000000000004</v>
      </c>
      <c r="AI2927" s="21">
        <v>0</v>
      </c>
      <c r="AJ2927" s="21">
        <v>0</v>
      </c>
      <c r="AK2927" s="21">
        <v>-5.7230367562111015E-2</v>
      </c>
      <c r="AL2927" s="21">
        <v>0.11317952193874374</v>
      </c>
      <c r="AM2927" s="21">
        <v>9.4589835120916149E-2</v>
      </c>
      <c r="AN2927" s="21">
        <v>-0.14579916877378479</v>
      </c>
      <c r="AO2927" s="21">
        <v>2.0785940402123484</v>
      </c>
      <c r="AP2927" s="21">
        <v>-3.0790816096509017</v>
      </c>
      <c r="AQ2927" s="21">
        <v>22.24046889540374</v>
      </c>
      <c r="AR2927" s="21">
        <v>0.53775231276085345</v>
      </c>
      <c r="AS2927" s="21">
        <v>8.4755608808573329E-2</v>
      </c>
      <c r="AT2927" s="21">
        <v>-1.0000000000000004</v>
      </c>
      <c r="AU2927" s="21">
        <v>-1.0000000000000004</v>
      </c>
      <c r="AV2927" s="21">
        <v>0.42292330456039484</v>
      </c>
      <c r="AW2927" s="21">
        <v>51.04942484973801</v>
      </c>
      <c r="AX2927" s="21">
        <v>51.04942484973801</v>
      </c>
      <c r="AY2927" s="21">
        <v>5.6877094255008656E-2</v>
      </c>
      <c r="AZ2927" s="21">
        <v>-11.292206666482745</v>
      </c>
      <c r="BA2927" s="26">
        <v>1439.0941308479296</v>
      </c>
      <c r="CU2927" t="e">
        <v>#N/A</v>
      </c>
      <c r="CV2927" t="e">
        <v>#N/A</v>
      </c>
    </row>
    <row r="2928" spans="1:100" x14ac:dyDescent="0.25">
      <c r="A2928">
        <v>6226</v>
      </c>
      <c r="B2928" t="s">
        <v>3176</v>
      </c>
      <c r="C2928" s="26">
        <v>3</v>
      </c>
      <c r="D2928" s="21">
        <v>3.4923569282938427</v>
      </c>
      <c r="E2928" s="21">
        <v>0</v>
      </c>
      <c r="F2928" s="21">
        <v>0.35727496268884373</v>
      </c>
      <c r="G2928" s="21">
        <v>0.35727496268884373</v>
      </c>
      <c r="H2928" s="21">
        <v>3.4774889087192326E-2</v>
      </c>
      <c r="I2928" s="21">
        <v>0</v>
      </c>
      <c r="J2928" s="21">
        <v>2.0864933452315402</v>
      </c>
      <c r="K2928" s="21">
        <v>3.4774889087192326E-2</v>
      </c>
      <c r="L2928" s="21">
        <v>-1.0000000000000002</v>
      </c>
      <c r="M2928" s="21">
        <v>-1.0000000000000002</v>
      </c>
      <c r="N2928" s="21">
        <v>0.69549778174384647</v>
      </c>
      <c r="O2928" s="21">
        <v>5.9361252362142274</v>
      </c>
      <c r="P2928" s="21">
        <v>-8.3779551755858134E-2</v>
      </c>
      <c r="Q2928" s="21">
        <v>0.3352900015065749</v>
      </c>
      <c r="R2928" s="21">
        <v>0.14942400735266162</v>
      </c>
      <c r="S2928" s="21">
        <v>0.33333333333333331</v>
      </c>
      <c r="T2928" s="21">
        <v>0.18960132172291888</v>
      </c>
      <c r="U2928" s="21">
        <v>-2.8062608398453405E-3</v>
      </c>
      <c r="V2928" s="21">
        <v>-1.2682132292237308E-2</v>
      </c>
      <c r="W2928" s="21">
        <v>18.906854913479091</v>
      </c>
      <c r="X2928" s="21">
        <v>0.24586136852537505</v>
      </c>
      <c r="Y2928" s="21">
        <v>-1.0000000000000002</v>
      </c>
      <c r="Z2928" s="21">
        <v>-1.0000000000000002</v>
      </c>
      <c r="AA2928" s="21">
        <v>91.797722236744377</v>
      </c>
      <c r="AB2928" s="21">
        <v>0.47667249995600436</v>
      </c>
      <c r="AC2928" s="21">
        <v>0.39990855435182776</v>
      </c>
      <c r="AD2928" s="21">
        <v>0.57824781201042119</v>
      </c>
      <c r="AE2928" s="21">
        <v>72.741443315912662</v>
      </c>
      <c r="AF2928" s="21">
        <v>-1.0000000000000002</v>
      </c>
      <c r="AG2928" s="21">
        <v>-1.0000000000000002</v>
      </c>
      <c r="AH2928" s="21">
        <v>-1.0000000000000002</v>
      </c>
      <c r="AI2928" s="21">
        <v>1.5447370128521869E-2</v>
      </c>
      <c r="AJ2928" s="21">
        <v>-1.2682132292237308E-2</v>
      </c>
      <c r="AK2928" s="21">
        <v>-3.5911978899957411E-2</v>
      </c>
      <c r="AL2928" s="21">
        <v>-8.5205200927458077E-2</v>
      </c>
      <c r="AM2928" s="21">
        <v>2.9587956034559541E-2</v>
      </c>
      <c r="AN2928" s="21">
        <v>-6.1254279094766273E-2</v>
      </c>
      <c r="AO2928" s="21">
        <v>0.56013900636420189</v>
      </c>
      <c r="AP2928" s="21">
        <v>-1.957382982006447</v>
      </c>
      <c r="AQ2928" s="21">
        <v>20.993348258710633</v>
      </c>
      <c r="AR2928" s="21">
        <v>0.50744626192416964</v>
      </c>
      <c r="AS2928" s="21">
        <v>0.28063625761256733</v>
      </c>
      <c r="AT2928" s="21">
        <v>-1.0000000000000002</v>
      </c>
      <c r="AU2928" s="21">
        <v>-1.0000000000000002</v>
      </c>
      <c r="AV2928" s="21">
        <v>0.50669897004150521</v>
      </c>
      <c r="AW2928" s="21">
        <v>95.776464490952208</v>
      </c>
      <c r="AX2928" s="21">
        <v>94.817198664298886</v>
      </c>
      <c r="AY2928" s="21">
        <v>0.34568951956654465</v>
      </c>
      <c r="AZ2928" s="21">
        <v>39.990996754577573</v>
      </c>
      <c r="BA2928" s="26">
        <v>1500.5439549765531</v>
      </c>
    </row>
    <row r="2929" spans="1:100" x14ac:dyDescent="0.25">
      <c r="A2929">
        <v>6230</v>
      </c>
      <c r="B2929" t="s">
        <v>3177</v>
      </c>
      <c r="C2929" s="26">
        <v>3</v>
      </c>
      <c r="D2929" s="21">
        <v>4.8910802511022746</v>
      </c>
      <c r="E2929" s="21">
        <v>0</v>
      </c>
      <c r="F2929" s="21">
        <v>-0.32011127778474496</v>
      </c>
      <c r="G2929" s="21">
        <v>-0.32011127778474496</v>
      </c>
      <c r="H2929" s="21">
        <v>8.9184691056627602E-2</v>
      </c>
      <c r="I2929" s="21">
        <v>0</v>
      </c>
      <c r="J2929" s="21">
        <v>5.3510814633976551</v>
      </c>
      <c r="K2929" s="21">
        <v>8.9184691056627602E-2</v>
      </c>
      <c r="L2929" s="21">
        <v>-1.0000000000000007</v>
      </c>
      <c r="M2929" s="21">
        <v>-1.0000000000000007</v>
      </c>
      <c r="N2929" s="21">
        <v>1.7836938211325526</v>
      </c>
      <c r="O2929" s="21">
        <v>9.9220504367151907</v>
      </c>
      <c r="P2929" s="21">
        <v>0</v>
      </c>
      <c r="Q2929" s="21">
        <v>0.63601970067426661</v>
      </c>
      <c r="R2929" s="21">
        <v>0.19522980817403413</v>
      </c>
      <c r="S2929" s="21">
        <v>0.33333333333333359</v>
      </c>
      <c r="T2929" s="21">
        <v>0.23344972116012686</v>
      </c>
      <c r="U2929" s="21">
        <v>-0.27593041368139143</v>
      </c>
      <c r="V2929" s="21">
        <v>0</v>
      </c>
      <c r="W2929" s="21">
        <v>8.0667179902176578</v>
      </c>
      <c r="X2929" s="21">
        <v>-0.72600690346193908</v>
      </c>
      <c r="Y2929" s="21">
        <v>-1.0000000000000007</v>
      </c>
      <c r="Z2929" s="21">
        <v>-1.0000000000000007</v>
      </c>
      <c r="AA2929" s="21">
        <v>3.7877658947314727</v>
      </c>
      <c r="AB2929" s="21">
        <v>-5.7805655612529219E-2</v>
      </c>
      <c r="AC2929" s="21">
        <v>-0.25695013261448657</v>
      </c>
      <c r="AD2929" s="21">
        <v>0.22527215015381147</v>
      </c>
      <c r="AE2929" s="21">
        <v>-4.4741819036602148</v>
      </c>
      <c r="AF2929" s="21">
        <v>-1.0000000000000007</v>
      </c>
      <c r="AG2929" s="21">
        <v>-1.0000000000000007</v>
      </c>
      <c r="AH2929" s="21">
        <v>-1.0000000000000007</v>
      </c>
      <c r="AI2929" s="21">
        <v>5.2397043036416999E-4</v>
      </c>
      <c r="AJ2929" s="21">
        <v>0</v>
      </c>
      <c r="AK2929" s="21">
        <v>0.27759236329513359</v>
      </c>
      <c r="AL2929" s="21">
        <v>-8.0936020831944538E-2</v>
      </c>
      <c r="AM2929" s="21">
        <v>4.0762401182967048E-2</v>
      </c>
      <c r="AN2929" s="21">
        <v>-9.957694605533543E-2</v>
      </c>
      <c r="AO2929" s="21">
        <v>2.4070218460498438</v>
      </c>
      <c r="AP2929" s="21">
        <v>-2.8941037555431088</v>
      </c>
      <c r="AQ2929" s="21">
        <v>13.417799453615315</v>
      </c>
      <c r="AR2929" s="21">
        <v>0.29085264081206896</v>
      </c>
      <c r="AS2929" s="21">
        <v>-0.63682221240531156</v>
      </c>
      <c r="AT2929" s="21">
        <v>-1.0000000000000007</v>
      </c>
      <c r="AU2929" s="21">
        <v>-1.0000000000000007</v>
      </c>
      <c r="AV2929" s="21">
        <v>-0.12488146961071077</v>
      </c>
      <c r="AW2929" s="21">
        <v>10.815712575903557</v>
      </c>
      <c r="AX2929" s="21">
        <v>10.826191984510839</v>
      </c>
      <c r="AY2929" s="21">
        <v>-0.18542053361876268</v>
      </c>
      <c r="AZ2929" s="21">
        <v>-60.121293684430405</v>
      </c>
      <c r="BA2929" s="26">
        <v>1321.56227006622</v>
      </c>
      <c r="CU2929" t="e">
        <v>#N/A</v>
      </c>
      <c r="CV2929" t="e">
        <v>#N/A</v>
      </c>
    </row>
    <row r="2930" spans="1:100" x14ac:dyDescent="0.25">
      <c r="A2930">
        <v>6232</v>
      </c>
      <c r="B2930" t="s">
        <v>3178</v>
      </c>
      <c r="C2930" s="26">
        <v>3</v>
      </c>
      <c r="D2930" s="21">
        <v>4.3059350654419601</v>
      </c>
      <c r="E2930" s="21">
        <v>-0.20929215652820138</v>
      </c>
      <c r="F2930" s="21">
        <v>0.78669983804218502</v>
      </c>
      <c r="G2930" s="21">
        <v>0.73017418153338931</v>
      </c>
      <c r="H2930" s="21">
        <v>0.26216204083464695</v>
      </c>
      <c r="I2930" s="21">
        <v>0</v>
      </c>
      <c r="J2930" s="21">
        <v>15.729722450078826</v>
      </c>
      <c r="K2930" s="21">
        <v>0.26216204083464695</v>
      </c>
      <c r="L2930" s="21">
        <v>-0.99999999999999911</v>
      </c>
      <c r="M2930" s="21">
        <v>-0.99999999999999911</v>
      </c>
      <c r="N2930" s="21">
        <v>5.2432408166929436</v>
      </c>
      <c r="O2930" s="21">
        <v>20.765831697054161</v>
      </c>
      <c r="P2930" s="21">
        <v>-0.24560413002901574</v>
      </c>
      <c r="Q2930" s="21">
        <v>1.0964942443647985</v>
      </c>
      <c r="R2930" s="21">
        <v>0.2839082930637421</v>
      </c>
      <c r="S2930" s="21">
        <v>0.33333333333333309</v>
      </c>
      <c r="T2930" s="21">
        <v>0.19033490070268957</v>
      </c>
      <c r="U2930" s="21">
        <v>0.11813791370326707</v>
      </c>
      <c r="V2930" s="21">
        <v>1.9378356766579403E-4</v>
      </c>
      <c r="W2930" s="21">
        <v>15.193515618892333</v>
      </c>
      <c r="X2930" s="21">
        <v>0.56551135719545931</v>
      </c>
      <c r="Y2930" s="21">
        <v>-0.99999999999999911</v>
      </c>
      <c r="Z2930" s="21">
        <v>-0.99999999999999911</v>
      </c>
      <c r="AA2930" s="21">
        <v>27.929986241731449</v>
      </c>
      <c r="AB2930" s="21">
        <v>0.21905873499396919</v>
      </c>
      <c r="AC2930" s="21">
        <v>-5.345908154307058E-2</v>
      </c>
      <c r="AD2930" s="21">
        <v>8.3451593144609329E-2</v>
      </c>
      <c r="AE2930" s="21">
        <v>12.4525623297754</v>
      </c>
      <c r="AF2930" s="21">
        <v>-0.99999999999999911</v>
      </c>
      <c r="AG2930" s="21">
        <v>-0.99999999999999911</v>
      </c>
      <c r="AH2930" s="21">
        <v>-0.99999999999999911</v>
      </c>
      <c r="AI2930" s="21">
        <v>0</v>
      </c>
      <c r="AJ2930" s="21">
        <v>1.9378356766579403E-4</v>
      </c>
      <c r="AK2930" s="21">
        <v>-1.2795868712872938E-2</v>
      </c>
      <c r="AL2930" s="21">
        <v>-0.12489158916591654</v>
      </c>
      <c r="AM2930" s="21">
        <v>0.26665721232551393</v>
      </c>
      <c r="AN2930" s="21">
        <v>9.870897105244264E-2</v>
      </c>
      <c r="AO2930" s="21">
        <v>6.6024509645734843</v>
      </c>
      <c r="AP2930" s="21">
        <v>1.8432663304814842</v>
      </c>
      <c r="AQ2930" s="21">
        <v>30.923238068971159</v>
      </c>
      <c r="AR2930" s="21">
        <v>0.64199993130695554</v>
      </c>
      <c r="AS2930" s="21">
        <v>0.82767339803010676</v>
      </c>
      <c r="AT2930" s="21">
        <v>-0.99999999999999911</v>
      </c>
      <c r="AU2930" s="21">
        <v>-0.99999999999999911</v>
      </c>
      <c r="AV2930" s="21">
        <v>1.014082474597132</v>
      </c>
      <c r="AW2930" s="21">
        <v>50.53908426926715</v>
      </c>
      <c r="AX2930" s="21">
        <v>50.558462626033716</v>
      </c>
      <c r="AY2930" s="21">
        <v>0.44405235223363754</v>
      </c>
      <c r="AZ2930" s="21">
        <v>27.932716518977678</v>
      </c>
      <c r="BA2930" s="26">
        <v>1399.5556874737345</v>
      </c>
    </row>
    <row r="2931" spans="1:100" x14ac:dyDescent="0.25">
      <c r="A2931">
        <v>6236</v>
      </c>
      <c r="B2931" t="s">
        <v>3179</v>
      </c>
      <c r="C2931" s="26">
        <v>3</v>
      </c>
      <c r="D2931" s="21">
        <v>4.2687216410265068</v>
      </c>
      <c r="E2931" s="21">
        <v>-8.9745807303781511E-2</v>
      </c>
      <c r="F2931" s="21">
        <v>-0.20781378663687744</v>
      </c>
      <c r="G2931" s="21">
        <v>-0.26160148504843256</v>
      </c>
      <c r="H2931" s="21">
        <v>5.1169388912211025E-2</v>
      </c>
      <c r="I2931" s="21">
        <v>0</v>
      </c>
      <c r="J2931" s="21">
        <v>3.0701633347326616</v>
      </c>
      <c r="K2931" s="21">
        <v>5.1169388912211025E-2</v>
      </c>
      <c r="L2931" s="21">
        <v>-0.99999999999999944</v>
      </c>
      <c r="M2931" s="21">
        <v>-0.99999999999999944</v>
      </c>
      <c r="N2931" s="21">
        <v>1.0233877782442211</v>
      </c>
      <c r="O2931" s="21">
        <v>7.0772834907107329</v>
      </c>
      <c r="P2931" s="21">
        <v>0.97937282048865115</v>
      </c>
      <c r="Q2931" s="21">
        <v>-4.4316100369483511</v>
      </c>
      <c r="R2931" s="21">
        <v>-1.3216883357462113</v>
      </c>
      <c r="S2931" s="21">
        <v>0.33333333333333282</v>
      </c>
      <c r="T2931" s="21">
        <v>0.27632793154504798</v>
      </c>
      <c r="U2931" s="21">
        <v>5.2172251369128904E-2</v>
      </c>
      <c r="V2931" s="21">
        <v>-2.2446286003823011E-2</v>
      </c>
      <c r="W2931" s="21">
        <v>23.528713653259029</v>
      </c>
      <c r="X2931" s="21">
        <v>0.56292493632584129</v>
      </c>
      <c r="Y2931" s="21">
        <v>-0.99999999999999944</v>
      </c>
      <c r="Z2931" s="21">
        <v>-0.99999999999999944</v>
      </c>
      <c r="AA2931" s="21">
        <v>41.391842677856644</v>
      </c>
      <c r="AB2931" s="21">
        <v>0.2831310771279662</v>
      </c>
      <c r="AC2931" s="21">
        <v>-0.10629314001529561</v>
      </c>
      <c r="AD2931" s="21">
        <v>0.20685841009420577</v>
      </c>
      <c r="AE2931" s="21">
        <v>19.184817360343825</v>
      </c>
      <c r="AF2931" s="21">
        <v>-0.99999999999999944</v>
      </c>
      <c r="AG2931" s="21">
        <v>-0.99999999999999944</v>
      </c>
      <c r="AH2931" s="21">
        <v>-0.99999999999999944</v>
      </c>
      <c r="AI2931" s="21">
        <v>0</v>
      </c>
      <c r="AJ2931" s="21">
        <v>-2.2446286003823011E-2</v>
      </c>
      <c r="AK2931" s="21">
        <v>7.2660833942275821E-2</v>
      </c>
      <c r="AL2931" s="21">
        <v>-0.14338417781868232</v>
      </c>
      <c r="AM2931" s="21">
        <v>-0.11163474208817951</v>
      </c>
      <c r="AN2931" s="21">
        <v>-1.1383174753112228E-2</v>
      </c>
      <c r="AO2931" s="21">
        <v>-2.4275643824931095</v>
      </c>
      <c r="AP2931" s="21">
        <v>-1.0015002579212171</v>
      </c>
      <c r="AQ2931" s="21">
        <v>26.59887698799168</v>
      </c>
      <c r="AR2931" s="21">
        <v>0.63938723024368671</v>
      </c>
      <c r="AS2931" s="21">
        <v>0.6140943252380523</v>
      </c>
      <c r="AT2931" s="21">
        <v>-0.99999999999999944</v>
      </c>
      <c r="AU2931" s="21">
        <v>-0.99999999999999944</v>
      </c>
      <c r="AV2931" s="21">
        <v>-1.5832898207946438</v>
      </c>
      <c r="AW2931" s="21">
        <v>47.467625910646163</v>
      </c>
      <c r="AX2931" s="21">
        <v>45.22299731026385</v>
      </c>
      <c r="AY2931" s="21">
        <v>0.27865644450637872</v>
      </c>
      <c r="AZ2931" s="21">
        <v>-7.4199668961928538</v>
      </c>
      <c r="BA2931" s="26">
        <v>1436.0312692233058</v>
      </c>
      <c r="CU2931" t="e">
        <v>#N/A</v>
      </c>
      <c r="CV2931" t="e">
        <v>#N/A</v>
      </c>
    </row>
    <row r="2932" spans="1:100" x14ac:dyDescent="0.25">
      <c r="A2932">
        <v>6237</v>
      </c>
      <c r="B2932" t="s">
        <v>3180</v>
      </c>
      <c r="C2932" s="26">
        <v>3</v>
      </c>
      <c r="D2932" s="21">
        <v>5.4281107732481759</v>
      </c>
      <c r="E2932" s="21">
        <v>6.0675584278948147E-2</v>
      </c>
      <c r="F2932" s="21">
        <v>0.26030290364347985</v>
      </c>
      <c r="G2932" s="21">
        <v>0.28048932994706965</v>
      </c>
      <c r="H2932" s="21">
        <v>-3.7694069674853836E-2</v>
      </c>
      <c r="I2932" s="21">
        <v>0</v>
      </c>
      <c r="J2932" s="21">
        <v>-2.2616441804912304</v>
      </c>
      <c r="K2932" s="21">
        <v>-3.7694069674853836E-2</v>
      </c>
      <c r="L2932" s="21">
        <v>-0.99999999999999989</v>
      </c>
      <c r="M2932" s="21">
        <v>-0.99999999999999989</v>
      </c>
      <c r="N2932" s="21">
        <v>-0.75388139349707639</v>
      </c>
      <c r="O2932" s="21">
        <v>3.4469559227040141</v>
      </c>
      <c r="P2932" s="21">
        <v>-1.0686514177395317</v>
      </c>
      <c r="Q2932" s="21">
        <v>1.205356888220346</v>
      </c>
      <c r="R2932" s="21">
        <v>0.32805424325442983</v>
      </c>
      <c r="S2932" s="21">
        <v>0.33333333333333331</v>
      </c>
      <c r="T2932" s="21">
        <v>0.30082631487015493</v>
      </c>
      <c r="U2932" s="21">
        <v>8.2847151207990841E-2</v>
      </c>
      <c r="V2932" s="21">
        <v>0</v>
      </c>
      <c r="W2932" s="21">
        <v>30.188034763453324</v>
      </c>
      <c r="X2932" s="21">
        <v>0.97073530424712684</v>
      </c>
      <c r="Y2932" s="21">
        <v>-0.99999999999999989</v>
      </c>
      <c r="Z2932" s="21">
        <v>-0.99999999999999989</v>
      </c>
      <c r="AA2932" s="21">
        <v>65.414601435782529</v>
      </c>
      <c r="AB2932" s="21">
        <v>9.6427432529485074E-2</v>
      </c>
      <c r="AC2932" s="21">
        <v>0.39996059670866274</v>
      </c>
      <c r="AD2932" s="21">
        <v>0.20158221934334766</v>
      </c>
      <c r="AE2932" s="21">
        <v>34.898512429074778</v>
      </c>
      <c r="AF2932" s="21">
        <v>-0.99999999999999989</v>
      </c>
      <c r="AG2932" s="21">
        <v>-0.99999999999999989</v>
      </c>
      <c r="AH2932" s="21">
        <v>-0.99999999999999989</v>
      </c>
      <c r="AI2932" s="21">
        <v>3.6527594563728394E-2</v>
      </c>
      <c r="AJ2932" s="21">
        <v>0</v>
      </c>
      <c r="AK2932" s="21">
        <v>0.10075621116669058</v>
      </c>
      <c r="AL2932" s="21">
        <v>0.13030243141607756</v>
      </c>
      <c r="AM2932" s="21">
        <v>0.17743757355179518</v>
      </c>
      <c r="AN2932" s="21">
        <v>0.32247753663184209</v>
      </c>
      <c r="AO2932" s="21">
        <v>4.9397203946283321</v>
      </c>
      <c r="AP2932" s="21">
        <v>8.7134505728764449</v>
      </c>
      <c r="AQ2932" s="21">
        <v>27.926390582962085</v>
      </c>
      <c r="AR2932" s="21">
        <v>0.71700679941147893</v>
      </c>
      <c r="AS2932" s="21">
        <v>0.93304123457227284</v>
      </c>
      <c r="AT2932" s="21">
        <v>-0.99999999999999989</v>
      </c>
      <c r="AU2932" s="21">
        <v>-0.99999999999999989</v>
      </c>
      <c r="AV2932" s="21">
        <v>0.60854357320149888</v>
      </c>
      <c r="AW2932" s="21">
        <v>77.575007931362975</v>
      </c>
      <c r="AX2932" s="21">
        <v>78.305559822637534</v>
      </c>
      <c r="AY2932" s="21">
        <v>0.33571156485348602</v>
      </c>
      <c r="AZ2932" s="21">
        <v>16.098250370413471</v>
      </c>
      <c r="BA2932" s="26">
        <v>1497.4135602532317</v>
      </c>
    </row>
    <row r="2933" spans="1:100" x14ac:dyDescent="0.25">
      <c r="A2933">
        <v>6239</v>
      </c>
      <c r="B2933" t="s">
        <v>3181</v>
      </c>
      <c r="C2933" s="26">
        <v>3</v>
      </c>
      <c r="D2933" s="21">
        <v>5.2369512954872617</v>
      </c>
      <c r="E2933" s="21">
        <v>6.5177860105226637E-2</v>
      </c>
      <c r="F2933" s="21">
        <v>3.055663236808925E-3</v>
      </c>
      <c r="G2933" s="21">
        <v>-3.5842864409517741E-4</v>
      </c>
      <c r="H2933" s="21">
        <v>9.2040875097016153E-2</v>
      </c>
      <c r="I2933" s="21">
        <v>0</v>
      </c>
      <c r="J2933" s="21">
        <v>5.5224525058209704</v>
      </c>
      <c r="K2933" s="21">
        <v>9.2040875097016153E-2</v>
      </c>
      <c r="L2933" s="21">
        <v>-0.99999999999999867</v>
      </c>
      <c r="M2933" s="21">
        <v>-0.99999999999999867</v>
      </c>
      <c r="N2933" s="21">
        <v>1.8408175019403221</v>
      </c>
      <c r="O2933" s="21">
        <v>10.759045372664133</v>
      </c>
      <c r="P2933" s="21">
        <v>0.5371955778144214</v>
      </c>
      <c r="Q2933" s="21">
        <v>4.323024541996473E-2</v>
      </c>
      <c r="R2933" s="21">
        <v>3.3041090065688478E-2</v>
      </c>
      <c r="S2933" s="21">
        <v>0.33897226177374384</v>
      </c>
      <c r="T2933" s="21">
        <v>0.3329914198623154</v>
      </c>
      <c r="U2933" s="21">
        <v>-0.11825500937938963</v>
      </c>
      <c r="V2933" s="21">
        <v>0</v>
      </c>
      <c r="W2933" s="21">
        <v>18.466711886386129</v>
      </c>
      <c r="X2933" s="21">
        <v>9.4802390605818673E-2</v>
      </c>
      <c r="Y2933" s="21">
        <v>-0.99999999999999867</v>
      </c>
      <c r="Z2933" s="21">
        <v>-0.99999999999999867</v>
      </c>
      <c r="AA2933" s="21">
        <v>78.522786722706044</v>
      </c>
      <c r="AB2933" s="21">
        <v>0.30971123024182756</v>
      </c>
      <c r="AC2933" s="21">
        <v>0.43334979230635273</v>
      </c>
      <c r="AD2933" s="21">
        <v>0.4573996523769045</v>
      </c>
      <c r="AE2933" s="21">
        <v>60.023033746254228</v>
      </c>
      <c r="AF2933" s="21">
        <v>-0.99999999999999867</v>
      </c>
      <c r="AG2933" s="21">
        <v>-0.99999999999999867</v>
      </c>
      <c r="AH2933" s="21">
        <v>-0.99999999999999867</v>
      </c>
      <c r="AI2933" s="21">
        <v>0</v>
      </c>
      <c r="AJ2933" s="21">
        <v>0</v>
      </c>
      <c r="AK2933" s="21">
        <v>-0.1986193132811877</v>
      </c>
      <c r="AL2933" s="21">
        <v>0.40944383928757833</v>
      </c>
      <c r="AM2933" s="21">
        <v>-1.1284504632513844E-2</v>
      </c>
      <c r="AN2933" s="21">
        <v>-8.6754234733811844E-2</v>
      </c>
      <c r="AO2933" s="21">
        <v>-1.2752091822187832</v>
      </c>
      <c r="AP2933" s="21">
        <v>-0.12163667190740494</v>
      </c>
      <c r="AQ2933" s="21">
        <v>23.989164392207101</v>
      </c>
      <c r="AR2933" s="21">
        <v>0.55370867225666931</v>
      </c>
      <c r="AS2933" s="21">
        <v>0.18684326570283508</v>
      </c>
      <c r="AT2933" s="21">
        <v>-0.99999999999999867</v>
      </c>
      <c r="AU2933" s="21">
        <v>-0.99999999999999867</v>
      </c>
      <c r="AV2933" s="21">
        <v>3.268266142159329E-2</v>
      </c>
      <c r="AW2933" s="21">
        <v>89.160195423462824</v>
      </c>
      <c r="AX2933" s="21">
        <v>89.160195423462824</v>
      </c>
      <c r="AY2933" s="21">
        <v>0.4796455556143327</v>
      </c>
      <c r="AZ2933" s="21">
        <v>46.622289777237746</v>
      </c>
      <c r="BA2933" s="26">
        <v>1484.1267060126108</v>
      </c>
    </row>
    <row r="2934" spans="1:100" x14ac:dyDescent="0.25">
      <c r="A2934">
        <v>6240</v>
      </c>
      <c r="B2934" t="s">
        <v>3182</v>
      </c>
      <c r="C2934" s="26">
        <v>3</v>
      </c>
      <c r="D2934" s="21">
        <v>5.4600033346789161</v>
      </c>
      <c r="E2934" s="21">
        <v>0</v>
      </c>
      <c r="F2934" s="21">
        <v>0.95311455410223078</v>
      </c>
      <c r="G2934" s="21">
        <v>0.95311455410223078</v>
      </c>
      <c r="H2934" s="21">
        <v>4.2722581806722858E-2</v>
      </c>
      <c r="I2934" s="21">
        <v>0</v>
      </c>
      <c r="J2934" s="21">
        <v>2.5633549084033715</v>
      </c>
      <c r="K2934" s="21">
        <v>4.2722581806722858E-2</v>
      </c>
      <c r="L2934" s="21">
        <v>-1.0000000000000004</v>
      </c>
      <c r="M2934" s="21">
        <v>-1.0000000000000004</v>
      </c>
      <c r="N2934" s="21">
        <v>0.85445163613445652</v>
      </c>
      <c r="O2934" s="21">
        <v>8.9764727971845204</v>
      </c>
      <c r="P2934" s="21">
        <v>0.10875813194837065</v>
      </c>
      <c r="Q2934" s="21">
        <v>2.8189038188746594</v>
      </c>
      <c r="R2934" s="21">
        <v>0.97581533159279221</v>
      </c>
      <c r="S2934" s="21">
        <v>0.33333333333333343</v>
      </c>
      <c r="T2934" s="21">
        <v>0.28079209217771456</v>
      </c>
      <c r="U2934" s="21">
        <v>6.2849486079365094E-2</v>
      </c>
      <c r="V2934" s="21">
        <v>-1.4494664957884502E-2</v>
      </c>
      <c r="W2934" s="21">
        <v>24.790306593032241</v>
      </c>
      <c r="X2934" s="21">
        <v>0.68329155711886003</v>
      </c>
      <c r="Y2934" s="21">
        <v>-1.0000000000000004</v>
      </c>
      <c r="Z2934" s="21">
        <v>-1.0000000000000004</v>
      </c>
      <c r="AA2934" s="21">
        <v>57.768509408292417</v>
      </c>
      <c r="AB2934" s="21">
        <v>0.13783027158194772</v>
      </c>
      <c r="AC2934" s="21">
        <v>0.27857015175581917</v>
      </c>
      <c r="AD2934" s="21">
        <v>0.22364732633558071</v>
      </c>
      <c r="AE2934" s="21">
        <v>32.002387483667391</v>
      </c>
      <c r="AF2934" s="21">
        <v>-1.0000000000000004</v>
      </c>
      <c r="AG2934" s="21">
        <v>-1.0000000000000004</v>
      </c>
      <c r="AH2934" s="21">
        <v>-1.0000000000000004</v>
      </c>
      <c r="AI2934" s="21">
        <v>8.5347274523080913E-2</v>
      </c>
      <c r="AJ2934" s="21">
        <v>-1.4494664957884502E-2</v>
      </c>
      <c r="AK2934" s="21">
        <v>0.1538604409111291</v>
      </c>
      <c r="AL2934" s="21">
        <v>0.23824397428644833</v>
      </c>
      <c r="AM2934" s="21">
        <v>-0.11539822440408161</v>
      </c>
      <c r="AN2934" s="21">
        <v>0.17170920414734406</v>
      </c>
      <c r="AO2934" s="21">
        <v>-2.1156534055463938</v>
      </c>
      <c r="AP2934" s="21">
        <v>5.4839499751158458</v>
      </c>
      <c r="AQ2934" s="21">
        <v>27.353661501435607</v>
      </c>
      <c r="AR2934" s="21">
        <v>0.66248024663252902</v>
      </c>
      <c r="AS2934" s="21">
        <v>0.7260141389255832</v>
      </c>
      <c r="AT2934" s="21">
        <v>-1.0000000000000004</v>
      </c>
      <c r="AU2934" s="21">
        <v>-1.0000000000000004</v>
      </c>
      <c r="AV2934" s="21">
        <v>1.9289298856950226</v>
      </c>
      <c r="AW2934" s="21">
        <v>72.228932180592849</v>
      </c>
      <c r="AX2934" s="21">
        <v>72.486411175266014</v>
      </c>
      <c r="AY2934" s="21">
        <v>0.15277663816576731</v>
      </c>
      <c r="AZ2934" s="21">
        <v>-4.8741223780151515</v>
      </c>
      <c r="BA2934" s="26">
        <v>1390.6514794093978</v>
      </c>
    </row>
    <row r="2935" spans="1:100" x14ac:dyDescent="0.25">
      <c r="A2935">
        <v>6300</v>
      </c>
      <c r="B2935" t="s">
        <v>3183</v>
      </c>
      <c r="C2935" s="26">
        <v>3</v>
      </c>
      <c r="D2935" s="21">
        <v>4.1132598245109637</v>
      </c>
      <c r="E2935" s="21">
        <v>2.0193239820132894E-2</v>
      </c>
      <c r="F2935" s="21">
        <v>0.41635644403132999</v>
      </c>
      <c r="G2935" s="21">
        <v>0.43615020334077276</v>
      </c>
      <c r="H2935" s="21">
        <v>0.33147199398107702</v>
      </c>
      <c r="I2935" s="21">
        <v>0</v>
      </c>
      <c r="J2935" s="21">
        <v>19.888319638864616</v>
      </c>
      <c r="K2935" s="21">
        <v>0.33147199398107702</v>
      </c>
      <c r="L2935" s="21">
        <v>-1.0000000000000016</v>
      </c>
      <c r="M2935" s="21">
        <v>-1.0000000000000016</v>
      </c>
      <c r="N2935" s="21">
        <v>6.6294398796215388</v>
      </c>
      <c r="O2935" s="21">
        <v>24.437729666716365</v>
      </c>
      <c r="P2935" s="21">
        <v>-1.7530704378841848</v>
      </c>
      <c r="Q2935" s="21">
        <v>0.99461433149986456</v>
      </c>
      <c r="R2935" s="21">
        <v>0.1060013085004757</v>
      </c>
      <c r="S2935" s="21">
        <v>0.35796248735235087</v>
      </c>
      <c r="T2935" s="21">
        <v>0.44762133170477852</v>
      </c>
      <c r="U2935" s="21">
        <v>0.23750254970759704</v>
      </c>
      <c r="V2935" s="21">
        <v>-1.9941407825373354E-3</v>
      </c>
      <c r="W2935" s="21">
        <v>28.3848093600445</v>
      </c>
      <c r="X2935" s="21">
        <v>1.515901951914691</v>
      </c>
      <c r="Y2935" s="21">
        <v>-1.0000000000000016</v>
      </c>
      <c r="Z2935" s="21">
        <v>-1.0000000000000016</v>
      </c>
      <c r="AA2935" s="21">
        <v>67.573969440999363</v>
      </c>
      <c r="AB2935" s="21">
        <v>0.60309669035708835</v>
      </c>
      <c r="AC2935" s="21">
        <v>8.1991536450038677E-2</v>
      </c>
      <c r="AD2935" s="21">
        <v>9.657494864196027E-2</v>
      </c>
      <c r="AE2935" s="21">
        <v>39.083158772454368</v>
      </c>
      <c r="AF2935" s="21">
        <v>-1.0000000000000016</v>
      </c>
      <c r="AG2935" s="21">
        <v>-1.0000000000000016</v>
      </c>
      <c r="AH2935" s="21">
        <v>-1.0000000000000016</v>
      </c>
      <c r="AI2935" s="21">
        <v>0</v>
      </c>
      <c r="AJ2935" s="21">
        <v>-1.9941407825373354E-3</v>
      </c>
      <c r="AK2935" s="21">
        <v>-0.10352994271759298</v>
      </c>
      <c r="AL2935" s="21">
        <v>0.35955371079101317</v>
      </c>
      <c r="AM2935" s="21">
        <v>-8.3761346103239209E-2</v>
      </c>
      <c r="AN2935" s="21">
        <v>-0.21144802888744757</v>
      </c>
      <c r="AO2935" s="21">
        <v>-2.6116833661689465</v>
      </c>
      <c r="AP2935" s="21">
        <v>-3.4884321682311206</v>
      </c>
      <c r="AQ2935" s="21">
        <v>48.273128998909115</v>
      </c>
      <c r="AR2935" s="21">
        <v>1.0410922279821888</v>
      </c>
      <c r="AS2935" s="21">
        <v>1.8473739458957674</v>
      </c>
      <c r="AT2935" s="21">
        <v>-1.0000000000000016</v>
      </c>
      <c r="AU2935" s="21">
        <v>-1.0000000000000016</v>
      </c>
      <c r="AV2935" s="21">
        <v>0.54215151184124855</v>
      </c>
      <c r="AW2935" s="21">
        <v>88.523266939484614</v>
      </c>
      <c r="AX2935" s="21">
        <v>88.323852861230876</v>
      </c>
      <c r="AY2935" s="21">
        <v>0.27332014824205547</v>
      </c>
      <c r="AZ2935" s="21">
        <v>-1.3844071323517861</v>
      </c>
      <c r="BA2935" s="26">
        <v>1453.2733943412641</v>
      </c>
    </row>
    <row r="2936" spans="1:100" x14ac:dyDescent="0.25">
      <c r="A2936">
        <v>6301</v>
      </c>
      <c r="B2936" t="s">
        <v>3184</v>
      </c>
      <c r="C2936" s="26">
        <v>3</v>
      </c>
      <c r="D2936" s="21">
        <v>5.2244713652450558</v>
      </c>
      <c r="E2936" s="21">
        <v>7.1936605420492489E-2</v>
      </c>
      <c r="F2936" s="21">
        <v>0.49043301077362472</v>
      </c>
      <c r="G2936" s="21">
        <v>0.50751450039625956</v>
      </c>
      <c r="H2936" s="21">
        <v>4.3196027216789064E-2</v>
      </c>
      <c r="I2936" s="21">
        <v>0</v>
      </c>
      <c r="J2936" s="21">
        <v>2.5917616330073443</v>
      </c>
      <c r="K2936" s="21">
        <v>4.3196027216789064E-2</v>
      </c>
      <c r="L2936" s="21">
        <v>-0.99999999999999956</v>
      </c>
      <c r="M2936" s="21">
        <v>-0.99999999999999956</v>
      </c>
      <c r="N2936" s="21">
        <v>0.86392054433578114</v>
      </c>
      <c r="O2936" s="21">
        <v>8.3237474986486593</v>
      </c>
      <c r="P2936" s="21">
        <v>-3.5231680954248307E-2</v>
      </c>
      <c r="Q2936" s="21">
        <v>-3.2314294453018175</v>
      </c>
      <c r="R2936" s="21">
        <v>-1.1088218820760685</v>
      </c>
      <c r="S2936" s="21">
        <v>0.33333333333333315</v>
      </c>
      <c r="T2936" s="21">
        <v>0.18174913064627235</v>
      </c>
      <c r="U2936" s="21">
        <v>-2.0065846868735703E-2</v>
      </c>
      <c r="V2936" s="21">
        <v>2.2783593189442393E-3</v>
      </c>
      <c r="W2936" s="21">
        <v>18.163957968520997</v>
      </c>
      <c r="X2936" s="21">
        <v>0.25370900251447825</v>
      </c>
      <c r="Y2936" s="21">
        <v>-0.99999999999999956</v>
      </c>
      <c r="Z2936" s="21">
        <v>-0.99999999999999956</v>
      </c>
      <c r="AA2936" s="21">
        <v>14.499928878118226</v>
      </c>
      <c r="AB2936" s="21">
        <v>4.0206495363686319E-2</v>
      </c>
      <c r="AC2936" s="21">
        <v>-5.8495868232706853E-2</v>
      </c>
      <c r="AD2936" s="21">
        <v>-3.2814771297513326E-2</v>
      </c>
      <c r="AE2936" s="21">
        <v>-2.5552072083266912</v>
      </c>
      <c r="AF2936" s="21">
        <v>-0.99999999999999956</v>
      </c>
      <c r="AG2936" s="21">
        <v>-0.99999999999999956</v>
      </c>
      <c r="AH2936" s="21">
        <v>-0.99999999999999956</v>
      </c>
      <c r="AI2936" s="21">
        <v>-3.5997424358560792E-2</v>
      </c>
      <c r="AJ2936" s="21">
        <v>2.2783593189442393E-3</v>
      </c>
      <c r="AK2936" s="21">
        <v>0.16733265014710166</v>
      </c>
      <c r="AL2936" s="21">
        <v>0.19825017892985902</v>
      </c>
      <c r="AM2936" s="21">
        <v>0.47298390824293185</v>
      </c>
      <c r="AN2936" s="21">
        <v>-8.7732970365594548E-2</v>
      </c>
      <c r="AO2936" s="21">
        <v>12.661260956808807</v>
      </c>
      <c r="AP2936" s="21">
        <v>-1.2020733644905688</v>
      </c>
      <c r="AQ2936" s="21">
        <v>20.755719601528348</v>
      </c>
      <c r="AR2936" s="21">
        <v>0.49729497642981396</v>
      </c>
      <c r="AS2936" s="21">
        <v>0.2969050297312672</v>
      </c>
      <c r="AT2936" s="21">
        <v>-0.99999999999999956</v>
      </c>
      <c r="AU2936" s="21">
        <v>-0.99999999999999956</v>
      </c>
      <c r="AV2936" s="21">
        <v>-0.60130738167980868</v>
      </c>
      <c r="AW2936" s="21">
        <v>21.621603012276339</v>
      </c>
      <c r="AX2936" s="21">
        <v>21.129490456999534</v>
      </c>
      <c r="AY2936" s="21">
        <v>3.6212466814758842E-2</v>
      </c>
      <c r="AZ2936" s="21">
        <v>-54.018910070417462</v>
      </c>
      <c r="BA2936" s="26">
        <v>1253.7675632883318</v>
      </c>
    </row>
    <row r="2937" spans="1:100" x14ac:dyDescent="0.25">
      <c r="A2937">
        <v>6302</v>
      </c>
      <c r="B2937" t="s">
        <v>3185</v>
      </c>
      <c r="C2937" s="26">
        <v>3</v>
      </c>
      <c r="D2937" s="21">
        <v>4.7378476847662414</v>
      </c>
      <c r="E2937" s="21">
        <v>-8.5696023455189729E-2</v>
      </c>
      <c r="F2937" s="21">
        <v>2.5904902138532988E-3</v>
      </c>
      <c r="G2937" s="21">
        <v>-1.6445128782895418E-2</v>
      </c>
      <c r="H2937" s="21">
        <v>9.1695869281086737E-2</v>
      </c>
      <c r="I2937" s="21">
        <v>9.8218553256413689E-3</v>
      </c>
      <c r="J2937" s="21">
        <v>6.0910634764036926</v>
      </c>
      <c r="K2937" s="21">
        <v>0.1015177246067281</v>
      </c>
      <c r="L2937" s="21">
        <v>-1.0000000000000004</v>
      </c>
      <c r="M2937" s="21">
        <v>-1.0000000000000004</v>
      </c>
      <c r="N2937" s="21">
        <v>2.0303544921345624</v>
      </c>
      <c r="O2937" s="21">
        <v>10.812466032387029</v>
      </c>
      <c r="P2937" s="21">
        <v>1.4022429752820147</v>
      </c>
      <c r="Q2937" s="21">
        <v>-0.33581997856657025</v>
      </c>
      <c r="R2937" s="21">
        <v>-0.11209575360344003</v>
      </c>
      <c r="S2937" s="21">
        <v>0.34006969530581188</v>
      </c>
      <c r="T2937" s="21">
        <v>0.15033410748076698</v>
      </c>
      <c r="U2937" s="21">
        <v>-2.9365977595541683E-2</v>
      </c>
      <c r="V2937" s="21">
        <v>8.2004758340936731E-3</v>
      </c>
      <c r="W2937" s="21">
        <v>14.708823056736113</v>
      </c>
      <c r="X2937" s="21">
        <v>0.13762579694967833</v>
      </c>
      <c r="Y2937" s="21">
        <v>-1.0000000000000004</v>
      </c>
      <c r="Z2937" s="21">
        <v>-1.0000000000000004</v>
      </c>
      <c r="AA2937" s="21">
        <v>26.114340681975456</v>
      </c>
      <c r="AB2937" s="21">
        <v>0.26936783710143491</v>
      </c>
      <c r="AC2937" s="21">
        <v>7.198238371518198E-2</v>
      </c>
      <c r="AD2937" s="21">
        <v>-0.11099795323976139</v>
      </c>
      <c r="AE2937" s="21">
        <v>11.517613378842777</v>
      </c>
      <c r="AF2937" s="21">
        <v>-1.0000000000000004</v>
      </c>
      <c r="AG2937" s="21">
        <v>-1.0000000000000004</v>
      </c>
      <c r="AH2937" s="21">
        <v>-1.0000000000000004</v>
      </c>
      <c r="AI2937" s="21">
        <v>0</v>
      </c>
      <c r="AJ2937" s="21">
        <v>8.2004758340936731E-3</v>
      </c>
      <c r="AK2937" s="21">
        <v>0.56542402311602991</v>
      </c>
      <c r="AL2937" s="21">
        <v>6.1498258016060535E-3</v>
      </c>
      <c r="AM2937" s="21">
        <v>0.66025161921419573</v>
      </c>
      <c r="AN2937" s="21">
        <v>-0.20873393444737132</v>
      </c>
      <c r="AO2937" s="21">
        <v>19.333410595935046</v>
      </c>
      <c r="AP2937" s="21">
        <v>-5.1875992321762538</v>
      </c>
      <c r="AQ2937" s="21">
        <v>20.799886533139791</v>
      </c>
      <c r="AR2937" s="21">
        <v>0.46923830102513081</v>
      </c>
      <c r="AS2937" s="21">
        <v>0.23914352155640711</v>
      </c>
      <c r="AT2937" s="21">
        <v>-1.0000000000000004</v>
      </c>
      <c r="AU2937" s="21">
        <v>-1.0000000000000004</v>
      </c>
      <c r="AV2937" s="21">
        <v>-0.12854088238633546</v>
      </c>
      <c r="AW2937" s="21">
        <v>31.739207482186227</v>
      </c>
      <c r="AX2937" s="21">
        <v>32.559255065595593</v>
      </c>
      <c r="AY2937" s="21">
        <v>-5.43900363246878E-2</v>
      </c>
      <c r="AZ2937" s="21">
        <v>-44.426784393427504</v>
      </c>
      <c r="BA2937" s="26">
        <v>1337.828605366522</v>
      </c>
    </row>
    <row r="2938" spans="1:100" x14ac:dyDescent="0.25">
      <c r="A2938">
        <v>6304</v>
      </c>
      <c r="B2938" t="s">
        <v>3186</v>
      </c>
      <c r="C2938" s="26">
        <v>3</v>
      </c>
      <c r="D2938" s="21">
        <v>5.1802864883135937</v>
      </c>
      <c r="E2938" s="21">
        <v>3.5161229294059667E-3</v>
      </c>
      <c r="F2938" s="21">
        <v>-5.4414640585180356E-2</v>
      </c>
      <c r="G2938" s="21">
        <v>-5.4414640585180356E-2</v>
      </c>
      <c r="H2938" s="21">
        <v>0.66292724538388681</v>
      </c>
      <c r="I2938" s="21">
        <v>0</v>
      </c>
      <c r="J2938" s="21">
        <v>39.775634723033207</v>
      </c>
      <c r="K2938" s="21">
        <v>0.66292724538388681</v>
      </c>
      <c r="L2938" s="21">
        <v>-0.99999999999999956</v>
      </c>
      <c r="M2938" s="21">
        <v>-0.99999999999999956</v>
      </c>
      <c r="N2938" s="21">
        <v>13.258544907677738</v>
      </c>
      <c r="O2938" s="21">
        <v>44.901506570761626</v>
      </c>
      <c r="P2938" s="21">
        <v>1.3349528925564345E-2</v>
      </c>
      <c r="Q2938" s="21">
        <v>-0.17088361678643185</v>
      </c>
      <c r="R2938" s="21">
        <v>-1.2367541939815338E-2</v>
      </c>
      <c r="S2938" s="21">
        <v>0.33333333333333326</v>
      </c>
      <c r="T2938" s="21">
        <v>0.44856952758443192</v>
      </c>
      <c r="U2938" s="21">
        <v>-0.15487461040138847</v>
      </c>
      <c r="V2938" s="21">
        <v>0</v>
      </c>
      <c r="W2938" s="21">
        <v>-1.4359597947004028</v>
      </c>
      <c r="X2938" s="21">
        <v>-0.40687731956440576</v>
      </c>
      <c r="Y2938" s="21">
        <v>-0.99999999999999956</v>
      </c>
      <c r="Z2938" s="21">
        <v>-0.99999999999999956</v>
      </c>
      <c r="AA2938" s="21">
        <v>27.87122423676686</v>
      </c>
      <c r="AB2938" s="21">
        <v>0.32371536049300409</v>
      </c>
      <c r="AC2938" s="21">
        <v>-5.373175330533597E-3</v>
      </c>
      <c r="AD2938" s="21">
        <v>0.26804884630567127</v>
      </c>
      <c r="AE2938" s="21">
        <v>29.319551573407068</v>
      </c>
      <c r="AF2938" s="21">
        <v>-0.99999999999999956</v>
      </c>
      <c r="AG2938" s="21">
        <v>-0.99999999999999956</v>
      </c>
      <c r="AH2938" s="21">
        <v>-0.99999999999999956</v>
      </c>
      <c r="AI2938" s="21">
        <v>2.1717797756231234E-3</v>
      </c>
      <c r="AJ2938" s="21">
        <v>0</v>
      </c>
      <c r="AK2938" s="21">
        <v>-0.12166152069980124</v>
      </c>
      <c r="AL2938" s="21">
        <v>0.24528075062346064</v>
      </c>
      <c r="AM2938" s="21">
        <v>-0.15724077939817094</v>
      </c>
      <c r="AN2938" s="21">
        <v>2.6319270005437059E-2</v>
      </c>
      <c r="AO2938" s="21">
        <v>-4.5393270884532804</v>
      </c>
      <c r="AP2938" s="21">
        <v>1.8843855032532304</v>
      </c>
      <c r="AQ2938" s="21">
        <v>38.339674928332819</v>
      </c>
      <c r="AR2938" s="21">
        <v>0.62702825051637667</v>
      </c>
      <c r="AS2938" s="21">
        <v>0.25604992581948066</v>
      </c>
      <c r="AT2938" s="21">
        <v>-0.99999999999999956</v>
      </c>
      <c r="AU2938" s="21">
        <v>-0.99999999999999956</v>
      </c>
      <c r="AV2938" s="21">
        <v>-6.6782182524995626E-2</v>
      </c>
      <c r="AW2938" s="21">
        <v>74.657116310781689</v>
      </c>
      <c r="AX2938" s="21">
        <v>74.700551906294152</v>
      </c>
      <c r="AY2938" s="21">
        <v>0.24647164469555638</v>
      </c>
      <c r="AZ2938" s="21">
        <v>-1.3174090645138814</v>
      </c>
      <c r="BA2938" s="26">
        <v>1413.6276604572577</v>
      </c>
    </row>
    <row r="2939" spans="1:100" x14ac:dyDescent="0.25">
      <c r="A2939">
        <v>6305</v>
      </c>
      <c r="B2939" t="s">
        <v>3187</v>
      </c>
      <c r="C2939" s="26">
        <v>3</v>
      </c>
      <c r="D2939" s="21">
        <v>4.074918590106356</v>
      </c>
      <c r="E2939" s="21">
        <v>-3.8035353722284101E-2</v>
      </c>
      <c r="F2939" s="21">
        <v>0.17552964190126452</v>
      </c>
      <c r="G2939" s="21">
        <v>0.16806216027617382</v>
      </c>
      <c r="H2939" s="21">
        <v>-7.0938430171469738E-3</v>
      </c>
      <c r="I2939" s="21">
        <v>0</v>
      </c>
      <c r="J2939" s="21">
        <v>-0.42563058102882678</v>
      </c>
      <c r="K2939" s="21">
        <v>-7.0938430171469738E-3</v>
      </c>
      <c r="L2939" s="21">
        <v>-0.999999999999998</v>
      </c>
      <c r="M2939" s="21">
        <v>-0.999999999999998</v>
      </c>
      <c r="N2939" s="21">
        <v>-0.14187686034294111</v>
      </c>
      <c r="O2939" s="21">
        <v>3.817350169353702</v>
      </c>
      <c r="P2939" s="21">
        <v>0.31817176801726227</v>
      </c>
      <c r="Q2939" s="21">
        <v>8.9025141919640269</v>
      </c>
      <c r="R2939" s="21">
        <v>2.789213654776189</v>
      </c>
      <c r="S2939" s="21">
        <v>0.33333333333333282</v>
      </c>
      <c r="T2939" s="21">
        <v>0.15568795403152355</v>
      </c>
      <c r="U2939" s="21">
        <v>8.1364974517950411E-2</v>
      </c>
      <c r="V2939" s="21">
        <v>0</v>
      </c>
      <c r="W2939" s="21">
        <v>23.099204195998158</v>
      </c>
      <c r="X2939" s="21">
        <v>0.73666428851438648</v>
      </c>
      <c r="Y2939" s="21">
        <v>-0.999999999999998</v>
      </c>
      <c r="Z2939" s="21">
        <v>-0.999999999999998</v>
      </c>
      <c r="AA2939" s="21">
        <v>95.975395078592356</v>
      </c>
      <c r="AB2939" s="21">
        <v>0.24562027295910863</v>
      </c>
      <c r="AC2939" s="21">
        <v>0.67969456742623113</v>
      </c>
      <c r="AD2939" s="21">
        <v>0.47642470417102067</v>
      </c>
      <c r="AE2939" s="21">
        <v>70.086977227818082</v>
      </c>
      <c r="AF2939" s="21">
        <v>-0.999999999999998</v>
      </c>
      <c r="AG2939" s="21">
        <v>-0.999999999999998</v>
      </c>
      <c r="AH2939" s="21">
        <v>-0.999999999999998</v>
      </c>
      <c r="AI2939" s="21">
        <v>-4.1031175221822981E-3</v>
      </c>
      <c r="AJ2939" s="21">
        <v>0</v>
      </c>
      <c r="AK2939" s="21">
        <v>-0.10968364495879505</v>
      </c>
      <c r="AL2939" s="21">
        <v>-7.8791281550881567E-2</v>
      </c>
      <c r="AM2939" s="21">
        <v>-3.0480173535476877E-2</v>
      </c>
      <c r="AN2939" s="21">
        <v>0.13256640599280373</v>
      </c>
      <c r="AO2939" s="21">
        <v>-1.3104225631808979</v>
      </c>
      <c r="AP2939" s="21">
        <v>2.9202037420656817</v>
      </c>
      <c r="AQ2939" s="21">
        <v>22.67357361496931</v>
      </c>
      <c r="AR2939" s="21">
        <v>0.57038626188280706</v>
      </c>
      <c r="AS2939" s="21">
        <v>0.72957044549723915</v>
      </c>
      <c r="AT2939" s="21">
        <v>-0.999999999999998</v>
      </c>
      <c r="AU2939" s="21">
        <v>-0.999999999999998</v>
      </c>
      <c r="AV2939" s="21">
        <v>2.9572758150523621</v>
      </c>
      <c r="AW2939" s="21">
        <v>102.7129489900118</v>
      </c>
      <c r="AX2939" s="21">
        <v>102.63088663956815</v>
      </c>
      <c r="AY2939" s="21">
        <v>0.14359603479940028</v>
      </c>
      <c r="AZ2939" s="21">
        <v>20.959649288296475</v>
      </c>
      <c r="BA2939" s="26">
        <v>1468.4883150839746</v>
      </c>
    </row>
    <row r="2940" spans="1:100" x14ac:dyDescent="0.25">
      <c r="A2940">
        <v>6306</v>
      </c>
      <c r="B2940" t="s">
        <v>3188</v>
      </c>
      <c r="C2940" s="26">
        <v>1</v>
      </c>
      <c r="D2940" s="21">
        <v>3.6780808625294901</v>
      </c>
      <c r="E2940" s="21">
        <v>2.1757476414710399E-2</v>
      </c>
      <c r="F2940" s="21">
        <v>5.7515663270048999E-2</v>
      </c>
      <c r="G2940" s="21">
        <v>6.3638324821297304E-2</v>
      </c>
      <c r="H2940" s="21">
        <v>4.4731895715573101E-2</v>
      </c>
      <c r="I2940" s="21">
        <v>0</v>
      </c>
      <c r="J2940" s="21">
        <v>2.6839137429343798</v>
      </c>
      <c r="K2940" s="21">
        <v>4.4731895715573101E-2</v>
      </c>
      <c r="L2940" s="21">
        <v>-1</v>
      </c>
      <c r="M2940" s="21">
        <v>-1</v>
      </c>
      <c r="N2940" s="21">
        <v>0.894637914311463</v>
      </c>
      <c r="O2940" s="21">
        <v>6.42563293028517</v>
      </c>
      <c r="P2940" s="21">
        <v>8.4867148022695807E-2</v>
      </c>
      <c r="Q2940" s="21">
        <v>0.153507344323627</v>
      </c>
      <c r="R2940" s="21">
        <v>5.0277871893111802E-2</v>
      </c>
      <c r="S2940" s="21">
        <v>0.32916601326620298</v>
      </c>
      <c r="T2940" s="21">
        <v>0.23975694309620599</v>
      </c>
      <c r="U2940" s="21">
        <v>4.00147922229208E-2</v>
      </c>
      <c r="V2940" s="21">
        <v>-3.2092616958779002E-3</v>
      </c>
      <c r="W2940" s="21">
        <v>22.4398636469551</v>
      </c>
      <c r="X2940" s="21">
        <v>0.57887640222380699</v>
      </c>
      <c r="Y2940" s="21">
        <v>-1</v>
      </c>
      <c r="Z2940" s="21">
        <v>-1</v>
      </c>
      <c r="AA2940" s="21">
        <v>33.0321732872819</v>
      </c>
      <c r="AB2940" s="21">
        <v>0.100272451404467</v>
      </c>
      <c r="AC2940" s="21">
        <v>4.1627991656747201E-2</v>
      </c>
      <c r="AD2940" s="21">
        <v>6.8940192307458195E-2</v>
      </c>
      <c r="AE2940" s="21">
        <v>10.542031768433599</v>
      </c>
      <c r="AF2940" s="21">
        <v>-1</v>
      </c>
      <c r="AG2940" s="21">
        <v>-1</v>
      </c>
      <c r="AH2940" s="21">
        <v>-1</v>
      </c>
      <c r="AI2940" s="21">
        <v>-6.4806894010443399E-4</v>
      </c>
      <c r="AJ2940" s="21">
        <v>-3.2092616958779002E-3</v>
      </c>
      <c r="AK2940" s="21">
        <v>0.108545496552842</v>
      </c>
      <c r="AL2940" s="21">
        <v>6.3541779719447203E-2</v>
      </c>
      <c r="AM2940" s="21">
        <v>0.14516971361987499</v>
      </c>
      <c r="AN2940" s="21">
        <v>6.2411759814733403E-2</v>
      </c>
      <c r="AO2940" s="21">
        <v>4.1719703232610899</v>
      </c>
      <c r="AP2940" s="21">
        <v>1.87800289396557</v>
      </c>
      <c r="AQ2940" s="21">
        <v>25.123777389889501</v>
      </c>
      <c r="AR2940" s="21">
        <v>0.60572848688945202</v>
      </c>
      <c r="AS2940" s="21">
        <v>0.62360829793938</v>
      </c>
      <c r="AT2940" s="21">
        <v>-1</v>
      </c>
      <c r="AU2940" s="21">
        <v>-1</v>
      </c>
      <c r="AV2940" s="21">
        <v>0.113916196714409</v>
      </c>
      <c r="AW2940" s="21">
        <v>41.335809111532598</v>
      </c>
      <c r="AX2940" s="21">
        <v>41.001921563142801</v>
      </c>
      <c r="AY2940" s="21">
        <v>9.6368259759583505E-2</v>
      </c>
      <c r="AZ2940" s="21">
        <v>-14.145392237927799</v>
      </c>
      <c r="BA2940" s="26">
        <v>1350</v>
      </c>
    </row>
    <row r="2941" spans="1:100" x14ac:dyDescent="0.25">
      <c r="A2941">
        <v>6308</v>
      </c>
      <c r="B2941" t="s">
        <v>3189</v>
      </c>
      <c r="C2941" s="26">
        <v>1</v>
      </c>
      <c r="D2941" s="21">
        <v>3.6780808625294901</v>
      </c>
      <c r="E2941" s="21">
        <v>2.1757476414710399E-2</v>
      </c>
      <c r="F2941" s="21">
        <v>5.7515663270048999E-2</v>
      </c>
      <c r="G2941" s="21">
        <v>6.3638324821297304E-2</v>
      </c>
      <c r="H2941" s="21">
        <v>4.4731895715573101E-2</v>
      </c>
      <c r="I2941" s="21">
        <v>0</v>
      </c>
      <c r="J2941" s="21">
        <v>2.6839137429343798</v>
      </c>
      <c r="K2941" s="21">
        <v>4.4731895715573101E-2</v>
      </c>
      <c r="L2941" s="21">
        <v>-1</v>
      </c>
      <c r="M2941" s="21">
        <v>-1</v>
      </c>
      <c r="N2941" s="21">
        <v>0.894637914311463</v>
      </c>
      <c r="O2941" s="21">
        <v>6.42563293028517</v>
      </c>
      <c r="P2941" s="21">
        <v>8.4867148022695807E-2</v>
      </c>
      <c r="Q2941" s="21">
        <v>0.153507344323627</v>
      </c>
      <c r="R2941" s="21">
        <v>5.0277871893111802E-2</v>
      </c>
      <c r="S2941" s="21">
        <v>0.32916601326620298</v>
      </c>
      <c r="T2941" s="21">
        <v>0.23975694309620599</v>
      </c>
      <c r="U2941" s="21">
        <v>4.00147922229208E-2</v>
      </c>
      <c r="V2941" s="21">
        <v>-3.2092616958779002E-3</v>
      </c>
      <c r="W2941" s="21">
        <v>22.4398636469551</v>
      </c>
      <c r="X2941" s="21">
        <v>0.57887640222380699</v>
      </c>
      <c r="Y2941" s="21">
        <v>-1</v>
      </c>
      <c r="Z2941" s="21">
        <v>-1</v>
      </c>
      <c r="AA2941" s="21">
        <v>33.0321732872819</v>
      </c>
      <c r="AB2941" s="21">
        <v>0.100272451404467</v>
      </c>
      <c r="AC2941" s="21">
        <v>4.1627991656747201E-2</v>
      </c>
      <c r="AD2941" s="21">
        <v>6.8940192307458195E-2</v>
      </c>
      <c r="AE2941" s="21">
        <v>10.542031768433599</v>
      </c>
      <c r="AF2941" s="21">
        <v>-1</v>
      </c>
      <c r="AG2941" s="21">
        <v>-1</v>
      </c>
      <c r="AH2941" s="21">
        <v>-1</v>
      </c>
      <c r="AI2941" s="21">
        <v>-6.4806894010443399E-4</v>
      </c>
      <c r="AJ2941" s="21">
        <v>-3.2092616958779002E-3</v>
      </c>
      <c r="AK2941" s="21">
        <v>0.108545496552842</v>
      </c>
      <c r="AL2941" s="21">
        <v>6.3541779719447203E-2</v>
      </c>
      <c r="AM2941" s="21">
        <v>0.14516971361987499</v>
      </c>
      <c r="AN2941" s="21">
        <v>6.2411759814733403E-2</v>
      </c>
      <c r="AO2941" s="21">
        <v>4.1719703232610899</v>
      </c>
      <c r="AP2941" s="21">
        <v>1.87800289396557</v>
      </c>
      <c r="AQ2941" s="21">
        <v>25.123777389889501</v>
      </c>
      <c r="AR2941" s="21">
        <v>0.60572848688945202</v>
      </c>
      <c r="AS2941" s="21">
        <v>0.62360829793938</v>
      </c>
      <c r="AT2941" s="21">
        <v>-1</v>
      </c>
      <c r="AU2941" s="21">
        <v>-1</v>
      </c>
      <c r="AV2941" s="21">
        <v>0.113916196714409</v>
      </c>
      <c r="AW2941" s="21">
        <v>41.335809111532598</v>
      </c>
      <c r="AX2941" s="21">
        <v>41.001921563142801</v>
      </c>
      <c r="AY2941" s="21">
        <v>9.6368259759583505E-2</v>
      </c>
      <c r="AZ2941" s="21">
        <v>-14.145392237927799</v>
      </c>
      <c r="BA2941" s="26">
        <v>1350</v>
      </c>
    </row>
    <row r="2942" spans="1:100" x14ac:dyDescent="0.25">
      <c r="A2942">
        <v>6309</v>
      </c>
      <c r="B2942" t="s">
        <v>3190</v>
      </c>
      <c r="C2942" s="26">
        <v>1</v>
      </c>
      <c r="D2942" s="21">
        <v>3.6780808625294901</v>
      </c>
      <c r="E2942" s="21">
        <v>2.1757476414710399E-2</v>
      </c>
      <c r="F2942" s="21">
        <v>5.7515663270048999E-2</v>
      </c>
      <c r="G2942" s="21">
        <v>6.3638324821297304E-2</v>
      </c>
      <c r="H2942" s="21">
        <v>4.4731895715573101E-2</v>
      </c>
      <c r="I2942" s="21">
        <v>0</v>
      </c>
      <c r="J2942" s="21">
        <v>2.6839137429343798</v>
      </c>
      <c r="K2942" s="21">
        <v>4.4731895715573101E-2</v>
      </c>
      <c r="L2942" s="21">
        <v>-1</v>
      </c>
      <c r="M2942" s="21">
        <v>-1</v>
      </c>
      <c r="N2942" s="21">
        <v>0.894637914311463</v>
      </c>
      <c r="O2942" s="21">
        <v>6.42563293028517</v>
      </c>
      <c r="P2942" s="21">
        <v>8.4867148022695807E-2</v>
      </c>
      <c r="Q2942" s="21">
        <v>0.153507344323627</v>
      </c>
      <c r="R2942" s="21">
        <v>5.0277871893111802E-2</v>
      </c>
      <c r="S2942" s="21">
        <v>0.32916601326620298</v>
      </c>
      <c r="T2942" s="21">
        <v>0.23975694309620599</v>
      </c>
      <c r="U2942" s="21">
        <v>4.00147922229208E-2</v>
      </c>
      <c r="V2942" s="21">
        <v>-3.2092616958779002E-3</v>
      </c>
      <c r="W2942" s="21">
        <v>22.4398636469551</v>
      </c>
      <c r="X2942" s="21">
        <v>0.57887640222380699</v>
      </c>
      <c r="Y2942" s="21">
        <v>-1</v>
      </c>
      <c r="Z2942" s="21">
        <v>-1</v>
      </c>
      <c r="AA2942" s="21">
        <v>33.0321732872819</v>
      </c>
      <c r="AB2942" s="21">
        <v>0.100272451404467</v>
      </c>
      <c r="AC2942" s="21">
        <v>4.1627991656747201E-2</v>
      </c>
      <c r="AD2942" s="21">
        <v>6.8940192307458195E-2</v>
      </c>
      <c r="AE2942" s="21">
        <v>10.542031768433599</v>
      </c>
      <c r="AF2942" s="21">
        <v>-1</v>
      </c>
      <c r="AG2942" s="21">
        <v>-1</v>
      </c>
      <c r="AH2942" s="21">
        <v>-1</v>
      </c>
      <c r="AI2942" s="21">
        <v>-6.4806894010443399E-4</v>
      </c>
      <c r="AJ2942" s="21">
        <v>-3.2092616958779002E-3</v>
      </c>
      <c r="AK2942" s="21">
        <v>0.108545496552842</v>
      </c>
      <c r="AL2942" s="21">
        <v>6.3541779719447203E-2</v>
      </c>
      <c r="AM2942" s="21">
        <v>0.14516971361987499</v>
      </c>
      <c r="AN2942" s="21">
        <v>6.2411759814733403E-2</v>
      </c>
      <c r="AO2942" s="21">
        <v>4.1719703232610899</v>
      </c>
      <c r="AP2942" s="21">
        <v>1.87800289396557</v>
      </c>
      <c r="AQ2942" s="21">
        <v>25.123777389889501</v>
      </c>
      <c r="AR2942" s="21">
        <v>0.60572848688945202</v>
      </c>
      <c r="AS2942" s="21">
        <v>0.62360829793938</v>
      </c>
      <c r="AT2942" s="21">
        <v>-1</v>
      </c>
      <c r="AU2942" s="21">
        <v>-1</v>
      </c>
      <c r="AV2942" s="21">
        <v>0.113916196714409</v>
      </c>
      <c r="AW2942" s="21">
        <v>41.335809111532598</v>
      </c>
      <c r="AX2942" s="21">
        <v>41.001921563142801</v>
      </c>
      <c r="AY2942" s="21">
        <v>9.6368259759583505E-2</v>
      </c>
      <c r="AZ2942" s="21">
        <v>-14.145392237927799</v>
      </c>
      <c r="BA2942" s="26">
        <v>1350</v>
      </c>
    </row>
    <row r="2943" spans="1:100" x14ac:dyDescent="0.25">
      <c r="A2943">
        <v>6312</v>
      </c>
      <c r="B2943" t="s">
        <v>3191</v>
      </c>
      <c r="C2943" s="26">
        <v>1</v>
      </c>
      <c r="D2943" s="21">
        <v>3.6780808625294901</v>
      </c>
      <c r="E2943" s="21">
        <v>2.1757476414710399E-2</v>
      </c>
      <c r="F2943" s="21">
        <v>5.7515663270048999E-2</v>
      </c>
      <c r="G2943" s="21">
        <v>6.3638324821297304E-2</v>
      </c>
      <c r="H2943" s="21">
        <v>4.4731895715573101E-2</v>
      </c>
      <c r="I2943" s="21">
        <v>0</v>
      </c>
      <c r="J2943" s="21">
        <v>2.6839137429343798</v>
      </c>
      <c r="K2943" s="21">
        <v>4.4731895715573101E-2</v>
      </c>
      <c r="L2943" s="21">
        <v>-1</v>
      </c>
      <c r="M2943" s="21">
        <v>-1</v>
      </c>
      <c r="N2943" s="21">
        <v>0.894637914311463</v>
      </c>
      <c r="O2943" s="21">
        <v>6.42563293028517</v>
      </c>
      <c r="P2943" s="21">
        <v>8.4867148022695807E-2</v>
      </c>
      <c r="Q2943" s="21">
        <v>0.153507344323627</v>
      </c>
      <c r="R2943" s="21">
        <v>5.0277871893111802E-2</v>
      </c>
      <c r="S2943" s="21">
        <v>0.32916601326620298</v>
      </c>
      <c r="T2943" s="21">
        <v>0.23975694309620599</v>
      </c>
      <c r="U2943" s="21">
        <v>4.00147922229208E-2</v>
      </c>
      <c r="V2943" s="21">
        <v>-3.2092616958779002E-3</v>
      </c>
      <c r="W2943" s="21">
        <v>22.4398636469551</v>
      </c>
      <c r="X2943" s="21">
        <v>0.57887640222380699</v>
      </c>
      <c r="Y2943" s="21">
        <v>-1</v>
      </c>
      <c r="Z2943" s="21">
        <v>-1</v>
      </c>
      <c r="AA2943" s="21">
        <v>33.0321732872819</v>
      </c>
      <c r="AB2943" s="21">
        <v>0.100272451404467</v>
      </c>
      <c r="AC2943" s="21">
        <v>4.1627991656747201E-2</v>
      </c>
      <c r="AD2943" s="21">
        <v>6.8940192307458195E-2</v>
      </c>
      <c r="AE2943" s="21">
        <v>10.542031768433599</v>
      </c>
      <c r="AF2943" s="21">
        <v>-1</v>
      </c>
      <c r="AG2943" s="21">
        <v>-1</v>
      </c>
      <c r="AH2943" s="21">
        <v>-1</v>
      </c>
      <c r="AI2943" s="21">
        <v>-6.4806894010443399E-4</v>
      </c>
      <c r="AJ2943" s="21">
        <v>-3.2092616958779002E-3</v>
      </c>
      <c r="AK2943" s="21">
        <v>0.108545496552842</v>
      </c>
      <c r="AL2943" s="21">
        <v>6.3541779719447203E-2</v>
      </c>
      <c r="AM2943" s="21">
        <v>0.14516971361987499</v>
      </c>
      <c r="AN2943" s="21">
        <v>6.2411759814733403E-2</v>
      </c>
      <c r="AO2943" s="21">
        <v>4.1719703232610899</v>
      </c>
      <c r="AP2943" s="21">
        <v>1.87800289396557</v>
      </c>
      <c r="AQ2943" s="21">
        <v>25.123777389889501</v>
      </c>
      <c r="AR2943" s="21">
        <v>0.60572848688945202</v>
      </c>
      <c r="AS2943" s="21">
        <v>0.62360829793938</v>
      </c>
      <c r="AT2943" s="21">
        <v>-1</v>
      </c>
      <c r="AU2943" s="21">
        <v>-1</v>
      </c>
      <c r="AV2943" s="21">
        <v>0.113916196714409</v>
      </c>
      <c r="AW2943" s="21">
        <v>41.335809111532598</v>
      </c>
      <c r="AX2943" s="21">
        <v>41.001921563142801</v>
      </c>
      <c r="AY2943" s="21">
        <v>9.6368259759583505E-2</v>
      </c>
      <c r="AZ2943" s="21">
        <v>-14.145392237927799</v>
      </c>
      <c r="BA2943" s="26">
        <v>1350</v>
      </c>
    </row>
    <row r="2944" spans="1:100" x14ac:dyDescent="0.25">
      <c r="A2944">
        <v>6313</v>
      </c>
      <c r="B2944" t="s">
        <v>3192</v>
      </c>
      <c r="C2944" s="26">
        <v>1</v>
      </c>
      <c r="D2944" s="21">
        <v>3.6780808625294901</v>
      </c>
      <c r="E2944" s="21">
        <v>2.1757476414710399E-2</v>
      </c>
      <c r="F2944" s="21">
        <v>5.7515663270048999E-2</v>
      </c>
      <c r="G2944" s="21">
        <v>6.3638324821297304E-2</v>
      </c>
      <c r="H2944" s="21">
        <v>4.4731895715573101E-2</v>
      </c>
      <c r="I2944" s="21">
        <v>0</v>
      </c>
      <c r="J2944" s="21">
        <v>2.6839137429343798</v>
      </c>
      <c r="K2944" s="21">
        <v>4.4731895715573101E-2</v>
      </c>
      <c r="L2944" s="21">
        <v>-1</v>
      </c>
      <c r="M2944" s="21">
        <v>-1</v>
      </c>
      <c r="N2944" s="21">
        <v>0.894637914311463</v>
      </c>
      <c r="O2944" s="21">
        <v>6.42563293028517</v>
      </c>
      <c r="P2944" s="21">
        <v>8.4867148022695807E-2</v>
      </c>
      <c r="Q2944" s="21">
        <v>0.153507344323627</v>
      </c>
      <c r="R2944" s="21">
        <v>5.0277871893111802E-2</v>
      </c>
      <c r="S2944" s="21">
        <v>0.32916601326620298</v>
      </c>
      <c r="T2944" s="21">
        <v>0.23975694309620599</v>
      </c>
      <c r="U2944" s="21">
        <v>4.00147922229208E-2</v>
      </c>
      <c r="V2944" s="21">
        <v>-3.2092616958779002E-3</v>
      </c>
      <c r="W2944" s="21">
        <v>22.4398636469551</v>
      </c>
      <c r="X2944" s="21">
        <v>0.57887640222380699</v>
      </c>
      <c r="Y2944" s="21">
        <v>-1</v>
      </c>
      <c r="Z2944" s="21">
        <v>-1</v>
      </c>
      <c r="AA2944" s="21">
        <v>33.0321732872819</v>
      </c>
      <c r="AB2944" s="21">
        <v>0.100272451404467</v>
      </c>
      <c r="AC2944" s="21">
        <v>4.1627991656747201E-2</v>
      </c>
      <c r="AD2944" s="21">
        <v>6.8940192307458195E-2</v>
      </c>
      <c r="AE2944" s="21">
        <v>10.542031768433599</v>
      </c>
      <c r="AF2944" s="21">
        <v>-1</v>
      </c>
      <c r="AG2944" s="21">
        <v>-1</v>
      </c>
      <c r="AH2944" s="21">
        <v>-1</v>
      </c>
      <c r="AI2944" s="21">
        <v>-6.4806894010443399E-4</v>
      </c>
      <c r="AJ2944" s="21">
        <v>-3.2092616958779002E-3</v>
      </c>
      <c r="AK2944" s="21">
        <v>0.108545496552842</v>
      </c>
      <c r="AL2944" s="21">
        <v>6.3541779719447203E-2</v>
      </c>
      <c r="AM2944" s="21">
        <v>0.14516971361987499</v>
      </c>
      <c r="AN2944" s="21">
        <v>6.2411759814733403E-2</v>
      </c>
      <c r="AO2944" s="21">
        <v>4.1719703232610899</v>
      </c>
      <c r="AP2944" s="21">
        <v>1.87800289396557</v>
      </c>
      <c r="AQ2944" s="21">
        <v>25.123777389889501</v>
      </c>
      <c r="AR2944" s="21">
        <v>0.60572848688945202</v>
      </c>
      <c r="AS2944" s="21">
        <v>0.62360829793938</v>
      </c>
      <c r="AT2944" s="21">
        <v>-1</v>
      </c>
      <c r="AU2944" s="21">
        <v>-1</v>
      </c>
      <c r="AV2944" s="21">
        <v>0.113916196714409</v>
      </c>
      <c r="AW2944" s="21">
        <v>41.335809111532598</v>
      </c>
      <c r="AX2944" s="21">
        <v>41.001921563142801</v>
      </c>
      <c r="AY2944" s="21">
        <v>9.6368259759583505E-2</v>
      </c>
      <c r="AZ2944" s="21">
        <v>-14.145392237927799</v>
      </c>
      <c r="BA2944" s="26">
        <v>1350</v>
      </c>
    </row>
    <row r="2945" spans="1:100" x14ac:dyDescent="0.25">
      <c r="A2945">
        <v>6314</v>
      </c>
      <c r="B2945" t="s">
        <v>3193</v>
      </c>
      <c r="C2945" s="26">
        <v>3</v>
      </c>
      <c r="D2945" s="21">
        <v>3.9464321011130536</v>
      </c>
      <c r="E2945" s="21">
        <v>-8.4473358020785479E-3</v>
      </c>
      <c r="F2945" s="21">
        <v>-0.35945649835442295</v>
      </c>
      <c r="G2945" s="21">
        <v>-0.35945649835442295</v>
      </c>
      <c r="H2945" s="21">
        <v>-2.4966286172543335E-2</v>
      </c>
      <c r="I2945" s="21">
        <v>0</v>
      </c>
      <c r="J2945" s="21">
        <v>-1.4979771703526015</v>
      </c>
      <c r="K2945" s="21">
        <v>-2.4966286172543335E-2</v>
      </c>
      <c r="L2945" s="21">
        <v>-1.0000000000000007</v>
      </c>
      <c r="M2945" s="21">
        <v>-1.0000000000000007</v>
      </c>
      <c r="N2945" s="21">
        <v>-0.49932572345086723</v>
      </c>
      <c r="O2945" s="21">
        <v>2.0889984324060307</v>
      </c>
      <c r="P2945" s="21">
        <v>0.15056136933597025</v>
      </c>
      <c r="Q2945" s="21">
        <v>-0.96361480251111897</v>
      </c>
      <c r="R2945" s="21">
        <v>-0.29840376740882202</v>
      </c>
      <c r="S2945" s="21">
        <v>0.33333333333333359</v>
      </c>
      <c r="T2945" s="21">
        <v>0.35043334255165337</v>
      </c>
      <c r="U2945" s="21">
        <v>0.13319280810202994</v>
      </c>
      <c r="V2945" s="21">
        <v>0</v>
      </c>
      <c r="W2945" s="21">
        <v>33.677030806382412</v>
      </c>
      <c r="X2945" s="21">
        <v>1.2586042036839695</v>
      </c>
      <c r="Y2945" s="21">
        <v>-1.0000000000000007</v>
      </c>
      <c r="Z2945" s="21">
        <v>-1.0000000000000007</v>
      </c>
      <c r="AA2945" s="21">
        <v>82.076192346320354</v>
      </c>
      <c r="AB2945" s="21">
        <v>0.20887021704867581</v>
      </c>
      <c r="AC2945" s="21">
        <v>0.27775842974543308</v>
      </c>
      <c r="AD2945" s="21">
        <v>0.48732265935282693</v>
      </c>
      <c r="AE2945" s="21">
        <v>48.6975653073468</v>
      </c>
      <c r="AF2945" s="21">
        <v>-1.0000000000000007</v>
      </c>
      <c r="AG2945" s="21">
        <v>-1.0000000000000007</v>
      </c>
      <c r="AH2945" s="21">
        <v>-1.0000000000000007</v>
      </c>
      <c r="AI2945" s="21">
        <v>0</v>
      </c>
      <c r="AJ2945" s="21">
        <v>0</v>
      </c>
      <c r="AK2945" s="21">
        <v>0.11160654681281865</v>
      </c>
      <c r="AL2945" s="21">
        <v>-5.6895844786972148E-2</v>
      </c>
      <c r="AM2945" s="21">
        <v>3.5393808765517766E-2</v>
      </c>
      <c r="AN2945" s="21">
        <v>7.6887935381358075E-2</v>
      </c>
      <c r="AO2945" s="21">
        <v>1.4428779532020375</v>
      </c>
      <c r="AP2945" s="21">
        <v>1.6377191605990915</v>
      </c>
      <c r="AQ2945" s="21">
        <v>32.179053636029806</v>
      </c>
      <c r="AR2945" s="21">
        <v>0.81695948398701668</v>
      </c>
      <c r="AS2945" s="21">
        <v>1.2336379175114267</v>
      </c>
      <c r="AT2945" s="21">
        <v>-1.0000000000000007</v>
      </c>
      <c r="AU2945" s="21">
        <v>-1.0000000000000007</v>
      </c>
      <c r="AV2945" s="21">
        <v>-0.65786026576324508</v>
      </c>
      <c r="AW2945" s="21">
        <v>85.80290993932546</v>
      </c>
      <c r="AX2945" s="21">
        <v>85.80290993932546</v>
      </c>
      <c r="AY2945" s="21">
        <v>0.36298894951262695</v>
      </c>
      <c r="AZ2945" s="21">
        <v>49.479301515296015</v>
      </c>
      <c r="BA2945" s="26">
        <v>1479.8128533063245</v>
      </c>
    </row>
    <row r="2946" spans="1:100" x14ac:dyDescent="0.25">
      <c r="A2946">
        <v>6315</v>
      </c>
      <c r="B2946" t="s">
        <v>3194</v>
      </c>
      <c r="C2946" s="26">
        <v>1</v>
      </c>
      <c r="D2946" s="21">
        <v>3.6780808625294901</v>
      </c>
      <c r="E2946" s="21">
        <v>2.1757476414710399E-2</v>
      </c>
      <c r="F2946" s="21">
        <v>5.7515663270048999E-2</v>
      </c>
      <c r="G2946" s="21">
        <v>6.3638324821297304E-2</v>
      </c>
      <c r="H2946" s="21">
        <v>4.4731895715573101E-2</v>
      </c>
      <c r="I2946" s="21">
        <v>0</v>
      </c>
      <c r="J2946" s="21">
        <v>2.6839137429343798</v>
      </c>
      <c r="K2946" s="21">
        <v>4.4731895715573101E-2</v>
      </c>
      <c r="L2946" s="21">
        <v>-1</v>
      </c>
      <c r="M2946" s="21">
        <v>-1</v>
      </c>
      <c r="N2946" s="21">
        <v>0.894637914311463</v>
      </c>
      <c r="O2946" s="21">
        <v>6.42563293028517</v>
      </c>
      <c r="P2946" s="21">
        <v>8.4867148022695807E-2</v>
      </c>
      <c r="Q2946" s="21">
        <v>0.153507344323627</v>
      </c>
      <c r="R2946" s="21">
        <v>5.0277871893111802E-2</v>
      </c>
      <c r="S2946" s="21">
        <v>0.32916601326620298</v>
      </c>
      <c r="T2946" s="21">
        <v>0.23975694309620599</v>
      </c>
      <c r="U2946" s="21">
        <v>4.00147922229208E-2</v>
      </c>
      <c r="V2946" s="21">
        <v>-3.2092616958779002E-3</v>
      </c>
      <c r="W2946" s="21">
        <v>22.4398636469551</v>
      </c>
      <c r="X2946" s="21">
        <v>0.57887640222380699</v>
      </c>
      <c r="Y2946" s="21">
        <v>-1</v>
      </c>
      <c r="Z2946" s="21">
        <v>-1</v>
      </c>
      <c r="AA2946" s="21">
        <v>33.0321732872819</v>
      </c>
      <c r="AB2946" s="21">
        <v>0.100272451404467</v>
      </c>
      <c r="AC2946" s="21">
        <v>4.1627991656747201E-2</v>
      </c>
      <c r="AD2946" s="21">
        <v>6.8940192307458195E-2</v>
      </c>
      <c r="AE2946" s="21">
        <v>10.542031768433599</v>
      </c>
      <c r="AF2946" s="21">
        <v>-1</v>
      </c>
      <c r="AG2946" s="21">
        <v>-1</v>
      </c>
      <c r="AH2946" s="21">
        <v>-1</v>
      </c>
      <c r="AI2946" s="21">
        <v>-6.4806894010443399E-4</v>
      </c>
      <c r="AJ2946" s="21">
        <v>-3.2092616958779002E-3</v>
      </c>
      <c r="AK2946" s="21">
        <v>0.108545496552842</v>
      </c>
      <c r="AL2946" s="21">
        <v>6.3541779719447203E-2</v>
      </c>
      <c r="AM2946" s="21">
        <v>0.14516971361987499</v>
      </c>
      <c r="AN2946" s="21">
        <v>6.2411759814733403E-2</v>
      </c>
      <c r="AO2946" s="21">
        <v>4.1719703232610899</v>
      </c>
      <c r="AP2946" s="21">
        <v>1.87800289396557</v>
      </c>
      <c r="AQ2946" s="21">
        <v>25.123777389889501</v>
      </c>
      <c r="AR2946" s="21">
        <v>0.60572848688945202</v>
      </c>
      <c r="AS2946" s="21">
        <v>0.62360829793938</v>
      </c>
      <c r="AT2946" s="21">
        <v>-1</v>
      </c>
      <c r="AU2946" s="21">
        <v>-1</v>
      </c>
      <c r="AV2946" s="21">
        <v>0.113916196714409</v>
      </c>
      <c r="AW2946" s="21">
        <v>41.335809111532598</v>
      </c>
      <c r="AX2946" s="21">
        <v>41.001921563142801</v>
      </c>
      <c r="AY2946" s="21">
        <v>9.6368259759583505E-2</v>
      </c>
      <c r="AZ2946" s="21">
        <v>-14.145392237927799</v>
      </c>
      <c r="BA2946" s="26">
        <v>1350</v>
      </c>
    </row>
    <row r="2947" spans="1:100" x14ac:dyDescent="0.25">
      <c r="A2947">
        <v>6317</v>
      </c>
      <c r="B2947" t="s">
        <v>3195</v>
      </c>
      <c r="C2947" s="26">
        <v>3</v>
      </c>
      <c r="D2947" s="21">
        <v>4.1756811530705589</v>
      </c>
      <c r="E2947" s="21">
        <v>-5.7615079854736406E-2</v>
      </c>
      <c r="F2947" s="21">
        <v>0.85978903548143504</v>
      </c>
      <c r="G2947" s="21">
        <v>0.85978903548143504</v>
      </c>
      <c r="H2947" s="21">
        <v>-0.11205719136669789</v>
      </c>
      <c r="I2947" s="21">
        <v>0</v>
      </c>
      <c r="J2947" s="21">
        <v>-6.723431482001863</v>
      </c>
      <c r="K2947" s="21">
        <v>-0.11205719136669789</v>
      </c>
      <c r="L2947" s="21">
        <v>-1.0000000000000013</v>
      </c>
      <c r="M2947" s="21">
        <v>-1.0000000000000013</v>
      </c>
      <c r="N2947" s="21">
        <v>-2.2411438273339583</v>
      </c>
      <c r="O2947" s="21">
        <v>-1.6879612934498678</v>
      </c>
      <c r="P2947" s="21">
        <v>0.98580633910290671</v>
      </c>
      <c r="Q2947" s="21">
        <v>-0.2404860518310116</v>
      </c>
      <c r="R2947" s="21">
        <v>-1.5546558956262141E-4</v>
      </c>
      <c r="S2947" s="21">
        <v>0.33333333333333365</v>
      </c>
      <c r="T2947" s="21">
        <v>0.25867291373443607</v>
      </c>
      <c r="U2947" s="21">
        <v>7.0352823360948738E-2</v>
      </c>
      <c r="V2947" s="21">
        <v>-6.14156689096109E-2</v>
      </c>
      <c r="W2947" s="21">
        <v>28.520023715432231</v>
      </c>
      <c r="X2947" s="21">
        <v>0.49339331021789645</v>
      </c>
      <c r="Y2947" s="21">
        <v>-1.0000000000000013</v>
      </c>
      <c r="Z2947" s="21">
        <v>-1.0000000000000013</v>
      </c>
      <c r="AA2947" s="21">
        <v>32.983607181596334</v>
      </c>
      <c r="AB2947" s="21">
        <v>0.13895385565494581</v>
      </c>
      <c r="AC2947" s="21">
        <v>-0.27169167658881399</v>
      </c>
      <c r="AD2947" s="21">
        <v>0.22201259956894168</v>
      </c>
      <c r="AE2947" s="21">
        <v>4.4637389317536798</v>
      </c>
      <c r="AF2947" s="21">
        <v>-1.0000000000000013</v>
      </c>
      <c r="AG2947" s="21">
        <v>-1.0000000000000013</v>
      </c>
      <c r="AH2947" s="21">
        <v>-1.0000000000000013</v>
      </c>
      <c r="AI2947" s="21">
        <v>0</v>
      </c>
      <c r="AJ2947" s="21">
        <v>-6.14156689096109E-2</v>
      </c>
      <c r="AK2947" s="21">
        <v>0.38589603537025075</v>
      </c>
      <c r="AL2947" s="21">
        <v>7.1173574240937079E-2</v>
      </c>
      <c r="AM2947" s="21">
        <v>-0.41463710099654166</v>
      </c>
      <c r="AN2947" s="21">
        <v>5.2231433880181311E-2</v>
      </c>
      <c r="AO2947" s="21">
        <v>-8.4364473480622895</v>
      </c>
      <c r="AP2947" s="21">
        <v>1.6616537182092177</v>
      </c>
      <c r="AQ2947" s="21">
        <v>21.796592233430356</v>
      </c>
      <c r="AR2947" s="21">
        <v>0.60094340151910774</v>
      </c>
      <c r="AS2947" s="21">
        <v>0.38133611885119933</v>
      </c>
      <c r="AT2947" s="21">
        <v>-1.0000000000000013</v>
      </c>
      <c r="AU2947" s="21">
        <v>-1.0000000000000013</v>
      </c>
      <c r="AV2947" s="21">
        <v>0.85963356989187223</v>
      </c>
      <c r="AW2947" s="21">
        <v>32.957299606355676</v>
      </c>
      <c r="AX2947" s="21">
        <v>26.815732715394581</v>
      </c>
      <c r="AY2947" s="21">
        <v>5.534905299686764E-2</v>
      </c>
      <c r="AZ2947" s="21">
        <v>-38.147807997318324</v>
      </c>
      <c r="BA2947" s="26">
        <v>1364.9096215041282</v>
      </c>
    </row>
    <row r="2948" spans="1:100" x14ac:dyDescent="0.25">
      <c r="A2948">
        <v>6318</v>
      </c>
      <c r="B2948" t="s">
        <v>3196</v>
      </c>
      <c r="C2948" s="26">
        <v>3</v>
      </c>
      <c r="D2948" s="21">
        <v>5.9526625565671054</v>
      </c>
      <c r="E2948" s="21">
        <v>-0.13339145864164456</v>
      </c>
      <c r="F2948" s="21">
        <v>0.31535089912143777</v>
      </c>
      <c r="G2948" s="21">
        <v>0.28504625405876238</v>
      </c>
      <c r="H2948" s="21">
        <v>0.28529675576454766</v>
      </c>
      <c r="I2948" s="21">
        <v>0</v>
      </c>
      <c r="J2948" s="21">
        <v>17.117805345872853</v>
      </c>
      <c r="K2948" s="21">
        <v>0.28529675576454766</v>
      </c>
      <c r="L2948" s="21">
        <v>-1.0000000000000004</v>
      </c>
      <c r="M2948" s="21">
        <v>-1.0000000000000004</v>
      </c>
      <c r="N2948" s="21">
        <v>5.7059351152909557</v>
      </c>
      <c r="O2948" s="21">
        <v>23.355514156498735</v>
      </c>
      <c r="P2948" s="21">
        <v>1.6360981412282352</v>
      </c>
      <c r="Q2948" s="21">
        <v>0.56437127216933158</v>
      </c>
      <c r="R2948" s="21">
        <v>0.28234108904122535</v>
      </c>
      <c r="S2948" s="21">
        <v>0.3333333333333337</v>
      </c>
      <c r="T2948" s="21">
        <v>0.3195832222842504</v>
      </c>
      <c r="U2948" s="21">
        <v>0.73675660428585565</v>
      </c>
      <c r="V2948" s="21">
        <v>-3.1111865286687544E-2</v>
      </c>
      <c r="W2948" s="21">
        <v>42.930581554088157</v>
      </c>
      <c r="X2948" s="21">
        <v>3.1446393122328855</v>
      </c>
      <c r="Y2948" s="21">
        <v>-1.0000000000000004</v>
      </c>
      <c r="Z2948" s="21">
        <v>-1.0000000000000004</v>
      </c>
      <c r="AA2948" s="21">
        <v>67.892067761457994</v>
      </c>
      <c r="AB2948" s="21">
        <v>0.2897166236974591</v>
      </c>
      <c r="AC2948" s="21">
        <v>-0.24923600937428289</v>
      </c>
      <c r="AD2948" s="21">
        <v>0.45310228804339658</v>
      </c>
      <c r="AE2948" s="21">
        <v>24.679145118328638</v>
      </c>
      <c r="AF2948" s="21">
        <v>-1.0000000000000004</v>
      </c>
      <c r="AG2948" s="21">
        <v>-1.0000000000000004</v>
      </c>
      <c r="AH2948" s="21">
        <v>-1.0000000000000004</v>
      </c>
      <c r="AI2948" s="21">
        <v>0</v>
      </c>
      <c r="AJ2948" s="21">
        <v>-3.1111865286687544E-2</v>
      </c>
      <c r="AK2948" s="21">
        <v>-5.8431175272102764E-3</v>
      </c>
      <c r="AL2948" s="21">
        <v>0.14435055984389544</v>
      </c>
      <c r="AM2948" s="21">
        <v>0.10404514971211751</v>
      </c>
      <c r="AN2948" s="21">
        <v>6.2981533420456814E-2</v>
      </c>
      <c r="AO2948" s="21">
        <v>2.5719131551668859</v>
      </c>
      <c r="AP2948" s="21">
        <v>2.2962911347308985</v>
      </c>
      <c r="AQ2948" s="21">
        <v>60.048386899961024</v>
      </c>
      <c r="AR2948" s="21">
        <v>1.3585612946167511</v>
      </c>
      <c r="AS2948" s="21">
        <v>3.4299360679974327</v>
      </c>
      <c r="AT2948" s="21">
        <v>-1.0000000000000004</v>
      </c>
      <c r="AU2948" s="21">
        <v>-1.0000000000000004</v>
      </c>
      <c r="AV2948" s="21">
        <v>0.56738734309998695</v>
      </c>
      <c r="AW2948" s="21">
        <v>93.543873052687587</v>
      </c>
      <c r="AX2948" s="21">
        <v>90.432686524018834</v>
      </c>
      <c r="AY2948" s="21">
        <v>0.24977105643978084</v>
      </c>
      <c r="AZ2948" s="21">
        <v>19.893069695936806</v>
      </c>
      <c r="BA2948" s="26">
        <v>1433.9441218018908</v>
      </c>
      <c r="CU2948" t="e">
        <v>#N/A</v>
      </c>
      <c r="CV2948" t="e">
        <v>#N/A</v>
      </c>
    </row>
    <row r="2949" spans="1:100" x14ac:dyDescent="0.25">
      <c r="A2949">
        <v>6319</v>
      </c>
      <c r="B2949" t="s">
        <v>3197</v>
      </c>
      <c r="C2949" s="26">
        <v>3</v>
      </c>
      <c r="D2949" s="21">
        <v>2.296055065733833</v>
      </c>
      <c r="E2949" s="21">
        <v>0.20817558975396336</v>
      </c>
      <c r="F2949" s="21">
        <v>0.40990395787237849</v>
      </c>
      <c r="G2949" s="21">
        <v>0.46665478807920896</v>
      </c>
      <c r="H2949" s="21">
        <v>8.268805659020155E-2</v>
      </c>
      <c r="I2949" s="21">
        <v>0</v>
      </c>
      <c r="J2949" s="21">
        <v>4.9612833954120932</v>
      </c>
      <c r="K2949" s="21">
        <v>8.268805659020155E-2</v>
      </c>
      <c r="L2949" s="21">
        <v>-0.99999999999999933</v>
      </c>
      <c r="M2949" s="21">
        <v>-0.99999999999999933</v>
      </c>
      <c r="N2949" s="21">
        <v>1.6537611318040311</v>
      </c>
      <c r="O2949" s="21">
        <v>7.7239932492251331</v>
      </c>
      <c r="P2949" s="21">
        <v>0.51514238514505473</v>
      </c>
      <c r="Q2949" s="21">
        <v>1.1829575321277515</v>
      </c>
      <c r="R2949" s="21">
        <v>0.43799097074672694</v>
      </c>
      <c r="S2949" s="21">
        <v>0.35658960669247064</v>
      </c>
      <c r="T2949" s="21">
        <v>0.10607443409797336</v>
      </c>
      <c r="U2949" s="21">
        <v>-2.6445393791062428E-2</v>
      </c>
      <c r="V2949" s="21">
        <v>0</v>
      </c>
      <c r="W2949" s="21">
        <v>14.141223616367197</v>
      </c>
      <c r="X2949" s="21">
        <v>5.6409316004192023E-2</v>
      </c>
      <c r="Y2949" s="21">
        <v>-0.99999999999999933</v>
      </c>
      <c r="Z2949" s="21">
        <v>-0.99999999999999933</v>
      </c>
      <c r="AA2949" s="21">
        <v>30.013108558195338</v>
      </c>
      <c r="AB2949" s="21">
        <v>4.905663825726081E-2</v>
      </c>
      <c r="AC2949" s="21">
        <v>5.5099895380011608E-2</v>
      </c>
      <c r="AD2949" s="21">
        <v>0.20452134578435574</v>
      </c>
      <c r="AE2949" s="21">
        <v>15.433893971081405</v>
      </c>
      <c r="AF2949" s="21">
        <v>-0.99999999999999933</v>
      </c>
      <c r="AG2949" s="21">
        <v>-0.99999999999999933</v>
      </c>
      <c r="AH2949" s="21">
        <v>-0.99999999999999933</v>
      </c>
      <c r="AI2949" s="21">
        <v>0</v>
      </c>
      <c r="AJ2949" s="21">
        <v>0</v>
      </c>
      <c r="AK2949" s="21">
        <v>0.30320716096328626</v>
      </c>
      <c r="AL2949" s="21">
        <v>-0.22390437233522001</v>
      </c>
      <c r="AM2949" s="21">
        <v>0.40363772006017656</v>
      </c>
      <c r="AN2949" s="21">
        <v>0.10258263946662596</v>
      </c>
      <c r="AO2949" s="21">
        <v>11.606978806320841</v>
      </c>
      <c r="AP2949" s="21">
        <v>1.4450441249895487</v>
      </c>
      <c r="AQ2949" s="21">
        <v>19.102507011779277</v>
      </c>
      <c r="AR2949" s="21">
        <v>0.43621864699938157</v>
      </c>
      <c r="AS2949" s="21">
        <v>0.13909737259439353</v>
      </c>
      <c r="AT2949" s="21">
        <v>-0.99999999999999933</v>
      </c>
      <c r="AU2949" s="21">
        <v>-0.99999999999999933</v>
      </c>
      <c r="AV2949" s="21">
        <v>0.90464575882593579</v>
      </c>
      <c r="AW2949" s="21">
        <v>39.182145932410023</v>
      </c>
      <c r="AX2949" s="21">
        <v>39.182145932410023</v>
      </c>
      <c r="AY2949" s="21">
        <v>0.10179255224093049</v>
      </c>
      <c r="AZ2949" s="21">
        <v>5.7968810298213294</v>
      </c>
      <c r="BA2949" s="26">
        <v>1376.4865602089114</v>
      </c>
      <c r="CU2949" t="e">
        <v>#N/A</v>
      </c>
      <c r="CV2949" t="e">
        <v>#N/A</v>
      </c>
    </row>
    <row r="2950" spans="1:100" x14ac:dyDescent="0.25">
      <c r="A2950">
        <v>6320</v>
      </c>
      <c r="B2950" t="s">
        <v>3198</v>
      </c>
      <c r="C2950" s="26">
        <v>3</v>
      </c>
      <c r="D2950" s="21">
        <v>3.7486241255202377</v>
      </c>
      <c r="E2950" s="21">
        <v>-1.9719990789829292E-2</v>
      </c>
      <c r="F2950" s="21">
        <v>4.5026967139450175E-2</v>
      </c>
      <c r="G2950" s="21">
        <v>4.5026967139450175E-2</v>
      </c>
      <c r="H2950" s="21">
        <v>-9.4467437911447925E-3</v>
      </c>
      <c r="I2950" s="21">
        <v>0</v>
      </c>
      <c r="J2950" s="21">
        <v>-0.56680462746868487</v>
      </c>
      <c r="K2950" s="21">
        <v>-9.4467437911447925E-3</v>
      </c>
      <c r="L2950" s="21">
        <v>-0.99999999999999745</v>
      </c>
      <c r="M2950" s="21">
        <v>-0.99999999999999745</v>
      </c>
      <c r="N2950" s="21">
        <v>-0.18893487582289503</v>
      </c>
      <c r="O2950" s="21">
        <v>3.2268464651910045</v>
      </c>
      <c r="P2950" s="21">
        <v>0.3317949854930331</v>
      </c>
      <c r="Q2950" s="21">
        <v>-0.65857415269599573</v>
      </c>
      <c r="R2950" s="21">
        <v>-0.12457592264709443</v>
      </c>
      <c r="S2950" s="21">
        <v>0.33333333333333243</v>
      </c>
      <c r="T2950" s="21">
        <v>0.33064103715721915</v>
      </c>
      <c r="U2950" s="21">
        <v>0.20842226006375372</v>
      </c>
      <c r="V2950" s="21">
        <v>-3.5759907292962953E-2</v>
      </c>
      <c r="W2950" s="21">
        <v>33.843338682099507</v>
      </c>
      <c r="X2950" s="21">
        <v>1.2895851534408844</v>
      </c>
      <c r="Y2950" s="21">
        <v>-0.99999999999999745</v>
      </c>
      <c r="Z2950" s="21">
        <v>-0.99999999999999745</v>
      </c>
      <c r="AA2950" s="21">
        <v>43.57676814492914</v>
      </c>
      <c r="AB2950" s="21">
        <v>0.11885281313654275</v>
      </c>
      <c r="AC2950" s="21">
        <v>4.5096606962969091E-2</v>
      </c>
      <c r="AD2950" s="21">
        <v>3.321068761002216E-2</v>
      </c>
      <c r="AE2950" s="21">
        <v>9.8580053854767016</v>
      </c>
      <c r="AF2950" s="21">
        <v>-0.99999999999999745</v>
      </c>
      <c r="AG2950" s="21">
        <v>-0.99999999999999745</v>
      </c>
      <c r="AH2950" s="21">
        <v>-0.99999999999999745</v>
      </c>
      <c r="AI2950" s="21">
        <v>0</v>
      </c>
      <c r="AJ2950" s="21">
        <v>-3.5759907292962953E-2</v>
      </c>
      <c r="AK2950" s="21">
        <v>4.3395091873686224E-3</v>
      </c>
      <c r="AL2950" s="21">
        <v>2.0737559929614222E-2</v>
      </c>
      <c r="AM2950" s="21">
        <v>2.9773463296433066E-2</v>
      </c>
      <c r="AN2950" s="21">
        <v>0.25303390616538429</v>
      </c>
      <c r="AO2950" s="21">
        <v>0.76603412834767082</v>
      </c>
      <c r="AP2950" s="21">
        <v>6.429535453782675</v>
      </c>
      <c r="AQ2950" s="21">
        <v>33.276534054630815</v>
      </c>
      <c r="AR2950" s="21">
        <v>0.8366367232613422</v>
      </c>
      <c r="AS2950" s="21">
        <v>1.2801384096497392</v>
      </c>
      <c r="AT2950" s="21">
        <v>-0.99999999999999745</v>
      </c>
      <c r="AU2950" s="21">
        <v>-0.99999999999999745</v>
      </c>
      <c r="AV2950" s="21">
        <v>-7.9548955507644223E-2</v>
      </c>
      <c r="AW2950" s="21">
        <v>53.233150063902812</v>
      </c>
      <c r="AX2950" s="21">
        <v>49.657159334606497</v>
      </c>
      <c r="AY2950" s="21">
        <v>4.6459217215012644E-2</v>
      </c>
      <c r="AZ2950" s="21">
        <v>-1.2762659874422884</v>
      </c>
      <c r="BA2950" s="26">
        <v>1373.3837305778854</v>
      </c>
    </row>
    <row r="2951" spans="1:100" x14ac:dyDescent="0.25">
      <c r="A2951">
        <v>6321</v>
      </c>
      <c r="B2951" t="s">
        <v>3199</v>
      </c>
      <c r="C2951" s="26">
        <v>1</v>
      </c>
      <c r="D2951" s="21">
        <v>3.6780808625294901</v>
      </c>
      <c r="E2951" s="21">
        <v>2.1757476414710399E-2</v>
      </c>
      <c r="F2951" s="21">
        <v>5.7515663270048999E-2</v>
      </c>
      <c r="G2951" s="21">
        <v>6.3638324821297304E-2</v>
      </c>
      <c r="H2951" s="21">
        <v>4.4731895715573101E-2</v>
      </c>
      <c r="I2951" s="21">
        <v>0</v>
      </c>
      <c r="J2951" s="21">
        <v>2.6839137429343798</v>
      </c>
      <c r="K2951" s="21">
        <v>4.4731895715573101E-2</v>
      </c>
      <c r="L2951" s="21">
        <v>-1</v>
      </c>
      <c r="M2951" s="21">
        <v>-1</v>
      </c>
      <c r="N2951" s="21">
        <v>0.894637914311463</v>
      </c>
      <c r="O2951" s="21">
        <v>6.42563293028517</v>
      </c>
      <c r="P2951" s="21">
        <v>8.4867148022695807E-2</v>
      </c>
      <c r="Q2951" s="21">
        <v>0.153507344323627</v>
      </c>
      <c r="R2951" s="21">
        <v>5.0277871893111802E-2</v>
      </c>
      <c r="S2951" s="21">
        <v>0.32916601326620298</v>
      </c>
      <c r="T2951" s="21">
        <v>0.23975694309620599</v>
      </c>
      <c r="U2951" s="21">
        <v>4.00147922229208E-2</v>
      </c>
      <c r="V2951" s="21">
        <v>-3.2092616958779002E-3</v>
      </c>
      <c r="W2951" s="21">
        <v>22.4398636469551</v>
      </c>
      <c r="X2951" s="21">
        <v>0.57887640222380699</v>
      </c>
      <c r="Y2951" s="21">
        <v>-1</v>
      </c>
      <c r="Z2951" s="21">
        <v>-1</v>
      </c>
      <c r="AA2951" s="21">
        <v>33.0321732872819</v>
      </c>
      <c r="AB2951" s="21">
        <v>0.100272451404467</v>
      </c>
      <c r="AC2951" s="21">
        <v>4.1627991656747201E-2</v>
      </c>
      <c r="AD2951" s="21">
        <v>6.8940192307458195E-2</v>
      </c>
      <c r="AE2951" s="21">
        <v>10.542031768433599</v>
      </c>
      <c r="AF2951" s="21">
        <v>-1</v>
      </c>
      <c r="AG2951" s="21">
        <v>-1</v>
      </c>
      <c r="AH2951" s="21">
        <v>-1</v>
      </c>
      <c r="AI2951" s="21">
        <v>-6.4806894010443399E-4</v>
      </c>
      <c r="AJ2951" s="21">
        <v>-3.2092616958779002E-3</v>
      </c>
      <c r="AK2951" s="21">
        <v>0.108545496552842</v>
      </c>
      <c r="AL2951" s="21">
        <v>6.3541779719447203E-2</v>
      </c>
      <c r="AM2951" s="21">
        <v>0.14516971361987499</v>
      </c>
      <c r="AN2951" s="21">
        <v>6.2411759814733403E-2</v>
      </c>
      <c r="AO2951" s="21">
        <v>4.1719703232610899</v>
      </c>
      <c r="AP2951" s="21">
        <v>1.87800289396557</v>
      </c>
      <c r="AQ2951" s="21">
        <v>25.123777389889501</v>
      </c>
      <c r="AR2951" s="21">
        <v>0.60572848688945202</v>
      </c>
      <c r="AS2951" s="21">
        <v>0.62360829793938</v>
      </c>
      <c r="AT2951" s="21">
        <v>-1</v>
      </c>
      <c r="AU2951" s="21">
        <v>-1</v>
      </c>
      <c r="AV2951" s="21">
        <v>0.113916196714409</v>
      </c>
      <c r="AW2951" s="21">
        <v>41.335809111532598</v>
      </c>
      <c r="AX2951" s="21">
        <v>41.001921563142801</v>
      </c>
      <c r="AY2951" s="21">
        <v>9.6368259759583505E-2</v>
      </c>
      <c r="AZ2951" s="21">
        <v>-14.145392237927799</v>
      </c>
      <c r="BA2951" s="26">
        <v>1350</v>
      </c>
    </row>
    <row r="2952" spans="1:100" x14ac:dyDescent="0.25">
      <c r="A2952">
        <v>6322</v>
      </c>
      <c r="B2952" t="s">
        <v>3200</v>
      </c>
      <c r="C2952" s="26">
        <v>3</v>
      </c>
      <c r="D2952" s="21">
        <v>4.0365826661686377</v>
      </c>
      <c r="E2952" s="21">
        <v>0.12250158300374123</v>
      </c>
      <c r="F2952" s="21">
        <v>8.455139699232625E-2</v>
      </c>
      <c r="G2952" s="21">
        <v>0.12149515834326877</v>
      </c>
      <c r="H2952" s="21">
        <v>0.58794760056547291</v>
      </c>
      <c r="I2952" s="21">
        <v>0</v>
      </c>
      <c r="J2952" s="21">
        <v>35.276856033928382</v>
      </c>
      <c r="K2952" s="21">
        <v>0.58794760056547291</v>
      </c>
      <c r="L2952" s="21">
        <v>-0.99999999999999911</v>
      </c>
      <c r="M2952" s="21">
        <v>-0.99999999999999911</v>
      </c>
      <c r="N2952" s="21">
        <v>11.758952011309466</v>
      </c>
      <c r="O2952" s="21">
        <v>39.434933858440317</v>
      </c>
      <c r="P2952" s="21">
        <v>1.5446068721476796</v>
      </c>
      <c r="Q2952" s="21">
        <v>0.46834671188689991</v>
      </c>
      <c r="R2952" s="21">
        <v>0.27032786413422061</v>
      </c>
      <c r="S2952" s="21">
        <v>0.33333333333333304</v>
      </c>
      <c r="T2952" s="21">
        <v>0.26654954905946215</v>
      </c>
      <c r="U2952" s="21">
        <v>0.12165981216431292</v>
      </c>
      <c r="V2952" s="21">
        <v>-1.1850338380932982E-3</v>
      </c>
      <c r="W2952" s="21">
        <v>5.2964024061416568</v>
      </c>
      <c r="X2952" s="21">
        <v>0.40663656522481323</v>
      </c>
      <c r="Y2952" s="21">
        <v>-0.99999999999999911</v>
      </c>
      <c r="Z2952" s="21">
        <v>-0.99999999999999911</v>
      </c>
      <c r="AA2952" s="21">
        <v>19.347590759227081</v>
      </c>
      <c r="AB2952" s="21">
        <v>-7.5625387093118862E-2</v>
      </c>
      <c r="AC2952" s="21">
        <v>6.8754813071759437E-3</v>
      </c>
      <c r="AD2952" s="21">
        <v>0.34436711556496702</v>
      </c>
      <c r="AE2952" s="21">
        <v>13.780860488951211</v>
      </c>
      <c r="AF2952" s="21">
        <v>-0.99999999999999911</v>
      </c>
      <c r="AG2952" s="21">
        <v>-0.99999999999999911</v>
      </c>
      <c r="AH2952" s="21">
        <v>-0.99999999999999911</v>
      </c>
      <c r="AI2952" s="21">
        <v>0</v>
      </c>
      <c r="AJ2952" s="21">
        <v>-1.1850338380932982E-3</v>
      </c>
      <c r="AK2952" s="21">
        <v>0.30164210036417299</v>
      </c>
      <c r="AL2952" s="21">
        <v>-0.11776254331090485</v>
      </c>
      <c r="AM2952" s="21">
        <v>-8.5662045487807439E-2</v>
      </c>
      <c r="AN2952" s="21">
        <v>-2.1931481611648179E-2</v>
      </c>
      <c r="AO2952" s="21">
        <v>-0.63334063537432139</v>
      </c>
      <c r="AP2952" s="21">
        <v>-1.1370997568457288</v>
      </c>
      <c r="AQ2952" s="21">
        <v>40.573258440070056</v>
      </c>
      <c r="AR2952" s="21">
        <v>0.72035766071901464</v>
      </c>
      <c r="AS2952" s="21">
        <v>0.99458416579028663</v>
      </c>
      <c r="AT2952" s="21">
        <v>-0.99999999999999911</v>
      </c>
      <c r="AU2952" s="21">
        <v>-0.99999999999999911</v>
      </c>
      <c r="AV2952" s="21">
        <v>0.3918230224774894</v>
      </c>
      <c r="AW2952" s="21">
        <v>57.645424860821677</v>
      </c>
      <c r="AX2952" s="21">
        <v>57.526921477012344</v>
      </c>
      <c r="AY2952" s="21">
        <v>0.25971090920895074</v>
      </c>
      <c r="AZ2952" s="21">
        <v>17.022452327120142</v>
      </c>
      <c r="BA2952" s="26">
        <v>1401.1143153546693</v>
      </c>
    </row>
    <row r="2953" spans="1:100" x14ac:dyDescent="0.25">
      <c r="A2953">
        <v>6323</v>
      </c>
      <c r="B2953" t="s">
        <v>3201</v>
      </c>
      <c r="C2953" s="26">
        <v>3</v>
      </c>
      <c r="D2953" s="21">
        <v>2.0067334301186444</v>
      </c>
      <c r="E2953" s="21">
        <v>-3.9956581490631679E-2</v>
      </c>
      <c r="F2953" s="21">
        <v>2.9424319267035676E-2</v>
      </c>
      <c r="G2953" s="21">
        <v>-7.5531219463425281E-3</v>
      </c>
      <c r="H2953" s="21">
        <v>0.15188733336733562</v>
      </c>
      <c r="I2953" s="21">
        <v>0</v>
      </c>
      <c r="J2953" s="21">
        <v>9.1132400020401256</v>
      </c>
      <c r="K2953" s="21">
        <v>0.15188733336733562</v>
      </c>
      <c r="L2953" s="21">
        <v>-0.999999999999999</v>
      </c>
      <c r="M2953" s="21">
        <v>-0.999999999999999</v>
      </c>
      <c r="N2953" s="21">
        <v>3.0377466673467102</v>
      </c>
      <c r="O2953" s="21">
        <v>11.112420310212439</v>
      </c>
      <c r="P2953" s="21">
        <v>1.5412576223472474</v>
      </c>
      <c r="Q2953" s="21">
        <v>-1.0657576989779562</v>
      </c>
      <c r="R2953" s="21">
        <v>-0.28017669247120136</v>
      </c>
      <c r="S2953" s="21">
        <v>0.34273581813844245</v>
      </c>
      <c r="T2953" s="21">
        <v>0.37649947392793637</v>
      </c>
      <c r="U2953" s="21">
        <v>0.21030336253702003</v>
      </c>
      <c r="V2953" s="21">
        <v>0</v>
      </c>
      <c r="W2953" s="21">
        <v>31.106052849442545</v>
      </c>
      <c r="X2953" s="21">
        <v>1.451727549441727</v>
      </c>
      <c r="Y2953" s="21">
        <v>-0.999999999999999</v>
      </c>
      <c r="Z2953" s="21">
        <v>-0.999999999999999</v>
      </c>
      <c r="AA2953" s="21">
        <v>24.821333250070218</v>
      </c>
      <c r="AB2953" s="21">
        <v>-0.23672033061786185</v>
      </c>
      <c r="AC2953" s="21">
        <v>5.2815843735833846E-2</v>
      </c>
      <c r="AD2953" s="21">
        <v>6.3813628744005826E-2</v>
      </c>
      <c r="AE2953" s="21">
        <v>-6.0045429069011167</v>
      </c>
      <c r="AF2953" s="21">
        <v>-0.999999999999999</v>
      </c>
      <c r="AG2953" s="21">
        <v>-0.999999999999999</v>
      </c>
      <c r="AH2953" s="21">
        <v>-0.999999999999999</v>
      </c>
      <c r="AI2953" s="21">
        <v>0</v>
      </c>
      <c r="AJ2953" s="21">
        <v>0</v>
      </c>
      <c r="AK2953" s="21">
        <v>0.16496196924071049</v>
      </c>
      <c r="AL2953" s="21">
        <v>0.3228219794576645</v>
      </c>
      <c r="AM2953" s="21">
        <v>5.0385259035371888E-2</v>
      </c>
      <c r="AN2953" s="21">
        <v>0.23928160039648672</v>
      </c>
      <c r="AO2953" s="21">
        <v>2.0844413220878488</v>
      </c>
      <c r="AP2953" s="21">
        <v>7.5961499072004921</v>
      </c>
      <c r="AQ2953" s="21">
        <v>40.219292851482642</v>
      </c>
      <c r="AR2953" s="21">
        <v>0.92953865460339946</v>
      </c>
      <c r="AS2953" s="21">
        <v>1.6036148828090631</v>
      </c>
      <c r="AT2953" s="21">
        <v>-0.999999999999999</v>
      </c>
      <c r="AU2953" s="21">
        <v>-0.999999999999999</v>
      </c>
      <c r="AV2953" s="21">
        <v>-0.28772981441754397</v>
      </c>
      <c r="AW2953" s="21">
        <v>43.529903467483145</v>
      </c>
      <c r="AX2953" s="21">
        <v>43.529903467483145</v>
      </c>
      <c r="AY2953" s="21">
        <v>9.1659470799959314E-2</v>
      </c>
      <c r="AZ2953" s="21">
        <v>-23.040346093921467</v>
      </c>
      <c r="BA2953" s="26">
        <v>1361.2870529055565</v>
      </c>
      <c r="CU2953" t="e">
        <v>#N/A</v>
      </c>
      <c r="CV2953" t="e">
        <v>#N/A</v>
      </c>
    </row>
    <row r="2954" spans="1:100" x14ac:dyDescent="0.25">
      <c r="A2954">
        <v>6324</v>
      </c>
      <c r="B2954" t="s">
        <v>2006</v>
      </c>
      <c r="C2954" s="26">
        <v>3</v>
      </c>
      <c r="D2954" s="21">
        <v>4.8571144959379859</v>
      </c>
      <c r="E2954" s="21">
        <v>-2.0873375335264968E-2</v>
      </c>
      <c r="F2954" s="21">
        <v>-0.18362096634784453</v>
      </c>
      <c r="G2954" s="21">
        <v>-0.18662255459255445</v>
      </c>
      <c r="H2954" s="21">
        <v>0.23192945436223519</v>
      </c>
      <c r="I2954" s="21">
        <v>0</v>
      </c>
      <c r="J2954" s="21">
        <v>13.915767261734112</v>
      </c>
      <c r="K2954" s="21">
        <v>0.23192945436223519</v>
      </c>
      <c r="L2954" s="21">
        <v>-0.99999999999999978</v>
      </c>
      <c r="M2954" s="21">
        <v>-0.99999999999999978</v>
      </c>
      <c r="N2954" s="21">
        <v>4.6385890872447026</v>
      </c>
      <c r="O2954" s="21">
        <v>18.586259203079535</v>
      </c>
      <c r="P2954" s="21">
        <v>-1.8493930791199069</v>
      </c>
      <c r="Q2954" s="21">
        <v>-4.3730318931978278</v>
      </c>
      <c r="R2954" s="21">
        <v>-1.577508202689895</v>
      </c>
      <c r="S2954" s="21">
        <v>0.33333333333333337</v>
      </c>
      <c r="T2954" s="21">
        <v>0.2885802525989537</v>
      </c>
      <c r="U2954" s="21">
        <v>0.12938155232169449</v>
      </c>
      <c r="V2954" s="21">
        <v>7.4855615757944124E-2</v>
      </c>
      <c r="W2954" s="21">
        <v>23.768851985987595</v>
      </c>
      <c r="X2954" s="21">
        <v>1.3128186220626841</v>
      </c>
      <c r="Y2954" s="21">
        <v>-0.99999999999999978</v>
      </c>
      <c r="Z2954" s="21">
        <v>-0.99999999999999978</v>
      </c>
      <c r="AA2954" s="21">
        <v>59.61714317986587</v>
      </c>
      <c r="AB2954" s="21">
        <v>0.10509937859222064</v>
      </c>
      <c r="AC2954" s="21">
        <v>0.45636109363697441</v>
      </c>
      <c r="AD2954" s="21">
        <v>0.18705551570216813</v>
      </c>
      <c r="AE2954" s="21">
        <v>37.425799396568159</v>
      </c>
      <c r="AF2954" s="21">
        <v>-0.99999999999999978</v>
      </c>
      <c r="AG2954" s="21">
        <v>-0.99999999999999978</v>
      </c>
      <c r="AH2954" s="21">
        <v>-0.99999999999999978</v>
      </c>
      <c r="AI2954" s="21">
        <v>-7.0610320317586218E-3</v>
      </c>
      <c r="AJ2954" s="21">
        <v>7.4855615757944124E-2</v>
      </c>
      <c r="AK2954" s="21">
        <v>-6.6196827115026821E-2</v>
      </c>
      <c r="AL2954" s="21">
        <v>0.30137988240748043</v>
      </c>
      <c r="AM2954" s="21">
        <v>6.0331366531645725E-2</v>
      </c>
      <c r="AN2954" s="21">
        <v>0.34187112976450235</v>
      </c>
      <c r="AO2954" s="21">
        <v>1.1773000277160102</v>
      </c>
      <c r="AP2954" s="21">
        <v>10.053677656149956</v>
      </c>
      <c r="AQ2954" s="21">
        <v>37.684619247721706</v>
      </c>
      <c r="AR2954" s="21">
        <v>0.82615075401192517</v>
      </c>
      <c r="AS2954" s="21">
        <v>1.5447480764249191</v>
      </c>
      <c r="AT2954" s="21">
        <v>-0.99999999999999978</v>
      </c>
      <c r="AU2954" s="21">
        <v>-0.99999999999999978</v>
      </c>
      <c r="AV2954" s="21">
        <v>-1.7641307572824498</v>
      </c>
      <c r="AW2954" s="21">
        <v>88.257080039095399</v>
      </c>
      <c r="AX2954" s="21">
        <v>95.601420974254623</v>
      </c>
      <c r="AY2954" s="21">
        <v>9.0266017017793979E-2</v>
      </c>
      <c r="AZ2954" s="21">
        <v>35.362550544227837</v>
      </c>
      <c r="BA2954" s="26">
        <v>1491.8579492281126</v>
      </c>
      <c r="CU2954" t="e">
        <v>#N/A</v>
      </c>
      <c r="CV2954" t="e">
        <v>#N/A</v>
      </c>
    </row>
    <row r="2955" spans="1:100" x14ac:dyDescent="0.25">
      <c r="A2955">
        <v>6325</v>
      </c>
      <c r="B2955" t="s">
        <v>3202</v>
      </c>
      <c r="C2955" s="26">
        <v>3</v>
      </c>
      <c r="D2955" s="21">
        <v>5.0142350067645305</v>
      </c>
      <c r="E2955" s="21">
        <v>-0.53556983696978222</v>
      </c>
      <c r="F2955" s="21">
        <v>-1.8443734391843134E-2</v>
      </c>
      <c r="G2955" s="21">
        <v>-0.17144109817533154</v>
      </c>
      <c r="H2955" s="21">
        <v>0.36466442703833968</v>
      </c>
      <c r="I2955" s="21">
        <v>0</v>
      </c>
      <c r="J2955" s="21">
        <v>21.879865622300382</v>
      </c>
      <c r="K2955" s="21">
        <v>0.36466442703833968</v>
      </c>
      <c r="L2955" s="21">
        <v>-1.0000000000000004</v>
      </c>
      <c r="M2955" s="21">
        <v>-1.0000000000000004</v>
      </c>
      <c r="N2955" s="21">
        <v>7.2932885407667962</v>
      </c>
      <c r="O2955" s="21">
        <v>26.722659530889594</v>
      </c>
      <c r="P2955" s="21">
        <v>-8.7650630224923753E-2</v>
      </c>
      <c r="Q2955" s="21">
        <v>8.3725878836434772E-2</v>
      </c>
      <c r="R2955" s="21">
        <v>3.5659636579370206E-2</v>
      </c>
      <c r="S2955" s="21">
        <v>0.33333333333333343</v>
      </c>
      <c r="T2955" s="21">
        <v>0.3601728635055666</v>
      </c>
      <c r="U2955" s="21">
        <v>0.17336215997665944</v>
      </c>
      <c r="V2955" s="21">
        <v>-1.3365863473831355E-2</v>
      </c>
      <c r="W2955" s="21">
        <v>19.553522652135548</v>
      </c>
      <c r="X2955" s="21">
        <v>1.0500882345463909</v>
      </c>
      <c r="Y2955" s="21">
        <v>-1.0000000000000004</v>
      </c>
      <c r="Z2955" s="21">
        <v>-1.0000000000000004</v>
      </c>
      <c r="AA2955" s="21">
        <v>26.399920450913456</v>
      </c>
      <c r="AB2955" s="21">
        <v>8.4728116265605044E-2</v>
      </c>
      <c r="AC2955" s="21">
        <v>4.0879955456282438E-2</v>
      </c>
      <c r="AD2955" s="21">
        <v>1.0606691522083499E-2</v>
      </c>
      <c r="AE2955" s="21">
        <v>6.8107381621985548</v>
      </c>
      <c r="AF2955" s="21">
        <v>-1.0000000000000004</v>
      </c>
      <c r="AG2955" s="21">
        <v>-1.0000000000000004</v>
      </c>
      <c r="AH2955" s="21">
        <v>-1.0000000000000004</v>
      </c>
      <c r="AI2955" s="21">
        <v>0</v>
      </c>
      <c r="AJ2955" s="21">
        <v>-1.3365863473831355E-2</v>
      </c>
      <c r="AK2955" s="21">
        <v>-3.1502486120191645E-2</v>
      </c>
      <c r="AL2955" s="21">
        <v>-0.25906102432946015</v>
      </c>
      <c r="AM2955" s="21">
        <v>0.41939941833218353</v>
      </c>
      <c r="AN2955" s="21">
        <v>0.13465675950675132</v>
      </c>
      <c r="AO2955" s="21">
        <v>10.327473027703631</v>
      </c>
      <c r="AP2955" s="21">
        <v>2.071113866021483</v>
      </c>
      <c r="AQ2955" s="21">
        <v>41.43338827443592</v>
      </c>
      <c r="AR2955" s="21">
        <v>0.85350249334172845</v>
      </c>
      <c r="AS2955" s="21">
        <v>1.4147526615847301</v>
      </c>
      <c r="AT2955" s="21">
        <v>-1.0000000000000004</v>
      </c>
      <c r="AU2955" s="21">
        <v>-1.0000000000000004</v>
      </c>
      <c r="AV2955" s="21">
        <v>-0.1357814615959613</v>
      </c>
      <c r="AW2955" s="21">
        <v>55.193693847824505</v>
      </c>
      <c r="AX2955" s="21">
        <v>53.857107500441366</v>
      </c>
      <c r="AY2955" s="21">
        <v>0.30271837301439086</v>
      </c>
      <c r="AZ2955" s="21">
        <v>-2.7335288888446878</v>
      </c>
      <c r="BA2955" s="26">
        <v>1386.4394149073319</v>
      </c>
      <c r="CU2955" t="e">
        <v>#N/A</v>
      </c>
      <c r="CV2955" t="e">
        <v>#N/A</v>
      </c>
    </row>
    <row r="2956" spans="1:100" x14ac:dyDescent="0.25">
      <c r="A2956">
        <v>6326</v>
      </c>
      <c r="B2956" t="s">
        <v>3203</v>
      </c>
      <c r="C2956" s="26">
        <v>3</v>
      </c>
      <c r="D2956" s="21">
        <v>4.8207897676040377</v>
      </c>
      <c r="E2956" s="21">
        <v>7.0581080283429482E-3</v>
      </c>
      <c r="F2956" s="21">
        <v>-6.6973035765799192E-3</v>
      </c>
      <c r="G2956" s="21">
        <v>4.0211937568714797E-3</v>
      </c>
      <c r="H2956" s="21">
        <v>0.29583421310450231</v>
      </c>
      <c r="I2956" s="21">
        <v>0</v>
      </c>
      <c r="J2956" s="21">
        <v>17.750052786270146</v>
      </c>
      <c r="K2956" s="21">
        <v>0.29583421310450231</v>
      </c>
      <c r="L2956" s="21">
        <v>-0.99999999999999911</v>
      </c>
      <c r="M2956" s="21">
        <v>-0.99999999999999911</v>
      </c>
      <c r="N2956" s="21">
        <v>5.9166842620900484</v>
      </c>
      <c r="O2956" s="21">
        <v>22.574863747631042</v>
      </c>
      <c r="P2956" s="21">
        <v>0.52262369527838604</v>
      </c>
      <c r="Q2956" s="21">
        <v>-1.2047020427858759E-2</v>
      </c>
      <c r="R2956" s="21">
        <v>6.5015972897571078E-2</v>
      </c>
      <c r="S2956" s="21">
        <v>0.33134463485118432</v>
      </c>
      <c r="T2956" s="21">
        <v>0.30268272242351696</v>
      </c>
      <c r="U2956" s="21">
        <v>0.23887861727746079</v>
      </c>
      <c r="V2956" s="21">
        <v>0</v>
      </c>
      <c r="W2956" s="21">
        <v>23.082870457906409</v>
      </c>
      <c r="X2956" s="21">
        <v>1.3371455911268793</v>
      </c>
      <c r="Y2956" s="21">
        <v>-0.99999999999999911</v>
      </c>
      <c r="Z2956" s="21">
        <v>-0.99999999999999911</v>
      </c>
      <c r="AA2956" s="21">
        <v>40.927626299793012</v>
      </c>
      <c r="AB2956" s="21">
        <v>0.27071761098966612</v>
      </c>
      <c r="AC2956" s="21">
        <v>-0.1012995145814345</v>
      </c>
      <c r="AD2956" s="21">
        <v>0.18617670097154959</v>
      </c>
      <c r="AE2956" s="21">
        <v>17.779739868989058</v>
      </c>
      <c r="AF2956" s="21">
        <v>-0.99999999999999911</v>
      </c>
      <c r="AG2956" s="21">
        <v>-0.99999999999999911</v>
      </c>
      <c r="AH2956" s="21">
        <v>-0.99999999999999911</v>
      </c>
      <c r="AI2956" s="21">
        <v>0</v>
      </c>
      <c r="AJ2956" s="21">
        <v>0</v>
      </c>
      <c r="AK2956" s="21">
        <v>0.11088144118130708</v>
      </c>
      <c r="AL2956" s="21">
        <v>-6.6772289148491995E-2</v>
      </c>
      <c r="AM2956" s="21">
        <v>0.43255257342277986</v>
      </c>
      <c r="AN2956" s="21">
        <v>-1.9500245552821944E-2</v>
      </c>
      <c r="AO2956" s="21">
        <v>11.36822154147603</v>
      </c>
      <c r="AP2956" s="21">
        <v>-0.82136758456300885</v>
      </c>
      <c r="AQ2956" s="21">
        <v>40.832923244176513</v>
      </c>
      <c r="AR2956" s="21">
        <v>0.87290597455216212</v>
      </c>
      <c r="AS2956" s="21">
        <v>1.6329798042313823</v>
      </c>
      <c r="AT2956" s="21">
        <v>-0.99999999999999911</v>
      </c>
      <c r="AU2956" s="21">
        <v>-0.99999999999999911</v>
      </c>
      <c r="AV2956" s="21">
        <v>6.9037166654442553E-2</v>
      </c>
      <c r="AW2956" s="21">
        <v>62.681122462861055</v>
      </c>
      <c r="AX2956" s="21">
        <v>62.681122462861055</v>
      </c>
      <c r="AY2956" s="21">
        <v>0.10565144823456382</v>
      </c>
      <c r="AZ2956" s="21">
        <v>-34.636193419278946</v>
      </c>
      <c r="BA2956" s="26">
        <v>1356.6253213126777</v>
      </c>
      <c r="CU2956" t="e">
        <v>#N/A</v>
      </c>
      <c r="CV2956" t="e">
        <v>#N/A</v>
      </c>
    </row>
    <row r="2957" spans="1:100" x14ac:dyDescent="0.25">
      <c r="A2957">
        <v>6327</v>
      </c>
      <c r="B2957" t="s">
        <v>3204</v>
      </c>
      <c r="C2957" s="26">
        <v>3</v>
      </c>
      <c r="D2957" s="21">
        <v>4.8865807434220674</v>
      </c>
      <c r="E2957" s="21">
        <v>-6.6268250917500826E-2</v>
      </c>
      <c r="F2957" s="21">
        <v>0.21078934537711105</v>
      </c>
      <c r="G2957" s="21">
        <v>0.19093012349557062</v>
      </c>
      <c r="H2957" s="21">
        <v>0.25154855103201557</v>
      </c>
      <c r="I2957" s="21">
        <v>0</v>
      </c>
      <c r="J2957" s="21">
        <v>15.092913061920935</v>
      </c>
      <c r="K2957" s="21">
        <v>0.25154855103201557</v>
      </c>
      <c r="L2957" s="21">
        <v>-1.0000000000000002</v>
      </c>
      <c r="M2957" s="21">
        <v>-1.0000000000000002</v>
      </c>
      <c r="N2957" s="21">
        <v>5.0309710206403127</v>
      </c>
      <c r="O2957" s="21">
        <v>20.170423928838581</v>
      </c>
      <c r="P2957" s="21">
        <v>-2.1761298906328981</v>
      </c>
      <c r="Q2957" s="21">
        <v>-1.8009479875077052</v>
      </c>
      <c r="R2957" s="21">
        <v>-0.80157521912558116</v>
      </c>
      <c r="S2957" s="21">
        <v>0.33333333333333348</v>
      </c>
      <c r="T2957" s="21">
        <v>0.33871283910127781</v>
      </c>
      <c r="U2957" s="21">
        <v>0.19607525810406071</v>
      </c>
      <c r="V2957" s="21">
        <v>-3.4279406760911804E-2</v>
      </c>
      <c r="W2957" s="21">
        <v>23.291738909829782</v>
      </c>
      <c r="X2957" s="21">
        <v>1.0045017190213119</v>
      </c>
      <c r="Y2957" s="21">
        <v>-1.0000000000000002</v>
      </c>
      <c r="Z2957" s="21">
        <v>-1.0000000000000002</v>
      </c>
      <c r="AA2957" s="21">
        <v>46.467822678153723</v>
      </c>
      <c r="AB2957" s="21">
        <v>0.35274328590766663</v>
      </c>
      <c r="AC2957" s="21">
        <v>4.2419222000773752E-3</v>
      </c>
      <c r="AD2957" s="21">
        <v>0.12256797164124628</v>
      </c>
      <c r="AE2957" s="21">
        <v>23.977658987449516</v>
      </c>
      <c r="AF2957" s="21">
        <v>-1.0000000000000002</v>
      </c>
      <c r="AG2957" s="21">
        <v>-1.0000000000000002</v>
      </c>
      <c r="AH2957" s="21">
        <v>-1.0000000000000002</v>
      </c>
      <c r="AI2957" s="21">
        <v>0</v>
      </c>
      <c r="AJ2957" s="21">
        <v>-3.4279406760911804E-2</v>
      </c>
      <c r="AK2957" s="21">
        <v>-9.964934438716086E-2</v>
      </c>
      <c r="AL2957" s="21">
        <v>6.4198774971837472E-2</v>
      </c>
      <c r="AM2957" s="21">
        <v>0.30334606974024075</v>
      </c>
      <c r="AN2957" s="21">
        <v>-5.0607383142128523E-3</v>
      </c>
      <c r="AO2957" s="21">
        <v>7.0854050215702147</v>
      </c>
      <c r="AP2957" s="21">
        <v>0.19447541700386456</v>
      </c>
      <c r="AQ2957" s="21">
        <v>38.384651971750735</v>
      </c>
      <c r="AR2957" s="21">
        <v>0.83384202377776018</v>
      </c>
      <c r="AS2957" s="21">
        <v>1.2560502700533274</v>
      </c>
      <c r="AT2957" s="21">
        <v>-1.0000000000000002</v>
      </c>
      <c r="AU2957" s="21">
        <v>-1.0000000000000002</v>
      </c>
      <c r="AV2957" s="21">
        <v>-0.6106450956300109</v>
      </c>
      <c r="AW2957" s="21">
        <v>66.832722023996155</v>
      </c>
      <c r="AX2957" s="21">
        <v>63.404781347904986</v>
      </c>
      <c r="AY2957" s="21">
        <v>0.11820577353855163</v>
      </c>
      <c r="AZ2957" s="21">
        <v>-18.007547012983256</v>
      </c>
      <c r="BA2957" s="26">
        <v>1393.2750521972093</v>
      </c>
    </row>
    <row r="2958" spans="1:100" x14ac:dyDescent="0.25">
      <c r="A2958">
        <v>6328</v>
      </c>
      <c r="B2958" t="s">
        <v>3205</v>
      </c>
      <c r="C2958" s="26">
        <v>3</v>
      </c>
      <c r="D2958" s="21">
        <v>5.1235947069198868</v>
      </c>
      <c r="E2958" s="21">
        <v>0.6323030604729537</v>
      </c>
      <c r="F2958" s="21">
        <v>-0.32302703168114499</v>
      </c>
      <c r="G2958" s="21">
        <v>-0.14215968043295421</v>
      </c>
      <c r="H2958" s="21">
        <v>0.45974492121289651</v>
      </c>
      <c r="I2958" s="21">
        <v>0</v>
      </c>
      <c r="J2958" s="21">
        <v>27.584695272773782</v>
      </c>
      <c r="K2958" s="21">
        <v>0.45974492121289651</v>
      </c>
      <c r="L2958" s="21">
        <v>-0.99999999999999944</v>
      </c>
      <c r="M2958" s="21">
        <v>-0.99999999999999944</v>
      </c>
      <c r="N2958" s="21">
        <v>9.1948984242579268</v>
      </c>
      <c r="O2958" s="21">
        <v>32.566130299260728</v>
      </c>
      <c r="P2958" s="21">
        <v>-1.3378128694871907</v>
      </c>
      <c r="Q2958" s="21">
        <v>2.5418610018794303</v>
      </c>
      <c r="R2958" s="21">
        <v>0.61202871335128517</v>
      </c>
      <c r="S2958" s="21">
        <v>0.33333333333333326</v>
      </c>
      <c r="T2958" s="21">
        <v>0.33303205862359375</v>
      </c>
      <c r="U2958" s="21">
        <v>0.38664381833030803</v>
      </c>
      <c r="V2958" s="21">
        <v>-3.208022806009117E-2</v>
      </c>
      <c r="W2958" s="21">
        <v>22.447362440569911</v>
      </c>
      <c r="X2958" s="21">
        <v>1.5604131009949753</v>
      </c>
      <c r="Y2958" s="21">
        <v>-0.99999999999999944</v>
      </c>
      <c r="Z2958" s="21">
        <v>-0.99999999999999944</v>
      </c>
      <c r="AA2958" s="21">
        <v>58.258963910428108</v>
      </c>
      <c r="AB2958" s="21">
        <v>0.54815194040795323</v>
      </c>
      <c r="AC2958" s="21">
        <v>2.6688448718856311E-2</v>
      </c>
      <c r="AD2958" s="21">
        <v>0.1291510660033281</v>
      </c>
      <c r="AE2958" s="21">
        <v>35.199572756506882</v>
      </c>
      <c r="AF2958" s="21">
        <v>-0.99999999999999944</v>
      </c>
      <c r="AG2958" s="21">
        <v>-0.99999999999999944</v>
      </c>
      <c r="AH2958" s="21">
        <v>-0.99999999999999944</v>
      </c>
      <c r="AI2958" s="21">
        <v>0</v>
      </c>
      <c r="AJ2958" s="21">
        <v>-3.208022806009117E-2</v>
      </c>
      <c r="AK2958" s="21">
        <v>0.28048337193792566</v>
      </c>
      <c r="AL2958" s="21">
        <v>0.18491624534334081</v>
      </c>
      <c r="AM2958" s="21">
        <v>-1.1124061066032035E-3</v>
      </c>
      <c r="AN2958" s="21">
        <v>-5.7726155351761066E-2</v>
      </c>
      <c r="AO2958" s="21">
        <v>1.3746067070245491</v>
      </c>
      <c r="AP2958" s="21">
        <v>-0.51857265707732214</v>
      </c>
      <c r="AQ2958" s="21">
        <v>50.032057713343697</v>
      </c>
      <c r="AR2958" s="21">
        <v>1.0209289822271439</v>
      </c>
      <c r="AS2958" s="21">
        <v>2.0201580222078728</v>
      </c>
      <c r="AT2958" s="21">
        <v>-0.99999999999999944</v>
      </c>
      <c r="AU2958" s="21">
        <v>-0.99999999999999944</v>
      </c>
      <c r="AV2958" s="21">
        <v>0.46986903291833082</v>
      </c>
      <c r="AW2958" s="21">
        <v>90.306521552611486</v>
      </c>
      <c r="AX2958" s="21">
        <v>87.098498746602374</v>
      </c>
      <c r="AY2958" s="21">
        <v>0.17670367043916596</v>
      </c>
      <c r="AZ2958" s="21">
        <v>14.16200923798613</v>
      </c>
      <c r="BA2958" s="26">
        <v>1470.5798099874505</v>
      </c>
      <c r="CU2958" t="e">
        <v>#N/A</v>
      </c>
      <c r="CV2958" t="e">
        <v>#N/A</v>
      </c>
    </row>
    <row r="2959" spans="1:100" x14ac:dyDescent="0.25">
      <c r="A2959">
        <v>6329</v>
      </c>
      <c r="B2959" t="s">
        <v>3206</v>
      </c>
      <c r="C2959" s="26">
        <v>3</v>
      </c>
      <c r="D2959" s="21">
        <v>5.9896813895585321</v>
      </c>
      <c r="E2959" s="21">
        <v>0</v>
      </c>
      <c r="F2959" s="21">
        <v>-0.61134499484179805</v>
      </c>
      <c r="G2959" s="21">
        <v>-0.61134499484179805</v>
      </c>
      <c r="H2959" s="21">
        <v>4.6928308117398218E-2</v>
      </c>
      <c r="I2959" s="21">
        <v>0</v>
      </c>
      <c r="J2959" s="21">
        <v>2.8156984870438939</v>
      </c>
      <c r="K2959" s="21">
        <v>4.6928308117398218E-2</v>
      </c>
      <c r="L2959" s="21">
        <v>-0.99999999999999978</v>
      </c>
      <c r="M2959" s="21">
        <v>-0.99999999999999978</v>
      </c>
      <c r="N2959" s="21">
        <v>0.93856616234796497</v>
      </c>
      <c r="O2959" s="21">
        <v>8.1940348817606186</v>
      </c>
      <c r="P2959" s="21">
        <v>1.2122106762813214</v>
      </c>
      <c r="Q2959" s="21">
        <v>0.19644531972777002</v>
      </c>
      <c r="R2959" s="21">
        <v>0.2464733912923979</v>
      </c>
      <c r="S2959" s="21">
        <v>0.31988006602988484</v>
      </c>
      <c r="T2959" s="21">
        <v>0.37774521377924547</v>
      </c>
      <c r="U2959" s="21">
        <v>0.11146111171643766</v>
      </c>
      <c r="V2959" s="21">
        <v>7.2786455410849035E-2</v>
      </c>
      <c r="W2959" s="21">
        <v>33.397781552760755</v>
      </c>
      <c r="X2959" s="21">
        <v>1.5776720314684889</v>
      </c>
      <c r="Y2959" s="21">
        <v>-0.99999999999999978</v>
      </c>
      <c r="Z2959" s="21">
        <v>-0.99999999999999978</v>
      </c>
      <c r="AA2959" s="21">
        <v>29.510436305811087</v>
      </c>
      <c r="AB2959" s="21">
        <v>-7.0252037137189055E-2</v>
      </c>
      <c r="AC2959" s="21">
        <v>-0.13716268442798105</v>
      </c>
      <c r="AD2959" s="21">
        <v>0.12473834880032891</v>
      </c>
      <c r="AE2959" s="21">
        <v>-4.1338186382420581</v>
      </c>
      <c r="AF2959" s="21">
        <v>-0.99999999999999978</v>
      </c>
      <c r="AG2959" s="21">
        <v>-0.99999999999999978</v>
      </c>
      <c r="AH2959" s="21">
        <v>-0.99999999999999978</v>
      </c>
      <c r="AI2959" s="21">
        <v>0</v>
      </c>
      <c r="AJ2959" s="21">
        <v>7.2786455410849035E-2</v>
      </c>
      <c r="AK2959" s="21">
        <v>7.9345921578476308E-2</v>
      </c>
      <c r="AL2959" s="21">
        <v>0.14124586476866341</v>
      </c>
      <c r="AM2959" s="21">
        <v>0.12243198572009423</v>
      </c>
      <c r="AN2959" s="21">
        <v>9.5512544847247693E-2</v>
      </c>
      <c r="AO2959" s="21">
        <v>3.4575292508947384</v>
      </c>
      <c r="AP2959" s="21">
        <v>3.0940429450245084</v>
      </c>
      <c r="AQ2959" s="21">
        <v>36.213480039804637</v>
      </c>
      <c r="AR2959" s="21">
        <v>0.88187284693641743</v>
      </c>
      <c r="AS2959" s="21">
        <v>1.6246003395858875</v>
      </c>
      <c r="AT2959" s="21">
        <v>-0.99999999999999978</v>
      </c>
      <c r="AU2959" s="21">
        <v>-0.99999999999999978</v>
      </c>
      <c r="AV2959" s="21">
        <v>-0.36487160354939996</v>
      </c>
      <c r="AW2959" s="21">
        <v>40.798514132596225</v>
      </c>
      <c r="AX2959" s="21">
        <v>48.077159673681109</v>
      </c>
      <c r="AY2959" s="21">
        <v>9.0228136369422535E-2</v>
      </c>
      <c r="AZ2959" s="21">
        <v>-20.497466955821235</v>
      </c>
      <c r="BA2959" s="26">
        <v>1409.1912569907954</v>
      </c>
    </row>
    <row r="2960" spans="1:100" x14ac:dyDescent="0.25">
      <c r="A2960">
        <v>6330</v>
      </c>
      <c r="B2960" t="s">
        <v>3207</v>
      </c>
      <c r="C2960" s="26">
        <v>3</v>
      </c>
      <c r="D2960" s="21">
        <v>0.78543938465546015</v>
      </c>
      <c r="E2960" s="21">
        <v>4.9083121771709731E-2</v>
      </c>
      <c r="F2960" s="21">
        <v>1.8038282529941974</v>
      </c>
      <c r="G2960" s="21">
        <v>1.8238313093871938</v>
      </c>
      <c r="H2960" s="21">
        <v>0.14348690428895602</v>
      </c>
      <c r="I2960" s="21">
        <v>0</v>
      </c>
      <c r="J2960" s="21">
        <v>8.6092142573373618</v>
      </c>
      <c r="K2960" s="21">
        <v>0.14348690428895602</v>
      </c>
      <c r="L2960" s="21">
        <v>-0.99999999999999944</v>
      </c>
      <c r="M2960" s="21">
        <v>-0.99999999999999944</v>
      </c>
      <c r="N2960" s="21">
        <v>2.8697380857791215</v>
      </c>
      <c r="O2960" s="21">
        <v>11.218484951380018</v>
      </c>
      <c r="P2960" s="21">
        <v>-0.44961892083158611</v>
      </c>
      <c r="Q2960" s="21">
        <v>1.239710885622936</v>
      </c>
      <c r="R2960" s="21">
        <v>0.29946313497529436</v>
      </c>
      <c r="S2960" s="21">
        <v>0.337559269928288</v>
      </c>
      <c r="T2960" s="21">
        <v>0.21115445566062793</v>
      </c>
      <c r="U2960" s="21">
        <v>9.0799138646463454E-2</v>
      </c>
      <c r="V2960" s="21">
        <v>-2.4523589723058115E-2</v>
      </c>
      <c r="W2960" s="21">
        <v>18.860094808934608</v>
      </c>
      <c r="X2960" s="21">
        <v>0.49362598211449787</v>
      </c>
      <c r="Y2960" s="21">
        <v>-0.99999999999999944</v>
      </c>
      <c r="Z2960" s="21">
        <v>-0.99999999999999944</v>
      </c>
      <c r="AA2960" s="21">
        <v>25.632901986203862</v>
      </c>
      <c r="AB2960" s="21">
        <v>3.4158436556857692E-2</v>
      </c>
      <c r="AC2960" s="21">
        <v>5.9627877444416819E-2</v>
      </c>
      <c r="AD2960" s="21">
        <v>3.5680566844604564E-2</v>
      </c>
      <c r="AE2960" s="21">
        <v>6.4733440422939577</v>
      </c>
      <c r="AF2960" s="21">
        <v>-0.99999999999999944</v>
      </c>
      <c r="AG2960" s="21">
        <v>-0.99999999999999944</v>
      </c>
      <c r="AH2960" s="21">
        <v>-0.99999999999999944</v>
      </c>
      <c r="AI2960" s="21">
        <v>8.0776555250511722E-2</v>
      </c>
      <c r="AJ2960" s="21">
        <v>-2.4523589723058115E-2</v>
      </c>
      <c r="AK2960" s="21">
        <v>0.25304803456206276</v>
      </c>
      <c r="AL2960" s="21">
        <v>0.13651870788525702</v>
      </c>
      <c r="AM2960" s="21">
        <v>-0.31113922529939181</v>
      </c>
      <c r="AN2960" s="21">
        <v>-5.1655297550763909E-2</v>
      </c>
      <c r="AO2960" s="21">
        <v>-6.5132404596744831</v>
      </c>
      <c r="AP2960" s="21">
        <v>-0.60878889934281211</v>
      </c>
      <c r="AQ2960" s="21">
        <v>27.46930906627199</v>
      </c>
      <c r="AR2960" s="21">
        <v>0.61498927451232133</v>
      </c>
      <c r="AS2960" s="21">
        <v>0.63711288640345431</v>
      </c>
      <c r="AT2960" s="21">
        <v>-0.99999999999999944</v>
      </c>
      <c r="AU2960" s="21">
        <v>-0.99999999999999944</v>
      </c>
      <c r="AV2960" s="21">
        <v>2.1232944443624873</v>
      </c>
      <c r="AW2960" s="21">
        <v>36.24259803824107</v>
      </c>
      <c r="AX2960" s="21">
        <v>35.405770170945488</v>
      </c>
      <c r="AY2960" s="21">
        <v>-4.779904601815449E-2</v>
      </c>
      <c r="AZ2960" s="21">
        <v>-50.732562241713346</v>
      </c>
      <c r="BA2960" s="26">
        <v>1299.9137607523196</v>
      </c>
    </row>
    <row r="2961" spans="1:100" x14ac:dyDescent="0.25">
      <c r="A2961">
        <v>6331</v>
      </c>
      <c r="B2961" t="s">
        <v>3208</v>
      </c>
      <c r="C2961" s="26">
        <v>3</v>
      </c>
      <c r="D2961" s="21">
        <v>3.126545881535868</v>
      </c>
      <c r="E2961" s="21">
        <v>-9.2943165493868288E-2</v>
      </c>
      <c r="F2961" s="21">
        <v>0.18707619567491729</v>
      </c>
      <c r="G2961" s="21">
        <v>0.15729543051001815</v>
      </c>
      <c r="H2961" s="21">
        <v>-5.33652189277659E-3</v>
      </c>
      <c r="I2961" s="21">
        <v>0</v>
      </c>
      <c r="J2961" s="21">
        <v>-0.32019131356659136</v>
      </c>
      <c r="K2961" s="21">
        <v>-5.33652189277659E-3</v>
      </c>
      <c r="L2961" s="21">
        <v>-0.99999999999999944</v>
      </c>
      <c r="M2961" s="21">
        <v>-0.99999999999999944</v>
      </c>
      <c r="N2961" s="21">
        <v>-0.10673043785553074</v>
      </c>
      <c r="O2961" s="21">
        <v>2.9636499984792946</v>
      </c>
      <c r="P2961" s="21">
        <v>-0.44504521447977641</v>
      </c>
      <c r="Q2961" s="21">
        <v>-2.5510286562305042</v>
      </c>
      <c r="R2961" s="21">
        <v>-0.9316967011682431</v>
      </c>
      <c r="S2961" s="21">
        <v>0.32843572423452372</v>
      </c>
      <c r="T2961" s="21">
        <v>0.23890893853819511</v>
      </c>
      <c r="U2961" s="21">
        <v>0.10980886648096204</v>
      </c>
      <c r="V2961" s="21">
        <v>-1.5229110975947266E-2</v>
      </c>
      <c r="W2961" s="21">
        <v>26.690437606820407</v>
      </c>
      <c r="X2961" s="21">
        <v>0.81326264815741622</v>
      </c>
      <c r="Y2961" s="21">
        <v>-0.99999999999999944</v>
      </c>
      <c r="Z2961" s="21">
        <v>-0.99999999999999944</v>
      </c>
      <c r="AA2961" s="21">
        <v>47.199156634364172</v>
      </c>
      <c r="AB2961" s="21">
        <v>-3.7148809354891288E-2</v>
      </c>
      <c r="AC2961" s="21">
        <v>0.35577847719653954</v>
      </c>
      <c r="AD2961" s="21">
        <v>0.11017864673259191</v>
      </c>
      <c r="AE2961" s="21">
        <v>21.440415728712022</v>
      </c>
      <c r="AF2961" s="21">
        <v>-0.99999999999999944</v>
      </c>
      <c r="AG2961" s="21">
        <v>-0.99999999999999944</v>
      </c>
      <c r="AH2961" s="21">
        <v>-0.99999999999999944</v>
      </c>
      <c r="AI2961" s="21">
        <v>-6.4528470858705389E-2</v>
      </c>
      <c r="AJ2961" s="21">
        <v>-1.5229110975947266E-2</v>
      </c>
      <c r="AK2961" s="21">
        <v>-3.9130359673344994E-2</v>
      </c>
      <c r="AL2961" s="21">
        <v>-0.12661139249822689</v>
      </c>
      <c r="AM2961" s="21">
        <v>-0.21314304558740066</v>
      </c>
      <c r="AN2961" s="21">
        <v>-8.3081578353416841E-2</v>
      </c>
      <c r="AO2961" s="21">
        <v>-5.5242279380517418</v>
      </c>
      <c r="AP2961" s="21">
        <v>-2.7100964213265555</v>
      </c>
      <c r="AQ2961" s="21">
        <v>26.370246293253803</v>
      </c>
      <c r="AR2961" s="21">
        <v>0.66192441827773363</v>
      </c>
      <c r="AS2961" s="21">
        <v>0.80792612626464022</v>
      </c>
      <c r="AT2961" s="21">
        <v>-0.99999999999999944</v>
      </c>
      <c r="AU2961" s="21">
        <v>-0.99999999999999944</v>
      </c>
      <c r="AV2961" s="21">
        <v>-0.77440127065822484</v>
      </c>
      <c r="AW2961" s="21">
        <v>47.452710211516916</v>
      </c>
      <c r="AX2961" s="21">
        <v>44.639229696748089</v>
      </c>
      <c r="AY2961" s="21">
        <v>-3.244933813609522E-2</v>
      </c>
      <c r="AZ2961" s="21">
        <v>-38.326566546492757</v>
      </c>
      <c r="BA2961" s="26">
        <v>1368.9682694135804</v>
      </c>
    </row>
    <row r="2962" spans="1:100" x14ac:dyDescent="0.25">
      <c r="A2962">
        <v>6332</v>
      </c>
      <c r="B2962" t="s">
        <v>3209</v>
      </c>
      <c r="C2962" s="26">
        <v>3</v>
      </c>
      <c r="D2962" s="21">
        <v>1.9117345998167161</v>
      </c>
      <c r="E2962" s="21">
        <v>0</v>
      </c>
      <c r="F2962" s="21">
        <v>-3.8300311905108519E-2</v>
      </c>
      <c r="G2962" s="21">
        <v>-3.8300311905108519E-2</v>
      </c>
      <c r="H2962" s="21">
        <v>0.11333066679720739</v>
      </c>
      <c r="I2962" s="21">
        <v>0</v>
      </c>
      <c r="J2962" s="21">
        <v>6.7998400078324446</v>
      </c>
      <c r="K2962" s="21">
        <v>0.11333066679720739</v>
      </c>
      <c r="L2962" s="21">
        <v>-0.99999999999999967</v>
      </c>
      <c r="M2962" s="21">
        <v>-0.99999999999999967</v>
      </c>
      <c r="N2962" s="21">
        <v>2.2666133359441485</v>
      </c>
      <c r="O2962" s="21">
        <v>8.6732742957440578</v>
      </c>
      <c r="P2962" s="21">
        <v>2.0695788612785926E-4</v>
      </c>
      <c r="Q2962" s="21">
        <v>0.65732671252997044</v>
      </c>
      <c r="R2962" s="21">
        <v>0.21261780937335506</v>
      </c>
      <c r="S2962" s="21">
        <v>0.33333333333333304</v>
      </c>
      <c r="T2962" s="21">
        <v>0.35566289306749982</v>
      </c>
      <c r="U2962" s="21">
        <v>0.17025093105261155</v>
      </c>
      <c r="V2962" s="21">
        <v>-8.8564226238226906E-3</v>
      </c>
      <c r="W2962" s="21">
        <v>29.482402721296566</v>
      </c>
      <c r="X2962" s="21">
        <v>1.2258603078053028</v>
      </c>
      <c r="Y2962" s="21">
        <v>-0.99999999999999967</v>
      </c>
      <c r="Z2962" s="21">
        <v>-0.99999999999999967</v>
      </c>
      <c r="AA2962" s="21">
        <v>79.869905016652055</v>
      </c>
      <c r="AB2962" s="21">
        <v>0.29930697145000229</v>
      </c>
      <c r="AC2962" s="21">
        <v>0.44468988437327728</v>
      </c>
      <c r="AD2962" s="21">
        <v>0.25950083389636325</v>
      </c>
      <c r="AE2962" s="21">
        <v>50.174884485982133</v>
      </c>
      <c r="AF2962" s="21">
        <v>-0.99999999999999967</v>
      </c>
      <c r="AG2962" s="21">
        <v>-0.99999999999999967</v>
      </c>
      <c r="AH2962" s="21">
        <v>-0.99999999999999967</v>
      </c>
      <c r="AI2962" s="21">
        <v>-1.1491119392416579E-2</v>
      </c>
      <c r="AJ2962" s="21">
        <v>-8.8564226238226906E-3</v>
      </c>
      <c r="AK2962" s="21">
        <v>-0.15171317739997126</v>
      </c>
      <c r="AL2962" s="21">
        <v>2.4502961583726827E-2</v>
      </c>
      <c r="AM2962" s="21">
        <v>0.16764494400403607</v>
      </c>
      <c r="AN2962" s="21">
        <v>4.302392885698119E-2</v>
      </c>
      <c r="AO2962" s="21">
        <v>3.4325577131010463</v>
      </c>
      <c r="AP2962" s="21">
        <v>1.1981130293431623</v>
      </c>
      <c r="AQ2962" s="21">
        <v>36.28224272912901</v>
      </c>
      <c r="AR2962" s="21">
        <v>0.8503907348296218</v>
      </c>
      <c r="AS2962" s="21">
        <v>1.3391909746025097</v>
      </c>
      <c r="AT2962" s="21">
        <v>-0.99999999999999967</v>
      </c>
      <c r="AU2962" s="21">
        <v>-0.99999999999999967</v>
      </c>
      <c r="AV2962" s="21">
        <v>0.17431749746824643</v>
      </c>
      <c r="AW2962" s="21">
        <v>89.741292341739253</v>
      </c>
      <c r="AX2962" s="21">
        <v>88.625827691508633</v>
      </c>
      <c r="AY2962" s="21">
        <v>0.44702469589548521</v>
      </c>
      <c r="AZ2962" s="21">
        <v>38.191563065471762</v>
      </c>
      <c r="BA2962" s="26">
        <v>1480.1060734641296</v>
      </c>
    </row>
    <row r="2963" spans="1:100" x14ac:dyDescent="0.25">
      <c r="A2963">
        <v>6333</v>
      </c>
      <c r="B2963" t="s">
        <v>3210</v>
      </c>
      <c r="C2963" s="26">
        <v>3</v>
      </c>
      <c r="D2963" s="21">
        <v>3.0352236856089716</v>
      </c>
      <c r="E2963" s="21">
        <v>0</v>
      </c>
      <c r="F2963" s="21">
        <v>-5.3079252785850801E-3</v>
      </c>
      <c r="G2963" s="21">
        <v>-5.3079252785850801E-3</v>
      </c>
      <c r="H2963" s="21">
        <v>4.1640611637210778E-2</v>
      </c>
      <c r="I2963" s="21">
        <v>0</v>
      </c>
      <c r="J2963" s="21">
        <v>2.498436698232644</v>
      </c>
      <c r="K2963" s="21">
        <v>4.1640611637210778E-2</v>
      </c>
      <c r="L2963" s="21">
        <v>-0.99999999999999956</v>
      </c>
      <c r="M2963" s="21">
        <v>-0.99999999999999956</v>
      </c>
      <c r="N2963" s="21">
        <v>0.83281223274421468</v>
      </c>
      <c r="O2963" s="21">
        <v>5.5283524585630328</v>
      </c>
      <c r="P2963" s="21">
        <v>-0.3521721829193088</v>
      </c>
      <c r="Q2963" s="21">
        <v>-0.12919414025403586</v>
      </c>
      <c r="R2963" s="21">
        <v>-5.4793185333876976E-2</v>
      </c>
      <c r="S2963" s="21">
        <v>0.33357920359272997</v>
      </c>
      <c r="T2963" s="21">
        <v>0.18562512236574419</v>
      </c>
      <c r="U2963" s="21">
        <v>-6.7900056518907681E-2</v>
      </c>
      <c r="V2963" s="21">
        <v>-4.7606506908120698E-3</v>
      </c>
      <c r="W2963" s="21">
        <v>16.196120284461742</v>
      </c>
      <c r="X2963" s="21">
        <v>1.2173971447853621E-2</v>
      </c>
      <c r="Y2963" s="21">
        <v>-0.99999999999999956</v>
      </c>
      <c r="Z2963" s="21">
        <v>-0.99999999999999956</v>
      </c>
      <c r="AA2963" s="21">
        <v>15.012778907799008</v>
      </c>
      <c r="AB2963" s="21">
        <v>4.103506136579739E-2</v>
      </c>
      <c r="AC2963" s="21">
        <v>0.20944366050949745</v>
      </c>
      <c r="AD2963" s="21">
        <v>-0.27304968570187216</v>
      </c>
      <c r="AE2963" s="21">
        <v>-1.1285481913288622</v>
      </c>
      <c r="AF2963" s="21">
        <v>-0.99999999999999956</v>
      </c>
      <c r="AG2963" s="21">
        <v>-0.99999999999999956</v>
      </c>
      <c r="AH2963" s="21">
        <v>-0.99999999999999956</v>
      </c>
      <c r="AI2963" s="21">
        <v>0</v>
      </c>
      <c r="AJ2963" s="21">
        <v>-4.7606506908120698E-3</v>
      </c>
      <c r="AK2963" s="21">
        <v>0.51589491897626005</v>
      </c>
      <c r="AL2963" s="21">
        <v>0.23040204755157909</v>
      </c>
      <c r="AM2963" s="21">
        <v>-4.5908986449358216E-2</v>
      </c>
      <c r="AN2963" s="21">
        <v>8.9746352006555008E-2</v>
      </c>
      <c r="AO2963" s="21">
        <v>1.4317499336473452</v>
      </c>
      <c r="AP2963" s="21">
        <v>3.3956690379217713</v>
      </c>
      <c r="AQ2963" s="21">
        <v>18.694556982694401</v>
      </c>
      <c r="AR2963" s="21">
        <v>0.44654361874875437</v>
      </c>
      <c r="AS2963" s="21">
        <v>5.3814583085064427E-2</v>
      </c>
      <c r="AT2963" s="21">
        <v>-0.99999999999999956</v>
      </c>
      <c r="AU2963" s="21">
        <v>-0.99999999999999956</v>
      </c>
      <c r="AV2963" s="21">
        <v>-6.0101110612462039E-2</v>
      </c>
      <c r="AW2963" s="21">
        <v>23.936800404283819</v>
      </c>
      <c r="AX2963" s="21">
        <v>23.460735335202617</v>
      </c>
      <c r="AY2963" s="21">
        <v>1.5545442420522998E-3</v>
      </c>
      <c r="AZ2963" s="21">
        <v>-31.524964757111622</v>
      </c>
      <c r="BA2963" s="26">
        <v>1336.8267627043765</v>
      </c>
    </row>
    <row r="2964" spans="1:100" x14ac:dyDescent="0.25">
      <c r="A2964">
        <v>6334</v>
      </c>
      <c r="B2964" t="s">
        <v>1748</v>
      </c>
      <c r="C2964" s="26">
        <v>3</v>
      </c>
      <c r="D2964" s="21">
        <v>4.4908572182669619</v>
      </c>
      <c r="E2964" s="21">
        <v>0.33523305474251675</v>
      </c>
      <c r="F2964" s="21">
        <v>-0.18622718690946938</v>
      </c>
      <c r="G2964" s="21">
        <v>-5.5803900938343427E-2</v>
      </c>
      <c r="H2964" s="21">
        <v>0.2166790918822698</v>
      </c>
      <c r="I2964" s="21">
        <v>0</v>
      </c>
      <c r="J2964" s="21">
        <v>13.000745512936184</v>
      </c>
      <c r="K2964" s="21">
        <v>0.2166790918822698</v>
      </c>
      <c r="L2964" s="21">
        <v>-0.99999999999999967</v>
      </c>
      <c r="M2964" s="21">
        <v>-0.99999999999999967</v>
      </c>
      <c r="N2964" s="21">
        <v>4.3335818376453945</v>
      </c>
      <c r="O2964" s="21">
        <v>17.435798830264805</v>
      </c>
      <c r="P2964" s="21">
        <v>-0.12609454618939159</v>
      </c>
      <c r="Q2964" s="21">
        <v>-2.273957946186512</v>
      </c>
      <c r="R2964" s="21">
        <v>-0.77418112266328243</v>
      </c>
      <c r="S2964" s="21">
        <v>0.33333333333333315</v>
      </c>
      <c r="T2964" s="21">
        <v>0.38572045208891659</v>
      </c>
      <c r="U2964" s="21">
        <v>0.34377099665334587</v>
      </c>
      <c r="V2964" s="21">
        <v>6.345064709112648E-2</v>
      </c>
      <c r="W2964" s="21">
        <v>36.38385349137809</v>
      </c>
      <c r="X2964" s="21">
        <v>2.2927216311863923</v>
      </c>
      <c r="Y2964" s="21">
        <v>-0.99999999999999967</v>
      </c>
      <c r="Z2964" s="21">
        <v>-0.99999999999999967</v>
      </c>
      <c r="AA2964" s="21">
        <v>50.103297652999942</v>
      </c>
      <c r="AB2964" s="21">
        <v>0.1245279416868882</v>
      </c>
      <c r="AC2964" s="21">
        <v>8.9449112972348338E-2</v>
      </c>
      <c r="AD2964" s="21">
        <v>7.5895451026466401E-2</v>
      </c>
      <c r="AE2964" s="21">
        <v>14.493625284285153</v>
      </c>
      <c r="AF2964" s="21">
        <v>-0.99999999999999967</v>
      </c>
      <c r="AG2964" s="21">
        <v>-0.99999999999999967</v>
      </c>
      <c r="AH2964" s="21">
        <v>-0.99999999999999967</v>
      </c>
      <c r="AI2964" s="21">
        <v>0</v>
      </c>
      <c r="AJ2964" s="21">
        <v>6.345064709112648E-2</v>
      </c>
      <c r="AK2964" s="21">
        <v>3.6268659939106072E-2</v>
      </c>
      <c r="AL2964" s="21">
        <v>0.13088033597552812</v>
      </c>
      <c r="AM2964" s="21">
        <v>-6.6992324184036223E-2</v>
      </c>
      <c r="AN2964" s="21">
        <v>0.39373172407294393</v>
      </c>
      <c r="AO2964" s="21">
        <v>-1.4934648049053758</v>
      </c>
      <c r="AP2964" s="21">
        <v>10.497694781701242</v>
      </c>
      <c r="AQ2964" s="21">
        <v>49.384599004314275</v>
      </c>
      <c r="AR2964" s="21">
        <v>1.1262754291667223</v>
      </c>
      <c r="AS2964" s="21">
        <v>2.509400723068663</v>
      </c>
      <c r="AT2964" s="21">
        <v>-0.99999999999999967</v>
      </c>
      <c r="AU2964" s="21">
        <v>-0.99999999999999967</v>
      </c>
      <c r="AV2964" s="21">
        <v>-0.82998502360162596</v>
      </c>
      <c r="AW2964" s="21">
        <v>78.036791264965984</v>
      </c>
      <c r="AX2964" s="21">
        <v>84.381855974078633</v>
      </c>
      <c r="AY2964" s="21">
        <v>0.32266150018147999</v>
      </c>
      <c r="AZ2964" s="21">
        <v>2.2128512244727347</v>
      </c>
      <c r="BA2964" s="26">
        <v>1477.3115555392014</v>
      </c>
      <c r="CU2964" t="e">
        <v>#N/A</v>
      </c>
      <c r="CV2964" t="e">
        <v>#N/A</v>
      </c>
    </row>
    <row r="2965" spans="1:100" x14ac:dyDescent="0.25">
      <c r="A2965">
        <v>6335</v>
      </c>
      <c r="B2965" t="s">
        <v>3211</v>
      </c>
      <c r="C2965" s="26">
        <v>3</v>
      </c>
      <c r="D2965" s="21">
        <v>2.773777380530742</v>
      </c>
      <c r="E2965" s="21">
        <v>0.38049522670425584</v>
      </c>
      <c r="F2965" s="21">
        <v>-0.12620628843034665</v>
      </c>
      <c r="G2965" s="21">
        <v>-3.4562207660608843E-2</v>
      </c>
      <c r="H2965" s="21">
        <v>-0.11530946113710003</v>
      </c>
      <c r="I2965" s="21">
        <v>0</v>
      </c>
      <c r="J2965" s="21">
        <v>-6.918567668226002</v>
      </c>
      <c r="K2965" s="21">
        <v>-0.11530946113710003</v>
      </c>
      <c r="L2965" s="21">
        <v>-0.99999999999999889</v>
      </c>
      <c r="M2965" s="21">
        <v>-0.99999999999999889</v>
      </c>
      <c r="N2965" s="21">
        <v>-2.3061892227420007</v>
      </c>
      <c r="O2965" s="21">
        <v>-4.1793524953558707</v>
      </c>
      <c r="P2965" s="21">
        <v>-0.70622986475450622</v>
      </c>
      <c r="Q2965" s="21">
        <v>-0.32911462184653262</v>
      </c>
      <c r="R2965" s="21">
        <v>-0.12029110161201644</v>
      </c>
      <c r="S2965" s="21">
        <v>0.3333333333333332</v>
      </c>
      <c r="T2965" s="21">
        <v>0.33953875454507182</v>
      </c>
      <c r="U2965" s="21">
        <v>5.4611447923992043E-2</v>
      </c>
      <c r="V2965" s="21">
        <v>-7.4895046140165511E-2</v>
      </c>
      <c r="W2965" s="21">
        <v>30.715918031973249</v>
      </c>
      <c r="X2965" s="21">
        <v>0.56346248508221819</v>
      </c>
      <c r="Y2965" s="21">
        <v>-0.99999999999999889</v>
      </c>
      <c r="Z2965" s="21">
        <v>-0.99999999999999889</v>
      </c>
      <c r="AA2965" s="21">
        <v>29.4771778690159</v>
      </c>
      <c r="AB2965" s="21">
        <v>-0.10702680001075918</v>
      </c>
      <c r="AC2965" s="21">
        <v>0.23116970878492024</v>
      </c>
      <c r="AD2965" s="21">
        <v>-0.14651189000106787</v>
      </c>
      <c r="AE2965" s="21">
        <v>-1.1184490613453377</v>
      </c>
      <c r="AF2965" s="21">
        <v>-0.99999999999999889</v>
      </c>
      <c r="AG2965" s="21">
        <v>-0.99999999999999889</v>
      </c>
      <c r="AH2965" s="21">
        <v>-0.99999999999999889</v>
      </c>
      <c r="AI2965" s="21">
        <v>0</v>
      </c>
      <c r="AJ2965" s="21">
        <v>-7.4895046140165511E-2</v>
      </c>
      <c r="AK2965" s="21">
        <v>8.3648539145984163E-2</v>
      </c>
      <c r="AL2965" s="21">
        <v>0.23069691025675737</v>
      </c>
      <c r="AM2965" s="21">
        <v>0.43841944062859012</v>
      </c>
      <c r="AN2965" s="21">
        <v>-5.1739674107581055E-2</v>
      </c>
      <c r="AO2965" s="21">
        <v>11.378728711444671</v>
      </c>
      <c r="AP2965" s="21">
        <v>-0.14000730140573825</v>
      </c>
      <c r="AQ2965" s="21">
        <v>23.797350363747242</v>
      </c>
      <c r="AR2965" s="21">
        <v>0.65258848966223104</v>
      </c>
      <c r="AS2965" s="21">
        <v>0.44815302394511852</v>
      </c>
      <c r="AT2965" s="21">
        <v>-0.99999999999999889</v>
      </c>
      <c r="AU2965" s="21">
        <v>-0.99999999999999889</v>
      </c>
      <c r="AV2965" s="21">
        <v>-0.15485330927262528</v>
      </c>
      <c r="AW2965" s="21">
        <v>25.157818072254287</v>
      </c>
      <c r="AX2965" s="21">
        <v>17.668313458237741</v>
      </c>
      <c r="AY2965" s="21">
        <v>-7.5999243847749531E-2</v>
      </c>
      <c r="AZ2965" s="21">
        <v>-54.222536907296821</v>
      </c>
      <c r="BA2965" s="26">
        <v>1321.9956132940754</v>
      </c>
    </row>
    <row r="2966" spans="1:100" x14ac:dyDescent="0.25">
      <c r="A2966">
        <v>6336</v>
      </c>
      <c r="B2966" t="s">
        <v>3212</v>
      </c>
      <c r="C2966" s="26">
        <v>3</v>
      </c>
      <c r="D2966" s="21">
        <v>1.7440446793878179</v>
      </c>
      <c r="E2966" s="21">
        <v>0</v>
      </c>
      <c r="F2966" s="21">
        <v>-0.23466470148253121</v>
      </c>
      <c r="G2966" s="21">
        <v>-0.23466470148253121</v>
      </c>
      <c r="H2966" s="21">
        <v>-5.0178831918237785E-2</v>
      </c>
      <c r="I2966" s="21">
        <v>0</v>
      </c>
      <c r="J2966" s="21">
        <v>-3.0107299150942666</v>
      </c>
      <c r="K2966" s="21">
        <v>-5.0178831918237785E-2</v>
      </c>
      <c r="L2966" s="21">
        <v>-1.0000000000000009</v>
      </c>
      <c r="M2966" s="21">
        <v>-1.0000000000000009</v>
      </c>
      <c r="N2966" s="21">
        <v>-1.0035766383647555</v>
      </c>
      <c r="O2966" s="21">
        <v>-1.5013499371889802</v>
      </c>
      <c r="P2966" s="21">
        <v>0.51993921383614339</v>
      </c>
      <c r="Q2966" s="21">
        <v>-0.65795750137495213</v>
      </c>
      <c r="R2966" s="21">
        <v>-0.17243110030714287</v>
      </c>
      <c r="S2966" s="21">
        <v>0.33333333333333376</v>
      </c>
      <c r="T2966" s="21">
        <v>0.22023572119322812</v>
      </c>
      <c r="U2966" s="21">
        <v>0.1811897521132004</v>
      </c>
      <c r="V2966" s="21">
        <v>-9.1064587981225277E-3</v>
      </c>
      <c r="W2966" s="21">
        <v>31.033247190395095</v>
      </c>
      <c r="X2966" s="21">
        <v>1.1559142118128711</v>
      </c>
      <c r="Y2966" s="21">
        <v>-1.0000000000000009</v>
      </c>
      <c r="Z2966" s="21">
        <v>-1.0000000000000009</v>
      </c>
      <c r="AA2966" s="21">
        <v>66.752805874364455</v>
      </c>
      <c r="AB2966" s="21">
        <v>0.30258424571653042</v>
      </c>
      <c r="AC2966" s="21">
        <v>0.16365165532992434</v>
      </c>
      <c r="AD2966" s="21">
        <v>0.25160389463907584</v>
      </c>
      <c r="AE2966" s="21">
        <v>35.891989784276518</v>
      </c>
      <c r="AF2966" s="21">
        <v>-1.0000000000000009</v>
      </c>
      <c r="AG2966" s="21">
        <v>-1.0000000000000009</v>
      </c>
      <c r="AH2966" s="21">
        <v>-1.0000000000000009</v>
      </c>
      <c r="AI2966" s="21">
        <v>0</v>
      </c>
      <c r="AJ2966" s="21">
        <v>-9.1064587981225277E-3</v>
      </c>
      <c r="AK2966" s="21">
        <v>-8.7714511163676678E-2</v>
      </c>
      <c r="AL2966" s="21">
        <v>9.7563522265789501E-2</v>
      </c>
      <c r="AM2966" s="21">
        <v>-0.2112102060952665</v>
      </c>
      <c r="AN2966" s="21">
        <v>-4.9239581468677809E-2</v>
      </c>
      <c r="AO2966" s="21">
        <v>-5.7188277082000436</v>
      </c>
      <c r="AP2966" s="21">
        <v>-0.74317192538799737</v>
      </c>
      <c r="AQ2966" s="21">
        <v>28.022517275300835</v>
      </c>
      <c r="AR2966" s="21">
        <v>0.72565234784164001</v>
      </c>
      <c r="AS2966" s="21">
        <v>1.1057353798946328</v>
      </c>
      <c r="AT2966" s="21">
        <v>-1.0000000000000009</v>
      </c>
      <c r="AU2966" s="21">
        <v>-1.0000000000000009</v>
      </c>
      <c r="AV2966" s="21">
        <v>-0.40709580178967414</v>
      </c>
      <c r="AW2966" s="21">
        <v>64.508284011787524</v>
      </c>
      <c r="AX2966" s="21">
        <v>63.597638131975259</v>
      </c>
      <c r="AY2966" s="21">
        <v>0.21835021099055818</v>
      </c>
      <c r="AZ2966" s="21">
        <v>19.246035340523324</v>
      </c>
      <c r="BA2966" s="26">
        <v>1404.2780467607704</v>
      </c>
    </row>
    <row r="2967" spans="1:100" x14ac:dyDescent="0.25">
      <c r="A2967">
        <v>6337</v>
      </c>
      <c r="B2967" t="s">
        <v>3213</v>
      </c>
      <c r="C2967" s="26">
        <v>3</v>
      </c>
      <c r="D2967" s="21">
        <v>4.1952603436427607</v>
      </c>
      <c r="E2967" s="21">
        <v>0</v>
      </c>
      <c r="F2967" s="21">
        <v>-0.45163086594044838</v>
      </c>
      <c r="G2967" s="21">
        <v>-0.45163086594044838</v>
      </c>
      <c r="H2967" s="21">
        <v>1.51313086864776E-2</v>
      </c>
      <c r="I2967" s="21">
        <v>0</v>
      </c>
      <c r="J2967" s="21">
        <v>0.90787852118865431</v>
      </c>
      <c r="K2967" s="21">
        <v>1.51313086864776E-2</v>
      </c>
      <c r="L2967" s="21">
        <v>-0.99999999999999967</v>
      </c>
      <c r="M2967" s="21">
        <v>-0.99999999999999967</v>
      </c>
      <c r="N2967" s="21">
        <v>0.30262617372955181</v>
      </c>
      <c r="O2967" s="21">
        <v>4.6515079988909651</v>
      </c>
      <c r="P2967" s="21">
        <v>11.831647808144542</v>
      </c>
      <c r="Q2967" s="21">
        <v>-1.7106264978865764</v>
      </c>
      <c r="R2967" s="21">
        <v>0.5398941119986711</v>
      </c>
      <c r="S2967" s="21">
        <v>0.33807291317541077</v>
      </c>
      <c r="T2967" s="21">
        <v>0.27728757290925865</v>
      </c>
      <c r="U2967" s="21">
        <v>-0.11129414453113758</v>
      </c>
      <c r="V2967" s="21">
        <v>-4.7710814147244379E-3</v>
      </c>
      <c r="W2967" s="21">
        <v>19.366558058093172</v>
      </c>
      <c r="X2967" s="21">
        <v>7.0380350361219896E-2</v>
      </c>
      <c r="Y2967" s="21">
        <v>-0.99999999999999967</v>
      </c>
      <c r="Z2967" s="21">
        <v>-0.99999999999999967</v>
      </c>
      <c r="AA2967" s="21">
        <v>25.475431853129344</v>
      </c>
      <c r="AB2967" s="21">
        <v>0.34333631059671232</v>
      </c>
      <c r="AC2967" s="21">
        <v>-0.3236163643865354</v>
      </c>
      <c r="AD2967" s="21">
        <v>9.1659647450572909E-2</v>
      </c>
      <c r="AE2967" s="21">
        <v>5.5689796830374938</v>
      </c>
      <c r="AF2967" s="21">
        <v>-0.99999999999999967</v>
      </c>
      <c r="AG2967" s="21">
        <v>-0.99999999999999967</v>
      </c>
      <c r="AH2967" s="21">
        <v>-0.99999999999999967</v>
      </c>
      <c r="AI2967" s="21">
        <v>0</v>
      </c>
      <c r="AJ2967" s="21">
        <v>-4.7710814147244379E-3</v>
      </c>
      <c r="AK2967" s="21">
        <v>-4.9430194584592309E-2</v>
      </c>
      <c r="AL2967" s="21">
        <v>0.11290996738306677</v>
      </c>
      <c r="AM2967" s="21">
        <v>-0.11024328167246823</v>
      </c>
      <c r="AN2967" s="21">
        <v>3.0232062167240181E-2</v>
      </c>
      <c r="AO2967" s="21">
        <v>-3.0032330147346653</v>
      </c>
      <c r="AP2967" s="21">
        <v>1.3203513910963385</v>
      </c>
      <c r="AQ2967" s="21">
        <v>20.274436579281829</v>
      </c>
      <c r="AR2967" s="21">
        <v>0.49929526013880732</v>
      </c>
      <c r="AS2967" s="21">
        <v>8.5511659047697253E-2</v>
      </c>
      <c r="AT2967" s="21">
        <v>-0.99999999999999967</v>
      </c>
      <c r="AU2967" s="21">
        <v>-0.99999999999999967</v>
      </c>
      <c r="AV2967" s="21">
        <v>8.8263246058222916E-2</v>
      </c>
      <c r="AW2967" s="21">
        <v>31.44729124311667</v>
      </c>
      <c r="AX2967" s="21">
        <v>30.970183101644221</v>
      </c>
      <c r="AY2967" s="21">
        <v>0.15304702369200351</v>
      </c>
      <c r="AZ2967" s="21">
        <v>-29.642284907473126</v>
      </c>
      <c r="BA2967" s="26">
        <v>1351.4856593940804</v>
      </c>
    </row>
    <row r="2968" spans="1:100" x14ac:dyDescent="0.25">
      <c r="A2968">
        <v>6338</v>
      </c>
      <c r="B2968" t="s">
        <v>3214</v>
      </c>
      <c r="C2968" s="26">
        <v>1</v>
      </c>
      <c r="D2968" s="21">
        <v>3.6780808625294901</v>
      </c>
      <c r="E2968" s="21">
        <v>2.1757476414710399E-2</v>
      </c>
      <c r="F2968" s="21">
        <v>5.7515663270048999E-2</v>
      </c>
      <c r="G2968" s="21">
        <v>6.3638324821297304E-2</v>
      </c>
      <c r="H2968" s="21">
        <v>4.4731895715573101E-2</v>
      </c>
      <c r="I2968" s="21">
        <v>0</v>
      </c>
      <c r="J2968" s="21">
        <v>2.6839137429343798</v>
      </c>
      <c r="K2968" s="21">
        <v>4.4731895715573101E-2</v>
      </c>
      <c r="L2968" s="21">
        <v>-1</v>
      </c>
      <c r="M2968" s="21">
        <v>-1</v>
      </c>
      <c r="N2968" s="21">
        <v>0.894637914311463</v>
      </c>
      <c r="O2968" s="21">
        <v>6.42563293028517</v>
      </c>
      <c r="P2968" s="21">
        <v>8.4867148022695807E-2</v>
      </c>
      <c r="Q2968" s="21">
        <v>0.153507344323627</v>
      </c>
      <c r="R2968" s="21">
        <v>5.0277871893111802E-2</v>
      </c>
      <c r="S2968" s="21">
        <v>0.32916601326620298</v>
      </c>
      <c r="T2968" s="21">
        <v>0.23975694309620599</v>
      </c>
      <c r="U2968" s="21">
        <v>4.00147922229208E-2</v>
      </c>
      <c r="V2968" s="21">
        <v>-3.2092616958779002E-3</v>
      </c>
      <c r="W2968" s="21">
        <v>22.4398636469551</v>
      </c>
      <c r="X2968" s="21">
        <v>0.57887640222380699</v>
      </c>
      <c r="Y2968" s="21">
        <v>-1</v>
      </c>
      <c r="Z2968" s="21">
        <v>-1</v>
      </c>
      <c r="AA2968" s="21">
        <v>33.0321732872819</v>
      </c>
      <c r="AB2968" s="21">
        <v>0.100272451404467</v>
      </c>
      <c r="AC2968" s="21">
        <v>4.1627991656747201E-2</v>
      </c>
      <c r="AD2968" s="21">
        <v>6.8940192307458195E-2</v>
      </c>
      <c r="AE2968" s="21">
        <v>10.542031768433599</v>
      </c>
      <c r="AF2968" s="21">
        <v>-1</v>
      </c>
      <c r="AG2968" s="21">
        <v>-1</v>
      </c>
      <c r="AH2968" s="21">
        <v>-1</v>
      </c>
      <c r="AI2968" s="21">
        <v>-6.4806894010443399E-4</v>
      </c>
      <c r="AJ2968" s="21">
        <v>-3.2092616958779002E-3</v>
      </c>
      <c r="AK2968" s="21">
        <v>0.108545496552842</v>
      </c>
      <c r="AL2968" s="21">
        <v>6.3541779719447203E-2</v>
      </c>
      <c r="AM2968" s="21">
        <v>0.14516971361987499</v>
      </c>
      <c r="AN2968" s="21">
        <v>6.2411759814733403E-2</v>
      </c>
      <c r="AO2968" s="21">
        <v>4.1719703232610899</v>
      </c>
      <c r="AP2968" s="21">
        <v>1.87800289396557</v>
      </c>
      <c r="AQ2968" s="21">
        <v>25.123777389889501</v>
      </c>
      <c r="AR2968" s="21">
        <v>0.60572848688945202</v>
      </c>
      <c r="AS2968" s="21">
        <v>0.62360829793938</v>
      </c>
      <c r="AT2968" s="21">
        <v>-1</v>
      </c>
      <c r="AU2968" s="21">
        <v>-1</v>
      </c>
      <c r="AV2968" s="21">
        <v>0.113916196714409</v>
      </c>
      <c r="AW2968" s="21">
        <v>41.335809111532598</v>
      </c>
      <c r="AX2968" s="21">
        <v>41.001921563142801</v>
      </c>
      <c r="AY2968" s="21">
        <v>9.6368259759583505E-2</v>
      </c>
      <c r="AZ2968" s="21">
        <v>-14.145392237927799</v>
      </c>
      <c r="BA2968" s="26">
        <v>1350</v>
      </c>
    </row>
    <row r="2969" spans="1:100" x14ac:dyDescent="0.25">
      <c r="A2969">
        <v>6339</v>
      </c>
      <c r="B2969" t="s">
        <v>3215</v>
      </c>
      <c r="C2969" s="26">
        <v>3</v>
      </c>
      <c r="D2969" s="21">
        <v>6.5249463268835441</v>
      </c>
      <c r="E2969" s="21">
        <v>3.9495369430274263E-2</v>
      </c>
      <c r="F2969" s="21">
        <v>0.21430485179430231</v>
      </c>
      <c r="G2969" s="21">
        <v>0.20908000813221486</v>
      </c>
      <c r="H2969" s="21">
        <v>-7.3535339847669343E-2</v>
      </c>
      <c r="I2969" s="21">
        <v>0</v>
      </c>
      <c r="J2969" s="21">
        <v>-4.4121203908601618</v>
      </c>
      <c r="K2969" s="21">
        <v>-7.3535339847669343E-2</v>
      </c>
      <c r="L2969" s="21">
        <v>-1.0000000000000007</v>
      </c>
      <c r="M2969" s="21">
        <v>-1.0000000000000007</v>
      </c>
      <c r="N2969" s="21">
        <v>-1.4707067969533874</v>
      </c>
      <c r="O2969" s="21">
        <v>2.3219059441555991</v>
      </c>
      <c r="P2969" s="21">
        <v>1.7040292533940155E-2</v>
      </c>
      <c r="Q2969" s="21">
        <v>1.568692093347416</v>
      </c>
      <c r="R2969" s="21">
        <v>0.55248685533626429</v>
      </c>
      <c r="S2969" s="21">
        <v>0.32674934791311144</v>
      </c>
      <c r="T2969" s="21">
        <v>0.31581593200934832</v>
      </c>
      <c r="U2969" s="21">
        <v>2.0535557657907291E-2</v>
      </c>
      <c r="V2969" s="21">
        <v>0</v>
      </c>
      <c r="W2969" s="21">
        <v>29.465447097121451</v>
      </c>
      <c r="X2969" s="21">
        <v>0.78072544907777308</v>
      </c>
      <c r="Y2969" s="21">
        <v>-1.0000000000000007</v>
      </c>
      <c r="Z2969" s="21">
        <v>-1.0000000000000007</v>
      </c>
      <c r="AA2969" s="21">
        <v>26.284846726482357</v>
      </c>
      <c r="AB2969" s="21">
        <v>5.8645574439393611E-2</v>
      </c>
      <c r="AC2969" s="21">
        <v>-7.2964223680852314E-2</v>
      </c>
      <c r="AD2969" s="21">
        <v>-6.0343095278048639E-2</v>
      </c>
      <c r="AE2969" s="21">
        <v>-3.7330872259753631</v>
      </c>
      <c r="AF2969" s="21">
        <v>-1.0000000000000007</v>
      </c>
      <c r="AG2969" s="21">
        <v>-1.0000000000000007</v>
      </c>
      <c r="AH2969" s="21">
        <v>-1.0000000000000007</v>
      </c>
      <c r="AI2969" s="21">
        <v>0</v>
      </c>
      <c r="AJ2969" s="21">
        <v>0</v>
      </c>
      <c r="AK2969" s="21">
        <v>0.5649981811484982</v>
      </c>
      <c r="AL2969" s="21">
        <v>0.87027773205322057</v>
      </c>
      <c r="AM2969" s="21">
        <v>0.50044164981585604</v>
      </c>
      <c r="AN2969" s="21">
        <v>-8.5755588822191336E-2</v>
      </c>
      <c r="AO2969" s="21">
        <v>15.336032151138889</v>
      </c>
      <c r="AP2969" s="21">
        <v>2.2074989397113214</v>
      </c>
      <c r="AQ2969" s="21">
        <v>25.053326706261291</v>
      </c>
      <c r="AR2969" s="21">
        <v>0.66310083758036709</v>
      </c>
      <c r="AS2969" s="21">
        <v>0.70719010923010384</v>
      </c>
      <c r="AT2969" s="21">
        <v>-1.0000000000000007</v>
      </c>
      <c r="AU2969" s="21">
        <v>-1.0000000000000007</v>
      </c>
      <c r="AV2969" s="21">
        <v>0.76156686346847946</v>
      </c>
      <c r="AW2969" s="21">
        <v>30.814251610349281</v>
      </c>
      <c r="AX2969" s="21">
        <v>30.814251610349281</v>
      </c>
      <c r="AY2969" s="21">
        <v>0.20948021850111928</v>
      </c>
      <c r="AZ2969" s="21">
        <v>-33.192234822845208</v>
      </c>
      <c r="BA2969" s="26">
        <v>1292.6344961642928</v>
      </c>
      <c r="CU2969" t="e">
        <v>#N/A</v>
      </c>
      <c r="CV2969" t="e">
        <v>#N/A</v>
      </c>
    </row>
    <row r="2970" spans="1:100" x14ac:dyDescent="0.25">
      <c r="A2970">
        <v>6340</v>
      </c>
      <c r="B2970" t="s">
        <v>3216</v>
      </c>
      <c r="C2970" s="26">
        <v>3</v>
      </c>
      <c r="D2970" s="21">
        <v>4.9635200328035847</v>
      </c>
      <c r="E2970" s="21">
        <v>3.827955685174409</v>
      </c>
      <c r="F2970" s="21">
        <v>1.3699790542993692E-2</v>
      </c>
      <c r="G2970" s="21">
        <v>1.0761178338706954</v>
      </c>
      <c r="H2970" s="21">
        <v>6.5434576384908932E-2</v>
      </c>
      <c r="I2970" s="21">
        <v>0</v>
      </c>
      <c r="J2970" s="21">
        <v>3.9260745830945338</v>
      </c>
      <c r="K2970" s="21">
        <v>6.5434576384908932E-2</v>
      </c>
      <c r="L2970" s="21">
        <v>-0.99999999999999933</v>
      </c>
      <c r="M2970" s="21">
        <v>-0.99999999999999933</v>
      </c>
      <c r="N2970" s="21">
        <v>1.3086915276981781</v>
      </c>
      <c r="O2970" s="21">
        <v>9.9657124497688248</v>
      </c>
      <c r="P2970" s="21">
        <v>1.3595312503020511</v>
      </c>
      <c r="Q2970" s="21">
        <v>4.2759081826734324E-2</v>
      </c>
      <c r="R2970" s="21">
        <v>0.14442290885000722</v>
      </c>
      <c r="S2970" s="21">
        <v>0.33333333333333315</v>
      </c>
      <c r="T2970" s="21">
        <v>0.4083892287418972</v>
      </c>
      <c r="U2970" s="21">
        <v>0.53460356179906021</v>
      </c>
      <c r="V2970" s="21">
        <v>-4.378971205244022E-3</v>
      </c>
      <c r="W2970" s="21">
        <v>48.260503051365482</v>
      </c>
      <c r="X2970" s="21">
        <v>2.8461975725552904</v>
      </c>
      <c r="Y2970" s="21">
        <v>-0.99999999999999933</v>
      </c>
      <c r="Z2970" s="21">
        <v>-0.99999999999999933</v>
      </c>
      <c r="AA2970" s="21">
        <v>87.068571119058774</v>
      </c>
      <c r="AB2970" s="21">
        <v>0.26693025713550328</v>
      </c>
      <c r="AC2970" s="21">
        <v>0.24914818546280165</v>
      </c>
      <c r="AD2970" s="21">
        <v>0.25719446057855933</v>
      </c>
      <c r="AE2970" s="21">
        <v>38.66364515884321</v>
      </c>
      <c r="AF2970" s="21">
        <v>-0.99999999999999933</v>
      </c>
      <c r="AG2970" s="21">
        <v>-0.99999999999999933</v>
      </c>
      <c r="AH2970" s="21">
        <v>-0.99999999999999933</v>
      </c>
      <c r="AI2970" s="21">
        <v>0</v>
      </c>
      <c r="AJ2970" s="21">
        <v>-4.378971205244022E-3</v>
      </c>
      <c r="AK2970" s="21">
        <v>0.2401590855963639</v>
      </c>
      <c r="AL2970" s="21">
        <v>-4.1522107691155545E-2</v>
      </c>
      <c r="AM2970" s="21">
        <v>6.9759662281157819E-2</v>
      </c>
      <c r="AN2970" s="21">
        <v>2.6844689804708336E-2</v>
      </c>
      <c r="AO2970" s="21">
        <v>2.9447869850107642</v>
      </c>
      <c r="AP2970" s="21">
        <v>0.46350670666193039</v>
      </c>
      <c r="AQ2970" s="21">
        <v>52.186577634460058</v>
      </c>
      <c r="AR2970" s="21">
        <v>1.2719471526690467</v>
      </c>
      <c r="AS2970" s="21">
        <v>2.9116321489402015</v>
      </c>
      <c r="AT2970" s="21">
        <v>-0.99999999999999933</v>
      </c>
      <c r="AU2970" s="21">
        <v>-0.99999999999999933</v>
      </c>
      <c r="AV2970" s="21">
        <v>1.2205407427207027</v>
      </c>
      <c r="AW2970" s="21">
        <v>97.497790275489464</v>
      </c>
      <c r="AX2970" s="21">
        <v>97.059893154965053</v>
      </c>
      <c r="AY2970" s="21">
        <v>0.1943900986965347</v>
      </c>
      <c r="AZ2970" s="21">
        <v>34.293409554747953</v>
      </c>
      <c r="BA2970" s="26">
        <v>1514.3495910051786</v>
      </c>
    </row>
    <row r="2971" spans="1:100" x14ac:dyDescent="0.25">
      <c r="A2971">
        <v>6341</v>
      </c>
      <c r="B2971" t="s">
        <v>3217</v>
      </c>
      <c r="C2971" s="26">
        <v>3</v>
      </c>
      <c r="D2971" s="21">
        <v>3.902286181084389</v>
      </c>
      <c r="E2971" s="21">
        <v>-6.2423954876030347E-3</v>
      </c>
      <c r="F2971" s="21">
        <v>-0.23794494863702717</v>
      </c>
      <c r="G2971" s="21">
        <v>-0.23794494863702717</v>
      </c>
      <c r="H2971" s="21">
        <v>-0.1550032974037138</v>
      </c>
      <c r="I2971" s="21">
        <v>0</v>
      </c>
      <c r="J2971" s="21">
        <v>-9.3001978442228275</v>
      </c>
      <c r="K2971" s="21">
        <v>-0.1550032974037138</v>
      </c>
      <c r="L2971" s="21">
        <v>-1.0000000000000007</v>
      </c>
      <c r="M2971" s="21">
        <v>-1.0000000000000007</v>
      </c>
      <c r="N2971" s="21">
        <v>-3.1000659480742758</v>
      </c>
      <c r="O2971" s="21">
        <v>-5.6358566117754636</v>
      </c>
      <c r="P2971" s="21">
        <v>-0.75585284751526371</v>
      </c>
      <c r="Q2971" s="21">
        <v>-1.1317060188888497</v>
      </c>
      <c r="R2971" s="21">
        <v>-0.41333183513150207</v>
      </c>
      <c r="S2971" s="21">
        <v>0.3370710693270057</v>
      </c>
      <c r="T2971" s="21">
        <v>0.21971486619086847</v>
      </c>
      <c r="U2971" s="21">
        <v>-9.427641035340581E-2</v>
      </c>
      <c r="V2971" s="21">
        <v>5.7043619153615424E-3</v>
      </c>
      <c r="W2971" s="21">
        <v>24.928687379341749</v>
      </c>
      <c r="X2971" s="21">
        <v>0.23814186051001582</v>
      </c>
      <c r="Y2971" s="21">
        <v>-1.0000000000000007</v>
      </c>
      <c r="Z2971" s="21">
        <v>-1.0000000000000007</v>
      </c>
      <c r="AA2971" s="21">
        <v>29.520385787103187</v>
      </c>
      <c r="AB2971" s="21">
        <v>0.20257996500716166</v>
      </c>
      <c r="AC2971" s="21">
        <v>-1.0371180863405452E-2</v>
      </c>
      <c r="AD2971" s="21">
        <v>-9.2108179285897512E-2</v>
      </c>
      <c r="AE2971" s="21">
        <v>5.0050302428929347</v>
      </c>
      <c r="AF2971" s="21">
        <v>-1.0000000000000007</v>
      </c>
      <c r="AG2971" s="21">
        <v>-1.0000000000000007</v>
      </c>
      <c r="AH2971" s="21">
        <v>-1.0000000000000007</v>
      </c>
      <c r="AI2971" s="21">
        <v>0</v>
      </c>
      <c r="AJ2971" s="21">
        <v>5.7043619153615424E-3</v>
      </c>
      <c r="AK2971" s="21">
        <v>0.52261928211780928</v>
      </c>
      <c r="AL2971" s="21">
        <v>0.1000543167875549</v>
      </c>
      <c r="AM2971" s="21">
        <v>-9.1097300071515952E-2</v>
      </c>
      <c r="AN2971" s="21">
        <v>1.5429230785952317E-2</v>
      </c>
      <c r="AO2971" s="21">
        <v>0.33566390880114749</v>
      </c>
      <c r="AP2971" s="21">
        <v>0.88600235358658241</v>
      </c>
      <c r="AQ2971" s="21">
        <v>15.628489535118918</v>
      </c>
      <c r="AR2971" s="21">
        <v>0.46821388707983003</v>
      </c>
      <c r="AS2971" s="21">
        <v>8.313856310630216E-2</v>
      </c>
      <c r="AT2971" s="21">
        <v>-1.0000000000000007</v>
      </c>
      <c r="AU2971" s="21">
        <v>-1.0000000000000007</v>
      </c>
      <c r="AV2971" s="21">
        <v>-0.65127678376852915</v>
      </c>
      <c r="AW2971" s="21">
        <v>24.77053152891429</v>
      </c>
      <c r="AX2971" s="21">
        <v>25.340967720450447</v>
      </c>
      <c r="AY2971" s="21">
        <v>-1.251041009495826E-2</v>
      </c>
      <c r="AZ2971" s="21">
        <v>-38.44443777491113</v>
      </c>
      <c r="BA2971" s="26">
        <v>1327.2629014954891</v>
      </c>
      <c r="CU2971" t="e">
        <v>#N/A</v>
      </c>
      <c r="CV2971" t="e">
        <v>#N/A</v>
      </c>
    </row>
    <row r="2972" spans="1:100" x14ac:dyDescent="0.25">
      <c r="A2972">
        <v>6342</v>
      </c>
      <c r="B2972" t="s">
        <v>3218</v>
      </c>
      <c r="C2972" s="26">
        <v>3</v>
      </c>
      <c r="D2972" s="21">
        <v>3.9052393866825033</v>
      </c>
      <c r="E2972" s="21">
        <v>-8.9628212804348045E-2</v>
      </c>
      <c r="F2972" s="21">
        <v>-0.95075666340020071</v>
      </c>
      <c r="G2972" s="21">
        <v>-0.9764593429152193</v>
      </c>
      <c r="H2972" s="21">
        <v>0.34124666793041963</v>
      </c>
      <c r="I2972" s="21">
        <v>0</v>
      </c>
      <c r="J2972" s="21">
        <v>20.47480007582519</v>
      </c>
      <c r="K2972" s="21">
        <v>0.34124666793041963</v>
      </c>
      <c r="L2972" s="21">
        <v>-1.0000000000000009</v>
      </c>
      <c r="M2972" s="21">
        <v>-1.0000000000000009</v>
      </c>
      <c r="N2972" s="21">
        <v>6.8249333586083942</v>
      </c>
      <c r="O2972" s="21">
        <v>23.403580119592473</v>
      </c>
      <c r="P2972" s="21">
        <v>0.73116278114536382</v>
      </c>
      <c r="Q2972" s="21">
        <v>1.8767992861128038</v>
      </c>
      <c r="R2972" s="21">
        <v>0.66995805833129496</v>
      </c>
      <c r="S2972" s="21">
        <v>0.33436959191754201</v>
      </c>
      <c r="T2972" s="21">
        <v>0.40660344535306886</v>
      </c>
      <c r="U2972" s="21">
        <v>0.16274322487605158</v>
      </c>
      <c r="V2972" s="21">
        <v>-2.1914234274996294E-2</v>
      </c>
      <c r="W2972" s="21">
        <v>21.622214397649852</v>
      </c>
      <c r="X2972" s="21">
        <v>0.98994124994594235</v>
      </c>
      <c r="Y2972" s="21">
        <v>-1.0000000000000009</v>
      </c>
      <c r="Z2972" s="21">
        <v>-1.0000000000000009</v>
      </c>
      <c r="AA2972" s="21">
        <v>32.496621927586197</v>
      </c>
      <c r="AB2972" s="21">
        <v>0.18012058782209209</v>
      </c>
      <c r="AC2972" s="21">
        <v>-0.27031714604276441</v>
      </c>
      <c r="AD2972" s="21">
        <v>0.29428554765277315</v>
      </c>
      <c r="AE2972" s="21">
        <v>10.20444947160504</v>
      </c>
      <c r="AF2972" s="21">
        <v>-1.0000000000000009</v>
      </c>
      <c r="AG2972" s="21">
        <v>-1.0000000000000009</v>
      </c>
      <c r="AH2972" s="21">
        <v>-1.0000000000000009</v>
      </c>
      <c r="AI2972" s="21">
        <v>-4.5194014723307037E-2</v>
      </c>
      <c r="AJ2972" s="21">
        <v>-2.1914234274996294E-2</v>
      </c>
      <c r="AK2972" s="21">
        <v>-8.7064980345133089E-2</v>
      </c>
      <c r="AL2972" s="21">
        <v>-0.17749093429427895</v>
      </c>
      <c r="AM2972" s="21">
        <v>0.12670462752312689</v>
      </c>
      <c r="AN2972" s="21">
        <v>0.14705935737807574</v>
      </c>
      <c r="AO2972" s="21">
        <v>2.7322907863525061</v>
      </c>
      <c r="AP2972" s="21">
        <v>2.789029262980498</v>
      </c>
      <c r="AQ2972" s="21">
        <v>42.097014473475049</v>
      </c>
      <c r="AR2972" s="21">
        <v>0.88180202787166617</v>
      </c>
      <c r="AS2972" s="21">
        <v>1.3311879178763617</v>
      </c>
      <c r="AT2972" s="21">
        <v>-1.0000000000000009</v>
      </c>
      <c r="AU2972" s="21">
        <v>-1.0000000000000009</v>
      </c>
      <c r="AV2972" s="21">
        <v>-0.30650128458392484</v>
      </c>
      <c r="AW2972" s="21">
        <v>58.689231310159165</v>
      </c>
      <c r="AX2972" s="21">
        <v>55.593927588193388</v>
      </c>
      <c r="AY2972" s="21">
        <v>-1.1491656302783464E-2</v>
      </c>
      <c r="AZ2972" s="21">
        <v>-3.4881009773803799</v>
      </c>
      <c r="BA2972" s="26">
        <v>1385.009981640339</v>
      </c>
    </row>
    <row r="2973" spans="1:100" x14ac:dyDescent="0.25">
      <c r="A2973">
        <v>6343</v>
      </c>
      <c r="B2973" t="s">
        <v>3219</v>
      </c>
      <c r="C2973" s="26">
        <v>3</v>
      </c>
      <c r="D2973" s="21">
        <v>5.2560595567094115</v>
      </c>
      <c r="E2973" s="21">
        <v>0</v>
      </c>
      <c r="F2973" s="21">
        <v>2.8655906286179145E-2</v>
      </c>
      <c r="G2973" s="21">
        <v>2.8655906286179145E-2</v>
      </c>
      <c r="H2973" s="21">
        <v>-6.5028238048340889E-2</v>
      </c>
      <c r="I2973" s="21">
        <v>0</v>
      </c>
      <c r="J2973" s="21">
        <v>-3.9016942829004551</v>
      </c>
      <c r="K2973" s="21">
        <v>-6.5028238048340889E-2</v>
      </c>
      <c r="L2973" s="21">
        <v>-1.0000000000000007</v>
      </c>
      <c r="M2973" s="21">
        <v>-1.0000000000000007</v>
      </c>
      <c r="N2973" s="21">
        <v>-1.3005647609668185</v>
      </c>
      <c r="O2973" s="21">
        <v>1.3830211800951373</v>
      </c>
      <c r="P2973" s="21">
        <v>0.53297922451489022</v>
      </c>
      <c r="Q2973" s="21">
        <v>3.06243976043219</v>
      </c>
      <c r="R2973" s="21">
        <v>0.98179566228781723</v>
      </c>
      <c r="S2973" s="21">
        <v>0.33333333333333343</v>
      </c>
      <c r="T2973" s="21">
        <v>0.45998218440913535</v>
      </c>
      <c r="U2973" s="21">
        <v>0.17001443949055953</v>
      </c>
      <c r="V2973" s="21">
        <v>2.3323129857052232E-3</v>
      </c>
      <c r="W2973" s="21">
        <v>41.227620330682981</v>
      </c>
      <c r="X2973" s="21">
        <v>1.6790442427430807</v>
      </c>
      <c r="Y2973" s="21">
        <v>-1.0000000000000007</v>
      </c>
      <c r="Z2973" s="21">
        <v>-1.0000000000000007</v>
      </c>
      <c r="AA2973" s="21">
        <v>84.421823379039424</v>
      </c>
      <c r="AB2973" s="21">
        <v>0.48161336475103245</v>
      </c>
      <c r="AC2973" s="21">
        <v>9.0022328120016357E-2</v>
      </c>
      <c r="AD2973" s="21">
        <v>0.27261245485032359</v>
      </c>
      <c r="AE2973" s="21">
        <v>42.212407386068598</v>
      </c>
      <c r="AF2973" s="21">
        <v>-1.0000000000000007</v>
      </c>
      <c r="AG2973" s="21">
        <v>-1.0000000000000007</v>
      </c>
      <c r="AH2973" s="21">
        <v>-1.0000000000000007</v>
      </c>
      <c r="AI2973" s="21">
        <v>0</v>
      </c>
      <c r="AJ2973" s="21">
        <v>2.3323129857052232E-3</v>
      </c>
      <c r="AK2973" s="21">
        <v>-0.15664263032736478</v>
      </c>
      <c r="AL2973" s="21">
        <v>0.10870207477271905</v>
      </c>
      <c r="AM2973" s="21">
        <v>0.28167803597794611</v>
      </c>
      <c r="AN2973" s="21">
        <v>7.8670948622998699E-2</v>
      </c>
      <c r="AO2973" s="21">
        <v>6.2587377478118276</v>
      </c>
      <c r="AP2973" s="21">
        <v>2.5102840894385614</v>
      </c>
      <c r="AQ2973" s="21">
        <v>37.325926047782524</v>
      </c>
      <c r="AR2973" s="21">
        <v>0.96566227021873408</v>
      </c>
      <c r="AS2973" s="21">
        <v>1.61401600469474</v>
      </c>
      <c r="AT2973" s="21">
        <v>-1.0000000000000007</v>
      </c>
      <c r="AU2973" s="21">
        <v>-1.0000000000000007</v>
      </c>
      <c r="AV2973" s="21">
        <v>1.0104515685739965</v>
      </c>
      <c r="AW2973" s="21">
        <v>88.315128648573094</v>
      </c>
      <c r="AX2973" s="21">
        <v>88.548359947143624</v>
      </c>
      <c r="AY2973" s="21">
        <v>0.22517359411583432</v>
      </c>
      <c r="AZ2973" s="21">
        <v>5.3190679815051451</v>
      </c>
      <c r="BA2973" s="26">
        <v>1471.0412110425868</v>
      </c>
    </row>
    <row r="2974" spans="1:100" x14ac:dyDescent="0.25">
      <c r="A2974">
        <v>6344</v>
      </c>
      <c r="B2974" t="s">
        <v>3220</v>
      </c>
      <c r="C2974" s="26">
        <v>3</v>
      </c>
      <c r="D2974" s="21">
        <v>3.8481144006881665</v>
      </c>
      <c r="E2974" s="21">
        <v>0</v>
      </c>
      <c r="F2974" s="21">
        <v>-0.26602488587140405</v>
      </c>
      <c r="G2974" s="21">
        <v>-0.26602488587140405</v>
      </c>
      <c r="H2974" s="21">
        <v>0.10170882920919412</v>
      </c>
      <c r="I2974" s="21">
        <v>-1.4321328314258187E-2</v>
      </c>
      <c r="J2974" s="21">
        <v>5.2432500536961566</v>
      </c>
      <c r="K2974" s="21">
        <v>8.738750089493591E-2</v>
      </c>
      <c r="L2974" s="21">
        <v>-0.99999999999999978</v>
      </c>
      <c r="M2974" s="21">
        <v>-0.99999999999999978</v>
      </c>
      <c r="N2974" s="21">
        <v>1.7477500178987191</v>
      </c>
      <c r="O2974" s="21">
        <v>8.8253395685129217</v>
      </c>
      <c r="P2974" s="21">
        <v>11.802240742983361</v>
      </c>
      <c r="Q2974" s="21">
        <v>0.61850028084215858</v>
      </c>
      <c r="R2974" s="21">
        <v>1.2496422868693329</v>
      </c>
      <c r="S2974" s="21">
        <v>0.33333333333333343</v>
      </c>
      <c r="T2974" s="21">
        <v>0.28439750631523336</v>
      </c>
      <c r="U2974" s="21">
        <v>-9.0118000949343195E-3</v>
      </c>
      <c r="V2974" s="21">
        <v>-2.4904405159287225E-3</v>
      </c>
      <c r="W2974" s="21">
        <v>20.753643925710723</v>
      </c>
      <c r="X2974" s="21">
        <v>0.43062646482117523</v>
      </c>
      <c r="Y2974" s="21">
        <v>-0.99999999999999978</v>
      </c>
      <c r="Z2974" s="21">
        <v>-0.99999999999999978</v>
      </c>
      <c r="AA2974" s="21">
        <v>37.846916069417759</v>
      </c>
      <c r="AB2974" s="21">
        <v>0.14213122520760058</v>
      </c>
      <c r="AC2974" s="21">
        <v>-9.2815211332123379E-3</v>
      </c>
      <c r="AD2974" s="21">
        <v>0.18402289306236569</v>
      </c>
      <c r="AE2974" s="21">
        <v>15.843629856837696</v>
      </c>
      <c r="AF2974" s="21">
        <v>-0.99999999999999978</v>
      </c>
      <c r="AG2974" s="21">
        <v>-0.99999999999999978</v>
      </c>
      <c r="AH2974" s="21">
        <v>-0.99999999999999978</v>
      </c>
      <c r="AI2974" s="21">
        <v>0</v>
      </c>
      <c r="AJ2974" s="21">
        <v>-2.4904405159287225E-3</v>
      </c>
      <c r="AK2974" s="21">
        <v>2.0288859830950454E-2</v>
      </c>
      <c r="AL2974" s="21">
        <v>-0.11066766856815041</v>
      </c>
      <c r="AM2974" s="21">
        <v>3.830858694905459E-2</v>
      </c>
      <c r="AN2974" s="21">
        <v>5.1185547238796134E-2</v>
      </c>
      <c r="AO2974" s="21">
        <v>1.0591589728811168</v>
      </c>
      <c r="AP2974" s="21">
        <v>0.7263003381291514</v>
      </c>
      <c r="AQ2974" s="21">
        <v>25.996893979406888</v>
      </c>
      <c r="AR2974" s="21">
        <v>0.60622859903770354</v>
      </c>
      <c r="AS2974" s="21">
        <v>0.5180139657161108</v>
      </c>
      <c r="AT2974" s="21">
        <v>-0.99999999999999978</v>
      </c>
      <c r="AU2974" s="21">
        <v>-0.99999999999999978</v>
      </c>
      <c r="AV2974" s="21">
        <v>0.98361740099792927</v>
      </c>
      <c r="AW2974" s="21">
        <v>47.398555976059825</v>
      </c>
      <c r="AX2974" s="21">
        <v>47.149511924466957</v>
      </c>
      <c r="AY2974" s="21">
        <v>0.33014845558263045</v>
      </c>
      <c r="AZ2974" s="21">
        <v>-9.2671709911706603</v>
      </c>
      <c r="BA2974" s="26">
        <v>1357.9088745269455</v>
      </c>
    </row>
    <row r="2975" spans="1:100" x14ac:dyDescent="0.25">
      <c r="A2975">
        <v>6345</v>
      </c>
      <c r="B2975" t="s">
        <v>3221</v>
      </c>
      <c r="C2975" s="26">
        <v>3</v>
      </c>
      <c r="D2975" s="21">
        <v>3.9139961367258724</v>
      </c>
      <c r="E2975" s="21">
        <v>-2.4136482506669988E-2</v>
      </c>
      <c r="F2975" s="21">
        <v>0.10699417456735606</v>
      </c>
      <c r="G2975" s="21">
        <v>0.10130918986476904</v>
      </c>
      <c r="H2975" s="21">
        <v>5.7350580029701677E-2</v>
      </c>
      <c r="I2975" s="21">
        <v>0</v>
      </c>
      <c r="J2975" s="21">
        <v>3.4410348017821004</v>
      </c>
      <c r="K2975" s="21">
        <v>5.7350580029701677E-2</v>
      </c>
      <c r="L2975" s="21">
        <v>-1.0000000000000002</v>
      </c>
      <c r="M2975" s="21">
        <v>-1.0000000000000002</v>
      </c>
      <c r="N2975" s="21">
        <v>1.1470116005940334</v>
      </c>
      <c r="O2975" s="21">
        <v>7.4563401283727435</v>
      </c>
      <c r="P2975" s="21">
        <v>-1.6772223721568633</v>
      </c>
      <c r="Q2975" s="21">
        <v>-5.926134645418573E-2</v>
      </c>
      <c r="R2975" s="21">
        <v>-0.18499040599887426</v>
      </c>
      <c r="S2975" s="21">
        <v>0.33333333333333354</v>
      </c>
      <c r="T2975" s="21">
        <v>0.30247799412009585</v>
      </c>
      <c r="U2975" s="21">
        <v>-0.10945067871204658</v>
      </c>
      <c r="V2975" s="21">
        <v>0</v>
      </c>
      <c r="W2975" s="21">
        <v>18.760402748467236</v>
      </c>
      <c r="X2975" s="21">
        <v>9.7854217504321633E-2</v>
      </c>
      <c r="Y2975" s="21">
        <v>-1.0000000000000002</v>
      </c>
      <c r="Z2975" s="21">
        <v>-1.0000000000000002</v>
      </c>
      <c r="AA2975" s="21">
        <v>29.198927129641469</v>
      </c>
      <c r="AB2975" s="21">
        <v>7.7909692161494876E-2</v>
      </c>
      <c r="AC2975" s="21">
        <v>-1.4740770663949566E-2</v>
      </c>
      <c r="AD2975" s="21">
        <v>0.14930137424591652</v>
      </c>
      <c r="AE2975" s="21">
        <v>10.623514787173095</v>
      </c>
      <c r="AF2975" s="21">
        <v>-1.0000000000000002</v>
      </c>
      <c r="AG2975" s="21">
        <v>-1.0000000000000002</v>
      </c>
      <c r="AH2975" s="21">
        <v>-1.0000000000000002</v>
      </c>
      <c r="AI2975" s="21">
        <v>0</v>
      </c>
      <c r="AJ2975" s="21">
        <v>0</v>
      </c>
      <c r="AK2975" s="21">
        <v>-0.1390325847365797</v>
      </c>
      <c r="AL2975" s="21">
        <v>-4.1382798466248871E-2</v>
      </c>
      <c r="AM2975" s="21">
        <v>0.17533507974160889</v>
      </c>
      <c r="AN2975" s="21">
        <v>0.25825682968949898</v>
      </c>
      <c r="AO2975" s="21">
        <v>3.6882140698573238</v>
      </c>
      <c r="AP2975" s="21">
        <v>6.2495067499062325</v>
      </c>
      <c r="AQ2975" s="21">
        <v>22.201437550249324</v>
      </c>
      <c r="AR2975" s="21">
        <v>0.52636064874138255</v>
      </c>
      <c r="AS2975" s="21">
        <v>0.15520479753402358</v>
      </c>
      <c r="AT2975" s="21">
        <v>-1.0000000000000002</v>
      </c>
      <c r="AU2975" s="21">
        <v>-1.0000000000000002</v>
      </c>
      <c r="AV2975" s="21">
        <v>-8.3681216134105257E-2</v>
      </c>
      <c r="AW2975" s="21">
        <v>42.904774007920416</v>
      </c>
      <c r="AX2975" s="21">
        <v>42.904774007920416</v>
      </c>
      <c r="AY2975" s="21">
        <v>-0.13451200994562357</v>
      </c>
      <c r="AZ2975" s="21">
        <v>-32.725417078218022</v>
      </c>
      <c r="BA2975" s="26">
        <v>1380.2775052929926</v>
      </c>
    </row>
    <row r="2976" spans="1:100" x14ac:dyDescent="0.25">
      <c r="A2976">
        <v>6346</v>
      </c>
      <c r="B2976" t="s">
        <v>3222</v>
      </c>
      <c r="C2976" s="26">
        <v>3</v>
      </c>
      <c r="D2976" s="21">
        <v>6.3654835220892387</v>
      </c>
      <c r="E2976" s="21">
        <v>-0.18214110388133131</v>
      </c>
      <c r="F2976" s="21">
        <v>-0.16716944691320723</v>
      </c>
      <c r="G2976" s="21">
        <v>-0.224290335092447</v>
      </c>
      <c r="H2976" s="21">
        <v>0.15060701544231656</v>
      </c>
      <c r="I2976" s="21">
        <v>0</v>
      </c>
      <c r="J2976" s="21">
        <v>9.0364209265389892</v>
      </c>
      <c r="K2976" s="21">
        <v>0.15060701544231656</v>
      </c>
      <c r="L2976" s="21">
        <v>-1.0000000000000007</v>
      </c>
      <c r="M2976" s="21">
        <v>-1.0000000000000007</v>
      </c>
      <c r="N2976" s="21">
        <v>3.0121403088463294</v>
      </c>
      <c r="O2976" s="21">
        <v>15.17761411353578</v>
      </c>
      <c r="P2976" s="21">
        <v>-1.2434819929575458</v>
      </c>
      <c r="Q2976" s="21">
        <v>-0.81247073607277764</v>
      </c>
      <c r="R2976" s="21">
        <v>-0.39608030671349553</v>
      </c>
      <c r="S2976" s="21">
        <v>0.33333333333333309</v>
      </c>
      <c r="T2976" s="21">
        <v>9.8038633850882406E-2</v>
      </c>
      <c r="U2976" s="21">
        <v>-2.8309882962411149E-2</v>
      </c>
      <c r="V2976" s="21">
        <v>0</v>
      </c>
      <c r="W2976" s="21">
        <v>10.098202751179537</v>
      </c>
      <c r="X2976" s="21">
        <v>7.1382181139214677E-3</v>
      </c>
      <c r="Y2976" s="21">
        <v>-1.0000000000000007</v>
      </c>
      <c r="Z2976" s="21">
        <v>-1.0000000000000007</v>
      </c>
      <c r="AA2976" s="21">
        <v>25.554249938448915</v>
      </c>
      <c r="AB2976" s="21">
        <v>-2.3705073861790198E-2</v>
      </c>
      <c r="AC2976" s="21">
        <v>0.32661604778791492</v>
      </c>
      <c r="AD2976" s="21">
        <v>1.4131575953532882E-2</v>
      </c>
      <c r="AE2976" s="21">
        <v>15.852127493982874</v>
      </c>
      <c r="AF2976" s="21">
        <v>-1.0000000000000007</v>
      </c>
      <c r="AG2976" s="21">
        <v>-1.0000000000000007</v>
      </c>
      <c r="AH2976" s="21">
        <v>-1.0000000000000007</v>
      </c>
      <c r="AI2976" s="21">
        <v>0</v>
      </c>
      <c r="AJ2976" s="21">
        <v>0</v>
      </c>
      <c r="AK2976" s="21">
        <v>1.4612431618393124E-2</v>
      </c>
      <c r="AL2976" s="21">
        <v>0.27904655864548883</v>
      </c>
      <c r="AM2976" s="21">
        <v>7.5101957658142968E-2</v>
      </c>
      <c r="AN2976" s="21">
        <v>-6.8611067320568809E-3</v>
      </c>
      <c r="AO2976" s="21">
        <v>1.9506110995455408</v>
      </c>
      <c r="AP2976" s="21">
        <v>1.2237051249260231</v>
      </c>
      <c r="AQ2976" s="21">
        <v>19.134623677718526</v>
      </c>
      <c r="AR2976" s="21">
        <v>0.40306208422180451</v>
      </c>
      <c r="AS2976" s="21">
        <v>0.15774523355623793</v>
      </c>
      <c r="AT2976" s="21">
        <v>-1.0000000000000007</v>
      </c>
      <c r="AU2976" s="21">
        <v>-1.0000000000000007</v>
      </c>
      <c r="AV2976" s="21">
        <v>-0.62037064180594248</v>
      </c>
      <c r="AW2976" s="21">
        <v>41.955569176910679</v>
      </c>
      <c r="AX2976" s="21">
        <v>41.955569176910679</v>
      </c>
      <c r="AY2976" s="21">
        <v>0.19029584525833643</v>
      </c>
      <c r="AZ2976" s="21">
        <v>3.8014693691705341</v>
      </c>
      <c r="BA2976" s="26">
        <v>1441.3789012317159</v>
      </c>
      <c r="CU2976" t="e">
        <v>#N/A</v>
      </c>
      <c r="CV2976" t="e">
        <v>#N/A</v>
      </c>
    </row>
    <row r="2977" spans="1:100" x14ac:dyDescent="0.25">
      <c r="A2977">
        <v>6347</v>
      </c>
      <c r="B2977" t="s">
        <v>3223</v>
      </c>
      <c r="C2977" s="26">
        <v>3</v>
      </c>
      <c r="D2977" s="21">
        <v>4.3031724405621059</v>
      </c>
      <c r="E2977" s="21">
        <v>9.9048053085870225E-2</v>
      </c>
      <c r="F2977" s="21">
        <v>-1.7923625630634634</v>
      </c>
      <c r="G2977" s="21">
        <v>-1.7555672050459374</v>
      </c>
      <c r="H2977" s="21">
        <v>0.19561819296178734</v>
      </c>
      <c r="I2977" s="21">
        <v>0</v>
      </c>
      <c r="J2977" s="21">
        <v>11.737091577707236</v>
      </c>
      <c r="K2977" s="21">
        <v>0.19561819296178734</v>
      </c>
      <c r="L2977" s="21">
        <v>-0.99999999999999989</v>
      </c>
      <c r="M2977" s="21">
        <v>-0.99999999999999989</v>
      </c>
      <c r="N2977" s="21">
        <v>3.9123638592357448</v>
      </c>
      <c r="O2977" s="21">
        <v>14.284696813223398</v>
      </c>
      <c r="P2977" s="21">
        <v>0.7077349533593047</v>
      </c>
      <c r="Q2977" s="21">
        <v>-2.3279284286308033</v>
      </c>
      <c r="R2977" s="21">
        <v>-0.71728116668665454</v>
      </c>
      <c r="S2977" s="21">
        <v>0.3378317552800596</v>
      </c>
      <c r="T2977" s="21">
        <v>0.41347386665385694</v>
      </c>
      <c r="U2977" s="21">
        <v>0.56125295611521331</v>
      </c>
      <c r="V2977" s="21">
        <v>-3.3398482331451165E-2</v>
      </c>
      <c r="W2977" s="21">
        <v>43.341676110235639</v>
      </c>
      <c r="X2977" s="21">
        <v>2.67776967212682</v>
      </c>
      <c r="Y2977" s="21">
        <v>-0.99999999999999989</v>
      </c>
      <c r="Z2977" s="21">
        <v>-0.99999999999999989</v>
      </c>
      <c r="AA2977" s="21">
        <v>63.747433209216631</v>
      </c>
      <c r="AB2977" s="21">
        <v>-1.2338243395099901E-2</v>
      </c>
      <c r="AC2977" s="21">
        <v>-9.9889891918022999E-3</v>
      </c>
      <c r="AD2977" s="21">
        <v>0.44478799790025492</v>
      </c>
      <c r="AE2977" s="21">
        <v>21.123038265667624</v>
      </c>
      <c r="AF2977" s="21">
        <v>-0.99999999999999989</v>
      </c>
      <c r="AG2977" s="21">
        <v>-0.99999999999999989</v>
      </c>
      <c r="AH2977" s="21">
        <v>-0.99999999999999989</v>
      </c>
      <c r="AI2977" s="21">
        <v>-7.7870590346340793E-2</v>
      </c>
      <c r="AJ2977" s="21">
        <v>-3.3398482331451165E-2</v>
      </c>
      <c r="AK2977" s="21">
        <v>0.122290912824387</v>
      </c>
      <c r="AL2977" s="21">
        <v>-3.3103646672184101E-2</v>
      </c>
      <c r="AM2977" s="21">
        <v>-6.0850195361106578E-2</v>
      </c>
      <c r="AN2977" s="21">
        <v>0.11536518852564791</v>
      </c>
      <c r="AO2977" s="21">
        <v>-0.90980031990572918</v>
      </c>
      <c r="AP2977" s="21">
        <v>2.718611479780277</v>
      </c>
      <c r="AQ2977" s="21">
        <v>55.0787676879429</v>
      </c>
      <c r="AR2977" s="21">
        <v>1.2791600957176779</v>
      </c>
      <c r="AS2977" s="21">
        <v>2.8733878650886076</v>
      </c>
      <c r="AT2977" s="21">
        <v>-0.99999999999999989</v>
      </c>
      <c r="AU2977" s="21">
        <v>-0.99999999999999989</v>
      </c>
      <c r="AV2977" s="21">
        <v>-2.4728483717325922</v>
      </c>
      <c r="AW2977" s="21">
        <v>80.750741502220279</v>
      </c>
      <c r="AX2977" s="21">
        <v>75.85348146214838</v>
      </c>
      <c r="AY2977" s="21">
        <v>0.22831347976197841</v>
      </c>
      <c r="AZ2977" s="21">
        <v>-1.5048394556748255</v>
      </c>
      <c r="BA2977" s="26">
        <v>1357.3725125175831</v>
      </c>
    </row>
    <row r="2978" spans="1:100" x14ac:dyDescent="0.25">
      <c r="A2978">
        <v>6348</v>
      </c>
      <c r="B2978" t="s">
        <v>3224</v>
      </c>
      <c r="C2978" s="26">
        <v>3</v>
      </c>
      <c r="D2978" s="21">
        <v>4.8053838261359187</v>
      </c>
      <c r="E2978" s="21">
        <v>1.1174455658471694E-2</v>
      </c>
      <c r="F2978" s="21">
        <v>-0.37906349139057544</v>
      </c>
      <c r="G2978" s="21">
        <v>-0.37073424968310492</v>
      </c>
      <c r="H2978" s="21">
        <v>0.17080966636139605</v>
      </c>
      <c r="I2978" s="21">
        <v>0</v>
      </c>
      <c r="J2978" s="21">
        <v>10.248579981683763</v>
      </c>
      <c r="K2978" s="21">
        <v>0.17080966636139605</v>
      </c>
      <c r="L2978" s="21">
        <v>-1.0000000000000004</v>
      </c>
      <c r="M2978" s="21">
        <v>-1.0000000000000004</v>
      </c>
      <c r="N2978" s="21">
        <v>3.416193327227921</v>
      </c>
      <c r="O2978" s="21">
        <v>14.683229558136574</v>
      </c>
      <c r="P2978" s="21">
        <v>-1.547733652868083E-2</v>
      </c>
      <c r="Q2978" s="21">
        <v>-3.6462671786715939</v>
      </c>
      <c r="R2978" s="21">
        <v>-1.1942228170768512</v>
      </c>
      <c r="S2978" s="21">
        <v>0.34189559288076699</v>
      </c>
      <c r="T2978" s="21">
        <v>-1.2134094224010936E-3</v>
      </c>
      <c r="U2978" s="21">
        <v>-9.6128566214884852E-3</v>
      </c>
      <c r="V2978" s="21">
        <v>0</v>
      </c>
      <c r="W2978" s="21">
        <v>6.410386419019253</v>
      </c>
      <c r="X2978" s="21">
        <v>-0.22276186016660643</v>
      </c>
      <c r="Y2978" s="21">
        <v>-1.0000000000000004</v>
      </c>
      <c r="Z2978" s="21">
        <v>-1.0000000000000004</v>
      </c>
      <c r="AA2978" s="21">
        <v>6.3721858802154348</v>
      </c>
      <c r="AB2978" s="21">
        <v>-8.0335709427128595E-3</v>
      </c>
      <c r="AC2978" s="21">
        <v>-3.0419030645777129E-2</v>
      </c>
      <c r="AD2978" s="21">
        <v>6.1573047153950643E-2</v>
      </c>
      <c r="AE2978" s="21">
        <v>1.1560222782730325</v>
      </c>
      <c r="AF2978" s="21">
        <v>-1.0000000000000004</v>
      </c>
      <c r="AG2978" s="21">
        <v>-1.0000000000000004</v>
      </c>
      <c r="AH2978" s="21">
        <v>-1.0000000000000004</v>
      </c>
      <c r="AI2978" s="21">
        <v>0</v>
      </c>
      <c r="AJ2978" s="21">
        <v>0</v>
      </c>
      <c r="AK2978" s="21">
        <v>0.33640142105796034</v>
      </c>
      <c r="AL2978" s="21">
        <v>0.81959539791008029</v>
      </c>
      <c r="AM2978" s="21">
        <v>-0.12646346531452179</v>
      </c>
      <c r="AN2978" s="21">
        <v>0.17724928304226029</v>
      </c>
      <c r="AO2978" s="21">
        <v>-1.4795795275732435</v>
      </c>
      <c r="AP2978" s="21">
        <v>8.5292090656069153</v>
      </c>
      <c r="AQ2978" s="21">
        <v>16.658966400703015</v>
      </c>
      <c r="AR2978" s="21">
        <v>0.33106932683687734</v>
      </c>
      <c r="AS2978" s="21">
        <v>-5.1952193805210559E-2</v>
      </c>
      <c r="AT2978" s="21">
        <v>-1.0000000000000004</v>
      </c>
      <c r="AU2978" s="21">
        <v>-1.0000000000000004</v>
      </c>
      <c r="AV2978" s="21">
        <v>-1.5649570667599559</v>
      </c>
      <c r="AW2978" s="21">
        <v>29.584624503958917</v>
      </c>
      <c r="AX2978" s="21">
        <v>29.584624503958917</v>
      </c>
      <c r="AY2978" s="21">
        <v>0.2410234414091541</v>
      </c>
      <c r="AZ2978" s="21">
        <v>-11.069206216494212</v>
      </c>
      <c r="BA2978" s="26">
        <v>1375.2566569803457</v>
      </c>
      <c r="CU2978" t="e">
        <v>#N/A</v>
      </c>
      <c r="CV2978" t="e">
        <v>#N/A</v>
      </c>
    </row>
    <row r="2979" spans="1:100" x14ac:dyDescent="0.25">
      <c r="A2979">
        <v>6349</v>
      </c>
      <c r="B2979" t="s">
        <v>3225</v>
      </c>
      <c r="C2979" s="26">
        <v>3</v>
      </c>
      <c r="D2979" s="21">
        <v>0.85113462902532167</v>
      </c>
      <c r="E2979" s="21">
        <v>-1.2900505171010906E-2</v>
      </c>
      <c r="F2979" s="21">
        <v>-8.7000214484579223E-3</v>
      </c>
      <c r="G2979" s="21">
        <v>9.1711625656109019E-3</v>
      </c>
      <c r="H2979" s="21">
        <v>-2.715529415944546E-2</v>
      </c>
      <c r="I2979" s="21">
        <v>0</v>
      </c>
      <c r="J2979" s="21">
        <v>-1.6293176495667299</v>
      </c>
      <c r="K2979" s="21">
        <v>-2.715529415944546E-2</v>
      </c>
      <c r="L2979" s="21">
        <v>-0.99999999999999933</v>
      </c>
      <c r="M2979" s="21">
        <v>-0.99999999999999933</v>
      </c>
      <c r="N2979" s="21">
        <v>-0.54310588318890995</v>
      </c>
      <c r="O2979" s="21">
        <v>-0.76901185797579563</v>
      </c>
      <c r="P2979" s="21">
        <v>-4.460483186009262E-2</v>
      </c>
      <c r="Q2979" s="21">
        <v>2.740458868364025</v>
      </c>
      <c r="R2979" s="21">
        <v>0.6158372077514086</v>
      </c>
      <c r="S2979" s="21">
        <v>0.33333333333333337</v>
      </c>
      <c r="T2979" s="21">
        <v>0.28442213839215696</v>
      </c>
      <c r="U2979" s="21">
        <v>-8.1345787545192394E-2</v>
      </c>
      <c r="V2979" s="21">
        <v>2.3131531528373995E-3</v>
      </c>
      <c r="W2979" s="21">
        <v>22.635125259703209</v>
      </c>
      <c r="X2979" s="21">
        <v>0.284495339680014</v>
      </c>
      <c r="Y2979" s="21">
        <v>-0.99999999999999933</v>
      </c>
      <c r="Z2979" s="21">
        <v>-0.99999999999999933</v>
      </c>
      <c r="AA2979" s="21">
        <v>16.65333857315192</v>
      </c>
      <c r="AB2979" s="21">
        <v>-0.10215663167752376</v>
      </c>
      <c r="AC2979" s="21">
        <v>-6.3350106057250097E-2</v>
      </c>
      <c r="AD2979" s="21">
        <v>3.3554259848720042E-2</v>
      </c>
      <c r="AE2979" s="21">
        <v>-6.5976238943026919</v>
      </c>
      <c r="AF2979" s="21">
        <v>-0.99999999999999933</v>
      </c>
      <c r="AG2979" s="21">
        <v>-0.99999999999999933</v>
      </c>
      <c r="AH2979" s="21">
        <v>-0.99999999999999933</v>
      </c>
      <c r="AI2979" s="21">
        <v>0</v>
      </c>
      <c r="AJ2979" s="21">
        <v>2.3131531528373995E-3</v>
      </c>
      <c r="AK2979" s="21">
        <v>-8.0744111813362301E-2</v>
      </c>
      <c r="AL2979" s="21">
        <v>0.13027471127424656</v>
      </c>
      <c r="AM2979" s="21">
        <v>1.6603516693505148E-2</v>
      </c>
      <c r="AN2979" s="21">
        <v>0.3790361693477568</v>
      </c>
      <c r="AO2979" s="21">
        <v>1.1367358270817363E-2</v>
      </c>
      <c r="AP2979" s="21">
        <v>10.127277790065152</v>
      </c>
      <c r="AQ2979" s="21">
        <v>21.00580761013649</v>
      </c>
      <c r="AR2979" s="21">
        <v>0.53872283733313486</v>
      </c>
      <c r="AS2979" s="21">
        <v>0.25734004552056849</v>
      </c>
      <c r="AT2979" s="21">
        <v>-0.99999999999999933</v>
      </c>
      <c r="AU2979" s="21">
        <v>-0.99999999999999933</v>
      </c>
      <c r="AV2979" s="21">
        <v>0.6250083703170195</v>
      </c>
      <c r="AW2979" s="21">
        <v>26.011604505241309</v>
      </c>
      <c r="AX2979" s="21">
        <v>26.242919820525046</v>
      </c>
      <c r="AY2979" s="21">
        <v>-8.2044242918262525E-3</v>
      </c>
      <c r="AZ2979" s="21">
        <v>-43.124418615788727</v>
      </c>
      <c r="BA2979" s="26">
        <v>1314.2182273720055</v>
      </c>
    </row>
    <row r="2980" spans="1:100" x14ac:dyDescent="0.25">
      <c r="A2980">
        <v>6350</v>
      </c>
      <c r="B2980" t="s">
        <v>3226</v>
      </c>
      <c r="C2980" s="26">
        <v>3</v>
      </c>
      <c r="D2980" s="21">
        <v>3.9901707229798919</v>
      </c>
      <c r="E2980" s="21">
        <v>-4.4721825939023283E-2</v>
      </c>
      <c r="F2980" s="21">
        <v>-0.24764546094694684</v>
      </c>
      <c r="G2980" s="21">
        <v>-0.26255273625995457</v>
      </c>
      <c r="H2980" s="21">
        <v>5.0870554496678544E-2</v>
      </c>
      <c r="I2980" s="21">
        <v>0</v>
      </c>
      <c r="J2980" s="21">
        <v>3.0522332698007126</v>
      </c>
      <c r="K2980" s="21">
        <v>5.0870554496678544E-2</v>
      </c>
      <c r="L2980" s="21">
        <v>-0.99999999999999956</v>
      </c>
      <c r="M2980" s="21">
        <v>-0.99999999999999956</v>
      </c>
      <c r="N2980" s="21">
        <v>1.0174110899335711</v>
      </c>
      <c r="O2980" s="21">
        <v>6.779851256520649</v>
      </c>
      <c r="P2980" s="21">
        <v>0.4737808654020691</v>
      </c>
      <c r="Q2980" s="21">
        <v>1.6993106441961714</v>
      </c>
      <c r="R2980" s="21">
        <v>0.33734142316235488</v>
      </c>
      <c r="S2980" s="21">
        <v>0.33316375991334241</v>
      </c>
      <c r="T2980" s="21">
        <v>0.27034099671946371</v>
      </c>
      <c r="U2980" s="21">
        <v>1.22336600142626E-2</v>
      </c>
      <c r="V2980" s="21">
        <v>0</v>
      </c>
      <c r="W2980" s="21">
        <v>22.594714486015608</v>
      </c>
      <c r="X2980" s="21">
        <v>0.53992163025399875</v>
      </c>
      <c r="Y2980" s="21">
        <v>-0.99999999999999956</v>
      </c>
      <c r="Z2980" s="21">
        <v>-0.99999999999999956</v>
      </c>
      <c r="AA2980" s="21">
        <v>75.484795136366515</v>
      </c>
      <c r="AB2980" s="21">
        <v>0.20734768506270235</v>
      </c>
      <c r="AC2980" s="21">
        <v>0.5093533279036675</v>
      </c>
      <c r="AD2980" s="21">
        <v>0.3343537715774012</v>
      </c>
      <c r="AE2980" s="21">
        <v>52.552739227188589</v>
      </c>
      <c r="AF2980" s="21">
        <v>-0.99999999999999956</v>
      </c>
      <c r="AG2980" s="21">
        <v>-0.99999999999999956</v>
      </c>
      <c r="AH2980" s="21">
        <v>-0.99999999999999956</v>
      </c>
      <c r="AI2980" s="21">
        <v>0</v>
      </c>
      <c r="AJ2980" s="21">
        <v>0</v>
      </c>
      <c r="AK2980" s="21">
        <v>7.7543118292314431E-2</v>
      </c>
      <c r="AL2980" s="21">
        <v>-0.16763442692063726</v>
      </c>
      <c r="AM2980" s="21">
        <v>7.4100071279306859E-2</v>
      </c>
      <c r="AN2980" s="21">
        <v>0.24011060225090952</v>
      </c>
      <c r="AO2980" s="21">
        <v>2.2402173734442448</v>
      </c>
      <c r="AP2980" s="21">
        <v>5.1645929216695512</v>
      </c>
      <c r="AQ2980" s="21">
        <v>25.646947755816331</v>
      </c>
      <c r="AR2980" s="21">
        <v>0.61573841664706874</v>
      </c>
      <c r="AS2980" s="21">
        <v>0.59079218475067707</v>
      </c>
      <c r="AT2980" s="21">
        <v>-0.99999999999999956</v>
      </c>
      <c r="AU2980" s="21">
        <v>-0.99999999999999956</v>
      </c>
      <c r="AV2980" s="21">
        <v>7.4788686902400439E-2</v>
      </c>
      <c r="AW2980" s="21">
        <v>87.429239314556753</v>
      </c>
      <c r="AX2980" s="21">
        <v>87.429239314556753</v>
      </c>
      <c r="AY2980" s="21">
        <v>0.41510827498840491</v>
      </c>
      <c r="AZ2980" s="21">
        <v>36.978805121368758</v>
      </c>
      <c r="BA2980" s="26">
        <v>1474.2892153297278</v>
      </c>
      <c r="CU2980" t="e">
        <v>#N/A</v>
      </c>
      <c r="CV2980" t="e">
        <v>#N/A</v>
      </c>
    </row>
    <row r="2981" spans="1:100" x14ac:dyDescent="0.25">
      <c r="A2981">
        <v>6351</v>
      </c>
      <c r="B2981" t="s">
        <v>3227</v>
      </c>
      <c r="C2981" s="26">
        <v>1</v>
      </c>
      <c r="D2981" s="21">
        <v>3.6780808625294901</v>
      </c>
      <c r="E2981" s="21">
        <v>2.1757476414710399E-2</v>
      </c>
      <c r="F2981" s="21">
        <v>5.7515663270048999E-2</v>
      </c>
      <c r="G2981" s="21">
        <v>6.3638324821297304E-2</v>
      </c>
      <c r="H2981" s="21">
        <v>4.4731895715573101E-2</v>
      </c>
      <c r="I2981" s="21">
        <v>0</v>
      </c>
      <c r="J2981" s="21">
        <v>2.6839137429343798</v>
      </c>
      <c r="K2981" s="21">
        <v>4.4731895715573101E-2</v>
      </c>
      <c r="L2981" s="21">
        <v>-1</v>
      </c>
      <c r="M2981" s="21">
        <v>-1</v>
      </c>
      <c r="N2981" s="21">
        <v>0.894637914311463</v>
      </c>
      <c r="O2981" s="21">
        <v>6.42563293028517</v>
      </c>
      <c r="P2981" s="21">
        <v>8.4867148022695807E-2</v>
      </c>
      <c r="Q2981" s="21">
        <v>0.153507344323627</v>
      </c>
      <c r="R2981" s="21">
        <v>5.0277871893111802E-2</v>
      </c>
      <c r="S2981" s="21">
        <v>0.32916601326620298</v>
      </c>
      <c r="T2981" s="21">
        <v>0.23975694309620599</v>
      </c>
      <c r="U2981" s="21">
        <v>4.00147922229208E-2</v>
      </c>
      <c r="V2981" s="21">
        <v>-3.2092616958779002E-3</v>
      </c>
      <c r="W2981" s="21">
        <v>22.4398636469551</v>
      </c>
      <c r="X2981" s="21">
        <v>0.57887640222380699</v>
      </c>
      <c r="Y2981" s="21">
        <v>-1</v>
      </c>
      <c r="Z2981" s="21">
        <v>-1</v>
      </c>
      <c r="AA2981" s="21">
        <v>33.0321732872819</v>
      </c>
      <c r="AB2981" s="21">
        <v>0.100272451404467</v>
      </c>
      <c r="AC2981" s="21">
        <v>4.1627991656747201E-2</v>
      </c>
      <c r="AD2981" s="21">
        <v>6.8940192307458195E-2</v>
      </c>
      <c r="AE2981" s="21">
        <v>10.542031768433599</v>
      </c>
      <c r="AF2981" s="21">
        <v>-1</v>
      </c>
      <c r="AG2981" s="21">
        <v>-1</v>
      </c>
      <c r="AH2981" s="21">
        <v>-1</v>
      </c>
      <c r="AI2981" s="21">
        <v>-6.4806894010443399E-4</v>
      </c>
      <c r="AJ2981" s="21">
        <v>-3.2092616958779002E-3</v>
      </c>
      <c r="AK2981" s="21">
        <v>0.108545496552842</v>
      </c>
      <c r="AL2981" s="21">
        <v>6.3541779719447203E-2</v>
      </c>
      <c r="AM2981" s="21">
        <v>0.14516971361987499</v>
      </c>
      <c r="AN2981" s="21">
        <v>6.2411759814733403E-2</v>
      </c>
      <c r="AO2981" s="21">
        <v>4.1719703232610899</v>
      </c>
      <c r="AP2981" s="21">
        <v>1.87800289396557</v>
      </c>
      <c r="AQ2981" s="21">
        <v>25.123777389889501</v>
      </c>
      <c r="AR2981" s="21">
        <v>0.60572848688945202</v>
      </c>
      <c r="AS2981" s="21">
        <v>0.62360829793938</v>
      </c>
      <c r="AT2981" s="21">
        <v>-1</v>
      </c>
      <c r="AU2981" s="21">
        <v>-1</v>
      </c>
      <c r="AV2981" s="21">
        <v>0.113916196714409</v>
      </c>
      <c r="AW2981" s="21">
        <v>41.335809111532598</v>
      </c>
      <c r="AX2981" s="21">
        <v>41.001921563142801</v>
      </c>
      <c r="AY2981" s="21">
        <v>9.6368259759583505E-2</v>
      </c>
      <c r="AZ2981" s="21">
        <v>-14.145392237927799</v>
      </c>
      <c r="BA2981" s="26">
        <v>1350</v>
      </c>
    </row>
    <row r="2982" spans="1:100" x14ac:dyDescent="0.25">
      <c r="A2982">
        <v>6352</v>
      </c>
      <c r="B2982" t="s">
        <v>3228</v>
      </c>
      <c r="C2982" s="26">
        <v>1</v>
      </c>
      <c r="D2982" s="21">
        <v>3.6780808625294901</v>
      </c>
      <c r="E2982" s="21">
        <v>2.1757476414710399E-2</v>
      </c>
      <c r="F2982" s="21">
        <v>5.7515663270048999E-2</v>
      </c>
      <c r="G2982" s="21">
        <v>6.3638324821297304E-2</v>
      </c>
      <c r="H2982" s="21">
        <v>4.4731895715573101E-2</v>
      </c>
      <c r="I2982" s="21">
        <v>0</v>
      </c>
      <c r="J2982" s="21">
        <v>2.6839137429343798</v>
      </c>
      <c r="K2982" s="21">
        <v>4.4731895715573101E-2</v>
      </c>
      <c r="L2982" s="21">
        <v>-1</v>
      </c>
      <c r="M2982" s="21">
        <v>-1</v>
      </c>
      <c r="N2982" s="21">
        <v>0.894637914311463</v>
      </c>
      <c r="O2982" s="21">
        <v>6.42563293028517</v>
      </c>
      <c r="P2982" s="21">
        <v>8.4867148022695807E-2</v>
      </c>
      <c r="Q2982" s="21">
        <v>0.153507344323627</v>
      </c>
      <c r="R2982" s="21">
        <v>5.0277871893111802E-2</v>
      </c>
      <c r="S2982" s="21">
        <v>0.32916601326620298</v>
      </c>
      <c r="T2982" s="21">
        <v>0.23975694309620599</v>
      </c>
      <c r="U2982" s="21">
        <v>4.00147922229208E-2</v>
      </c>
      <c r="V2982" s="21">
        <v>-3.2092616958779002E-3</v>
      </c>
      <c r="W2982" s="21">
        <v>22.4398636469551</v>
      </c>
      <c r="X2982" s="21">
        <v>0.57887640222380699</v>
      </c>
      <c r="Y2982" s="21">
        <v>-1</v>
      </c>
      <c r="Z2982" s="21">
        <v>-1</v>
      </c>
      <c r="AA2982" s="21">
        <v>33.0321732872819</v>
      </c>
      <c r="AB2982" s="21">
        <v>0.100272451404467</v>
      </c>
      <c r="AC2982" s="21">
        <v>4.1627991656747201E-2</v>
      </c>
      <c r="AD2982" s="21">
        <v>6.8940192307458195E-2</v>
      </c>
      <c r="AE2982" s="21">
        <v>10.542031768433599</v>
      </c>
      <c r="AF2982" s="21">
        <v>-1</v>
      </c>
      <c r="AG2982" s="21">
        <v>-1</v>
      </c>
      <c r="AH2982" s="21">
        <v>-1</v>
      </c>
      <c r="AI2982" s="21">
        <v>-6.4806894010443399E-4</v>
      </c>
      <c r="AJ2982" s="21">
        <v>-3.2092616958779002E-3</v>
      </c>
      <c r="AK2982" s="21">
        <v>0.108545496552842</v>
      </c>
      <c r="AL2982" s="21">
        <v>6.3541779719447203E-2</v>
      </c>
      <c r="AM2982" s="21">
        <v>0.14516971361987499</v>
      </c>
      <c r="AN2982" s="21">
        <v>6.2411759814733403E-2</v>
      </c>
      <c r="AO2982" s="21">
        <v>4.1719703232610899</v>
      </c>
      <c r="AP2982" s="21">
        <v>1.87800289396557</v>
      </c>
      <c r="AQ2982" s="21">
        <v>25.123777389889501</v>
      </c>
      <c r="AR2982" s="21">
        <v>0.60572848688945202</v>
      </c>
      <c r="AS2982" s="21">
        <v>0.62360829793938</v>
      </c>
      <c r="AT2982" s="21">
        <v>-1</v>
      </c>
      <c r="AU2982" s="21">
        <v>-1</v>
      </c>
      <c r="AV2982" s="21">
        <v>0.113916196714409</v>
      </c>
      <c r="AW2982" s="21">
        <v>41.335809111532598</v>
      </c>
      <c r="AX2982" s="21">
        <v>41.001921563142801</v>
      </c>
      <c r="AY2982" s="21">
        <v>9.6368259759583505E-2</v>
      </c>
      <c r="AZ2982" s="21">
        <v>-14.145392237927799</v>
      </c>
      <c r="BA2982" s="26">
        <v>1350</v>
      </c>
    </row>
    <row r="2983" spans="1:100" x14ac:dyDescent="0.25">
      <c r="A2983">
        <v>6353</v>
      </c>
      <c r="B2983" t="s">
        <v>3229</v>
      </c>
      <c r="C2983" s="26">
        <v>1</v>
      </c>
      <c r="D2983" s="21">
        <v>3.6780808625294901</v>
      </c>
      <c r="E2983" s="21">
        <v>2.1757476414710399E-2</v>
      </c>
      <c r="F2983" s="21">
        <v>5.7515663270048999E-2</v>
      </c>
      <c r="G2983" s="21">
        <v>6.3638324821297304E-2</v>
      </c>
      <c r="H2983" s="21">
        <v>4.4731895715573101E-2</v>
      </c>
      <c r="I2983" s="21">
        <v>0</v>
      </c>
      <c r="J2983" s="21">
        <v>2.6839137429343798</v>
      </c>
      <c r="K2983" s="21">
        <v>4.4731895715573101E-2</v>
      </c>
      <c r="L2983" s="21">
        <v>-1</v>
      </c>
      <c r="M2983" s="21">
        <v>-1</v>
      </c>
      <c r="N2983" s="21">
        <v>0.894637914311463</v>
      </c>
      <c r="O2983" s="21">
        <v>6.42563293028517</v>
      </c>
      <c r="P2983" s="21">
        <v>8.4867148022695807E-2</v>
      </c>
      <c r="Q2983" s="21">
        <v>0.153507344323627</v>
      </c>
      <c r="R2983" s="21">
        <v>5.0277871893111802E-2</v>
      </c>
      <c r="S2983" s="21">
        <v>0.32916601326620298</v>
      </c>
      <c r="T2983" s="21">
        <v>0.23975694309620599</v>
      </c>
      <c r="U2983" s="21">
        <v>4.00147922229208E-2</v>
      </c>
      <c r="V2983" s="21">
        <v>-3.2092616958779002E-3</v>
      </c>
      <c r="W2983" s="21">
        <v>22.4398636469551</v>
      </c>
      <c r="X2983" s="21">
        <v>0.57887640222380699</v>
      </c>
      <c r="Y2983" s="21">
        <v>-1</v>
      </c>
      <c r="Z2983" s="21">
        <v>-1</v>
      </c>
      <c r="AA2983" s="21">
        <v>33.0321732872819</v>
      </c>
      <c r="AB2983" s="21">
        <v>0.100272451404467</v>
      </c>
      <c r="AC2983" s="21">
        <v>4.1627991656747201E-2</v>
      </c>
      <c r="AD2983" s="21">
        <v>6.8940192307458195E-2</v>
      </c>
      <c r="AE2983" s="21">
        <v>10.542031768433599</v>
      </c>
      <c r="AF2983" s="21">
        <v>-1</v>
      </c>
      <c r="AG2983" s="21">
        <v>-1</v>
      </c>
      <c r="AH2983" s="21">
        <v>-1</v>
      </c>
      <c r="AI2983" s="21">
        <v>-6.4806894010443399E-4</v>
      </c>
      <c r="AJ2983" s="21">
        <v>-3.2092616958779002E-3</v>
      </c>
      <c r="AK2983" s="21">
        <v>0.108545496552842</v>
      </c>
      <c r="AL2983" s="21">
        <v>6.3541779719447203E-2</v>
      </c>
      <c r="AM2983" s="21">
        <v>0.14516971361987499</v>
      </c>
      <c r="AN2983" s="21">
        <v>6.2411759814733403E-2</v>
      </c>
      <c r="AO2983" s="21">
        <v>4.1719703232610899</v>
      </c>
      <c r="AP2983" s="21">
        <v>1.87800289396557</v>
      </c>
      <c r="AQ2983" s="21">
        <v>25.123777389889501</v>
      </c>
      <c r="AR2983" s="21">
        <v>0.60572848688945202</v>
      </c>
      <c r="AS2983" s="21">
        <v>0.62360829793938</v>
      </c>
      <c r="AT2983" s="21">
        <v>-1</v>
      </c>
      <c r="AU2983" s="21">
        <v>-1</v>
      </c>
      <c r="AV2983" s="21">
        <v>0.113916196714409</v>
      </c>
      <c r="AW2983" s="21">
        <v>41.335809111532598</v>
      </c>
      <c r="AX2983" s="21">
        <v>41.001921563142801</v>
      </c>
      <c r="AY2983" s="21">
        <v>9.6368259759583505E-2</v>
      </c>
      <c r="AZ2983" s="21">
        <v>-14.145392237927799</v>
      </c>
      <c r="BA2983" s="26">
        <v>1350</v>
      </c>
    </row>
    <row r="2984" spans="1:100" x14ac:dyDescent="0.25">
      <c r="A2984">
        <v>6354</v>
      </c>
      <c r="B2984" t="s">
        <v>3230</v>
      </c>
      <c r="C2984" s="26">
        <v>3</v>
      </c>
      <c r="D2984" s="21">
        <v>3.1789676114429244</v>
      </c>
      <c r="E2984" s="21">
        <v>-5.3339091013124944E-2</v>
      </c>
      <c r="F2984" s="21">
        <v>0.59993030929325863</v>
      </c>
      <c r="G2984" s="21">
        <v>0.59993030929325863</v>
      </c>
      <c r="H2984" s="21">
        <v>6.8947707689090129E-2</v>
      </c>
      <c r="I2984" s="21">
        <v>0</v>
      </c>
      <c r="J2984" s="21">
        <v>4.1368624613454053</v>
      </c>
      <c r="K2984" s="21">
        <v>6.8947707689090129E-2</v>
      </c>
      <c r="L2984" s="21">
        <v>-1.0000000000000004</v>
      </c>
      <c r="M2984" s="21">
        <v>-1.0000000000000004</v>
      </c>
      <c r="N2984" s="21">
        <v>1.3789541537818022</v>
      </c>
      <c r="O2984" s="21">
        <v>7.9157603820815909</v>
      </c>
      <c r="P2984" s="21">
        <v>-1.9303630939279198E-2</v>
      </c>
      <c r="Q2984" s="21">
        <v>2.6610343980575957</v>
      </c>
      <c r="R2984" s="21">
        <v>0.76575192747578158</v>
      </c>
      <c r="S2984" s="21">
        <v>0.33333333333333354</v>
      </c>
      <c r="T2984" s="21">
        <v>-1.4102213881451206E-2</v>
      </c>
      <c r="U2984" s="21">
        <v>4.2360605107642058E-2</v>
      </c>
      <c r="V2984" s="21">
        <v>0</v>
      </c>
      <c r="W2984" s="21">
        <v>11.705760674817373</v>
      </c>
      <c r="X2984" s="21">
        <v>7.7883312228464063E-2</v>
      </c>
      <c r="Y2984" s="21">
        <v>-1.0000000000000004</v>
      </c>
      <c r="Z2984" s="21">
        <v>-1.0000000000000004</v>
      </c>
      <c r="AA2984" s="21">
        <v>15.765302917201948</v>
      </c>
      <c r="AB2984" s="21">
        <v>-4.3722356587443556E-2</v>
      </c>
      <c r="AC2984" s="21">
        <v>2.0253242822561433E-2</v>
      </c>
      <c r="AD2984" s="21">
        <v>8.9344920063057984E-2</v>
      </c>
      <c r="AE2984" s="21">
        <v>3.2937903149087933</v>
      </c>
      <c r="AF2984" s="21">
        <v>-1.0000000000000004</v>
      </c>
      <c r="AG2984" s="21">
        <v>-1.0000000000000004</v>
      </c>
      <c r="AH2984" s="21">
        <v>-1.0000000000000004</v>
      </c>
      <c r="AI2984" s="21">
        <v>-7.5321885736268348E-3</v>
      </c>
      <c r="AJ2984" s="21">
        <v>0</v>
      </c>
      <c r="AK2984" s="21">
        <v>0.49213112729837538</v>
      </c>
      <c r="AL2984" s="21">
        <v>-0.27127902414422034</v>
      </c>
      <c r="AM2984" s="21">
        <v>0.2947570366914869</v>
      </c>
      <c r="AN2984" s="21">
        <v>-3.5095275868367068E-2</v>
      </c>
      <c r="AO2984" s="21">
        <v>9.8295815537790485</v>
      </c>
      <c r="AP2984" s="21">
        <v>-2.2337770174302789</v>
      </c>
      <c r="AQ2984" s="21">
        <v>15.84262313616277</v>
      </c>
      <c r="AR2984" s="21">
        <v>0.36159172455952432</v>
      </c>
      <c r="AS2984" s="21">
        <v>0.14683101991755429</v>
      </c>
      <c r="AT2984" s="21">
        <v>-1.0000000000000004</v>
      </c>
      <c r="AU2984" s="21">
        <v>-1.0000000000000004</v>
      </c>
      <c r="AV2984" s="21">
        <v>1.3656822367690402</v>
      </c>
      <c r="AW2984" s="21">
        <v>21.447286281853252</v>
      </c>
      <c r="AX2984" s="21">
        <v>21.296642510380707</v>
      </c>
      <c r="AY2984" s="21">
        <v>8.0696208314050499E-2</v>
      </c>
      <c r="AZ2984" s="21">
        <v>-38.409556485023174</v>
      </c>
      <c r="BA2984" s="26">
        <v>1311.5954358888271</v>
      </c>
    </row>
    <row r="2985" spans="1:100" x14ac:dyDescent="0.25">
      <c r="A2985">
        <v>6355</v>
      </c>
      <c r="B2985" t="s">
        <v>3231</v>
      </c>
      <c r="C2985" s="26">
        <v>1</v>
      </c>
      <c r="D2985" s="21">
        <v>3.6780808625294901</v>
      </c>
      <c r="E2985" s="21">
        <v>2.1757476414710399E-2</v>
      </c>
      <c r="F2985" s="21">
        <v>5.7515663270048999E-2</v>
      </c>
      <c r="G2985" s="21">
        <v>6.3638324821297304E-2</v>
      </c>
      <c r="H2985" s="21">
        <v>4.4731895715573101E-2</v>
      </c>
      <c r="I2985" s="21">
        <v>0</v>
      </c>
      <c r="J2985" s="21">
        <v>2.6839137429343798</v>
      </c>
      <c r="K2985" s="21">
        <v>4.4731895715573101E-2</v>
      </c>
      <c r="L2985" s="21">
        <v>-1</v>
      </c>
      <c r="M2985" s="21">
        <v>-1</v>
      </c>
      <c r="N2985" s="21">
        <v>0.894637914311463</v>
      </c>
      <c r="O2985" s="21">
        <v>6.42563293028517</v>
      </c>
      <c r="P2985" s="21">
        <v>8.4867148022695807E-2</v>
      </c>
      <c r="Q2985" s="21">
        <v>0.153507344323627</v>
      </c>
      <c r="R2985" s="21">
        <v>5.0277871893111802E-2</v>
      </c>
      <c r="S2985" s="21">
        <v>0.32916601326620298</v>
      </c>
      <c r="T2985" s="21">
        <v>0.23975694309620599</v>
      </c>
      <c r="U2985" s="21">
        <v>4.00147922229208E-2</v>
      </c>
      <c r="V2985" s="21">
        <v>-3.2092616958779002E-3</v>
      </c>
      <c r="W2985" s="21">
        <v>22.4398636469551</v>
      </c>
      <c r="X2985" s="21">
        <v>0.57887640222380699</v>
      </c>
      <c r="Y2985" s="21">
        <v>-1</v>
      </c>
      <c r="Z2985" s="21">
        <v>-1</v>
      </c>
      <c r="AA2985" s="21">
        <v>33.0321732872819</v>
      </c>
      <c r="AB2985" s="21">
        <v>0.100272451404467</v>
      </c>
      <c r="AC2985" s="21">
        <v>4.1627991656747201E-2</v>
      </c>
      <c r="AD2985" s="21">
        <v>6.8940192307458195E-2</v>
      </c>
      <c r="AE2985" s="21">
        <v>10.542031768433599</v>
      </c>
      <c r="AF2985" s="21">
        <v>-1</v>
      </c>
      <c r="AG2985" s="21">
        <v>-1</v>
      </c>
      <c r="AH2985" s="21">
        <v>-1</v>
      </c>
      <c r="AI2985" s="21">
        <v>-6.4806894010443399E-4</v>
      </c>
      <c r="AJ2985" s="21">
        <v>-3.2092616958779002E-3</v>
      </c>
      <c r="AK2985" s="21">
        <v>0.108545496552842</v>
      </c>
      <c r="AL2985" s="21">
        <v>6.3541779719447203E-2</v>
      </c>
      <c r="AM2985" s="21">
        <v>0.14516971361987499</v>
      </c>
      <c r="AN2985" s="21">
        <v>6.2411759814733403E-2</v>
      </c>
      <c r="AO2985" s="21">
        <v>4.1719703232610899</v>
      </c>
      <c r="AP2985" s="21">
        <v>1.87800289396557</v>
      </c>
      <c r="AQ2985" s="21">
        <v>25.123777389889501</v>
      </c>
      <c r="AR2985" s="21">
        <v>0.60572848688945202</v>
      </c>
      <c r="AS2985" s="21">
        <v>0.62360829793938</v>
      </c>
      <c r="AT2985" s="21">
        <v>-1</v>
      </c>
      <c r="AU2985" s="21">
        <v>-1</v>
      </c>
      <c r="AV2985" s="21">
        <v>0.113916196714409</v>
      </c>
      <c r="AW2985" s="21">
        <v>41.335809111532598</v>
      </c>
      <c r="AX2985" s="21">
        <v>41.001921563142801</v>
      </c>
      <c r="AY2985" s="21">
        <v>9.6368259759583505E-2</v>
      </c>
      <c r="AZ2985" s="21">
        <v>-14.145392237927799</v>
      </c>
      <c r="BA2985" s="26">
        <v>1350</v>
      </c>
    </row>
    <row r="2986" spans="1:100" x14ac:dyDescent="0.25">
      <c r="A2986">
        <v>6356</v>
      </c>
      <c r="B2986" t="s">
        <v>3232</v>
      </c>
      <c r="C2986" s="26">
        <v>3</v>
      </c>
      <c r="D2986" s="21">
        <v>3.0856284799202691</v>
      </c>
      <c r="E2986" s="21">
        <v>-3.7795074841981927E-2</v>
      </c>
      <c r="F2986" s="21">
        <v>0.3663821425783369</v>
      </c>
      <c r="G2986" s="21">
        <v>0.3663821425783369</v>
      </c>
      <c r="H2986" s="21">
        <v>-3.2935284072996271E-2</v>
      </c>
      <c r="I2986" s="21">
        <v>0</v>
      </c>
      <c r="J2986" s="21">
        <v>-1.9761170443797771</v>
      </c>
      <c r="K2986" s="21">
        <v>-3.2935284072996271E-2</v>
      </c>
      <c r="L2986" s="21">
        <v>-1.0000000000000011</v>
      </c>
      <c r="M2986" s="21">
        <v>-1.0000000000000011</v>
      </c>
      <c r="N2986" s="21">
        <v>-0.6587056814599257</v>
      </c>
      <c r="O2986" s="21">
        <v>1.4758935781188267</v>
      </c>
      <c r="P2986" s="21">
        <v>-3.0261696786697514E-2</v>
      </c>
      <c r="Q2986" s="21">
        <v>-0.24434008370280358</v>
      </c>
      <c r="R2986" s="21">
        <v>-0.10391779003553459</v>
      </c>
      <c r="S2986" s="21">
        <v>0.33333333333333348</v>
      </c>
      <c r="T2986" s="21">
        <v>0.25713008312038577</v>
      </c>
      <c r="U2986" s="21">
        <v>2.7853114049612923E-3</v>
      </c>
      <c r="V2986" s="21">
        <v>0</v>
      </c>
      <c r="W2986" s="21">
        <v>25.047360477267073</v>
      </c>
      <c r="X2986" s="21">
        <v>0.57530475805634307</v>
      </c>
      <c r="Y2986" s="21">
        <v>-1.0000000000000011</v>
      </c>
      <c r="Z2986" s="21">
        <v>-1.0000000000000011</v>
      </c>
      <c r="AA2986" s="21">
        <v>21.832896553154619</v>
      </c>
      <c r="AB2986" s="21">
        <v>-0.18944012675680968</v>
      </c>
      <c r="AC2986" s="21">
        <v>-9.8462056862502506E-2</v>
      </c>
      <c r="AD2986" s="21">
        <v>0.22569126093777367</v>
      </c>
      <c r="AE2986" s="21">
        <v>-3.1105461340769232</v>
      </c>
      <c r="AF2986" s="21">
        <v>-1.0000000000000011</v>
      </c>
      <c r="AG2986" s="21">
        <v>-1.0000000000000011</v>
      </c>
      <c r="AH2986" s="21">
        <v>-1.0000000000000011</v>
      </c>
      <c r="AI2986" s="21">
        <v>-3.4361933918224216E-2</v>
      </c>
      <c r="AJ2986" s="21">
        <v>0</v>
      </c>
      <c r="AK2986" s="21">
        <v>0.41753391256690908</v>
      </c>
      <c r="AL2986" s="21">
        <v>2.8624103136355883E-2</v>
      </c>
      <c r="AM2986" s="21">
        <v>-0.25457120842940439</v>
      </c>
      <c r="AN2986" s="21">
        <v>0.33017739768010707</v>
      </c>
      <c r="AO2986" s="21">
        <v>-4.2766106479005614</v>
      </c>
      <c r="AP2986" s="21">
        <v>8.3975554576844562</v>
      </c>
      <c r="AQ2986" s="21">
        <v>23.071243432887286</v>
      </c>
      <c r="AR2986" s="21">
        <v>0.59324872785868066</v>
      </c>
      <c r="AS2986" s="21">
        <v>0.54236947398334667</v>
      </c>
      <c r="AT2986" s="21">
        <v>-1.0000000000000011</v>
      </c>
      <c r="AU2986" s="21">
        <v>-1.0000000000000011</v>
      </c>
      <c r="AV2986" s="21">
        <v>0.26246435254280209</v>
      </c>
      <c r="AW2986" s="21">
        <v>31.70634558895792</v>
      </c>
      <c r="AX2986" s="21">
        <v>31.019106910593425</v>
      </c>
      <c r="AY2986" s="21">
        <v>0.25736722128008555</v>
      </c>
      <c r="AZ2986" s="21">
        <v>0.47804465224615522</v>
      </c>
      <c r="BA2986" s="26">
        <v>1345.467298876725</v>
      </c>
    </row>
    <row r="2987" spans="1:100" x14ac:dyDescent="0.25">
      <c r="A2987">
        <v>6357</v>
      </c>
      <c r="B2987" t="s">
        <v>3233</v>
      </c>
      <c r="C2987" s="26">
        <v>3</v>
      </c>
      <c r="D2987" s="21">
        <v>3.9908764747158565</v>
      </c>
      <c r="E2987" s="21">
        <v>0</v>
      </c>
      <c r="F2987" s="21">
        <v>-7.2753975184736853E-3</v>
      </c>
      <c r="G2987" s="21">
        <v>-7.2753975184736853E-3</v>
      </c>
      <c r="H2987" s="21">
        <v>0.15769594367246562</v>
      </c>
      <c r="I2987" s="21">
        <v>0</v>
      </c>
      <c r="J2987" s="21">
        <v>9.461756620347936</v>
      </c>
      <c r="K2987" s="21">
        <v>0.15769594367246562</v>
      </c>
      <c r="L2987" s="21">
        <v>-1.0000000000000013</v>
      </c>
      <c r="M2987" s="21">
        <v>-1.0000000000000013</v>
      </c>
      <c r="N2987" s="21">
        <v>3.1539188734493129</v>
      </c>
      <c r="O2987" s="21">
        <v>13.445357697545321</v>
      </c>
      <c r="P2987" s="21">
        <v>0.29429970265825217</v>
      </c>
      <c r="Q2987" s="21">
        <v>-6.7353013200669387E-2</v>
      </c>
      <c r="R2987" s="21">
        <v>1.8839555291402098E-2</v>
      </c>
      <c r="S2987" s="21">
        <v>0.33333333333333365</v>
      </c>
      <c r="T2987" s="21">
        <v>0.28488494849379575</v>
      </c>
      <c r="U2987" s="21">
        <v>5.4377863426537963E-2</v>
      </c>
      <c r="V2987" s="21">
        <v>0</v>
      </c>
      <c r="W2987" s="21">
        <v>20.596008063248064</v>
      </c>
      <c r="X2987" s="21">
        <v>0.6295854070212773</v>
      </c>
      <c r="Y2987" s="21">
        <v>-1.0000000000000013</v>
      </c>
      <c r="Z2987" s="21">
        <v>-1.0000000000000013</v>
      </c>
      <c r="AA2987" s="21">
        <v>47.747266124333791</v>
      </c>
      <c r="AB2987" s="21">
        <v>-1.9120196592613593E-2</v>
      </c>
      <c r="AC2987" s="21">
        <v>0.22126417809136315</v>
      </c>
      <c r="AD2987" s="21">
        <v>0.34050438861713622</v>
      </c>
      <c r="AE2987" s="21">
        <v>27.132418505794284</v>
      </c>
      <c r="AF2987" s="21">
        <v>-1.0000000000000013</v>
      </c>
      <c r="AG2987" s="21">
        <v>-1.0000000000000013</v>
      </c>
      <c r="AH2987" s="21">
        <v>-1.0000000000000013</v>
      </c>
      <c r="AI2987" s="21">
        <v>0</v>
      </c>
      <c r="AJ2987" s="21">
        <v>0</v>
      </c>
      <c r="AK2987" s="21">
        <v>-9.8087954434560753E-2</v>
      </c>
      <c r="AL2987" s="21">
        <v>0.40749380321986978</v>
      </c>
      <c r="AM2987" s="21">
        <v>7.9945590135122577E-2</v>
      </c>
      <c r="AN2987" s="21">
        <v>0.20454348648194762</v>
      </c>
      <c r="AO2987" s="21">
        <v>1.5081999812052604</v>
      </c>
      <c r="AP2987" s="21">
        <v>7.1510561781480382</v>
      </c>
      <c r="AQ2987" s="21">
        <v>30.057764683596012</v>
      </c>
      <c r="AR2987" s="21">
        <v>0.67259614525366729</v>
      </c>
      <c r="AS2987" s="21">
        <v>0.78728135069374283</v>
      </c>
      <c r="AT2987" s="21">
        <v>-1.0000000000000013</v>
      </c>
      <c r="AU2987" s="21">
        <v>-1.0000000000000013</v>
      </c>
      <c r="AV2987" s="21">
        <v>1.1564157772928414E-2</v>
      </c>
      <c r="AW2987" s="21">
        <v>68.343680000027106</v>
      </c>
      <c r="AX2987" s="21">
        <v>68.343680000027106</v>
      </c>
      <c r="AY2987" s="21">
        <v>0.26270031966488344</v>
      </c>
      <c r="AZ2987" s="21">
        <v>47.994375092698426</v>
      </c>
      <c r="BA2987" s="26">
        <v>1342.7634318835474</v>
      </c>
    </row>
    <row r="2988" spans="1:100" x14ac:dyDescent="0.25">
      <c r="A2988">
        <v>6358</v>
      </c>
      <c r="B2988" t="s">
        <v>3234</v>
      </c>
      <c r="C2988" s="26">
        <v>1</v>
      </c>
      <c r="D2988" s="21">
        <v>3.6780808625294901</v>
      </c>
      <c r="E2988" s="21">
        <v>2.1757476414710399E-2</v>
      </c>
      <c r="F2988" s="21">
        <v>5.7515663270048999E-2</v>
      </c>
      <c r="G2988" s="21">
        <v>6.3638324821297304E-2</v>
      </c>
      <c r="H2988" s="21">
        <v>4.4731895715573101E-2</v>
      </c>
      <c r="I2988" s="21">
        <v>0</v>
      </c>
      <c r="J2988" s="21">
        <v>2.6839137429343798</v>
      </c>
      <c r="K2988" s="21">
        <v>4.4731895715573101E-2</v>
      </c>
      <c r="L2988" s="21">
        <v>-1</v>
      </c>
      <c r="M2988" s="21">
        <v>-1</v>
      </c>
      <c r="N2988" s="21">
        <v>0.894637914311463</v>
      </c>
      <c r="O2988" s="21">
        <v>6.42563293028517</v>
      </c>
      <c r="P2988" s="21">
        <v>8.4867148022695807E-2</v>
      </c>
      <c r="Q2988" s="21">
        <v>0.153507344323627</v>
      </c>
      <c r="R2988" s="21">
        <v>5.0277871893111802E-2</v>
      </c>
      <c r="S2988" s="21">
        <v>0.32916601326620298</v>
      </c>
      <c r="T2988" s="21">
        <v>0.23975694309620599</v>
      </c>
      <c r="U2988" s="21">
        <v>4.00147922229208E-2</v>
      </c>
      <c r="V2988" s="21">
        <v>-3.2092616958779002E-3</v>
      </c>
      <c r="W2988" s="21">
        <v>22.4398636469551</v>
      </c>
      <c r="X2988" s="21">
        <v>0.57887640222380699</v>
      </c>
      <c r="Y2988" s="21">
        <v>-1</v>
      </c>
      <c r="Z2988" s="21">
        <v>-1</v>
      </c>
      <c r="AA2988" s="21">
        <v>33.0321732872819</v>
      </c>
      <c r="AB2988" s="21">
        <v>0.100272451404467</v>
      </c>
      <c r="AC2988" s="21">
        <v>4.1627991656747201E-2</v>
      </c>
      <c r="AD2988" s="21">
        <v>6.8940192307458195E-2</v>
      </c>
      <c r="AE2988" s="21">
        <v>10.542031768433599</v>
      </c>
      <c r="AF2988" s="21">
        <v>-1</v>
      </c>
      <c r="AG2988" s="21">
        <v>-1</v>
      </c>
      <c r="AH2988" s="21">
        <v>-1</v>
      </c>
      <c r="AI2988" s="21">
        <v>-6.4806894010443399E-4</v>
      </c>
      <c r="AJ2988" s="21">
        <v>-3.2092616958779002E-3</v>
      </c>
      <c r="AK2988" s="21">
        <v>0.108545496552842</v>
      </c>
      <c r="AL2988" s="21">
        <v>6.3541779719447203E-2</v>
      </c>
      <c r="AM2988" s="21">
        <v>0.14516971361987499</v>
      </c>
      <c r="AN2988" s="21">
        <v>6.2411759814733403E-2</v>
      </c>
      <c r="AO2988" s="21">
        <v>4.1719703232610899</v>
      </c>
      <c r="AP2988" s="21">
        <v>1.87800289396557</v>
      </c>
      <c r="AQ2988" s="21">
        <v>25.123777389889501</v>
      </c>
      <c r="AR2988" s="21">
        <v>0.60572848688945202</v>
      </c>
      <c r="AS2988" s="21">
        <v>0.62360829793938</v>
      </c>
      <c r="AT2988" s="21">
        <v>-1</v>
      </c>
      <c r="AU2988" s="21">
        <v>-1</v>
      </c>
      <c r="AV2988" s="21">
        <v>0.113916196714409</v>
      </c>
      <c r="AW2988" s="21">
        <v>41.335809111532598</v>
      </c>
      <c r="AX2988" s="21">
        <v>41.001921563142801</v>
      </c>
      <c r="AY2988" s="21">
        <v>9.6368259759583505E-2</v>
      </c>
      <c r="AZ2988" s="21">
        <v>-14.145392237927799</v>
      </c>
      <c r="BA2988" s="26">
        <v>1350</v>
      </c>
    </row>
    <row r="2989" spans="1:100" x14ac:dyDescent="0.25">
      <c r="A2989">
        <v>6359</v>
      </c>
      <c r="B2989" t="s">
        <v>3235</v>
      </c>
      <c r="C2989" s="26">
        <v>3</v>
      </c>
      <c r="D2989" s="21">
        <v>2.5882881138259677</v>
      </c>
      <c r="E2989" s="21">
        <v>-1.700042637404995E-2</v>
      </c>
      <c r="F2989" s="21">
        <v>7.5817648826164263E-2</v>
      </c>
      <c r="G2989" s="21">
        <v>7.5817648826164263E-2</v>
      </c>
      <c r="H2989" s="21">
        <v>7.9264533177863708E-2</v>
      </c>
      <c r="I2989" s="21">
        <v>0</v>
      </c>
      <c r="J2989" s="21">
        <v>4.755871990671821</v>
      </c>
      <c r="K2989" s="21">
        <v>7.9264533177863708E-2</v>
      </c>
      <c r="L2989" s="21">
        <v>-1</v>
      </c>
      <c r="M2989" s="21">
        <v>-1</v>
      </c>
      <c r="N2989" s="21">
        <v>1.5852906635572743</v>
      </c>
      <c r="O2989" s="21">
        <v>7.419977753323951</v>
      </c>
      <c r="P2989" s="21">
        <v>0.19946142602820555</v>
      </c>
      <c r="Q2989" s="21">
        <v>-0.1345511110041851</v>
      </c>
      <c r="R2989" s="21">
        <v>2.3793360849407068E-2</v>
      </c>
      <c r="S2989" s="21">
        <v>0.33333333333333315</v>
      </c>
      <c r="T2989" s="21">
        <v>0.31558179462994052</v>
      </c>
      <c r="U2989" s="21">
        <v>0.16683441516225084</v>
      </c>
      <c r="V2989" s="21">
        <v>5.0562543341734989E-2</v>
      </c>
      <c r="W2989" s="21">
        <v>31.48190213157584</v>
      </c>
      <c r="X2989" s="21">
        <v>1.5174515186930211</v>
      </c>
      <c r="Y2989" s="21">
        <v>-1</v>
      </c>
      <c r="Z2989" s="21">
        <v>-1</v>
      </c>
      <c r="AA2989" s="21">
        <v>75.473563566235299</v>
      </c>
      <c r="AB2989" s="21">
        <v>0.15953305630782225</v>
      </c>
      <c r="AC2989" s="21">
        <v>0.62196004052403364</v>
      </c>
      <c r="AD2989" s="21">
        <v>9.7864264644345139E-2</v>
      </c>
      <c r="AE2989" s="21">
        <v>43.96786807381006</v>
      </c>
      <c r="AF2989" s="21">
        <v>-1</v>
      </c>
      <c r="AG2989" s="21">
        <v>-1</v>
      </c>
      <c r="AH2989" s="21">
        <v>-1</v>
      </c>
      <c r="AI2989" s="21">
        <v>0</v>
      </c>
      <c r="AJ2989" s="21">
        <v>5.0562543341734989E-2</v>
      </c>
      <c r="AK2989" s="21">
        <v>8.2883311143685454E-3</v>
      </c>
      <c r="AL2989" s="21">
        <v>-4.9849261688811389E-2</v>
      </c>
      <c r="AM2989" s="21">
        <v>-0.27219194045727291</v>
      </c>
      <c r="AN2989" s="21">
        <v>-4.6754061970975321E-2</v>
      </c>
      <c r="AO2989" s="21">
        <v>-6.7633568558599757</v>
      </c>
      <c r="AP2989" s="21">
        <v>-1.4180978577184407</v>
      </c>
      <c r="AQ2989" s="21">
        <v>36.237774122247657</v>
      </c>
      <c r="AR2989" s="21">
        <v>0.86631208646725966</v>
      </c>
      <c r="AS2989" s="21">
        <v>1.5967160518708841</v>
      </c>
      <c r="AT2989" s="21">
        <v>-1</v>
      </c>
      <c r="AU2989" s="21">
        <v>-1</v>
      </c>
      <c r="AV2989" s="21">
        <v>9.9611009675571377E-2</v>
      </c>
      <c r="AW2989" s="21">
        <v>81.475443461840854</v>
      </c>
      <c r="AX2989" s="21">
        <v>86.531697796014328</v>
      </c>
      <c r="AY2989" s="21">
        <v>0.40928784576403066</v>
      </c>
      <c r="AZ2989" s="21">
        <v>35.237582520932925</v>
      </c>
      <c r="BA2989" s="26">
        <v>1397.8932378999343</v>
      </c>
    </row>
    <row r="2990" spans="1:100" x14ac:dyDescent="0.25">
      <c r="A2990">
        <v>6360</v>
      </c>
      <c r="B2990" t="s">
        <v>3236</v>
      </c>
      <c r="C2990" s="26">
        <v>3</v>
      </c>
      <c r="D2990" s="21">
        <v>2.9758443287655925</v>
      </c>
      <c r="E2990" s="21">
        <v>1.9279572543819404E-2</v>
      </c>
      <c r="F2990" s="21">
        <v>-0.11093640207436706</v>
      </c>
      <c r="G2990" s="21">
        <v>-0.11093640207436706</v>
      </c>
      <c r="H2990" s="21">
        <v>0.18777808049690789</v>
      </c>
      <c r="I2990" s="21">
        <v>0</v>
      </c>
      <c r="J2990" s="21">
        <v>11.266684829814478</v>
      </c>
      <c r="K2990" s="21">
        <v>0.18777808049690789</v>
      </c>
      <c r="L2990" s="21">
        <v>-1.0000000000000007</v>
      </c>
      <c r="M2990" s="21">
        <v>-1.0000000000000007</v>
      </c>
      <c r="N2990" s="21">
        <v>3.7555616099381588</v>
      </c>
      <c r="O2990" s="21">
        <v>14.131592756505697</v>
      </c>
      <c r="P2990" s="21">
        <v>1.6796858620485394E-2</v>
      </c>
      <c r="Q2990" s="21">
        <v>0.52944876731501955</v>
      </c>
      <c r="R2990" s="21">
        <v>0.17029117745449449</v>
      </c>
      <c r="S2990" s="21">
        <v>0.33333333333333348</v>
      </c>
      <c r="T2990" s="21">
        <v>0.20499893624123866</v>
      </c>
      <c r="U2990" s="21">
        <v>-1.4501824221104269E-3</v>
      </c>
      <c r="V2990" s="21">
        <v>0</v>
      </c>
      <c r="W2990" s="21">
        <v>13.964160266222162</v>
      </c>
      <c r="X2990" s="21">
        <v>0.21194235084004323</v>
      </c>
      <c r="Y2990" s="21">
        <v>-1.0000000000000007</v>
      </c>
      <c r="Z2990" s="21">
        <v>-1.0000000000000007</v>
      </c>
      <c r="AA2990" s="21">
        <v>26.726458924338239</v>
      </c>
      <c r="AB2990" s="21">
        <v>0.19425140061204513</v>
      </c>
      <c r="AC2990" s="21">
        <v>-0.14109909256893194</v>
      </c>
      <c r="AD2990" s="21">
        <v>0.19868784157011857</v>
      </c>
      <c r="AE2990" s="21">
        <v>12.592007480661593</v>
      </c>
      <c r="AF2990" s="21">
        <v>-1.0000000000000007</v>
      </c>
      <c r="AG2990" s="21">
        <v>-1.0000000000000007</v>
      </c>
      <c r="AH2990" s="21">
        <v>-1.0000000000000007</v>
      </c>
      <c r="AI2990" s="21">
        <v>-6.483201925842022E-3</v>
      </c>
      <c r="AJ2990" s="21">
        <v>0</v>
      </c>
      <c r="AK2990" s="21">
        <v>0.23142759372745247</v>
      </c>
      <c r="AL2990" s="21">
        <v>2.543122621659899E-2</v>
      </c>
      <c r="AM2990" s="21">
        <v>-0.32908536019286178</v>
      </c>
      <c r="AN2990" s="21">
        <v>0.18370265462918867</v>
      </c>
      <c r="AO2990" s="21">
        <v>-7.0699960361842811</v>
      </c>
      <c r="AP2990" s="21">
        <v>4.7197224968127109</v>
      </c>
      <c r="AQ2990" s="21">
        <v>25.230845096036639</v>
      </c>
      <c r="AR2990" s="21">
        <v>0.53688208715246155</v>
      </c>
      <c r="AS2990" s="21">
        <v>0.39972043133695112</v>
      </c>
      <c r="AT2990" s="21">
        <v>-1.0000000000000007</v>
      </c>
      <c r="AU2990" s="21">
        <v>-1.0000000000000007</v>
      </c>
      <c r="AV2990" s="21">
        <v>5.9354775380127379E-2</v>
      </c>
      <c r="AW2990" s="21">
        <v>45.57777417765665</v>
      </c>
      <c r="AX2990" s="21">
        <v>45.4481101391398</v>
      </c>
      <c r="AY2990" s="21">
        <v>0.21063610187137177</v>
      </c>
      <c r="AZ2990" s="21">
        <v>42.996069296929115</v>
      </c>
      <c r="BA2990" s="26">
        <v>1416.7650926117251</v>
      </c>
    </row>
    <row r="2991" spans="1:100" x14ac:dyDescent="0.25">
      <c r="A2991">
        <v>6361</v>
      </c>
      <c r="B2991" t="s">
        <v>3237</v>
      </c>
      <c r="C2991" s="26">
        <v>3</v>
      </c>
      <c r="D2991" s="21">
        <v>3.8422098570012095</v>
      </c>
      <c r="E2991" s="21">
        <v>1.0245254791453813E-2</v>
      </c>
      <c r="F2991" s="21">
        <v>-0.11488407432510617</v>
      </c>
      <c r="G2991" s="21">
        <v>-0.11488407432510617</v>
      </c>
      <c r="H2991" s="21">
        <v>-4.8467408921543623E-2</v>
      </c>
      <c r="I2991" s="21">
        <v>0</v>
      </c>
      <c r="J2991" s="21">
        <v>-2.9080445352926203</v>
      </c>
      <c r="K2991" s="21">
        <v>-4.8467408921543623E-2</v>
      </c>
      <c r="L2991" s="21">
        <v>-0.99999999999999767</v>
      </c>
      <c r="M2991" s="21">
        <v>-0.99999999999999767</v>
      </c>
      <c r="N2991" s="21">
        <v>-0.9693481784308724</v>
      </c>
      <c r="O2991" s="21">
        <v>0.81928124738348718</v>
      </c>
      <c r="P2991" s="21">
        <v>4.474933364525804E-4</v>
      </c>
      <c r="Q2991" s="21">
        <v>0.82505335701895266</v>
      </c>
      <c r="R2991" s="21">
        <v>0.30149074724357361</v>
      </c>
      <c r="S2991" s="21">
        <v>0.33333333333333248</v>
      </c>
      <c r="T2991" s="21">
        <v>0.20739270902855989</v>
      </c>
      <c r="U2991" s="21">
        <v>7.0906788253908254E-2</v>
      </c>
      <c r="V2991" s="21">
        <v>0</v>
      </c>
      <c r="W2991" s="21">
        <v>26.40400958149376</v>
      </c>
      <c r="X2991" s="21">
        <v>0.74059287504480686</v>
      </c>
      <c r="Y2991" s="21">
        <v>-0.99999999999999767</v>
      </c>
      <c r="Z2991" s="21">
        <v>-0.99999999999999767</v>
      </c>
      <c r="AA2991" s="21">
        <v>23.985827235625106</v>
      </c>
      <c r="AB2991" s="21">
        <v>0.10001181414583328</v>
      </c>
      <c r="AC2991" s="21">
        <v>2.9081667512964041E-2</v>
      </c>
      <c r="AD2991" s="21">
        <v>-0.183486943521042</v>
      </c>
      <c r="AE2991" s="21">
        <v>-2.7196730931122373</v>
      </c>
      <c r="AF2991" s="21">
        <v>-0.99999999999999767</v>
      </c>
      <c r="AG2991" s="21">
        <v>-0.99999999999999767</v>
      </c>
      <c r="AH2991" s="21">
        <v>-0.99999999999999767</v>
      </c>
      <c r="AI2991" s="21">
        <v>-3.1930229698408979E-3</v>
      </c>
      <c r="AJ2991" s="21">
        <v>0</v>
      </c>
      <c r="AK2991" s="21">
        <v>0.17613313663251645</v>
      </c>
      <c r="AL2991" s="21">
        <v>0.78666880313498089</v>
      </c>
      <c r="AM2991" s="21">
        <v>0.59378928013982912</v>
      </c>
      <c r="AN2991" s="21">
        <v>0.45953097852125879</v>
      </c>
      <c r="AO2991" s="21">
        <v>15.72539768665831</v>
      </c>
      <c r="AP2991" s="21">
        <v>15.421618478706366</v>
      </c>
      <c r="AQ2991" s="21">
        <v>23.49596504620115</v>
      </c>
      <c r="AR2991" s="21">
        <v>0.61163283061580043</v>
      </c>
      <c r="AS2991" s="21">
        <v>0.69212546612326298</v>
      </c>
      <c r="AT2991" s="21">
        <v>-0.99999999999999767</v>
      </c>
      <c r="AU2991" s="21">
        <v>-0.99999999999999767</v>
      </c>
      <c r="AV2991" s="21">
        <v>0.18660667291846741</v>
      </c>
      <c r="AW2991" s="21">
        <v>40.226726961714981</v>
      </c>
      <c r="AX2991" s="21">
        <v>40.16286650231816</v>
      </c>
      <c r="AY2991" s="21">
        <v>8.805080310372683E-2</v>
      </c>
      <c r="AZ2991" s="21">
        <v>-14.163044455721392</v>
      </c>
      <c r="BA2991" s="26">
        <v>1363.1634252853219</v>
      </c>
    </row>
    <row r="2992" spans="1:100" x14ac:dyDescent="0.25">
      <c r="A2992">
        <v>6362</v>
      </c>
      <c r="B2992" t="s">
        <v>3238</v>
      </c>
      <c r="C2992" s="26">
        <v>3</v>
      </c>
      <c r="D2992" s="21">
        <v>4.0114664350699165</v>
      </c>
      <c r="E2992" s="21">
        <v>7.4456198926356396E-2</v>
      </c>
      <c r="F2992" s="21">
        <v>-6.2378044432400248E-2</v>
      </c>
      <c r="G2992" s="21">
        <v>-6.2378044432400248E-2</v>
      </c>
      <c r="H2992" s="21">
        <v>-1.9211817892634105E-2</v>
      </c>
      <c r="I2992" s="21">
        <v>0</v>
      </c>
      <c r="J2992" s="21">
        <v>-1.1527090735580483</v>
      </c>
      <c r="K2992" s="21">
        <v>-1.9211817892634105E-2</v>
      </c>
      <c r="L2992" s="21">
        <v>-0.99999999999999956</v>
      </c>
      <c r="M2992" s="21">
        <v>-0.99999999999999956</v>
      </c>
      <c r="N2992" s="21">
        <v>-0.38423635785268195</v>
      </c>
      <c r="O2992" s="21">
        <v>2.7963793170794689</v>
      </c>
      <c r="P2992" s="21">
        <v>9.3851353418484509E-2</v>
      </c>
      <c r="Q2992" s="21">
        <v>1.8939404297671569</v>
      </c>
      <c r="R2992" s="21">
        <v>0.6664587195957562</v>
      </c>
      <c r="S2992" s="21">
        <v>0.33333333333333309</v>
      </c>
      <c r="T2992" s="21">
        <v>0.34505000106079559</v>
      </c>
      <c r="U2992" s="21">
        <v>-1.6923744828779268E-3</v>
      </c>
      <c r="V2992" s="21">
        <v>0</v>
      </c>
      <c r="W2992" s="21">
        <v>27.836111112155383</v>
      </c>
      <c r="X2992" s="21">
        <v>0.69274253086137549</v>
      </c>
      <c r="Y2992" s="21">
        <v>-0.99999999999999956</v>
      </c>
      <c r="Z2992" s="21">
        <v>-0.99999999999999956</v>
      </c>
      <c r="AA2992" s="21">
        <v>59.245408013607211</v>
      </c>
      <c r="AB2992" s="21">
        <v>5.8397934649878941E-2</v>
      </c>
      <c r="AC2992" s="21">
        <v>0.52897065441204827</v>
      </c>
      <c r="AD2992" s="21">
        <v>2.7488174575193508E-2</v>
      </c>
      <c r="AE2992" s="21">
        <v>30.74283818185603</v>
      </c>
      <c r="AF2992" s="21">
        <v>-0.99999999999999956</v>
      </c>
      <c r="AG2992" s="21">
        <v>-0.99999999999999956</v>
      </c>
      <c r="AH2992" s="21">
        <v>-0.99999999999999956</v>
      </c>
      <c r="AI2992" s="21">
        <v>-1.9518252496501118E-2</v>
      </c>
      <c r="AJ2992" s="21">
        <v>0</v>
      </c>
      <c r="AK2992" s="21">
        <v>0.12425726607540387</v>
      </c>
      <c r="AL2992" s="21">
        <v>0.61563150911610953</v>
      </c>
      <c r="AM2992" s="21">
        <v>-0.15088483636571537</v>
      </c>
      <c r="AN2992" s="21">
        <v>-8.8384558567236537E-2</v>
      </c>
      <c r="AO2992" s="21">
        <v>-3.1508345787658647</v>
      </c>
      <c r="AP2992" s="21">
        <v>0.86854358139963428</v>
      </c>
      <c r="AQ2992" s="21">
        <v>26.683402038597354</v>
      </c>
      <c r="AR2992" s="21">
        <v>0.6766909599112505</v>
      </c>
      <c r="AS2992" s="21">
        <v>0.67353071296874123</v>
      </c>
      <c r="AT2992" s="21">
        <v>-0.99999999999999956</v>
      </c>
      <c r="AU2992" s="21">
        <v>-0.99999999999999956</v>
      </c>
      <c r="AV2992" s="21">
        <v>0.60408067516335573</v>
      </c>
      <c r="AW2992" s="21">
        <v>62.910330912086309</v>
      </c>
      <c r="AX2992" s="21">
        <v>62.519965862156283</v>
      </c>
      <c r="AY2992" s="21">
        <v>0.41068511414335668</v>
      </c>
      <c r="AZ2992" s="21">
        <v>14.77312220373744</v>
      </c>
      <c r="BA2992" s="26">
        <v>1354.9952822937219</v>
      </c>
    </row>
    <row r="2993" spans="1:100" x14ac:dyDescent="0.25">
      <c r="A2993">
        <v>6363</v>
      </c>
      <c r="B2993" t="s">
        <v>3239</v>
      </c>
      <c r="C2993" s="26">
        <v>1</v>
      </c>
      <c r="D2993" s="21">
        <v>3.6780808625294901</v>
      </c>
      <c r="E2993" s="21">
        <v>2.1757476414710399E-2</v>
      </c>
      <c r="F2993" s="21">
        <v>5.7515663270048999E-2</v>
      </c>
      <c r="G2993" s="21">
        <v>6.3638324821297304E-2</v>
      </c>
      <c r="H2993" s="21">
        <v>4.4731895715573101E-2</v>
      </c>
      <c r="I2993" s="21">
        <v>0</v>
      </c>
      <c r="J2993" s="21">
        <v>2.6839137429343798</v>
      </c>
      <c r="K2993" s="21">
        <v>4.4731895715573101E-2</v>
      </c>
      <c r="L2993" s="21">
        <v>-1</v>
      </c>
      <c r="M2993" s="21">
        <v>-1</v>
      </c>
      <c r="N2993" s="21">
        <v>0.894637914311463</v>
      </c>
      <c r="O2993" s="21">
        <v>6.42563293028517</v>
      </c>
      <c r="P2993" s="21">
        <v>8.4867148022695807E-2</v>
      </c>
      <c r="Q2993" s="21">
        <v>0.153507344323627</v>
      </c>
      <c r="R2993" s="21">
        <v>5.0277871893111802E-2</v>
      </c>
      <c r="S2993" s="21">
        <v>0.32916601326620298</v>
      </c>
      <c r="T2993" s="21">
        <v>0.23975694309620599</v>
      </c>
      <c r="U2993" s="21">
        <v>4.00147922229208E-2</v>
      </c>
      <c r="V2993" s="21">
        <v>-3.2092616958779002E-3</v>
      </c>
      <c r="W2993" s="21">
        <v>22.4398636469551</v>
      </c>
      <c r="X2993" s="21">
        <v>0.57887640222380699</v>
      </c>
      <c r="Y2993" s="21">
        <v>-1</v>
      </c>
      <c r="Z2993" s="21">
        <v>-1</v>
      </c>
      <c r="AA2993" s="21">
        <v>33.0321732872819</v>
      </c>
      <c r="AB2993" s="21">
        <v>0.100272451404467</v>
      </c>
      <c r="AC2993" s="21">
        <v>4.1627991656747201E-2</v>
      </c>
      <c r="AD2993" s="21">
        <v>6.8940192307458195E-2</v>
      </c>
      <c r="AE2993" s="21">
        <v>10.542031768433599</v>
      </c>
      <c r="AF2993" s="21">
        <v>-1</v>
      </c>
      <c r="AG2993" s="21">
        <v>-1</v>
      </c>
      <c r="AH2993" s="21">
        <v>-1</v>
      </c>
      <c r="AI2993" s="21">
        <v>-6.4806894010443399E-4</v>
      </c>
      <c r="AJ2993" s="21">
        <v>-3.2092616958779002E-3</v>
      </c>
      <c r="AK2993" s="21">
        <v>0.108545496552842</v>
      </c>
      <c r="AL2993" s="21">
        <v>6.3541779719447203E-2</v>
      </c>
      <c r="AM2993" s="21">
        <v>0.14516971361987499</v>
      </c>
      <c r="AN2993" s="21">
        <v>6.2411759814733403E-2</v>
      </c>
      <c r="AO2993" s="21">
        <v>4.1719703232610899</v>
      </c>
      <c r="AP2993" s="21">
        <v>1.87800289396557</v>
      </c>
      <c r="AQ2993" s="21">
        <v>25.123777389889501</v>
      </c>
      <c r="AR2993" s="21">
        <v>0.60572848688945202</v>
      </c>
      <c r="AS2993" s="21">
        <v>0.62360829793938</v>
      </c>
      <c r="AT2993" s="21">
        <v>-1</v>
      </c>
      <c r="AU2993" s="21">
        <v>-1</v>
      </c>
      <c r="AV2993" s="21">
        <v>0.113916196714409</v>
      </c>
      <c r="AW2993" s="21">
        <v>41.335809111532598</v>
      </c>
      <c r="AX2993" s="21">
        <v>41.001921563142801</v>
      </c>
      <c r="AY2993" s="21">
        <v>9.6368259759583505E-2</v>
      </c>
      <c r="AZ2993" s="21">
        <v>-14.145392237927799</v>
      </c>
      <c r="BA2993" s="26">
        <v>1350</v>
      </c>
    </row>
    <row r="2994" spans="1:100" x14ac:dyDescent="0.25">
      <c r="A2994">
        <v>6364</v>
      </c>
      <c r="B2994" t="s">
        <v>3240</v>
      </c>
      <c r="C2994" s="26">
        <v>1</v>
      </c>
      <c r="D2994" s="21">
        <v>3.6780808625294901</v>
      </c>
      <c r="E2994" s="21">
        <v>2.1757476414710399E-2</v>
      </c>
      <c r="F2994" s="21">
        <v>5.7515663270048999E-2</v>
      </c>
      <c r="G2994" s="21">
        <v>6.3638324821297304E-2</v>
      </c>
      <c r="H2994" s="21">
        <v>4.4731895715573101E-2</v>
      </c>
      <c r="I2994" s="21">
        <v>0</v>
      </c>
      <c r="J2994" s="21">
        <v>2.6839137429343798</v>
      </c>
      <c r="K2994" s="21">
        <v>4.4731895715573101E-2</v>
      </c>
      <c r="L2994" s="21">
        <v>-1</v>
      </c>
      <c r="M2994" s="21">
        <v>-1</v>
      </c>
      <c r="N2994" s="21">
        <v>0.894637914311463</v>
      </c>
      <c r="O2994" s="21">
        <v>6.42563293028517</v>
      </c>
      <c r="P2994" s="21">
        <v>8.4867148022695807E-2</v>
      </c>
      <c r="Q2994" s="21">
        <v>0.153507344323627</v>
      </c>
      <c r="R2994" s="21">
        <v>5.0277871893111802E-2</v>
      </c>
      <c r="S2994" s="21">
        <v>0.32916601326620298</v>
      </c>
      <c r="T2994" s="21">
        <v>0.23975694309620599</v>
      </c>
      <c r="U2994" s="21">
        <v>4.00147922229208E-2</v>
      </c>
      <c r="V2994" s="21">
        <v>-3.2092616958779002E-3</v>
      </c>
      <c r="W2994" s="21">
        <v>22.4398636469551</v>
      </c>
      <c r="X2994" s="21">
        <v>0.57887640222380699</v>
      </c>
      <c r="Y2994" s="21">
        <v>-1</v>
      </c>
      <c r="Z2994" s="21">
        <v>-1</v>
      </c>
      <c r="AA2994" s="21">
        <v>33.0321732872819</v>
      </c>
      <c r="AB2994" s="21">
        <v>0.100272451404467</v>
      </c>
      <c r="AC2994" s="21">
        <v>4.1627991656747201E-2</v>
      </c>
      <c r="AD2994" s="21">
        <v>6.8940192307458195E-2</v>
      </c>
      <c r="AE2994" s="21">
        <v>10.542031768433599</v>
      </c>
      <c r="AF2994" s="21">
        <v>-1</v>
      </c>
      <c r="AG2994" s="21">
        <v>-1</v>
      </c>
      <c r="AH2994" s="21">
        <v>-1</v>
      </c>
      <c r="AI2994" s="21">
        <v>-6.4806894010443399E-4</v>
      </c>
      <c r="AJ2994" s="21">
        <v>-3.2092616958779002E-3</v>
      </c>
      <c r="AK2994" s="21">
        <v>0.108545496552842</v>
      </c>
      <c r="AL2994" s="21">
        <v>6.3541779719447203E-2</v>
      </c>
      <c r="AM2994" s="21">
        <v>0.14516971361987499</v>
      </c>
      <c r="AN2994" s="21">
        <v>6.2411759814733403E-2</v>
      </c>
      <c r="AO2994" s="21">
        <v>4.1719703232610899</v>
      </c>
      <c r="AP2994" s="21">
        <v>1.87800289396557</v>
      </c>
      <c r="AQ2994" s="21">
        <v>25.123777389889501</v>
      </c>
      <c r="AR2994" s="21">
        <v>0.60572848688945202</v>
      </c>
      <c r="AS2994" s="21">
        <v>0.62360829793938</v>
      </c>
      <c r="AT2994" s="21">
        <v>-1</v>
      </c>
      <c r="AU2994" s="21">
        <v>-1</v>
      </c>
      <c r="AV2994" s="21">
        <v>0.113916196714409</v>
      </c>
      <c r="AW2994" s="21">
        <v>41.335809111532598</v>
      </c>
      <c r="AX2994" s="21">
        <v>41.001921563142801</v>
      </c>
      <c r="AY2994" s="21">
        <v>9.6368259759583505E-2</v>
      </c>
      <c r="AZ2994" s="21">
        <v>-14.145392237927799</v>
      </c>
      <c r="BA2994" s="26">
        <v>1350</v>
      </c>
    </row>
    <row r="2995" spans="1:100" x14ac:dyDescent="0.25">
      <c r="A2995">
        <v>6365</v>
      </c>
      <c r="B2995" t="s">
        <v>3241</v>
      </c>
      <c r="C2995" s="26">
        <v>3</v>
      </c>
      <c r="D2995" s="21">
        <v>3.1806357164105505</v>
      </c>
      <c r="E2995" s="21">
        <v>-3.301352228710934E-2</v>
      </c>
      <c r="F2995" s="21">
        <v>0.48181548343247016</v>
      </c>
      <c r="G2995" s="21">
        <v>0.48181548343247016</v>
      </c>
      <c r="H2995" s="21">
        <v>0.23530517944210294</v>
      </c>
      <c r="I2995" s="21">
        <v>0</v>
      </c>
      <c r="J2995" s="21">
        <v>14.11831076652618</v>
      </c>
      <c r="K2995" s="21">
        <v>0.23530517944210294</v>
      </c>
      <c r="L2995" s="21">
        <v>-1.0000000000000007</v>
      </c>
      <c r="M2995" s="21">
        <v>-1.0000000000000007</v>
      </c>
      <c r="N2995" s="21">
        <v>4.7061035888420601</v>
      </c>
      <c r="O2995" s="21">
        <v>17.780761966369202</v>
      </c>
      <c r="P2995" s="21">
        <v>-3.3365756607759249E-2</v>
      </c>
      <c r="Q2995" s="21">
        <v>4.3077263708469662</v>
      </c>
      <c r="R2995" s="21">
        <v>1.4155685278714178</v>
      </c>
      <c r="S2995" s="21">
        <v>0.33333333333333365</v>
      </c>
      <c r="T2995" s="21">
        <v>0.4089010014145214</v>
      </c>
      <c r="U2995" s="21">
        <v>0.145528700254415</v>
      </c>
      <c r="V2995" s="21">
        <v>0</v>
      </c>
      <c r="W2995" s="21">
        <v>26.098314222406689</v>
      </c>
      <c r="X2995" s="21">
        <v>1.1647292041407236</v>
      </c>
      <c r="Y2995" s="21">
        <v>-1.0000000000000007</v>
      </c>
      <c r="Z2995" s="21">
        <v>-1.0000000000000007</v>
      </c>
      <c r="AA2995" s="21">
        <v>28.984643726806482</v>
      </c>
      <c r="AB2995" s="21">
        <v>-5.5426591751153428E-2</v>
      </c>
      <c r="AC2995" s="21">
        <v>-7.6419356227248852E-2</v>
      </c>
      <c r="AD2995" s="21">
        <v>0.16126116750896968</v>
      </c>
      <c r="AE2995" s="21">
        <v>1.4707609765283696</v>
      </c>
      <c r="AF2995" s="21">
        <v>-1.0000000000000007</v>
      </c>
      <c r="AG2995" s="21">
        <v>-1.0000000000000007</v>
      </c>
      <c r="AH2995" s="21">
        <v>-1.0000000000000007</v>
      </c>
      <c r="AI2995" s="21">
        <v>8.2276506425434104E-2</v>
      </c>
      <c r="AJ2995" s="21">
        <v>0</v>
      </c>
      <c r="AK2995" s="21">
        <v>0.26164465547950405</v>
      </c>
      <c r="AL2995" s="21">
        <v>-3.092461174138322E-2</v>
      </c>
      <c r="AM2995" s="21">
        <v>0.29023974719339057</v>
      </c>
      <c r="AN2995" s="21">
        <v>0.21061720853865815</v>
      </c>
      <c r="AO2995" s="21">
        <v>8.5642169572322846</v>
      </c>
      <c r="AP2995" s="21">
        <v>5.1108071547595362</v>
      </c>
      <c r="AQ2995" s="21">
        <v>40.21662498893285</v>
      </c>
      <c r="AR2995" s="21">
        <v>0.88776303500226994</v>
      </c>
      <c r="AS2995" s="21">
        <v>1.4000343835828271</v>
      </c>
      <c r="AT2995" s="21">
        <v>-1.0000000000000007</v>
      </c>
      <c r="AU2995" s="21">
        <v>-1.0000000000000007</v>
      </c>
      <c r="AV2995" s="21">
        <v>1.8973840113038871</v>
      </c>
      <c r="AW2995" s="21">
        <v>51.8762128479352</v>
      </c>
      <c r="AX2995" s="21">
        <v>53.521742976443868</v>
      </c>
      <c r="AY2995" s="21">
        <v>1.6005435476020447E-4</v>
      </c>
      <c r="AZ2995" s="21">
        <v>-17.984597675482984</v>
      </c>
      <c r="BA2995" s="26">
        <v>1324.9663197641198</v>
      </c>
    </row>
    <row r="2996" spans="1:100" x14ac:dyDescent="0.25">
      <c r="A2996">
        <v>6366</v>
      </c>
      <c r="B2996" t="s">
        <v>3242</v>
      </c>
      <c r="C2996" s="26">
        <v>3</v>
      </c>
      <c r="D2996" s="21">
        <v>2.6073896061974708</v>
      </c>
      <c r="E2996" s="21">
        <v>0.7555023163203386</v>
      </c>
      <c r="F2996" s="21">
        <v>-0.42379555606291192</v>
      </c>
      <c r="G2996" s="21">
        <v>-0.24351289475822607</v>
      </c>
      <c r="H2996" s="21">
        <v>0.30414458600142924</v>
      </c>
      <c r="I2996" s="21">
        <v>0</v>
      </c>
      <c r="J2996" s="21">
        <v>18.24867516008575</v>
      </c>
      <c r="K2996" s="21">
        <v>0.30414458600142924</v>
      </c>
      <c r="L2996" s="21">
        <v>-0.99999999999999956</v>
      </c>
      <c r="M2996" s="21">
        <v>-0.99999999999999956</v>
      </c>
      <c r="N2996" s="21">
        <v>6.0828917200285835</v>
      </c>
      <c r="O2996" s="21">
        <v>20.612551871525</v>
      </c>
      <c r="P2996" s="21">
        <v>-4.3103933659690332</v>
      </c>
      <c r="Q2996" s="21">
        <v>-1.7877777968550315</v>
      </c>
      <c r="R2996" s="21">
        <v>-1.0305284618860724</v>
      </c>
      <c r="S2996" s="21">
        <v>0.33333333333333304</v>
      </c>
      <c r="T2996" s="21">
        <v>0.3926408050318107</v>
      </c>
      <c r="U2996" s="21">
        <v>0.51120505362736346</v>
      </c>
      <c r="V2996" s="21">
        <v>-9.6429219783678508E-3</v>
      </c>
      <c r="W2996" s="21">
        <v>36.935667360508425</v>
      </c>
      <c r="X2996" s="21">
        <v>2.4680997067014379</v>
      </c>
      <c r="Y2996" s="21">
        <v>-0.99999999999999956</v>
      </c>
      <c r="Z2996" s="21">
        <v>-0.99999999999999956</v>
      </c>
      <c r="AA2996" s="21">
        <v>58.9026166728449</v>
      </c>
      <c r="AB2996" s="21">
        <v>0.12464942242543357</v>
      </c>
      <c r="AC2996" s="21">
        <v>0.21414277321438813</v>
      </c>
      <c r="AD2996" s="21">
        <v>0.12115735984463027</v>
      </c>
      <c r="AE2996" s="21">
        <v>22.997477774222599</v>
      </c>
      <c r="AF2996" s="21">
        <v>-0.99999999999999956</v>
      </c>
      <c r="AG2996" s="21">
        <v>-0.99999999999999956</v>
      </c>
      <c r="AH2996" s="21">
        <v>-0.99999999999999956</v>
      </c>
      <c r="AI2996" s="21">
        <v>-1.0728171934772886E-2</v>
      </c>
      <c r="AJ2996" s="21">
        <v>-9.6429219783678508E-3</v>
      </c>
      <c r="AK2996" s="21">
        <v>0.17878111216568923</v>
      </c>
      <c r="AL2996" s="21">
        <v>0.19660698924628695</v>
      </c>
      <c r="AM2996" s="21">
        <v>0.1841543219533297</v>
      </c>
      <c r="AN2996" s="21">
        <v>0.20486238658110031</v>
      </c>
      <c r="AO2996" s="21">
        <v>5.4977636096616864</v>
      </c>
      <c r="AP2996" s="21">
        <v>6.1045946107589435</v>
      </c>
      <c r="AQ2996" s="21">
        <v>55.184342520594143</v>
      </c>
      <c r="AR2996" s="21">
        <v>1.2275362700141395</v>
      </c>
      <c r="AS2996" s="21">
        <v>2.7722442927028665</v>
      </c>
      <c r="AT2996" s="21">
        <v>-0.99999999999999956</v>
      </c>
      <c r="AU2996" s="21">
        <v>-0.99999999999999956</v>
      </c>
      <c r="AV2996" s="21">
        <v>-1.2740413566442983</v>
      </c>
      <c r="AW2996" s="21">
        <v>85.619763155128879</v>
      </c>
      <c r="AX2996" s="21">
        <v>84.440907518596617</v>
      </c>
      <c r="AY2996" s="21">
        <v>1.151187497407046E-2</v>
      </c>
      <c r="AZ2996" s="21">
        <v>-1.5263617810871788</v>
      </c>
      <c r="BA2996" s="26">
        <v>1454.4493451148546</v>
      </c>
      <c r="CU2996" t="e">
        <v>#N/A</v>
      </c>
      <c r="CV2996" t="e">
        <v>#N/A</v>
      </c>
    </row>
    <row r="2997" spans="1:100" x14ac:dyDescent="0.25">
      <c r="A2997">
        <v>6367</v>
      </c>
      <c r="B2997" t="s">
        <v>3243</v>
      </c>
      <c r="C2997" s="26">
        <v>3</v>
      </c>
      <c r="D2997" s="21">
        <v>4.2935289694394054</v>
      </c>
      <c r="E2997" s="21">
        <v>-0.17449235545952244</v>
      </c>
      <c r="F2997" s="21">
        <v>0.14799273729528181</v>
      </c>
      <c r="G2997" s="21">
        <v>0.10714268982152461</v>
      </c>
      <c r="H2997" s="21">
        <v>-0.24187241990824498</v>
      </c>
      <c r="I2997" s="21">
        <v>0</v>
      </c>
      <c r="J2997" s="21">
        <v>-14.512345194494692</v>
      </c>
      <c r="K2997" s="21">
        <v>-0.24187241990824498</v>
      </c>
      <c r="L2997" s="21">
        <v>-1.0000000000000002</v>
      </c>
      <c r="M2997" s="21">
        <v>-1.0000000000000002</v>
      </c>
      <c r="N2997" s="21">
        <v>-4.8374483981648977</v>
      </c>
      <c r="O2997" s="21">
        <v>-10.111673535233768</v>
      </c>
      <c r="P2997" s="21">
        <v>-0.69619396420841995</v>
      </c>
      <c r="Q2997" s="21">
        <v>1.9700656100604861</v>
      </c>
      <c r="R2997" s="21">
        <v>0.60078821982232566</v>
      </c>
      <c r="S2997" s="21">
        <v>0.33333333333333348</v>
      </c>
      <c r="T2997" s="21">
        <v>0.24718195139306023</v>
      </c>
      <c r="U2997" s="21">
        <v>-0.10957984292907186</v>
      </c>
      <c r="V2997" s="21">
        <v>-2.363077847225984E-2</v>
      </c>
      <c r="W2997" s="21">
        <v>27.567083329332284</v>
      </c>
      <c r="X2997" s="21">
        <v>0.15613228014451877</v>
      </c>
      <c r="Y2997" s="21">
        <v>-1.0000000000000002</v>
      </c>
      <c r="Z2997" s="21">
        <v>-1.0000000000000002</v>
      </c>
      <c r="AA2997" s="21">
        <v>45.006623182307465</v>
      </c>
      <c r="AB2997" s="21">
        <v>6.9223501383686437E-3</v>
      </c>
      <c r="AC2997" s="21">
        <v>0.17792460798670809</v>
      </c>
      <c r="AD2997" s="21">
        <v>0.15192807453798052</v>
      </c>
      <c r="AE2997" s="21">
        <v>16.838751633152871</v>
      </c>
      <c r="AF2997" s="21">
        <v>-1.0000000000000002</v>
      </c>
      <c r="AG2997" s="21">
        <v>-1.0000000000000002</v>
      </c>
      <c r="AH2997" s="21">
        <v>-1.0000000000000002</v>
      </c>
      <c r="AI2997" s="21">
        <v>-2.8190490000417318E-2</v>
      </c>
      <c r="AJ2997" s="21">
        <v>-2.363077847225984E-2</v>
      </c>
      <c r="AK2997" s="21">
        <v>4.8473017843182503E-2</v>
      </c>
      <c r="AL2997" s="21">
        <v>-3.0852534736709902E-2</v>
      </c>
      <c r="AM2997" s="21">
        <v>0.30985145078199083</v>
      </c>
      <c r="AN2997" s="21">
        <v>-5.0260433743269564E-2</v>
      </c>
      <c r="AO2997" s="21">
        <v>7.9886513587656811</v>
      </c>
      <c r="AP2997" s="21">
        <v>-1.410773517265288</v>
      </c>
      <c r="AQ2997" s="21">
        <v>13.054738134837585</v>
      </c>
      <c r="AR2997" s="21">
        <v>0.44730466332506214</v>
      </c>
      <c r="AS2997" s="21">
        <v>-8.5740139763726048E-2</v>
      </c>
      <c r="AT2997" s="21">
        <v>-1.0000000000000002</v>
      </c>
      <c r="AU2997" s="21">
        <v>-1.0000000000000002</v>
      </c>
      <c r="AV2997" s="21">
        <v>0.70793090964385053</v>
      </c>
      <c r="AW2997" s="21">
        <v>33.484176129808397</v>
      </c>
      <c r="AX2997" s="21">
        <v>30.557288482574066</v>
      </c>
      <c r="AY2997" s="21">
        <v>0.20599761294539348</v>
      </c>
      <c r="AZ2997" s="21">
        <v>-30.170460597169281</v>
      </c>
      <c r="BA2997" s="26">
        <v>1323.6241464404488</v>
      </c>
    </row>
    <row r="2998" spans="1:100" x14ac:dyDescent="0.25">
      <c r="A2998">
        <v>6369</v>
      </c>
      <c r="B2998" t="s">
        <v>3244</v>
      </c>
      <c r="C2998" s="26">
        <v>3</v>
      </c>
      <c r="D2998" s="21">
        <v>3.7032379075614053</v>
      </c>
      <c r="E2998" s="21">
        <v>0</v>
      </c>
      <c r="F2998" s="21">
        <v>-4.1898446340219338E-3</v>
      </c>
      <c r="G2998" s="21">
        <v>-4.1898446340219338E-3</v>
      </c>
      <c r="H2998" s="21">
        <v>0.12361896995163982</v>
      </c>
      <c r="I2998" s="21">
        <v>0</v>
      </c>
      <c r="J2998" s="21">
        <v>7.4171381970983941</v>
      </c>
      <c r="K2998" s="21">
        <v>0.12361896995163982</v>
      </c>
      <c r="L2998" s="21">
        <v>-0.99999999999999833</v>
      </c>
      <c r="M2998" s="21">
        <v>-0.99999999999999833</v>
      </c>
      <c r="N2998" s="21">
        <v>2.4723793990327971</v>
      </c>
      <c r="O2998" s="21">
        <v>11.116186260025781</v>
      </c>
      <c r="P2998" s="21">
        <v>-0.20031321322269277</v>
      </c>
      <c r="Q2998" s="21">
        <v>-5.0094252717095694E-3</v>
      </c>
      <c r="R2998" s="21">
        <v>-1.8273726527539506E-3</v>
      </c>
      <c r="S2998" s="21">
        <v>0.33333333333333293</v>
      </c>
      <c r="T2998" s="21">
        <v>0.30623257435059803</v>
      </c>
      <c r="U2998" s="21">
        <v>-9.5252441285727484E-3</v>
      </c>
      <c r="V2998" s="21">
        <v>0</v>
      </c>
      <c r="W2998" s="21">
        <v>20.256867744148725</v>
      </c>
      <c r="X2998" s="21">
        <v>0.45074520223526532</v>
      </c>
      <c r="Y2998" s="21">
        <v>-0.99999999999999833</v>
      </c>
      <c r="Z2998" s="21">
        <v>-0.99999999999999833</v>
      </c>
      <c r="AA2998" s="21">
        <v>43.858472923492329</v>
      </c>
      <c r="AB2998" s="21">
        <v>-3.6335126953006697E-2</v>
      </c>
      <c r="AC2998" s="21">
        <v>0.27709475612631951</v>
      </c>
      <c r="AD2998" s="21">
        <v>0.23130902186661415</v>
      </c>
      <c r="AE2998" s="21">
        <v>23.603432551996356</v>
      </c>
      <c r="AF2998" s="21">
        <v>-0.99999999999999833</v>
      </c>
      <c r="AG2998" s="21">
        <v>-0.99999999999999833</v>
      </c>
      <c r="AH2998" s="21">
        <v>-0.99999999999999833</v>
      </c>
      <c r="AI2998" s="21">
        <v>0</v>
      </c>
      <c r="AJ2998" s="21">
        <v>0</v>
      </c>
      <c r="AK2998" s="21">
        <v>6.6615250464626172E-2</v>
      </c>
      <c r="AL2998" s="21">
        <v>0.12342926698476492</v>
      </c>
      <c r="AM2998" s="21">
        <v>-9.5344853958269707E-4</v>
      </c>
      <c r="AN2998" s="21">
        <v>0.16078836059878501</v>
      </c>
      <c r="AO2998" s="21">
        <v>0.30924003883356299</v>
      </c>
      <c r="AP2998" s="21">
        <v>4.6368553498934491</v>
      </c>
      <c r="AQ2998" s="21">
        <v>27.674005941247113</v>
      </c>
      <c r="AR2998" s="21">
        <v>0.63004066355535848</v>
      </c>
      <c r="AS2998" s="21">
        <v>0.57436417218690516</v>
      </c>
      <c r="AT2998" s="21">
        <v>-0.99999999999999833</v>
      </c>
      <c r="AU2998" s="21">
        <v>-0.99999999999999833</v>
      </c>
      <c r="AV2998" s="21">
        <v>-6.0172172867758843E-3</v>
      </c>
      <c r="AW2998" s="21">
        <v>59.611514533411508</v>
      </c>
      <c r="AX2998" s="21">
        <v>59.611514533411508</v>
      </c>
      <c r="AY2998" s="21">
        <v>7.1587515260395404E-2</v>
      </c>
      <c r="AZ2998" s="21">
        <v>13.857432451035127</v>
      </c>
      <c r="BA2998" s="26">
        <v>1431.7415912515696</v>
      </c>
    </row>
    <row r="2999" spans="1:100" x14ac:dyDescent="0.25">
      <c r="A2999">
        <v>6371</v>
      </c>
      <c r="B2999" t="s">
        <v>3245</v>
      </c>
      <c r="C2999" s="26">
        <v>3</v>
      </c>
      <c r="D2999" s="21">
        <v>4.9371065157576632</v>
      </c>
      <c r="E2999" s="21">
        <v>-1.6142243536116797E-2</v>
      </c>
      <c r="F2999" s="21">
        <v>1.1412595246047957E-3</v>
      </c>
      <c r="G2999" s="21">
        <v>1.1412595246047957E-3</v>
      </c>
      <c r="H2999" s="21">
        <v>-0.18975686848281895</v>
      </c>
      <c r="I2999" s="21">
        <v>0</v>
      </c>
      <c r="J2999" s="21">
        <v>-11.385412108969136</v>
      </c>
      <c r="K2999" s="21">
        <v>-0.18975686848281895</v>
      </c>
      <c r="L2999" s="21">
        <v>-1.0000000000000004</v>
      </c>
      <c r="M2999" s="21">
        <v>-1.0000000000000004</v>
      </c>
      <c r="N2999" s="21">
        <v>-3.7951373696563788</v>
      </c>
      <c r="O2999" s="21">
        <v>-6.4471643336868674</v>
      </c>
      <c r="P2999" s="21">
        <v>-0.8858477989276754</v>
      </c>
      <c r="Q2999" s="21">
        <v>-0.11578050912959756</v>
      </c>
      <c r="R2999" s="21">
        <v>-8.3503785345565892E-2</v>
      </c>
      <c r="S2999" s="21">
        <v>0.33333333333333331</v>
      </c>
      <c r="T2999" s="21">
        <v>0.41046421940978001</v>
      </c>
      <c r="U2999" s="21">
        <v>0.27751409775795938</v>
      </c>
      <c r="V2999" s="21">
        <v>-0.11894634435205756</v>
      </c>
      <c r="W2999" s="21">
        <v>43.68488698527338</v>
      </c>
      <c r="X2999" s="21">
        <v>1.3896697149754096</v>
      </c>
      <c r="Y2999" s="21">
        <v>-1.0000000000000004</v>
      </c>
      <c r="Z2999" s="21">
        <v>-1.0000000000000004</v>
      </c>
      <c r="AA2999" s="21">
        <v>56.664985932316512</v>
      </c>
      <c r="AB2999" s="21">
        <v>0.27644902920967063</v>
      </c>
      <c r="AC2999" s="21">
        <v>-0.26353589871739375</v>
      </c>
      <c r="AD2999" s="21">
        <v>0.24835892415549746</v>
      </c>
      <c r="AE2999" s="21">
        <v>13.063602732388713</v>
      </c>
      <c r="AF2999" s="21">
        <v>-1.0000000000000004</v>
      </c>
      <c r="AG2999" s="21">
        <v>-1.0000000000000004</v>
      </c>
      <c r="AH2999" s="21">
        <v>-1.0000000000000004</v>
      </c>
      <c r="AI2999" s="21">
        <v>0</v>
      </c>
      <c r="AJ2999" s="21">
        <v>-0.11894634435205756</v>
      </c>
      <c r="AK2999" s="21">
        <v>-8.818741085649319E-3</v>
      </c>
      <c r="AL2999" s="21">
        <v>-5.1733423870287717E-2</v>
      </c>
      <c r="AM2999" s="21">
        <v>-2.8323820296906766E-2</v>
      </c>
      <c r="AN2999" s="21">
        <v>-0.15005844679610278</v>
      </c>
      <c r="AO2999" s="21">
        <v>-0.752189212850916</v>
      </c>
      <c r="AP2999" s="21">
        <v>-4.0101282892540082</v>
      </c>
      <c r="AQ2999" s="21">
        <v>32.299474876304231</v>
      </c>
      <c r="AR2999" s="21">
        <v>0.90236530614901556</v>
      </c>
      <c r="AS2999" s="21">
        <v>1.1999128464925912</v>
      </c>
      <c r="AT2999" s="21">
        <v>-1.0000000000000004</v>
      </c>
      <c r="AU2999" s="21">
        <v>-1.0000000000000004</v>
      </c>
      <c r="AV2999" s="21">
        <v>-8.2362525820961124E-2</v>
      </c>
      <c r="AW2999" s="21">
        <v>46.207693309375614</v>
      </c>
      <c r="AX2999" s="21">
        <v>34.313058874169847</v>
      </c>
      <c r="AY2999" s="21">
        <v>0.25499543996332874</v>
      </c>
      <c r="AZ2999" s="21">
        <v>11.244348382825118</v>
      </c>
      <c r="BA2999" s="26">
        <v>1390.4355409371369</v>
      </c>
    </row>
    <row r="3000" spans="1:100" x14ac:dyDescent="0.25">
      <c r="A3000">
        <v>6372</v>
      </c>
      <c r="B3000" t="s">
        <v>3246</v>
      </c>
      <c r="C3000" s="26">
        <v>1</v>
      </c>
      <c r="D3000" s="21">
        <v>3.6780808625294901</v>
      </c>
      <c r="E3000" s="21">
        <v>2.1757476414710399E-2</v>
      </c>
      <c r="F3000" s="21">
        <v>5.7515663270048999E-2</v>
      </c>
      <c r="G3000" s="21">
        <v>6.3638324821297304E-2</v>
      </c>
      <c r="H3000" s="21">
        <v>4.4731895715573101E-2</v>
      </c>
      <c r="I3000" s="21">
        <v>0</v>
      </c>
      <c r="J3000" s="21">
        <v>2.6839137429343798</v>
      </c>
      <c r="K3000" s="21">
        <v>4.4731895715573101E-2</v>
      </c>
      <c r="L3000" s="21">
        <v>-1</v>
      </c>
      <c r="M3000" s="21">
        <v>-1</v>
      </c>
      <c r="N3000" s="21">
        <v>0.894637914311463</v>
      </c>
      <c r="O3000" s="21">
        <v>6.42563293028517</v>
      </c>
      <c r="P3000" s="21">
        <v>8.4867148022695807E-2</v>
      </c>
      <c r="Q3000" s="21">
        <v>0.153507344323627</v>
      </c>
      <c r="R3000" s="21">
        <v>5.0277871893111802E-2</v>
      </c>
      <c r="S3000" s="21">
        <v>0.32916601326620298</v>
      </c>
      <c r="T3000" s="21">
        <v>0.23975694309620599</v>
      </c>
      <c r="U3000" s="21">
        <v>4.00147922229208E-2</v>
      </c>
      <c r="V3000" s="21">
        <v>-3.2092616958779002E-3</v>
      </c>
      <c r="W3000" s="21">
        <v>22.4398636469551</v>
      </c>
      <c r="X3000" s="21">
        <v>0.57887640222380699</v>
      </c>
      <c r="Y3000" s="21">
        <v>-1</v>
      </c>
      <c r="Z3000" s="21">
        <v>-1</v>
      </c>
      <c r="AA3000" s="21">
        <v>33.0321732872819</v>
      </c>
      <c r="AB3000" s="21">
        <v>0.100272451404467</v>
      </c>
      <c r="AC3000" s="21">
        <v>4.1627991656747201E-2</v>
      </c>
      <c r="AD3000" s="21">
        <v>6.8940192307458195E-2</v>
      </c>
      <c r="AE3000" s="21">
        <v>10.542031768433599</v>
      </c>
      <c r="AF3000" s="21">
        <v>-1</v>
      </c>
      <c r="AG3000" s="21">
        <v>-1</v>
      </c>
      <c r="AH3000" s="21">
        <v>-1</v>
      </c>
      <c r="AI3000" s="21">
        <v>-6.4806894010443399E-4</v>
      </c>
      <c r="AJ3000" s="21">
        <v>-3.2092616958779002E-3</v>
      </c>
      <c r="AK3000" s="21">
        <v>0.108545496552842</v>
      </c>
      <c r="AL3000" s="21">
        <v>6.3541779719447203E-2</v>
      </c>
      <c r="AM3000" s="21">
        <v>0.14516971361987499</v>
      </c>
      <c r="AN3000" s="21">
        <v>6.2411759814733403E-2</v>
      </c>
      <c r="AO3000" s="21">
        <v>4.1719703232610899</v>
      </c>
      <c r="AP3000" s="21">
        <v>1.87800289396557</v>
      </c>
      <c r="AQ3000" s="21">
        <v>25.123777389889501</v>
      </c>
      <c r="AR3000" s="21">
        <v>0.60572848688945202</v>
      </c>
      <c r="AS3000" s="21">
        <v>0.62360829793938</v>
      </c>
      <c r="AT3000" s="21">
        <v>-1</v>
      </c>
      <c r="AU3000" s="21">
        <v>-1</v>
      </c>
      <c r="AV3000" s="21">
        <v>0.113916196714409</v>
      </c>
      <c r="AW3000" s="21">
        <v>41.335809111532598</v>
      </c>
      <c r="AX3000" s="21">
        <v>41.001921563142801</v>
      </c>
      <c r="AY3000" s="21">
        <v>9.6368259759583505E-2</v>
      </c>
      <c r="AZ3000" s="21">
        <v>-14.145392237927799</v>
      </c>
      <c r="BA3000" s="26">
        <v>1350</v>
      </c>
    </row>
    <row r="3001" spans="1:100" x14ac:dyDescent="0.25">
      <c r="A3001">
        <v>6373</v>
      </c>
      <c r="B3001" t="s">
        <v>3247</v>
      </c>
      <c r="C3001" s="26">
        <v>3</v>
      </c>
      <c r="D3001" s="21">
        <v>4.4278656151424434</v>
      </c>
      <c r="E3001" s="21">
        <v>-0.18462577787753065</v>
      </c>
      <c r="F3001" s="21">
        <v>5.5143265843630218E-2</v>
      </c>
      <c r="G3001" s="21">
        <v>-1.6750110203790802E-2</v>
      </c>
      <c r="H3001" s="21">
        <v>-6.1793545419955118E-2</v>
      </c>
      <c r="I3001" s="21">
        <v>0</v>
      </c>
      <c r="J3001" s="21">
        <v>-3.707612725197297</v>
      </c>
      <c r="K3001" s="21">
        <v>-6.1793545419955118E-2</v>
      </c>
      <c r="L3001" s="21">
        <v>-1.0000000000000007</v>
      </c>
      <c r="M3001" s="21">
        <v>-1.0000000000000007</v>
      </c>
      <c r="N3001" s="21">
        <v>-1.235870908399102</v>
      </c>
      <c r="O3001" s="21">
        <v>0.70350277974134734</v>
      </c>
      <c r="P3001" s="21">
        <v>-4.4093359900355331</v>
      </c>
      <c r="Q3001" s="21">
        <v>-1.4594093641619974</v>
      </c>
      <c r="R3001" s="21">
        <v>-1.0395128475858264</v>
      </c>
      <c r="S3001" s="21">
        <v>0.33333333333333331</v>
      </c>
      <c r="T3001" s="21">
        <v>0.23918262465970336</v>
      </c>
      <c r="U3001" s="21">
        <v>3.4612084507652054E-2</v>
      </c>
      <c r="V3001" s="21">
        <v>-5.3562702468351271E-2</v>
      </c>
      <c r="W3001" s="21">
        <v>24.614355418091709</v>
      </c>
      <c r="X3001" s="21">
        <v>0.3572309179598625</v>
      </c>
      <c r="Y3001" s="21">
        <v>-1.0000000000000007</v>
      </c>
      <c r="Z3001" s="21">
        <v>-1.0000000000000007</v>
      </c>
      <c r="AA3001" s="21">
        <v>21.638252388302156</v>
      </c>
      <c r="AB3001" s="21">
        <v>0.10465783727330588</v>
      </c>
      <c r="AC3001" s="21">
        <v>2.1417315171829508E-2</v>
      </c>
      <c r="AD3001" s="21">
        <v>-0.16480695608920981</v>
      </c>
      <c r="AE3001" s="21">
        <v>-1.9365901822037159</v>
      </c>
      <c r="AF3001" s="21">
        <v>-1.0000000000000007</v>
      </c>
      <c r="AG3001" s="21">
        <v>-1.0000000000000007</v>
      </c>
      <c r="AH3001" s="21">
        <v>-1.0000000000000007</v>
      </c>
      <c r="AI3001" s="21">
        <v>-6.542026554506955E-2</v>
      </c>
      <c r="AJ3001" s="21">
        <v>-5.3562702468351271E-2</v>
      </c>
      <c r="AK3001" s="21">
        <v>7.3033177512374162E-2</v>
      </c>
      <c r="AL3001" s="21">
        <v>8.6338662525561868E-2</v>
      </c>
      <c r="AM3001" s="21">
        <v>6.6385876266735602E-2</v>
      </c>
      <c r="AN3001" s="21">
        <v>0.22651040514116108</v>
      </c>
      <c r="AO3001" s="21">
        <v>2.0248127942302609</v>
      </c>
      <c r="AP3001" s="21">
        <v>6.0944534411568343</v>
      </c>
      <c r="AQ3001" s="21">
        <v>20.906742692894404</v>
      </c>
      <c r="AR3001" s="21">
        <v>0.55356534003233737</v>
      </c>
      <c r="AS3001" s="21">
        <v>0.29543737253990765</v>
      </c>
      <c r="AT3001" s="21">
        <v>-1.0000000000000007</v>
      </c>
      <c r="AU3001" s="21">
        <v>-1.0000000000000007</v>
      </c>
      <c r="AV3001" s="21">
        <v>-1.0562629577896179</v>
      </c>
      <c r="AW3001" s="21">
        <v>28.436208609200342</v>
      </c>
      <c r="AX3001" s="21">
        <v>21.771533051463823</v>
      </c>
      <c r="AY3001" s="21">
        <v>-0.10987273670997347</v>
      </c>
      <c r="AZ3001" s="21">
        <v>-51.069428337247523</v>
      </c>
      <c r="BA3001" s="26">
        <v>1313.4981088986547</v>
      </c>
    </row>
    <row r="3002" spans="1:100" x14ac:dyDescent="0.25">
      <c r="A3002">
        <v>6374</v>
      </c>
      <c r="B3002" t="s">
        <v>3248</v>
      </c>
      <c r="C3002" s="26">
        <v>3</v>
      </c>
      <c r="D3002" s="21">
        <v>3.8209688456096913</v>
      </c>
      <c r="E3002" s="21">
        <v>-2.4285876231976315E-2</v>
      </c>
      <c r="F3002" s="21">
        <v>0.38336334701520131</v>
      </c>
      <c r="G3002" s="21">
        <v>0.38336334701520131</v>
      </c>
      <c r="H3002" s="21">
        <v>-7.1685409320833117E-3</v>
      </c>
      <c r="I3002" s="21">
        <v>0</v>
      </c>
      <c r="J3002" s="21">
        <v>-0.43011245592500102</v>
      </c>
      <c r="K3002" s="21">
        <v>-7.1685409320833117E-3</v>
      </c>
      <c r="L3002" s="21">
        <v>-0.99999999999999956</v>
      </c>
      <c r="M3002" s="21">
        <v>-0.99999999999999956</v>
      </c>
      <c r="N3002" s="21">
        <v>-0.14337081864166595</v>
      </c>
      <c r="O3002" s="21">
        <v>3.7742197366998935</v>
      </c>
      <c r="P3002" s="21">
        <v>-1.7553691159180304E-2</v>
      </c>
      <c r="Q3002" s="21">
        <v>0.63493337369489966</v>
      </c>
      <c r="R3002" s="21">
        <v>0.17751787123233348</v>
      </c>
      <c r="S3002" s="21">
        <v>0.33333333333333315</v>
      </c>
      <c r="T3002" s="21">
        <v>0.19013117325043777</v>
      </c>
      <c r="U3002" s="21">
        <v>-7.7642647865461364E-2</v>
      </c>
      <c r="V3002" s="21">
        <v>0</v>
      </c>
      <c r="W3002" s="21">
        <v>18.119615986015717</v>
      </c>
      <c r="X3002" s="21">
        <v>6.9933896536936463E-2</v>
      </c>
      <c r="Y3002" s="21">
        <v>-0.99999999999999956</v>
      </c>
      <c r="Z3002" s="21">
        <v>-0.99999999999999956</v>
      </c>
      <c r="AA3002" s="21">
        <v>13.375867693703828</v>
      </c>
      <c r="AB3002" s="21">
        <v>0.11382607028159161</v>
      </c>
      <c r="AC3002" s="21">
        <v>-6.7610685164881099E-2</v>
      </c>
      <c r="AD3002" s="21">
        <v>-0.14464070838759488</v>
      </c>
      <c r="AE3002" s="21">
        <v>-4.9212661635442139</v>
      </c>
      <c r="AF3002" s="21">
        <v>-0.99999999999999956</v>
      </c>
      <c r="AG3002" s="21">
        <v>-0.99999999999999956</v>
      </c>
      <c r="AH3002" s="21">
        <v>-0.99999999999999956</v>
      </c>
      <c r="AI3002" s="21">
        <v>-1.311318514151746E-2</v>
      </c>
      <c r="AJ3002" s="21">
        <v>0</v>
      </c>
      <c r="AK3002" s="21">
        <v>0.34875002428110591</v>
      </c>
      <c r="AL3002" s="21">
        <v>0.11000419915721456</v>
      </c>
      <c r="AM3002" s="21">
        <v>0.19433313213596992</v>
      </c>
      <c r="AN3002" s="21">
        <v>0.10768126922985506</v>
      </c>
      <c r="AO3002" s="21">
        <v>6.6020784248047759</v>
      </c>
      <c r="AP3002" s="21">
        <v>3.2420527265324495</v>
      </c>
      <c r="AQ3002" s="21">
        <v>17.689503530090718</v>
      </c>
      <c r="AR3002" s="21">
        <v>0.44582185871830959</v>
      </c>
      <c r="AS3002" s="21">
        <v>6.2765355604853218E-2</v>
      </c>
      <c r="AT3002" s="21">
        <v>-0.99999999999999956</v>
      </c>
      <c r="AU3002" s="21">
        <v>-0.99999999999999956</v>
      </c>
      <c r="AV3002" s="21">
        <v>0.56088121824753479</v>
      </c>
      <c r="AW3002" s="21">
        <v>20.392140156936172</v>
      </c>
      <c r="AX3002" s="21">
        <v>20.129876454105823</v>
      </c>
      <c r="AY3002" s="21">
        <v>0.21270314204784546</v>
      </c>
      <c r="AZ3002" s="21">
        <v>-10.017002271881404</v>
      </c>
      <c r="BA3002" s="26">
        <v>1329.5530399345653</v>
      </c>
    </row>
    <row r="3003" spans="1:100" x14ac:dyDescent="0.25">
      <c r="A3003">
        <v>6375</v>
      </c>
      <c r="B3003" t="s">
        <v>3249</v>
      </c>
      <c r="C3003" s="26">
        <v>3</v>
      </c>
      <c r="D3003" s="21">
        <v>4.700557035614052</v>
      </c>
      <c r="E3003" s="21">
        <v>2.9666507044210843E-3</v>
      </c>
      <c r="F3003" s="21">
        <v>-3.4722273757865463E-2</v>
      </c>
      <c r="G3003" s="21">
        <v>-3.4722273757865463E-2</v>
      </c>
      <c r="H3003" s="21">
        <v>0.1827964588664816</v>
      </c>
      <c r="I3003" s="21">
        <v>0</v>
      </c>
      <c r="J3003" s="21">
        <v>10.967787531988895</v>
      </c>
      <c r="K3003" s="21">
        <v>0.1827964588664816</v>
      </c>
      <c r="L3003" s="21">
        <v>-1.0000000000000016</v>
      </c>
      <c r="M3003" s="21">
        <v>-1.0000000000000016</v>
      </c>
      <c r="N3003" s="21">
        <v>3.6559291773296323</v>
      </c>
      <c r="O3003" s="21">
        <v>15.633622293845079</v>
      </c>
      <c r="P3003" s="21">
        <v>5.5545688184403894E-4</v>
      </c>
      <c r="Q3003" s="21">
        <v>0.21747577855721012</v>
      </c>
      <c r="R3003" s="21">
        <v>-3.101685905017515E-2</v>
      </c>
      <c r="S3003" s="21">
        <v>0.3333333333333337</v>
      </c>
      <c r="T3003" s="21">
        <v>0.19644160946877542</v>
      </c>
      <c r="U3003" s="21">
        <v>-0.10585463377129758</v>
      </c>
      <c r="V3003" s="21">
        <v>0</v>
      </c>
      <c r="W3003" s="21">
        <v>9.6449540065731991</v>
      </c>
      <c r="X3003" s="21">
        <v>-0.22392910575437333</v>
      </c>
      <c r="Y3003" s="21">
        <v>-1.0000000000000016</v>
      </c>
      <c r="Z3003" s="21">
        <v>-1.0000000000000016</v>
      </c>
      <c r="AA3003" s="21">
        <v>35.174362956870425</v>
      </c>
      <c r="AB3003" s="21">
        <v>0.40211083575946405</v>
      </c>
      <c r="AC3003" s="21">
        <v>3.6517358799899279E-2</v>
      </c>
      <c r="AD3003" s="21">
        <v>7.2580321627584723E-2</v>
      </c>
      <c r="AE3003" s="21">
        <v>25.560425809347397</v>
      </c>
      <c r="AF3003" s="21">
        <v>-1.0000000000000016</v>
      </c>
      <c r="AG3003" s="21">
        <v>-1.0000000000000016</v>
      </c>
      <c r="AH3003" s="21">
        <v>-1.0000000000000016</v>
      </c>
      <c r="AI3003" s="21">
        <v>5.9696554447712658E-3</v>
      </c>
      <c r="AJ3003" s="21">
        <v>0</v>
      </c>
      <c r="AK3003" s="21">
        <v>-0.14947923348623801</v>
      </c>
      <c r="AL3003" s="21">
        <v>0.18612320437322977</v>
      </c>
      <c r="AM3003" s="21">
        <v>0.22787330316600435</v>
      </c>
      <c r="AN3003" s="21">
        <v>8.4950004505578686E-2</v>
      </c>
      <c r="AO3003" s="21">
        <v>4.9494364117189171</v>
      </c>
      <c r="AP3003" s="21">
        <v>3.0543661345056163</v>
      </c>
      <c r="AQ3003" s="21">
        <v>20.612741538562105</v>
      </c>
      <c r="AR3003" s="21">
        <v>0.42392030903081146</v>
      </c>
      <c r="AS3003" s="21">
        <v>-4.1132646887891804E-2</v>
      </c>
      <c r="AT3003" s="21">
        <v>-1.0000000000000016</v>
      </c>
      <c r="AU3003" s="21">
        <v>-1.0000000000000016</v>
      </c>
      <c r="AV3003" s="21">
        <v>-6.5739132808040668E-2</v>
      </c>
      <c r="AW3003" s="21">
        <v>53.862351385221132</v>
      </c>
      <c r="AX3003" s="21">
        <v>53.981744494116555</v>
      </c>
      <c r="AY3003" s="21">
        <v>0.12308274021382168</v>
      </c>
      <c r="AZ3003" s="21">
        <v>-9.6681039969475187</v>
      </c>
      <c r="BA3003" s="26">
        <v>1356.9438854141592</v>
      </c>
    </row>
    <row r="3004" spans="1:100" x14ac:dyDescent="0.25">
      <c r="A3004">
        <v>6376</v>
      </c>
      <c r="B3004" t="s">
        <v>3250</v>
      </c>
      <c r="C3004" s="26">
        <v>3</v>
      </c>
      <c r="D3004" s="21">
        <v>5.3806492651150277</v>
      </c>
      <c r="E3004" s="21">
        <v>6.9133921273529519E-2</v>
      </c>
      <c r="F3004" s="21">
        <v>-0.14459776330035284</v>
      </c>
      <c r="G3004" s="21">
        <v>-0.14459776330035284</v>
      </c>
      <c r="H3004" s="21">
        <v>0.20785399765475476</v>
      </c>
      <c r="I3004" s="21">
        <v>0</v>
      </c>
      <c r="J3004" s="21">
        <v>12.471239859285289</v>
      </c>
      <c r="K3004" s="21">
        <v>0.20785399765475476</v>
      </c>
      <c r="L3004" s="21">
        <v>-1.0000000000000013</v>
      </c>
      <c r="M3004" s="21">
        <v>-1.0000000000000013</v>
      </c>
      <c r="N3004" s="21">
        <v>4.1570799530950948</v>
      </c>
      <c r="O3004" s="21">
        <v>17.707291361099966</v>
      </c>
      <c r="P3004" s="21">
        <v>-3.1963696115018599E-2</v>
      </c>
      <c r="Q3004" s="21">
        <v>-5.5976819292113147</v>
      </c>
      <c r="R3004" s="21">
        <v>-1.8331490165838771</v>
      </c>
      <c r="S3004" s="21">
        <v>0.33333333333333365</v>
      </c>
      <c r="T3004" s="21">
        <v>0.31580808066462546</v>
      </c>
      <c r="U3004" s="21">
        <v>6.0173328727318842E-2</v>
      </c>
      <c r="V3004" s="21">
        <v>0</v>
      </c>
      <c r="W3004" s="21">
        <v>20.058429802820942</v>
      </c>
      <c r="X3004" s="21">
        <v>0.65794905233534717</v>
      </c>
      <c r="Y3004" s="21">
        <v>-1.0000000000000013</v>
      </c>
      <c r="Z3004" s="21">
        <v>-1.0000000000000013</v>
      </c>
      <c r="AA3004" s="21">
        <v>14.576466548552347</v>
      </c>
      <c r="AB3004" s="21">
        <v>-0.12421795985313565</v>
      </c>
      <c r="AC3004" s="21">
        <v>-0.1315939631615044</v>
      </c>
      <c r="AD3004" s="21">
        <v>0.18283563826094595</v>
      </c>
      <c r="AE3004" s="21">
        <v>-3.6488142376847095</v>
      </c>
      <c r="AF3004" s="21">
        <v>-1.0000000000000013</v>
      </c>
      <c r="AG3004" s="21">
        <v>-1.0000000000000013</v>
      </c>
      <c r="AH3004" s="21">
        <v>-1.0000000000000013</v>
      </c>
      <c r="AI3004" s="21">
        <v>-2.7761355713922013E-2</v>
      </c>
      <c r="AJ3004" s="21">
        <v>0</v>
      </c>
      <c r="AK3004" s="21">
        <v>0.12273527692083741</v>
      </c>
      <c r="AL3004" s="21">
        <v>0.21664755749191331</v>
      </c>
      <c r="AM3004" s="21">
        <v>-9.8680121560113854E-2</v>
      </c>
      <c r="AN3004" s="21">
        <v>-5.3021856521481975E-3</v>
      </c>
      <c r="AO3004" s="21">
        <v>-1.8533266543986586</v>
      </c>
      <c r="AP3004" s="21">
        <v>0.95068314615586147</v>
      </c>
      <c r="AQ3004" s="21">
        <v>32.529669662106208</v>
      </c>
      <c r="AR3004" s="21">
        <v>0.70931474272527828</v>
      </c>
      <c r="AS3004" s="21">
        <v>0.86580304999010227</v>
      </c>
      <c r="AT3004" s="21">
        <v>-1.0000000000000013</v>
      </c>
      <c r="AU3004" s="21">
        <v>-1.0000000000000013</v>
      </c>
      <c r="AV3004" s="21">
        <v>-1.9777467798842301</v>
      </c>
      <c r="AW3004" s="21">
        <v>33.234441055808162</v>
      </c>
      <c r="AX3004" s="21">
        <v>32.679213941529724</v>
      </c>
      <c r="AY3004" s="21">
        <v>5.9483085639181248E-2</v>
      </c>
      <c r="AZ3004" s="21">
        <v>-18.079661880454985</v>
      </c>
      <c r="BA3004" s="26">
        <v>1348.7998740889179</v>
      </c>
    </row>
    <row r="3005" spans="1:100" x14ac:dyDescent="0.25">
      <c r="A3005">
        <v>6377</v>
      </c>
      <c r="B3005" t="s">
        <v>3251</v>
      </c>
      <c r="C3005" s="26">
        <v>3</v>
      </c>
      <c r="D3005" s="21">
        <v>-0.55357496969522735</v>
      </c>
      <c r="E3005" s="21">
        <v>0</v>
      </c>
      <c r="F3005" s="21">
        <v>0.23771498091057647</v>
      </c>
      <c r="G3005" s="21">
        <v>0.23771498091057647</v>
      </c>
      <c r="H3005" s="21">
        <v>0.10009079971318678</v>
      </c>
      <c r="I3005" s="21">
        <v>0</v>
      </c>
      <c r="J3005" s="21">
        <v>6.0054479827912077</v>
      </c>
      <c r="K3005" s="21">
        <v>0.10009079971318678</v>
      </c>
      <c r="L3005" s="21">
        <v>-0.99999999999999922</v>
      </c>
      <c r="M3005" s="21">
        <v>-0.99999999999999922</v>
      </c>
      <c r="N3005" s="21">
        <v>2.0018159942637359</v>
      </c>
      <c r="O3005" s="21">
        <v>5.6895879940065539</v>
      </c>
      <c r="P3005" s="21">
        <v>1.3994692889267424</v>
      </c>
      <c r="Q3005" s="21">
        <v>-3.8033824694956504</v>
      </c>
      <c r="R3005" s="21">
        <v>-1.0852808800233271</v>
      </c>
      <c r="S3005" s="21">
        <v>0.33333333333333326</v>
      </c>
      <c r="T3005" s="21">
        <v>0.37591144796336351</v>
      </c>
      <c r="U3005" s="21">
        <v>0.27784780157925426</v>
      </c>
      <c r="V3005" s="21">
        <v>1.2145615911259504E-2</v>
      </c>
      <c r="W3005" s="21">
        <v>35.96589596296095</v>
      </c>
      <c r="X3005" s="21">
        <v>1.8359969979981146</v>
      </c>
      <c r="Y3005" s="21">
        <v>-0.99999999999999922</v>
      </c>
      <c r="Z3005" s="21">
        <v>-0.99999999999999922</v>
      </c>
      <c r="AA3005" s="21">
        <v>77.603327735643148</v>
      </c>
      <c r="AB3005" s="21">
        <v>0.33061690799964355</v>
      </c>
      <c r="AC3005" s="21">
        <v>-4.7718722548471516E-2</v>
      </c>
      <c r="AD3005" s="21">
        <v>0.57155606760293898</v>
      </c>
      <c r="AE3005" s="21">
        <v>42.722712652705546</v>
      </c>
      <c r="AF3005" s="21">
        <v>-0.99999999999999922</v>
      </c>
      <c r="AG3005" s="21">
        <v>-0.99999999999999922</v>
      </c>
      <c r="AH3005" s="21">
        <v>-0.99999999999999922</v>
      </c>
      <c r="AI3005" s="21">
        <v>-1.6587704065327794E-2</v>
      </c>
      <c r="AJ3005" s="21">
        <v>1.2145615911259504E-2</v>
      </c>
      <c r="AK3005" s="21">
        <v>-0.23835389026716325</v>
      </c>
      <c r="AL3005" s="21">
        <v>-0.1077468657548038</v>
      </c>
      <c r="AM3005" s="21">
        <v>0.60907053005254652</v>
      </c>
      <c r="AN3005" s="21">
        <v>-0.20605994165607333</v>
      </c>
      <c r="AO3005" s="21">
        <v>14.034993799977846</v>
      </c>
      <c r="AP3005" s="21">
        <v>-5.6902328701758513</v>
      </c>
      <c r="AQ3005" s="21">
        <v>41.971343945752153</v>
      </c>
      <c r="AR3005" s="21">
        <v>0.99923819878721032</v>
      </c>
      <c r="AS3005" s="21">
        <v>1.9360877977113007</v>
      </c>
      <c r="AT3005" s="21">
        <v>-0.99999999999999922</v>
      </c>
      <c r="AU3005" s="21">
        <v>-0.99999999999999922</v>
      </c>
      <c r="AV3005" s="21">
        <v>-0.84756589911275038</v>
      </c>
      <c r="AW3005" s="21">
        <v>77.602682859473916</v>
      </c>
      <c r="AX3005" s="21">
        <v>78.485490369293288</v>
      </c>
      <c r="AY3005" s="21">
        <v>0.12048225982743277</v>
      </c>
      <c r="AZ3005" s="21">
        <v>-0.16768369643399975</v>
      </c>
      <c r="BA3005" s="26">
        <v>1431.3796121416624</v>
      </c>
    </row>
    <row r="3006" spans="1:100" x14ac:dyDescent="0.25">
      <c r="A3006">
        <v>6378</v>
      </c>
      <c r="B3006" t="s">
        <v>3252</v>
      </c>
      <c r="C3006" s="26">
        <v>3</v>
      </c>
      <c r="D3006" s="21">
        <v>5.3898266733173603</v>
      </c>
      <c r="E3006" s="21">
        <v>0.20308406418933184</v>
      </c>
      <c r="F3006" s="21">
        <v>-0.10701692505556668</v>
      </c>
      <c r="G3006" s="21">
        <v>-6.999285896547848E-2</v>
      </c>
      <c r="H3006" s="21">
        <v>9.1364506889061406E-2</v>
      </c>
      <c r="I3006" s="21">
        <v>0</v>
      </c>
      <c r="J3006" s="21">
        <v>5.4818704133436871</v>
      </c>
      <c r="K3006" s="21">
        <v>9.1364506889061406E-2</v>
      </c>
      <c r="L3006" s="21">
        <v>-0.99999999999999956</v>
      </c>
      <c r="M3006" s="21">
        <v>-0.99999999999999956</v>
      </c>
      <c r="N3006" s="21">
        <v>1.8272901377812287</v>
      </c>
      <c r="O3006" s="21">
        <v>10.801704227695563</v>
      </c>
      <c r="P3006" s="21">
        <v>-0.6871976991077936</v>
      </c>
      <c r="Q3006" s="21">
        <v>-2.4943920739586662</v>
      </c>
      <c r="R3006" s="21">
        <v>-0.92017766078374086</v>
      </c>
      <c r="S3006" s="21">
        <v>0.32969372415574949</v>
      </c>
      <c r="T3006" s="21">
        <v>0.35097601567007419</v>
      </c>
      <c r="U3006" s="21">
        <v>0.3690330413075546</v>
      </c>
      <c r="V3006" s="21">
        <v>0</v>
      </c>
      <c r="W3006" s="21">
        <v>38.333530969772674</v>
      </c>
      <c r="X3006" s="21">
        <v>2.0830800805037222</v>
      </c>
      <c r="Y3006" s="21">
        <v>-0.99999999999999956</v>
      </c>
      <c r="Z3006" s="21">
        <v>-0.99999999999999956</v>
      </c>
      <c r="AA3006" s="21">
        <v>52.221633749768827</v>
      </c>
      <c r="AB3006" s="21">
        <v>9.6069315702567201E-2</v>
      </c>
      <c r="AC3006" s="21">
        <v>0.273776344875996</v>
      </c>
      <c r="AD3006" s="21">
        <v>-7.368005176296534E-2</v>
      </c>
      <c r="AE3006" s="21">
        <v>14.808280440779898</v>
      </c>
      <c r="AF3006" s="21">
        <v>-0.99999999999999956</v>
      </c>
      <c r="AG3006" s="21">
        <v>-0.99999999999999956</v>
      </c>
      <c r="AH3006" s="21">
        <v>-0.99999999999999956</v>
      </c>
      <c r="AI3006" s="21">
        <v>-7.16068588411753E-3</v>
      </c>
      <c r="AJ3006" s="21">
        <v>0</v>
      </c>
      <c r="AK3006" s="21">
        <v>-4.0283837634506998E-2</v>
      </c>
      <c r="AL3006" s="21">
        <v>-0.20086901997229822</v>
      </c>
      <c r="AM3006" s="21">
        <v>0.25543923735851159</v>
      </c>
      <c r="AN3006" s="21">
        <v>0.13916229527424251</v>
      </c>
      <c r="AO3006" s="21">
        <v>6.1845617457902557</v>
      </c>
      <c r="AP3006" s="21">
        <v>2.4747122819945684</v>
      </c>
      <c r="AQ3006" s="21">
        <v>43.815401383116338</v>
      </c>
      <c r="AR3006" s="21">
        <v>1.0497027811333779</v>
      </c>
      <c r="AS3006" s="21">
        <v>2.1744445873927827</v>
      </c>
      <c r="AT3006" s="21">
        <v>-0.99999999999999956</v>
      </c>
      <c r="AU3006" s="21">
        <v>-0.99999999999999956</v>
      </c>
      <c r="AV3006" s="21">
        <v>-0.99017051974921966</v>
      </c>
      <c r="AW3006" s="21">
        <v>65.498050259458935</v>
      </c>
      <c r="AX3006" s="21">
        <v>65.354836541776606</v>
      </c>
      <c r="AY3006" s="21">
        <v>0.22607165423565381</v>
      </c>
      <c r="AZ3006" s="21">
        <v>3.8238820226349324</v>
      </c>
      <c r="BA3006" s="26">
        <v>1403.5861568442863</v>
      </c>
    </row>
    <row r="3007" spans="1:100" x14ac:dyDescent="0.25">
      <c r="A3007">
        <v>6379</v>
      </c>
      <c r="B3007" t="s">
        <v>3253</v>
      </c>
      <c r="C3007" s="26">
        <v>3</v>
      </c>
      <c r="D3007" s="21">
        <v>5.180858226070213</v>
      </c>
      <c r="E3007" s="21">
        <v>0.10500116841669882</v>
      </c>
      <c r="F3007" s="21">
        <v>0.5303595097389292</v>
      </c>
      <c r="G3007" s="21">
        <v>0.5303595097389292</v>
      </c>
      <c r="H3007" s="21">
        <v>0.25144093453665151</v>
      </c>
      <c r="I3007" s="21">
        <v>0</v>
      </c>
      <c r="J3007" s="21">
        <v>15.086456072199091</v>
      </c>
      <c r="K3007" s="21">
        <v>0.25144093453665151</v>
      </c>
      <c r="L3007" s="21">
        <v>-0.99999999999999878</v>
      </c>
      <c r="M3007" s="21">
        <v>-0.99999999999999878</v>
      </c>
      <c r="N3007" s="21">
        <v>5.0288186907330319</v>
      </c>
      <c r="O3007" s="21">
        <v>20.797673808008234</v>
      </c>
      <c r="P3007" s="21">
        <v>0.17984675680367024</v>
      </c>
      <c r="Q3007" s="21">
        <v>-0.37345689635779122</v>
      </c>
      <c r="R3007" s="21">
        <v>-9.5431758745263551E-2</v>
      </c>
      <c r="S3007" s="21">
        <v>0.33333333333333298</v>
      </c>
      <c r="T3007" s="21">
        <v>0.21151331062273848</v>
      </c>
      <c r="U3007" s="21">
        <v>-0.11667825272749462</v>
      </c>
      <c r="V3007" s="21">
        <v>-2.7127636283832642E-2</v>
      </c>
      <c r="W3007" s="21">
        <v>5.9839928163237017</v>
      </c>
      <c r="X3007" s="21">
        <v>-0.34739695863790471</v>
      </c>
      <c r="Y3007" s="21">
        <v>-0.99999999999999878</v>
      </c>
      <c r="Z3007" s="21">
        <v>-0.99999999999999878</v>
      </c>
      <c r="AA3007" s="21">
        <v>6.7151198321869785</v>
      </c>
      <c r="AB3007" s="21">
        <v>3.7199279493804506E-2</v>
      </c>
      <c r="AC3007" s="21">
        <v>0.16505681968519967</v>
      </c>
      <c r="AD3007" s="21">
        <v>-0.18572492368683366</v>
      </c>
      <c r="AE3007" s="21">
        <v>0.82655877460853178</v>
      </c>
      <c r="AF3007" s="21">
        <v>-0.99999999999999878</v>
      </c>
      <c r="AG3007" s="21">
        <v>-0.99999999999999878</v>
      </c>
      <c r="AH3007" s="21">
        <v>-0.99999999999999878</v>
      </c>
      <c r="AI3007" s="21">
        <v>0</v>
      </c>
      <c r="AJ3007" s="21">
        <v>-2.7127636283832642E-2</v>
      </c>
      <c r="AK3007" s="21">
        <v>-5.9317864208651858E-2</v>
      </c>
      <c r="AL3007" s="21">
        <v>0.25282681349677766</v>
      </c>
      <c r="AM3007" s="21">
        <v>0.41945793396004011</v>
      </c>
      <c r="AN3007" s="21">
        <v>3.7518633148081813E-2</v>
      </c>
      <c r="AO3007" s="21">
        <v>10.189859027957743</v>
      </c>
      <c r="AP3007" s="21">
        <v>2.202099896185933</v>
      </c>
      <c r="AQ3007" s="21">
        <v>21.070448888522794</v>
      </c>
      <c r="AR3007" s="21">
        <v>0.40104075494474412</v>
      </c>
      <c r="AS3007" s="21">
        <v>-9.5956024101253035E-2</v>
      </c>
      <c r="AT3007" s="21">
        <v>-0.99999999999999878</v>
      </c>
      <c r="AU3007" s="21">
        <v>-0.99999999999999878</v>
      </c>
      <c r="AV3007" s="21">
        <v>0.43492775099366543</v>
      </c>
      <c r="AW3007" s="21">
        <v>29.71489353638114</v>
      </c>
      <c r="AX3007" s="21">
        <v>27.002129907997883</v>
      </c>
      <c r="AY3007" s="21">
        <v>0.13391596418965998</v>
      </c>
      <c r="AZ3007" s="21">
        <v>-22.005466499823235</v>
      </c>
      <c r="BA3007" s="26">
        <v>1293.1348124275066</v>
      </c>
    </row>
    <row r="3008" spans="1:100" x14ac:dyDescent="0.25">
      <c r="A3008">
        <v>6380</v>
      </c>
      <c r="B3008" t="s">
        <v>3254</v>
      </c>
      <c r="C3008" s="26">
        <v>1</v>
      </c>
      <c r="D3008" s="21">
        <v>3.6780808625294901</v>
      </c>
      <c r="E3008" s="21">
        <v>2.1757476414710399E-2</v>
      </c>
      <c r="F3008" s="21">
        <v>5.7515663270048999E-2</v>
      </c>
      <c r="G3008" s="21">
        <v>6.3638324821297304E-2</v>
      </c>
      <c r="H3008" s="21">
        <v>4.4731895715573101E-2</v>
      </c>
      <c r="I3008" s="21">
        <v>0</v>
      </c>
      <c r="J3008" s="21">
        <v>2.6839137429343798</v>
      </c>
      <c r="K3008" s="21">
        <v>4.4731895715573101E-2</v>
      </c>
      <c r="L3008" s="21">
        <v>-1</v>
      </c>
      <c r="M3008" s="21">
        <v>-1</v>
      </c>
      <c r="N3008" s="21">
        <v>0.894637914311463</v>
      </c>
      <c r="O3008" s="21">
        <v>6.42563293028517</v>
      </c>
      <c r="P3008" s="21">
        <v>8.4867148022695807E-2</v>
      </c>
      <c r="Q3008" s="21">
        <v>0.153507344323627</v>
      </c>
      <c r="R3008" s="21">
        <v>5.0277871893111802E-2</v>
      </c>
      <c r="S3008" s="21">
        <v>0.32916601326620298</v>
      </c>
      <c r="T3008" s="21">
        <v>0.23975694309620599</v>
      </c>
      <c r="U3008" s="21">
        <v>4.00147922229208E-2</v>
      </c>
      <c r="V3008" s="21">
        <v>-3.2092616958779002E-3</v>
      </c>
      <c r="W3008" s="21">
        <v>22.4398636469551</v>
      </c>
      <c r="X3008" s="21">
        <v>0.57887640222380699</v>
      </c>
      <c r="Y3008" s="21">
        <v>-1</v>
      </c>
      <c r="Z3008" s="21">
        <v>-1</v>
      </c>
      <c r="AA3008" s="21">
        <v>33.0321732872819</v>
      </c>
      <c r="AB3008" s="21">
        <v>0.100272451404467</v>
      </c>
      <c r="AC3008" s="21">
        <v>4.1627991656747201E-2</v>
      </c>
      <c r="AD3008" s="21">
        <v>6.8940192307458195E-2</v>
      </c>
      <c r="AE3008" s="21">
        <v>10.542031768433599</v>
      </c>
      <c r="AF3008" s="21">
        <v>-1</v>
      </c>
      <c r="AG3008" s="21">
        <v>-1</v>
      </c>
      <c r="AH3008" s="21">
        <v>-1</v>
      </c>
      <c r="AI3008" s="21">
        <v>-6.4806894010443399E-4</v>
      </c>
      <c r="AJ3008" s="21">
        <v>-3.2092616958779002E-3</v>
      </c>
      <c r="AK3008" s="21">
        <v>0.108545496552842</v>
      </c>
      <c r="AL3008" s="21">
        <v>6.3541779719447203E-2</v>
      </c>
      <c r="AM3008" s="21">
        <v>0.14516971361987499</v>
      </c>
      <c r="AN3008" s="21">
        <v>6.2411759814733403E-2</v>
      </c>
      <c r="AO3008" s="21">
        <v>4.1719703232610899</v>
      </c>
      <c r="AP3008" s="21">
        <v>1.87800289396557</v>
      </c>
      <c r="AQ3008" s="21">
        <v>25.123777389889501</v>
      </c>
      <c r="AR3008" s="21">
        <v>0.60572848688945202</v>
      </c>
      <c r="AS3008" s="21">
        <v>0.62360829793938</v>
      </c>
      <c r="AT3008" s="21">
        <v>-1</v>
      </c>
      <c r="AU3008" s="21">
        <v>-1</v>
      </c>
      <c r="AV3008" s="21">
        <v>0.113916196714409</v>
      </c>
      <c r="AW3008" s="21">
        <v>41.335809111532598</v>
      </c>
      <c r="AX3008" s="21">
        <v>41.001921563142801</v>
      </c>
      <c r="AY3008" s="21">
        <v>9.6368259759583505E-2</v>
      </c>
      <c r="AZ3008" s="21">
        <v>-14.145392237927799</v>
      </c>
      <c r="BA3008" s="26">
        <v>1350</v>
      </c>
    </row>
    <row r="3009" spans="1:100" x14ac:dyDescent="0.25">
      <c r="A3009">
        <v>6381</v>
      </c>
      <c r="B3009" t="s">
        <v>3255</v>
      </c>
      <c r="C3009" s="26">
        <v>3</v>
      </c>
      <c r="D3009" s="21">
        <v>5.2369504393653088</v>
      </c>
      <c r="E3009" s="21">
        <v>-0.48909967657852083</v>
      </c>
      <c r="F3009" s="21">
        <v>5.5220274980303193E-2</v>
      </c>
      <c r="G3009" s="21">
        <v>-8.2587448777797792E-2</v>
      </c>
      <c r="H3009" s="21">
        <v>0.13778494993757545</v>
      </c>
      <c r="I3009" s="21">
        <v>0</v>
      </c>
      <c r="J3009" s="21">
        <v>8.26709699625453</v>
      </c>
      <c r="K3009" s="21">
        <v>0.13778494993757545</v>
      </c>
      <c r="L3009" s="21">
        <v>-1.0000000000000009</v>
      </c>
      <c r="M3009" s="21">
        <v>-1.0000000000000009</v>
      </c>
      <c r="N3009" s="21">
        <v>2.7556989987515093</v>
      </c>
      <c r="O3009" s="21">
        <v>13.421459986842033</v>
      </c>
      <c r="P3009" s="21">
        <v>-0.91178205019418812</v>
      </c>
      <c r="Q3009" s="21">
        <v>-3.1693374020365275E-2</v>
      </c>
      <c r="R3009" s="21">
        <v>-0.11778288056471203</v>
      </c>
      <c r="S3009" s="21">
        <v>0.33333333333333404</v>
      </c>
      <c r="T3009" s="21">
        <v>0.38705652528280299</v>
      </c>
      <c r="U3009" s="21">
        <v>0.29063273935400147</v>
      </c>
      <c r="V3009" s="21">
        <v>9.298051342073671E-2</v>
      </c>
      <c r="W3009" s="21">
        <v>38.648726458131961</v>
      </c>
      <c r="X3009" s="21">
        <v>2.3567421385684564</v>
      </c>
      <c r="Y3009" s="21">
        <v>-1.0000000000000009</v>
      </c>
      <c r="Z3009" s="21">
        <v>-1.0000000000000009</v>
      </c>
      <c r="AA3009" s="21">
        <v>81.888382342001378</v>
      </c>
      <c r="AB3009" s="21">
        <v>0.15929454255211017</v>
      </c>
      <c r="AC3009" s="21">
        <v>0.21125141385768029</v>
      </c>
      <c r="AD3009" s="21">
        <v>0.49660281887889335</v>
      </c>
      <c r="AE3009" s="21">
        <v>43.357438764434228</v>
      </c>
      <c r="AF3009" s="21">
        <v>-1.0000000000000009</v>
      </c>
      <c r="AG3009" s="21">
        <v>-1.0000000000000009</v>
      </c>
      <c r="AH3009" s="21">
        <v>-1.0000000000000009</v>
      </c>
      <c r="AI3009" s="21">
        <v>0</v>
      </c>
      <c r="AJ3009" s="21">
        <v>9.298051342073671E-2</v>
      </c>
      <c r="AK3009" s="21">
        <v>0.13877759872406686</v>
      </c>
      <c r="AL3009" s="21">
        <v>9.8043090363744631E-3</v>
      </c>
      <c r="AM3009" s="21">
        <v>0.48480990003463581</v>
      </c>
      <c r="AN3009" s="21">
        <v>0.10418025915926771</v>
      </c>
      <c r="AO3009" s="21">
        <v>12.814135494486225</v>
      </c>
      <c r="AP3009" s="21">
        <v>2.6535280241635655</v>
      </c>
      <c r="AQ3009" s="21">
        <v>46.915823454386484</v>
      </c>
      <c r="AR3009" s="21">
        <v>1.1040031113908744</v>
      </c>
      <c r="AS3009" s="21">
        <v>2.4945270885060311</v>
      </c>
      <c r="AT3009" s="21">
        <v>-1.0000000000000009</v>
      </c>
      <c r="AU3009" s="21">
        <v>-1.0000000000000009</v>
      </c>
      <c r="AV3009" s="21">
        <v>-0.20037032934251009</v>
      </c>
      <c r="AW3009" s="21">
        <v>97.963370353006994</v>
      </c>
      <c r="AX3009" s="21">
        <v>107.26142169508066</v>
      </c>
      <c r="AY3009" s="21">
        <v>0.29557980282509244</v>
      </c>
      <c r="AZ3009" s="21">
        <v>52.254351474939405</v>
      </c>
      <c r="BA3009" s="26">
        <v>1447.5348161044624</v>
      </c>
    </row>
    <row r="3010" spans="1:100" x14ac:dyDescent="0.25">
      <c r="A3010">
        <v>6382</v>
      </c>
      <c r="B3010" t="s">
        <v>3256</v>
      </c>
      <c r="C3010" s="26">
        <v>3</v>
      </c>
      <c r="D3010" s="21">
        <v>0.57626385629240551</v>
      </c>
      <c r="E3010" s="21">
        <v>0.12683926658398745</v>
      </c>
      <c r="F3010" s="21">
        <v>-0.272248189733371</v>
      </c>
      <c r="G3010" s="21">
        <v>-0.22691015561747216</v>
      </c>
      <c r="H3010" s="21">
        <v>0.11245366276098942</v>
      </c>
      <c r="I3010" s="21">
        <v>0</v>
      </c>
      <c r="J3010" s="21">
        <v>6.7472197656593584</v>
      </c>
      <c r="K3010" s="21">
        <v>0.11245366276098942</v>
      </c>
      <c r="L3010" s="21">
        <v>-1.0000000000000013</v>
      </c>
      <c r="M3010" s="21">
        <v>-1.0000000000000013</v>
      </c>
      <c r="N3010" s="21">
        <v>2.2490732552197876</v>
      </c>
      <c r="O3010" s="21">
        <v>7.0965734663342976</v>
      </c>
      <c r="P3010" s="21">
        <v>-2.7671446910596997</v>
      </c>
      <c r="Q3010" s="21">
        <v>-0.80304764307760124</v>
      </c>
      <c r="R3010" s="21">
        <v>-0.5516903315169458</v>
      </c>
      <c r="S3010" s="21">
        <v>0.33333333333333381</v>
      </c>
      <c r="T3010" s="21">
        <v>5.7125039050337674E-2</v>
      </c>
      <c r="U3010" s="21">
        <v>-0.12970225592907508</v>
      </c>
      <c r="V3010" s="21">
        <v>0</v>
      </c>
      <c r="W3010" s="21">
        <v>5.9320981477442869</v>
      </c>
      <c r="X3010" s="21">
        <v>-0.42776572866717699</v>
      </c>
      <c r="Y3010" s="21">
        <v>-1.0000000000000013</v>
      </c>
      <c r="Z3010" s="21">
        <v>-1.0000000000000013</v>
      </c>
      <c r="AA3010" s="21">
        <v>-9.4991565463667218</v>
      </c>
      <c r="AB3010" s="21">
        <v>-0.11504281688587185</v>
      </c>
      <c r="AC3010" s="21">
        <v>-4.8386365215183171E-2</v>
      </c>
      <c r="AD3010" s="21">
        <v>-0.13416210515082608</v>
      </c>
      <c r="AE3010" s="21">
        <v>-14.879564362594053</v>
      </c>
      <c r="AF3010" s="21">
        <v>-1.0000000000000013</v>
      </c>
      <c r="AG3010" s="21">
        <v>-1.0000000000000013</v>
      </c>
      <c r="AH3010" s="21">
        <v>-1.0000000000000013</v>
      </c>
      <c r="AI3010" s="21">
        <v>0</v>
      </c>
      <c r="AJ3010" s="21">
        <v>0</v>
      </c>
      <c r="AK3010" s="21">
        <v>4.6326119804284721E-2</v>
      </c>
      <c r="AL3010" s="21">
        <v>-5.7596572986560401E-2</v>
      </c>
      <c r="AM3010" s="21">
        <v>-0.1809814746240504</v>
      </c>
      <c r="AN3010" s="21">
        <v>-0.13107594510307488</v>
      </c>
      <c r="AO3010" s="21">
        <v>-4.2929062665798368</v>
      </c>
      <c r="AP3010" s="21">
        <v>-3.5648814925096746</v>
      </c>
      <c r="AQ3010" s="21">
        <v>12.679317913403644</v>
      </c>
      <c r="AR3010" s="21">
        <v>0.26075611645459618</v>
      </c>
      <c r="AS3010" s="21">
        <v>-0.31531206590618743</v>
      </c>
      <c r="AT3010" s="21">
        <v>-1.0000000000000013</v>
      </c>
      <c r="AU3010" s="21">
        <v>-1.0000000000000013</v>
      </c>
      <c r="AV3010" s="21">
        <v>-0.77860048713441787</v>
      </c>
      <c r="AW3010" s="21">
        <v>-5.9674645725421041</v>
      </c>
      <c r="AX3010" s="21">
        <v>-5.9674645725421041</v>
      </c>
      <c r="AY3010" s="21">
        <v>-6.214924551577114E-2</v>
      </c>
      <c r="AZ3010" s="21">
        <v>-74.077301703136641</v>
      </c>
      <c r="BA3010" s="26">
        <v>1286.6954552110647</v>
      </c>
    </row>
    <row r="3011" spans="1:100" x14ac:dyDescent="0.25">
      <c r="A3011">
        <v>6383</v>
      </c>
      <c r="B3011" t="s">
        <v>3257</v>
      </c>
      <c r="C3011" s="26">
        <v>3</v>
      </c>
      <c r="D3011" s="21">
        <v>4.827051606162569</v>
      </c>
      <c r="E3011" s="21">
        <v>8.7025919496871829E-2</v>
      </c>
      <c r="F3011" s="21">
        <v>-0.57776561975632301</v>
      </c>
      <c r="G3011" s="21">
        <v>-0.57776561975632301</v>
      </c>
      <c r="H3011" s="21">
        <v>-0.12059365968604221</v>
      </c>
      <c r="I3011" s="21">
        <v>0</v>
      </c>
      <c r="J3011" s="21">
        <v>-7.2356195811625321</v>
      </c>
      <c r="K3011" s="21">
        <v>-0.12059365968604221</v>
      </c>
      <c r="L3011" s="21">
        <v>-1.0000000000000016</v>
      </c>
      <c r="M3011" s="21">
        <v>-1.0000000000000016</v>
      </c>
      <c r="N3011" s="21">
        <v>-2.4118731937208442</v>
      </c>
      <c r="O3011" s="21">
        <v>-2.9863335947562852</v>
      </c>
      <c r="P3011" s="21">
        <v>-4.200148299023132E-2</v>
      </c>
      <c r="Q3011" s="21">
        <v>-5.0961556510867743</v>
      </c>
      <c r="R3011" s="21">
        <v>-1.7510542287914175</v>
      </c>
      <c r="S3011" s="21">
        <v>0.33333333333333381</v>
      </c>
      <c r="T3011" s="21">
        <v>0.22258398835333229</v>
      </c>
      <c r="U3011" s="21">
        <v>4.7813403897150469E-3</v>
      </c>
      <c r="V3011" s="21">
        <v>0</v>
      </c>
      <c r="W3011" s="21">
        <v>27.251692870496935</v>
      </c>
      <c r="X3011" s="21">
        <v>0.57099168711736004</v>
      </c>
      <c r="Y3011" s="21">
        <v>-1.0000000000000016</v>
      </c>
      <c r="Z3011" s="21">
        <v>-1.0000000000000016</v>
      </c>
      <c r="AA3011" s="21">
        <v>42.813322780579995</v>
      </c>
      <c r="AB3011" s="21">
        <v>0.42875800651893353</v>
      </c>
      <c r="AC3011" s="21">
        <v>-0.20661712857666983</v>
      </c>
      <c r="AD3011" s="21">
        <v>0.12411280483522587</v>
      </c>
      <c r="AE3011" s="21">
        <v>17.312684138874474</v>
      </c>
      <c r="AF3011" s="21">
        <v>-1.0000000000000016</v>
      </c>
      <c r="AG3011" s="21">
        <v>-1.0000000000000016</v>
      </c>
      <c r="AH3011" s="21">
        <v>-1.0000000000000016</v>
      </c>
      <c r="AI3011" s="21">
        <v>-2.9413267571623151E-2</v>
      </c>
      <c r="AJ3011" s="21">
        <v>0</v>
      </c>
      <c r="AK3011" s="21">
        <v>-0.12281460747225634</v>
      </c>
      <c r="AL3011" s="21">
        <v>0.2744052989129076</v>
      </c>
      <c r="AM3011" s="21">
        <v>-0.26689319181198545</v>
      </c>
      <c r="AN3011" s="21">
        <v>-0.17905433527207396</v>
      </c>
      <c r="AO3011" s="21">
        <v>-7.2864028326609169</v>
      </c>
      <c r="AP3011" s="21">
        <v>-3.1043318872373109</v>
      </c>
      <c r="AQ3011" s="21">
        <v>20.016073289334408</v>
      </c>
      <c r="AR3011" s="21">
        <v>0.56069866207638097</v>
      </c>
      <c r="AS3011" s="21">
        <v>0.45039802743131829</v>
      </c>
      <c r="AT3011" s="21">
        <v>-1.0000000000000016</v>
      </c>
      <c r="AU3011" s="21">
        <v>-1.0000000000000016</v>
      </c>
      <c r="AV3011" s="21">
        <v>-2.3288198485477412</v>
      </c>
      <c r="AW3011" s="21">
        <v>36.72265729858637</v>
      </c>
      <c r="AX3011" s="21">
        <v>36.134391947153901</v>
      </c>
      <c r="AY3011" s="21">
        <v>0.15477350250653854</v>
      </c>
      <c r="AZ3011" s="21">
        <v>-19.342472422543526</v>
      </c>
      <c r="BA3011" s="26">
        <v>1336.4585345639778</v>
      </c>
    </row>
    <row r="3012" spans="1:100" x14ac:dyDescent="0.25">
      <c r="A3012">
        <v>6384</v>
      </c>
      <c r="B3012" t="s">
        <v>3258</v>
      </c>
      <c r="C3012" s="26">
        <v>3</v>
      </c>
      <c r="D3012" s="21">
        <v>5.4485558909336413</v>
      </c>
      <c r="E3012" s="21">
        <v>0</v>
      </c>
      <c r="F3012" s="21">
        <v>-0.34182203934715916</v>
      </c>
      <c r="G3012" s="21">
        <v>-0.34182203934715916</v>
      </c>
      <c r="H3012" s="21">
        <v>0.13093870483132897</v>
      </c>
      <c r="I3012" s="21">
        <v>0</v>
      </c>
      <c r="J3012" s="21">
        <v>7.8563222898797349</v>
      </c>
      <c r="K3012" s="21">
        <v>0.13093870483132897</v>
      </c>
      <c r="L3012" s="21">
        <v>-1</v>
      </c>
      <c r="M3012" s="21">
        <v>-1</v>
      </c>
      <c r="N3012" s="21">
        <v>2.6187740966265789</v>
      </c>
      <c r="O3012" s="21">
        <v>12.963056141466218</v>
      </c>
      <c r="P3012" s="21">
        <v>-2.2381794411036552E-3</v>
      </c>
      <c r="Q3012" s="21">
        <v>-0.45678001813560548</v>
      </c>
      <c r="R3012" s="21">
        <v>-9.2883834514987926E-2</v>
      </c>
      <c r="S3012" s="21">
        <v>0.33333333333333354</v>
      </c>
      <c r="T3012" s="21">
        <v>0.35007967149676372</v>
      </c>
      <c r="U3012" s="21">
        <v>0.16890546217559221</v>
      </c>
      <c r="V3012" s="21">
        <v>-2.5908719260936998E-3</v>
      </c>
      <c r="W3012" s="21">
        <v>28.751555609930641</v>
      </c>
      <c r="X3012" s="21">
        <v>1.2292897736538777</v>
      </c>
      <c r="Y3012" s="21">
        <v>-1</v>
      </c>
      <c r="Z3012" s="21">
        <v>-1</v>
      </c>
      <c r="AA3012" s="21">
        <v>20.447361404238276</v>
      </c>
      <c r="AB3012" s="21">
        <v>6.5304056946874148E-2</v>
      </c>
      <c r="AC3012" s="21">
        <v>-0.11859152771004981</v>
      </c>
      <c r="AD3012" s="21">
        <v>-0.1109387366603718</v>
      </c>
      <c r="AE3012" s="21">
        <v>-8.2113103711773761</v>
      </c>
      <c r="AF3012" s="21">
        <v>-1</v>
      </c>
      <c r="AG3012" s="21">
        <v>-1</v>
      </c>
      <c r="AH3012" s="21">
        <v>-1</v>
      </c>
      <c r="AI3012" s="21">
        <v>0</v>
      </c>
      <c r="AJ3012" s="21">
        <v>-2.5908719260936998E-3</v>
      </c>
      <c r="AK3012" s="21">
        <v>-7.5665126734642957E-2</v>
      </c>
      <c r="AL3012" s="21">
        <v>0.31191948535521308</v>
      </c>
      <c r="AM3012" s="21">
        <v>-8.4441546587633684E-2</v>
      </c>
      <c r="AN3012" s="21">
        <v>-0.23361427401425075</v>
      </c>
      <c r="AO3012" s="21">
        <v>-2.4893642983640567</v>
      </c>
      <c r="AP3012" s="21">
        <v>-4.2807594235802027</v>
      </c>
      <c r="AQ3012" s="21">
        <v>36.607877899810369</v>
      </c>
      <c r="AR3012" s="21">
        <v>0.84972759507959517</v>
      </c>
      <c r="AS3012" s="21">
        <v>1.3602284784852063</v>
      </c>
      <c r="AT3012" s="21">
        <v>-1</v>
      </c>
      <c r="AU3012" s="21">
        <v>-1</v>
      </c>
      <c r="AV3012" s="21">
        <v>-0.43470587386214715</v>
      </c>
      <c r="AW3012" s="21">
        <v>29.129658122124283</v>
      </c>
      <c r="AX3012" s="21">
        <v>28.870570929514912</v>
      </c>
      <c r="AY3012" s="21">
        <v>1.8961466615776013E-2</v>
      </c>
      <c r="AZ3012" s="21">
        <v>-41.326614822031082</v>
      </c>
      <c r="BA3012" s="26">
        <v>1341.8923633262805</v>
      </c>
    </row>
    <row r="3013" spans="1:100" x14ac:dyDescent="0.25">
      <c r="A3013">
        <v>6385</v>
      </c>
      <c r="B3013" t="s">
        <v>3259</v>
      </c>
      <c r="C3013" s="26">
        <v>3</v>
      </c>
      <c r="D3013" s="21">
        <v>5.2000014647560118</v>
      </c>
      <c r="E3013" s="21">
        <v>-4.197558454849968E-2</v>
      </c>
      <c r="F3013" s="21">
        <v>0.1569468018772921</v>
      </c>
      <c r="G3013" s="21">
        <v>0.1569468018772921</v>
      </c>
      <c r="H3013" s="21">
        <v>1.8318744946314573E-2</v>
      </c>
      <c r="I3013" s="21">
        <v>0</v>
      </c>
      <c r="J3013" s="21">
        <v>1.099124696778873</v>
      </c>
      <c r="K3013" s="21">
        <v>1.8318744946314573E-2</v>
      </c>
      <c r="L3013" s="21">
        <v>-1.0000000000000002</v>
      </c>
      <c r="M3013" s="21">
        <v>-1.0000000000000002</v>
      </c>
      <c r="N3013" s="21">
        <v>0.36637489892629205</v>
      </c>
      <c r="O3013" s="21">
        <v>6.456072963412173</v>
      </c>
      <c r="P3013" s="21">
        <v>7.2044036219452268E-2</v>
      </c>
      <c r="Q3013" s="21">
        <v>3.940602656731341</v>
      </c>
      <c r="R3013" s="21">
        <v>1.2892858025902918</v>
      </c>
      <c r="S3013" s="21">
        <v>0.33333333333333354</v>
      </c>
      <c r="T3013" s="21">
        <v>0.27021260168583422</v>
      </c>
      <c r="U3013" s="21">
        <v>-7.7703951403787552E-2</v>
      </c>
      <c r="V3013" s="21">
        <v>0</v>
      </c>
      <c r="W3013" s="21">
        <v>20.300929546762621</v>
      </c>
      <c r="X3013" s="21">
        <v>0.22556084618184674</v>
      </c>
      <c r="Y3013" s="21">
        <v>-1.0000000000000002</v>
      </c>
      <c r="Z3013" s="21">
        <v>-1.0000000000000002</v>
      </c>
      <c r="AA3013" s="21">
        <v>14.675913750390114</v>
      </c>
      <c r="AB3013" s="21">
        <v>-7.672809106023146E-3</v>
      </c>
      <c r="AC3013" s="21">
        <v>-9.5386596313603352E-3</v>
      </c>
      <c r="AD3013" s="21">
        <v>-0.1210745632418727</v>
      </c>
      <c r="AE3013" s="21">
        <v>-6.9143015989628092</v>
      </c>
      <c r="AF3013" s="21">
        <v>-1.0000000000000002</v>
      </c>
      <c r="AG3013" s="21">
        <v>-1.0000000000000002</v>
      </c>
      <c r="AH3013" s="21">
        <v>-1.0000000000000002</v>
      </c>
      <c r="AI3013" s="21">
        <v>8.3486410079135015E-2</v>
      </c>
      <c r="AJ3013" s="21">
        <v>0</v>
      </c>
      <c r="AK3013" s="21">
        <v>0.83875239108642796</v>
      </c>
      <c r="AL3013" s="21">
        <v>-4.7009337161449505E-2</v>
      </c>
      <c r="AM3013" s="21">
        <v>0.20067928447231473</v>
      </c>
      <c r="AN3013" s="21">
        <v>0.38491493719811776</v>
      </c>
      <c r="AO3013" s="21">
        <v>9.2107440672400038</v>
      </c>
      <c r="AP3013" s="21">
        <v>9.3878267441456877</v>
      </c>
      <c r="AQ3013" s="21">
        <v>21.400054243541497</v>
      </c>
      <c r="AR3013" s="21">
        <v>0.52584198361538015</v>
      </c>
      <c r="AS3013" s="21">
        <v>0.24387959112816138</v>
      </c>
      <c r="AT3013" s="21">
        <v>-1.0000000000000002</v>
      </c>
      <c r="AU3013" s="21">
        <v>-1.0000000000000002</v>
      </c>
      <c r="AV3013" s="21">
        <v>1.4462326044675837</v>
      </c>
      <c r="AW3013" s="21">
        <v>30.519813457947979</v>
      </c>
      <c r="AX3013" s="21">
        <v>32.189541659530661</v>
      </c>
      <c r="AY3013" s="21">
        <v>0.14105492520273388</v>
      </c>
      <c r="AZ3013" s="21">
        <v>-1.4496099766319668</v>
      </c>
      <c r="BA3013" s="26">
        <v>1357.3112108439861</v>
      </c>
    </row>
    <row r="3014" spans="1:100" x14ac:dyDescent="0.25">
      <c r="A3014">
        <v>6386</v>
      </c>
      <c r="B3014" t="s">
        <v>3260</v>
      </c>
      <c r="C3014" s="26">
        <v>3</v>
      </c>
      <c r="D3014" s="21">
        <v>1.6608475431386345</v>
      </c>
      <c r="E3014" s="21">
        <v>-3.1280119329741271E-2</v>
      </c>
      <c r="F3014" s="21">
        <v>0.44949305353435437</v>
      </c>
      <c r="G3014" s="21">
        <v>0.44949305353435437</v>
      </c>
      <c r="H3014" s="21">
        <v>0.14260824910875505</v>
      </c>
      <c r="I3014" s="21">
        <v>0</v>
      </c>
      <c r="J3014" s="21">
        <v>8.5564949465253051</v>
      </c>
      <c r="K3014" s="21">
        <v>0.14260824910875505</v>
      </c>
      <c r="L3014" s="21">
        <v>-1.0000000000000009</v>
      </c>
      <c r="M3014" s="21">
        <v>-1.0000000000000009</v>
      </c>
      <c r="N3014" s="21">
        <v>2.8521649821751014</v>
      </c>
      <c r="O3014" s="21">
        <v>10.666835543198287</v>
      </c>
      <c r="P3014" s="21">
        <v>-3.872408155699901E-2</v>
      </c>
      <c r="Q3014" s="21">
        <v>-5.0769092195307062</v>
      </c>
      <c r="R3014" s="21">
        <v>-1.6881423529135542</v>
      </c>
      <c r="S3014" s="21">
        <v>0.33333333333333354</v>
      </c>
      <c r="T3014" s="21">
        <v>0.13977734210786746</v>
      </c>
      <c r="U3014" s="21">
        <v>6.1079622636039787E-3</v>
      </c>
      <c r="V3014" s="21">
        <v>0</v>
      </c>
      <c r="W3014" s="21">
        <v>13.464415543842005</v>
      </c>
      <c r="X3014" s="21">
        <v>0.17307356307809305</v>
      </c>
      <c r="Y3014" s="21">
        <v>-1.0000000000000009</v>
      </c>
      <c r="Z3014" s="21">
        <v>-1.0000000000000009</v>
      </c>
      <c r="AA3014" s="21">
        <v>9.7237770134862576</v>
      </c>
      <c r="AB3014" s="21">
        <v>-9.5862342597361497E-2</v>
      </c>
      <c r="AC3014" s="21">
        <v>2.9758047878011798E-2</v>
      </c>
      <c r="AD3014" s="21">
        <v>2.5054371170505817E-2</v>
      </c>
      <c r="AE3014" s="21">
        <v>-2.0524961774421908</v>
      </c>
      <c r="AF3014" s="21">
        <v>-1.0000000000000009</v>
      </c>
      <c r="AG3014" s="21">
        <v>-1.0000000000000009</v>
      </c>
      <c r="AH3014" s="21">
        <v>-1.0000000000000009</v>
      </c>
      <c r="AI3014" s="21">
        <v>-3.7444459394738817E-2</v>
      </c>
      <c r="AJ3014" s="21">
        <v>0</v>
      </c>
      <c r="AK3014" s="21">
        <v>-1.8527170052529789E-2</v>
      </c>
      <c r="AL3014" s="21">
        <v>0.11690749694489128</v>
      </c>
      <c r="AM3014" s="21">
        <v>-0.20871441853091766</v>
      </c>
      <c r="AN3014" s="21">
        <v>-0.26738393197778448</v>
      </c>
      <c r="AO3014" s="21">
        <v>-5.3104963135355892</v>
      </c>
      <c r="AP3014" s="21">
        <v>-6.1000608147201563</v>
      </c>
      <c r="AQ3014" s="21">
        <v>22.02091049036731</v>
      </c>
      <c r="AR3014" s="21">
        <v>0.47921863770480511</v>
      </c>
      <c r="AS3014" s="21">
        <v>0.31568181218684821</v>
      </c>
      <c r="AT3014" s="21">
        <v>-1.0000000000000009</v>
      </c>
      <c r="AU3014" s="21">
        <v>-1.0000000000000009</v>
      </c>
      <c r="AV3014" s="21">
        <v>-1.2386492993791993</v>
      </c>
      <c r="AW3014" s="21">
        <v>14.290551741964391</v>
      </c>
      <c r="AX3014" s="21">
        <v>13.541662554069612</v>
      </c>
      <c r="AY3014" s="21">
        <v>-0.15854464299983739</v>
      </c>
      <c r="AZ3014" s="21">
        <v>-33.09977646368219</v>
      </c>
      <c r="BA3014" s="26">
        <v>1328.2042327833617</v>
      </c>
    </row>
    <row r="3015" spans="1:100" x14ac:dyDescent="0.25">
      <c r="A3015">
        <v>6387</v>
      </c>
      <c r="B3015" t="s">
        <v>3261</v>
      </c>
      <c r="C3015" s="26">
        <v>3</v>
      </c>
      <c r="D3015" s="21">
        <v>3.974882548937646</v>
      </c>
      <c r="E3015" s="21">
        <v>0</v>
      </c>
      <c r="F3015" s="21">
        <v>-0.22859645756856084</v>
      </c>
      <c r="G3015" s="21">
        <v>-0.22859645756856084</v>
      </c>
      <c r="H3015" s="21">
        <v>0.11026358336044914</v>
      </c>
      <c r="I3015" s="21">
        <v>0</v>
      </c>
      <c r="J3015" s="21">
        <v>6.615815001626947</v>
      </c>
      <c r="K3015" s="21">
        <v>0.11026358336044914</v>
      </c>
      <c r="L3015" s="21">
        <v>-0.99999999999999978</v>
      </c>
      <c r="M3015" s="21">
        <v>-0.99999999999999978</v>
      </c>
      <c r="N3015" s="21">
        <v>2.2052716672089816</v>
      </c>
      <c r="O3015" s="21">
        <v>10.362101092996031</v>
      </c>
      <c r="P3015" s="21">
        <v>0.61519242691937726</v>
      </c>
      <c r="Q3015" s="21">
        <v>0.19721490355823634</v>
      </c>
      <c r="R3015" s="21">
        <v>0.15983929387094253</v>
      </c>
      <c r="S3015" s="21">
        <v>0.33333333333333331</v>
      </c>
      <c r="T3015" s="21">
        <v>0.36549949984232938</v>
      </c>
      <c r="U3015" s="21">
        <v>3.2404456680550364E-2</v>
      </c>
      <c r="V3015" s="21">
        <v>0</v>
      </c>
      <c r="W3015" s="21">
        <v>24.838948259830548</v>
      </c>
      <c r="X3015" s="21">
        <v>0.75035324304641104</v>
      </c>
      <c r="Y3015" s="21">
        <v>-0.99999999999999978</v>
      </c>
      <c r="Z3015" s="21">
        <v>-0.99999999999999978</v>
      </c>
      <c r="AA3015" s="21">
        <v>53.647308371336138</v>
      </c>
      <c r="AB3015" s="21">
        <v>0.28910406885554935</v>
      </c>
      <c r="AC3015" s="21">
        <v>0.26956534944502752</v>
      </c>
      <c r="AD3015" s="21">
        <v>1.430099805211605E-2</v>
      </c>
      <c r="AE3015" s="21">
        <v>28.648520817634637</v>
      </c>
      <c r="AF3015" s="21">
        <v>-0.99999999999999978</v>
      </c>
      <c r="AG3015" s="21">
        <v>-0.99999999999999978</v>
      </c>
      <c r="AH3015" s="21">
        <v>-0.99999999999999978</v>
      </c>
      <c r="AI3015" s="21">
        <v>0</v>
      </c>
      <c r="AJ3015" s="21">
        <v>0</v>
      </c>
      <c r="AK3015" s="21">
        <v>-4.7491333582627818E-2</v>
      </c>
      <c r="AL3015" s="21">
        <v>0.37398625841704913</v>
      </c>
      <c r="AM3015" s="21">
        <v>-4.5832321207398219E-2</v>
      </c>
      <c r="AN3015" s="21">
        <v>1.3305246160979074</v>
      </c>
      <c r="AO3015" s="21">
        <v>-1.383264698098094</v>
      </c>
      <c r="AP3015" s="21">
        <v>35.133046694532929</v>
      </c>
      <c r="AQ3015" s="21">
        <v>31.454763261457497</v>
      </c>
      <c r="AR3015" s="21">
        <v>0.73123728985621261</v>
      </c>
      <c r="AS3015" s="21">
        <v>0.86061682640685977</v>
      </c>
      <c r="AT3015" s="21">
        <v>-0.99999999999999978</v>
      </c>
      <c r="AU3015" s="21">
        <v>-0.99999999999999978</v>
      </c>
      <c r="AV3015" s="21">
        <v>-6.8757163697618362E-2</v>
      </c>
      <c r="AW3015" s="21">
        <v>99.142456158865116</v>
      </c>
      <c r="AX3015" s="21">
        <v>99.142456158865116</v>
      </c>
      <c r="AY3015" s="21">
        <v>0.26860963026973933</v>
      </c>
      <c r="AZ3015" s="21">
        <v>53.406503095274978</v>
      </c>
      <c r="BA3015" s="26">
        <v>1423.1346114541145</v>
      </c>
    </row>
    <row r="3016" spans="1:100" x14ac:dyDescent="0.25">
      <c r="A3016">
        <v>6388</v>
      </c>
      <c r="B3016" t="s">
        <v>3262</v>
      </c>
      <c r="C3016" s="26">
        <v>3</v>
      </c>
      <c r="D3016" s="21">
        <v>3.0635282467628571</v>
      </c>
      <c r="E3016" s="21">
        <v>0</v>
      </c>
      <c r="F3016" s="21">
        <v>0.14044021813197152</v>
      </c>
      <c r="G3016" s="21">
        <v>0.14044021813197152</v>
      </c>
      <c r="H3016" s="21">
        <v>3.7919018234370869E-2</v>
      </c>
      <c r="I3016" s="21">
        <v>0</v>
      </c>
      <c r="J3016" s="21">
        <v>2.2751410940622492</v>
      </c>
      <c r="K3016" s="21">
        <v>3.7919018234370869E-2</v>
      </c>
      <c r="L3016" s="21">
        <v>-1.0000000000000007</v>
      </c>
      <c r="M3016" s="21">
        <v>-1.0000000000000007</v>
      </c>
      <c r="N3016" s="21">
        <v>0.75838036468741787</v>
      </c>
      <c r="O3016" s="21">
        <v>5.47910955895708</v>
      </c>
      <c r="P3016" s="21">
        <v>0.89012455239655974</v>
      </c>
      <c r="Q3016" s="21">
        <v>1.6349614481112673</v>
      </c>
      <c r="R3016" s="21">
        <v>0.52081928349349194</v>
      </c>
      <c r="S3016" s="21">
        <v>0.32366656181200715</v>
      </c>
      <c r="T3016" s="21">
        <v>0.27824174443493283</v>
      </c>
      <c r="U3016" s="21">
        <v>-0.13891977360466196</v>
      </c>
      <c r="V3016" s="21">
        <v>0</v>
      </c>
      <c r="W3016" s="21">
        <v>17.002780576316297</v>
      </c>
      <c r="X3016" s="21">
        <v>-4.6781395304478994E-2</v>
      </c>
      <c r="Y3016" s="21">
        <v>-1.0000000000000007</v>
      </c>
      <c r="Z3016" s="21">
        <v>-1.0000000000000007</v>
      </c>
      <c r="AA3016" s="21">
        <v>32.112886488427762</v>
      </c>
      <c r="AB3016" s="21">
        <v>0.41697726936705848</v>
      </c>
      <c r="AC3016" s="21">
        <v>-1.567014235785771E-2</v>
      </c>
      <c r="AD3016" s="21">
        <v>-0.10952139443684127</v>
      </c>
      <c r="AE3016" s="21">
        <v>14.589286628617973</v>
      </c>
      <c r="AF3016" s="21">
        <v>-1.0000000000000007</v>
      </c>
      <c r="AG3016" s="21">
        <v>-1.0000000000000007</v>
      </c>
      <c r="AH3016" s="21">
        <v>-1.0000000000000007</v>
      </c>
      <c r="AI3016" s="21">
        <v>0</v>
      </c>
      <c r="AJ3016" s="21">
        <v>0</v>
      </c>
      <c r="AK3016" s="21">
        <v>0.24290972201518091</v>
      </c>
      <c r="AL3016" s="21">
        <v>-0.15093027028428985</v>
      </c>
      <c r="AM3016" s="21">
        <v>-0.11445531751998847</v>
      </c>
      <c r="AN3016" s="21">
        <v>0.34960873219951061</v>
      </c>
      <c r="AO3016" s="21">
        <v>-1.6468343279238071</v>
      </c>
      <c r="AP3016" s="21">
        <v>7.9855669535663178</v>
      </c>
      <c r="AQ3016" s="21">
        <v>19.277921670378539</v>
      </c>
      <c r="AR3016" s="21">
        <v>0.46298853264227824</v>
      </c>
      <c r="AS3016" s="21">
        <v>-8.8623770701083873E-3</v>
      </c>
      <c r="AT3016" s="21">
        <v>-1.0000000000000007</v>
      </c>
      <c r="AU3016" s="21">
        <v>-1.0000000000000007</v>
      </c>
      <c r="AV3016" s="21">
        <v>0.66125950162546343</v>
      </c>
      <c r="AW3016" s="21">
        <v>45.577563000951159</v>
      </c>
      <c r="AX3016" s="21">
        <v>45.577563000951159</v>
      </c>
      <c r="AY3016" s="21">
        <v>0.25603394516699696</v>
      </c>
      <c r="AZ3016" s="21">
        <v>18.219003825254227</v>
      </c>
      <c r="BA3016" s="26">
        <v>1401.4624847739515</v>
      </c>
      <c r="CU3016" t="e">
        <v>#N/A</v>
      </c>
      <c r="CV3016" t="e">
        <v>#N/A</v>
      </c>
    </row>
    <row r="3017" spans="1:100" x14ac:dyDescent="0.25">
      <c r="A3017">
        <v>6389</v>
      </c>
      <c r="B3017" t="s">
        <v>3263</v>
      </c>
      <c r="C3017" s="26">
        <v>1</v>
      </c>
      <c r="D3017" s="21">
        <v>3.6780808625294901</v>
      </c>
      <c r="E3017" s="21">
        <v>2.1757476414710399E-2</v>
      </c>
      <c r="F3017" s="21">
        <v>5.7515663270048999E-2</v>
      </c>
      <c r="G3017" s="21">
        <v>6.3638324821297304E-2</v>
      </c>
      <c r="H3017" s="21">
        <v>4.4731895715573101E-2</v>
      </c>
      <c r="I3017" s="21">
        <v>0</v>
      </c>
      <c r="J3017" s="21">
        <v>2.6839137429343798</v>
      </c>
      <c r="K3017" s="21">
        <v>4.4731895715573101E-2</v>
      </c>
      <c r="L3017" s="21">
        <v>-1</v>
      </c>
      <c r="M3017" s="21">
        <v>-1</v>
      </c>
      <c r="N3017" s="21">
        <v>0.894637914311463</v>
      </c>
      <c r="O3017" s="21">
        <v>6.42563293028517</v>
      </c>
      <c r="P3017" s="21">
        <v>8.4867148022695807E-2</v>
      </c>
      <c r="Q3017" s="21">
        <v>0.153507344323627</v>
      </c>
      <c r="R3017" s="21">
        <v>5.0277871893111802E-2</v>
      </c>
      <c r="S3017" s="21">
        <v>0.32916601326620298</v>
      </c>
      <c r="T3017" s="21">
        <v>0.23975694309620599</v>
      </c>
      <c r="U3017" s="21">
        <v>4.00147922229208E-2</v>
      </c>
      <c r="V3017" s="21">
        <v>-3.2092616958779002E-3</v>
      </c>
      <c r="W3017" s="21">
        <v>22.4398636469551</v>
      </c>
      <c r="X3017" s="21">
        <v>0.57887640222380699</v>
      </c>
      <c r="Y3017" s="21">
        <v>-1</v>
      </c>
      <c r="Z3017" s="21">
        <v>-1</v>
      </c>
      <c r="AA3017" s="21">
        <v>33.0321732872819</v>
      </c>
      <c r="AB3017" s="21">
        <v>0.100272451404467</v>
      </c>
      <c r="AC3017" s="21">
        <v>4.1627991656747201E-2</v>
      </c>
      <c r="AD3017" s="21">
        <v>6.8940192307458195E-2</v>
      </c>
      <c r="AE3017" s="21">
        <v>10.542031768433599</v>
      </c>
      <c r="AF3017" s="21">
        <v>-1</v>
      </c>
      <c r="AG3017" s="21">
        <v>-1</v>
      </c>
      <c r="AH3017" s="21">
        <v>-1</v>
      </c>
      <c r="AI3017" s="21">
        <v>-6.4806894010443399E-4</v>
      </c>
      <c r="AJ3017" s="21">
        <v>-3.2092616958779002E-3</v>
      </c>
      <c r="AK3017" s="21">
        <v>0.108545496552842</v>
      </c>
      <c r="AL3017" s="21">
        <v>6.3541779719447203E-2</v>
      </c>
      <c r="AM3017" s="21">
        <v>0.14516971361987499</v>
      </c>
      <c r="AN3017" s="21">
        <v>6.2411759814733403E-2</v>
      </c>
      <c r="AO3017" s="21">
        <v>4.1719703232610899</v>
      </c>
      <c r="AP3017" s="21">
        <v>1.87800289396557</v>
      </c>
      <c r="AQ3017" s="21">
        <v>25.123777389889501</v>
      </c>
      <c r="AR3017" s="21">
        <v>0.60572848688945202</v>
      </c>
      <c r="AS3017" s="21">
        <v>0.62360829793938</v>
      </c>
      <c r="AT3017" s="21">
        <v>-1</v>
      </c>
      <c r="AU3017" s="21">
        <v>-1</v>
      </c>
      <c r="AV3017" s="21">
        <v>0.113916196714409</v>
      </c>
      <c r="AW3017" s="21">
        <v>41.335809111532598</v>
      </c>
      <c r="AX3017" s="21">
        <v>41.001921563142801</v>
      </c>
      <c r="AY3017" s="21">
        <v>9.6368259759583505E-2</v>
      </c>
      <c r="AZ3017" s="21">
        <v>-14.145392237927799</v>
      </c>
      <c r="BA3017" s="26">
        <v>1350</v>
      </c>
    </row>
    <row r="3018" spans="1:100" x14ac:dyDescent="0.25">
      <c r="A3018">
        <v>6390</v>
      </c>
      <c r="B3018" t="s">
        <v>3264</v>
      </c>
      <c r="C3018" s="26">
        <v>1</v>
      </c>
      <c r="D3018" s="21">
        <v>3.6780808625294901</v>
      </c>
      <c r="E3018" s="21">
        <v>2.1757476414710399E-2</v>
      </c>
      <c r="F3018" s="21">
        <v>5.7515663270048999E-2</v>
      </c>
      <c r="G3018" s="21">
        <v>6.3638324821297304E-2</v>
      </c>
      <c r="H3018" s="21">
        <v>4.4731895715573101E-2</v>
      </c>
      <c r="I3018" s="21">
        <v>0</v>
      </c>
      <c r="J3018" s="21">
        <v>2.6839137429343798</v>
      </c>
      <c r="K3018" s="21">
        <v>4.4731895715573101E-2</v>
      </c>
      <c r="L3018" s="21">
        <v>-1</v>
      </c>
      <c r="M3018" s="21">
        <v>-1</v>
      </c>
      <c r="N3018" s="21">
        <v>0.894637914311463</v>
      </c>
      <c r="O3018" s="21">
        <v>6.42563293028517</v>
      </c>
      <c r="P3018" s="21">
        <v>8.4867148022695807E-2</v>
      </c>
      <c r="Q3018" s="21">
        <v>0.153507344323627</v>
      </c>
      <c r="R3018" s="21">
        <v>5.0277871893111802E-2</v>
      </c>
      <c r="S3018" s="21">
        <v>0.32916601326620298</v>
      </c>
      <c r="T3018" s="21">
        <v>0.23975694309620599</v>
      </c>
      <c r="U3018" s="21">
        <v>4.00147922229208E-2</v>
      </c>
      <c r="V3018" s="21">
        <v>-3.2092616958779002E-3</v>
      </c>
      <c r="W3018" s="21">
        <v>22.4398636469551</v>
      </c>
      <c r="X3018" s="21">
        <v>0.57887640222380699</v>
      </c>
      <c r="Y3018" s="21">
        <v>-1</v>
      </c>
      <c r="Z3018" s="21">
        <v>-1</v>
      </c>
      <c r="AA3018" s="21">
        <v>33.0321732872819</v>
      </c>
      <c r="AB3018" s="21">
        <v>0.100272451404467</v>
      </c>
      <c r="AC3018" s="21">
        <v>4.1627991656747201E-2</v>
      </c>
      <c r="AD3018" s="21">
        <v>6.8940192307458195E-2</v>
      </c>
      <c r="AE3018" s="21">
        <v>10.542031768433599</v>
      </c>
      <c r="AF3018" s="21">
        <v>-1</v>
      </c>
      <c r="AG3018" s="21">
        <v>-1</v>
      </c>
      <c r="AH3018" s="21">
        <v>-1</v>
      </c>
      <c r="AI3018" s="21">
        <v>-6.4806894010443399E-4</v>
      </c>
      <c r="AJ3018" s="21">
        <v>-3.2092616958779002E-3</v>
      </c>
      <c r="AK3018" s="21">
        <v>0.108545496552842</v>
      </c>
      <c r="AL3018" s="21">
        <v>6.3541779719447203E-2</v>
      </c>
      <c r="AM3018" s="21">
        <v>0.14516971361987499</v>
      </c>
      <c r="AN3018" s="21">
        <v>6.2411759814733403E-2</v>
      </c>
      <c r="AO3018" s="21">
        <v>4.1719703232610899</v>
      </c>
      <c r="AP3018" s="21">
        <v>1.87800289396557</v>
      </c>
      <c r="AQ3018" s="21">
        <v>25.123777389889501</v>
      </c>
      <c r="AR3018" s="21">
        <v>0.60572848688945202</v>
      </c>
      <c r="AS3018" s="21">
        <v>0.62360829793938</v>
      </c>
      <c r="AT3018" s="21">
        <v>-1</v>
      </c>
      <c r="AU3018" s="21">
        <v>-1</v>
      </c>
      <c r="AV3018" s="21">
        <v>0.113916196714409</v>
      </c>
      <c r="AW3018" s="21">
        <v>41.335809111532598</v>
      </c>
      <c r="AX3018" s="21">
        <v>41.001921563142801</v>
      </c>
      <c r="AY3018" s="21">
        <v>9.6368259759583505E-2</v>
      </c>
      <c r="AZ3018" s="21">
        <v>-14.145392237927799</v>
      </c>
      <c r="BA3018" s="26">
        <v>1350</v>
      </c>
    </row>
    <row r="3019" spans="1:100" x14ac:dyDescent="0.25">
      <c r="A3019">
        <v>6391</v>
      </c>
      <c r="B3019" t="s">
        <v>3265</v>
      </c>
      <c r="C3019" s="26">
        <v>3</v>
      </c>
      <c r="D3019" s="21">
        <v>5.1906752806639114</v>
      </c>
      <c r="E3019" s="21">
        <v>-7.7619685412319318E-3</v>
      </c>
      <c r="F3019" s="21">
        <v>0.95222256176183162</v>
      </c>
      <c r="G3019" s="21">
        <v>0.95222256176183162</v>
      </c>
      <c r="H3019" s="21">
        <v>0.30252735600560265</v>
      </c>
      <c r="I3019" s="21">
        <v>0</v>
      </c>
      <c r="J3019" s="21">
        <v>18.151641360336161</v>
      </c>
      <c r="K3019" s="21">
        <v>0.30252735600560265</v>
      </c>
      <c r="L3019" s="21">
        <v>-1.0000000000000011</v>
      </c>
      <c r="M3019" s="21">
        <v>-1.0000000000000011</v>
      </c>
      <c r="N3019" s="21">
        <v>6.0505471201120571</v>
      </c>
      <c r="O3019" s="21">
        <v>24.294539202761911</v>
      </c>
      <c r="P3019" s="21">
        <v>0.4714618994265326</v>
      </c>
      <c r="Q3019" s="21">
        <v>1.343423043801506</v>
      </c>
      <c r="R3019" s="21">
        <v>0.42539336134506478</v>
      </c>
      <c r="S3019" s="21">
        <v>0.34732248191429094</v>
      </c>
      <c r="T3019" s="21">
        <v>0.36795784905817497</v>
      </c>
      <c r="U3019" s="21">
        <v>-7.3421761723851758E-2</v>
      </c>
      <c r="V3019" s="21">
        <v>-2.8309278807247158E-2</v>
      </c>
      <c r="W3019" s="21">
        <v>12.440877377430583</v>
      </c>
      <c r="X3019" s="21">
        <v>-2.0666287275979991E-2</v>
      </c>
      <c r="Y3019" s="21">
        <v>-1.0000000000000011</v>
      </c>
      <c r="Z3019" s="21">
        <v>-1.0000000000000011</v>
      </c>
      <c r="AA3019" s="21">
        <v>4.4274176881687772</v>
      </c>
      <c r="AB3019" s="21">
        <v>-6.8295936818710467E-3</v>
      </c>
      <c r="AC3019" s="21">
        <v>-0.2196372096368836</v>
      </c>
      <c r="AD3019" s="21">
        <v>5.7689742306617206E-2</v>
      </c>
      <c r="AE3019" s="21">
        <v>-8.4388530506068697</v>
      </c>
      <c r="AF3019" s="21">
        <v>-1.0000000000000011</v>
      </c>
      <c r="AG3019" s="21">
        <v>-1.0000000000000011</v>
      </c>
      <c r="AH3019" s="21">
        <v>-1.0000000000000011</v>
      </c>
      <c r="AI3019" s="21">
        <v>-5.5155345024686851E-2</v>
      </c>
      <c r="AJ3019" s="21">
        <v>-2.8309278807247158E-2</v>
      </c>
      <c r="AK3019" s="21">
        <v>-6.925327890440959E-2</v>
      </c>
      <c r="AL3019" s="21">
        <v>9.8023699867623056E-3</v>
      </c>
      <c r="AM3019" s="21">
        <v>-0.13297948536736592</v>
      </c>
      <c r="AN3019" s="21">
        <v>0.11308656756842669</v>
      </c>
      <c r="AO3019" s="21">
        <v>-3.6707535287061948</v>
      </c>
      <c r="AP3019" s="21">
        <v>2.8761760391444784</v>
      </c>
      <c r="AQ3019" s="21">
        <v>30.592518737766738</v>
      </c>
      <c r="AR3019" s="21">
        <v>0.61354929044136708</v>
      </c>
      <c r="AS3019" s="21">
        <v>0.28186106872962291</v>
      </c>
      <c r="AT3019" s="21">
        <v>-1.0000000000000011</v>
      </c>
      <c r="AU3019" s="21">
        <v>-1.0000000000000011</v>
      </c>
      <c r="AV3019" s="21">
        <v>1.3776159231068961</v>
      </c>
      <c r="AW3019" s="21">
        <v>31.598132930075167</v>
      </c>
      <c r="AX3019" s="21">
        <v>27.664098148856684</v>
      </c>
      <c r="AY3019" s="21">
        <v>-0.17035274325147007</v>
      </c>
      <c r="AZ3019" s="21">
        <v>-59.448865782096959</v>
      </c>
      <c r="BA3019" s="26">
        <v>1327.908038093238</v>
      </c>
    </row>
    <row r="3020" spans="1:100" x14ac:dyDescent="0.25">
      <c r="A3020">
        <v>6392</v>
      </c>
      <c r="B3020" t="s">
        <v>3266</v>
      </c>
      <c r="C3020" s="26">
        <v>3</v>
      </c>
      <c r="D3020" s="21">
        <v>3.9620940368637161</v>
      </c>
      <c r="E3020" s="21">
        <v>7.1808466833547024E-2</v>
      </c>
      <c r="F3020" s="21">
        <v>6.7432101953664447E-3</v>
      </c>
      <c r="G3020" s="21">
        <v>6.7432101953664447E-3</v>
      </c>
      <c r="H3020" s="21">
        <v>5.2806707837656952E-2</v>
      </c>
      <c r="I3020" s="21">
        <v>0</v>
      </c>
      <c r="J3020" s="21">
        <v>3.1684024702594176</v>
      </c>
      <c r="K3020" s="21">
        <v>5.2806707837656952E-2</v>
      </c>
      <c r="L3020" s="21">
        <v>-0.99999999999999989</v>
      </c>
      <c r="M3020" s="21">
        <v>-0.99999999999999989</v>
      </c>
      <c r="N3020" s="21">
        <v>1.0561341567531386</v>
      </c>
      <c r="O3020" s="21">
        <v>7.1372397173185025</v>
      </c>
      <c r="P3020" s="21">
        <v>7.4255780452053777E-2</v>
      </c>
      <c r="Q3020" s="21">
        <v>0.7856809971142209</v>
      </c>
      <c r="R3020" s="21">
        <v>0.33696244963732958</v>
      </c>
      <c r="S3020" s="21">
        <v>0.33333333333333348</v>
      </c>
      <c r="T3020" s="21">
        <v>0.27260937130613011</v>
      </c>
      <c r="U3020" s="21">
        <v>-0.11361018481659188</v>
      </c>
      <c r="V3020" s="21">
        <v>0</v>
      </c>
      <c r="W3020" s="21">
        <v>17.581032479408588</v>
      </c>
      <c r="X3020" s="21">
        <v>3.3648808209461513E-2</v>
      </c>
      <c r="Y3020" s="21">
        <v>-0.99999999999999989</v>
      </c>
      <c r="Z3020" s="21">
        <v>-0.99999999999999989</v>
      </c>
      <c r="AA3020" s="21">
        <v>38.249433602434344</v>
      </c>
      <c r="AB3020" s="21">
        <v>0.26607805124531236</v>
      </c>
      <c r="AC3020" s="21">
        <v>-0.12847950752246337</v>
      </c>
      <c r="AD3020" s="21">
        <v>0.26903022974491941</v>
      </c>
      <c r="AE3020" s="21">
        <v>20.331438673388416</v>
      </c>
      <c r="AF3020" s="21">
        <v>-0.99999999999999989</v>
      </c>
      <c r="AG3020" s="21">
        <v>-0.99999999999999989</v>
      </c>
      <c r="AH3020" s="21">
        <v>-0.99999999999999989</v>
      </c>
      <c r="AI3020" s="21">
        <v>-2.664138346394208E-2</v>
      </c>
      <c r="AJ3020" s="21">
        <v>0</v>
      </c>
      <c r="AK3020" s="21">
        <v>-0.16882010074787232</v>
      </c>
      <c r="AL3020" s="21">
        <v>0.41456806885066105</v>
      </c>
      <c r="AM3020" s="21">
        <v>7.1199761718532248E-2</v>
      </c>
      <c r="AN3020" s="21">
        <v>-0.2150155368362453</v>
      </c>
      <c r="AO3020" s="21">
        <v>0.93589353922394436</v>
      </c>
      <c r="AP3020" s="21">
        <v>-3.3025480766528266</v>
      </c>
      <c r="AQ3020" s="21">
        <v>20.749434949667979</v>
      </c>
      <c r="AR3020" s="21">
        <v>0.49233251982287157</v>
      </c>
      <c r="AS3020" s="21">
        <v>8.6455516047118597E-2</v>
      </c>
      <c r="AT3020" s="21">
        <v>-0.99999999999999989</v>
      </c>
      <c r="AU3020" s="21">
        <v>-0.99999999999999989</v>
      </c>
      <c r="AV3020" s="21">
        <v>0.34370565983269569</v>
      </c>
      <c r="AW3020" s="21">
        <v>42.08412524309999</v>
      </c>
      <c r="AX3020" s="21">
        <v>41.551297573821145</v>
      </c>
      <c r="AY3020" s="21">
        <v>0.17801268261760039</v>
      </c>
      <c r="AZ3020" s="21">
        <v>-4.3454212141067288</v>
      </c>
      <c r="BA3020" s="26">
        <v>1358.0161651719191</v>
      </c>
    </row>
    <row r="3021" spans="1:100" x14ac:dyDescent="0.25">
      <c r="A3021">
        <v>6393</v>
      </c>
      <c r="B3021" t="s">
        <v>3267</v>
      </c>
      <c r="C3021" s="26">
        <v>3</v>
      </c>
      <c r="D3021" s="21">
        <v>5.8431800436663179</v>
      </c>
      <c r="E3021" s="21">
        <v>9.3099811409486782E-4</v>
      </c>
      <c r="F3021" s="21">
        <v>0.13644772151708198</v>
      </c>
      <c r="G3021" s="21">
        <v>0.13644772151708198</v>
      </c>
      <c r="H3021" s="21">
        <v>-0.1355384569646767</v>
      </c>
      <c r="I3021" s="21">
        <v>0</v>
      </c>
      <c r="J3021" s="21">
        <v>-8.1323074178806039</v>
      </c>
      <c r="K3021" s="21">
        <v>-0.1355384569646767</v>
      </c>
      <c r="L3021" s="21">
        <v>-0.999999999999999</v>
      </c>
      <c r="M3021" s="21">
        <v>-0.999999999999999</v>
      </c>
      <c r="N3021" s="21">
        <v>-2.7107691392935336</v>
      </c>
      <c r="O3021" s="21">
        <v>-2.1526796526971985</v>
      </c>
      <c r="P3021" s="21">
        <v>2.0239702149882702E-4</v>
      </c>
      <c r="Q3021" s="21">
        <v>0.58586790995237326</v>
      </c>
      <c r="R3021" s="21">
        <v>0.22911496097515852</v>
      </c>
      <c r="S3021" s="21">
        <v>0.33333333333333331</v>
      </c>
      <c r="T3021" s="21">
        <v>0.33070741011256721</v>
      </c>
      <c r="U3021" s="21">
        <v>2.6551559132709023E-2</v>
      </c>
      <c r="V3021" s="21">
        <v>0</v>
      </c>
      <c r="W3021" s="21">
        <v>33.04523038173145</v>
      </c>
      <c r="X3021" s="21">
        <v>0.89217655014165576</v>
      </c>
      <c r="Y3021" s="21">
        <v>-0.999999999999999</v>
      </c>
      <c r="Z3021" s="21">
        <v>-0.999999999999999</v>
      </c>
      <c r="AA3021" s="21">
        <v>29.730132454046615</v>
      </c>
      <c r="AB3021" s="21">
        <v>8.4533443266416194E-2</v>
      </c>
      <c r="AC3021" s="21">
        <v>-0.22483266994733642</v>
      </c>
      <c r="AD3021" s="21">
        <v>6.9414968907720156E-2</v>
      </c>
      <c r="AE3021" s="21">
        <v>-3.5442128886600024</v>
      </c>
      <c r="AF3021" s="21">
        <v>-0.999999999999999</v>
      </c>
      <c r="AG3021" s="21">
        <v>-0.999999999999999</v>
      </c>
      <c r="AH3021" s="21">
        <v>-0.999999999999999</v>
      </c>
      <c r="AI3021" s="21">
        <v>-2.7353342404929726E-3</v>
      </c>
      <c r="AJ3021" s="21">
        <v>0</v>
      </c>
      <c r="AK3021" s="21">
        <v>-0.14208177988193268</v>
      </c>
      <c r="AL3021" s="21">
        <v>0.27542611598665928</v>
      </c>
      <c r="AM3021" s="21">
        <v>0.3917653662962981</v>
      </c>
      <c r="AN3021" s="21">
        <v>-0.21321241585096845</v>
      </c>
      <c r="AO3021" s="21">
        <v>9.0837252579977914</v>
      </c>
      <c r="AP3021" s="21">
        <v>-3.9531798163409166</v>
      </c>
      <c r="AQ3021" s="21">
        <v>24.91292296385085</v>
      </c>
      <c r="AR3021" s="21">
        <v>0.69059230257860948</v>
      </c>
      <c r="AS3021" s="21">
        <v>0.75663809317697894</v>
      </c>
      <c r="AT3021" s="21">
        <v>-0.999999999999999</v>
      </c>
      <c r="AU3021" s="21">
        <v>-0.999999999999999</v>
      </c>
      <c r="AV3021" s="21">
        <v>0.36556268249224055</v>
      </c>
      <c r="AW3021" s="21">
        <v>23.624272985008492</v>
      </c>
      <c r="AX3021" s="21">
        <v>23.56956630019862</v>
      </c>
      <c r="AY3021" s="21">
        <v>-0.24311330618938726</v>
      </c>
      <c r="AZ3021" s="21">
        <v>-37.487389229315085</v>
      </c>
      <c r="BA3021" s="26">
        <v>1293.2361051609048</v>
      </c>
    </row>
    <row r="3022" spans="1:100" x14ac:dyDescent="0.25">
      <c r="A3022">
        <v>6394</v>
      </c>
      <c r="B3022" t="s">
        <v>3268</v>
      </c>
      <c r="C3022" s="26">
        <v>3</v>
      </c>
      <c r="D3022" s="21">
        <v>2.9864695693466485</v>
      </c>
      <c r="E3022" s="21">
        <v>4.9133633556449419E-3</v>
      </c>
      <c r="F3022" s="21">
        <v>2.7984194848122521E-2</v>
      </c>
      <c r="G3022" s="21">
        <v>2.7984194848122521E-2</v>
      </c>
      <c r="H3022" s="21">
        <v>-0.13291480871388975</v>
      </c>
      <c r="I3022" s="21">
        <v>0</v>
      </c>
      <c r="J3022" s="21">
        <v>-7.9748885228333846</v>
      </c>
      <c r="K3022" s="21">
        <v>-0.13291480871388975</v>
      </c>
      <c r="L3022" s="21">
        <v>-0.99999999999999856</v>
      </c>
      <c r="M3022" s="21">
        <v>-0.99999999999999856</v>
      </c>
      <c r="N3022" s="21">
        <v>-2.6582961742777949</v>
      </c>
      <c r="O3022" s="21">
        <v>-4.960434758638617</v>
      </c>
      <c r="P3022" s="21">
        <v>1.6369798566884593E-2</v>
      </c>
      <c r="Q3022" s="21">
        <v>0.34875081939224906</v>
      </c>
      <c r="R3022" s="21">
        <v>0.14046389125442091</v>
      </c>
      <c r="S3022" s="21">
        <v>0.33333333333333293</v>
      </c>
      <c r="T3022" s="21">
        <v>0.14116296201895884</v>
      </c>
      <c r="U3022" s="21">
        <v>-0.17991292354389887</v>
      </c>
      <c r="V3022" s="21">
        <v>0</v>
      </c>
      <c r="W3022" s="21">
        <v>17.099927220891317</v>
      </c>
      <c r="X3022" s="21">
        <v>-0.31117565642091727</v>
      </c>
      <c r="Y3022" s="21">
        <v>-0.99999999999999856</v>
      </c>
      <c r="Z3022" s="21">
        <v>-0.99999999999999856</v>
      </c>
      <c r="AA3022" s="21">
        <v>14.636011919221701</v>
      </c>
      <c r="AB3022" s="21">
        <v>4.3064976542920359E-2</v>
      </c>
      <c r="AC3022" s="21">
        <v>7.4470576609868611E-2</v>
      </c>
      <c r="AD3022" s="21">
        <v>-0.16962313701126963</v>
      </c>
      <c r="AE3022" s="21">
        <v>-2.6043791929240343</v>
      </c>
      <c r="AF3022" s="21">
        <v>-0.99999999999999856</v>
      </c>
      <c r="AG3022" s="21">
        <v>-0.99999999999999856</v>
      </c>
      <c r="AH3022" s="21">
        <v>-0.99999999999999856</v>
      </c>
      <c r="AI3022" s="21">
        <v>1.9034616361747626E-3</v>
      </c>
      <c r="AJ3022" s="21">
        <v>0</v>
      </c>
      <c r="AK3022" s="21">
        <v>-0.35248031331425705</v>
      </c>
      <c r="AL3022" s="21">
        <v>0.10708382207699048</v>
      </c>
      <c r="AM3022" s="21">
        <v>0.40806727162940859</v>
      </c>
      <c r="AN3022" s="21">
        <v>-0.15522900638758175</v>
      </c>
      <c r="AO3022" s="21">
        <v>8.439280224163932</v>
      </c>
      <c r="AP3022" s="21">
        <v>-3.3453060493045914</v>
      </c>
      <c r="AQ3022" s="21">
        <v>9.1250386980579297</v>
      </c>
      <c r="AR3022" s="21">
        <v>0.29458337180839328</v>
      </c>
      <c r="AS3022" s="21">
        <v>-0.44409046513480693</v>
      </c>
      <c r="AT3022" s="21">
        <v>-0.99999999999999856</v>
      </c>
      <c r="AU3022" s="21">
        <v>-0.99999999999999856</v>
      </c>
      <c r="AV3022" s="21">
        <v>0.16844808610254353</v>
      </c>
      <c r="AW3022" s="21">
        <v>6.3302711112784946</v>
      </c>
      <c r="AX3022" s="21">
        <v>6.3683403440019886</v>
      </c>
      <c r="AY3022" s="21">
        <v>-6.0195140841335579E-2</v>
      </c>
      <c r="AZ3022" s="21">
        <v>-57.124800597537501</v>
      </c>
      <c r="BA3022" s="26">
        <v>1252.1143128806307</v>
      </c>
    </row>
    <row r="3023" spans="1:100" x14ac:dyDescent="0.25">
      <c r="A3023">
        <v>6395</v>
      </c>
      <c r="B3023" t="s">
        <v>3269</v>
      </c>
      <c r="C3023" s="26">
        <v>1</v>
      </c>
      <c r="D3023" s="21">
        <v>3.6780808625294901</v>
      </c>
      <c r="E3023" s="21">
        <v>2.1757476414710399E-2</v>
      </c>
      <c r="F3023" s="21">
        <v>5.7515663270048999E-2</v>
      </c>
      <c r="G3023" s="21">
        <v>6.3638324821297304E-2</v>
      </c>
      <c r="H3023" s="21">
        <v>4.4731895715573101E-2</v>
      </c>
      <c r="I3023" s="21">
        <v>0</v>
      </c>
      <c r="J3023" s="21">
        <v>2.6839137429343798</v>
      </c>
      <c r="K3023" s="21">
        <v>4.4731895715573101E-2</v>
      </c>
      <c r="L3023" s="21">
        <v>-1</v>
      </c>
      <c r="M3023" s="21">
        <v>-1</v>
      </c>
      <c r="N3023" s="21">
        <v>0.894637914311463</v>
      </c>
      <c r="O3023" s="21">
        <v>6.42563293028517</v>
      </c>
      <c r="P3023" s="21">
        <v>8.4867148022695807E-2</v>
      </c>
      <c r="Q3023" s="21">
        <v>0.153507344323627</v>
      </c>
      <c r="R3023" s="21">
        <v>5.0277871893111802E-2</v>
      </c>
      <c r="S3023" s="21">
        <v>0.32916601326620298</v>
      </c>
      <c r="T3023" s="21">
        <v>0.23975694309620599</v>
      </c>
      <c r="U3023" s="21">
        <v>4.00147922229208E-2</v>
      </c>
      <c r="V3023" s="21">
        <v>-3.2092616958779002E-3</v>
      </c>
      <c r="W3023" s="21">
        <v>22.4398636469551</v>
      </c>
      <c r="X3023" s="21">
        <v>0.57887640222380699</v>
      </c>
      <c r="Y3023" s="21">
        <v>-1</v>
      </c>
      <c r="Z3023" s="21">
        <v>-1</v>
      </c>
      <c r="AA3023" s="21">
        <v>33.0321732872819</v>
      </c>
      <c r="AB3023" s="21">
        <v>0.100272451404467</v>
      </c>
      <c r="AC3023" s="21">
        <v>4.1627991656747201E-2</v>
      </c>
      <c r="AD3023" s="21">
        <v>6.8940192307458195E-2</v>
      </c>
      <c r="AE3023" s="21">
        <v>10.542031768433599</v>
      </c>
      <c r="AF3023" s="21">
        <v>-1</v>
      </c>
      <c r="AG3023" s="21">
        <v>-1</v>
      </c>
      <c r="AH3023" s="21">
        <v>-1</v>
      </c>
      <c r="AI3023" s="21">
        <v>-6.4806894010443399E-4</v>
      </c>
      <c r="AJ3023" s="21">
        <v>-3.2092616958779002E-3</v>
      </c>
      <c r="AK3023" s="21">
        <v>0.108545496552842</v>
      </c>
      <c r="AL3023" s="21">
        <v>6.3541779719447203E-2</v>
      </c>
      <c r="AM3023" s="21">
        <v>0.14516971361987499</v>
      </c>
      <c r="AN3023" s="21">
        <v>6.2411759814733403E-2</v>
      </c>
      <c r="AO3023" s="21">
        <v>4.1719703232610899</v>
      </c>
      <c r="AP3023" s="21">
        <v>1.87800289396557</v>
      </c>
      <c r="AQ3023" s="21">
        <v>25.123777389889501</v>
      </c>
      <c r="AR3023" s="21">
        <v>0.60572848688945202</v>
      </c>
      <c r="AS3023" s="21">
        <v>0.62360829793938</v>
      </c>
      <c r="AT3023" s="21">
        <v>-1</v>
      </c>
      <c r="AU3023" s="21">
        <v>-1</v>
      </c>
      <c r="AV3023" s="21">
        <v>0.113916196714409</v>
      </c>
      <c r="AW3023" s="21">
        <v>41.335809111532598</v>
      </c>
      <c r="AX3023" s="21">
        <v>41.001921563142801</v>
      </c>
      <c r="AY3023" s="21">
        <v>9.6368259759583505E-2</v>
      </c>
      <c r="AZ3023" s="21">
        <v>-14.145392237927799</v>
      </c>
      <c r="BA3023" s="26">
        <v>1350</v>
      </c>
    </row>
    <row r="3024" spans="1:100" x14ac:dyDescent="0.25">
      <c r="A3024">
        <v>6396</v>
      </c>
      <c r="B3024" t="s">
        <v>3270</v>
      </c>
      <c r="C3024" s="26">
        <v>3</v>
      </c>
      <c r="D3024" s="21">
        <v>5.4336730957660393</v>
      </c>
      <c r="E3024" s="21">
        <v>-9.65349985583768E-2</v>
      </c>
      <c r="F3024" s="21">
        <v>1.0154302203217629</v>
      </c>
      <c r="G3024" s="21">
        <v>0.98931139039257987</v>
      </c>
      <c r="H3024" s="21">
        <v>2.345035707665059E-2</v>
      </c>
      <c r="I3024" s="21">
        <v>0</v>
      </c>
      <c r="J3024" s="21">
        <v>1.4070214245990329</v>
      </c>
      <c r="K3024" s="21">
        <v>2.345035707665059E-2</v>
      </c>
      <c r="L3024" s="21">
        <v>-0.99999999999999967</v>
      </c>
      <c r="M3024" s="21">
        <v>-0.99999999999999967</v>
      </c>
      <c r="N3024" s="21">
        <v>0.46900714153301232</v>
      </c>
      <c r="O3024" s="21">
        <v>7.8300059107576487</v>
      </c>
      <c r="P3024" s="21">
        <v>7.3184997740627935</v>
      </c>
      <c r="Q3024" s="21">
        <v>-0.43580605992143406</v>
      </c>
      <c r="R3024" s="21">
        <v>0.45976545790726026</v>
      </c>
      <c r="S3024" s="21">
        <v>0.33333333333333315</v>
      </c>
      <c r="T3024" s="21">
        <v>0.16639896528464609</v>
      </c>
      <c r="U3024" s="21">
        <v>3.6731180143602216E-2</v>
      </c>
      <c r="V3024" s="21">
        <v>-4.6052966978767707E-2</v>
      </c>
      <c r="W3024" s="21">
        <v>18.67840618824653</v>
      </c>
      <c r="X3024" s="21">
        <v>0.17995449219444415</v>
      </c>
      <c r="Y3024" s="21">
        <v>-0.99999999999999967</v>
      </c>
      <c r="Z3024" s="21">
        <v>-0.99999999999999967</v>
      </c>
      <c r="AA3024" s="21">
        <v>53.862345834136249</v>
      </c>
      <c r="AB3024" s="21">
        <v>0.20098262372967393</v>
      </c>
      <c r="AC3024" s="21">
        <v>0.35182860630282409</v>
      </c>
      <c r="AD3024" s="21">
        <v>0.14167225372715081</v>
      </c>
      <c r="AE3024" s="21">
        <v>34.724174187982456</v>
      </c>
      <c r="AF3024" s="21">
        <v>-0.99999999999999967</v>
      </c>
      <c r="AG3024" s="21">
        <v>-0.99999999999999967</v>
      </c>
      <c r="AH3024" s="21">
        <v>-0.99999999999999967</v>
      </c>
      <c r="AI3024" s="21">
        <v>5.4484782478108743E-2</v>
      </c>
      <c r="AJ3024" s="21">
        <v>-4.6052966978767707E-2</v>
      </c>
      <c r="AK3024" s="21">
        <v>5.7294191579371351E-2</v>
      </c>
      <c r="AL3024" s="21">
        <v>0.22682951483062161</v>
      </c>
      <c r="AM3024" s="21">
        <v>1.6401066993422904E-3</v>
      </c>
      <c r="AN3024" s="21">
        <v>0.15699275471471624</v>
      </c>
      <c r="AO3024" s="21">
        <v>0.32747362538041419</v>
      </c>
      <c r="AP3024" s="21">
        <v>5.0589664420210134</v>
      </c>
      <c r="AQ3024" s="21">
        <v>20.08542761284556</v>
      </c>
      <c r="AR3024" s="21">
        <v>0.4904105117828137</v>
      </c>
      <c r="AS3024" s="21">
        <v>0.20340484927109515</v>
      </c>
      <c r="AT3024" s="21">
        <v>-0.99999999999999967</v>
      </c>
      <c r="AU3024" s="21">
        <v>-0.99999999999999967</v>
      </c>
      <c r="AV3024" s="21">
        <v>1.4490768482998404</v>
      </c>
      <c r="AW3024" s="21">
        <v>66.751318186914872</v>
      </c>
      <c r="AX3024" s="21">
        <v>63.235717138600279</v>
      </c>
      <c r="AY3024" s="21">
        <v>0.20021461699492263</v>
      </c>
      <c r="AZ3024" s="21">
        <v>7.3202545890383188</v>
      </c>
      <c r="BA3024" s="26">
        <v>1412.9728827300662</v>
      </c>
    </row>
    <row r="3025" spans="1:100" x14ac:dyDescent="0.25">
      <c r="A3025">
        <v>6397</v>
      </c>
      <c r="B3025" t="s">
        <v>3271</v>
      </c>
      <c r="C3025" s="26">
        <v>3</v>
      </c>
      <c r="D3025" s="21">
        <v>5.529078323962894</v>
      </c>
      <c r="E3025" s="21">
        <v>0</v>
      </c>
      <c r="F3025" s="21">
        <v>-0.11122159052816441</v>
      </c>
      <c r="G3025" s="21">
        <v>-0.11122159052816441</v>
      </c>
      <c r="H3025" s="21">
        <v>7.3083931994630535E-2</v>
      </c>
      <c r="I3025" s="21">
        <v>0</v>
      </c>
      <c r="J3025" s="21">
        <v>4.3850359196778337</v>
      </c>
      <c r="K3025" s="21">
        <v>7.3083931994630535E-2</v>
      </c>
      <c r="L3025" s="21">
        <v>-0.99999999999999978</v>
      </c>
      <c r="M3025" s="21">
        <v>-0.99999999999999978</v>
      </c>
      <c r="N3025" s="21">
        <v>1.4616786398926112</v>
      </c>
      <c r="O3025" s="21">
        <v>9.8028926531125613</v>
      </c>
      <c r="P3025" s="21">
        <v>-0.3809200701239977</v>
      </c>
      <c r="Q3025" s="21">
        <v>0.23539264762169629</v>
      </c>
      <c r="R3025" s="21">
        <v>0.12833349412121609</v>
      </c>
      <c r="S3025" s="21">
        <v>0.33333333333333326</v>
      </c>
      <c r="T3025" s="21">
        <v>0.28070541242510733</v>
      </c>
      <c r="U3025" s="21">
        <v>-2.5629123459664997E-2</v>
      </c>
      <c r="V3025" s="21">
        <v>0</v>
      </c>
      <c r="W3025" s="21">
        <v>20.613027612165798</v>
      </c>
      <c r="X3025" s="21">
        <v>0.3858103990169241</v>
      </c>
      <c r="Y3025" s="21">
        <v>-0.99999999999999978</v>
      </c>
      <c r="Z3025" s="21">
        <v>-0.99999999999999978</v>
      </c>
      <c r="AA3025" s="21">
        <v>47.496806599438386</v>
      </c>
      <c r="AB3025" s="21">
        <v>0.16438924607579855</v>
      </c>
      <c r="AC3025" s="21">
        <v>0.40995131532960816</v>
      </c>
      <c r="AD3025" s="21">
        <v>-3.9231651542379169E-2</v>
      </c>
      <c r="AE3025" s="21">
        <v>26.755445493151385</v>
      </c>
      <c r="AF3025" s="21">
        <v>-0.99999999999999978</v>
      </c>
      <c r="AG3025" s="21">
        <v>-0.99999999999999978</v>
      </c>
      <c r="AH3025" s="21">
        <v>-0.99999999999999978</v>
      </c>
      <c r="AI3025" s="21">
        <v>0</v>
      </c>
      <c r="AJ3025" s="21">
        <v>0</v>
      </c>
      <c r="AK3025" s="21">
        <v>0.20570823913961328</v>
      </c>
      <c r="AL3025" s="21">
        <v>-0.18967464811909163</v>
      </c>
      <c r="AM3025" s="21">
        <v>0.29130241777104837</v>
      </c>
      <c r="AN3025" s="21">
        <v>-0.21823559905020723</v>
      </c>
      <c r="AO3025" s="21">
        <v>8.311101639974277</v>
      </c>
      <c r="AP3025" s="21">
        <v>-6.4042632168506399</v>
      </c>
      <c r="AQ3025" s="21">
        <v>24.998063531843631</v>
      </c>
      <c r="AR3025" s="21">
        <v>0.58840962229877525</v>
      </c>
      <c r="AS3025" s="21">
        <v>0.45889433101155469</v>
      </c>
      <c r="AT3025" s="21">
        <v>-0.99999999999999978</v>
      </c>
      <c r="AU3025" s="21">
        <v>-0.99999999999999978</v>
      </c>
      <c r="AV3025" s="21">
        <v>1.7111903593051724E-2</v>
      </c>
      <c r="AW3025" s="21">
        <v>50.895436035700314</v>
      </c>
      <c r="AX3025" s="21">
        <v>50.895436035700314</v>
      </c>
      <c r="AY3025" s="21">
        <v>9.0161934401875116E-2</v>
      </c>
      <c r="AZ3025" s="21">
        <v>-37.847714773362995</v>
      </c>
      <c r="BA3025" s="26">
        <v>1376.7583253668556</v>
      </c>
    </row>
    <row r="3026" spans="1:100" x14ac:dyDescent="0.25">
      <c r="A3026">
        <v>6398</v>
      </c>
      <c r="B3026" t="s">
        <v>3272</v>
      </c>
      <c r="C3026" s="26">
        <v>3</v>
      </c>
      <c r="D3026" s="21">
        <v>6.1876646869220551</v>
      </c>
      <c r="E3026" s="21">
        <v>-9.2381031465384664E-3</v>
      </c>
      <c r="F3026" s="21">
        <v>0.87272510787914104</v>
      </c>
      <c r="G3026" s="21">
        <v>0.87272510787914104</v>
      </c>
      <c r="H3026" s="21">
        <v>5.5153662170831542E-2</v>
      </c>
      <c r="I3026" s="21">
        <v>0</v>
      </c>
      <c r="J3026" s="21">
        <v>3.3092197302498945</v>
      </c>
      <c r="K3026" s="21">
        <v>5.5153662170831542E-2</v>
      </c>
      <c r="L3026" s="21">
        <v>-0.99999999999999978</v>
      </c>
      <c r="M3026" s="21">
        <v>-0.99999999999999978</v>
      </c>
      <c r="N3026" s="21">
        <v>1.103073243416631</v>
      </c>
      <c r="O3026" s="21">
        <v>10.369609525051089</v>
      </c>
      <c r="P3026" s="21">
        <v>6.0590031878273942E-2</v>
      </c>
      <c r="Q3026" s="21">
        <v>-0.88568426330277328</v>
      </c>
      <c r="R3026" s="21">
        <v>-0.30104699004578245</v>
      </c>
      <c r="S3026" s="21">
        <v>0.33333333333333331</v>
      </c>
      <c r="T3026" s="21">
        <v>0.2062883898586379</v>
      </c>
      <c r="U3026" s="21">
        <v>-0.1022385635083357</v>
      </c>
      <c r="V3026" s="21">
        <v>-1.4881142201427526E-3</v>
      </c>
      <c r="W3026" s="21">
        <v>15.229655331706439</v>
      </c>
      <c r="X3026" s="21">
        <v>-6.04598218077552E-2</v>
      </c>
      <c r="Y3026" s="21">
        <v>-0.99999999999999978</v>
      </c>
      <c r="Z3026" s="21">
        <v>-0.99999999999999978</v>
      </c>
      <c r="AA3026" s="21">
        <v>23.636332653084526</v>
      </c>
      <c r="AB3026" s="21">
        <v>0.14683100548277878</v>
      </c>
      <c r="AC3026" s="21">
        <v>-5.3385368438104768E-3</v>
      </c>
      <c r="AD3026" s="21">
        <v>3.2662017589509165E-2</v>
      </c>
      <c r="AE3026" s="21">
        <v>8.7077243114238723</v>
      </c>
      <c r="AF3026" s="21">
        <v>-0.99999999999999978</v>
      </c>
      <c r="AG3026" s="21">
        <v>-0.99999999999999978</v>
      </c>
      <c r="AH3026" s="21">
        <v>-0.99999999999999978</v>
      </c>
      <c r="AI3026" s="21">
        <v>0</v>
      </c>
      <c r="AJ3026" s="21">
        <v>-1.4881142201427526E-3</v>
      </c>
      <c r="AK3026" s="21">
        <v>-9.5880495683699329E-2</v>
      </c>
      <c r="AL3026" s="21">
        <v>1.4705821875960024E-2</v>
      </c>
      <c r="AM3026" s="21">
        <v>-2.7757716880972835E-2</v>
      </c>
      <c r="AN3026" s="21">
        <v>-5.9621808696648605E-2</v>
      </c>
      <c r="AO3026" s="21">
        <v>-1.1733454004428165</v>
      </c>
      <c r="AP3026" s="21">
        <v>-1.4170161080364145</v>
      </c>
      <c r="AQ3026" s="21">
        <v>18.53887506195634</v>
      </c>
      <c r="AR3026" s="21">
        <v>0.43589504546349245</v>
      </c>
      <c r="AS3026" s="21">
        <v>-5.3061596369238136E-3</v>
      </c>
      <c r="AT3026" s="21">
        <v>-0.99999999999999978</v>
      </c>
      <c r="AU3026" s="21">
        <v>-0.99999999999999978</v>
      </c>
      <c r="AV3026" s="21">
        <v>0.57167811783335842</v>
      </c>
      <c r="AW3026" s="21">
        <v>32.588926070099212</v>
      </c>
      <c r="AX3026" s="21">
        <v>32.440114648084943</v>
      </c>
      <c r="AY3026" s="21">
        <v>-5.4307071791907403E-3</v>
      </c>
      <c r="AZ3026" s="21">
        <v>-5.1127900977302296</v>
      </c>
      <c r="BA3026" s="26">
        <v>1362.4020196727113</v>
      </c>
    </row>
    <row r="3027" spans="1:100" x14ac:dyDescent="0.25">
      <c r="A3027">
        <v>6399</v>
      </c>
      <c r="B3027" t="s">
        <v>3273</v>
      </c>
      <c r="C3027" s="26">
        <v>3</v>
      </c>
      <c r="D3027" s="21">
        <v>3.5554090240836098</v>
      </c>
      <c r="E3027" s="21">
        <v>-2.8375888482298078E-3</v>
      </c>
      <c r="F3027" s="21">
        <v>0.33752816695287624</v>
      </c>
      <c r="G3027" s="21">
        <v>0.33752816695287624</v>
      </c>
      <c r="H3027" s="21">
        <v>-0.18885498591822436</v>
      </c>
      <c r="I3027" s="21">
        <v>0</v>
      </c>
      <c r="J3027" s="21">
        <v>-11.331299155093459</v>
      </c>
      <c r="K3027" s="21">
        <v>-0.18885498591822436</v>
      </c>
      <c r="L3027" s="21">
        <v>-0.99999999999999911</v>
      </c>
      <c r="M3027" s="21">
        <v>-0.99999999999999911</v>
      </c>
      <c r="N3027" s="21">
        <v>-3.7770997183644859</v>
      </c>
      <c r="O3027" s="21">
        <v>-7.4383619640569805</v>
      </c>
      <c r="P3027" s="21">
        <v>-3.1026729357837911E-2</v>
      </c>
      <c r="Q3027" s="21">
        <v>-1.9634085428831645</v>
      </c>
      <c r="R3027" s="21">
        <v>-0.62099263430641383</v>
      </c>
      <c r="S3027" s="21">
        <v>0.33333333333333315</v>
      </c>
      <c r="T3027" s="21">
        <v>0.2065313629112433</v>
      </c>
      <c r="U3027" s="21">
        <v>2.611898283425329E-2</v>
      </c>
      <c r="V3027" s="21">
        <v>0</v>
      </c>
      <c r="W3027" s="21">
        <v>30.193546599882161</v>
      </c>
      <c r="X3027" s="21">
        <v>0.69500482588526724</v>
      </c>
      <c r="Y3027" s="21">
        <v>-0.99999999999999911</v>
      </c>
      <c r="Z3027" s="21">
        <v>-0.99999999999999911</v>
      </c>
      <c r="AA3027" s="21">
        <v>28.200613248167656</v>
      </c>
      <c r="AB3027" s="21">
        <v>1.6948296907178206E-2</v>
      </c>
      <c r="AC3027" s="21">
        <v>0.11801746237386526</v>
      </c>
      <c r="AD3027" s="21">
        <v>-0.16240457362920532</v>
      </c>
      <c r="AE3027" s="21">
        <v>-1.3719407174080951</v>
      </c>
      <c r="AF3027" s="21">
        <v>-0.99999999999999911</v>
      </c>
      <c r="AG3027" s="21">
        <v>-0.99999999999999911</v>
      </c>
      <c r="AH3027" s="21">
        <v>-0.99999999999999911</v>
      </c>
      <c r="AI3027" s="21">
        <v>-4.0607620693815405E-2</v>
      </c>
      <c r="AJ3027" s="21">
        <v>0</v>
      </c>
      <c r="AK3027" s="21">
        <v>5.4789542121836225E-3</v>
      </c>
      <c r="AL3027" s="21">
        <v>0.25913717611826509</v>
      </c>
      <c r="AM3027" s="21">
        <v>8.330013310139936E-2</v>
      </c>
      <c r="AN3027" s="21">
        <v>0.30656733010518816</v>
      </c>
      <c r="AO3027" s="21">
        <v>2.1098980985959024</v>
      </c>
      <c r="AP3027" s="21">
        <v>8.9598691332210336</v>
      </c>
      <c r="AQ3027" s="21">
        <v>18.862247444788697</v>
      </c>
      <c r="AR3027" s="21">
        <v>0.56598367907882974</v>
      </c>
      <c r="AS3027" s="21">
        <v>0.50614983996704255</v>
      </c>
      <c r="AT3027" s="21">
        <v>-0.99999999999999911</v>
      </c>
      <c r="AU3027" s="21">
        <v>-0.99999999999999911</v>
      </c>
      <c r="AV3027" s="21">
        <v>-0.28346446735353803</v>
      </c>
      <c r="AW3027" s="21">
        <v>29.722120417331713</v>
      </c>
      <c r="AX3027" s="21">
        <v>28.909968003455408</v>
      </c>
      <c r="AY3027" s="21">
        <v>0.27169850076586305</v>
      </c>
      <c r="AZ3027" s="21">
        <v>-22.714915116301189</v>
      </c>
      <c r="BA3027" s="26">
        <v>1321.3615196932078</v>
      </c>
    </row>
    <row r="3028" spans="1:100" x14ac:dyDescent="0.25">
      <c r="A3028">
        <v>6400</v>
      </c>
      <c r="B3028" t="s">
        <v>3274</v>
      </c>
      <c r="C3028" s="26">
        <v>1</v>
      </c>
      <c r="D3028" s="21">
        <v>3.6780808625294901</v>
      </c>
      <c r="E3028" s="21">
        <v>2.1757476414710399E-2</v>
      </c>
      <c r="F3028" s="21">
        <v>5.7515663270048999E-2</v>
      </c>
      <c r="G3028" s="21">
        <v>6.3638324821297304E-2</v>
      </c>
      <c r="H3028" s="21">
        <v>4.4731895715573101E-2</v>
      </c>
      <c r="I3028" s="21">
        <v>0</v>
      </c>
      <c r="J3028" s="21">
        <v>2.6839137429343798</v>
      </c>
      <c r="K3028" s="21">
        <v>4.4731895715573101E-2</v>
      </c>
      <c r="L3028" s="21">
        <v>-1</v>
      </c>
      <c r="M3028" s="21">
        <v>-1</v>
      </c>
      <c r="N3028" s="21">
        <v>0.894637914311463</v>
      </c>
      <c r="O3028" s="21">
        <v>6.42563293028517</v>
      </c>
      <c r="P3028" s="21">
        <v>8.4867148022695807E-2</v>
      </c>
      <c r="Q3028" s="21">
        <v>0.153507344323627</v>
      </c>
      <c r="R3028" s="21">
        <v>5.0277871893111802E-2</v>
      </c>
      <c r="S3028" s="21">
        <v>0.32916601326620298</v>
      </c>
      <c r="T3028" s="21">
        <v>0.23975694309620599</v>
      </c>
      <c r="U3028" s="21">
        <v>4.00147922229208E-2</v>
      </c>
      <c r="V3028" s="21">
        <v>-3.2092616958779002E-3</v>
      </c>
      <c r="W3028" s="21">
        <v>22.4398636469551</v>
      </c>
      <c r="X3028" s="21">
        <v>0.57887640222380699</v>
      </c>
      <c r="Y3028" s="21">
        <v>-1</v>
      </c>
      <c r="Z3028" s="21">
        <v>-1</v>
      </c>
      <c r="AA3028" s="21">
        <v>33.0321732872819</v>
      </c>
      <c r="AB3028" s="21">
        <v>0.100272451404467</v>
      </c>
      <c r="AC3028" s="21">
        <v>4.1627991656747201E-2</v>
      </c>
      <c r="AD3028" s="21">
        <v>6.8940192307458195E-2</v>
      </c>
      <c r="AE3028" s="21">
        <v>10.542031768433599</v>
      </c>
      <c r="AF3028" s="21">
        <v>-1</v>
      </c>
      <c r="AG3028" s="21">
        <v>-1</v>
      </c>
      <c r="AH3028" s="21">
        <v>-1</v>
      </c>
      <c r="AI3028" s="21">
        <v>-6.4806894010443399E-4</v>
      </c>
      <c r="AJ3028" s="21">
        <v>-3.2092616958779002E-3</v>
      </c>
      <c r="AK3028" s="21">
        <v>0.108545496552842</v>
      </c>
      <c r="AL3028" s="21">
        <v>6.3541779719447203E-2</v>
      </c>
      <c r="AM3028" s="21">
        <v>0.14516971361987499</v>
      </c>
      <c r="AN3028" s="21">
        <v>6.2411759814733403E-2</v>
      </c>
      <c r="AO3028" s="21">
        <v>4.1719703232610899</v>
      </c>
      <c r="AP3028" s="21">
        <v>1.87800289396557</v>
      </c>
      <c r="AQ3028" s="21">
        <v>25.123777389889501</v>
      </c>
      <c r="AR3028" s="21">
        <v>0.60572848688945202</v>
      </c>
      <c r="AS3028" s="21">
        <v>0.62360829793938</v>
      </c>
      <c r="AT3028" s="21">
        <v>-1</v>
      </c>
      <c r="AU3028" s="21">
        <v>-1</v>
      </c>
      <c r="AV3028" s="21">
        <v>0.113916196714409</v>
      </c>
      <c r="AW3028" s="21">
        <v>41.335809111532598</v>
      </c>
      <c r="AX3028" s="21">
        <v>41.001921563142801</v>
      </c>
      <c r="AY3028" s="21">
        <v>9.6368259759583505E-2</v>
      </c>
      <c r="AZ3028" s="21">
        <v>-14.145392237927799</v>
      </c>
      <c r="BA3028" s="26">
        <v>1350</v>
      </c>
    </row>
    <row r="3029" spans="1:100" x14ac:dyDescent="0.25">
      <c r="A3029">
        <v>6401</v>
      </c>
      <c r="B3029" t="s">
        <v>3275</v>
      </c>
      <c r="C3029" s="26">
        <v>3</v>
      </c>
      <c r="D3029" s="21">
        <v>4.5117138233997709</v>
      </c>
      <c r="E3029" s="21">
        <v>3.9929225407127206E-2</v>
      </c>
      <c r="F3029" s="21">
        <v>4.2074593995231205E-3</v>
      </c>
      <c r="G3029" s="21">
        <v>-8.3185511974446374E-4</v>
      </c>
      <c r="H3029" s="21">
        <v>0.27445498365384852</v>
      </c>
      <c r="I3029" s="21">
        <v>0</v>
      </c>
      <c r="J3029" s="21">
        <v>16.467299019230907</v>
      </c>
      <c r="K3029" s="21">
        <v>0.27445498365384852</v>
      </c>
      <c r="L3029" s="21">
        <v>-1.0000000000000004</v>
      </c>
      <c r="M3029" s="21">
        <v>-1.0000000000000004</v>
      </c>
      <c r="N3029" s="21">
        <v>5.4890996730769679</v>
      </c>
      <c r="O3029" s="21">
        <v>20.978180987510942</v>
      </c>
      <c r="P3029" s="21">
        <v>0.11950881328709373</v>
      </c>
      <c r="Q3029" s="21">
        <v>-0.4320413975553456</v>
      </c>
      <c r="R3029" s="21">
        <v>-9.722473641059827E-2</v>
      </c>
      <c r="S3029" s="21">
        <v>0.33890820275165751</v>
      </c>
      <c r="T3029" s="21">
        <v>0.41006706681840199</v>
      </c>
      <c r="U3029" s="21">
        <v>-1.5819391843251405E-2</v>
      </c>
      <c r="V3029" s="21">
        <v>1.8941060082481607E-2</v>
      </c>
      <c r="W3029" s="21">
        <v>19.105678166217658</v>
      </c>
      <c r="X3029" s="21">
        <v>0.57225799082574025</v>
      </c>
      <c r="Y3029" s="21">
        <v>-1.0000000000000004</v>
      </c>
      <c r="Z3029" s="21">
        <v>-1.0000000000000004</v>
      </c>
      <c r="AA3029" s="21">
        <v>39.315446642009981</v>
      </c>
      <c r="AB3029" s="21">
        <v>0.25678181715083787</v>
      </c>
      <c r="AC3029" s="21">
        <v>0.34941198661020462</v>
      </c>
      <c r="AD3029" s="21">
        <v>-0.20005393951698397</v>
      </c>
      <c r="AE3029" s="21">
        <v>20.306993212202919</v>
      </c>
      <c r="AF3029" s="21">
        <v>-1.0000000000000004</v>
      </c>
      <c r="AG3029" s="21">
        <v>-1.0000000000000004</v>
      </c>
      <c r="AH3029" s="21">
        <v>-1.0000000000000004</v>
      </c>
      <c r="AI3029" s="21">
        <v>0</v>
      </c>
      <c r="AJ3029" s="21">
        <v>1.8941060082481607E-2</v>
      </c>
      <c r="AK3029" s="21">
        <v>0.4204461431641644</v>
      </c>
      <c r="AL3029" s="21">
        <v>-0.20193289427102695</v>
      </c>
      <c r="AM3029" s="21">
        <v>5.1022374256327191E-3</v>
      </c>
      <c r="AN3029" s="21">
        <v>0.23660037480052598</v>
      </c>
      <c r="AO3029" s="21">
        <v>2.2297866514616396</v>
      </c>
      <c r="AP3029" s="21">
        <v>4.9053448986580168</v>
      </c>
      <c r="AQ3029" s="21">
        <v>35.572977185448565</v>
      </c>
      <c r="AR3029" s="21">
        <v>0.75209693780929021</v>
      </c>
      <c r="AS3029" s="21">
        <v>0.84671297447958827</v>
      </c>
      <c r="AT3029" s="21">
        <v>-1.0000000000000004</v>
      </c>
      <c r="AU3029" s="21">
        <v>-1.0000000000000004</v>
      </c>
      <c r="AV3029" s="21">
        <v>-9.8056591530342768E-2</v>
      </c>
      <c r="AW3029" s="21">
        <v>65.198972528178928</v>
      </c>
      <c r="AX3029" s="21">
        <v>67.093078536427072</v>
      </c>
      <c r="AY3029" s="21">
        <v>0.30781069304447384</v>
      </c>
      <c r="AZ3029" s="21">
        <v>-8.5032279473324444</v>
      </c>
      <c r="BA3029" s="26">
        <v>1361.0117845079551</v>
      </c>
    </row>
    <row r="3030" spans="1:100" x14ac:dyDescent="0.25">
      <c r="A3030">
        <v>6402</v>
      </c>
      <c r="B3030" t="s">
        <v>3276</v>
      </c>
      <c r="C3030" s="26">
        <v>1</v>
      </c>
      <c r="D3030" s="21">
        <v>3.6780808625294901</v>
      </c>
      <c r="E3030" s="21">
        <v>2.1757476414710399E-2</v>
      </c>
      <c r="F3030" s="21">
        <v>5.7515663270048999E-2</v>
      </c>
      <c r="G3030" s="21">
        <v>6.3638324821297304E-2</v>
      </c>
      <c r="H3030" s="21">
        <v>4.4731895715573101E-2</v>
      </c>
      <c r="I3030" s="21">
        <v>0</v>
      </c>
      <c r="J3030" s="21">
        <v>2.6839137429343798</v>
      </c>
      <c r="K3030" s="21">
        <v>4.4731895715573101E-2</v>
      </c>
      <c r="L3030" s="21">
        <v>-1</v>
      </c>
      <c r="M3030" s="21">
        <v>-1</v>
      </c>
      <c r="N3030" s="21">
        <v>0.894637914311463</v>
      </c>
      <c r="O3030" s="21">
        <v>6.42563293028517</v>
      </c>
      <c r="P3030" s="21">
        <v>8.4867148022695807E-2</v>
      </c>
      <c r="Q3030" s="21">
        <v>0.153507344323627</v>
      </c>
      <c r="R3030" s="21">
        <v>5.0277871893111802E-2</v>
      </c>
      <c r="S3030" s="21">
        <v>0.32916601326620298</v>
      </c>
      <c r="T3030" s="21">
        <v>0.23975694309620599</v>
      </c>
      <c r="U3030" s="21">
        <v>4.00147922229208E-2</v>
      </c>
      <c r="V3030" s="21">
        <v>-3.2092616958779002E-3</v>
      </c>
      <c r="W3030" s="21">
        <v>22.4398636469551</v>
      </c>
      <c r="X3030" s="21">
        <v>0.57887640222380699</v>
      </c>
      <c r="Y3030" s="21">
        <v>-1</v>
      </c>
      <c r="Z3030" s="21">
        <v>-1</v>
      </c>
      <c r="AA3030" s="21">
        <v>33.0321732872819</v>
      </c>
      <c r="AB3030" s="21">
        <v>0.100272451404467</v>
      </c>
      <c r="AC3030" s="21">
        <v>4.1627991656747201E-2</v>
      </c>
      <c r="AD3030" s="21">
        <v>6.8940192307458195E-2</v>
      </c>
      <c r="AE3030" s="21">
        <v>10.542031768433599</v>
      </c>
      <c r="AF3030" s="21">
        <v>-1</v>
      </c>
      <c r="AG3030" s="21">
        <v>-1</v>
      </c>
      <c r="AH3030" s="21">
        <v>-1</v>
      </c>
      <c r="AI3030" s="21">
        <v>-6.4806894010443399E-4</v>
      </c>
      <c r="AJ3030" s="21">
        <v>-3.2092616958779002E-3</v>
      </c>
      <c r="AK3030" s="21">
        <v>0.108545496552842</v>
      </c>
      <c r="AL3030" s="21">
        <v>6.3541779719447203E-2</v>
      </c>
      <c r="AM3030" s="21">
        <v>0.14516971361987499</v>
      </c>
      <c r="AN3030" s="21">
        <v>6.2411759814733403E-2</v>
      </c>
      <c r="AO3030" s="21">
        <v>4.1719703232610899</v>
      </c>
      <c r="AP3030" s="21">
        <v>1.87800289396557</v>
      </c>
      <c r="AQ3030" s="21">
        <v>25.123777389889501</v>
      </c>
      <c r="AR3030" s="21">
        <v>0.60572848688945202</v>
      </c>
      <c r="AS3030" s="21">
        <v>0.62360829793938</v>
      </c>
      <c r="AT3030" s="21">
        <v>-1</v>
      </c>
      <c r="AU3030" s="21">
        <v>-1</v>
      </c>
      <c r="AV3030" s="21">
        <v>0.113916196714409</v>
      </c>
      <c r="AW3030" s="21">
        <v>41.335809111532598</v>
      </c>
      <c r="AX3030" s="21">
        <v>41.001921563142801</v>
      </c>
      <c r="AY3030" s="21">
        <v>9.6368259759583505E-2</v>
      </c>
      <c r="AZ3030" s="21">
        <v>-14.145392237927799</v>
      </c>
      <c r="BA3030" s="26">
        <v>1350</v>
      </c>
    </row>
    <row r="3031" spans="1:100" x14ac:dyDescent="0.25">
      <c r="A3031">
        <v>6403</v>
      </c>
      <c r="B3031" t="s">
        <v>3277</v>
      </c>
      <c r="C3031" s="26">
        <v>1</v>
      </c>
      <c r="D3031" s="21">
        <v>3.6780808625294901</v>
      </c>
      <c r="E3031" s="21">
        <v>2.1757476414710399E-2</v>
      </c>
      <c r="F3031" s="21">
        <v>5.7515663270048999E-2</v>
      </c>
      <c r="G3031" s="21">
        <v>6.3638324821297304E-2</v>
      </c>
      <c r="H3031" s="21">
        <v>4.4731895715573101E-2</v>
      </c>
      <c r="I3031" s="21">
        <v>0</v>
      </c>
      <c r="J3031" s="21">
        <v>2.6839137429343798</v>
      </c>
      <c r="K3031" s="21">
        <v>4.4731895715573101E-2</v>
      </c>
      <c r="L3031" s="21">
        <v>-1</v>
      </c>
      <c r="M3031" s="21">
        <v>-1</v>
      </c>
      <c r="N3031" s="21">
        <v>0.894637914311463</v>
      </c>
      <c r="O3031" s="21">
        <v>6.42563293028517</v>
      </c>
      <c r="P3031" s="21">
        <v>8.4867148022695807E-2</v>
      </c>
      <c r="Q3031" s="21">
        <v>0.153507344323627</v>
      </c>
      <c r="R3031" s="21">
        <v>5.0277871893111802E-2</v>
      </c>
      <c r="S3031" s="21">
        <v>0.32916601326620298</v>
      </c>
      <c r="T3031" s="21">
        <v>0.23975694309620599</v>
      </c>
      <c r="U3031" s="21">
        <v>4.00147922229208E-2</v>
      </c>
      <c r="V3031" s="21">
        <v>-3.2092616958779002E-3</v>
      </c>
      <c r="W3031" s="21">
        <v>22.4398636469551</v>
      </c>
      <c r="X3031" s="21">
        <v>0.57887640222380699</v>
      </c>
      <c r="Y3031" s="21">
        <v>-1</v>
      </c>
      <c r="Z3031" s="21">
        <v>-1</v>
      </c>
      <c r="AA3031" s="21">
        <v>33.0321732872819</v>
      </c>
      <c r="AB3031" s="21">
        <v>0.100272451404467</v>
      </c>
      <c r="AC3031" s="21">
        <v>4.1627991656747201E-2</v>
      </c>
      <c r="AD3031" s="21">
        <v>6.8940192307458195E-2</v>
      </c>
      <c r="AE3031" s="21">
        <v>10.542031768433599</v>
      </c>
      <c r="AF3031" s="21">
        <v>-1</v>
      </c>
      <c r="AG3031" s="21">
        <v>-1</v>
      </c>
      <c r="AH3031" s="21">
        <v>-1</v>
      </c>
      <c r="AI3031" s="21">
        <v>-6.4806894010443399E-4</v>
      </c>
      <c r="AJ3031" s="21">
        <v>-3.2092616958779002E-3</v>
      </c>
      <c r="AK3031" s="21">
        <v>0.108545496552842</v>
      </c>
      <c r="AL3031" s="21">
        <v>6.3541779719447203E-2</v>
      </c>
      <c r="AM3031" s="21">
        <v>0.14516971361987499</v>
      </c>
      <c r="AN3031" s="21">
        <v>6.2411759814733403E-2</v>
      </c>
      <c r="AO3031" s="21">
        <v>4.1719703232610899</v>
      </c>
      <c r="AP3031" s="21">
        <v>1.87800289396557</v>
      </c>
      <c r="AQ3031" s="21">
        <v>25.123777389889501</v>
      </c>
      <c r="AR3031" s="21">
        <v>0.60572848688945202</v>
      </c>
      <c r="AS3031" s="21">
        <v>0.62360829793938</v>
      </c>
      <c r="AT3031" s="21">
        <v>-1</v>
      </c>
      <c r="AU3031" s="21">
        <v>-1</v>
      </c>
      <c r="AV3031" s="21">
        <v>0.113916196714409</v>
      </c>
      <c r="AW3031" s="21">
        <v>41.335809111532598</v>
      </c>
      <c r="AX3031" s="21">
        <v>41.001921563142801</v>
      </c>
      <c r="AY3031" s="21">
        <v>9.6368259759583505E-2</v>
      </c>
      <c r="AZ3031" s="21">
        <v>-14.145392237927799</v>
      </c>
      <c r="BA3031" s="26">
        <v>1350</v>
      </c>
    </row>
    <row r="3032" spans="1:100" x14ac:dyDescent="0.25">
      <c r="A3032">
        <v>6404</v>
      </c>
      <c r="B3032" t="s">
        <v>3278</v>
      </c>
      <c r="C3032" s="26">
        <v>3</v>
      </c>
      <c r="D3032" s="21">
        <v>2.2240496729065224</v>
      </c>
      <c r="E3032" s="21">
        <v>0</v>
      </c>
      <c r="F3032" s="21">
        <v>-0.10368478450207746</v>
      </c>
      <c r="G3032" s="21">
        <v>-0.10368478450207746</v>
      </c>
      <c r="H3032" s="21">
        <v>0.17173451637277715</v>
      </c>
      <c r="I3032" s="21">
        <v>0</v>
      </c>
      <c r="J3032" s="21">
        <v>10.304070982366628</v>
      </c>
      <c r="K3032" s="21">
        <v>0.17173451637277715</v>
      </c>
      <c r="L3032" s="21">
        <v>-0.99999999999999856</v>
      </c>
      <c r="M3032" s="21">
        <v>-0.99999999999999856</v>
      </c>
      <c r="N3032" s="21">
        <v>3.4346903274555434</v>
      </c>
      <c r="O3032" s="21">
        <v>12.424435870771076</v>
      </c>
      <c r="P3032" s="21">
        <v>8.8907801216008608E-2</v>
      </c>
      <c r="Q3032" s="21">
        <v>-6.6624676310790214</v>
      </c>
      <c r="R3032" s="21">
        <v>-2.1261296882182137</v>
      </c>
      <c r="S3032" s="21">
        <v>0.3610972479479993</v>
      </c>
      <c r="T3032" s="21">
        <v>0.43797937334353404</v>
      </c>
      <c r="U3032" s="21">
        <v>0.21379529940478151</v>
      </c>
      <c r="V3032" s="21">
        <v>0</v>
      </c>
      <c r="W3032" s="21">
        <v>33.645496172941513</v>
      </c>
      <c r="X3032" s="21">
        <v>1.5871693425480842</v>
      </c>
      <c r="Y3032" s="21">
        <v>-0.99999999999999856</v>
      </c>
      <c r="Z3032" s="21">
        <v>-0.99999999999999856</v>
      </c>
      <c r="AA3032" s="21">
        <v>57.631932658856798</v>
      </c>
      <c r="AB3032" s="21">
        <v>8.7050737972892409E-2</v>
      </c>
      <c r="AC3032" s="21">
        <v>0.18655364619439121</v>
      </c>
      <c r="AD3032" s="21">
        <v>0.24864693931538637</v>
      </c>
      <c r="AE3032" s="21">
        <v>26.112566174133516</v>
      </c>
      <c r="AF3032" s="21">
        <v>-0.99999999999999856</v>
      </c>
      <c r="AG3032" s="21">
        <v>-0.99999999999999856</v>
      </c>
      <c r="AH3032" s="21">
        <v>-0.99999999999999856</v>
      </c>
      <c r="AI3032" s="21">
        <v>0</v>
      </c>
      <c r="AJ3032" s="21">
        <v>0</v>
      </c>
      <c r="AK3032" s="21">
        <v>6.3531374053811263E-3</v>
      </c>
      <c r="AL3032" s="21">
        <v>0.24708009967813901</v>
      </c>
      <c r="AM3032" s="21">
        <v>2.6836155947923306E-2</v>
      </c>
      <c r="AN3032" s="21">
        <v>-0.16431934366383585</v>
      </c>
      <c r="AO3032" s="21">
        <v>0.70266958572499072</v>
      </c>
      <c r="AP3032" s="21">
        <v>-2.8725830932052019</v>
      </c>
      <c r="AQ3032" s="21">
        <v>43.949567155308124</v>
      </c>
      <c r="AR3032" s="21">
        <v>1.0128719206963153</v>
      </c>
      <c r="AS3032" s="21">
        <v>1.7589038589208619</v>
      </c>
      <c r="AT3032" s="21">
        <v>-0.99999999999999856</v>
      </c>
      <c r="AU3032" s="21">
        <v>-0.99999999999999856</v>
      </c>
      <c r="AV3032" s="21">
        <v>-2.2298144727202915</v>
      </c>
      <c r="AW3032" s="21">
        <v>67.183785436422696</v>
      </c>
      <c r="AX3032" s="21">
        <v>67.183785436422696</v>
      </c>
      <c r="AY3032" s="21">
        <v>0.19133744001933917</v>
      </c>
      <c r="AZ3032" s="21">
        <v>0.93577521703326383</v>
      </c>
      <c r="BA3032" s="26">
        <v>1421.9623666214636</v>
      </c>
      <c r="CU3032" t="e">
        <v>#N/A</v>
      </c>
      <c r="CV3032" t="e">
        <v>#N/A</v>
      </c>
    </row>
    <row r="3033" spans="1:100" x14ac:dyDescent="0.25">
      <c r="A3033">
        <v>6405</v>
      </c>
      <c r="B3033" t="s">
        <v>3279</v>
      </c>
      <c r="C3033" s="26">
        <v>1</v>
      </c>
      <c r="D3033" s="21">
        <v>3.6780808625294901</v>
      </c>
      <c r="E3033" s="21">
        <v>2.1757476414710399E-2</v>
      </c>
      <c r="F3033" s="21">
        <v>5.7515663270048999E-2</v>
      </c>
      <c r="G3033" s="21">
        <v>6.3638324821297304E-2</v>
      </c>
      <c r="H3033" s="21">
        <v>4.4731895715573101E-2</v>
      </c>
      <c r="I3033" s="21">
        <v>0</v>
      </c>
      <c r="J3033" s="21">
        <v>2.6839137429343798</v>
      </c>
      <c r="K3033" s="21">
        <v>4.4731895715573101E-2</v>
      </c>
      <c r="L3033" s="21">
        <v>-1</v>
      </c>
      <c r="M3033" s="21">
        <v>-1</v>
      </c>
      <c r="N3033" s="21">
        <v>0.894637914311463</v>
      </c>
      <c r="O3033" s="21">
        <v>6.42563293028517</v>
      </c>
      <c r="P3033" s="21">
        <v>8.4867148022695807E-2</v>
      </c>
      <c r="Q3033" s="21">
        <v>0.153507344323627</v>
      </c>
      <c r="R3033" s="21">
        <v>5.0277871893111802E-2</v>
      </c>
      <c r="S3033" s="21">
        <v>0.32916601326620298</v>
      </c>
      <c r="T3033" s="21">
        <v>0.23975694309620599</v>
      </c>
      <c r="U3033" s="21">
        <v>4.00147922229208E-2</v>
      </c>
      <c r="V3033" s="21">
        <v>-3.2092616958779002E-3</v>
      </c>
      <c r="W3033" s="21">
        <v>22.4398636469551</v>
      </c>
      <c r="X3033" s="21">
        <v>0.57887640222380699</v>
      </c>
      <c r="Y3033" s="21">
        <v>-1</v>
      </c>
      <c r="Z3033" s="21">
        <v>-1</v>
      </c>
      <c r="AA3033" s="21">
        <v>33.0321732872819</v>
      </c>
      <c r="AB3033" s="21">
        <v>0.100272451404467</v>
      </c>
      <c r="AC3033" s="21">
        <v>4.1627991656747201E-2</v>
      </c>
      <c r="AD3033" s="21">
        <v>6.8940192307458195E-2</v>
      </c>
      <c r="AE3033" s="21">
        <v>10.542031768433599</v>
      </c>
      <c r="AF3033" s="21">
        <v>-1</v>
      </c>
      <c r="AG3033" s="21">
        <v>-1</v>
      </c>
      <c r="AH3033" s="21">
        <v>-1</v>
      </c>
      <c r="AI3033" s="21">
        <v>-6.4806894010443399E-4</v>
      </c>
      <c r="AJ3033" s="21">
        <v>-3.2092616958779002E-3</v>
      </c>
      <c r="AK3033" s="21">
        <v>0.108545496552842</v>
      </c>
      <c r="AL3033" s="21">
        <v>6.3541779719447203E-2</v>
      </c>
      <c r="AM3033" s="21">
        <v>0.14516971361987499</v>
      </c>
      <c r="AN3033" s="21">
        <v>6.2411759814733403E-2</v>
      </c>
      <c r="AO3033" s="21">
        <v>4.1719703232610899</v>
      </c>
      <c r="AP3033" s="21">
        <v>1.87800289396557</v>
      </c>
      <c r="AQ3033" s="21">
        <v>25.123777389889501</v>
      </c>
      <c r="AR3033" s="21">
        <v>0.60572848688945202</v>
      </c>
      <c r="AS3033" s="21">
        <v>0.62360829793938</v>
      </c>
      <c r="AT3033" s="21">
        <v>-1</v>
      </c>
      <c r="AU3033" s="21">
        <v>-1</v>
      </c>
      <c r="AV3033" s="21">
        <v>0.113916196714409</v>
      </c>
      <c r="AW3033" s="21">
        <v>41.335809111532598</v>
      </c>
      <c r="AX3033" s="21">
        <v>41.001921563142801</v>
      </c>
      <c r="AY3033" s="21">
        <v>9.6368259759583505E-2</v>
      </c>
      <c r="AZ3033" s="21">
        <v>-14.145392237927799</v>
      </c>
      <c r="BA3033" s="26">
        <v>1350</v>
      </c>
    </row>
    <row r="3034" spans="1:100" x14ac:dyDescent="0.25">
      <c r="A3034">
        <v>6406</v>
      </c>
      <c r="B3034" t="s">
        <v>3280</v>
      </c>
      <c r="C3034" s="26">
        <v>1</v>
      </c>
      <c r="D3034" s="21">
        <v>3.6780808625294901</v>
      </c>
      <c r="E3034" s="21">
        <v>2.1757476414710399E-2</v>
      </c>
      <c r="F3034" s="21">
        <v>5.7515663270048999E-2</v>
      </c>
      <c r="G3034" s="21">
        <v>6.3638324821297304E-2</v>
      </c>
      <c r="H3034" s="21">
        <v>4.4731895715573101E-2</v>
      </c>
      <c r="I3034" s="21">
        <v>0</v>
      </c>
      <c r="J3034" s="21">
        <v>2.6839137429343798</v>
      </c>
      <c r="K3034" s="21">
        <v>4.4731895715573101E-2</v>
      </c>
      <c r="L3034" s="21">
        <v>-1</v>
      </c>
      <c r="M3034" s="21">
        <v>-1</v>
      </c>
      <c r="N3034" s="21">
        <v>0.894637914311463</v>
      </c>
      <c r="O3034" s="21">
        <v>6.42563293028517</v>
      </c>
      <c r="P3034" s="21">
        <v>8.4867148022695807E-2</v>
      </c>
      <c r="Q3034" s="21">
        <v>0.153507344323627</v>
      </c>
      <c r="R3034" s="21">
        <v>5.0277871893111802E-2</v>
      </c>
      <c r="S3034" s="21">
        <v>0.32916601326620298</v>
      </c>
      <c r="T3034" s="21">
        <v>0.23975694309620599</v>
      </c>
      <c r="U3034" s="21">
        <v>4.00147922229208E-2</v>
      </c>
      <c r="V3034" s="21">
        <v>-3.2092616958779002E-3</v>
      </c>
      <c r="W3034" s="21">
        <v>22.4398636469551</v>
      </c>
      <c r="X3034" s="21">
        <v>0.57887640222380699</v>
      </c>
      <c r="Y3034" s="21">
        <v>-1</v>
      </c>
      <c r="Z3034" s="21">
        <v>-1</v>
      </c>
      <c r="AA3034" s="21">
        <v>33.0321732872819</v>
      </c>
      <c r="AB3034" s="21">
        <v>0.100272451404467</v>
      </c>
      <c r="AC3034" s="21">
        <v>4.1627991656747201E-2</v>
      </c>
      <c r="AD3034" s="21">
        <v>6.8940192307458195E-2</v>
      </c>
      <c r="AE3034" s="21">
        <v>10.542031768433599</v>
      </c>
      <c r="AF3034" s="21">
        <v>-1</v>
      </c>
      <c r="AG3034" s="21">
        <v>-1</v>
      </c>
      <c r="AH3034" s="21">
        <v>-1</v>
      </c>
      <c r="AI3034" s="21">
        <v>-6.4806894010443399E-4</v>
      </c>
      <c r="AJ3034" s="21">
        <v>-3.2092616958779002E-3</v>
      </c>
      <c r="AK3034" s="21">
        <v>0.108545496552842</v>
      </c>
      <c r="AL3034" s="21">
        <v>6.3541779719447203E-2</v>
      </c>
      <c r="AM3034" s="21">
        <v>0.14516971361987499</v>
      </c>
      <c r="AN3034" s="21">
        <v>6.2411759814733403E-2</v>
      </c>
      <c r="AO3034" s="21">
        <v>4.1719703232610899</v>
      </c>
      <c r="AP3034" s="21">
        <v>1.87800289396557</v>
      </c>
      <c r="AQ3034" s="21">
        <v>25.123777389889501</v>
      </c>
      <c r="AR3034" s="21">
        <v>0.60572848688945202</v>
      </c>
      <c r="AS3034" s="21">
        <v>0.62360829793938</v>
      </c>
      <c r="AT3034" s="21">
        <v>-1</v>
      </c>
      <c r="AU3034" s="21">
        <v>-1</v>
      </c>
      <c r="AV3034" s="21">
        <v>0.113916196714409</v>
      </c>
      <c r="AW3034" s="21">
        <v>41.335809111532598</v>
      </c>
      <c r="AX3034" s="21">
        <v>41.001921563142801</v>
      </c>
      <c r="AY3034" s="21">
        <v>9.6368259759583505E-2</v>
      </c>
      <c r="AZ3034" s="21">
        <v>-14.145392237927799</v>
      </c>
      <c r="BA3034" s="26">
        <v>1350</v>
      </c>
    </row>
    <row r="3035" spans="1:100" x14ac:dyDescent="0.25">
      <c r="A3035">
        <v>6407</v>
      </c>
      <c r="B3035" t="s">
        <v>3281</v>
      </c>
      <c r="C3035" s="26">
        <v>1</v>
      </c>
      <c r="D3035" s="21">
        <v>3.6780808625294901</v>
      </c>
      <c r="E3035" s="21">
        <v>2.1757476414710399E-2</v>
      </c>
      <c r="F3035" s="21">
        <v>5.7515663270048999E-2</v>
      </c>
      <c r="G3035" s="21">
        <v>6.3638324821297304E-2</v>
      </c>
      <c r="H3035" s="21">
        <v>4.4731895715573101E-2</v>
      </c>
      <c r="I3035" s="21">
        <v>0</v>
      </c>
      <c r="J3035" s="21">
        <v>2.6839137429343798</v>
      </c>
      <c r="K3035" s="21">
        <v>4.4731895715573101E-2</v>
      </c>
      <c r="L3035" s="21">
        <v>-1</v>
      </c>
      <c r="M3035" s="21">
        <v>-1</v>
      </c>
      <c r="N3035" s="21">
        <v>0.894637914311463</v>
      </c>
      <c r="O3035" s="21">
        <v>6.42563293028517</v>
      </c>
      <c r="P3035" s="21">
        <v>8.4867148022695807E-2</v>
      </c>
      <c r="Q3035" s="21">
        <v>0.153507344323627</v>
      </c>
      <c r="R3035" s="21">
        <v>5.0277871893111802E-2</v>
      </c>
      <c r="S3035" s="21">
        <v>0.32916601326620298</v>
      </c>
      <c r="T3035" s="21">
        <v>0.23975694309620599</v>
      </c>
      <c r="U3035" s="21">
        <v>4.00147922229208E-2</v>
      </c>
      <c r="V3035" s="21">
        <v>-3.2092616958779002E-3</v>
      </c>
      <c r="W3035" s="21">
        <v>22.4398636469551</v>
      </c>
      <c r="X3035" s="21">
        <v>0.57887640222380699</v>
      </c>
      <c r="Y3035" s="21">
        <v>-1</v>
      </c>
      <c r="Z3035" s="21">
        <v>-1</v>
      </c>
      <c r="AA3035" s="21">
        <v>33.0321732872819</v>
      </c>
      <c r="AB3035" s="21">
        <v>0.100272451404467</v>
      </c>
      <c r="AC3035" s="21">
        <v>4.1627991656747201E-2</v>
      </c>
      <c r="AD3035" s="21">
        <v>6.8940192307458195E-2</v>
      </c>
      <c r="AE3035" s="21">
        <v>10.542031768433599</v>
      </c>
      <c r="AF3035" s="21">
        <v>-1</v>
      </c>
      <c r="AG3035" s="21">
        <v>-1</v>
      </c>
      <c r="AH3035" s="21">
        <v>-1</v>
      </c>
      <c r="AI3035" s="21">
        <v>-6.4806894010443399E-4</v>
      </c>
      <c r="AJ3035" s="21">
        <v>-3.2092616958779002E-3</v>
      </c>
      <c r="AK3035" s="21">
        <v>0.108545496552842</v>
      </c>
      <c r="AL3035" s="21">
        <v>6.3541779719447203E-2</v>
      </c>
      <c r="AM3035" s="21">
        <v>0.14516971361987499</v>
      </c>
      <c r="AN3035" s="21">
        <v>6.2411759814733403E-2</v>
      </c>
      <c r="AO3035" s="21">
        <v>4.1719703232610899</v>
      </c>
      <c r="AP3035" s="21">
        <v>1.87800289396557</v>
      </c>
      <c r="AQ3035" s="21">
        <v>25.123777389889501</v>
      </c>
      <c r="AR3035" s="21">
        <v>0.60572848688945202</v>
      </c>
      <c r="AS3035" s="21">
        <v>0.62360829793938</v>
      </c>
      <c r="AT3035" s="21">
        <v>-1</v>
      </c>
      <c r="AU3035" s="21">
        <v>-1</v>
      </c>
      <c r="AV3035" s="21">
        <v>0.113916196714409</v>
      </c>
      <c r="AW3035" s="21">
        <v>41.335809111532598</v>
      </c>
      <c r="AX3035" s="21">
        <v>41.001921563142801</v>
      </c>
      <c r="AY3035" s="21">
        <v>9.6368259759583505E-2</v>
      </c>
      <c r="AZ3035" s="21">
        <v>-14.145392237927799</v>
      </c>
      <c r="BA3035" s="26">
        <v>1350</v>
      </c>
    </row>
    <row r="3036" spans="1:100" x14ac:dyDescent="0.25">
      <c r="A3036">
        <v>6408</v>
      </c>
      <c r="B3036" t="s">
        <v>3282</v>
      </c>
      <c r="C3036" s="26">
        <v>1</v>
      </c>
      <c r="D3036" s="21">
        <v>3.6780808625294901</v>
      </c>
      <c r="E3036" s="21">
        <v>2.1757476414710399E-2</v>
      </c>
      <c r="F3036" s="21">
        <v>5.7515663270048999E-2</v>
      </c>
      <c r="G3036" s="21">
        <v>6.3638324821297304E-2</v>
      </c>
      <c r="H3036" s="21">
        <v>4.4731895715573101E-2</v>
      </c>
      <c r="I3036" s="21">
        <v>0</v>
      </c>
      <c r="J3036" s="21">
        <v>2.6839137429343798</v>
      </c>
      <c r="K3036" s="21">
        <v>4.4731895715573101E-2</v>
      </c>
      <c r="L3036" s="21">
        <v>-1</v>
      </c>
      <c r="M3036" s="21">
        <v>-1</v>
      </c>
      <c r="N3036" s="21">
        <v>0.894637914311463</v>
      </c>
      <c r="O3036" s="21">
        <v>6.42563293028517</v>
      </c>
      <c r="P3036" s="21">
        <v>8.4867148022695807E-2</v>
      </c>
      <c r="Q3036" s="21">
        <v>0.153507344323627</v>
      </c>
      <c r="R3036" s="21">
        <v>5.0277871893111802E-2</v>
      </c>
      <c r="S3036" s="21">
        <v>0.32916601326620298</v>
      </c>
      <c r="T3036" s="21">
        <v>0.23975694309620599</v>
      </c>
      <c r="U3036" s="21">
        <v>4.00147922229208E-2</v>
      </c>
      <c r="V3036" s="21">
        <v>-3.2092616958779002E-3</v>
      </c>
      <c r="W3036" s="21">
        <v>22.4398636469551</v>
      </c>
      <c r="X3036" s="21">
        <v>0.57887640222380699</v>
      </c>
      <c r="Y3036" s="21">
        <v>-1</v>
      </c>
      <c r="Z3036" s="21">
        <v>-1</v>
      </c>
      <c r="AA3036" s="21">
        <v>33.0321732872819</v>
      </c>
      <c r="AB3036" s="21">
        <v>0.100272451404467</v>
      </c>
      <c r="AC3036" s="21">
        <v>4.1627991656747201E-2</v>
      </c>
      <c r="AD3036" s="21">
        <v>6.8940192307458195E-2</v>
      </c>
      <c r="AE3036" s="21">
        <v>10.542031768433599</v>
      </c>
      <c r="AF3036" s="21">
        <v>-1</v>
      </c>
      <c r="AG3036" s="21">
        <v>-1</v>
      </c>
      <c r="AH3036" s="21">
        <v>-1</v>
      </c>
      <c r="AI3036" s="21">
        <v>-6.4806894010443399E-4</v>
      </c>
      <c r="AJ3036" s="21">
        <v>-3.2092616958779002E-3</v>
      </c>
      <c r="AK3036" s="21">
        <v>0.108545496552842</v>
      </c>
      <c r="AL3036" s="21">
        <v>6.3541779719447203E-2</v>
      </c>
      <c r="AM3036" s="21">
        <v>0.14516971361987499</v>
      </c>
      <c r="AN3036" s="21">
        <v>6.2411759814733403E-2</v>
      </c>
      <c r="AO3036" s="21">
        <v>4.1719703232610899</v>
      </c>
      <c r="AP3036" s="21">
        <v>1.87800289396557</v>
      </c>
      <c r="AQ3036" s="21">
        <v>25.123777389889501</v>
      </c>
      <c r="AR3036" s="21">
        <v>0.60572848688945202</v>
      </c>
      <c r="AS3036" s="21">
        <v>0.62360829793938</v>
      </c>
      <c r="AT3036" s="21">
        <v>-1</v>
      </c>
      <c r="AU3036" s="21">
        <v>-1</v>
      </c>
      <c r="AV3036" s="21">
        <v>0.113916196714409</v>
      </c>
      <c r="AW3036" s="21">
        <v>41.335809111532598</v>
      </c>
      <c r="AX3036" s="21">
        <v>41.001921563142801</v>
      </c>
      <c r="AY3036" s="21">
        <v>9.6368259759583505E-2</v>
      </c>
      <c r="AZ3036" s="21">
        <v>-14.145392237927799</v>
      </c>
      <c r="BA3036" s="26">
        <v>1350</v>
      </c>
    </row>
    <row r="3037" spans="1:100" x14ac:dyDescent="0.25">
      <c r="A3037">
        <v>6409</v>
      </c>
      <c r="B3037" t="s">
        <v>3283</v>
      </c>
      <c r="C3037" s="26">
        <v>3</v>
      </c>
      <c r="D3037" s="21">
        <v>-1.2470565344549192</v>
      </c>
      <c r="E3037" s="21">
        <v>-0.17238348809156653</v>
      </c>
      <c r="F3037" s="21">
        <v>-0.36632753561103548</v>
      </c>
      <c r="G3037" s="21">
        <v>-0.41848399209615605</v>
      </c>
      <c r="H3037" s="21">
        <v>3.9809391260228089E-2</v>
      </c>
      <c r="I3037" s="21">
        <v>0</v>
      </c>
      <c r="J3037" s="21">
        <v>2.3885634756136893</v>
      </c>
      <c r="K3037" s="21">
        <v>3.9809391260228089E-2</v>
      </c>
      <c r="L3037" s="21">
        <v>-1</v>
      </c>
      <c r="M3037" s="21">
        <v>-1</v>
      </c>
      <c r="N3037" s="21">
        <v>0.79618782520456166</v>
      </c>
      <c r="O3037" s="21">
        <v>0.72302294906260778</v>
      </c>
      <c r="P3037" s="21">
        <v>0.5193369693476857</v>
      </c>
      <c r="Q3037" s="21">
        <v>-1.2782660437845197</v>
      </c>
      <c r="R3037" s="21">
        <v>-0.39643548661879557</v>
      </c>
      <c r="S3037" s="21">
        <v>0.33333333333333337</v>
      </c>
      <c r="T3037" s="21">
        <v>0.33982393269225342</v>
      </c>
      <c r="U3037" s="21">
        <v>0.19651553449871492</v>
      </c>
      <c r="V3037" s="21">
        <v>-3.5335627575467675E-2</v>
      </c>
      <c r="W3037" s="21">
        <v>31.781111267544233</v>
      </c>
      <c r="X3037" s="21">
        <v>1.1993724063083946</v>
      </c>
      <c r="Y3037" s="21">
        <v>-1</v>
      </c>
      <c r="Z3037" s="21">
        <v>-1</v>
      </c>
      <c r="AA3037" s="21">
        <v>35.240968812896512</v>
      </c>
      <c r="AB3037" s="21">
        <v>-0.30505998319797323</v>
      </c>
      <c r="AC3037" s="21">
        <v>0.57685456614018227</v>
      </c>
      <c r="AD3037" s="21">
        <v>-0.19466872230278795</v>
      </c>
      <c r="AE3037" s="21">
        <v>3.8562930319710533</v>
      </c>
      <c r="AF3037" s="21">
        <v>-1</v>
      </c>
      <c r="AG3037" s="21">
        <v>-1</v>
      </c>
      <c r="AH3037" s="21">
        <v>-1</v>
      </c>
      <c r="AI3037" s="21">
        <v>0</v>
      </c>
      <c r="AJ3037" s="21">
        <v>-3.5335627575467675E-2</v>
      </c>
      <c r="AK3037" s="21">
        <v>9.0689844905349291E-3</v>
      </c>
      <c r="AL3037" s="21">
        <v>-0.11372834806847543</v>
      </c>
      <c r="AM3037" s="21">
        <v>0.20965828566907135</v>
      </c>
      <c r="AN3037" s="21">
        <v>0.22415857565232641</v>
      </c>
      <c r="AO3037" s="21">
        <v>5.2868020641794597</v>
      </c>
      <c r="AP3037" s="21">
        <v>5.0353226509657842</v>
      </c>
      <c r="AQ3037" s="21">
        <v>34.16967474315792</v>
      </c>
      <c r="AR3037" s="21">
        <v>0.83433717294883369</v>
      </c>
      <c r="AS3037" s="21">
        <v>1.2391817975686226</v>
      </c>
      <c r="AT3037" s="21">
        <v>-1</v>
      </c>
      <c r="AU3037" s="21">
        <v>-1</v>
      </c>
      <c r="AV3037" s="21">
        <v>-0.81491947871495163</v>
      </c>
      <c r="AW3037" s="21">
        <v>40.999314412924853</v>
      </c>
      <c r="AX3037" s="21">
        <v>37.465751655378092</v>
      </c>
      <c r="AY3037" s="21">
        <v>-2.0277779726597479E-2</v>
      </c>
      <c r="AZ3037" s="21">
        <v>-18.805498359351962</v>
      </c>
      <c r="BA3037" s="26">
        <v>1369.8175662048191</v>
      </c>
    </row>
    <row r="3038" spans="1:100" x14ac:dyDescent="0.25">
      <c r="A3038">
        <v>6410</v>
      </c>
      <c r="B3038" t="s">
        <v>3284</v>
      </c>
      <c r="C3038" s="26">
        <v>1</v>
      </c>
      <c r="D3038" s="21">
        <v>3.6780808625294901</v>
      </c>
      <c r="E3038" s="21">
        <v>2.1757476414710399E-2</v>
      </c>
      <c r="F3038" s="21">
        <v>5.7515663270048999E-2</v>
      </c>
      <c r="G3038" s="21">
        <v>6.3638324821297304E-2</v>
      </c>
      <c r="H3038" s="21">
        <v>4.4731895715573101E-2</v>
      </c>
      <c r="I3038" s="21">
        <v>0</v>
      </c>
      <c r="J3038" s="21">
        <v>2.6839137429343798</v>
      </c>
      <c r="K3038" s="21">
        <v>4.4731895715573101E-2</v>
      </c>
      <c r="L3038" s="21">
        <v>-1</v>
      </c>
      <c r="M3038" s="21">
        <v>-1</v>
      </c>
      <c r="N3038" s="21">
        <v>0.894637914311463</v>
      </c>
      <c r="O3038" s="21">
        <v>6.42563293028517</v>
      </c>
      <c r="P3038" s="21">
        <v>8.4867148022695807E-2</v>
      </c>
      <c r="Q3038" s="21">
        <v>0.153507344323627</v>
      </c>
      <c r="R3038" s="21">
        <v>5.0277871893111802E-2</v>
      </c>
      <c r="S3038" s="21">
        <v>0.32916601326620298</v>
      </c>
      <c r="T3038" s="21">
        <v>0.23975694309620599</v>
      </c>
      <c r="U3038" s="21">
        <v>4.00147922229208E-2</v>
      </c>
      <c r="V3038" s="21">
        <v>-3.2092616958779002E-3</v>
      </c>
      <c r="W3038" s="21">
        <v>22.4398636469551</v>
      </c>
      <c r="X3038" s="21">
        <v>0.57887640222380699</v>
      </c>
      <c r="Y3038" s="21">
        <v>-1</v>
      </c>
      <c r="Z3038" s="21">
        <v>-1</v>
      </c>
      <c r="AA3038" s="21">
        <v>33.0321732872819</v>
      </c>
      <c r="AB3038" s="21">
        <v>0.100272451404467</v>
      </c>
      <c r="AC3038" s="21">
        <v>4.1627991656747201E-2</v>
      </c>
      <c r="AD3038" s="21">
        <v>6.8940192307458195E-2</v>
      </c>
      <c r="AE3038" s="21">
        <v>10.542031768433599</v>
      </c>
      <c r="AF3038" s="21">
        <v>-1</v>
      </c>
      <c r="AG3038" s="21">
        <v>-1</v>
      </c>
      <c r="AH3038" s="21">
        <v>-1</v>
      </c>
      <c r="AI3038" s="21">
        <v>-6.4806894010443399E-4</v>
      </c>
      <c r="AJ3038" s="21">
        <v>-3.2092616958779002E-3</v>
      </c>
      <c r="AK3038" s="21">
        <v>0.108545496552842</v>
      </c>
      <c r="AL3038" s="21">
        <v>6.3541779719447203E-2</v>
      </c>
      <c r="AM3038" s="21">
        <v>0.14516971361987499</v>
      </c>
      <c r="AN3038" s="21">
        <v>6.2411759814733403E-2</v>
      </c>
      <c r="AO3038" s="21">
        <v>4.1719703232610899</v>
      </c>
      <c r="AP3038" s="21">
        <v>1.87800289396557</v>
      </c>
      <c r="AQ3038" s="21">
        <v>25.123777389889501</v>
      </c>
      <c r="AR3038" s="21">
        <v>0.60572848688945202</v>
      </c>
      <c r="AS3038" s="21">
        <v>0.62360829793938</v>
      </c>
      <c r="AT3038" s="21">
        <v>-1</v>
      </c>
      <c r="AU3038" s="21">
        <v>-1</v>
      </c>
      <c r="AV3038" s="21">
        <v>0.113916196714409</v>
      </c>
      <c r="AW3038" s="21">
        <v>41.335809111532598</v>
      </c>
      <c r="AX3038" s="21">
        <v>41.001921563142801</v>
      </c>
      <c r="AY3038" s="21">
        <v>9.6368259759583505E-2</v>
      </c>
      <c r="AZ3038" s="21">
        <v>-14.145392237927799</v>
      </c>
      <c r="BA3038" s="26">
        <v>1350</v>
      </c>
    </row>
    <row r="3039" spans="1:100" x14ac:dyDescent="0.25">
      <c r="A3039">
        <v>6411</v>
      </c>
      <c r="B3039" t="s">
        <v>3285</v>
      </c>
      <c r="C3039" s="26">
        <v>3</v>
      </c>
      <c r="D3039" s="21">
        <v>1.1866829466206246</v>
      </c>
      <c r="E3039" s="21">
        <v>0</v>
      </c>
      <c r="F3039" s="21">
        <v>-0.13889442029816573</v>
      </c>
      <c r="G3039" s="21">
        <v>-0.13889442029816573</v>
      </c>
      <c r="H3039" s="21">
        <v>0.14650572199349363</v>
      </c>
      <c r="I3039" s="21">
        <v>0</v>
      </c>
      <c r="J3039" s="21">
        <v>8.7903433196096188</v>
      </c>
      <c r="K3039" s="21">
        <v>0.14650572199349363</v>
      </c>
      <c r="L3039" s="21">
        <v>-0.99999999999999978</v>
      </c>
      <c r="M3039" s="21">
        <v>-0.99999999999999978</v>
      </c>
      <c r="N3039" s="21">
        <v>2.9301144398698731</v>
      </c>
      <c r="O3039" s="21">
        <v>9.8381318459320717</v>
      </c>
      <c r="P3039" s="21">
        <v>0.50530109044258764</v>
      </c>
      <c r="Q3039" s="21">
        <v>8.4093627011771162</v>
      </c>
      <c r="R3039" s="21">
        <v>2.7911258196581104</v>
      </c>
      <c r="S3039" s="21">
        <v>0.35160958664922876</v>
      </c>
      <c r="T3039" s="21">
        <v>0.46394293184308227</v>
      </c>
      <c r="U3039" s="21">
        <v>0.1089183698959561</v>
      </c>
      <c r="V3039" s="21">
        <v>0</v>
      </c>
      <c r="W3039" s="21">
        <v>31.118606655790913</v>
      </c>
      <c r="X3039" s="21">
        <v>1.2617750403699213</v>
      </c>
      <c r="Y3039" s="21">
        <v>-0.99999999999999978</v>
      </c>
      <c r="Z3039" s="21">
        <v>-0.99999999999999978</v>
      </c>
      <c r="AA3039" s="21">
        <v>38.21894024941826</v>
      </c>
      <c r="AB3039" s="21">
        <v>-6.0499222549496245E-2</v>
      </c>
      <c r="AC3039" s="21">
        <v>0.16329134544313434</v>
      </c>
      <c r="AD3039" s="21">
        <v>-1.6607967414254493E-2</v>
      </c>
      <c r="AE3039" s="21">
        <v>4.3092077739691792</v>
      </c>
      <c r="AF3039" s="21">
        <v>-0.99999999999999978</v>
      </c>
      <c r="AG3039" s="21">
        <v>-0.99999999999999978</v>
      </c>
      <c r="AH3039" s="21">
        <v>-0.99999999999999978</v>
      </c>
      <c r="AI3039" s="21">
        <v>-1.2805719994684554E-2</v>
      </c>
      <c r="AJ3039" s="21">
        <v>0</v>
      </c>
      <c r="AK3039" s="21">
        <v>9.4819041015717351E-2</v>
      </c>
      <c r="AL3039" s="21">
        <v>-1.4849393382081416E-2</v>
      </c>
      <c r="AM3039" s="21">
        <v>2.7230295447934955E-2</v>
      </c>
      <c r="AN3039" s="21">
        <v>-1.0240438681051069E-2</v>
      </c>
      <c r="AO3039" s="21">
        <v>1.1548525912769603</v>
      </c>
      <c r="AP3039" s="21">
        <v>-0.33025793393668434</v>
      </c>
      <c r="AQ3039" s="21">
        <v>39.908949975400532</v>
      </c>
      <c r="AR3039" s="21">
        <v>0.92447088838826708</v>
      </c>
      <c r="AS3039" s="21">
        <v>1.4082807623634142</v>
      </c>
      <c r="AT3039" s="21">
        <v>-0.99999999999999978</v>
      </c>
      <c r="AU3039" s="21">
        <v>-0.99999999999999978</v>
      </c>
      <c r="AV3039" s="21">
        <v>2.6522313993599447</v>
      </c>
      <c r="AW3039" s="21">
        <v>47.726814161413628</v>
      </c>
      <c r="AX3039" s="21">
        <v>47.470699761519938</v>
      </c>
      <c r="AY3039" s="21">
        <v>0.13486041000234802</v>
      </c>
      <c r="AZ3039" s="21">
        <v>5.6274360239646324</v>
      </c>
      <c r="BA3039" s="26">
        <v>1389.7443560364757</v>
      </c>
    </row>
    <row r="3040" spans="1:100" x14ac:dyDescent="0.25">
      <c r="A3040">
        <v>6412</v>
      </c>
      <c r="B3040" t="s">
        <v>3286</v>
      </c>
      <c r="C3040" s="26">
        <v>3</v>
      </c>
      <c r="D3040" s="21">
        <v>1.421044818405615</v>
      </c>
      <c r="E3040" s="21">
        <v>-6.4167562158942374E-3</v>
      </c>
      <c r="F3040" s="21">
        <v>0.19766593146266054</v>
      </c>
      <c r="G3040" s="21">
        <v>0.19766593146266054</v>
      </c>
      <c r="H3040" s="21">
        <v>3.5939069493016264E-2</v>
      </c>
      <c r="I3040" s="21">
        <v>0</v>
      </c>
      <c r="J3040" s="21">
        <v>2.1563441695809811</v>
      </c>
      <c r="K3040" s="21">
        <v>3.5939069493016264E-2</v>
      </c>
      <c r="L3040" s="21">
        <v>-1.0000000000000002</v>
      </c>
      <c r="M3040" s="21">
        <v>-1.0000000000000002</v>
      </c>
      <c r="N3040" s="21">
        <v>0.71878138986032647</v>
      </c>
      <c r="O3040" s="21">
        <v>3.7750549194492473</v>
      </c>
      <c r="P3040" s="21">
        <v>-2.8384011355829211</v>
      </c>
      <c r="Q3040" s="21">
        <v>0.38178893047226481</v>
      </c>
      <c r="R3040" s="21">
        <v>-0.23923055855423214</v>
      </c>
      <c r="S3040" s="21">
        <v>0.33333333333333331</v>
      </c>
      <c r="T3040" s="21">
        <v>0.3648347802018434</v>
      </c>
      <c r="U3040" s="21">
        <v>-7.9907502387793122E-2</v>
      </c>
      <c r="V3040" s="21">
        <v>-7.2009120625800893E-2</v>
      </c>
      <c r="W3040" s="21">
        <v>20.412496841142659</v>
      </c>
      <c r="X3040" s="21">
        <v>-5.4031052564920648E-2</v>
      </c>
      <c r="Y3040" s="21">
        <v>-1.0000000000000002</v>
      </c>
      <c r="Z3040" s="21">
        <v>-1.0000000000000002</v>
      </c>
      <c r="AA3040" s="21">
        <v>30.358467993749816</v>
      </c>
      <c r="AB3040" s="21">
        <v>-6.9494318194478738E-2</v>
      </c>
      <c r="AC3040" s="21">
        <v>-0.15480797002161578</v>
      </c>
      <c r="AD3040" s="21">
        <v>0.42800632243932268</v>
      </c>
      <c r="AE3040" s="21">
        <v>10.185201711161406</v>
      </c>
      <c r="AF3040" s="21">
        <v>-1.0000000000000002</v>
      </c>
      <c r="AG3040" s="21">
        <v>-1.0000000000000002</v>
      </c>
      <c r="AH3040" s="21">
        <v>-1.0000000000000002</v>
      </c>
      <c r="AI3040" s="21">
        <v>0</v>
      </c>
      <c r="AJ3040" s="21">
        <v>-7.2009120625800893E-2</v>
      </c>
      <c r="AK3040" s="21">
        <v>-3.5873302549340111E-2</v>
      </c>
      <c r="AL3040" s="21">
        <v>3.981598624253696E-2</v>
      </c>
      <c r="AM3040" s="21">
        <v>0.57216428806327058</v>
      </c>
      <c r="AN3040" s="21">
        <v>-5.9780727194246958E-2</v>
      </c>
      <c r="AO3040" s="21">
        <v>14.124740688835063</v>
      </c>
      <c r="AP3040" s="21">
        <v>-1.2954382486434888</v>
      </c>
      <c r="AQ3040" s="21">
        <v>22.568841010723634</v>
      </c>
      <c r="AR3040" s="21">
        <v>0.54625149052158217</v>
      </c>
      <c r="AS3040" s="21">
        <v>-1.8091983071904669E-2</v>
      </c>
      <c r="AT3040" s="21">
        <v>-1.0000000000000002</v>
      </c>
      <c r="AU3040" s="21">
        <v>-1.0000000000000002</v>
      </c>
      <c r="AV3040" s="21">
        <v>-4.1564627091571577E-2</v>
      </c>
      <c r="AW3040" s="21">
        <v>32.838084664555566</v>
      </c>
      <c r="AX3040" s="21">
        <v>25.637172601975486</v>
      </c>
      <c r="AY3040" s="21">
        <v>-4.9012913952756289E-2</v>
      </c>
      <c r="AZ3040" s="21">
        <v>-74.080592725817226</v>
      </c>
      <c r="BA3040" s="26">
        <v>1303.0546585238751</v>
      </c>
    </row>
    <row r="3041" spans="1:100" x14ac:dyDescent="0.25">
      <c r="A3041">
        <v>6413</v>
      </c>
      <c r="B3041" t="s">
        <v>3287</v>
      </c>
      <c r="C3041" s="26">
        <v>3</v>
      </c>
      <c r="D3041" s="21">
        <v>4.6861098631436349</v>
      </c>
      <c r="E3041" s="21">
        <v>-9.8814411070373941E-4</v>
      </c>
      <c r="F3041" s="21">
        <v>-4.5022284416546966E-2</v>
      </c>
      <c r="G3041" s="21">
        <v>-4.5022284416546966E-2</v>
      </c>
      <c r="H3041" s="21">
        <v>6.6117022296814043E-2</v>
      </c>
      <c r="I3041" s="21">
        <v>0</v>
      </c>
      <c r="J3041" s="21">
        <v>3.9670213378088408</v>
      </c>
      <c r="K3041" s="21">
        <v>6.6117022296814043E-2</v>
      </c>
      <c r="L3041" s="21">
        <v>-0.99999999999999911</v>
      </c>
      <c r="M3041" s="21">
        <v>-0.99999999999999911</v>
      </c>
      <c r="N3041" s="21">
        <v>1.3223404459362809</v>
      </c>
      <c r="O3041" s="21">
        <v>8.6081089165359295</v>
      </c>
      <c r="P3041" s="21">
        <v>-0.56455669769256411</v>
      </c>
      <c r="Q3041" s="21">
        <v>0.37547397064040089</v>
      </c>
      <c r="R3041" s="21">
        <v>0.13658494231424834</v>
      </c>
      <c r="S3041" s="21">
        <v>0.33333333333333304</v>
      </c>
      <c r="T3041" s="21">
        <v>0.38263852245693519</v>
      </c>
      <c r="U3041" s="21">
        <v>0.21828760122957899</v>
      </c>
      <c r="V3041" s="21">
        <v>0</v>
      </c>
      <c r="W3041" s="21">
        <v>34.725697388921319</v>
      </c>
      <c r="X3041" s="21">
        <v>1.5723104275353725</v>
      </c>
      <c r="Y3041" s="21">
        <v>-0.99999999999999911</v>
      </c>
      <c r="Z3041" s="21">
        <v>-0.99999999999999911</v>
      </c>
      <c r="AA3041" s="21">
        <v>50.975327935665881</v>
      </c>
      <c r="AB3041" s="21">
        <v>0.20286253543952562</v>
      </c>
      <c r="AC3041" s="21">
        <v>8.9932480206428883E-2</v>
      </c>
      <c r="AD3041" s="21">
        <v>2.9465896442652004E-2</v>
      </c>
      <c r="AE3041" s="21">
        <v>16.113045604430319</v>
      </c>
      <c r="AF3041" s="21">
        <v>-0.99999999999999911</v>
      </c>
      <c r="AG3041" s="21">
        <v>-0.99999999999999911</v>
      </c>
      <c r="AH3041" s="21">
        <v>-0.99999999999999911</v>
      </c>
      <c r="AI3041" s="21">
        <v>0</v>
      </c>
      <c r="AJ3041" s="21">
        <v>0</v>
      </c>
      <c r="AK3041" s="21">
        <v>-0.16042304602692004</v>
      </c>
      <c r="AL3041" s="21">
        <v>4.1590316759469573E-2</v>
      </c>
      <c r="AM3041" s="21">
        <v>0.11478522576578537</v>
      </c>
      <c r="AN3041" s="21">
        <v>0.15868772210696422</v>
      </c>
      <c r="AO3041" s="21">
        <v>2.0675154140100336</v>
      </c>
      <c r="AP3041" s="21">
        <v>4.1751446364714511</v>
      </c>
      <c r="AQ3041" s="21">
        <v>38.692718726730156</v>
      </c>
      <c r="AR3041" s="21">
        <v>0.93425945701984703</v>
      </c>
      <c r="AS3041" s="21">
        <v>1.6384274498321867</v>
      </c>
      <c r="AT3041" s="21">
        <v>-0.99999999999999911</v>
      </c>
      <c r="AU3041" s="21">
        <v>-0.99999999999999911</v>
      </c>
      <c r="AV3041" s="21">
        <v>9.1562657897701349E-2</v>
      </c>
      <c r="AW3041" s="21">
        <v>63.758581488673258</v>
      </c>
      <c r="AX3041" s="21">
        <v>63.758581488673258</v>
      </c>
      <c r="AY3041" s="21">
        <v>0.44567242484303815</v>
      </c>
      <c r="AZ3041" s="21">
        <v>26.919028558036025</v>
      </c>
      <c r="BA3041" s="26">
        <v>1413.452681222175</v>
      </c>
    </row>
    <row r="3042" spans="1:100" x14ac:dyDescent="0.25">
      <c r="A3042">
        <v>6414</v>
      </c>
      <c r="B3042" t="s">
        <v>3288</v>
      </c>
      <c r="C3042" s="26">
        <v>3</v>
      </c>
      <c r="D3042" s="21">
        <v>3.9606315850195406</v>
      </c>
      <c r="E3042" s="21">
        <v>0.8222933733906973</v>
      </c>
      <c r="F3042" s="21">
        <v>0.74491054285312641</v>
      </c>
      <c r="G3042" s="21">
        <v>0.98816008238957487</v>
      </c>
      <c r="H3042" s="21">
        <v>0.29132717404547953</v>
      </c>
      <c r="I3042" s="21">
        <v>0</v>
      </c>
      <c r="J3042" s="21">
        <v>17.479630442728766</v>
      </c>
      <c r="K3042" s="21">
        <v>0.29132717404547953</v>
      </c>
      <c r="L3042" s="21">
        <v>-1.0000000000000002</v>
      </c>
      <c r="M3042" s="21">
        <v>-1.0000000000000002</v>
      </c>
      <c r="N3042" s="21">
        <v>5.8265434809095904</v>
      </c>
      <c r="O3042" s="21">
        <v>22.428422110137888</v>
      </c>
      <c r="P3042" s="21">
        <v>-0.42203590165757338</v>
      </c>
      <c r="Q3042" s="21">
        <v>-1.6333916301948523</v>
      </c>
      <c r="R3042" s="21">
        <v>-0.5604641321432946</v>
      </c>
      <c r="S3042" s="21">
        <v>0.33333333333333315</v>
      </c>
      <c r="T3042" s="21">
        <v>0.33966444698317949</v>
      </c>
      <c r="U3042" s="21">
        <v>-0.11236515973988982</v>
      </c>
      <c r="V3042" s="21">
        <v>-1.6594131750179625E-2</v>
      </c>
      <c r="W3042" s="21">
        <v>10.10845259123856</v>
      </c>
      <c r="X3042" s="21">
        <v>-0.1610237095397575</v>
      </c>
      <c r="Y3042" s="21">
        <v>-1.0000000000000002</v>
      </c>
      <c r="Z3042" s="21">
        <v>-1.0000000000000002</v>
      </c>
      <c r="AA3042" s="21">
        <v>29.72277162293727</v>
      </c>
      <c r="AB3042" s="21">
        <v>2.6255732332554949E-2</v>
      </c>
      <c r="AC3042" s="21">
        <v>0.109104026635856</v>
      </c>
      <c r="AD3042" s="21">
        <v>0.26813590430842893</v>
      </c>
      <c r="AE3042" s="21">
        <v>20.174783163842008</v>
      </c>
      <c r="AF3042" s="21">
        <v>-1.0000000000000002</v>
      </c>
      <c r="AG3042" s="21">
        <v>-1.0000000000000002</v>
      </c>
      <c r="AH3042" s="21">
        <v>-1.0000000000000002</v>
      </c>
      <c r="AI3042" s="21">
        <v>0</v>
      </c>
      <c r="AJ3042" s="21">
        <v>-1.6594131750179625E-2</v>
      </c>
      <c r="AK3042" s="21">
        <v>-3.9542957302281939E-3</v>
      </c>
      <c r="AL3042" s="21">
        <v>7.7118445287370649E-2</v>
      </c>
      <c r="AM3042" s="21">
        <v>6.9336616262309567E-2</v>
      </c>
      <c r="AN3042" s="21">
        <v>-6.0040123113488247E-3</v>
      </c>
      <c r="AO3042" s="21">
        <v>1.7136439279065987</v>
      </c>
      <c r="AP3042" s="21">
        <v>0.23549191865313346</v>
      </c>
      <c r="AQ3042" s="21">
        <v>27.588083033967333</v>
      </c>
      <c r="AR3042" s="21">
        <v>0.54403848882644368</v>
      </c>
      <c r="AS3042" s="21">
        <v>0.13030346450572214</v>
      </c>
      <c r="AT3042" s="21">
        <v>-1.0000000000000002</v>
      </c>
      <c r="AU3042" s="21">
        <v>-1.0000000000000002</v>
      </c>
      <c r="AV3042" s="21">
        <v>0.42769595024628021</v>
      </c>
      <c r="AW3042" s="21">
        <v>52.386685651728293</v>
      </c>
      <c r="AX3042" s="21">
        <v>50.727272476710333</v>
      </c>
      <c r="AY3042" s="21">
        <v>-1.2669230651433806E-2</v>
      </c>
      <c r="AZ3042" s="21">
        <v>-21.209730233402873</v>
      </c>
      <c r="BA3042" s="26">
        <v>1379.5204085064013</v>
      </c>
    </row>
    <row r="3043" spans="1:100" x14ac:dyDescent="0.25">
      <c r="A3043">
        <v>6415</v>
      </c>
      <c r="B3043" t="s">
        <v>3289</v>
      </c>
      <c r="C3043" s="26">
        <v>1</v>
      </c>
      <c r="D3043" s="21">
        <v>3.6780808625294901</v>
      </c>
      <c r="E3043" s="21">
        <v>2.1757476414710399E-2</v>
      </c>
      <c r="F3043" s="21">
        <v>5.7515663270048999E-2</v>
      </c>
      <c r="G3043" s="21">
        <v>6.3638324821297304E-2</v>
      </c>
      <c r="H3043" s="21">
        <v>4.4731895715573101E-2</v>
      </c>
      <c r="I3043" s="21">
        <v>0</v>
      </c>
      <c r="J3043" s="21">
        <v>2.6839137429343798</v>
      </c>
      <c r="K3043" s="21">
        <v>4.4731895715573101E-2</v>
      </c>
      <c r="L3043" s="21">
        <v>-1</v>
      </c>
      <c r="M3043" s="21">
        <v>-1</v>
      </c>
      <c r="N3043" s="21">
        <v>0.894637914311463</v>
      </c>
      <c r="O3043" s="21">
        <v>6.42563293028517</v>
      </c>
      <c r="P3043" s="21">
        <v>8.4867148022695807E-2</v>
      </c>
      <c r="Q3043" s="21">
        <v>0.153507344323627</v>
      </c>
      <c r="R3043" s="21">
        <v>5.0277871893111802E-2</v>
      </c>
      <c r="S3043" s="21">
        <v>0.32916601326620298</v>
      </c>
      <c r="T3043" s="21">
        <v>0.23975694309620599</v>
      </c>
      <c r="U3043" s="21">
        <v>4.00147922229208E-2</v>
      </c>
      <c r="V3043" s="21">
        <v>-3.2092616958779002E-3</v>
      </c>
      <c r="W3043" s="21">
        <v>22.4398636469551</v>
      </c>
      <c r="X3043" s="21">
        <v>0.57887640222380699</v>
      </c>
      <c r="Y3043" s="21">
        <v>-1</v>
      </c>
      <c r="Z3043" s="21">
        <v>-1</v>
      </c>
      <c r="AA3043" s="21">
        <v>33.0321732872819</v>
      </c>
      <c r="AB3043" s="21">
        <v>0.100272451404467</v>
      </c>
      <c r="AC3043" s="21">
        <v>4.1627991656747201E-2</v>
      </c>
      <c r="AD3043" s="21">
        <v>6.8940192307458195E-2</v>
      </c>
      <c r="AE3043" s="21">
        <v>10.542031768433599</v>
      </c>
      <c r="AF3043" s="21">
        <v>-1</v>
      </c>
      <c r="AG3043" s="21">
        <v>-1</v>
      </c>
      <c r="AH3043" s="21">
        <v>-1</v>
      </c>
      <c r="AI3043" s="21">
        <v>-6.4806894010443399E-4</v>
      </c>
      <c r="AJ3043" s="21">
        <v>-3.2092616958779002E-3</v>
      </c>
      <c r="AK3043" s="21">
        <v>0.108545496552842</v>
      </c>
      <c r="AL3043" s="21">
        <v>6.3541779719447203E-2</v>
      </c>
      <c r="AM3043" s="21">
        <v>0.14516971361987499</v>
      </c>
      <c r="AN3043" s="21">
        <v>6.2411759814733403E-2</v>
      </c>
      <c r="AO3043" s="21">
        <v>4.1719703232610899</v>
      </c>
      <c r="AP3043" s="21">
        <v>1.87800289396557</v>
      </c>
      <c r="AQ3043" s="21">
        <v>25.123777389889501</v>
      </c>
      <c r="AR3043" s="21">
        <v>0.60572848688945202</v>
      </c>
      <c r="AS3043" s="21">
        <v>0.62360829793938</v>
      </c>
      <c r="AT3043" s="21">
        <v>-1</v>
      </c>
      <c r="AU3043" s="21">
        <v>-1</v>
      </c>
      <c r="AV3043" s="21">
        <v>0.113916196714409</v>
      </c>
      <c r="AW3043" s="21">
        <v>41.335809111532598</v>
      </c>
      <c r="AX3043" s="21">
        <v>41.001921563142801</v>
      </c>
      <c r="AY3043" s="21">
        <v>9.6368259759583505E-2</v>
      </c>
      <c r="AZ3043" s="21">
        <v>-14.145392237927799</v>
      </c>
      <c r="BA3043" s="26">
        <v>1350</v>
      </c>
    </row>
    <row r="3044" spans="1:100" x14ac:dyDescent="0.25">
      <c r="A3044">
        <v>6416</v>
      </c>
      <c r="B3044" t="s">
        <v>3290</v>
      </c>
      <c r="C3044" s="26">
        <v>3</v>
      </c>
      <c r="D3044" s="21">
        <v>4.8464338047761588</v>
      </c>
      <c r="E3044" s="21">
        <v>0</v>
      </c>
      <c r="F3044" s="21">
        <v>-4.6821731863028314E-2</v>
      </c>
      <c r="G3044" s="21">
        <v>-4.6821731863028314E-2</v>
      </c>
      <c r="H3044" s="21">
        <v>0.11418602305017547</v>
      </c>
      <c r="I3044" s="21">
        <v>0</v>
      </c>
      <c r="J3044" s="21">
        <v>6.8511613830105258</v>
      </c>
      <c r="K3044" s="21">
        <v>0.11418602305017547</v>
      </c>
      <c r="L3044" s="21">
        <v>-1</v>
      </c>
      <c r="M3044" s="21">
        <v>-1</v>
      </c>
      <c r="N3044" s="21">
        <v>2.2837204610035089</v>
      </c>
      <c r="O3044" s="21">
        <v>11.650773455923657</v>
      </c>
      <c r="P3044" s="21">
        <v>0.92811437731813362</v>
      </c>
      <c r="Q3044" s="21">
        <v>0.90011644211439723</v>
      </c>
      <c r="R3044" s="21">
        <v>0.35055511974299469</v>
      </c>
      <c r="S3044" s="21">
        <v>0.31941398904456497</v>
      </c>
      <c r="T3044" s="21">
        <v>0.27706496672947684</v>
      </c>
      <c r="U3044" s="21">
        <v>-0.27362624541235148</v>
      </c>
      <c r="V3044" s="21">
        <v>0</v>
      </c>
      <c r="W3044" s="21">
        <v>8.3466674924605879</v>
      </c>
      <c r="X3044" s="21">
        <v>-0.66848041552939652</v>
      </c>
      <c r="Y3044" s="21">
        <v>-1</v>
      </c>
      <c r="Z3044" s="21">
        <v>-1</v>
      </c>
      <c r="AA3044" s="21">
        <v>29.177039113505817</v>
      </c>
      <c r="AB3044" s="21">
        <v>0.1272261904318116</v>
      </c>
      <c r="AC3044" s="21">
        <v>-9.6194315950448722E-2</v>
      </c>
      <c r="AD3044" s="21">
        <v>0.37856445554468249</v>
      </c>
      <c r="AE3044" s="21">
        <v>20.479816501302256</v>
      </c>
      <c r="AF3044" s="21">
        <v>-1</v>
      </c>
      <c r="AG3044" s="21">
        <v>-1</v>
      </c>
      <c r="AH3044" s="21">
        <v>-1</v>
      </c>
      <c r="AI3044" s="21">
        <v>0</v>
      </c>
      <c r="AJ3044" s="21">
        <v>0</v>
      </c>
      <c r="AK3044" s="21">
        <v>8.073977141273983E-2</v>
      </c>
      <c r="AL3044" s="21">
        <v>0.16085244299796558</v>
      </c>
      <c r="AM3044" s="21">
        <v>-0.14515376005693462</v>
      </c>
      <c r="AN3044" s="21">
        <v>0.14301060254767992</v>
      </c>
      <c r="AO3044" s="21">
        <v>-3.2251451443596637</v>
      </c>
      <c r="AP3044" s="21">
        <v>4.3795272786818238</v>
      </c>
      <c r="AQ3044" s="21">
        <v>15.197828875471105</v>
      </c>
      <c r="AR3044" s="21">
        <v>0.32285271036169028</v>
      </c>
      <c r="AS3044" s="21">
        <v>-0.5542943924792213</v>
      </c>
      <c r="AT3044" s="21">
        <v>-1</v>
      </c>
      <c r="AU3044" s="21">
        <v>-1</v>
      </c>
      <c r="AV3044" s="21">
        <v>0.30373338787996618</v>
      </c>
      <c r="AW3044" s="21">
        <v>45.207339848111324</v>
      </c>
      <c r="AX3044" s="21">
        <v>45.207339848111324</v>
      </c>
      <c r="AY3044" s="21">
        <v>-9.5195325255438001E-2</v>
      </c>
      <c r="AZ3044" s="21">
        <v>-14.610742101443861</v>
      </c>
      <c r="BA3044" s="26">
        <v>1391.9667379982309</v>
      </c>
      <c r="CU3044" t="e">
        <v>#N/A</v>
      </c>
      <c r="CV3044" t="e">
        <v>#N/A</v>
      </c>
    </row>
    <row r="3045" spans="1:100" x14ac:dyDescent="0.25">
      <c r="A3045">
        <v>6417</v>
      </c>
      <c r="B3045" t="s">
        <v>3291</v>
      </c>
      <c r="C3045" s="26">
        <v>1</v>
      </c>
      <c r="D3045" s="21">
        <v>3.6780808625294901</v>
      </c>
      <c r="E3045" s="21">
        <v>2.1757476414710399E-2</v>
      </c>
      <c r="F3045" s="21">
        <v>5.7515663270048999E-2</v>
      </c>
      <c r="G3045" s="21">
        <v>6.3638324821297304E-2</v>
      </c>
      <c r="H3045" s="21">
        <v>4.4731895715573101E-2</v>
      </c>
      <c r="I3045" s="21">
        <v>0</v>
      </c>
      <c r="J3045" s="21">
        <v>2.6839137429343798</v>
      </c>
      <c r="K3045" s="21">
        <v>4.4731895715573101E-2</v>
      </c>
      <c r="L3045" s="21">
        <v>-1</v>
      </c>
      <c r="M3045" s="21">
        <v>-1</v>
      </c>
      <c r="N3045" s="21">
        <v>0.894637914311463</v>
      </c>
      <c r="O3045" s="21">
        <v>6.42563293028517</v>
      </c>
      <c r="P3045" s="21">
        <v>8.4867148022695807E-2</v>
      </c>
      <c r="Q3045" s="21">
        <v>0.153507344323627</v>
      </c>
      <c r="R3045" s="21">
        <v>5.0277871893111802E-2</v>
      </c>
      <c r="S3045" s="21">
        <v>0.32916601326620298</v>
      </c>
      <c r="T3045" s="21">
        <v>0.23975694309620599</v>
      </c>
      <c r="U3045" s="21">
        <v>4.00147922229208E-2</v>
      </c>
      <c r="V3045" s="21">
        <v>-3.2092616958779002E-3</v>
      </c>
      <c r="W3045" s="21">
        <v>22.4398636469551</v>
      </c>
      <c r="X3045" s="21">
        <v>0.57887640222380699</v>
      </c>
      <c r="Y3045" s="21">
        <v>-1</v>
      </c>
      <c r="Z3045" s="21">
        <v>-1</v>
      </c>
      <c r="AA3045" s="21">
        <v>33.0321732872819</v>
      </c>
      <c r="AB3045" s="21">
        <v>0.100272451404467</v>
      </c>
      <c r="AC3045" s="21">
        <v>4.1627991656747201E-2</v>
      </c>
      <c r="AD3045" s="21">
        <v>6.8940192307458195E-2</v>
      </c>
      <c r="AE3045" s="21">
        <v>10.542031768433599</v>
      </c>
      <c r="AF3045" s="21">
        <v>-1</v>
      </c>
      <c r="AG3045" s="21">
        <v>-1</v>
      </c>
      <c r="AH3045" s="21">
        <v>-1</v>
      </c>
      <c r="AI3045" s="21">
        <v>-6.4806894010443399E-4</v>
      </c>
      <c r="AJ3045" s="21">
        <v>-3.2092616958779002E-3</v>
      </c>
      <c r="AK3045" s="21">
        <v>0.108545496552842</v>
      </c>
      <c r="AL3045" s="21">
        <v>6.3541779719447203E-2</v>
      </c>
      <c r="AM3045" s="21">
        <v>0.14516971361987499</v>
      </c>
      <c r="AN3045" s="21">
        <v>6.2411759814733403E-2</v>
      </c>
      <c r="AO3045" s="21">
        <v>4.1719703232610899</v>
      </c>
      <c r="AP3045" s="21">
        <v>1.87800289396557</v>
      </c>
      <c r="AQ3045" s="21">
        <v>25.123777389889501</v>
      </c>
      <c r="AR3045" s="21">
        <v>0.60572848688945202</v>
      </c>
      <c r="AS3045" s="21">
        <v>0.62360829793938</v>
      </c>
      <c r="AT3045" s="21">
        <v>-1</v>
      </c>
      <c r="AU3045" s="21">
        <v>-1</v>
      </c>
      <c r="AV3045" s="21">
        <v>0.113916196714409</v>
      </c>
      <c r="AW3045" s="21">
        <v>41.335809111532598</v>
      </c>
      <c r="AX3045" s="21">
        <v>41.001921563142801</v>
      </c>
      <c r="AY3045" s="21">
        <v>9.6368259759583505E-2</v>
      </c>
      <c r="AZ3045" s="21">
        <v>-14.145392237927799</v>
      </c>
      <c r="BA3045" s="26">
        <v>1350</v>
      </c>
    </row>
    <row r="3046" spans="1:100" x14ac:dyDescent="0.25">
      <c r="A3046">
        <v>6418</v>
      </c>
      <c r="B3046" t="s">
        <v>3292</v>
      </c>
      <c r="C3046" s="26">
        <v>3</v>
      </c>
      <c r="D3046" s="21">
        <v>3.9332217869775006</v>
      </c>
      <c r="E3046" s="21">
        <v>-1.4234430894140917E-2</v>
      </c>
      <c r="F3046" s="21">
        <v>2.7284043471384303</v>
      </c>
      <c r="G3046" s="21">
        <v>2.7284043471384303</v>
      </c>
      <c r="H3046" s="21">
        <v>-3.0972680361565069E-3</v>
      </c>
      <c r="I3046" s="21">
        <v>0</v>
      </c>
      <c r="J3046" s="21">
        <v>-0.18583608216938943</v>
      </c>
      <c r="K3046" s="21">
        <v>-3.0972680361565069E-3</v>
      </c>
      <c r="L3046" s="21">
        <v>-0.99999999999999911</v>
      </c>
      <c r="M3046" s="21">
        <v>-0.99999999999999911</v>
      </c>
      <c r="N3046" s="21">
        <v>-6.1945360723129665E-2</v>
      </c>
      <c r="O3046" s="21">
        <v>6.475790051946543</v>
      </c>
      <c r="P3046" s="21">
        <v>-0.63910864883691954</v>
      </c>
      <c r="Q3046" s="21">
        <v>1.6900476014281418</v>
      </c>
      <c r="R3046" s="21">
        <v>0.56314265207677472</v>
      </c>
      <c r="S3046" s="21">
        <v>0.23721663013033684</v>
      </c>
      <c r="T3046" s="21">
        <v>0.15828133014540888</v>
      </c>
      <c r="U3046" s="21">
        <v>-3.9325745920635376E-2</v>
      </c>
      <c r="V3046" s="21">
        <v>0</v>
      </c>
      <c r="W3046" s="21">
        <v>14.370779295650667</v>
      </c>
      <c r="X3046" s="21">
        <v>6.6240241441435976E-2</v>
      </c>
      <c r="Y3046" s="21">
        <v>-0.99999999999999911</v>
      </c>
      <c r="Z3046" s="21">
        <v>-0.99999999999999911</v>
      </c>
      <c r="AA3046" s="21">
        <v>10.230841477567136</v>
      </c>
      <c r="AB3046" s="21">
        <v>0.11616020558705178</v>
      </c>
      <c r="AC3046" s="21">
        <v>-0.20437371867217274</v>
      </c>
      <c r="AD3046" s="21">
        <v>-5.8480963180851924E-3</v>
      </c>
      <c r="AE3046" s="21">
        <v>-4.7030804701603071</v>
      </c>
      <c r="AF3046" s="21">
        <v>-0.99999999999999911</v>
      </c>
      <c r="AG3046" s="21">
        <v>-0.99999999999999911</v>
      </c>
      <c r="AH3046" s="21">
        <v>-0.99999999999999911</v>
      </c>
      <c r="AI3046" s="21">
        <v>9.4117051096587301E-2</v>
      </c>
      <c r="AJ3046" s="21">
        <v>0</v>
      </c>
      <c r="AK3046" s="21">
        <v>-2.4242869859786347E-2</v>
      </c>
      <c r="AL3046" s="21">
        <v>3.1286636237870716E-2</v>
      </c>
      <c r="AM3046" s="21">
        <v>0.54519716836823273</v>
      </c>
      <c r="AN3046" s="21">
        <v>-2.4074850004839884E-2</v>
      </c>
      <c r="AO3046" s="21">
        <v>13.50871485990689</v>
      </c>
      <c r="AP3046" s="21">
        <v>-0.44543806893164073</v>
      </c>
      <c r="AQ3046" s="21">
        <v>14.184943213481278</v>
      </c>
      <c r="AR3046" s="21">
        <v>0.35617221435511021</v>
      </c>
      <c r="AS3046" s="21">
        <v>6.3142973405279634E-2</v>
      </c>
      <c r="AT3046" s="21">
        <v>-0.99999999999999911</v>
      </c>
      <c r="AU3046" s="21">
        <v>-0.99999999999999911</v>
      </c>
      <c r="AV3046" s="21">
        <v>3.2915469992152051</v>
      </c>
      <c r="AW3046" s="21">
        <v>16.261193460582042</v>
      </c>
      <c r="AX3046" s="21">
        <v>18.143534482513772</v>
      </c>
      <c r="AY3046" s="21">
        <v>0.14773332161579875</v>
      </c>
      <c r="AZ3046" s="21">
        <v>-37.827828983817064</v>
      </c>
      <c r="BA3046" s="26">
        <v>1364.1676478102909</v>
      </c>
    </row>
    <row r="3047" spans="1:100" x14ac:dyDescent="0.25">
      <c r="A3047">
        <v>6419</v>
      </c>
      <c r="B3047" t="s">
        <v>1512</v>
      </c>
      <c r="C3047" s="26">
        <v>3</v>
      </c>
      <c r="D3047" s="21">
        <v>3.3375887685206225</v>
      </c>
      <c r="E3047" s="21">
        <v>0</v>
      </c>
      <c r="F3047" s="21">
        <v>0.24651015699085346</v>
      </c>
      <c r="G3047" s="21">
        <v>0.24651015699085346</v>
      </c>
      <c r="H3047" s="21">
        <v>0.19497631825033093</v>
      </c>
      <c r="I3047" s="21">
        <v>0</v>
      </c>
      <c r="J3047" s="21">
        <v>11.69857909501985</v>
      </c>
      <c r="K3047" s="21">
        <v>0.19497631825033093</v>
      </c>
      <c r="L3047" s="21">
        <v>-1.0000000000000011</v>
      </c>
      <c r="M3047" s="21">
        <v>-1.0000000000000011</v>
      </c>
      <c r="N3047" s="21">
        <v>3.8995263650066181</v>
      </c>
      <c r="O3047" s="21">
        <v>15.282678020531334</v>
      </c>
      <c r="P3047" s="21">
        <v>0.21258912789676987</v>
      </c>
      <c r="Q3047" s="21">
        <v>-6.4880025354419999</v>
      </c>
      <c r="R3047" s="21">
        <v>-2.2326754511031637</v>
      </c>
      <c r="S3047" s="21">
        <v>0.33333333333333354</v>
      </c>
      <c r="T3047" s="21">
        <v>0.37731285855826963</v>
      </c>
      <c r="U3047" s="21">
        <v>-7.8339217513727633E-2</v>
      </c>
      <c r="V3047" s="21">
        <v>-1.5699139157118132E-2</v>
      </c>
      <c r="W3047" s="21">
        <v>16.865260678817066</v>
      </c>
      <c r="X3047" s="21">
        <v>0.15209769386858973</v>
      </c>
      <c r="Y3047" s="21">
        <v>-1.0000000000000011</v>
      </c>
      <c r="Z3047" s="21">
        <v>-1.0000000000000011</v>
      </c>
      <c r="AA3047" s="21">
        <v>36.750736742461136</v>
      </c>
      <c r="AB3047" s="21">
        <v>0.16675260796167385</v>
      </c>
      <c r="AC3047" s="21">
        <v>0.19356543785523983</v>
      </c>
      <c r="AD3047" s="21">
        <v>8.2044984478031602E-2</v>
      </c>
      <c r="AE3047" s="21">
        <v>22.118151514747264</v>
      </c>
      <c r="AF3047" s="21">
        <v>-1.0000000000000011</v>
      </c>
      <c r="AG3047" s="21">
        <v>-1.0000000000000011</v>
      </c>
      <c r="AH3047" s="21">
        <v>-1.0000000000000011</v>
      </c>
      <c r="AI3047" s="21">
        <v>-3.4650497871366162E-2</v>
      </c>
      <c r="AJ3047" s="21">
        <v>-1.5699139157118132E-2</v>
      </c>
      <c r="AK3047" s="21">
        <v>0.18336816727219443</v>
      </c>
      <c r="AL3047" s="21">
        <v>-0.19408501870652106</v>
      </c>
      <c r="AM3047" s="21">
        <v>0.29533046237095317</v>
      </c>
      <c r="AN3047" s="21">
        <v>-8.4714398253386058E-2</v>
      </c>
      <c r="AO3047" s="21">
        <v>8.3001023956348003</v>
      </c>
      <c r="AP3047" s="21">
        <v>-3.088285049867256</v>
      </c>
      <c r="AQ3047" s="21">
        <v>28.563839773836918</v>
      </c>
      <c r="AR3047" s="21">
        <v>0.61660783522075724</v>
      </c>
      <c r="AS3047" s="21">
        <v>0.34707401211891981</v>
      </c>
      <c r="AT3047" s="21">
        <v>-1.0000000000000011</v>
      </c>
      <c r="AU3047" s="21">
        <v>-1.0000000000000011</v>
      </c>
      <c r="AV3047" s="21">
        <v>-1.9861652941123111</v>
      </c>
      <c r="AW3047" s="21">
        <v>48.945129713125219</v>
      </c>
      <c r="AX3047" s="21">
        <v>46.682205839986075</v>
      </c>
      <c r="AY3047" s="21">
        <v>-0.14245632223637408</v>
      </c>
      <c r="AZ3047" s="21">
        <v>-73.447509333583838</v>
      </c>
      <c r="BA3047" s="26">
        <v>1334.1245335177132</v>
      </c>
    </row>
    <row r="3048" spans="1:100" x14ac:dyDescent="0.25">
      <c r="A3048">
        <v>6420</v>
      </c>
      <c r="B3048" t="s">
        <v>3293</v>
      </c>
      <c r="C3048" s="26">
        <v>3</v>
      </c>
      <c r="D3048" s="21">
        <v>2.9501954006223987</v>
      </c>
      <c r="E3048" s="21">
        <v>-4.4625134976494282E-3</v>
      </c>
      <c r="F3048" s="21">
        <v>-0.20209107423041059</v>
      </c>
      <c r="G3048" s="21">
        <v>-0.20209107423041059</v>
      </c>
      <c r="H3048" s="21">
        <v>0.16940630813552948</v>
      </c>
      <c r="I3048" s="21">
        <v>0</v>
      </c>
      <c r="J3048" s="21">
        <v>10.164378488131771</v>
      </c>
      <c r="K3048" s="21">
        <v>0.16940630813552948</v>
      </c>
      <c r="L3048" s="21">
        <v>-1.0000000000000002</v>
      </c>
      <c r="M3048" s="21">
        <v>-1.0000000000000002</v>
      </c>
      <c r="N3048" s="21">
        <v>3.3881261627105892</v>
      </c>
      <c r="O3048" s="21">
        <v>12.912482814523758</v>
      </c>
      <c r="P3048" s="21">
        <v>-0.58715371404517769</v>
      </c>
      <c r="Q3048" s="21">
        <v>0.30492304034659329</v>
      </c>
      <c r="R3048" s="21">
        <v>-1.0808358584559821E-3</v>
      </c>
      <c r="S3048" s="21">
        <v>0.33333333333333337</v>
      </c>
      <c r="T3048" s="21">
        <v>0.37659942368764771</v>
      </c>
      <c r="U3048" s="21">
        <v>0.24981869324667164</v>
      </c>
      <c r="V3048" s="21">
        <v>-3.2681949957925491E-2</v>
      </c>
      <c r="W3048" s="21">
        <v>30.306527686967936</v>
      </c>
      <c r="X3048" s="21">
        <v>1.392058046689304</v>
      </c>
      <c r="Y3048" s="21">
        <v>-1.0000000000000002</v>
      </c>
      <c r="Z3048" s="21">
        <v>-1.0000000000000002</v>
      </c>
      <c r="AA3048" s="21">
        <v>62.750196580439457</v>
      </c>
      <c r="AB3048" s="21">
        <v>0.17162144982310823</v>
      </c>
      <c r="AC3048" s="21">
        <v>0.30935701264900295</v>
      </c>
      <c r="AD3048" s="21">
        <v>0.16791653211448876</v>
      </c>
      <c r="AE3048" s="21">
        <v>32.444749729329985</v>
      </c>
      <c r="AF3048" s="21">
        <v>-1.0000000000000002</v>
      </c>
      <c r="AG3048" s="21">
        <v>-1.0000000000000002</v>
      </c>
      <c r="AH3048" s="21">
        <v>-1.0000000000000002</v>
      </c>
      <c r="AI3048" s="21">
        <v>0</v>
      </c>
      <c r="AJ3048" s="21">
        <v>-3.2681949957925491E-2</v>
      </c>
      <c r="AK3048" s="21">
        <v>0.1013644280303015</v>
      </c>
      <c r="AL3048" s="21">
        <v>1.3906218341091126E-2</v>
      </c>
      <c r="AM3048" s="21">
        <v>0.22750020627519305</v>
      </c>
      <c r="AN3048" s="21">
        <v>0.15161656400007587</v>
      </c>
      <c r="AO3048" s="21">
        <v>6.1943272970313341</v>
      </c>
      <c r="AP3048" s="21">
        <v>3.8599451917073497</v>
      </c>
      <c r="AQ3048" s="21">
        <v>40.470906175099664</v>
      </c>
      <c r="AR3048" s="21">
        <v>0.92706950030972801</v>
      </c>
      <c r="AS3048" s="21">
        <v>1.5614643548248335</v>
      </c>
      <c r="AT3048" s="21">
        <v>-1.0000000000000002</v>
      </c>
      <c r="AU3048" s="21">
        <v>-1.0000000000000002</v>
      </c>
      <c r="AV3048" s="21">
        <v>-0.20317191008886654</v>
      </c>
      <c r="AW3048" s="21">
        <v>79.522624586670545</v>
      </c>
      <c r="AX3048" s="21">
        <v>76.25442959087799</v>
      </c>
      <c r="AY3048" s="21">
        <v>-0.21033639766232792</v>
      </c>
      <c r="AZ3048" s="21">
        <v>-23.785067255897395</v>
      </c>
      <c r="BA3048" s="26">
        <v>1358.2448525248387</v>
      </c>
    </row>
    <row r="3049" spans="1:100" x14ac:dyDescent="0.25">
      <c r="A3049">
        <v>6421</v>
      </c>
      <c r="B3049" t="s">
        <v>3294</v>
      </c>
      <c r="C3049" s="26">
        <v>3</v>
      </c>
      <c r="D3049" s="21">
        <v>4.5875521513929929</v>
      </c>
      <c r="E3049" s="21">
        <v>-0.26856020139400483</v>
      </c>
      <c r="F3049" s="21">
        <v>0.19471107569921409</v>
      </c>
      <c r="G3049" s="21">
        <v>7.3986256212648455E-2</v>
      </c>
      <c r="H3049" s="21">
        <v>-0.21235145211671697</v>
      </c>
      <c r="I3049" s="21">
        <v>0</v>
      </c>
      <c r="J3049" s="21">
        <v>-12.741087127003013</v>
      </c>
      <c r="K3049" s="21">
        <v>-0.21235145211671697</v>
      </c>
      <c r="L3049" s="21">
        <v>-1</v>
      </c>
      <c r="M3049" s="21">
        <v>-1</v>
      </c>
      <c r="N3049" s="21">
        <v>-4.2470290423343382</v>
      </c>
      <c r="O3049" s="21">
        <v>-8.0795487193973816</v>
      </c>
      <c r="P3049" s="21">
        <v>-0.81565661226711694</v>
      </c>
      <c r="Q3049" s="21">
        <v>4.0845967406622457</v>
      </c>
      <c r="R3049" s="21">
        <v>1.1053139798681373</v>
      </c>
      <c r="S3049" s="21">
        <v>0.3333333333333337</v>
      </c>
      <c r="T3049" s="21">
        <v>0.38281277958804916</v>
      </c>
      <c r="U3049" s="21">
        <v>0.12422699018675325</v>
      </c>
      <c r="V3049" s="21">
        <v>-3.0599953155766507E-2</v>
      </c>
      <c r="W3049" s="21">
        <v>40.884984082763424</v>
      </c>
      <c r="X3049" s="21">
        <v>1.2912852531052292</v>
      </c>
      <c r="Y3049" s="21">
        <v>-1</v>
      </c>
      <c r="Z3049" s="21">
        <v>-1</v>
      </c>
      <c r="AA3049" s="21">
        <v>91.111869387120819</v>
      </c>
      <c r="AB3049" s="21">
        <v>0.34910627346268941</v>
      </c>
      <c r="AC3049" s="21">
        <v>0.36887675608754256</v>
      </c>
      <c r="AD3049" s="21">
        <v>0.26444839693955352</v>
      </c>
      <c r="AE3049" s="21">
        <v>49.121571324489267</v>
      </c>
      <c r="AF3049" s="21">
        <v>-1</v>
      </c>
      <c r="AG3049" s="21">
        <v>-1</v>
      </c>
      <c r="AH3049" s="21">
        <v>-1</v>
      </c>
      <c r="AI3049" s="21">
        <v>0</v>
      </c>
      <c r="AJ3049" s="21">
        <v>-3.0599953155766507E-2</v>
      </c>
      <c r="AK3049" s="21">
        <v>0.32514082429214158</v>
      </c>
      <c r="AL3049" s="21">
        <v>2.0060945823400244E-2</v>
      </c>
      <c r="AM3049" s="21">
        <v>8.7246880590766518E-2</v>
      </c>
      <c r="AN3049" s="21">
        <v>0.18146174192715894</v>
      </c>
      <c r="AO3049" s="21">
        <v>3.8068761362298718</v>
      </c>
      <c r="AP3049" s="21">
        <v>4.6368482772959734</v>
      </c>
      <c r="AQ3049" s="21">
        <v>28.143896955760411</v>
      </c>
      <c r="AR3049" s="21">
        <v>0.80977314995236926</v>
      </c>
      <c r="AS3049" s="21">
        <v>1.078933800988513</v>
      </c>
      <c r="AT3049" s="21">
        <v>-1</v>
      </c>
      <c r="AU3049" s="21">
        <v>-1</v>
      </c>
      <c r="AV3049" s="21">
        <v>1.1793002360807854</v>
      </c>
      <c r="AW3049" s="21">
        <v>87.66916894501945</v>
      </c>
      <c r="AX3049" s="21">
        <v>84.609173629442807</v>
      </c>
      <c r="AY3049" s="21">
        <v>0.23968145556249215</v>
      </c>
      <c r="AZ3049" s="21">
        <v>5.4828462187135552</v>
      </c>
      <c r="BA3049" s="26">
        <v>1442.9389943495812</v>
      </c>
    </row>
    <row r="3050" spans="1:100" x14ac:dyDescent="0.25">
      <c r="A3050">
        <v>6422</v>
      </c>
      <c r="B3050" t="s">
        <v>3295</v>
      </c>
      <c r="C3050" s="26">
        <v>1</v>
      </c>
      <c r="D3050" s="21">
        <v>3.6780808625294901</v>
      </c>
      <c r="E3050" s="21">
        <v>2.1757476414710399E-2</v>
      </c>
      <c r="F3050" s="21">
        <v>5.7515663270048999E-2</v>
      </c>
      <c r="G3050" s="21">
        <v>6.3638324821297304E-2</v>
      </c>
      <c r="H3050" s="21">
        <v>4.4731895715573101E-2</v>
      </c>
      <c r="I3050" s="21">
        <v>0</v>
      </c>
      <c r="J3050" s="21">
        <v>2.6839137429343798</v>
      </c>
      <c r="K3050" s="21">
        <v>4.4731895715573101E-2</v>
      </c>
      <c r="L3050" s="21">
        <v>-1</v>
      </c>
      <c r="M3050" s="21">
        <v>-1</v>
      </c>
      <c r="N3050" s="21">
        <v>0.894637914311463</v>
      </c>
      <c r="O3050" s="21">
        <v>6.42563293028517</v>
      </c>
      <c r="P3050" s="21">
        <v>8.4867148022695807E-2</v>
      </c>
      <c r="Q3050" s="21">
        <v>0.153507344323627</v>
      </c>
      <c r="R3050" s="21">
        <v>5.0277871893111802E-2</v>
      </c>
      <c r="S3050" s="21">
        <v>0.32916601326620298</v>
      </c>
      <c r="T3050" s="21">
        <v>0.23975694309620599</v>
      </c>
      <c r="U3050" s="21">
        <v>4.00147922229208E-2</v>
      </c>
      <c r="V3050" s="21">
        <v>-3.2092616958779002E-3</v>
      </c>
      <c r="W3050" s="21">
        <v>22.4398636469551</v>
      </c>
      <c r="X3050" s="21">
        <v>0.57887640222380699</v>
      </c>
      <c r="Y3050" s="21">
        <v>-1</v>
      </c>
      <c r="Z3050" s="21">
        <v>-1</v>
      </c>
      <c r="AA3050" s="21">
        <v>33.0321732872819</v>
      </c>
      <c r="AB3050" s="21">
        <v>0.100272451404467</v>
      </c>
      <c r="AC3050" s="21">
        <v>4.1627991656747201E-2</v>
      </c>
      <c r="AD3050" s="21">
        <v>6.8940192307458195E-2</v>
      </c>
      <c r="AE3050" s="21">
        <v>10.542031768433599</v>
      </c>
      <c r="AF3050" s="21">
        <v>-1</v>
      </c>
      <c r="AG3050" s="21">
        <v>-1</v>
      </c>
      <c r="AH3050" s="21">
        <v>-1</v>
      </c>
      <c r="AI3050" s="21">
        <v>-6.4806894010443399E-4</v>
      </c>
      <c r="AJ3050" s="21">
        <v>-3.2092616958779002E-3</v>
      </c>
      <c r="AK3050" s="21">
        <v>0.108545496552842</v>
      </c>
      <c r="AL3050" s="21">
        <v>6.3541779719447203E-2</v>
      </c>
      <c r="AM3050" s="21">
        <v>0.14516971361987499</v>
      </c>
      <c r="AN3050" s="21">
        <v>6.2411759814733403E-2</v>
      </c>
      <c r="AO3050" s="21">
        <v>4.1719703232610899</v>
      </c>
      <c r="AP3050" s="21">
        <v>1.87800289396557</v>
      </c>
      <c r="AQ3050" s="21">
        <v>25.123777389889501</v>
      </c>
      <c r="AR3050" s="21">
        <v>0.60572848688945202</v>
      </c>
      <c r="AS3050" s="21">
        <v>0.62360829793938</v>
      </c>
      <c r="AT3050" s="21">
        <v>-1</v>
      </c>
      <c r="AU3050" s="21">
        <v>-1</v>
      </c>
      <c r="AV3050" s="21">
        <v>0.113916196714409</v>
      </c>
      <c r="AW3050" s="21">
        <v>41.335809111532598</v>
      </c>
      <c r="AX3050" s="21">
        <v>41.001921563142801</v>
      </c>
      <c r="AY3050" s="21">
        <v>9.6368259759583505E-2</v>
      </c>
      <c r="AZ3050" s="21">
        <v>-14.145392237927799</v>
      </c>
      <c r="BA3050" s="26">
        <v>1350</v>
      </c>
    </row>
    <row r="3051" spans="1:100" x14ac:dyDescent="0.25">
      <c r="A3051">
        <v>6423</v>
      </c>
      <c r="B3051" t="s">
        <v>3296</v>
      </c>
      <c r="C3051" s="26">
        <v>1</v>
      </c>
      <c r="D3051" s="21">
        <v>3.6780808625294901</v>
      </c>
      <c r="E3051" s="21">
        <v>2.1757476414710399E-2</v>
      </c>
      <c r="F3051" s="21">
        <v>5.7515663270048999E-2</v>
      </c>
      <c r="G3051" s="21">
        <v>6.3638324821297304E-2</v>
      </c>
      <c r="H3051" s="21">
        <v>4.4731895715573101E-2</v>
      </c>
      <c r="I3051" s="21">
        <v>0</v>
      </c>
      <c r="J3051" s="21">
        <v>2.6839137429343798</v>
      </c>
      <c r="K3051" s="21">
        <v>4.4731895715573101E-2</v>
      </c>
      <c r="L3051" s="21">
        <v>-1</v>
      </c>
      <c r="M3051" s="21">
        <v>-1</v>
      </c>
      <c r="N3051" s="21">
        <v>0.894637914311463</v>
      </c>
      <c r="O3051" s="21">
        <v>6.42563293028517</v>
      </c>
      <c r="P3051" s="21">
        <v>8.4867148022695807E-2</v>
      </c>
      <c r="Q3051" s="21">
        <v>0.153507344323627</v>
      </c>
      <c r="R3051" s="21">
        <v>5.0277871893111802E-2</v>
      </c>
      <c r="S3051" s="21">
        <v>0.32916601326620298</v>
      </c>
      <c r="T3051" s="21">
        <v>0.23975694309620599</v>
      </c>
      <c r="U3051" s="21">
        <v>4.00147922229208E-2</v>
      </c>
      <c r="V3051" s="21">
        <v>-3.2092616958779002E-3</v>
      </c>
      <c r="W3051" s="21">
        <v>22.4398636469551</v>
      </c>
      <c r="X3051" s="21">
        <v>0.57887640222380699</v>
      </c>
      <c r="Y3051" s="21">
        <v>-1</v>
      </c>
      <c r="Z3051" s="21">
        <v>-1</v>
      </c>
      <c r="AA3051" s="21">
        <v>33.0321732872819</v>
      </c>
      <c r="AB3051" s="21">
        <v>0.100272451404467</v>
      </c>
      <c r="AC3051" s="21">
        <v>4.1627991656747201E-2</v>
      </c>
      <c r="AD3051" s="21">
        <v>6.8940192307458195E-2</v>
      </c>
      <c r="AE3051" s="21">
        <v>10.542031768433599</v>
      </c>
      <c r="AF3051" s="21">
        <v>-1</v>
      </c>
      <c r="AG3051" s="21">
        <v>-1</v>
      </c>
      <c r="AH3051" s="21">
        <v>-1</v>
      </c>
      <c r="AI3051" s="21">
        <v>-6.4806894010443399E-4</v>
      </c>
      <c r="AJ3051" s="21">
        <v>-3.2092616958779002E-3</v>
      </c>
      <c r="AK3051" s="21">
        <v>0.108545496552842</v>
      </c>
      <c r="AL3051" s="21">
        <v>6.3541779719447203E-2</v>
      </c>
      <c r="AM3051" s="21">
        <v>0.14516971361987499</v>
      </c>
      <c r="AN3051" s="21">
        <v>6.2411759814733403E-2</v>
      </c>
      <c r="AO3051" s="21">
        <v>4.1719703232610899</v>
      </c>
      <c r="AP3051" s="21">
        <v>1.87800289396557</v>
      </c>
      <c r="AQ3051" s="21">
        <v>25.123777389889501</v>
      </c>
      <c r="AR3051" s="21">
        <v>0.60572848688945202</v>
      </c>
      <c r="AS3051" s="21">
        <v>0.62360829793938</v>
      </c>
      <c r="AT3051" s="21">
        <v>-1</v>
      </c>
      <c r="AU3051" s="21">
        <v>-1</v>
      </c>
      <c r="AV3051" s="21">
        <v>0.113916196714409</v>
      </c>
      <c r="AW3051" s="21">
        <v>41.335809111532598</v>
      </c>
      <c r="AX3051" s="21">
        <v>41.001921563142801</v>
      </c>
      <c r="AY3051" s="21">
        <v>9.6368259759583505E-2</v>
      </c>
      <c r="AZ3051" s="21">
        <v>-14.145392237927799</v>
      </c>
      <c r="BA3051" s="26">
        <v>1350</v>
      </c>
    </row>
    <row r="3052" spans="1:100" x14ac:dyDescent="0.25">
      <c r="A3052">
        <v>6424</v>
      </c>
      <c r="B3052" t="s">
        <v>3297</v>
      </c>
      <c r="C3052" s="26">
        <v>3</v>
      </c>
      <c r="D3052" s="21">
        <v>4.5426381137296268</v>
      </c>
      <c r="E3052" s="21">
        <v>0</v>
      </c>
      <c r="F3052" s="21">
        <v>-4.1272307699006028E-2</v>
      </c>
      <c r="G3052" s="21">
        <v>-4.1272307699006028E-2</v>
      </c>
      <c r="H3052" s="21">
        <v>-0.32353490931769169</v>
      </c>
      <c r="I3052" s="21">
        <v>0</v>
      </c>
      <c r="J3052" s="21">
        <v>-19.412094559061501</v>
      </c>
      <c r="K3052" s="21">
        <v>-0.32353490931769169</v>
      </c>
      <c r="L3052" s="21">
        <v>-0.99999999999999944</v>
      </c>
      <c r="M3052" s="21">
        <v>-0.99999999999999944</v>
      </c>
      <c r="N3052" s="21">
        <v>-6.4706981863538342</v>
      </c>
      <c r="O3052" s="21">
        <v>-14.910728753030874</v>
      </c>
      <c r="P3052" s="21">
        <v>1.1330904829364805</v>
      </c>
      <c r="Q3052" s="21">
        <v>-0.39314378806389028</v>
      </c>
      <c r="R3052" s="21">
        <v>-0.15993042328863541</v>
      </c>
      <c r="S3052" s="21">
        <v>0.33333333333333331</v>
      </c>
      <c r="T3052" s="21">
        <v>0.19682641860523573</v>
      </c>
      <c r="U3052" s="21">
        <v>0.12260168159966642</v>
      </c>
      <c r="V3052" s="21">
        <v>-4.3141072367588712E-2</v>
      </c>
      <c r="W3052" s="21">
        <v>37.32621081953355</v>
      </c>
      <c r="X3052" s="21">
        <v>0.9487480387212982</v>
      </c>
      <c r="Y3052" s="21">
        <v>-0.99999999999999944</v>
      </c>
      <c r="Z3052" s="21">
        <v>-0.99999999999999944</v>
      </c>
      <c r="AA3052" s="21">
        <v>45.342893466153242</v>
      </c>
      <c r="AB3052" s="21">
        <v>7.8085903694124215E-3</v>
      </c>
      <c r="AC3052" s="21">
        <v>0.1229484016962437</v>
      </c>
      <c r="AD3052" s="21">
        <v>3.2775269332511008E-2</v>
      </c>
      <c r="AE3052" s="21">
        <v>8.1766130699083543</v>
      </c>
      <c r="AF3052" s="21">
        <v>-0.99999999999999944</v>
      </c>
      <c r="AG3052" s="21">
        <v>-0.99999999999999944</v>
      </c>
      <c r="AH3052" s="21">
        <v>-0.99999999999999944</v>
      </c>
      <c r="AI3052" s="21">
        <v>9.6338740232849926E-3</v>
      </c>
      <c r="AJ3052" s="21">
        <v>-4.3141072367588712E-2</v>
      </c>
      <c r="AK3052" s="21">
        <v>0.28822748864425768</v>
      </c>
      <c r="AL3052" s="21">
        <v>0.42007749105985359</v>
      </c>
      <c r="AM3052" s="21">
        <v>0.72412969999263588</v>
      </c>
      <c r="AN3052" s="21">
        <v>0.41754338165027216</v>
      </c>
      <c r="AO3052" s="21">
        <v>19.544379943037193</v>
      </c>
      <c r="AP3052" s="21">
        <v>12.538971996556068</v>
      </c>
      <c r="AQ3052" s="21">
        <v>17.914116260472031</v>
      </c>
      <c r="AR3052" s="21">
        <v>0.609620361170646</v>
      </c>
      <c r="AS3052" s="21">
        <v>0.62521312940360496</v>
      </c>
      <c r="AT3052" s="21">
        <v>-0.99999999999999944</v>
      </c>
      <c r="AU3052" s="21">
        <v>-0.99999999999999944</v>
      </c>
      <c r="AV3052" s="21">
        <v>-0.20120273098764105</v>
      </c>
      <c r="AW3052" s="21">
        <v>42.971136709678476</v>
      </c>
      <c r="AX3052" s="21">
        <v>38.849706953385294</v>
      </c>
      <c r="AY3052" s="21">
        <v>9.529540431380315E-2</v>
      </c>
      <c r="AZ3052" s="21">
        <v>-49.879140086014374</v>
      </c>
      <c r="BA3052" s="26">
        <v>1346.1319906070592</v>
      </c>
    </row>
    <row r="3053" spans="1:100" x14ac:dyDescent="0.25">
      <c r="A3053">
        <v>6425</v>
      </c>
      <c r="B3053" t="s">
        <v>3298</v>
      </c>
      <c r="C3053" s="26">
        <v>3</v>
      </c>
      <c r="D3053" s="21">
        <v>5.9625408769780508</v>
      </c>
      <c r="E3053" s="21">
        <v>0</v>
      </c>
      <c r="F3053" s="21">
        <v>0</v>
      </c>
      <c r="G3053" s="21">
        <v>0</v>
      </c>
      <c r="H3053" s="21">
        <v>0.2296455086306772</v>
      </c>
      <c r="I3053" s="21">
        <v>0</v>
      </c>
      <c r="J3053" s="21">
        <v>13.77873051784063</v>
      </c>
      <c r="K3053" s="21">
        <v>0.2296455086306772</v>
      </c>
      <c r="L3053" s="21">
        <v>-0.99999999999999944</v>
      </c>
      <c r="M3053" s="21">
        <v>-0.99999999999999944</v>
      </c>
      <c r="N3053" s="21">
        <v>4.5929101726135428</v>
      </c>
      <c r="O3053" s="21">
        <v>19.741271394818675</v>
      </c>
      <c r="P3053" s="21">
        <v>1.1020655816748339</v>
      </c>
      <c r="Q3053" s="21">
        <v>6.3427577536731963E-2</v>
      </c>
      <c r="R3053" s="21">
        <v>9.367444053848073E-2</v>
      </c>
      <c r="S3053" s="21">
        <v>0.34665809093156186</v>
      </c>
      <c r="T3053" s="21">
        <v>0.39572309607036771</v>
      </c>
      <c r="U3053" s="21">
        <v>0.45430575242859106</v>
      </c>
      <c r="V3053" s="21">
        <v>0</v>
      </c>
      <c r="W3053" s="21">
        <v>38.681657231993746</v>
      </c>
      <c r="X3053" s="21">
        <v>2.4023576896212293</v>
      </c>
      <c r="Y3053" s="21">
        <v>-0.99999999999999944</v>
      </c>
      <c r="Z3053" s="21">
        <v>-0.99999999999999944</v>
      </c>
      <c r="AA3053" s="21">
        <v>75.716869294814884</v>
      </c>
      <c r="AB3053" s="21">
        <v>0.42661895525422389</v>
      </c>
      <c r="AC3053" s="21">
        <v>6.2090030444538119E-2</v>
      </c>
      <c r="AD3053" s="21">
        <v>0.25012176674689135</v>
      </c>
      <c r="AE3053" s="21">
        <v>36.941537622282667</v>
      </c>
      <c r="AF3053" s="21">
        <v>-0.99999999999999944</v>
      </c>
      <c r="AG3053" s="21">
        <v>-0.99999999999999944</v>
      </c>
      <c r="AH3053" s="21">
        <v>-0.99999999999999944</v>
      </c>
      <c r="AI3053" s="21">
        <v>0</v>
      </c>
      <c r="AJ3053" s="21">
        <v>0</v>
      </c>
      <c r="AK3053" s="21">
        <v>0.18732210391899512</v>
      </c>
      <c r="AL3053" s="21">
        <v>-4.9802101641082494E-2</v>
      </c>
      <c r="AM3053" s="21">
        <v>0.37558877923814443</v>
      </c>
      <c r="AN3053" s="21">
        <v>7.9987772891698714E-2</v>
      </c>
      <c r="AO3053" s="21">
        <v>10.326330000548586</v>
      </c>
      <c r="AP3053" s="21">
        <v>1.7506838140870562</v>
      </c>
      <c r="AQ3053" s="21">
        <v>52.460387749834389</v>
      </c>
      <c r="AR3053" s="21">
        <v>1.1966869394305211</v>
      </c>
      <c r="AS3053" s="21">
        <v>2.6320031982519074</v>
      </c>
      <c r="AT3053" s="21">
        <v>-0.99999999999999944</v>
      </c>
      <c r="AU3053" s="21">
        <v>-0.99999999999999944</v>
      </c>
      <c r="AV3053" s="21">
        <v>9.367444053848073E-2</v>
      </c>
      <c r="AW3053" s="21">
        <v>97.208824503720621</v>
      </c>
      <c r="AX3053" s="21">
        <v>97.208824503720621</v>
      </c>
      <c r="AY3053" s="21">
        <v>0.20797784668503699</v>
      </c>
      <c r="AZ3053" s="21">
        <v>32.981036191654042</v>
      </c>
      <c r="BA3053" s="26">
        <v>1476.5938833754387</v>
      </c>
      <c r="CU3053" t="e">
        <v>#N/A</v>
      </c>
      <c r="CV3053" t="e">
        <v>#N/A</v>
      </c>
    </row>
    <row r="3054" spans="1:100" x14ac:dyDescent="0.25">
      <c r="A3054">
        <v>6426</v>
      </c>
      <c r="B3054" t="s">
        <v>3299</v>
      </c>
      <c r="C3054" s="26">
        <v>3</v>
      </c>
      <c r="D3054" s="21">
        <v>0.60550346006445155</v>
      </c>
      <c r="E3054" s="21">
        <v>0</v>
      </c>
      <c r="F3054" s="21">
        <v>0.3789452697261132</v>
      </c>
      <c r="G3054" s="21">
        <v>0.3789452697261132</v>
      </c>
      <c r="H3054" s="21">
        <v>1.9132438044910452E-2</v>
      </c>
      <c r="I3054" s="21">
        <v>0</v>
      </c>
      <c r="J3054" s="21">
        <v>1.147946282694625</v>
      </c>
      <c r="K3054" s="21">
        <v>1.9132438044910452E-2</v>
      </c>
      <c r="L3054" s="21">
        <v>-1.0000000000000007</v>
      </c>
      <c r="M3054" s="21">
        <v>-1.0000000000000007</v>
      </c>
      <c r="N3054" s="21">
        <v>0.38264876089820871</v>
      </c>
      <c r="O3054" s="21">
        <v>2.1323950124851918</v>
      </c>
      <c r="P3054" s="21">
        <v>-7.7396343259717171E-2</v>
      </c>
      <c r="Q3054" s="21">
        <v>2.3705444459847707</v>
      </c>
      <c r="R3054" s="21">
        <v>0.79422977768836311</v>
      </c>
      <c r="S3054" s="21">
        <v>0.33333333333333348</v>
      </c>
      <c r="T3054" s="21">
        <v>0.1715732774665823</v>
      </c>
      <c r="U3054" s="21">
        <v>-2.5061159776781389E-2</v>
      </c>
      <c r="V3054" s="21">
        <v>-6.8017410630037732E-3</v>
      </c>
      <c r="W3054" s="21">
        <v>18.156450876608801</v>
      </c>
      <c r="X3054" s="21">
        <v>0.1829590314031061</v>
      </c>
      <c r="Y3054" s="21">
        <v>-1.0000000000000007</v>
      </c>
      <c r="Z3054" s="21">
        <v>-1.0000000000000007</v>
      </c>
      <c r="AA3054" s="21">
        <v>30.632640276295408</v>
      </c>
      <c r="AB3054" s="21">
        <v>3.3290360173925969E-2</v>
      </c>
      <c r="AC3054" s="21">
        <v>0.21700462861945732</v>
      </c>
      <c r="AD3054" s="21">
        <v>-1.6655796353418247E-2</v>
      </c>
      <c r="AE3054" s="21">
        <v>11.681959621998256</v>
      </c>
      <c r="AF3054" s="21">
        <v>-1.0000000000000007</v>
      </c>
      <c r="AG3054" s="21">
        <v>-1.0000000000000007</v>
      </c>
      <c r="AH3054" s="21">
        <v>-1.0000000000000007</v>
      </c>
      <c r="AI3054" s="21">
        <v>3.6020024420889045E-3</v>
      </c>
      <c r="AJ3054" s="21">
        <v>-6.8017410630037732E-3</v>
      </c>
      <c r="AK3054" s="21">
        <v>0.20423666597326154</v>
      </c>
      <c r="AL3054" s="21">
        <v>4.9357297012396731E-2</v>
      </c>
      <c r="AM3054" s="21">
        <v>1.3722677810674602</v>
      </c>
      <c r="AN3054" s="21">
        <v>-6.9395095793084435E-2</v>
      </c>
      <c r="AO3054" s="21">
        <v>35.327877856552817</v>
      </c>
      <c r="AP3054" s="21">
        <v>-1.4880909097651269</v>
      </c>
      <c r="AQ3054" s="21">
        <v>19.304397159303427</v>
      </c>
      <c r="AR3054" s="21">
        <v>0.47304370996013068</v>
      </c>
      <c r="AS3054" s="21">
        <v>0.20209146944801659</v>
      </c>
      <c r="AT3054" s="21">
        <v>-1.0000000000000007</v>
      </c>
      <c r="AU3054" s="21">
        <v>-1.0000000000000007</v>
      </c>
      <c r="AV3054" s="21">
        <v>1.173175047414476</v>
      </c>
      <c r="AW3054" s="21">
        <v>31.276944379015497</v>
      </c>
      <c r="AX3054" s="21">
        <v>30.668810321556897</v>
      </c>
      <c r="AY3054" s="21">
        <v>-2.1670236865733147E-2</v>
      </c>
      <c r="AZ3054" s="21">
        <v>-53.403136775502787</v>
      </c>
      <c r="BA3054" s="26">
        <v>1257.5355516823656</v>
      </c>
    </row>
    <row r="3055" spans="1:100" x14ac:dyDescent="0.25">
      <c r="A3055">
        <v>6428</v>
      </c>
      <c r="B3055" t="s">
        <v>3300</v>
      </c>
      <c r="C3055" s="26">
        <v>3</v>
      </c>
      <c r="D3055" s="21">
        <v>3.776711912600943</v>
      </c>
      <c r="E3055" s="21">
        <v>2.9113665161544216E-3</v>
      </c>
      <c r="F3055" s="21">
        <v>-0.47396332865874818</v>
      </c>
      <c r="G3055" s="21">
        <v>-0.47396332865874818</v>
      </c>
      <c r="H3055" s="21">
        <v>8.1901528414115915E-4</v>
      </c>
      <c r="I3055" s="21">
        <v>0</v>
      </c>
      <c r="J3055" s="21">
        <v>4.9140917048468347E-2</v>
      </c>
      <c r="K3055" s="21">
        <v>8.1901528414115915E-4</v>
      </c>
      <c r="L3055" s="21">
        <v>-0.99999999999999989</v>
      </c>
      <c r="M3055" s="21">
        <v>-0.99999999999999989</v>
      </c>
      <c r="N3055" s="21">
        <v>1.6380305682822852E-2</v>
      </c>
      <c r="O3055" s="21">
        <v>3.3518895009906631</v>
      </c>
      <c r="P3055" s="21">
        <v>0.18321077306347422</v>
      </c>
      <c r="Q3055" s="21">
        <v>-0.75383681062754426</v>
      </c>
      <c r="R3055" s="21">
        <v>-0.25499021457217541</v>
      </c>
      <c r="S3055" s="21">
        <v>0.33333333333333343</v>
      </c>
      <c r="T3055" s="21">
        <v>0.20565488140174748</v>
      </c>
      <c r="U3055" s="21">
        <v>-8.8266290721186788E-2</v>
      </c>
      <c r="V3055" s="21">
        <v>-1.0621519980446442E-4</v>
      </c>
      <c r="W3055" s="21">
        <v>17.991867741197929</v>
      </c>
      <c r="X3055" s="21">
        <v>6.0154628508933022E-2</v>
      </c>
      <c r="Y3055" s="21">
        <v>-0.99999999999999989</v>
      </c>
      <c r="Z3055" s="21">
        <v>-0.99999999999999989</v>
      </c>
      <c r="AA3055" s="21">
        <v>31.815822657568184</v>
      </c>
      <c r="AB3055" s="21">
        <v>-0.13491769725621042</v>
      </c>
      <c r="AC3055" s="21">
        <v>0.15702893830405226</v>
      </c>
      <c r="AD3055" s="21">
        <v>0.25946766157100648</v>
      </c>
      <c r="AE3055" s="21">
        <v>14.078945130942408</v>
      </c>
      <c r="AF3055" s="21">
        <v>-0.99999999999999989</v>
      </c>
      <c r="AG3055" s="21">
        <v>-0.99999999999999989</v>
      </c>
      <c r="AH3055" s="21">
        <v>-0.99999999999999989</v>
      </c>
      <c r="AI3055" s="21">
        <v>0</v>
      </c>
      <c r="AJ3055" s="21">
        <v>-1.0621519980446442E-4</v>
      </c>
      <c r="AK3055" s="21">
        <v>0.48478459093918808</v>
      </c>
      <c r="AL3055" s="21">
        <v>-0.11997852102384225</v>
      </c>
      <c r="AM3055" s="21">
        <v>0.42340892965992899</v>
      </c>
      <c r="AN3055" s="21">
        <v>-0.32619711252607692</v>
      </c>
      <c r="AO3055" s="21">
        <v>13.009146196194168</v>
      </c>
      <c r="AP3055" s="21">
        <v>-8.7548204182711373</v>
      </c>
      <c r="AQ3055" s="21">
        <v>18.041008658246398</v>
      </c>
      <c r="AR3055" s="21">
        <v>0.45061570881408974</v>
      </c>
      <c r="AS3055" s="21">
        <v>6.0973643793074364E-2</v>
      </c>
      <c r="AT3055" s="21">
        <v>-0.99999999999999989</v>
      </c>
      <c r="AU3055" s="21">
        <v>-0.99999999999999989</v>
      </c>
      <c r="AV3055" s="21">
        <v>-0.72895354323092387</v>
      </c>
      <c r="AW3055" s="21">
        <v>26.412891740287691</v>
      </c>
      <c r="AX3055" s="21">
        <v>26.402270220307244</v>
      </c>
      <c r="AY3055" s="21">
        <v>-5.7423364512983258E-2</v>
      </c>
      <c r="AZ3055" s="21">
        <v>-40.54723968927199</v>
      </c>
      <c r="BA3055" s="26">
        <v>1285.0484566990917</v>
      </c>
    </row>
    <row r="3056" spans="1:100" x14ac:dyDescent="0.25">
      <c r="A3056">
        <v>6429</v>
      </c>
      <c r="B3056" t="s">
        <v>3301</v>
      </c>
      <c r="C3056" s="26">
        <v>3</v>
      </c>
      <c r="D3056" s="21">
        <v>4.2183442110254576</v>
      </c>
      <c r="E3056" s="21">
        <v>-1.7067271712784337E-2</v>
      </c>
      <c r="F3056" s="21">
        <v>-1.6588280638060822</v>
      </c>
      <c r="G3056" s="21">
        <v>-1.6588280638060822</v>
      </c>
      <c r="H3056" s="21">
        <v>-1.5336184638523589E-3</v>
      </c>
      <c r="I3056" s="21">
        <v>0</v>
      </c>
      <c r="J3056" s="21">
        <v>-9.2017107831142364E-2</v>
      </c>
      <c r="K3056" s="21">
        <v>-1.5336184638523589E-3</v>
      </c>
      <c r="L3056" s="21">
        <v>-0.99999999999999922</v>
      </c>
      <c r="M3056" s="21">
        <v>-0.99999999999999922</v>
      </c>
      <c r="N3056" s="21">
        <v>-3.0672369277047556E-2</v>
      </c>
      <c r="O3056" s="21">
        <v>2.4674990393882328</v>
      </c>
      <c r="P3056" s="21">
        <v>-1.3297474268400478</v>
      </c>
      <c r="Q3056" s="21">
        <v>-0.57596010184083135</v>
      </c>
      <c r="R3056" s="21">
        <v>-0.40443686500145237</v>
      </c>
      <c r="S3056" s="21">
        <v>0.36184657157497085</v>
      </c>
      <c r="T3056" s="21">
        <v>0.34906276056772523</v>
      </c>
      <c r="U3056" s="21">
        <v>-8.9250802714346836E-2</v>
      </c>
      <c r="V3056" s="21">
        <v>0</v>
      </c>
      <c r="W3056" s="21">
        <v>24.927685915688063</v>
      </c>
      <c r="X3056" s="21">
        <v>0.37116916698355312</v>
      </c>
      <c r="Y3056" s="21">
        <v>-0.99999999999999922</v>
      </c>
      <c r="Z3056" s="21">
        <v>-0.99999999999999922</v>
      </c>
      <c r="AA3056" s="21">
        <v>32.834485514490979</v>
      </c>
      <c r="AB3056" s="21">
        <v>0.33139524315897551</v>
      </c>
      <c r="AC3056" s="21">
        <v>-0.17626791955655063</v>
      </c>
      <c r="AD3056" s="21">
        <v>1.1097405673662509E-2</v>
      </c>
      <c r="AE3056" s="21">
        <v>8.3112364638043701</v>
      </c>
      <c r="AF3056" s="21">
        <v>-0.99999999999999922</v>
      </c>
      <c r="AG3056" s="21">
        <v>-0.99999999999999922</v>
      </c>
      <c r="AH3056" s="21">
        <v>-0.99999999999999922</v>
      </c>
      <c r="AI3056" s="21">
        <v>-1.9230660908455367E-2</v>
      </c>
      <c r="AJ3056" s="21">
        <v>0</v>
      </c>
      <c r="AK3056" s="21">
        <v>-0.1413620642716811</v>
      </c>
      <c r="AL3056" s="21">
        <v>0.10875543932702827</v>
      </c>
      <c r="AM3056" s="21">
        <v>0.49472737020091689</v>
      </c>
      <c r="AN3056" s="21">
        <v>-0.10606047876041967</v>
      </c>
      <c r="AO3056" s="21">
        <v>11.661373933664519</v>
      </c>
      <c r="AP3056" s="21">
        <v>-2.1077347723753492</v>
      </c>
      <c r="AQ3056" s="21">
        <v>24.835668807856901</v>
      </c>
      <c r="AR3056" s="21">
        <v>0.62165852942834932</v>
      </c>
      <c r="AS3056" s="21">
        <v>0.3696355485197006</v>
      </c>
      <c r="AT3056" s="21">
        <v>-0.99999999999999922</v>
      </c>
      <c r="AU3056" s="21">
        <v>-0.99999999999999922</v>
      </c>
      <c r="AV3056" s="21">
        <v>-2.0632649288075346</v>
      </c>
      <c r="AW3056" s="21">
        <v>33.194249781503835</v>
      </c>
      <c r="AX3056" s="21">
        <v>32.809636563334728</v>
      </c>
      <c r="AY3056" s="21">
        <v>0.26409239370647469</v>
      </c>
      <c r="AZ3056" s="21">
        <v>-22.413324574943747</v>
      </c>
      <c r="BA3056" s="26">
        <v>1360.6803054757868</v>
      </c>
    </row>
    <row r="3057" spans="1:100" x14ac:dyDescent="0.25">
      <c r="A3057">
        <v>6430</v>
      </c>
      <c r="B3057" t="s">
        <v>3302</v>
      </c>
      <c r="C3057" s="26">
        <v>3</v>
      </c>
      <c r="D3057" s="21">
        <v>4.5411206204938939</v>
      </c>
      <c r="E3057" s="21">
        <v>0</v>
      </c>
      <c r="F3057" s="21">
        <v>-0.66906555671691925</v>
      </c>
      <c r="G3057" s="21">
        <v>-0.66906555671691925</v>
      </c>
      <c r="H3057" s="21">
        <v>0.15832189517571776</v>
      </c>
      <c r="I3057" s="21">
        <v>0</v>
      </c>
      <c r="J3057" s="21">
        <v>9.4993137105430687</v>
      </c>
      <c r="K3057" s="21">
        <v>0.15832189517571776</v>
      </c>
      <c r="L3057" s="21">
        <v>-0.99999999999999967</v>
      </c>
      <c r="M3057" s="21">
        <v>-0.99999999999999967</v>
      </c>
      <c r="N3057" s="21">
        <v>3.1664379035143555</v>
      </c>
      <c r="O3057" s="21">
        <v>13.371368774320041</v>
      </c>
      <c r="P3057" s="21">
        <v>-0.27857977332685535</v>
      </c>
      <c r="Q3057" s="21">
        <v>0.28849779138076453</v>
      </c>
      <c r="R3057" s="21">
        <v>5.2369694524267735E-2</v>
      </c>
      <c r="S3057" s="21">
        <v>0.34257489263129431</v>
      </c>
      <c r="T3057" s="21">
        <v>0.28976346656539936</v>
      </c>
      <c r="U3057" s="21">
        <v>-0.10532071651191134</v>
      </c>
      <c r="V3057" s="21">
        <v>0</v>
      </c>
      <c r="W3057" s="21">
        <v>14.747829900362586</v>
      </c>
      <c r="X3057" s="21">
        <v>1.169516112529196E-2</v>
      </c>
      <c r="Y3057" s="21">
        <v>-0.99999999999999967</v>
      </c>
      <c r="Z3057" s="21">
        <v>-0.99999999999999967</v>
      </c>
      <c r="AA3057" s="21">
        <v>17.026745818616408</v>
      </c>
      <c r="AB3057" s="21">
        <v>0.15745129920803583</v>
      </c>
      <c r="AC3057" s="21">
        <v>-0.13908305958582803</v>
      </c>
      <c r="AD3057" s="21">
        <v>2.6162684852383496E-2</v>
      </c>
      <c r="AE3057" s="21">
        <v>2.2265462237295615</v>
      </c>
      <c r="AF3057" s="21">
        <v>-0.99999999999999967</v>
      </c>
      <c r="AG3057" s="21">
        <v>-0.99999999999999967</v>
      </c>
      <c r="AH3057" s="21">
        <v>-0.99999999999999967</v>
      </c>
      <c r="AI3057" s="21">
        <v>-1.461257153937871E-2</v>
      </c>
      <c r="AJ3057" s="21">
        <v>0</v>
      </c>
      <c r="AK3057" s="21">
        <v>1.0598360616480111</v>
      </c>
      <c r="AL3057" s="21">
        <v>-0.19750457717114472</v>
      </c>
      <c r="AM3057" s="21">
        <v>1.4307048368776327</v>
      </c>
      <c r="AN3057" s="21">
        <v>-3.0362402879087425E-2</v>
      </c>
      <c r="AO3057" s="21">
        <v>41.066801230180872</v>
      </c>
      <c r="AP3057" s="21">
        <v>-1.746582957832908</v>
      </c>
      <c r="AQ3057" s="21">
        <v>24.247143610905656</v>
      </c>
      <c r="AR3057" s="21">
        <v>0.52701764268478202</v>
      </c>
      <c r="AS3057" s="21">
        <v>0.17001705630100972</v>
      </c>
      <c r="AT3057" s="21">
        <v>-0.99999999999999967</v>
      </c>
      <c r="AU3057" s="21">
        <v>-0.99999999999999967</v>
      </c>
      <c r="AV3057" s="21">
        <v>-0.61669586219265182</v>
      </c>
      <c r="AW3057" s="21">
        <v>28.651531635103513</v>
      </c>
      <c r="AX3057" s="21">
        <v>28.35928020431594</v>
      </c>
      <c r="AY3057" s="21">
        <v>-0.21357767687779261</v>
      </c>
      <c r="AZ3057" s="21">
        <v>-94.934304866673898</v>
      </c>
      <c r="BA3057" s="26">
        <v>1301.1153340416543</v>
      </c>
      <c r="CU3057" t="e">
        <v>#N/A</v>
      </c>
      <c r="CV3057" t="e">
        <v>#N/A</v>
      </c>
    </row>
    <row r="3058" spans="1:100" x14ac:dyDescent="0.25">
      <c r="A3058">
        <v>6431</v>
      </c>
      <c r="B3058" t="s">
        <v>3303</v>
      </c>
      <c r="C3058" s="26">
        <v>1</v>
      </c>
      <c r="D3058" s="21">
        <v>3.6780808625294901</v>
      </c>
      <c r="E3058" s="21">
        <v>2.1757476414710399E-2</v>
      </c>
      <c r="F3058" s="21">
        <v>5.7515663270048999E-2</v>
      </c>
      <c r="G3058" s="21">
        <v>6.3638324821297304E-2</v>
      </c>
      <c r="H3058" s="21">
        <v>4.4731895715573101E-2</v>
      </c>
      <c r="I3058" s="21">
        <v>0</v>
      </c>
      <c r="J3058" s="21">
        <v>2.6839137429343798</v>
      </c>
      <c r="K3058" s="21">
        <v>4.4731895715573101E-2</v>
      </c>
      <c r="L3058" s="21">
        <v>-1</v>
      </c>
      <c r="M3058" s="21">
        <v>-1</v>
      </c>
      <c r="N3058" s="21">
        <v>0.894637914311463</v>
      </c>
      <c r="O3058" s="21">
        <v>6.42563293028517</v>
      </c>
      <c r="P3058" s="21">
        <v>8.4867148022695807E-2</v>
      </c>
      <c r="Q3058" s="21">
        <v>0.153507344323627</v>
      </c>
      <c r="R3058" s="21">
        <v>5.0277871893111802E-2</v>
      </c>
      <c r="S3058" s="21">
        <v>0.32916601326620298</v>
      </c>
      <c r="T3058" s="21">
        <v>0.23975694309620599</v>
      </c>
      <c r="U3058" s="21">
        <v>4.00147922229208E-2</v>
      </c>
      <c r="V3058" s="21">
        <v>-3.2092616958779002E-3</v>
      </c>
      <c r="W3058" s="21">
        <v>22.4398636469551</v>
      </c>
      <c r="X3058" s="21">
        <v>0.57887640222380699</v>
      </c>
      <c r="Y3058" s="21">
        <v>-1</v>
      </c>
      <c r="Z3058" s="21">
        <v>-1</v>
      </c>
      <c r="AA3058" s="21">
        <v>33.0321732872819</v>
      </c>
      <c r="AB3058" s="21">
        <v>0.100272451404467</v>
      </c>
      <c r="AC3058" s="21">
        <v>4.1627991656747201E-2</v>
      </c>
      <c r="AD3058" s="21">
        <v>6.8940192307458195E-2</v>
      </c>
      <c r="AE3058" s="21">
        <v>10.542031768433599</v>
      </c>
      <c r="AF3058" s="21">
        <v>-1</v>
      </c>
      <c r="AG3058" s="21">
        <v>-1</v>
      </c>
      <c r="AH3058" s="21">
        <v>-1</v>
      </c>
      <c r="AI3058" s="21">
        <v>-6.4806894010443399E-4</v>
      </c>
      <c r="AJ3058" s="21">
        <v>-3.2092616958779002E-3</v>
      </c>
      <c r="AK3058" s="21">
        <v>0.108545496552842</v>
      </c>
      <c r="AL3058" s="21">
        <v>6.3541779719447203E-2</v>
      </c>
      <c r="AM3058" s="21">
        <v>0.14516971361987499</v>
      </c>
      <c r="AN3058" s="21">
        <v>6.2411759814733403E-2</v>
      </c>
      <c r="AO3058" s="21">
        <v>4.1719703232610899</v>
      </c>
      <c r="AP3058" s="21">
        <v>1.87800289396557</v>
      </c>
      <c r="AQ3058" s="21">
        <v>25.123777389889501</v>
      </c>
      <c r="AR3058" s="21">
        <v>0.60572848688945202</v>
      </c>
      <c r="AS3058" s="21">
        <v>0.62360829793938</v>
      </c>
      <c r="AT3058" s="21">
        <v>-1</v>
      </c>
      <c r="AU3058" s="21">
        <v>-1</v>
      </c>
      <c r="AV3058" s="21">
        <v>0.113916196714409</v>
      </c>
      <c r="AW3058" s="21">
        <v>41.335809111532598</v>
      </c>
      <c r="AX3058" s="21">
        <v>41.001921563142801</v>
      </c>
      <c r="AY3058" s="21">
        <v>9.6368259759583505E-2</v>
      </c>
      <c r="AZ3058" s="21">
        <v>-14.145392237927799</v>
      </c>
      <c r="BA3058" s="26">
        <v>1350</v>
      </c>
    </row>
    <row r="3059" spans="1:100" x14ac:dyDescent="0.25">
      <c r="A3059">
        <v>6432</v>
      </c>
      <c r="B3059" t="s">
        <v>3304</v>
      </c>
      <c r="C3059" s="26">
        <v>3</v>
      </c>
      <c r="D3059" s="21">
        <v>4.2212334208066391</v>
      </c>
      <c r="E3059" s="21">
        <v>-8.8133576918433387E-3</v>
      </c>
      <c r="F3059" s="21">
        <v>9.6608282035731186E-2</v>
      </c>
      <c r="G3059" s="21">
        <v>9.6608282035731186E-2</v>
      </c>
      <c r="H3059" s="21">
        <v>-9.3639871123392032E-2</v>
      </c>
      <c r="I3059" s="21">
        <v>0</v>
      </c>
      <c r="J3059" s="21">
        <v>-5.618392267403526</v>
      </c>
      <c r="K3059" s="21">
        <v>-9.3639871123392032E-2</v>
      </c>
      <c r="L3059" s="21">
        <v>-1.0000000000000016</v>
      </c>
      <c r="M3059" s="21">
        <v>-1.0000000000000016</v>
      </c>
      <c r="N3059" s="21">
        <v>-1.8727974224678408</v>
      </c>
      <c r="O3059" s="21">
        <v>-1.3005505645611508</v>
      </c>
      <c r="P3059" s="21">
        <v>6.1045554434450325E-2</v>
      </c>
      <c r="Q3059" s="21">
        <v>-3.0295360431719227</v>
      </c>
      <c r="R3059" s="21">
        <v>-0.94347821198288462</v>
      </c>
      <c r="S3059" s="21">
        <v>0.33333333333333387</v>
      </c>
      <c r="T3059" s="21">
        <v>0.36594695284442535</v>
      </c>
      <c r="U3059" s="21">
        <v>0.21011431908558043</v>
      </c>
      <c r="V3059" s="21">
        <v>-1.6890275293509664E-2</v>
      </c>
      <c r="W3059" s="21">
        <v>39.445768043728869</v>
      </c>
      <c r="X3059" s="21">
        <v>1.5615964382035983</v>
      </c>
      <c r="Y3059" s="21">
        <v>-1.0000000000000016</v>
      </c>
      <c r="Z3059" s="21">
        <v>-1.0000000000000016</v>
      </c>
      <c r="AA3059" s="21">
        <v>76.766622575616054</v>
      </c>
      <c r="AB3059" s="21">
        <v>0.25339890748015986</v>
      </c>
      <c r="AC3059" s="21">
        <v>6.5114478099513165E-2</v>
      </c>
      <c r="AD3059" s="21">
        <v>0.44677326929772765</v>
      </c>
      <c r="AE3059" s="21">
        <v>38.264332743870057</v>
      </c>
      <c r="AF3059" s="21">
        <v>-1.0000000000000016</v>
      </c>
      <c r="AG3059" s="21">
        <v>-1.0000000000000016</v>
      </c>
      <c r="AH3059" s="21">
        <v>-1.0000000000000016</v>
      </c>
      <c r="AI3059" s="21">
        <v>1.4215556831801632E-3</v>
      </c>
      <c r="AJ3059" s="21">
        <v>-1.6890275293509664E-2</v>
      </c>
      <c r="AK3059" s="21">
        <v>7.0162933660833621E-2</v>
      </c>
      <c r="AL3059" s="21">
        <v>0.11639602693393662</v>
      </c>
      <c r="AM3059" s="21">
        <v>-0.21889958263147447</v>
      </c>
      <c r="AN3059" s="21">
        <v>2.0679685683954473E-2</v>
      </c>
      <c r="AO3059" s="21">
        <v>-5.1216748974826949</v>
      </c>
      <c r="AP3059" s="21">
        <v>1.0989722767685461</v>
      </c>
      <c r="AQ3059" s="21">
        <v>33.827375776325368</v>
      </c>
      <c r="AR3059" s="21">
        <v>0.89250432996982965</v>
      </c>
      <c r="AS3059" s="21">
        <v>1.4679565670802057</v>
      </c>
      <c r="AT3059" s="21">
        <v>-1.0000000000000016</v>
      </c>
      <c r="AU3059" s="21">
        <v>-1.0000000000000016</v>
      </c>
      <c r="AV3059" s="21">
        <v>-0.8468699299471536</v>
      </c>
      <c r="AW3059" s="21">
        <v>76.565044287823497</v>
      </c>
      <c r="AX3059" s="21">
        <v>74.904447872136117</v>
      </c>
      <c r="AY3059" s="21">
        <v>0.10805033530301163</v>
      </c>
      <c r="AZ3059" s="21">
        <v>5.1030695599166469</v>
      </c>
      <c r="BA3059" s="26">
        <v>1395.7917731651862</v>
      </c>
    </row>
    <row r="3060" spans="1:100" x14ac:dyDescent="0.25">
      <c r="A3060">
        <v>6433</v>
      </c>
      <c r="B3060" t="s">
        <v>3305</v>
      </c>
      <c r="C3060" s="26">
        <v>3</v>
      </c>
      <c r="D3060" s="21">
        <v>3.8348277248721292</v>
      </c>
      <c r="E3060" s="21">
        <v>9.2250772164744352E-2</v>
      </c>
      <c r="F3060" s="21">
        <v>-0.27528722577686426</v>
      </c>
      <c r="G3060" s="21">
        <v>-0.27528722577686426</v>
      </c>
      <c r="H3060" s="21">
        <v>4.099047193548707E-2</v>
      </c>
      <c r="I3060" s="21">
        <v>0</v>
      </c>
      <c r="J3060" s="21">
        <v>2.4594283161292241</v>
      </c>
      <c r="K3060" s="21">
        <v>4.099047193548707E-2</v>
      </c>
      <c r="L3060" s="21">
        <v>-1</v>
      </c>
      <c r="M3060" s="21">
        <v>-1</v>
      </c>
      <c r="N3060" s="21">
        <v>0.81980943870974199</v>
      </c>
      <c r="O3060" s="21">
        <v>6.0189688152244898</v>
      </c>
      <c r="P3060" s="21">
        <v>-1.3947864049738665E-2</v>
      </c>
      <c r="Q3060" s="21">
        <v>-2.4943137090571348</v>
      </c>
      <c r="R3060" s="21">
        <v>-0.86220274826851218</v>
      </c>
      <c r="S3060" s="21">
        <v>0.33333333333333343</v>
      </c>
      <c r="T3060" s="21">
        <v>0.37220696269630998</v>
      </c>
      <c r="U3060" s="21">
        <v>-3.2163619636780036E-2</v>
      </c>
      <c r="V3060" s="21">
        <v>0</v>
      </c>
      <c r="W3060" s="21">
        <v>25.295448178295054</v>
      </c>
      <c r="X3060" s="21">
        <v>0.57792980331501831</v>
      </c>
      <c r="Y3060" s="21">
        <v>-1</v>
      </c>
      <c r="Z3060" s="21">
        <v>-1</v>
      </c>
      <c r="AA3060" s="21">
        <v>25.427901728101748</v>
      </c>
      <c r="AB3060" s="21">
        <v>5.2466278680453789E-2</v>
      </c>
      <c r="AC3060" s="21">
        <v>6.0333073434891575E-2</v>
      </c>
      <c r="AD3060" s="21">
        <v>-9.2906226153840921E-2</v>
      </c>
      <c r="AE3060" s="21">
        <v>0.99465629807522071</v>
      </c>
      <c r="AF3060" s="21">
        <v>-1</v>
      </c>
      <c r="AG3060" s="21">
        <v>-1</v>
      </c>
      <c r="AH3060" s="21">
        <v>-1</v>
      </c>
      <c r="AI3060" s="21">
        <v>-2.7482064820037587E-2</v>
      </c>
      <c r="AJ3060" s="21">
        <v>0</v>
      </c>
      <c r="AK3060" s="21">
        <v>0.17677326300777491</v>
      </c>
      <c r="AL3060" s="21">
        <v>1.2387149296310191</v>
      </c>
      <c r="AM3060" s="21">
        <v>-0.10824216464147979</v>
      </c>
      <c r="AN3060" s="21">
        <v>-6.7043517446140899E-2</v>
      </c>
      <c r="AO3060" s="21">
        <v>-1.8221878009981203</v>
      </c>
      <c r="AP3060" s="21">
        <v>4.5174867120015678</v>
      </c>
      <c r="AQ3060" s="21">
        <v>27.754876494424273</v>
      </c>
      <c r="AR3060" s="21">
        <v>0.67337667639286336</v>
      </c>
      <c r="AS3060" s="21">
        <v>0.61892027525050564</v>
      </c>
      <c r="AT3060" s="21">
        <v>-1</v>
      </c>
      <c r="AU3060" s="21">
        <v>-1</v>
      </c>
      <c r="AV3060" s="21">
        <v>-1.1374899740453766</v>
      </c>
      <c r="AW3060" s="21">
        <v>35.964357255327826</v>
      </c>
      <c r="AX3060" s="21">
        <v>35.414715958927076</v>
      </c>
      <c r="AY3060" s="21">
        <v>0.21463737261116575</v>
      </c>
      <c r="AZ3060" s="21">
        <v>11.969858063135435</v>
      </c>
      <c r="BA3060" s="26">
        <v>1368.3039269033043</v>
      </c>
    </row>
    <row r="3061" spans="1:100" x14ac:dyDescent="0.25">
      <c r="A3061">
        <v>6434</v>
      </c>
      <c r="B3061" t="s">
        <v>3306</v>
      </c>
      <c r="C3061" s="26">
        <v>3</v>
      </c>
      <c r="D3061" s="21">
        <v>4.3883067618808056</v>
      </c>
      <c r="E3061" s="21">
        <v>2.4646567389178392E-3</v>
      </c>
      <c r="F3061" s="21">
        <v>0.32011987312343693</v>
      </c>
      <c r="G3061" s="21">
        <v>0.32011987312343693</v>
      </c>
      <c r="H3061" s="21">
        <v>-0.15554908811980492</v>
      </c>
      <c r="I3061" s="21">
        <v>0</v>
      </c>
      <c r="J3061" s="21">
        <v>-9.3329452871883003</v>
      </c>
      <c r="K3061" s="21">
        <v>-0.15554908811980492</v>
      </c>
      <c r="L3061" s="21">
        <v>-0.99999999999999822</v>
      </c>
      <c r="M3061" s="21">
        <v>-0.99999999999999822</v>
      </c>
      <c r="N3061" s="21">
        <v>-3.1109817623960985</v>
      </c>
      <c r="O3061" s="21">
        <v>-4.6245186521840598</v>
      </c>
      <c r="P3061" s="21">
        <v>0.98697062285916548</v>
      </c>
      <c r="Q3061" s="21">
        <v>2.5989912774667885</v>
      </c>
      <c r="R3061" s="21">
        <v>0.82649729304285691</v>
      </c>
      <c r="S3061" s="21">
        <v>0.33333333333333293</v>
      </c>
      <c r="T3061" s="21">
        <v>0.43280440014521282</v>
      </c>
      <c r="U3061" s="21">
        <v>4.0945977534613154E-2</v>
      </c>
      <c r="V3061" s="21">
        <v>6.5627981696224618E-4</v>
      </c>
      <c r="W3061" s="21">
        <v>38.531563157997013</v>
      </c>
      <c r="X3061" s="21">
        <v>1.1782893541517059</v>
      </c>
      <c r="Y3061" s="21">
        <v>-0.99999999999999822</v>
      </c>
      <c r="Z3061" s="21">
        <v>-0.99999999999999822</v>
      </c>
      <c r="AA3061" s="21">
        <v>58.187657091144345</v>
      </c>
      <c r="AB3061" s="21">
        <v>0.1524252116299068</v>
      </c>
      <c r="AC3061" s="21">
        <v>0.12452469934743955</v>
      </c>
      <c r="AD3061" s="21">
        <v>9.9642021824743326E-2</v>
      </c>
      <c r="AE3061" s="21">
        <v>18.829596640104473</v>
      </c>
      <c r="AF3061" s="21">
        <v>-0.99999999999999822</v>
      </c>
      <c r="AG3061" s="21">
        <v>-0.99999999999999822</v>
      </c>
      <c r="AH3061" s="21">
        <v>-0.99999999999999822</v>
      </c>
      <c r="AI3061" s="21">
        <v>4.2412112779822968E-3</v>
      </c>
      <c r="AJ3061" s="21">
        <v>6.5627981696224618E-4</v>
      </c>
      <c r="AK3061" s="21">
        <v>-6.0025372121190093E-2</v>
      </c>
      <c r="AL3061" s="21">
        <v>4.4284371259435143E-2</v>
      </c>
      <c r="AM3061" s="21">
        <v>-1.0994327722121172E-2</v>
      </c>
      <c r="AN3061" s="21">
        <v>0.37107096241086979</v>
      </c>
      <c r="AO3061" s="21">
        <v>-0.57498505365897989</v>
      </c>
      <c r="AP3061" s="21">
        <v>9.4981959165689194</v>
      </c>
      <c r="AQ3061" s="21">
        <v>29.198617870808729</v>
      </c>
      <c r="AR3061" s="21">
        <v>0.80773999083012082</v>
      </c>
      <c r="AS3061" s="21">
        <v>1.0227402660319012</v>
      </c>
      <c r="AT3061" s="21">
        <v>-0.99999999999999822</v>
      </c>
      <c r="AU3061" s="21">
        <v>-0.99999999999999822</v>
      </c>
      <c r="AV3061" s="21">
        <v>1.1466171661662936</v>
      </c>
      <c r="AW3061" s="21">
        <v>63.061334355529233</v>
      </c>
      <c r="AX3061" s="21">
        <v>63.211786562785079</v>
      </c>
      <c r="AY3061" s="21">
        <v>0.16877387130353244</v>
      </c>
      <c r="AZ3061" s="21">
        <v>-3.0242922475217595</v>
      </c>
      <c r="BA3061" s="26">
        <v>1365.3281001034125</v>
      </c>
    </row>
    <row r="3062" spans="1:100" x14ac:dyDescent="0.25">
      <c r="A3062">
        <v>6435</v>
      </c>
      <c r="B3062" t="s">
        <v>3307</v>
      </c>
      <c r="C3062" s="26">
        <v>3</v>
      </c>
      <c r="D3062" s="21">
        <v>0.738900107525442</v>
      </c>
      <c r="E3062" s="21">
        <v>0</v>
      </c>
      <c r="F3062" s="21">
        <v>0.37599497111827423</v>
      </c>
      <c r="G3062" s="21">
        <v>0.37599497111827423</v>
      </c>
      <c r="H3062" s="21">
        <v>-0.17867535492562603</v>
      </c>
      <c r="I3062" s="21">
        <v>0</v>
      </c>
      <c r="J3062" s="21">
        <v>-10.720521295537562</v>
      </c>
      <c r="K3062" s="21">
        <v>-0.17867535492562603</v>
      </c>
      <c r="L3062" s="21">
        <v>-1.0000000000000011</v>
      </c>
      <c r="M3062" s="21">
        <v>-1.0000000000000011</v>
      </c>
      <c r="N3062" s="21">
        <v>-3.5735070985125206</v>
      </c>
      <c r="O3062" s="21">
        <v>-9.6056262168938478</v>
      </c>
      <c r="P3062" s="21">
        <v>-5.6518975754006807E-2</v>
      </c>
      <c r="Q3062" s="21">
        <v>-0.40472947056561581</v>
      </c>
      <c r="R3062" s="21">
        <v>-0.23025127190640779</v>
      </c>
      <c r="S3062" s="21">
        <v>0.24154729382151924</v>
      </c>
      <c r="T3062" s="21">
        <v>-1.8166904611449874E-2</v>
      </c>
      <c r="U3062" s="21">
        <v>-0.11232272271905126</v>
      </c>
      <c r="V3062" s="21">
        <v>0</v>
      </c>
      <c r="W3062" s="21">
        <v>11.589320856665758</v>
      </c>
      <c r="X3062" s="21">
        <v>-0.39873538468529313</v>
      </c>
      <c r="Y3062" s="21">
        <v>-1.0000000000000011</v>
      </c>
      <c r="Z3062" s="21">
        <v>-1.0000000000000011</v>
      </c>
      <c r="AA3062" s="21">
        <v>-10.082887244522968</v>
      </c>
      <c r="AB3062" s="21">
        <v>-0.30699418721642657</v>
      </c>
      <c r="AC3062" s="21">
        <v>-0.19590863753282445</v>
      </c>
      <c r="AD3062" s="21">
        <v>7.4063688163604535E-2</v>
      </c>
      <c r="AE3062" s="21">
        <v>-21.441956829282329</v>
      </c>
      <c r="AF3062" s="21">
        <v>-1.0000000000000011</v>
      </c>
      <c r="AG3062" s="21">
        <v>-1.0000000000000011</v>
      </c>
      <c r="AH3062" s="21">
        <v>-1.0000000000000011</v>
      </c>
      <c r="AI3062" s="21">
        <v>0</v>
      </c>
      <c r="AJ3062" s="21">
        <v>0</v>
      </c>
      <c r="AK3062" s="21">
        <v>-8.1648857618533743E-2</v>
      </c>
      <c r="AL3062" s="21">
        <v>8.6263381167736269E-2</v>
      </c>
      <c r="AM3062" s="21">
        <v>0.13021552267312714</v>
      </c>
      <c r="AN3062" s="21">
        <v>0.33688426671857524</v>
      </c>
      <c r="AO3062" s="21">
        <v>2.8471437787355085</v>
      </c>
      <c r="AP3062" s="21">
        <v>8.8534235738030631</v>
      </c>
      <c r="AQ3062" s="21">
        <v>0.86879956112820522</v>
      </c>
      <c r="AR3062" s="21">
        <v>0.11105766649101809</v>
      </c>
      <c r="AS3062" s="21">
        <v>-0.57741073961091938</v>
      </c>
      <c r="AT3062" s="21">
        <v>-1.0000000000000011</v>
      </c>
      <c r="AU3062" s="21">
        <v>-1.0000000000000011</v>
      </c>
      <c r="AV3062" s="21">
        <v>0.14574369921186614</v>
      </c>
      <c r="AW3062" s="21">
        <v>-10.835089887613751</v>
      </c>
      <c r="AX3062" s="21">
        <v>-10.835089887613751</v>
      </c>
      <c r="AY3062" s="21">
        <v>-0.14429801853800298</v>
      </c>
      <c r="AZ3062" s="21">
        <v>-87.863316345527537</v>
      </c>
      <c r="BA3062" s="26">
        <v>1192.5591154741967</v>
      </c>
      <c r="CU3062" t="e">
        <v>#N/A</v>
      </c>
      <c r="CV3062" t="e">
        <v>#N/A</v>
      </c>
    </row>
    <row r="3063" spans="1:100" x14ac:dyDescent="0.25">
      <c r="A3063">
        <v>6436</v>
      </c>
      <c r="B3063" t="s">
        <v>3308</v>
      </c>
      <c r="C3063" s="26">
        <v>1</v>
      </c>
      <c r="D3063" s="21">
        <v>3.6780808625294901</v>
      </c>
      <c r="E3063" s="21">
        <v>2.1757476414710399E-2</v>
      </c>
      <c r="F3063" s="21">
        <v>5.7515663270048999E-2</v>
      </c>
      <c r="G3063" s="21">
        <v>6.3638324821297304E-2</v>
      </c>
      <c r="H3063" s="21">
        <v>4.4731895715573101E-2</v>
      </c>
      <c r="I3063" s="21">
        <v>0</v>
      </c>
      <c r="J3063" s="21">
        <v>2.6839137429343798</v>
      </c>
      <c r="K3063" s="21">
        <v>4.4731895715573101E-2</v>
      </c>
      <c r="L3063" s="21">
        <v>-1</v>
      </c>
      <c r="M3063" s="21">
        <v>-1</v>
      </c>
      <c r="N3063" s="21">
        <v>0.894637914311463</v>
      </c>
      <c r="O3063" s="21">
        <v>6.42563293028517</v>
      </c>
      <c r="P3063" s="21">
        <v>8.4867148022695807E-2</v>
      </c>
      <c r="Q3063" s="21">
        <v>0.153507344323627</v>
      </c>
      <c r="R3063" s="21">
        <v>5.0277871893111802E-2</v>
      </c>
      <c r="S3063" s="21">
        <v>0.32916601326620298</v>
      </c>
      <c r="T3063" s="21">
        <v>0.23975694309620599</v>
      </c>
      <c r="U3063" s="21">
        <v>4.00147922229208E-2</v>
      </c>
      <c r="V3063" s="21">
        <v>-3.2092616958779002E-3</v>
      </c>
      <c r="W3063" s="21">
        <v>22.4398636469551</v>
      </c>
      <c r="X3063" s="21">
        <v>0.57887640222380699</v>
      </c>
      <c r="Y3063" s="21">
        <v>-1</v>
      </c>
      <c r="Z3063" s="21">
        <v>-1</v>
      </c>
      <c r="AA3063" s="21">
        <v>33.0321732872819</v>
      </c>
      <c r="AB3063" s="21">
        <v>0.100272451404467</v>
      </c>
      <c r="AC3063" s="21">
        <v>4.1627991656747201E-2</v>
      </c>
      <c r="AD3063" s="21">
        <v>6.8940192307458195E-2</v>
      </c>
      <c r="AE3063" s="21">
        <v>10.542031768433599</v>
      </c>
      <c r="AF3063" s="21">
        <v>-1</v>
      </c>
      <c r="AG3063" s="21">
        <v>-1</v>
      </c>
      <c r="AH3063" s="21">
        <v>-1</v>
      </c>
      <c r="AI3063" s="21">
        <v>-6.4806894010443399E-4</v>
      </c>
      <c r="AJ3063" s="21">
        <v>-3.2092616958779002E-3</v>
      </c>
      <c r="AK3063" s="21">
        <v>0.108545496552842</v>
      </c>
      <c r="AL3063" s="21">
        <v>6.3541779719447203E-2</v>
      </c>
      <c r="AM3063" s="21">
        <v>0.14516971361987499</v>
      </c>
      <c r="AN3063" s="21">
        <v>6.2411759814733403E-2</v>
      </c>
      <c r="AO3063" s="21">
        <v>4.1719703232610899</v>
      </c>
      <c r="AP3063" s="21">
        <v>1.87800289396557</v>
      </c>
      <c r="AQ3063" s="21">
        <v>25.123777389889501</v>
      </c>
      <c r="AR3063" s="21">
        <v>0.60572848688945202</v>
      </c>
      <c r="AS3063" s="21">
        <v>0.62360829793938</v>
      </c>
      <c r="AT3063" s="21">
        <v>-1</v>
      </c>
      <c r="AU3063" s="21">
        <v>-1</v>
      </c>
      <c r="AV3063" s="21">
        <v>0.113916196714409</v>
      </c>
      <c r="AW3063" s="21">
        <v>41.335809111532598</v>
      </c>
      <c r="AX3063" s="21">
        <v>41.001921563142801</v>
      </c>
      <c r="AY3063" s="21">
        <v>9.6368259759583505E-2</v>
      </c>
      <c r="AZ3063" s="21">
        <v>-14.145392237927799</v>
      </c>
      <c r="BA3063" s="26">
        <v>1350</v>
      </c>
    </row>
    <row r="3064" spans="1:100" x14ac:dyDescent="0.25">
      <c r="A3064">
        <v>6437</v>
      </c>
      <c r="B3064" t="s">
        <v>3309</v>
      </c>
      <c r="C3064" s="26">
        <v>3</v>
      </c>
      <c r="D3064" s="21">
        <v>4.8818769196441707</v>
      </c>
      <c r="E3064" s="21">
        <v>0</v>
      </c>
      <c r="F3064" s="21">
        <v>4.5822873178650955E-2</v>
      </c>
      <c r="G3064" s="21">
        <v>4.5822873178650955E-2</v>
      </c>
      <c r="H3064" s="21">
        <v>3.444525610080619E-2</v>
      </c>
      <c r="I3064" s="21">
        <v>0</v>
      </c>
      <c r="J3064" s="21">
        <v>2.066715366048371</v>
      </c>
      <c r="K3064" s="21">
        <v>3.444525610080619E-2</v>
      </c>
      <c r="L3064" s="21">
        <v>-0.99999999999999978</v>
      </c>
      <c r="M3064" s="21">
        <v>-0.99999999999999978</v>
      </c>
      <c r="N3064" s="21">
        <v>0.68890512201612386</v>
      </c>
      <c r="O3064" s="21">
        <v>6.9944151588711927</v>
      </c>
      <c r="P3064" s="21">
        <v>9.5788405322918949E-2</v>
      </c>
      <c r="Q3064" s="21">
        <v>-0.5853088884537776</v>
      </c>
      <c r="R3064" s="21">
        <v>-0.21098978328878279</v>
      </c>
      <c r="S3064" s="21">
        <v>0.33333333333333326</v>
      </c>
      <c r="T3064" s="21">
        <v>0.11657707846418708</v>
      </c>
      <c r="U3064" s="21">
        <v>-7.4230817263374646E-2</v>
      </c>
      <c r="V3064" s="21">
        <v>-5.8831658451627689E-3</v>
      </c>
      <c r="W3064" s="21">
        <v>13.414046903527064</v>
      </c>
      <c r="X3064" s="21">
        <v>-0.13351336329690733</v>
      </c>
      <c r="Y3064" s="21">
        <v>-0.99999999999999978</v>
      </c>
      <c r="Z3064" s="21">
        <v>-0.99999999999999978</v>
      </c>
      <c r="AA3064" s="21">
        <v>6.0510464256323182</v>
      </c>
      <c r="AB3064" s="21">
        <v>-0.2436637960642894</v>
      </c>
      <c r="AC3064" s="21">
        <v>-9.4531668813071068E-2</v>
      </c>
      <c r="AD3064" s="21">
        <v>0.19515525098524117</v>
      </c>
      <c r="AE3064" s="21">
        <v>-7.1520106946059663</v>
      </c>
      <c r="AF3064" s="21">
        <v>-0.99999999999999978</v>
      </c>
      <c r="AG3064" s="21">
        <v>-0.99999999999999978</v>
      </c>
      <c r="AH3064" s="21">
        <v>-0.99999999999999978</v>
      </c>
      <c r="AI3064" s="21">
        <v>0</v>
      </c>
      <c r="AJ3064" s="21">
        <v>-5.8831658451627689E-3</v>
      </c>
      <c r="AK3064" s="21">
        <v>5.147780412154724E-2</v>
      </c>
      <c r="AL3064" s="21">
        <v>7.0762944336728043E-2</v>
      </c>
      <c r="AM3064" s="21">
        <v>-0.16388942634497172</v>
      </c>
      <c r="AN3064" s="21">
        <v>0.20112142609798622</v>
      </c>
      <c r="AO3064" s="21">
        <v>-3.8398466380165575</v>
      </c>
      <c r="AP3064" s="21">
        <v>5.3818503741332959</v>
      </c>
      <c r="AQ3064" s="21">
        <v>15.480762269575438</v>
      </c>
      <c r="AR3064" s="21">
        <v>0.36979642868898294</v>
      </c>
      <c r="AS3064" s="21">
        <v>-9.9068107196101124E-2</v>
      </c>
      <c r="AT3064" s="21">
        <v>-0.99999999999999978</v>
      </c>
      <c r="AU3064" s="21">
        <v>-0.99999999999999978</v>
      </c>
      <c r="AV3064" s="21">
        <v>-0.1651669101101319</v>
      </c>
      <c r="AW3064" s="21">
        <v>18.4273119586368</v>
      </c>
      <c r="AX3064" s="21">
        <v>17.838995374120522</v>
      </c>
      <c r="AY3064" s="21">
        <v>0.12194083195652919</v>
      </c>
      <c r="AZ3064" s="21">
        <v>-35.415591049112678</v>
      </c>
      <c r="BA3064" s="26">
        <v>1380.3117062113474</v>
      </c>
    </row>
    <row r="3065" spans="1:100" x14ac:dyDescent="0.25">
      <c r="A3065">
        <v>6439</v>
      </c>
      <c r="B3065" t="s">
        <v>3310</v>
      </c>
      <c r="C3065" s="26">
        <v>3</v>
      </c>
      <c r="D3065" s="21">
        <v>6.0095375401087612</v>
      </c>
      <c r="E3065" s="21">
        <v>7.99653444047802E-4</v>
      </c>
      <c r="F3065" s="21">
        <v>4.1515616932451815E-2</v>
      </c>
      <c r="G3065" s="21">
        <v>4.1515616932451815E-2</v>
      </c>
      <c r="H3065" s="21">
        <v>-0.13361384396397624</v>
      </c>
      <c r="I3065" s="21">
        <v>0</v>
      </c>
      <c r="J3065" s="21">
        <v>-8.0168306378385719</v>
      </c>
      <c r="K3065" s="21">
        <v>-0.13361384396397624</v>
      </c>
      <c r="L3065" s="21">
        <v>-0.99999999999999967</v>
      </c>
      <c r="M3065" s="21">
        <v>-0.99999999999999967</v>
      </c>
      <c r="N3065" s="21">
        <v>-2.6722768792795244</v>
      </c>
      <c r="O3065" s="21">
        <v>-1.9657774807973616</v>
      </c>
      <c r="P3065" s="21">
        <v>1.7192830233636172E-2</v>
      </c>
      <c r="Q3065" s="21">
        <v>-0.58232764257381264</v>
      </c>
      <c r="R3065" s="21">
        <v>-0.19326833348912842</v>
      </c>
      <c r="S3065" s="21">
        <v>0.33333333333333309</v>
      </c>
      <c r="T3065" s="21">
        <v>0.23433947076580181</v>
      </c>
      <c r="U3065" s="21">
        <v>-0.18537293034239602</v>
      </c>
      <c r="V3065" s="21">
        <v>0</v>
      </c>
      <c r="W3065" s="21">
        <v>20.636548708828595</v>
      </c>
      <c r="X3065" s="21">
        <v>-0.15299984111132497</v>
      </c>
      <c r="Y3065" s="21">
        <v>-0.99999999999999967</v>
      </c>
      <c r="Z3065" s="21">
        <v>-0.99999999999999967</v>
      </c>
      <c r="AA3065" s="21">
        <v>31.590986761477531</v>
      </c>
      <c r="AB3065" s="21">
        <v>0.10128943947016066</v>
      </c>
      <c r="AC3065" s="21">
        <v>-1.0814379328579741E-2</v>
      </c>
      <c r="AD3065" s="21">
        <v>0.13247906758118055</v>
      </c>
      <c r="AE3065" s="21">
        <v>11.147706386138061</v>
      </c>
      <c r="AF3065" s="21">
        <v>-0.99999999999999967</v>
      </c>
      <c r="AG3065" s="21">
        <v>-0.99999999999999967</v>
      </c>
      <c r="AH3065" s="21">
        <v>-0.99999999999999967</v>
      </c>
      <c r="AI3065" s="21">
        <v>-9.9651940669516666E-3</v>
      </c>
      <c r="AJ3065" s="21">
        <v>0</v>
      </c>
      <c r="AK3065" s="21">
        <v>-0.31576587473554846</v>
      </c>
      <c r="AL3065" s="21">
        <v>0.42424486770661268</v>
      </c>
      <c r="AM3065" s="21">
        <v>-0.14258799792728191</v>
      </c>
      <c r="AN3065" s="21">
        <v>0.22039074896097383</v>
      </c>
      <c r="AO3065" s="21">
        <v>-5.1435293218597913</v>
      </c>
      <c r="AP3065" s="21">
        <v>7.6309930625574109</v>
      </c>
      <c r="AQ3065" s="21">
        <v>12.619718070990009</v>
      </c>
      <c r="AR3065" s="21">
        <v>0.38229987375673835</v>
      </c>
      <c r="AS3065" s="21">
        <v>-0.28661368507530116</v>
      </c>
      <c r="AT3065" s="21">
        <v>-0.99999999999999967</v>
      </c>
      <c r="AU3065" s="21">
        <v>-0.99999999999999967</v>
      </c>
      <c r="AV3065" s="21">
        <v>-0.1517527165566766</v>
      </c>
      <c r="AW3065" s="21">
        <v>37.256202343237582</v>
      </c>
      <c r="AX3065" s="21">
        <v>37.056898461898548</v>
      </c>
      <c r="AY3065" s="21">
        <v>0.12982062818293097</v>
      </c>
      <c r="AZ3065" s="21">
        <v>9.7900846857887771</v>
      </c>
      <c r="BA3065" s="26">
        <v>1376.0018071634076</v>
      </c>
    </row>
    <row r="3066" spans="1:100" x14ac:dyDescent="0.25">
      <c r="A3066">
        <v>6440</v>
      </c>
      <c r="B3066" t="s">
        <v>3311</v>
      </c>
      <c r="C3066" s="26">
        <v>3</v>
      </c>
      <c r="D3066" s="21">
        <v>3.9973347988053591</v>
      </c>
      <c r="E3066" s="21">
        <v>-4.5034049320909686E-3</v>
      </c>
      <c r="F3066" s="21">
        <v>-0.28547824155364604</v>
      </c>
      <c r="G3066" s="21">
        <v>-0.28547824155364604</v>
      </c>
      <c r="H3066" s="21">
        <v>3.8592668329787617E-2</v>
      </c>
      <c r="I3066" s="21">
        <v>0</v>
      </c>
      <c r="J3066" s="21">
        <v>2.3155600997872581</v>
      </c>
      <c r="K3066" s="21">
        <v>3.8592668329787617E-2</v>
      </c>
      <c r="L3066" s="21">
        <v>-0.99999999999999889</v>
      </c>
      <c r="M3066" s="21">
        <v>-0.99999999999999889</v>
      </c>
      <c r="N3066" s="21">
        <v>0.77185336659575232</v>
      </c>
      <c r="O3066" s="21">
        <v>6.0274166570389722</v>
      </c>
      <c r="P3066" s="21">
        <v>-0.58831413292378676</v>
      </c>
      <c r="Q3066" s="21">
        <v>-0.73866859166933041</v>
      </c>
      <c r="R3066" s="21">
        <v>-0.31578263270453422</v>
      </c>
      <c r="S3066" s="21">
        <v>0.33333333333333304</v>
      </c>
      <c r="T3066" s="21">
        <v>0.27172173354663709</v>
      </c>
      <c r="U3066" s="21">
        <v>-0.20526570206271658</v>
      </c>
      <c r="V3066" s="21">
        <v>-1.051859777165659E-2</v>
      </c>
      <c r="W3066" s="21">
        <v>14.027123948632374</v>
      </c>
      <c r="X3066" s="21">
        <v>-0.38864801523250853</v>
      </c>
      <c r="Y3066" s="21">
        <v>-0.99999999999999889</v>
      </c>
      <c r="Z3066" s="21">
        <v>-0.99999999999999889</v>
      </c>
      <c r="AA3066" s="21">
        <v>-6.3445386917720743</v>
      </c>
      <c r="AB3066" s="21">
        <v>-0.24822586834003377</v>
      </c>
      <c r="AC3066" s="21">
        <v>-5.3364126903719396E-2</v>
      </c>
      <c r="AD3066" s="21">
        <v>-9.9527604910245093E-2</v>
      </c>
      <c r="AE3066" s="21">
        <v>-20.055880007699923</v>
      </c>
      <c r="AF3066" s="21">
        <v>-0.99999999999999889</v>
      </c>
      <c r="AG3066" s="21">
        <v>-0.99999999999999889</v>
      </c>
      <c r="AH3066" s="21">
        <v>-0.99999999999999889</v>
      </c>
      <c r="AI3066" s="21">
        <v>-6.6005744241166859E-3</v>
      </c>
      <c r="AJ3066" s="21">
        <v>-1.051859777165659E-2</v>
      </c>
      <c r="AK3066" s="21">
        <v>-0.15048395949409113</v>
      </c>
      <c r="AL3066" s="21">
        <v>1.2516225597667088E-2</v>
      </c>
      <c r="AM3066" s="21">
        <v>-2.8349721671106325E-2</v>
      </c>
      <c r="AN3066" s="21">
        <v>-0.1269073608069225</v>
      </c>
      <c r="AO3066" s="21">
        <v>-1.4611628392481131</v>
      </c>
      <c r="AP3066" s="21">
        <v>-3.1101028921847269</v>
      </c>
      <c r="AQ3066" s="21">
        <v>16.342684048419624</v>
      </c>
      <c r="AR3066" s="21">
        <v>0.38927076704559682</v>
      </c>
      <c r="AS3066" s="21">
        <v>-0.350055346902721</v>
      </c>
      <c r="AT3066" s="21">
        <v>-0.99999999999999889</v>
      </c>
      <c r="AU3066" s="21">
        <v>-0.99999999999999889</v>
      </c>
      <c r="AV3066" s="21">
        <v>-0.6012608742581802</v>
      </c>
      <c r="AW3066" s="21">
        <v>-3.4272249269178352</v>
      </c>
      <c r="AX3066" s="21">
        <v>-4.6110961925658271</v>
      </c>
      <c r="AY3066" s="21">
        <v>-0.18388967140406989</v>
      </c>
      <c r="AZ3066" s="21">
        <v>-46.923507929350194</v>
      </c>
      <c r="BA3066" s="26">
        <v>1296.2222743156831</v>
      </c>
    </row>
    <row r="3067" spans="1:100" x14ac:dyDescent="0.25">
      <c r="A3067">
        <v>6441</v>
      </c>
      <c r="B3067" t="s">
        <v>3312</v>
      </c>
      <c r="C3067" s="26">
        <v>3</v>
      </c>
      <c r="D3067" s="21">
        <v>3.7629632262009669</v>
      </c>
      <c r="E3067" s="21">
        <v>-4.2387459083886261E-2</v>
      </c>
      <c r="F3067" s="21">
        <v>6.2915874914735437E-3</v>
      </c>
      <c r="G3067" s="21">
        <v>6.2915874914735437E-3</v>
      </c>
      <c r="H3067" s="21">
        <v>0.16212815996616248</v>
      </c>
      <c r="I3067" s="21">
        <v>0</v>
      </c>
      <c r="J3067" s="21">
        <v>9.72768959796975</v>
      </c>
      <c r="K3067" s="21">
        <v>0.16212815996616248</v>
      </c>
      <c r="L3067" s="21">
        <v>-1</v>
      </c>
      <c r="M3067" s="21">
        <v>-1</v>
      </c>
      <c r="N3067" s="21">
        <v>3.24256319932325</v>
      </c>
      <c r="O3067" s="21">
        <v>13.496944411662193</v>
      </c>
      <c r="P3067" s="21">
        <v>-1.1136232838924558E-3</v>
      </c>
      <c r="Q3067" s="21">
        <v>3.9173444318898083</v>
      </c>
      <c r="R3067" s="21">
        <v>1.3461860811512942</v>
      </c>
      <c r="S3067" s="21">
        <v>0.33333333333333331</v>
      </c>
      <c r="T3067" s="21">
        <v>0.32347812202828613</v>
      </c>
      <c r="U3067" s="21">
        <v>0.36496059303680994</v>
      </c>
      <c r="V3067" s="21">
        <v>0</v>
      </c>
      <c r="W3067" s="21">
        <v>34.385755537290663</v>
      </c>
      <c r="X3067" s="21">
        <v>1.9416814733377661</v>
      </c>
      <c r="Y3067" s="21">
        <v>-1</v>
      </c>
      <c r="Z3067" s="21">
        <v>-1</v>
      </c>
      <c r="AA3067" s="21">
        <v>23.685122693600594</v>
      </c>
      <c r="AB3067" s="21">
        <v>-0.16467928609260202</v>
      </c>
      <c r="AC3067" s="21">
        <v>-7.5737581008095259E-2</v>
      </c>
      <c r="AD3067" s="21">
        <v>-5.1951139613036403E-4</v>
      </c>
      <c r="AE3067" s="21">
        <v>-12.046818924841391</v>
      </c>
      <c r="AF3067" s="21">
        <v>-1</v>
      </c>
      <c r="AG3067" s="21">
        <v>-1</v>
      </c>
      <c r="AH3067" s="21">
        <v>-1</v>
      </c>
      <c r="AI3067" s="21">
        <v>-1.5409276830084541E-2</v>
      </c>
      <c r="AJ3067" s="21">
        <v>0</v>
      </c>
      <c r="AK3067" s="21">
        <v>-0.20166391649079221</v>
      </c>
      <c r="AL3067" s="21">
        <v>0.16500105319058106</v>
      </c>
      <c r="AM3067" s="21">
        <v>0.4838129363396596</v>
      </c>
      <c r="AN3067" s="21">
        <v>0.35777474992386871</v>
      </c>
      <c r="AO3067" s="21">
        <v>11.087003826037527</v>
      </c>
      <c r="AP3067" s="21">
        <v>9.7693740140496264</v>
      </c>
      <c r="AQ3067" s="21">
        <v>44.113445135260406</v>
      </c>
      <c r="AR3067" s="21">
        <v>1.0217720483984296</v>
      </c>
      <c r="AS3067" s="21">
        <v>2.1038096333039285</v>
      </c>
      <c r="AT3067" s="21">
        <v>-1</v>
      </c>
      <c r="AU3067" s="21">
        <v>-1</v>
      </c>
      <c r="AV3067" s="21">
        <v>1.352477668642768</v>
      </c>
      <c r="AW3067" s="21">
        <v>46.951441119312413</v>
      </c>
      <c r="AX3067" s="21">
        <v>46.643255582710722</v>
      </c>
      <c r="AY3067" s="21">
        <v>0.29890286648567088</v>
      </c>
      <c r="AZ3067" s="21">
        <v>-7.2665383852410734</v>
      </c>
      <c r="BA3067" s="26">
        <v>1363.7941803873548</v>
      </c>
    </row>
    <row r="3068" spans="1:100" x14ac:dyDescent="0.25">
      <c r="A3068">
        <v>6442</v>
      </c>
      <c r="B3068" t="s">
        <v>3313</v>
      </c>
      <c r="C3068" s="26">
        <v>3</v>
      </c>
      <c r="D3068" s="21">
        <v>5.0122730901484118</v>
      </c>
      <c r="E3068" s="21">
        <v>0</v>
      </c>
      <c r="F3068" s="21">
        <v>-0.17968534138965273</v>
      </c>
      <c r="G3068" s="21">
        <v>-0.17968534138965273</v>
      </c>
      <c r="H3068" s="21">
        <v>0.25211770868001704</v>
      </c>
      <c r="I3068" s="21">
        <v>0</v>
      </c>
      <c r="J3068" s="21">
        <v>15.127062520801017</v>
      </c>
      <c r="K3068" s="21">
        <v>0.25211770868001704</v>
      </c>
      <c r="L3068" s="21">
        <v>-1.0000000000000007</v>
      </c>
      <c r="M3068" s="21">
        <v>-1.0000000000000007</v>
      </c>
      <c r="N3068" s="21">
        <v>5.042354173600339</v>
      </c>
      <c r="O3068" s="21">
        <v>19.959650269559777</v>
      </c>
      <c r="P3068" s="21">
        <v>-0.1215956648502004</v>
      </c>
      <c r="Q3068" s="21">
        <v>0.70232758239357107</v>
      </c>
      <c r="R3068" s="21">
        <v>0.17993358493228015</v>
      </c>
      <c r="S3068" s="21">
        <v>0.33986644612317851</v>
      </c>
      <c r="T3068" s="21">
        <v>0.27190024872374069</v>
      </c>
      <c r="U3068" s="21">
        <v>0.10440771392720058</v>
      </c>
      <c r="V3068" s="21">
        <v>-1.5870068611649683E-2</v>
      </c>
      <c r="W3068" s="21">
        <v>17.927465259298121</v>
      </c>
      <c r="X3068" s="21">
        <v>0.62062634559621344</v>
      </c>
      <c r="Y3068" s="21">
        <v>-1.0000000000000007</v>
      </c>
      <c r="Z3068" s="21">
        <v>-1.0000000000000007</v>
      </c>
      <c r="AA3068" s="21">
        <v>35.753910891845891</v>
      </c>
      <c r="AB3068" s="21">
        <v>0.15015993675324643</v>
      </c>
      <c r="AC3068" s="21">
        <v>0.20260416715138227</v>
      </c>
      <c r="AD3068" s="21">
        <v>1.6613704768098439E-4</v>
      </c>
      <c r="AE3068" s="21">
        <v>17.646512047615477</v>
      </c>
      <c r="AF3068" s="21">
        <v>-1.0000000000000007</v>
      </c>
      <c r="AG3068" s="21">
        <v>-1.0000000000000007</v>
      </c>
      <c r="AH3068" s="21">
        <v>-1.0000000000000007</v>
      </c>
      <c r="AI3068" s="21">
        <v>0</v>
      </c>
      <c r="AJ3068" s="21">
        <v>-1.5870068611649683E-2</v>
      </c>
      <c r="AK3068" s="21">
        <v>0.32387474387976395</v>
      </c>
      <c r="AL3068" s="21">
        <v>8.327773122764863E-2</v>
      </c>
      <c r="AM3068" s="21">
        <v>6.5179868586249828E-2</v>
      </c>
      <c r="AN3068" s="21">
        <v>-0.2022150172565127</v>
      </c>
      <c r="AO3068" s="21">
        <v>3.2488704340550667</v>
      </c>
      <c r="AP3068" s="21">
        <v>-4.6389867752745735</v>
      </c>
      <c r="AQ3068" s="21">
        <v>33.05452778009915</v>
      </c>
      <c r="AR3068" s="21">
        <v>0.70030434016247012</v>
      </c>
      <c r="AS3068" s="21">
        <v>0.87274405427623059</v>
      </c>
      <c r="AT3068" s="21">
        <v>-1.0000000000000007</v>
      </c>
      <c r="AU3068" s="21">
        <v>-1.0000000000000007</v>
      </c>
      <c r="AV3068" s="21">
        <v>2.4824354262750759E-4</v>
      </c>
      <c r="AW3068" s="21">
        <v>51.074574386131069</v>
      </c>
      <c r="AX3068" s="21">
        <v>49.487567524966117</v>
      </c>
      <c r="AY3068" s="21">
        <v>4.5033359315652857E-3</v>
      </c>
      <c r="AZ3068" s="21">
        <v>-40.940228648480968</v>
      </c>
      <c r="BA3068" s="26">
        <v>1345.6900608180249</v>
      </c>
    </row>
    <row r="3069" spans="1:100" x14ac:dyDescent="0.25">
      <c r="A3069">
        <v>6443</v>
      </c>
      <c r="B3069" t="s">
        <v>2107</v>
      </c>
      <c r="C3069" s="26">
        <v>3</v>
      </c>
      <c r="D3069" s="21">
        <v>4.8438083918773511</v>
      </c>
      <c r="E3069" s="21">
        <v>0</v>
      </c>
      <c r="F3069" s="21">
        <v>0.11532718737387418</v>
      </c>
      <c r="G3069" s="21">
        <v>0.11532718737387418</v>
      </c>
      <c r="H3069" s="21">
        <v>-6.7463401512933327E-2</v>
      </c>
      <c r="I3069" s="21">
        <v>0</v>
      </c>
      <c r="J3069" s="21">
        <v>-4.0478040907760011</v>
      </c>
      <c r="K3069" s="21">
        <v>-6.7463401512933327E-2</v>
      </c>
      <c r="L3069" s="21">
        <v>-0.99999999999999978</v>
      </c>
      <c r="M3069" s="21">
        <v>-0.99999999999999978</v>
      </c>
      <c r="N3069" s="21">
        <v>-1.349268030258667</v>
      </c>
      <c r="O3069" s="21">
        <v>0.91133148847522094</v>
      </c>
      <c r="P3069" s="21">
        <v>-0.33756907944540715</v>
      </c>
      <c r="Q3069" s="21">
        <v>-8.9114704136679102E-3</v>
      </c>
      <c r="R3069" s="21">
        <v>-1.9033221370730449E-2</v>
      </c>
      <c r="S3069" s="21">
        <v>0.33333333333333304</v>
      </c>
      <c r="T3069" s="21">
        <v>0.38085522970221897</v>
      </c>
      <c r="U3069" s="21">
        <v>-0.13025686371364403</v>
      </c>
      <c r="V3069" s="21">
        <v>1.1957602000805235E-3</v>
      </c>
      <c r="W3069" s="21">
        <v>26.103634441396881</v>
      </c>
      <c r="X3069" s="21">
        <v>0.31532096726327852</v>
      </c>
      <c r="Y3069" s="21">
        <v>-0.99999999999999978</v>
      </c>
      <c r="Z3069" s="21">
        <v>-0.99999999999999978</v>
      </c>
      <c r="AA3069" s="21">
        <v>20.389055709121802</v>
      </c>
      <c r="AB3069" s="21">
        <v>-1.6111883805168564E-2</v>
      </c>
      <c r="AC3069" s="21">
        <v>-3.0012826194325291E-2</v>
      </c>
      <c r="AD3069" s="21">
        <v>-6.778620021859319E-2</v>
      </c>
      <c r="AE3069" s="21">
        <v>-5.69554551090435</v>
      </c>
      <c r="AF3069" s="21">
        <v>-0.99999999999999978</v>
      </c>
      <c r="AG3069" s="21">
        <v>-0.99999999999999978</v>
      </c>
      <c r="AH3069" s="21">
        <v>-0.99999999999999978</v>
      </c>
      <c r="AI3069" s="21">
        <v>0</v>
      </c>
      <c r="AJ3069" s="21">
        <v>1.1957602000805235E-3</v>
      </c>
      <c r="AK3069" s="21">
        <v>0.19180118680996094</v>
      </c>
      <c r="AL3069" s="21">
        <v>-1.1459861218144136E-2</v>
      </c>
      <c r="AM3069" s="21">
        <v>0.33934571062815411</v>
      </c>
      <c r="AN3069" s="21">
        <v>0.12604224966016897</v>
      </c>
      <c r="AO3069" s="21">
        <v>9.4426486997536578</v>
      </c>
      <c r="AP3069" s="21">
        <v>3.0937569354135026</v>
      </c>
      <c r="AQ3069" s="21">
        <v>22.055830350620884</v>
      </c>
      <c r="AR3069" s="21">
        <v>0.58512745952198886</v>
      </c>
      <c r="AS3069" s="21">
        <v>0.24785756575034504</v>
      </c>
      <c r="AT3069" s="21">
        <v>-0.99999999999999978</v>
      </c>
      <c r="AU3069" s="21">
        <v>-0.99999999999999978</v>
      </c>
      <c r="AV3069" s="21">
        <v>9.6293966003143869E-2</v>
      </c>
      <c r="AW3069" s="21">
        <v>24.394144133010524</v>
      </c>
      <c r="AX3069" s="21">
        <v>24.513720153018578</v>
      </c>
      <c r="AY3069" s="21">
        <v>-0.12760410792156232</v>
      </c>
      <c r="AZ3069" s="21">
        <v>-12.950300895944194</v>
      </c>
      <c r="BA3069" s="26">
        <v>1388.789697681168</v>
      </c>
    </row>
    <row r="3070" spans="1:100" x14ac:dyDescent="0.25">
      <c r="A3070">
        <v>6444</v>
      </c>
      <c r="B3070" t="s">
        <v>3314</v>
      </c>
      <c r="C3070" s="26">
        <v>1</v>
      </c>
      <c r="D3070" s="21">
        <v>3.6780808625294901</v>
      </c>
      <c r="E3070" s="21">
        <v>2.1757476414710399E-2</v>
      </c>
      <c r="F3070" s="21">
        <v>5.7515663270048999E-2</v>
      </c>
      <c r="G3070" s="21">
        <v>6.3638324821297304E-2</v>
      </c>
      <c r="H3070" s="21">
        <v>4.4731895715573101E-2</v>
      </c>
      <c r="I3070" s="21">
        <v>0</v>
      </c>
      <c r="J3070" s="21">
        <v>2.6839137429343798</v>
      </c>
      <c r="K3070" s="21">
        <v>4.4731895715573101E-2</v>
      </c>
      <c r="L3070" s="21">
        <v>-1</v>
      </c>
      <c r="M3070" s="21">
        <v>-1</v>
      </c>
      <c r="N3070" s="21">
        <v>0.894637914311463</v>
      </c>
      <c r="O3070" s="21">
        <v>6.42563293028517</v>
      </c>
      <c r="P3070" s="21">
        <v>8.4867148022695807E-2</v>
      </c>
      <c r="Q3070" s="21">
        <v>0.153507344323627</v>
      </c>
      <c r="R3070" s="21">
        <v>5.0277871893111802E-2</v>
      </c>
      <c r="S3070" s="21">
        <v>0.32916601326620298</v>
      </c>
      <c r="T3070" s="21">
        <v>0.23975694309620599</v>
      </c>
      <c r="U3070" s="21">
        <v>4.00147922229208E-2</v>
      </c>
      <c r="V3070" s="21">
        <v>-3.2092616958779002E-3</v>
      </c>
      <c r="W3070" s="21">
        <v>22.4398636469551</v>
      </c>
      <c r="X3070" s="21">
        <v>0.57887640222380699</v>
      </c>
      <c r="Y3070" s="21">
        <v>-1</v>
      </c>
      <c r="Z3070" s="21">
        <v>-1</v>
      </c>
      <c r="AA3070" s="21">
        <v>33.0321732872819</v>
      </c>
      <c r="AB3070" s="21">
        <v>0.100272451404467</v>
      </c>
      <c r="AC3070" s="21">
        <v>4.1627991656747201E-2</v>
      </c>
      <c r="AD3070" s="21">
        <v>6.8940192307458195E-2</v>
      </c>
      <c r="AE3070" s="21">
        <v>10.542031768433599</v>
      </c>
      <c r="AF3070" s="21">
        <v>-1</v>
      </c>
      <c r="AG3070" s="21">
        <v>-1</v>
      </c>
      <c r="AH3070" s="21">
        <v>-1</v>
      </c>
      <c r="AI3070" s="21">
        <v>-6.4806894010443399E-4</v>
      </c>
      <c r="AJ3070" s="21">
        <v>-3.2092616958779002E-3</v>
      </c>
      <c r="AK3070" s="21">
        <v>0.108545496552842</v>
      </c>
      <c r="AL3070" s="21">
        <v>6.3541779719447203E-2</v>
      </c>
      <c r="AM3070" s="21">
        <v>0.14516971361987499</v>
      </c>
      <c r="AN3070" s="21">
        <v>6.2411759814733403E-2</v>
      </c>
      <c r="AO3070" s="21">
        <v>4.1719703232610899</v>
      </c>
      <c r="AP3070" s="21">
        <v>1.87800289396557</v>
      </c>
      <c r="AQ3070" s="21">
        <v>25.123777389889501</v>
      </c>
      <c r="AR3070" s="21">
        <v>0.60572848688945202</v>
      </c>
      <c r="AS3070" s="21">
        <v>0.62360829793938</v>
      </c>
      <c r="AT3070" s="21">
        <v>-1</v>
      </c>
      <c r="AU3070" s="21">
        <v>-1</v>
      </c>
      <c r="AV3070" s="21">
        <v>0.113916196714409</v>
      </c>
      <c r="AW3070" s="21">
        <v>41.335809111532598</v>
      </c>
      <c r="AX3070" s="21">
        <v>41.001921563142801</v>
      </c>
      <c r="AY3070" s="21">
        <v>9.6368259759583505E-2</v>
      </c>
      <c r="AZ3070" s="21">
        <v>-14.145392237927799</v>
      </c>
      <c r="BA3070" s="26">
        <v>1350</v>
      </c>
    </row>
    <row r="3071" spans="1:100" x14ac:dyDescent="0.25">
      <c r="A3071">
        <v>6445</v>
      </c>
      <c r="B3071" t="s">
        <v>3315</v>
      </c>
      <c r="C3071" s="26">
        <v>3</v>
      </c>
      <c r="D3071" s="21">
        <v>1.9679577545861837</v>
      </c>
      <c r="E3071" s="21">
        <v>0</v>
      </c>
      <c r="F3071" s="21">
        <v>-0.23030789942470006</v>
      </c>
      <c r="G3071" s="21">
        <v>-0.23030789942470006</v>
      </c>
      <c r="H3071" s="21">
        <v>0.13677344109220135</v>
      </c>
      <c r="I3071" s="21">
        <v>0</v>
      </c>
      <c r="J3071" s="21">
        <v>8.2064064655320852</v>
      </c>
      <c r="K3071" s="21">
        <v>0.13677344109220135</v>
      </c>
      <c r="L3071" s="21">
        <v>-1.0000000000000004</v>
      </c>
      <c r="M3071" s="21">
        <v>-1.0000000000000004</v>
      </c>
      <c r="N3071" s="21">
        <v>2.7354688218440293</v>
      </c>
      <c r="O3071" s="21">
        <v>9.9440563206935728</v>
      </c>
      <c r="P3071" s="21">
        <v>0.12011914136912208</v>
      </c>
      <c r="Q3071" s="21">
        <v>0.67504109251946887</v>
      </c>
      <c r="R3071" s="21">
        <v>0.25049174598309237</v>
      </c>
      <c r="S3071" s="21">
        <v>0.33786896722586357</v>
      </c>
      <c r="T3071" s="21">
        <v>0.35699931566590931</v>
      </c>
      <c r="U3071" s="21">
        <v>-4.894438141104681E-2</v>
      </c>
      <c r="V3071" s="21">
        <v>3.702970927728054E-3</v>
      </c>
      <c r="W3071" s="21">
        <v>20.514137252650112</v>
      </c>
      <c r="X3071" s="21">
        <v>0.40820112405432879</v>
      </c>
      <c r="Y3071" s="21">
        <v>-1.0000000000000004</v>
      </c>
      <c r="Z3071" s="21">
        <v>-1.0000000000000004</v>
      </c>
      <c r="AA3071" s="21">
        <v>72.357424363207812</v>
      </c>
      <c r="AB3071" s="21">
        <v>0.17367483274459458</v>
      </c>
      <c r="AC3071" s="21">
        <v>0.61091512894340183</v>
      </c>
      <c r="AD3071" s="21">
        <v>0.24726594560349507</v>
      </c>
      <c r="AE3071" s="21">
        <v>51.592795364574563</v>
      </c>
      <c r="AF3071" s="21">
        <v>-1.0000000000000004</v>
      </c>
      <c r="AG3071" s="21">
        <v>-1.0000000000000004</v>
      </c>
      <c r="AH3071" s="21">
        <v>-1.0000000000000004</v>
      </c>
      <c r="AI3071" s="21">
        <v>0</v>
      </c>
      <c r="AJ3071" s="21">
        <v>3.702970927728054E-3</v>
      </c>
      <c r="AK3071" s="21">
        <v>-3.733408002899026E-2</v>
      </c>
      <c r="AL3071" s="21">
        <v>0.22440435864051497</v>
      </c>
      <c r="AM3071" s="21">
        <v>0.12408671180286558</v>
      </c>
      <c r="AN3071" s="21">
        <v>4.5225411886295308E-2</v>
      </c>
      <c r="AO3071" s="21">
        <v>2.9154973949266902</v>
      </c>
      <c r="AP3071" s="21">
        <v>2.252657090359957</v>
      </c>
      <c r="AQ3071" s="21">
        <v>28.720543718182196</v>
      </c>
      <c r="AR3071" s="21">
        <v>0.64962687240845463</v>
      </c>
      <c r="AS3071" s="21">
        <v>0.54497456514652998</v>
      </c>
      <c r="AT3071" s="21">
        <v>-1.0000000000000004</v>
      </c>
      <c r="AU3071" s="21">
        <v>-1.0000000000000004</v>
      </c>
      <c r="AV3071" s="21">
        <v>2.0183846558392261E-2</v>
      </c>
      <c r="AW3071" s="21">
        <v>84.554137774261349</v>
      </c>
      <c r="AX3071" s="21">
        <v>84.924434867034122</v>
      </c>
      <c r="AY3071" s="21">
        <v>0.29307095494650792</v>
      </c>
      <c r="AZ3071" s="21">
        <v>15.526403356613159</v>
      </c>
      <c r="BA3071" s="26">
        <v>1509.7435246717496</v>
      </c>
    </row>
    <row r="3072" spans="1:100" x14ac:dyDescent="0.25">
      <c r="A3072">
        <v>6447</v>
      </c>
      <c r="B3072" t="s">
        <v>3316</v>
      </c>
      <c r="C3072" s="26">
        <v>3</v>
      </c>
      <c r="D3072" s="21">
        <v>-1.088161135025943</v>
      </c>
      <c r="E3072" s="21">
        <v>-1.1083660587052215E-2</v>
      </c>
      <c r="F3072" s="21">
        <v>0.19190781525834999</v>
      </c>
      <c r="G3072" s="21">
        <v>0.19190781525834999</v>
      </c>
      <c r="H3072" s="21">
        <v>0.16445892249365979</v>
      </c>
      <c r="I3072" s="21">
        <v>0</v>
      </c>
      <c r="J3072" s="21">
        <v>9.8675353496195832</v>
      </c>
      <c r="K3072" s="21">
        <v>0.16445892249365979</v>
      </c>
      <c r="L3072" s="21">
        <v>-1</v>
      </c>
      <c r="M3072" s="21">
        <v>-1</v>
      </c>
      <c r="N3072" s="21">
        <v>3.2891784498731953</v>
      </c>
      <c r="O3072" s="21">
        <v>8.9712820298519933</v>
      </c>
      <c r="P3072" s="21">
        <v>2.1218892590761575E-2</v>
      </c>
      <c r="Q3072" s="21">
        <v>-1.0643385696538181</v>
      </c>
      <c r="R3072" s="21">
        <v>-0.3824288866743199</v>
      </c>
      <c r="S3072" s="21">
        <v>0.33333333333333387</v>
      </c>
      <c r="T3072" s="21">
        <v>0.28794286726426838</v>
      </c>
      <c r="U3072" s="21">
        <v>9.944976660954058E-2</v>
      </c>
      <c r="V3072" s="21">
        <v>-2.077212387417681E-3</v>
      </c>
      <c r="W3072" s="21">
        <v>22.167593293042611</v>
      </c>
      <c r="X3072" s="21">
        <v>0.79060184974702419</v>
      </c>
      <c r="Y3072" s="21">
        <v>-1</v>
      </c>
      <c r="Z3072" s="21">
        <v>-1</v>
      </c>
      <c r="AA3072" s="21">
        <v>25.125459665516711</v>
      </c>
      <c r="AB3072" s="21">
        <v>-2.1604919476744179E-2</v>
      </c>
      <c r="AC3072" s="21">
        <v>4.0319653937642662E-2</v>
      </c>
      <c r="AD3072" s="21">
        <v>4.8091170722069657E-2</v>
      </c>
      <c r="AE3072" s="21">
        <v>3.3402952591484052</v>
      </c>
      <c r="AF3072" s="21">
        <v>-1</v>
      </c>
      <c r="AG3072" s="21">
        <v>-1</v>
      </c>
      <c r="AH3072" s="21">
        <v>-1</v>
      </c>
      <c r="AI3072" s="21">
        <v>9.3395365218012782E-3</v>
      </c>
      <c r="AJ3072" s="21">
        <v>-2.077212387417681E-3</v>
      </c>
      <c r="AK3072" s="21">
        <v>9.9349718876787174E-2</v>
      </c>
      <c r="AL3072" s="21">
        <v>9.5860318135442046E-2</v>
      </c>
      <c r="AM3072" s="21">
        <v>-0.10994117819345152</v>
      </c>
      <c r="AN3072" s="21">
        <v>0.15838236445471582</v>
      </c>
      <c r="AO3072" s="21">
        <v>-2.2517808604523513</v>
      </c>
      <c r="AP3072" s="21">
        <v>4.4388607020451056</v>
      </c>
      <c r="AQ3072" s="21">
        <v>32.035128642662187</v>
      </c>
      <c r="AR3072" s="21">
        <v>0.71864875481972523</v>
      </c>
      <c r="AS3072" s="21">
        <v>0.9550607722406842</v>
      </c>
      <c r="AT3072" s="21">
        <v>-1</v>
      </c>
      <c r="AU3072" s="21">
        <v>-1</v>
      </c>
      <c r="AV3072" s="21">
        <v>-0.1905210714159708</v>
      </c>
      <c r="AW3072" s="21">
        <v>38.535602397413797</v>
      </c>
      <c r="AX3072" s="21">
        <v>38.514671889108051</v>
      </c>
      <c r="AY3072" s="21">
        <v>9.828160585340405E-2</v>
      </c>
      <c r="AZ3072" s="21">
        <v>-45.697004954781718</v>
      </c>
      <c r="BA3072" s="26">
        <v>1273.7201618538841</v>
      </c>
    </row>
    <row r="3073" spans="1:100" x14ac:dyDescent="0.25">
      <c r="A3073">
        <v>6448</v>
      </c>
      <c r="B3073" t="s">
        <v>3317</v>
      </c>
      <c r="C3073" s="26">
        <v>1</v>
      </c>
      <c r="D3073" s="21">
        <v>3.6780808625294901</v>
      </c>
      <c r="E3073" s="21">
        <v>2.1757476414710399E-2</v>
      </c>
      <c r="F3073" s="21">
        <v>5.7515663270048999E-2</v>
      </c>
      <c r="G3073" s="21">
        <v>6.3638324821297304E-2</v>
      </c>
      <c r="H3073" s="21">
        <v>4.4731895715573101E-2</v>
      </c>
      <c r="I3073" s="21">
        <v>0</v>
      </c>
      <c r="J3073" s="21">
        <v>2.6839137429343798</v>
      </c>
      <c r="K3073" s="21">
        <v>4.4731895715573101E-2</v>
      </c>
      <c r="L3073" s="21">
        <v>-1</v>
      </c>
      <c r="M3073" s="21">
        <v>-1</v>
      </c>
      <c r="N3073" s="21">
        <v>0.894637914311463</v>
      </c>
      <c r="O3073" s="21">
        <v>6.42563293028517</v>
      </c>
      <c r="P3073" s="21">
        <v>8.4867148022695807E-2</v>
      </c>
      <c r="Q3073" s="21">
        <v>0.153507344323627</v>
      </c>
      <c r="R3073" s="21">
        <v>5.0277871893111802E-2</v>
      </c>
      <c r="S3073" s="21">
        <v>0.32916601326620298</v>
      </c>
      <c r="T3073" s="21">
        <v>0.23975694309620599</v>
      </c>
      <c r="U3073" s="21">
        <v>4.00147922229208E-2</v>
      </c>
      <c r="V3073" s="21">
        <v>-3.2092616958779002E-3</v>
      </c>
      <c r="W3073" s="21">
        <v>22.4398636469551</v>
      </c>
      <c r="X3073" s="21">
        <v>0.57887640222380699</v>
      </c>
      <c r="Y3073" s="21">
        <v>-1</v>
      </c>
      <c r="Z3073" s="21">
        <v>-1</v>
      </c>
      <c r="AA3073" s="21">
        <v>33.0321732872819</v>
      </c>
      <c r="AB3073" s="21">
        <v>0.100272451404467</v>
      </c>
      <c r="AC3073" s="21">
        <v>4.1627991656747201E-2</v>
      </c>
      <c r="AD3073" s="21">
        <v>6.8940192307458195E-2</v>
      </c>
      <c r="AE3073" s="21">
        <v>10.542031768433599</v>
      </c>
      <c r="AF3073" s="21">
        <v>-1</v>
      </c>
      <c r="AG3073" s="21">
        <v>-1</v>
      </c>
      <c r="AH3073" s="21">
        <v>-1</v>
      </c>
      <c r="AI3073" s="21">
        <v>-6.4806894010443399E-4</v>
      </c>
      <c r="AJ3073" s="21">
        <v>-3.2092616958779002E-3</v>
      </c>
      <c r="AK3073" s="21">
        <v>0.108545496552842</v>
      </c>
      <c r="AL3073" s="21">
        <v>6.3541779719447203E-2</v>
      </c>
      <c r="AM3073" s="21">
        <v>0.14516971361987499</v>
      </c>
      <c r="AN3073" s="21">
        <v>6.2411759814733403E-2</v>
      </c>
      <c r="AO3073" s="21">
        <v>4.1719703232610899</v>
      </c>
      <c r="AP3073" s="21">
        <v>1.87800289396557</v>
      </c>
      <c r="AQ3073" s="21">
        <v>25.123777389889501</v>
      </c>
      <c r="AR3073" s="21">
        <v>0.60572848688945202</v>
      </c>
      <c r="AS3073" s="21">
        <v>0.62360829793938</v>
      </c>
      <c r="AT3073" s="21">
        <v>-1</v>
      </c>
      <c r="AU3073" s="21">
        <v>-1</v>
      </c>
      <c r="AV3073" s="21">
        <v>0.113916196714409</v>
      </c>
      <c r="AW3073" s="21">
        <v>41.335809111532598</v>
      </c>
      <c r="AX3073" s="21">
        <v>41.001921563142801</v>
      </c>
      <c r="AY3073" s="21">
        <v>9.6368259759583505E-2</v>
      </c>
      <c r="AZ3073" s="21">
        <v>-14.145392237927799</v>
      </c>
      <c r="BA3073" s="26">
        <v>1350</v>
      </c>
    </row>
    <row r="3074" spans="1:100" x14ac:dyDescent="0.25">
      <c r="A3074">
        <v>6449</v>
      </c>
      <c r="B3074" t="s">
        <v>3318</v>
      </c>
      <c r="C3074" s="26">
        <v>3</v>
      </c>
      <c r="D3074" s="21">
        <v>4.6511253681162321</v>
      </c>
      <c r="E3074" s="21">
        <v>-6.7771110704730993E-3</v>
      </c>
      <c r="F3074" s="21">
        <v>0.42548139772758087</v>
      </c>
      <c r="G3074" s="21">
        <v>0.42548139772758087</v>
      </c>
      <c r="H3074" s="21">
        <v>0.17842403623968744</v>
      </c>
      <c r="I3074" s="21">
        <v>0</v>
      </c>
      <c r="J3074" s="21">
        <v>10.705442174381249</v>
      </c>
      <c r="K3074" s="21">
        <v>0.17842403623968744</v>
      </c>
      <c r="L3074" s="21">
        <v>-1.0000000000000013</v>
      </c>
      <c r="M3074" s="21">
        <v>-1.0000000000000013</v>
      </c>
      <c r="N3074" s="21">
        <v>3.5684807247937482</v>
      </c>
      <c r="O3074" s="21">
        <v>15.78204894022506</v>
      </c>
      <c r="P3074" s="21">
        <v>-0.60247359971729497</v>
      </c>
      <c r="Q3074" s="21">
        <v>-3.8082326225840579</v>
      </c>
      <c r="R3074" s="21">
        <v>-1.2944855148610641</v>
      </c>
      <c r="S3074" s="21">
        <v>0.3333333333333337</v>
      </c>
      <c r="T3074" s="21">
        <v>0.20812742348012558</v>
      </c>
      <c r="U3074" s="21">
        <v>4.5130034763557418E-2</v>
      </c>
      <c r="V3074" s="21">
        <v>-1.0679025375348653E-2</v>
      </c>
      <c r="W3074" s="21">
        <v>15.899509198479217</v>
      </c>
      <c r="X3074" s="21">
        <v>0.35659340347804797</v>
      </c>
      <c r="Y3074" s="21">
        <v>-1.0000000000000013</v>
      </c>
      <c r="Z3074" s="21">
        <v>-1.0000000000000013</v>
      </c>
      <c r="AA3074" s="21">
        <v>6.6256073685124308</v>
      </c>
      <c r="AB3074" s="21">
        <v>-7.2647752793978504E-2</v>
      </c>
      <c r="AC3074" s="21">
        <v>-2.0236195239344938E-3</v>
      </c>
      <c r="AD3074" s="21">
        <v>-8.4916953984201321E-2</v>
      </c>
      <c r="AE3074" s="21">
        <v>-7.9794163151057154</v>
      </c>
      <c r="AF3074" s="21">
        <v>-1.0000000000000013</v>
      </c>
      <c r="AG3074" s="21">
        <v>-1.0000000000000013</v>
      </c>
      <c r="AH3074" s="21">
        <v>-1.0000000000000013</v>
      </c>
      <c r="AI3074" s="21">
        <v>6.8091008018924346E-3</v>
      </c>
      <c r="AJ3074" s="21">
        <v>-1.0679025375348653E-2</v>
      </c>
      <c r="AK3074" s="21">
        <v>0.56266059021292292</v>
      </c>
      <c r="AL3074" s="21">
        <v>0.2546881946689028</v>
      </c>
      <c r="AM3074" s="21">
        <v>-0.12412703349579203</v>
      </c>
      <c r="AN3074" s="21">
        <v>-0.15371303323092658</v>
      </c>
      <c r="AO3074" s="21">
        <v>-0.28987288633018654</v>
      </c>
      <c r="AP3074" s="21">
        <v>-2.5693848574286502</v>
      </c>
      <c r="AQ3074" s="21">
        <v>26.604951372860462</v>
      </c>
      <c r="AR3074" s="21">
        <v>0.57591176620166806</v>
      </c>
      <c r="AS3074" s="21">
        <v>0.53501743971773552</v>
      </c>
      <c r="AT3074" s="21">
        <v>-1.0000000000000013</v>
      </c>
      <c r="AU3074" s="21">
        <v>-1.0000000000000013</v>
      </c>
      <c r="AV3074" s="21">
        <v>-0.8690041171334838</v>
      </c>
      <c r="AW3074" s="21">
        <v>19.838271451308831</v>
      </c>
      <c r="AX3074" s="21">
        <v>18.906550929811818</v>
      </c>
      <c r="AY3074" s="21">
        <v>-4.3191137905751867E-2</v>
      </c>
      <c r="AZ3074" s="21">
        <v>-16.113670368497544</v>
      </c>
      <c r="BA3074" s="26">
        <v>1311.8225259473843</v>
      </c>
    </row>
    <row r="3075" spans="1:100" x14ac:dyDescent="0.25">
      <c r="A3075">
        <v>6450</v>
      </c>
      <c r="B3075" t="s">
        <v>3319</v>
      </c>
      <c r="C3075" s="26">
        <v>3</v>
      </c>
      <c r="D3075" s="21">
        <v>4.0833652988930202</v>
      </c>
      <c r="E3075" s="21">
        <v>1.606720968902595E-2</v>
      </c>
      <c r="F3075" s="21">
        <v>-5.8812628974758155E-2</v>
      </c>
      <c r="G3075" s="21">
        <v>-5.8812628974758155E-2</v>
      </c>
      <c r="H3075" s="21">
        <v>-8.2890762532002223E-3</v>
      </c>
      <c r="I3075" s="21">
        <v>0</v>
      </c>
      <c r="J3075" s="21">
        <v>-0.49734457519201258</v>
      </c>
      <c r="K3075" s="21">
        <v>-8.2890762532002223E-3</v>
      </c>
      <c r="L3075" s="21">
        <v>-1.0000000000000007</v>
      </c>
      <c r="M3075" s="21">
        <v>-1.0000000000000007</v>
      </c>
      <c r="N3075" s="21">
        <v>-0.16578152506400423</v>
      </c>
      <c r="O3075" s="21">
        <v>3.5272080947262499</v>
      </c>
      <c r="P3075" s="21">
        <v>-4.344508954638439E-3</v>
      </c>
      <c r="Q3075" s="21">
        <v>1.6678070598191388</v>
      </c>
      <c r="R3075" s="21">
        <v>0.52266890757375151</v>
      </c>
      <c r="S3075" s="21">
        <v>0.33333333333333343</v>
      </c>
      <c r="T3075" s="21">
        <v>0.43779293438285571</v>
      </c>
      <c r="U3075" s="21">
        <v>-0.20244942127208052</v>
      </c>
      <c r="V3075" s="21">
        <v>0</v>
      </c>
      <c r="W3075" s="21">
        <v>23.07863690789236</v>
      </c>
      <c r="X3075" s="21">
        <v>8.113535843092759E-2</v>
      </c>
      <c r="Y3075" s="21">
        <v>-1.0000000000000007</v>
      </c>
      <c r="Z3075" s="21">
        <v>-1.0000000000000007</v>
      </c>
      <c r="AA3075" s="21">
        <v>20.39031526735619</v>
      </c>
      <c r="AB3075" s="21">
        <v>-6.1895134816971696E-2</v>
      </c>
      <c r="AC3075" s="21">
        <v>0.16322272129809992</v>
      </c>
      <c r="AD3075" s="21">
        <v>-0.16554739744332658</v>
      </c>
      <c r="AE3075" s="21">
        <v>-3.2109905481099155</v>
      </c>
      <c r="AF3075" s="21">
        <v>-1.0000000000000007</v>
      </c>
      <c r="AG3075" s="21">
        <v>-1.0000000000000007</v>
      </c>
      <c r="AH3075" s="21">
        <v>-1.0000000000000007</v>
      </c>
      <c r="AI3075" s="21">
        <v>1.3344707573370095E-2</v>
      </c>
      <c r="AJ3075" s="21">
        <v>0</v>
      </c>
      <c r="AK3075" s="21">
        <v>0.18170184926615818</v>
      </c>
      <c r="AL3075" s="21">
        <v>-6.3530068423006514E-2</v>
      </c>
      <c r="AM3075" s="21">
        <v>0.76957021748910182</v>
      </c>
      <c r="AN3075" s="21">
        <v>0.29256512579088167</v>
      </c>
      <c r="AO3075" s="21">
        <v>20.147764683558336</v>
      </c>
      <c r="AP3075" s="21">
        <v>6.9964778026570142</v>
      </c>
      <c r="AQ3075" s="21">
        <v>22.581292332700336</v>
      </c>
      <c r="AR3075" s="21">
        <v>0.56867684644410887</v>
      </c>
      <c r="AS3075" s="21">
        <v>7.2846282177727623E-2</v>
      </c>
      <c r="AT3075" s="21">
        <v>-1.0000000000000007</v>
      </c>
      <c r="AU3075" s="21">
        <v>-1.0000000000000007</v>
      </c>
      <c r="AV3075" s="21">
        <v>0.46385627859899348</v>
      </c>
      <c r="AW3075" s="21">
        <v>30.914001164739478</v>
      </c>
      <c r="AX3075" s="21">
        <v>31.180895316206875</v>
      </c>
      <c r="AY3075" s="21">
        <v>-0.14321795571064366</v>
      </c>
      <c r="AZ3075" s="21">
        <v>-25.802396434764457</v>
      </c>
      <c r="BA3075" s="26">
        <v>1331.4344826032261</v>
      </c>
    </row>
    <row r="3076" spans="1:100" x14ac:dyDescent="0.25">
      <c r="A3076">
        <v>6451</v>
      </c>
      <c r="B3076" t="s">
        <v>3320</v>
      </c>
      <c r="C3076" s="26">
        <v>3</v>
      </c>
      <c r="D3076" s="21">
        <v>5.0524341444605518</v>
      </c>
      <c r="E3076" s="21">
        <v>0</v>
      </c>
      <c r="F3076" s="21">
        <v>-0.18630954430263313</v>
      </c>
      <c r="G3076" s="21">
        <v>-0.18630954430263313</v>
      </c>
      <c r="H3076" s="21">
        <v>0.19515192277301241</v>
      </c>
      <c r="I3076" s="21">
        <v>0</v>
      </c>
      <c r="J3076" s="21">
        <v>11.709115366380747</v>
      </c>
      <c r="K3076" s="21">
        <v>0.19515192277301241</v>
      </c>
      <c r="L3076" s="21">
        <v>-0.99999999999999989</v>
      </c>
      <c r="M3076" s="21">
        <v>-0.99999999999999989</v>
      </c>
      <c r="N3076" s="21">
        <v>3.9030384554602486</v>
      </c>
      <c r="O3076" s="21">
        <v>16.575239966538664</v>
      </c>
      <c r="P3076" s="21">
        <v>0.17971000355624611</v>
      </c>
      <c r="Q3076" s="21">
        <v>15.593716963289646</v>
      </c>
      <c r="R3076" s="21">
        <v>4.9624233091748904</v>
      </c>
      <c r="S3076" s="21">
        <v>0.33333333333333337</v>
      </c>
      <c r="T3076" s="21">
        <v>0.34607848241058459</v>
      </c>
      <c r="U3076" s="21">
        <v>0.26715255393767745</v>
      </c>
      <c r="V3076" s="21">
        <v>-7.9917145755380045E-2</v>
      </c>
      <c r="W3076" s="21">
        <v>26.859812046128123</v>
      </c>
      <c r="X3076" s="21">
        <v>1.079760886612914</v>
      </c>
      <c r="Y3076" s="21">
        <v>-0.99999999999999989</v>
      </c>
      <c r="Z3076" s="21">
        <v>-0.99999999999999989</v>
      </c>
      <c r="AA3076" s="21">
        <v>78.034821096317941</v>
      </c>
      <c r="AB3076" s="21">
        <v>0.47713215489095828</v>
      </c>
      <c r="AC3076" s="21">
        <v>0.24719261927631822</v>
      </c>
      <c r="AD3076" s="21">
        <v>0.19992694065302169</v>
      </c>
      <c r="AE3076" s="21">
        <v>46.212585741014891</v>
      </c>
      <c r="AF3076" s="21">
        <v>-0.99999999999999989</v>
      </c>
      <c r="AG3076" s="21">
        <v>-0.99999999999999989</v>
      </c>
      <c r="AH3076" s="21">
        <v>-0.99999999999999989</v>
      </c>
      <c r="AI3076" s="21">
        <v>0</v>
      </c>
      <c r="AJ3076" s="21">
        <v>-7.9917145755380045E-2</v>
      </c>
      <c r="AK3076" s="21">
        <v>-1.4798225218124674E-2</v>
      </c>
      <c r="AL3076" s="21">
        <v>8.2109402742103932E-2</v>
      </c>
      <c r="AM3076" s="21">
        <v>0.13599420415979241</v>
      </c>
      <c r="AN3076" s="21">
        <v>-8.5737350296113485E-2</v>
      </c>
      <c r="AO3076" s="21">
        <v>3.3258639779041888</v>
      </c>
      <c r="AP3076" s="21">
        <v>-1.7328867436923174</v>
      </c>
      <c r="AQ3076" s="21">
        <v>38.568927412508856</v>
      </c>
      <c r="AR3076" s="21">
        <v>0.86664722392621518</v>
      </c>
      <c r="AS3076" s="21">
        <v>1.2749128093859257</v>
      </c>
      <c r="AT3076" s="21">
        <v>-0.99999999999999989</v>
      </c>
      <c r="AU3076" s="21">
        <v>-0.99999999999999989</v>
      </c>
      <c r="AV3076" s="21">
        <v>4.7761137648722567</v>
      </c>
      <c r="AW3076" s="21">
        <v>92.877174319164268</v>
      </c>
      <c r="AX3076" s="21">
        <v>84.885459743626271</v>
      </c>
      <c r="AY3076" s="21">
        <v>0.16548797735732731</v>
      </c>
      <c r="AZ3076" s="21">
        <v>8.1209789871498561</v>
      </c>
      <c r="BA3076" s="26">
        <v>1437.7881372782499</v>
      </c>
      <c r="CU3076" t="e">
        <v>#N/A</v>
      </c>
      <c r="CV3076" t="e">
        <v>#N/A</v>
      </c>
    </row>
    <row r="3077" spans="1:100" x14ac:dyDescent="0.25">
      <c r="A3077">
        <v>6453</v>
      </c>
      <c r="B3077" t="s">
        <v>3321</v>
      </c>
      <c r="C3077" s="26">
        <v>3</v>
      </c>
      <c r="D3077" s="21">
        <v>5.9380966379457121</v>
      </c>
      <c r="E3077" s="21">
        <v>0.33551026245514587</v>
      </c>
      <c r="F3077" s="21">
        <v>-0.16076800226578705</v>
      </c>
      <c r="G3077" s="21">
        <v>-5.9245699558941801E-2</v>
      </c>
      <c r="H3077" s="21">
        <v>0.19620636452191276</v>
      </c>
      <c r="I3077" s="21">
        <v>0</v>
      </c>
      <c r="J3077" s="21">
        <v>11.772381871314765</v>
      </c>
      <c r="K3077" s="21">
        <v>0.19620636452191276</v>
      </c>
      <c r="L3077" s="21">
        <v>-0.99999999999999933</v>
      </c>
      <c r="M3077" s="21">
        <v>-0.99999999999999933</v>
      </c>
      <c r="N3077" s="21">
        <v>3.9241272904382547</v>
      </c>
      <c r="O3077" s="21">
        <v>17.651232809701536</v>
      </c>
      <c r="P3077" s="21">
        <v>0.19762847191024185</v>
      </c>
      <c r="Q3077" s="21">
        <v>3.2402819335590638</v>
      </c>
      <c r="R3077" s="21">
        <v>1.0058927931880968</v>
      </c>
      <c r="S3077" s="21">
        <v>0.3333333333333332</v>
      </c>
      <c r="T3077" s="21">
        <v>0.40784597004556467</v>
      </c>
      <c r="U3077" s="21">
        <v>0.12027130941040942</v>
      </c>
      <c r="V3077" s="21">
        <v>-9.5884665959768689E-3</v>
      </c>
      <c r="W3077" s="21">
        <v>26.226231266856701</v>
      </c>
      <c r="X3077" s="21">
        <v>1.0705322674609417</v>
      </c>
      <c r="Y3077" s="21">
        <v>-0.99999999999999933</v>
      </c>
      <c r="Z3077" s="21">
        <v>-0.99999999999999933</v>
      </c>
      <c r="AA3077" s="21">
        <v>59.188766881832493</v>
      </c>
      <c r="AB3077" s="21">
        <v>0.2251165430775009</v>
      </c>
      <c r="AC3077" s="21">
        <v>0.12630622319604948</v>
      </c>
      <c r="AD3077" s="21">
        <v>0.28771009016220328</v>
      </c>
      <c r="AE3077" s="21">
        <v>31.956642821787689</v>
      </c>
      <c r="AF3077" s="21">
        <v>-0.99999999999999933</v>
      </c>
      <c r="AG3077" s="21">
        <v>-0.99999999999999933</v>
      </c>
      <c r="AH3077" s="21">
        <v>-0.99999999999999933</v>
      </c>
      <c r="AI3077" s="21">
        <v>0</v>
      </c>
      <c r="AJ3077" s="21">
        <v>-9.5884665959768689E-3</v>
      </c>
      <c r="AK3077" s="21">
        <v>0.23129107440165786</v>
      </c>
      <c r="AL3077" s="21">
        <v>-0.14324960029658776</v>
      </c>
      <c r="AM3077" s="21">
        <v>0.16524314550551256</v>
      </c>
      <c r="AN3077" s="21">
        <v>7.7623021633750358E-2</v>
      </c>
      <c r="AO3077" s="21">
        <v>5.2875340096461043</v>
      </c>
      <c r="AP3077" s="21">
        <v>1.2243275393608204</v>
      </c>
      <c r="AQ3077" s="21">
        <v>37.998613138171493</v>
      </c>
      <c r="AR3077" s="21">
        <v>0.85186214619333078</v>
      </c>
      <c r="AS3077" s="21">
        <v>1.2667386319828546</v>
      </c>
      <c r="AT3077" s="21">
        <v>-0.99999999999999933</v>
      </c>
      <c r="AU3077" s="21">
        <v>-0.99999999999999933</v>
      </c>
      <c r="AV3077" s="21">
        <v>0.94664709362915433</v>
      </c>
      <c r="AW3077" s="21">
        <v>78.064327230894847</v>
      </c>
      <c r="AX3077" s="21">
        <v>77.105480571297178</v>
      </c>
      <c r="AY3077" s="21">
        <v>0.27434904169421137</v>
      </c>
      <c r="AZ3077" s="21">
        <v>24.309158444599106</v>
      </c>
      <c r="BA3077" s="26">
        <v>1427.4180594008928</v>
      </c>
      <c r="CU3077" t="e">
        <v>#N/A</v>
      </c>
      <c r="CV3077" t="e">
        <v>#N/A</v>
      </c>
    </row>
    <row r="3078" spans="1:100" x14ac:dyDescent="0.25">
      <c r="A3078">
        <v>6455</v>
      </c>
      <c r="B3078" t="s">
        <v>3322</v>
      </c>
      <c r="C3078" s="26">
        <v>3</v>
      </c>
      <c r="D3078" s="21">
        <v>3.5818086069322863</v>
      </c>
      <c r="E3078" s="21">
        <v>1.0934631204345652E-2</v>
      </c>
      <c r="F3078" s="21">
        <v>0.81027500220232773</v>
      </c>
      <c r="G3078" s="21">
        <v>0.81027500220232773</v>
      </c>
      <c r="H3078" s="21">
        <v>9.1134373311745509E-2</v>
      </c>
      <c r="I3078" s="21">
        <v>0</v>
      </c>
      <c r="J3078" s="21">
        <v>5.4680623987047312</v>
      </c>
      <c r="K3078" s="21">
        <v>9.1134373311745509E-2</v>
      </c>
      <c r="L3078" s="21">
        <v>-0.99999999999999989</v>
      </c>
      <c r="M3078" s="21">
        <v>-0.99999999999999989</v>
      </c>
      <c r="N3078" s="21">
        <v>1.8226874662349106</v>
      </c>
      <c r="O3078" s="21">
        <v>9.8601460078393455</v>
      </c>
      <c r="P3078" s="21">
        <v>-9.8006954169278987E-2</v>
      </c>
      <c r="Q3078" s="21">
        <v>-2.2026279939588188E-2</v>
      </c>
      <c r="R3078" s="21">
        <v>-6.0002948330990617E-2</v>
      </c>
      <c r="S3078" s="21">
        <v>0.33333333333333337</v>
      </c>
      <c r="T3078" s="21">
        <v>0.25944341731096787</v>
      </c>
      <c r="U3078" s="21">
        <v>-8.9807818440207826E-2</v>
      </c>
      <c r="V3078" s="21">
        <v>-3.9896253349657421E-2</v>
      </c>
      <c r="W3078" s="21">
        <v>14.877532221707602</v>
      </c>
      <c r="X3078" s="21">
        <v>-5.4469293763714788E-2</v>
      </c>
      <c r="Y3078" s="21">
        <v>-0.99999999999999989</v>
      </c>
      <c r="Z3078" s="21">
        <v>-0.99999999999999989</v>
      </c>
      <c r="AA3078" s="21">
        <v>44.250551177955423</v>
      </c>
      <c r="AB3078" s="21">
        <v>0.22188458685710324</v>
      </c>
      <c r="AC3078" s="21">
        <v>0.23011827813424685</v>
      </c>
      <c r="AD3078" s="21">
        <v>0.13665757310022608</v>
      </c>
      <c r="AE3078" s="21">
        <v>29.433021904578801</v>
      </c>
      <c r="AF3078" s="21">
        <v>-0.99999999999999989</v>
      </c>
      <c r="AG3078" s="21">
        <v>-0.99999999999999989</v>
      </c>
      <c r="AH3078" s="21">
        <v>-0.99999999999999989</v>
      </c>
      <c r="AI3078" s="21">
        <v>0</v>
      </c>
      <c r="AJ3078" s="21">
        <v>-3.9896253349657421E-2</v>
      </c>
      <c r="AK3078" s="21">
        <v>0.11641429539646359</v>
      </c>
      <c r="AL3078" s="21">
        <v>0.15473963475059557</v>
      </c>
      <c r="AM3078" s="21">
        <v>2.8927216319111403E-2</v>
      </c>
      <c r="AN3078" s="21">
        <v>9.8967053430270055E-2</v>
      </c>
      <c r="AO3078" s="21">
        <v>1.3052518849601045</v>
      </c>
      <c r="AP3078" s="21">
        <v>3.2478745095097303</v>
      </c>
      <c r="AQ3078" s="21">
        <v>20.345594620412342</v>
      </c>
      <c r="AR3078" s="21">
        <v>0.46307267885443593</v>
      </c>
      <c r="AS3078" s="21">
        <v>3.6665079548030804E-2</v>
      </c>
      <c r="AT3078" s="21">
        <v>-0.99999999999999989</v>
      </c>
      <c r="AU3078" s="21">
        <v>-0.99999999999999989</v>
      </c>
      <c r="AV3078" s="21">
        <v>0.75027205387133722</v>
      </c>
      <c r="AW3078" s="21">
        <v>57.358571695304526</v>
      </c>
      <c r="AX3078" s="21">
        <v>53.368946360338775</v>
      </c>
      <c r="AY3078" s="21">
        <v>0.34457827410402259</v>
      </c>
      <c r="AZ3078" s="21">
        <v>36.722750695224398</v>
      </c>
      <c r="BA3078" s="26">
        <v>1423.4165542491205</v>
      </c>
    </row>
    <row r="3079" spans="1:100" x14ac:dyDescent="0.25">
      <c r="A3079">
        <v>6456</v>
      </c>
      <c r="B3079" t="s">
        <v>3323</v>
      </c>
      <c r="C3079" s="26">
        <v>3</v>
      </c>
      <c r="D3079" s="21">
        <v>4.6894943697939002</v>
      </c>
      <c r="E3079" s="21">
        <v>0</v>
      </c>
      <c r="F3079" s="21">
        <v>0.29648582446222294</v>
      </c>
      <c r="G3079" s="21">
        <v>0.29648582446222294</v>
      </c>
      <c r="H3079" s="21">
        <v>7.9212430134589298E-2</v>
      </c>
      <c r="I3079" s="21">
        <v>0</v>
      </c>
      <c r="J3079" s="21">
        <v>4.7527458080753604</v>
      </c>
      <c r="K3079" s="21">
        <v>7.9212430134589298E-2</v>
      </c>
      <c r="L3079" s="21">
        <v>-0.99999999999999967</v>
      </c>
      <c r="M3079" s="21">
        <v>-0.99999999999999967</v>
      </c>
      <c r="N3079" s="21">
        <v>1.5842486026917859</v>
      </c>
      <c r="O3079" s="21">
        <v>9.7387260023314806</v>
      </c>
      <c r="P3079" s="21">
        <v>-0.10913014876718628</v>
      </c>
      <c r="Q3079" s="21">
        <v>-2.2623865325466848</v>
      </c>
      <c r="R3079" s="21">
        <v>-0.63682066109556246</v>
      </c>
      <c r="S3079" s="21">
        <v>0.33005838142095462</v>
      </c>
      <c r="T3079" s="21">
        <v>0.29146955634468319</v>
      </c>
      <c r="U3079" s="21">
        <v>-0.13876708656697481</v>
      </c>
      <c r="V3079" s="21">
        <v>-1.4199296035608145E-3</v>
      </c>
      <c r="W3079" s="21">
        <v>16.085139658420509</v>
      </c>
      <c r="X3079" s="21">
        <v>-6.3136193246865743E-2</v>
      </c>
      <c r="Y3079" s="21">
        <v>-0.99999999999999967</v>
      </c>
      <c r="Z3079" s="21">
        <v>-0.99999999999999967</v>
      </c>
      <c r="AA3079" s="21">
        <v>12.549133297392652</v>
      </c>
      <c r="AB3079" s="21">
        <v>-0.18160143164898684</v>
      </c>
      <c r="AC3079" s="21">
        <v>7.6835023906158803E-2</v>
      </c>
      <c r="AD3079" s="21">
        <v>4.6782693744182098E-2</v>
      </c>
      <c r="AE3079" s="21">
        <v>-2.8991856999322989</v>
      </c>
      <c r="AF3079" s="21">
        <v>-0.99999999999999967</v>
      </c>
      <c r="AG3079" s="21">
        <v>-0.99999999999999967</v>
      </c>
      <c r="AH3079" s="21">
        <v>-0.99999999999999967</v>
      </c>
      <c r="AI3079" s="21">
        <v>0</v>
      </c>
      <c r="AJ3079" s="21">
        <v>-1.4199296035608145E-3</v>
      </c>
      <c r="AK3079" s="21">
        <v>0.11350010341105185</v>
      </c>
      <c r="AL3079" s="21">
        <v>2.2865079077556649E-2</v>
      </c>
      <c r="AM3079" s="21">
        <v>0.37751251068666652</v>
      </c>
      <c r="AN3079" s="21">
        <v>3.6294836229119921E-3</v>
      </c>
      <c r="AO3079" s="21">
        <v>10.005313284221923</v>
      </c>
      <c r="AP3079" s="21">
        <v>0.20506248596058321</v>
      </c>
      <c r="AQ3079" s="21">
        <v>20.837885466495866</v>
      </c>
      <c r="AR3079" s="21">
        <v>0.48134092159510217</v>
      </c>
      <c r="AS3079" s="21">
        <v>1.6076236887723624E-2</v>
      </c>
      <c r="AT3079" s="21">
        <v>-0.99999999999999967</v>
      </c>
      <c r="AU3079" s="21">
        <v>-0.99999999999999967</v>
      </c>
      <c r="AV3079" s="21">
        <v>-0.34033483663333952</v>
      </c>
      <c r="AW3079" s="21">
        <v>22.492921785684722</v>
      </c>
      <c r="AX3079" s="21">
        <v>22.350928825328644</v>
      </c>
      <c r="AY3079" s="21">
        <v>-0.14826902115471269</v>
      </c>
      <c r="AZ3079" s="21">
        <v>-71.591705963086355</v>
      </c>
      <c r="BA3079" s="26">
        <v>1268.7093429912011</v>
      </c>
    </row>
    <row r="3080" spans="1:100" x14ac:dyDescent="0.25">
      <c r="A3080">
        <v>6457</v>
      </c>
      <c r="B3080" t="s">
        <v>3324</v>
      </c>
      <c r="C3080" s="26">
        <v>3</v>
      </c>
      <c r="D3080" s="21">
        <v>2.1127877703748164</v>
      </c>
      <c r="E3080" s="21">
        <v>0</v>
      </c>
      <c r="F3080" s="21">
        <v>0.19651875485973297</v>
      </c>
      <c r="G3080" s="21">
        <v>0.19651875485973297</v>
      </c>
      <c r="H3080" s="21">
        <v>0.13935502680490533</v>
      </c>
      <c r="I3080" s="21">
        <v>0</v>
      </c>
      <c r="J3080" s="21">
        <v>8.3613016082943279</v>
      </c>
      <c r="K3080" s="21">
        <v>0.13935502680490533</v>
      </c>
      <c r="L3080" s="21">
        <v>-1.0000000000000013</v>
      </c>
      <c r="M3080" s="21">
        <v>-1.0000000000000013</v>
      </c>
      <c r="N3080" s="21">
        <v>2.7871005360981091</v>
      </c>
      <c r="O3080" s="21">
        <v>10.670608133528884</v>
      </c>
      <c r="P3080" s="21">
        <v>2.3363541379187316</v>
      </c>
      <c r="Q3080" s="21">
        <v>-0.50751025950716855</v>
      </c>
      <c r="R3080" s="21">
        <v>2.0315112930673479E-2</v>
      </c>
      <c r="S3080" s="21">
        <v>0.23030070595866869</v>
      </c>
      <c r="T3080" s="21">
        <v>-3.7138125987567258E-2</v>
      </c>
      <c r="U3080" s="21">
        <v>0.16218391750623007</v>
      </c>
      <c r="V3080" s="21">
        <v>0</v>
      </c>
      <c r="W3080" s="21">
        <v>8.6396588268970476</v>
      </c>
      <c r="X3080" s="21">
        <v>0.45143530383887731</v>
      </c>
      <c r="Y3080" s="21">
        <v>-1.0000000000000013</v>
      </c>
      <c r="Z3080" s="21">
        <v>-1.0000000000000013</v>
      </c>
      <c r="AA3080" s="21">
        <v>22.029808848927622</v>
      </c>
      <c r="AB3080" s="21">
        <v>8.1949788010984362E-2</v>
      </c>
      <c r="AC3080" s="21">
        <v>-1.8276867294941497E-2</v>
      </c>
      <c r="AD3080" s="21">
        <v>0.20372377746595513</v>
      </c>
      <c r="AE3080" s="21">
        <v>13.369834909099907</v>
      </c>
      <c r="AF3080" s="21">
        <v>-1.0000000000000013</v>
      </c>
      <c r="AG3080" s="21">
        <v>-1.0000000000000013</v>
      </c>
      <c r="AH3080" s="21">
        <v>-1.0000000000000013</v>
      </c>
      <c r="AI3080" s="21">
        <v>1.0675027550048585E-2</v>
      </c>
      <c r="AJ3080" s="21">
        <v>0</v>
      </c>
      <c r="AK3080" s="21">
        <v>0.22792203172803149</v>
      </c>
      <c r="AL3080" s="21">
        <v>0.33882319820681472</v>
      </c>
      <c r="AM3080" s="21">
        <v>0.32570781052448139</v>
      </c>
      <c r="AN3080" s="21">
        <v>0.53955480618464047</v>
      </c>
      <c r="AO3080" s="21">
        <v>9.2823054217521914</v>
      </c>
      <c r="AP3080" s="21">
        <v>15.182986145650091</v>
      </c>
      <c r="AQ3080" s="21">
        <v>17.000960435191377</v>
      </c>
      <c r="AR3080" s="21">
        <v>0.35534649747733171</v>
      </c>
      <c r="AS3080" s="21">
        <v>0.59079033064378284</v>
      </c>
      <c r="AT3080" s="21">
        <v>-1.0000000000000013</v>
      </c>
      <c r="AU3080" s="21">
        <v>-1.0000000000000013</v>
      </c>
      <c r="AV3080" s="21">
        <v>0.21683386779040664</v>
      </c>
      <c r="AW3080" s="21">
        <v>47.8834031281066</v>
      </c>
      <c r="AX3080" s="21">
        <v>48.096903679107577</v>
      </c>
      <c r="AY3080" s="21">
        <v>4.8785657325656859E-2</v>
      </c>
      <c r="AZ3080" s="21">
        <v>-1.3163460279459471</v>
      </c>
      <c r="BA3080" s="26">
        <v>1380.1182662557908</v>
      </c>
    </row>
    <row r="3081" spans="1:100" x14ac:dyDescent="0.25">
      <c r="A3081">
        <v>6458</v>
      </c>
      <c r="B3081" t="s">
        <v>3325</v>
      </c>
      <c r="C3081" s="26">
        <v>1</v>
      </c>
      <c r="D3081" s="21">
        <v>3.6780808625294901</v>
      </c>
      <c r="E3081" s="21">
        <v>2.1757476414710399E-2</v>
      </c>
      <c r="F3081" s="21">
        <v>5.7515663270048999E-2</v>
      </c>
      <c r="G3081" s="21">
        <v>6.3638324821297304E-2</v>
      </c>
      <c r="H3081" s="21">
        <v>4.4731895715573101E-2</v>
      </c>
      <c r="I3081" s="21">
        <v>0</v>
      </c>
      <c r="J3081" s="21">
        <v>2.6839137429343798</v>
      </c>
      <c r="K3081" s="21">
        <v>4.4731895715573101E-2</v>
      </c>
      <c r="L3081" s="21">
        <v>-1</v>
      </c>
      <c r="M3081" s="21">
        <v>-1</v>
      </c>
      <c r="N3081" s="21">
        <v>0.894637914311463</v>
      </c>
      <c r="O3081" s="21">
        <v>6.42563293028517</v>
      </c>
      <c r="P3081" s="21">
        <v>8.4867148022695807E-2</v>
      </c>
      <c r="Q3081" s="21">
        <v>0.153507344323627</v>
      </c>
      <c r="R3081" s="21">
        <v>5.0277871893111802E-2</v>
      </c>
      <c r="S3081" s="21">
        <v>0.32916601326620298</v>
      </c>
      <c r="T3081" s="21">
        <v>0.23975694309620599</v>
      </c>
      <c r="U3081" s="21">
        <v>4.00147922229208E-2</v>
      </c>
      <c r="V3081" s="21">
        <v>-3.2092616958779002E-3</v>
      </c>
      <c r="W3081" s="21">
        <v>22.4398636469551</v>
      </c>
      <c r="X3081" s="21">
        <v>0.57887640222380699</v>
      </c>
      <c r="Y3081" s="21">
        <v>-1</v>
      </c>
      <c r="Z3081" s="21">
        <v>-1</v>
      </c>
      <c r="AA3081" s="21">
        <v>33.0321732872819</v>
      </c>
      <c r="AB3081" s="21">
        <v>0.100272451404467</v>
      </c>
      <c r="AC3081" s="21">
        <v>4.1627991656747201E-2</v>
      </c>
      <c r="AD3081" s="21">
        <v>6.8940192307458195E-2</v>
      </c>
      <c r="AE3081" s="21">
        <v>10.542031768433599</v>
      </c>
      <c r="AF3081" s="21">
        <v>-1</v>
      </c>
      <c r="AG3081" s="21">
        <v>-1</v>
      </c>
      <c r="AH3081" s="21">
        <v>-1</v>
      </c>
      <c r="AI3081" s="21">
        <v>-6.4806894010443399E-4</v>
      </c>
      <c r="AJ3081" s="21">
        <v>-3.2092616958779002E-3</v>
      </c>
      <c r="AK3081" s="21">
        <v>0.108545496552842</v>
      </c>
      <c r="AL3081" s="21">
        <v>6.3541779719447203E-2</v>
      </c>
      <c r="AM3081" s="21">
        <v>0.14516971361987499</v>
      </c>
      <c r="AN3081" s="21">
        <v>6.2411759814733403E-2</v>
      </c>
      <c r="AO3081" s="21">
        <v>4.1719703232610899</v>
      </c>
      <c r="AP3081" s="21">
        <v>1.87800289396557</v>
      </c>
      <c r="AQ3081" s="21">
        <v>25.123777389889501</v>
      </c>
      <c r="AR3081" s="21">
        <v>0.60572848688945202</v>
      </c>
      <c r="AS3081" s="21">
        <v>0.62360829793938</v>
      </c>
      <c r="AT3081" s="21">
        <v>-1</v>
      </c>
      <c r="AU3081" s="21">
        <v>-1</v>
      </c>
      <c r="AV3081" s="21">
        <v>0.113916196714409</v>
      </c>
      <c r="AW3081" s="21">
        <v>41.335809111532598</v>
      </c>
      <c r="AX3081" s="21">
        <v>41.001921563142801</v>
      </c>
      <c r="AY3081" s="21">
        <v>9.6368259759583505E-2</v>
      </c>
      <c r="AZ3081" s="21">
        <v>-14.145392237927799</v>
      </c>
      <c r="BA3081" s="26">
        <v>1350</v>
      </c>
    </row>
    <row r="3082" spans="1:100" x14ac:dyDescent="0.25">
      <c r="A3082">
        <v>6459</v>
      </c>
      <c r="B3082" t="s">
        <v>3326</v>
      </c>
      <c r="C3082" s="26">
        <v>3</v>
      </c>
      <c r="D3082" s="21">
        <v>4.8542955272575421</v>
      </c>
      <c r="E3082" s="21">
        <v>-1.2820692519591767E-2</v>
      </c>
      <c r="F3082" s="21">
        <v>0.24405877941528584</v>
      </c>
      <c r="G3082" s="21">
        <v>0.24405877941528584</v>
      </c>
      <c r="H3082" s="21">
        <v>4.8443683774129602E-2</v>
      </c>
      <c r="I3082" s="21">
        <v>0</v>
      </c>
      <c r="J3082" s="21">
        <v>2.9066210264477776</v>
      </c>
      <c r="K3082" s="21">
        <v>4.8443683774129602E-2</v>
      </c>
      <c r="L3082" s="21">
        <v>-1.0000000000000004</v>
      </c>
      <c r="M3082" s="21">
        <v>-1.0000000000000004</v>
      </c>
      <c r="N3082" s="21">
        <v>0.96887367548259185</v>
      </c>
      <c r="O3082" s="21">
        <v>8.0049753331206031</v>
      </c>
      <c r="P3082" s="21">
        <v>0.4239895868446627</v>
      </c>
      <c r="Q3082" s="21">
        <v>0.79708291419696409</v>
      </c>
      <c r="R3082" s="21">
        <v>0.29266897504639611</v>
      </c>
      <c r="S3082" s="21">
        <v>0.33333333333333331</v>
      </c>
      <c r="T3082" s="21">
        <v>0.19496174296840071</v>
      </c>
      <c r="U3082" s="21">
        <v>0.18514137880356041</v>
      </c>
      <c r="V3082" s="21">
        <v>-2.5344683768793886E-3</v>
      </c>
      <c r="W3082" s="21">
        <v>26.498332118171433</v>
      </c>
      <c r="X3082" s="21">
        <v>1.0668385071156372</v>
      </c>
      <c r="Y3082" s="21">
        <v>-1.0000000000000004</v>
      </c>
      <c r="Z3082" s="21">
        <v>-1.0000000000000004</v>
      </c>
      <c r="AA3082" s="21">
        <v>58.577169116984741</v>
      </c>
      <c r="AB3082" s="21">
        <v>7.2429670723615155E-2</v>
      </c>
      <c r="AC3082" s="21">
        <v>0.51309425309206225</v>
      </c>
      <c r="AD3082" s="21">
        <v>5.0199436659661763E-2</v>
      </c>
      <c r="AE3082" s="21">
        <v>31.786168023766958</v>
      </c>
      <c r="AF3082" s="21">
        <v>-1.0000000000000004</v>
      </c>
      <c r="AG3082" s="21">
        <v>-1.0000000000000004</v>
      </c>
      <c r="AH3082" s="21">
        <v>-1.0000000000000004</v>
      </c>
      <c r="AI3082" s="21">
        <v>2.0487668301291555E-2</v>
      </c>
      <c r="AJ3082" s="21">
        <v>-2.5344683768793886E-3</v>
      </c>
      <c r="AK3082" s="21">
        <v>0.30917716596073835</v>
      </c>
      <c r="AL3082" s="21">
        <v>7.2424307966431817E-2</v>
      </c>
      <c r="AM3082" s="21">
        <v>-0.37701226151219186</v>
      </c>
      <c r="AN3082" s="21">
        <v>0.17320967331071713</v>
      </c>
      <c r="AO3082" s="21">
        <v>-7.8794207080011045</v>
      </c>
      <c r="AP3082" s="21">
        <v>4.6923633726000844</v>
      </c>
      <c r="AQ3082" s="21">
        <v>29.404953144619199</v>
      </c>
      <c r="AR3082" s="21">
        <v>0.7109019867284152</v>
      </c>
      <c r="AS3082" s="21">
        <v>1.1152821908897672</v>
      </c>
      <c r="AT3082" s="21">
        <v>-1.0000000000000004</v>
      </c>
      <c r="AU3082" s="21">
        <v>-1.0000000000000004</v>
      </c>
      <c r="AV3082" s="21">
        <v>0.53672775446168208</v>
      </c>
      <c r="AW3082" s="21">
        <v>71.274507822705459</v>
      </c>
      <c r="AX3082" s="21">
        <v>71.430814351043367</v>
      </c>
      <c r="AY3082" s="21">
        <v>6.1577289053984643E-2</v>
      </c>
      <c r="AZ3082" s="21">
        <v>-26.58585181462507</v>
      </c>
      <c r="BA3082" s="26">
        <v>1372.8926723371455</v>
      </c>
    </row>
    <row r="3083" spans="1:100" x14ac:dyDescent="0.25">
      <c r="A3083">
        <v>6460</v>
      </c>
      <c r="B3083" t="s">
        <v>3327</v>
      </c>
      <c r="C3083" s="26">
        <v>1</v>
      </c>
      <c r="D3083" s="21">
        <v>3.6780808625294901</v>
      </c>
      <c r="E3083" s="21">
        <v>2.1757476414710399E-2</v>
      </c>
      <c r="F3083" s="21">
        <v>5.7515663270048999E-2</v>
      </c>
      <c r="G3083" s="21">
        <v>6.3638324821297304E-2</v>
      </c>
      <c r="H3083" s="21">
        <v>4.4731895715573101E-2</v>
      </c>
      <c r="I3083" s="21">
        <v>0</v>
      </c>
      <c r="J3083" s="21">
        <v>2.6839137429343798</v>
      </c>
      <c r="K3083" s="21">
        <v>4.4731895715573101E-2</v>
      </c>
      <c r="L3083" s="21">
        <v>-1</v>
      </c>
      <c r="M3083" s="21">
        <v>-1</v>
      </c>
      <c r="N3083" s="21">
        <v>0.894637914311463</v>
      </c>
      <c r="O3083" s="21">
        <v>6.42563293028517</v>
      </c>
      <c r="P3083" s="21">
        <v>8.4867148022695807E-2</v>
      </c>
      <c r="Q3083" s="21">
        <v>0.153507344323627</v>
      </c>
      <c r="R3083" s="21">
        <v>5.0277871893111802E-2</v>
      </c>
      <c r="S3083" s="21">
        <v>0.32916601326620298</v>
      </c>
      <c r="T3083" s="21">
        <v>0.23975694309620599</v>
      </c>
      <c r="U3083" s="21">
        <v>4.00147922229208E-2</v>
      </c>
      <c r="V3083" s="21">
        <v>-3.2092616958779002E-3</v>
      </c>
      <c r="W3083" s="21">
        <v>22.4398636469551</v>
      </c>
      <c r="X3083" s="21">
        <v>0.57887640222380699</v>
      </c>
      <c r="Y3083" s="21">
        <v>-1</v>
      </c>
      <c r="Z3083" s="21">
        <v>-1</v>
      </c>
      <c r="AA3083" s="21">
        <v>33.0321732872819</v>
      </c>
      <c r="AB3083" s="21">
        <v>0.100272451404467</v>
      </c>
      <c r="AC3083" s="21">
        <v>4.1627991656747201E-2</v>
      </c>
      <c r="AD3083" s="21">
        <v>6.8940192307458195E-2</v>
      </c>
      <c r="AE3083" s="21">
        <v>10.542031768433599</v>
      </c>
      <c r="AF3083" s="21">
        <v>-1</v>
      </c>
      <c r="AG3083" s="21">
        <v>-1</v>
      </c>
      <c r="AH3083" s="21">
        <v>-1</v>
      </c>
      <c r="AI3083" s="21">
        <v>-6.4806894010443399E-4</v>
      </c>
      <c r="AJ3083" s="21">
        <v>-3.2092616958779002E-3</v>
      </c>
      <c r="AK3083" s="21">
        <v>0.108545496552842</v>
      </c>
      <c r="AL3083" s="21">
        <v>6.3541779719447203E-2</v>
      </c>
      <c r="AM3083" s="21">
        <v>0.14516971361987499</v>
      </c>
      <c r="AN3083" s="21">
        <v>6.2411759814733403E-2</v>
      </c>
      <c r="AO3083" s="21">
        <v>4.1719703232610899</v>
      </c>
      <c r="AP3083" s="21">
        <v>1.87800289396557</v>
      </c>
      <c r="AQ3083" s="21">
        <v>25.123777389889501</v>
      </c>
      <c r="AR3083" s="21">
        <v>0.60572848688945202</v>
      </c>
      <c r="AS3083" s="21">
        <v>0.62360829793938</v>
      </c>
      <c r="AT3083" s="21">
        <v>-1</v>
      </c>
      <c r="AU3083" s="21">
        <v>-1</v>
      </c>
      <c r="AV3083" s="21">
        <v>0.113916196714409</v>
      </c>
      <c r="AW3083" s="21">
        <v>41.335809111532598</v>
      </c>
      <c r="AX3083" s="21">
        <v>41.001921563142801</v>
      </c>
      <c r="AY3083" s="21">
        <v>9.6368259759583505E-2</v>
      </c>
      <c r="AZ3083" s="21">
        <v>-14.145392237927799</v>
      </c>
      <c r="BA3083" s="26">
        <v>1350</v>
      </c>
    </row>
    <row r="3084" spans="1:100" x14ac:dyDescent="0.25">
      <c r="A3084">
        <v>6461</v>
      </c>
      <c r="B3084" t="s">
        <v>3328</v>
      </c>
      <c r="C3084" s="26">
        <v>3</v>
      </c>
      <c r="D3084" s="21">
        <v>3.8215029685810968</v>
      </c>
      <c r="E3084" s="21">
        <v>-6.8041583069899256E-2</v>
      </c>
      <c r="F3084" s="21">
        <v>0.6371191898997608</v>
      </c>
      <c r="G3084" s="21">
        <v>0.61204998001327937</v>
      </c>
      <c r="H3084" s="21">
        <v>0.2226066038241111</v>
      </c>
      <c r="I3084" s="21">
        <v>0</v>
      </c>
      <c r="J3084" s="21">
        <v>13.356396229446677</v>
      </c>
      <c r="K3084" s="21">
        <v>0.2226066038241111</v>
      </c>
      <c r="L3084" s="21">
        <v>-0.99999999999999989</v>
      </c>
      <c r="M3084" s="21">
        <v>-0.99999999999999989</v>
      </c>
      <c r="N3084" s="21">
        <v>4.4521320764822239</v>
      </c>
      <c r="O3084" s="21">
        <v>17.789949178041045</v>
      </c>
      <c r="P3084" s="21">
        <v>2.3519321906922501</v>
      </c>
      <c r="Q3084" s="21">
        <v>2.9530957533066902</v>
      </c>
      <c r="R3084" s="21">
        <v>1.2268286524238659</v>
      </c>
      <c r="S3084" s="21">
        <v>0.34332828498795809</v>
      </c>
      <c r="T3084" s="21">
        <v>0.29443286126844959</v>
      </c>
      <c r="U3084" s="21">
        <v>-3.5474637355790907E-2</v>
      </c>
      <c r="V3084" s="21">
        <v>-2.8853330001716474E-2</v>
      </c>
      <c r="W3084" s="21">
        <v>14.033063002991559</v>
      </c>
      <c r="X3084" s="21">
        <v>5.9665451449871898E-2</v>
      </c>
      <c r="Y3084" s="21">
        <v>-0.99999999999999989</v>
      </c>
      <c r="Z3084" s="21">
        <v>-0.99999999999999989</v>
      </c>
      <c r="AA3084" s="21">
        <v>42.337126022668869</v>
      </c>
      <c r="AB3084" s="21">
        <v>-2.6436368814642744E-2</v>
      </c>
      <c r="AC3084" s="21">
        <v>0.41005380849367462</v>
      </c>
      <c r="AD3084" s="21">
        <v>0.157927247666037</v>
      </c>
      <c r="AE3084" s="21">
        <v>27.077234367253446</v>
      </c>
      <c r="AF3084" s="21">
        <v>-0.99999999999999989</v>
      </c>
      <c r="AG3084" s="21">
        <v>-0.99999999999999989</v>
      </c>
      <c r="AH3084" s="21">
        <v>-0.99999999999999989</v>
      </c>
      <c r="AI3084" s="21">
        <v>5.1542179437612093E-2</v>
      </c>
      <c r="AJ3084" s="21">
        <v>-2.8853330001716474E-2</v>
      </c>
      <c r="AK3084" s="21">
        <v>0.24265159062892011</v>
      </c>
      <c r="AL3084" s="21">
        <v>-0.21120151573070181</v>
      </c>
      <c r="AM3084" s="21">
        <v>0.36737726033955548</v>
      </c>
      <c r="AN3084" s="21">
        <v>0.18968438520344505</v>
      </c>
      <c r="AO3084" s="21">
        <v>10.39768946163349</v>
      </c>
      <c r="AP3084" s="21">
        <v>3.6861020514326173</v>
      </c>
      <c r="AQ3084" s="21">
        <v>27.389459232438234</v>
      </c>
      <c r="AR3084" s="21">
        <v>0.57343317889890033</v>
      </c>
      <c r="AS3084" s="21">
        <v>0.28227205527398319</v>
      </c>
      <c r="AT3084" s="21">
        <v>-0.99999999999999989</v>
      </c>
      <c r="AU3084" s="21">
        <v>-0.99999999999999989</v>
      </c>
      <c r="AV3084" s="21">
        <v>1.8388786324371453</v>
      </c>
      <c r="AW3084" s="21">
        <v>63.813177252142552</v>
      </c>
      <c r="AX3084" s="21">
        <v>61.95868784072313</v>
      </c>
      <c r="AY3084" s="21">
        <v>0.31003971856561979</v>
      </c>
      <c r="AZ3084" s="21">
        <v>6.7547959346875306</v>
      </c>
      <c r="BA3084" s="26">
        <v>1445.7362999302686</v>
      </c>
    </row>
    <row r="3085" spans="1:100" x14ac:dyDescent="0.25">
      <c r="A3085">
        <v>6462</v>
      </c>
      <c r="B3085" t="s">
        <v>3329</v>
      </c>
      <c r="C3085" s="26">
        <v>3</v>
      </c>
      <c r="D3085" s="21">
        <v>0.62136882222118139</v>
      </c>
      <c r="E3085" s="21">
        <v>0</v>
      </c>
      <c r="F3085" s="21">
        <v>0.36550114665259942</v>
      </c>
      <c r="G3085" s="21">
        <v>0.36550114665259942</v>
      </c>
      <c r="H3085" s="21">
        <v>-4.8266447892426345E-2</v>
      </c>
      <c r="I3085" s="21">
        <v>0</v>
      </c>
      <c r="J3085" s="21">
        <v>-2.8959868735455769</v>
      </c>
      <c r="K3085" s="21">
        <v>-4.8266447892426345E-2</v>
      </c>
      <c r="L3085" s="21">
        <v>-1.0000000000000013</v>
      </c>
      <c r="M3085" s="21">
        <v>-1.0000000000000013</v>
      </c>
      <c r="N3085" s="21">
        <v>-0.96532895784852624</v>
      </c>
      <c r="O3085" s="21">
        <v>-1.9091169046718035</v>
      </c>
      <c r="P3085" s="21">
        <v>-0.78018323418216251</v>
      </c>
      <c r="Q3085" s="21">
        <v>0.17755354455757924</v>
      </c>
      <c r="R3085" s="21">
        <v>-6.5101319848194394E-2</v>
      </c>
      <c r="S3085" s="21">
        <v>0.33333333333333365</v>
      </c>
      <c r="T3085" s="21">
        <v>0.32462128237448201</v>
      </c>
      <c r="U3085" s="21">
        <v>-0.22830904833261989</v>
      </c>
      <c r="V3085" s="21">
        <v>0</v>
      </c>
      <c r="W3085" s="21">
        <v>19.11648061070489</v>
      </c>
      <c r="X3085" s="21">
        <v>-0.19219792359978449</v>
      </c>
      <c r="Y3085" s="21">
        <v>-1.0000000000000013</v>
      </c>
      <c r="Z3085" s="21">
        <v>-1.0000000000000013</v>
      </c>
      <c r="AA3085" s="21">
        <v>10.671903576258778</v>
      </c>
      <c r="AB3085" s="21">
        <v>-5.1983622735497212E-2</v>
      </c>
      <c r="AC3085" s="21">
        <v>-5.5657383001753685E-2</v>
      </c>
      <c r="AD3085" s="21">
        <v>-5.9948508554707299E-2</v>
      </c>
      <c r="AE3085" s="21">
        <v>-8.3794757145978966</v>
      </c>
      <c r="AF3085" s="21">
        <v>-1.0000000000000013</v>
      </c>
      <c r="AG3085" s="21">
        <v>-1.0000000000000013</v>
      </c>
      <c r="AH3085" s="21">
        <v>-1.0000000000000013</v>
      </c>
      <c r="AI3085" s="21">
        <v>0</v>
      </c>
      <c r="AJ3085" s="21">
        <v>0</v>
      </c>
      <c r="AK3085" s="21">
        <v>0.30565364292243336</v>
      </c>
      <c r="AL3085" s="21">
        <v>-0.36028930571904405</v>
      </c>
      <c r="AM3085" s="21">
        <v>0.13195240957962154</v>
      </c>
      <c r="AN3085" s="21">
        <v>0.46650508926697448</v>
      </c>
      <c r="AO3085" s="21">
        <v>4.827078454102705</v>
      </c>
      <c r="AP3085" s="21">
        <v>9.8611807030791407</v>
      </c>
      <c r="AQ3085" s="21">
        <v>16.220493737159302</v>
      </c>
      <c r="AR3085" s="21">
        <v>0.42964556737519577</v>
      </c>
      <c r="AS3085" s="21">
        <v>-0.2404643714922102</v>
      </c>
      <c r="AT3085" s="21">
        <v>-1.0000000000000013</v>
      </c>
      <c r="AU3085" s="21">
        <v>-1.0000000000000013</v>
      </c>
      <c r="AV3085" s="21">
        <v>0.3003998268044053</v>
      </c>
      <c r="AW3085" s="21">
        <v>18.623967374666126</v>
      </c>
      <c r="AX3085" s="21">
        <v>18.623967374666126</v>
      </c>
      <c r="AY3085" s="21">
        <v>-2.3090935955892098E-2</v>
      </c>
      <c r="AZ3085" s="21">
        <v>-48.625299932298695</v>
      </c>
      <c r="BA3085" s="26">
        <v>1311.5102464089121</v>
      </c>
    </row>
    <row r="3086" spans="1:100" x14ac:dyDescent="0.25">
      <c r="A3086">
        <v>6463</v>
      </c>
      <c r="B3086" t="s">
        <v>3330</v>
      </c>
      <c r="C3086" s="26">
        <v>3</v>
      </c>
      <c r="D3086" s="21">
        <v>2.8342692487583703</v>
      </c>
      <c r="E3086" s="21">
        <v>-5.3471038731169587E-3</v>
      </c>
      <c r="F3086" s="21">
        <v>1.0431253607577466</v>
      </c>
      <c r="G3086" s="21">
        <v>1.0431253607577466</v>
      </c>
      <c r="H3086" s="21">
        <v>0.35592039291280475</v>
      </c>
      <c r="I3086" s="21">
        <v>0</v>
      </c>
      <c r="J3086" s="21">
        <v>21.355223574768285</v>
      </c>
      <c r="K3086" s="21">
        <v>0.35592039291280475</v>
      </c>
      <c r="L3086" s="21">
        <v>-1.0000000000000013</v>
      </c>
      <c r="M3086" s="21">
        <v>-1.0000000000000013</v>
      </c>
      <c r="N3086" s="21">
        <v>7.1184078582560941</v>
      </c>
      <c r="O3086" s="21">
        <v>25.232618184284394</v>
      </c>
      <c r="P3086" s="21">
        <v>3.2982672953643558E-2</v>
      </c>
      <c r="Q3086" s="21">
        <v>3.9533321430590145</v>
      </c>
      <c r="R3086" s="21">
        <v>1.3067007297948825</v>
      </c>
      <c r="S3086" s="21">
        <v>0.33333333333333376</v>
      </c>
      <c r="T3086" s="21">
        <v>0.23447721782899333</v>
      </c>
      <c r="U3086" s="21">
        <v>0.38837846206529786</v>
      </c>
      <c r="V3086" s="21">
        <v>-3.361008903808616E-3</v>
      </c>
      <c r="W3086" s="21">
        <v>23.876304456440462</v>
      </c>
      <c r="X3086" s="21">
        <v>1.6463818375835224</v>
      </c>
      <c r="Y3086" s="21">
        <v>-1.0000000000000013</v>
      </c>
      <c r="Z3086" s="21">
        <v>-1.0000000000000013</v>
      </c>
      <c r="AA3086" s="21">
        <v>42.126045141449787</v>
      </c>
      <c r="AB3086" s="21">
        <v>0.14416830182476037</v>
      </c>
      <c r="AC3086" s="21">
        <v>0.10600020710640248</v>
      </c>
      <c r="AD3086" s="21">
        <v>8.8692290173126007E-2</v>
      </c>
      <c r="AE3086" s="21">
        <v>16.943039955214442</v>
      </c>
      <c r="AF3086" s="21">
        <v>-1.0000000000000013</v>
      </c>
      <c r="AG3086" s="21">
        <v>-1.0000000000000013</v>
      </c>
      <c r="AH3086" s="21">
        <v>-1.0000000000000013</v>
      </c>
      <c r="AI3086" s="21">
        <v>3.200642355002177E-2</v>
      </c>
      <c r="AJ3086" s="21">
        <v>-3.361008903808616E-3</v>
      </c>
      <c r="AK3086" s="21">
        <v>0.48402964860229719</v>
      </c>
      <c r="AL3086" s="21">
        <v>-0.1500871824332424</v>
      </c>
      <c r="AM3086" s="21">
        <v>-2.3449734878769148E-2</v>
      </c>
      <c r="AN3086" s="21">
        <v>-0.15345346186472802</v>
      </c>
      <c r="AO3086" s="21">
        <v>1.8339048710422592</v>
      </c>
      <c r="AP3086" s="21">
        <v>-4.586772458784413</v>
      </c>
      <c r="AQ3086" s="21">
        <v>45.23152803120874</v>
      </c>
      <c r="AR3086" s="21">
        <v>0.95282800432381654</v>
      </c>
      <c r="AS3086" s="21">
        <v>2.0023022304963272</v>
      </c>
      <c r="AT3086" s="21">
        <v>-1.0000000000000013</v>
      </c>
      <c r="AU3086" s="21">
        <v>-1.0000000000000013</v>
      </c>
      <c r="AV3086" s="21">
        <v>2.3498260905526305</v>
      </c>
      <c r="AW3086" s="21">
        <v>62.771890866949803</v>
      </c>
      <c r="AX3086" s="21">
        <v>63.075918447569364</v>
      </c>
      <c r="AY3086" s="21">
        <v>9.3232535915550446E-2</v>
      </c>
      <c r="AZ3086" s="21">
        <v>-31.63110468550526</v>
      </c>
      <c r="BA3086" s="26">
        <v>1389.8306992351038</v>
      </c>
    </row>
    <row r="3087" spans="1:100" x14ac:dyDescent="0.25">
      <c r="A3087">
        <v>6464</v>
      </c>
      <c r="B3087" t="s">
        <v>3331</v>
      </c>
      <c r="C3087" s="26">
        <v>3</v>
      </c>
      <c r="D3087" s="21">
        <v>5.0316752877752693</v>
      </c>
      <c r="E3087" s="21">
        <v>0</v>
      </c>
      <c r="F3087" s="21">
        <v>0.13244629505433358</v>
      </c>
      <c r="G3087" s="21">
        <v>0.13244629505433358</v>
      </c>
      <c r="H3087" s="21">
        <v>-1.711316153034978E-2</v>
      </c>
      <c r="I3087" s="21">
        <v>0</v>
      </c>
      <c r="J3087" s="21">
        <v>-1.0267896918209867</v>
      </c>
      <c r="K3087" s="21">
        <v>-1.711316153034978E-2</v>
      </c>
      <c r="L3087" s="21">
        <v>-1.0000000000000013</v>
      </c>
      <c r="M3087" s="21">
        <v>-1.0000000000000013</v>
      </c>
      <c r="N3087" s="21">
        <v>-0.34226323060699571</v>
      </c>
      <c r="O3087" s="21">
        <v>4.1373318910086105</v>
      </c>
      <c r="P3087" s="21">
        <v>-0.16746889488550887</v>
      </c>
      <c r="Q3087" s="21">
        <v>-4.6186050352289244E-3</v>
      </c>
      <c r="R3087" s="21">
        <v>-3.5744661640778295E-3</v>
      </c>
      <c r="S3087" s="21">
        <v>0.33333333333333359</v>
      </c>
      <c r="T3087" s="21">
        <v>0.19944437874540116</v>
      </c>
      <c r="U3087" s="21">
        <v>-0.11231908843450512</v>
      </c>
      <c r="V3087" s="21">
        <v>0</v>
      </c>
      <c r="W3087" s="21">
        <v>17.502871406983186</v>
      </c>
      <c r="X3087" s="21">
        <v>-2.7463252061431388E-2</v>
      </c>
      <c r="Y3087" s="21">
        <v>-1.0000000000000013</v>
      </c>
      <c r="Z3087" s="21">
        <v>-1.0000000000000013</v>
      </c>
      <c r="AA3087" s="21">
        <v>29.391610054814567</v>
      </c>
      <c r="AB3087" s="21">
        <v>4.8206976562392215E-2</v>
      </c>
      <c r="AC3087" s="21">
        <v>1.0781201057579459E-2</v>
      </c>
      <c r="AD3087" s="21">
        <v>0.17885808465993744</v>
      </c>
      <c r="AE3087" s="21">
        <v>11.892313113995455</v>
      </c>
      <c r="AF3087" s="21">
        <v>-1.0000000000000013</v>
      </c>
      <c r="AG3087" s="21">
        <v>-1.0000000000000013</v>
      </c>
      <c r="AH3087" s="21">
        <v>-1.0000000000000013</v>
      </c>
      <c r="AI3087" s="21">
        <v>0</v>
      </c>
      <c r="AJ3087" s="21">
        <v>0</v>
      </c>
      <c r="AK3087" s="21">
        <v>-0.26470927911171699</v>
      </c>
      <c r="AL3087" s="21">
        <v>-4.8707637386816341E-2</v>
      </c>
      <c r="AM3087" s="21">
        <v>0.22720941658535321</v>
      </c>
      <c r="AN3087" s="21">
        <v>8.7167092755436409E-2</v>
      </c>
      <c r="AO3087" s="21">
        <v>4.3566890190752448</v>
      </c>
      <c r="AP3087" s="21">
        <v>1.9356391319518285</v>
      </c>
      <c r="AQ3087" s="21">
        <v>16.476081715162195</v>
      </c>
      <c r="AR3087" s="21">
        <v>0.42045862364422976</v>
      </c>
      <c r="AS3087" s="21">
        <v>-4.4576413591781286E-2</v>
      </c>
      <c r="AT3087" s="21">
        <v>-1.0000000000000013</v>
      </c>
      <c r="AU3087" s="21">
        <v>-1.0000000000000013</v>
      </c>
      <c r="AV3087" s="21">
        <v>0.12887182889025589</v>
      </c>
      <c r="AW3087" s="21">
        <v>35.464581077775016</v>
      </c>
      <c r="AX3087" s="21">
        <v>35.464581077775016</v>
      </c>
      <c r="AY3087" s="21">
        <v>0.14520192936010484</v>
      </c>
      <c r="AZ3087" s="21">
        <v>-21.088386969830463</v>
      </c>
      <c r="BA3087" s="26">
        <v>1348.6655923562528</v>
      </c>
    </row>
    <row r="3088" spans="1:100" x14ac:dyDescent="0.25">
      <c r="A3088">
        <v>6465</v>
      </c>
      <c r="B3088" t="s">
        <v>3332</v>
      </c>
      <c r="C3088" s="26">
        <v>3</v>
      </c>
      <c r="D3088" s="21">
        <v>1.8088685600428431</v>
      </c>
      <c r="E3088" s="21">
        <v>0</v>
      </c>
      <c r="F3088" s="21">
        <v>0.35773345036828452</v>
      </c>
      <c r="G3088" s="21">
        <v>0.35773345036828452</v>
      </c>
      <c r="H3088" s="21">
        <v>3.0082449090419325E-2</v>
      </c>
      <c r="I3088" s="21">
        <v>0</v>
      </c>
      <c r="J3088" s="21">
        <v>1.8049469454251588</v>
      </c>
      <c r="K3088" s="21">
        <v>3.0082449090419325E-2</v>
      </c>
      <c r="L3088" s="21">
        <v>-1.0000000000000011</v>
      </c>
      <c r="M3088" s="21">
        <v>-1.0000000000000011</v>
      </c>
      <c r="N3088" s="21">
        <v>0.60164898180838666</v>
      </c>
      <c r="O3088" s="21">
        <v>3.9715489558362891</v>
      </c>
      <c r="P3088" s="21">
        <v>0.77663462414529039</v>
      </c>
      <c r="Q3088" s="21">
        <v>0.36304509411155017</v>
      </c>
      <c r="R3088" s="21">
        <v>0.20700891794143206</v>
      </c>
      <c r="S3088" s="21">
        <v>0.33333333333333359</v>
      </c>
      <c r="T3088" s="21">
        <v>0.15650114018984673</v>
      </c>
      <c r="U3088" s="21">
        <v>-0.15375302791268611</v>
      </c>
      <c r="V3088" s="21">
        <v>-1.41309564372664E-2</v>
      </c>
      <c r="W3088" s="21">
        <v>11.674721603312346</v>
      </c>
      <c r="X3088" s="21">
        <v>-0.41687801898506838</v>
      </c>
      <c r="Y3088" s="21">
        <v>-1.0000000000000011</v>
      </c>
      <c r="Z3088" s="21">
        <v>-1.0000000000000011</v>
      </c>
      <c r="AA3088" s="21">
        <v>2.2837728172163008</v>
      </c>
      <c r="AB3088" s="21">
        <v>-0.12700054148334988</v>
      </c>
      <c r="AC3088" s="21">
        <v>0.14062334745850735</v>
      </c>
      <c r="AD3088" s="21">
        <v>-0.20558196005590701</v>
      </c>
      <c r="AE3088" s="21">
        <v>-9.5979577040374711</v>
      </c>
      <c r="AF3088" s="21">
        <v>-1.0000000000000011</v>
      </c>
      <c r="AG3088" s="21">
        <v>-1.0000000000000011</v>
      </c>
      <c r="AH3088" s="21">
        <v>-1.0000000000000011</v>
      </c>
      <c r="AI3088" s="21">
        <v>0</v>
      </c>
      <c r="AJ3088" s="21">
        <v>-1.41309564372664E-2</v>
      </c>
      <c r="AK3088" s="21">
        <v>8.4469222220038997E-2</v>
      </c>
      <c r="AL3088" s="21">
        <v>6.0459137362141362E-2</v>
      </c>
      <c r="AM3088" s="21">
        <v>0.16949154911975101</v>
      </c>
      <c r="AN3088" s="21">
        <v>-0.1046716859927323</v>
      </c>
      <c r="AO3088" s="21">
        <v>4.6596348390939681</v>
      </c>
      <c r="AP3088" s="21">
        <v>-2.3144964630075999</v>
      </c>
      <c r="AQ3088" s="21">
        <v>13.479668548737507</v>
      </c>
      <c r="AR3088" s="21">
        <v>0.3219504891732281</v>
      </c>
      <c r="AS3088" s="21">
        <v>-0.38679556989464925</v>
      </c>
      <c r="AT3088" s="21">
        <v>-1.0000000000000011</v>
      </c>
      <c r="AU3088" s="21">
        <v>-1.0000000000000011</v>
      </c>
      <c r="AV3088" s="21">
        <v>0.56474236830971614</v>
      </c>
      <c r="AW3088" s="21">
        <v>3.9408253100449908</v>
      </c>
      <c r="AX3088" s="21">
        <v>2.5277296663183506</v>
      </c>
      <c r="AY3088" s="21">
        <v>-0.10860380018970865</v>
      </c>
      <c r="AZ3088" s="21">
        <v>-68.39400611291137</v>
      </c>
      <c r="BA3088" s="26">
        <v>1287.9359036518524</v>
      </c>
    </row>
    <row r="3089" spans="1:100" x14ac:dyDescent="0.25">
      <c r="A3089">
        <v>6467</v>
      </c>
      <c r="B3089" t="s">
        <v>1906</v>
      </c>
      <c r="C3089" s="26">
        <v>3</v>
      </c>
      <c r="D3089" s="21">
        <v>3.3326451791094129</v>
      </c>
      <c r="E3089" s="21">
        <v>7.1127207448140328E-3</v>
      </c>
      <c r="F3089" s="21">
        <v>0.45834357593691222</v>
      </c>
      <c r="G3089" s="21">
        <v>0.45834357593691222</v>
      </c>
      <c r="H3089" s="21">
        <v>1.3741614266431872E-2</v>
      </c>
      <c r="I3089" s="21">
        <v>0</v>
      </c>
      <c r="J3089" s="21">
        <v>0.82449685598591183</v>
      </c>
      <c r="K3089" s="21">
        <v>1.3741614266431872E-2</v>
      </c>
      <c r="L3089" s="21">
        <v>-0.99999999999999933</v>
      </c>
      <c r="M3089" s="21">
        <v>-0.99999999999999933</v>
      </c>
      <c r="N3089" s="21">
        <v>0.27483228532863702</v>
      </c>
      <c r="O3089" s="21">
        <v>4.615485611032236</v>
      </c>
      <c r="P3089" s="21">
        <v>1.0374201285107352</v>
      </c>
      <c r="Q3089" s="21">
        <v>0.79949720221140552</v>
      </c>
      <c r="R3089" s="21">
        <v>0.30376166164088797</v>
      </c>
      <c r="S3089" s="21">
        <v>0.33333333333333343</v>
      </c>
      <c r="T3089" s="21">
        <v>0.29924314623744852</v>
      </c>
      <c r="U3089" s="21">
        <v>-5.6574710959580984E-2</v>
      </c>
      <c r="V3089" s="21">
        <v>-5.2228753813337157E-2</v>
      </c>
      <c r="W3089" s="21">
        <v>20.401256021257264</v>
      </c>
      <c r="X3089" s="21">
        <v>2.1418901567915573E-2</v>
      </c>
      <c r="Y3089" s="21">
        <v>-0.99999999999999933</v>
      </c>
      <c r="Z3089" s="21">
        <v>-0.99999999999999933</v>
      </c>
      <c r="AA3089" s="21">
        <v>35.840591834434953</v>
      </c>
      <c r="AB3089" s="21">
        <v>8.8880324703642336E-2</v>
      </c>
      <c r="AC3089" s="21">
        <v>4.023325511797249E-3</v>
      </c>
      <c r="AD3089" s="21">
        <v>0.20980783281529639</v>
      </c>
      <c r="AE3089" s="21">
        <v>15.135574151536796</v>
      </c>
      <c r="AF3089" s="21">
        <v>-0.99999999999999933</v>
      </c>
      <c r="AG3089" s="21">
        <v>-0.99999999999999933</v>
      </c>
      <c r="AH3089" s="21">
        <v>-0.99999999999999933</v>
      </c>
      <c r="AI3089" s="21">
        <v>0</v>
      </c>
      <c r="AJ3089" s="21">
        <v>-5.2228753813337157E-2</v>
      </c>
      <c r="AK3089" s="21">
        <v>-0.10414204712578415</v>
      </c>
      <c r="AL3089" s="21">
        <v>0.2011444225992729</v>
      </c>
      <c r="AM3089" s="21">
        <v>4.2387951736556649E-2</v>
      </c>
      <c r="AN3089" s="21">
        <v>-0.17566851928030178</v>
      </c>
      <c r="AO3089" s="21">
        <v>0.53898855778499577</v>
      </c>
      <c r="AP3089" s="21">
        <v>-3.38599086901118</v>
      </c>
      <c r="AQ3089" s="21">
        <v>21.225752877243181</v>
      </c>
      <c r="AR3089" s="21">
        <v>0.52377301479786342</v>
      </c>
      <c r="AS3089" s="21">
        <v>3.5160515834347601E-2</v>
      </c>
      <c r="AT3089" s="21">
        <v>-0.99999999999999933</v>
      </c>
      <c r="AU3089" s="21">
        <v>-0.99999999999999933</v>
      </c>
      <c r="AV3089" s="21">
        <v>0.76210523757780047</v>
      </c>
      <c r="AW3089" s="21">
        <v>37.070086576456028</v>
      </c>
      <c r="AX3089" s="21">
        <v>31.847211195122306</v>
      </c>
      <c r="AY3089" s="21">
        <v>-0.10252667514089056</v>
      </c>
      <c r="AZ3089" s="21">
        <v>-67.885043671523405</v>
      </c>
      <c r="BA3089" s="26">
        <v>1337.4697328351583</v>
      </c>
    </row>
    <row r="3090" spans="1:100" x14ac:dyDescent="0.25">
      <c r="A3090">
        <v>6468</v>
      </c>
      <c r="B3090" t="s">
        <v>3333</v>
      </c>
      <c r="C3090" s="26">
        <v>3</v>
      </c>
      <c r="D3090" s="21">
        <v>4.4208944712388343</v>
      </c>
      <c r="E3090" s="21">
        <v>0</v>
      </c>
      <c r="F3090" s="21">
        <v>0.31389811344713464</v>
      </c>
      <c r="G3090" s="21">
        <v>0.31389811344713464</v>
      </c>
      <c r="H3090" s="21">
        <v>-0.11472347846367499</v>
      </c>
      <c r="I3090" s="21">
        <v>0</v>
      </c>
      <c r="J3090" s="21">
        <v>-6.8834087078204993</v>
      </c>
      <c r="K3090" s="21">
        <v>-0.11472347846367499</v>
      </c>
      <c r="L3090" s="21">
        <v>-1.0000000000000011</v>
      </c>
      <c r="M3090" s="21">
        <v>-1.0000000000000011</v>
      </c>
      <c r="N3090" s="21">
        <v>-2.2944695692734989</v>
      </c>
      <c r="O3090" s="21">
        <v>-2.1486161231345307</v>
      </c>
      <c r="P3090" s="21">
        <v>-0.14444431947532416</v>
      </c>
      <c r="Q3090" s="21">
        <v>-3.1187382064266767</v>
      </c>
      <c r="R3090" s="21">
        <v>-1.0892490988793171</v>
      </c>
      <c r="S3090" s="21">
        <v>0.3497750258137417</v>
      </c>
      <c r="T3090" s="21">
        <v>0.29368086126851362</v>
      </c>
      <c r="U3090" s="21">
        <v>7.4612788678840594E-2</v>
      </c>
      <c r="V3090" s="21">
        <v>0</v>
      </c>
      <c r="W3090" s="21">
        <v>33.311686168990825</v>
      </c>
      <c r="X3090" s="21">
        <v>1.0169780481964721</v>
      </c>
      <c r="Y3090" s="21">
        <v>-1.0000000000000011</v>
      </c>
      <c r="Z3090" s="21">
        <v>-1.0000000000000011</v>
      </c>
      <c r="AA3090" s="21">
        <v>45.415586591523102</v>
      </c>
      <c r="AB3090" s="21">
        <v>0.23485891987143476</v>
      </c>
      <c r="AC3090" s="21">
        <v>7.2391839310633491E-2</v>
      </c>
      <c r="AD3090" s="21">
        <v>-4.3387768753836507E-2</v>
      </c>
      <c r="AE3090" s="21">
        <v>13.193149521411589</v>
      </c>
      <c r="AF3090" s="21">
        <v>-1.0000000000000011</v>
      </c>
      <c r="AG3090" s="21">
        <v>-1.0000000000000011</v>
      </c>
      <c r="AH3090" s="21">
        <v>-1.0000000000000011</v>
      </c>
      <c r="AI3090" s="21">
        <v>0</v>
      </c>
      <c r="AJ3090" s="21">
        <v>0</v>
      </c>
      <c r="AK3090" s="21">
        <v>0.15030958157749955</v>
      </c>
      <c r="AL3090" s="21">
        <v>7.8432769704190441E-2</v>
      </c>
      <c r="AM3090" s="21">
        <v>0.19476511890183493</v>
      </c>
      <c r="AN3090" s="21">
        <v>5.4635257128230086E-2</v>
      </c>
      <c r="AO3090" s="21">
        <v>5.6206758804333745</v>
      </c>
      <c r="AP3090" s="21">
        <v>1.7580452767267061</v>
      </c>
      <c r="AQ3090" s="21">
        <v>26.428277461170339</v>
      </c>
      <c r="AR3090" s="21">
        <v>0.71806867576109568</v>
      </c>
      <c r="AS3090" s="21">
        <v>0.90225456973279705</v>
      </c>
      <c r="AT3090" s="21">
        <v>-1.0000000000000011</v>
      </c>
      <c r="AU3090" s="21">
        <v>-1.0000000000000011</v>
      </c>
      <c r="AV3090" s="21">
        <v>-0.77535098543218228</v>
      </c>
      <c r="AW3090" s="21">
        <v>45.025015745115276</v>
      </c>
      <c r="AX3090" s="21">
        <v>45.025015745115276</v>
      </c>
      <c r="AY3090" s="21">
        <v>-7.9036315804455859E-2</v>
      </c>
      <c r="AZ3090" s="21">
        <v>-18.444210745582136</v>
      </c>
      <c r="BA3090" s="26">
        <v>1374.3855724022324</v>
      </c>
      <c r="CU3090" t="e">
        <v>#N/A</v>
      </c>
      <c r="CV3090" t="e">
        <v>#N/A</v>
      </c>
    </row>
    <row r="3091" spans="1:100" x14ac:dyDescent="0.25">
      <c r="A3091">
        <v>6471</v>
      </c>
      <c r="B3091" t="s">
        <v>3334</v>
      </c>
      <c r="C3091" s="26">
        <v>3</v>
      </c>
      <c r="D3091" s="21">
        <v>5.0882004622359291</v>
      </c>
      <c r="E3091" s="21">
        <v>0.13390978938015258</v>
      </c>
      <c r="F3091" s="21">
        <v>-3.6222193426763138E-2</v>
      </c>
      <c r="G3091" s="21">
        <v>-1.1681584897055473E-2</v>
      </c>
      <c r="H3091" s="21">
        <v>0.21435235526508836</v>
      </c>
      <c r="I3091" s="21">
        <v>0</v>
      </c>
      <c r="J3091" s="21">
        <v>12.861141315905298</v>
      </c>
      <c r="K3091" s="21">
        <v>0.21435235526508836</v>
      </c>
      <c r="L3091" s="21">
        <v>-1</v>
      </c>
      <c r="M3091" s="21">
        <v>-1</v>
      </c>
      <c r="N3091" s="21">
        <v>4.2870471053017676</v>
      </c>
      <c r="O3091" s="21">
        <v>17.93766019324417</v>
      </c>
      <c r="P3091" s="21">
        <v>0.54416444356926785</v>
      </c>
      <c r="Q3091" s="21">
        <v>-0.38429548777352412</v>
      </c>
      <c r="R3091" s="21">
        <v>-9.3103462965427528E-2</v>
      </c>
      <c r="S3091" s="21">
        <v>0.33333333333333343</v>
      </c>
      <c r="T3091" s="21">
        <v>0.29942756939918885</v>
      </c>
      <c r="U3091" s="21">
        <v>0.14767078724791391</v>
      </c>
      <c r="V3091" s="21">
        <v>6.6988205786180288E-3</v>
      </c>
      <c r="W3091" s="21">
        <v>22.911126211758635</v>
      </c>
      <c r="X3091" s="21">
        <v>1.015378855996653</v>
      </c>
      <c r="Y3091" s="21">
        <v>-1</v>
      </c>
      <c r="Z3091" s="21">
        <v>-1</v>
      </c>
      <c r="AA3091" s="21">
        <v>47.850534679323268</v>
      </c>
      <c r="AB3091" s="21">
        <v>0.21271286015834565</v>
      </c>
      <c r="AC3091" s="21">
        <v>6.2414188227065293E-2</v>
      </c>
      <c r="AD3091" s="21">
        <v>0.22552319022519049</v>
      </c>
      <c r="AE3091" s="21">
        <v>25.032511930530049</v>
      </c>
      <c r="AF3091" s="21">
        <v>-1</v>
      </c>
      <c r="AG3091" s="21">
        <v>-1</v>
      </c>
      <c r="AH3091" s="21">
        <v>-1</v>
      </c>
      <c r="AI3091" s="21">
        <v>0</v>
      </c>
      <c r="AJ3091" s="21">
        <v>6.6988205786180288E-3</v>
      </c>
      <c r="AK3091" s="21">
        <v>-7.8376029412039361E-2</v>
      </c>
      <c r="AL3091" s="21">
        <v>-0.11903088156996505</v>
      </c>
      <c r="AM3091" s="21">
        <v>8.6025590789934409E-2</v>
      </c>
      <c r="AN3091" s="21">
        <v>-3.4612018876951672E-2</v>
      </c>
      <c r="AO3091" s="21">
        <v>1.7587596226881645</v>
      </c>
      <c r="AP3091" s="21">
        <v>-1.4604548797736183</v>
      </c>
      <c r="AQ3091" s="21">
        <v>35.772267527663935</v>
      </c>
      <c r="AR3091" s="21">
        <v>0.78713051055905381</v>
      </c>
      <c r="AS3091" s="21">
        <v>1.2297312112617407</v>
      </c>
      <c r="AT3091" s="21">
        <v>-1</v>
      </c>
      <c r="AU3091" s="21">
        <v>-1</v>
      </c>
      <c r="AV3091" s="21">
        <v>-0.10478504786248306</v>
      </c>
      <c r="AW3091" s="21">
        <v>64.327739992793838</v>
      </c>
      <c r="AX3091" s="21">
        <v>64.997622050655636</v>
      </c>
      <c r="AY3091" s="21">
        <v>0.11770193654129961</v>
      </c>
      <c r="AZ3091" s="21">
        <v>-4.1838352328392467</v>
      </c>
      <c r="BA3091" s="26">
        <v>1359.6041837367602</v>
      </c>
    </row>
    <row r="3092" spans="1:100" x14ac:dyDescent="0.25">
      <c r="A3092">
        <v>6472</v>
      </c>
      <c r="B3092" t="s">
        <v>3335</v>
      </c>
      <c r="C3092" s="26">
        <v>3</v>
      </c>
      <c r="D3092" s="21">
        <v>5.6590126100352434</v>
      </c>
      <c r="E3092" s="21">
        <v>-2.2131687593591458E-2</v>
      </c>
      <c r="F3092" s="21">
        <v>4.0548517781152128E-2</v>
      </c>
      <c r="G3092" s="21">
        <v>4.0548517781152128E-2</v>
      </c>
      <c r="H3092" s="21">
        <v>4.9961008339351534E-2</v>
      </c>
      <c r="I3092" s="21">
        <v>0</v>
      </c>
      <c r="J3092" s="21">
        <v>2.997660500361091</v>
      </c>
      <c r="K3092" s="21">
        <v>4.9961008339351534E-2</v>
      </c>
      <c r="L3092" s="21">
        <v>-1.0000000000000009</v>
      </c>
      <c r="M3092" s="21">
        <v>-1.0000000000000009</v>
      </c>
      <c r="N3092" s="21">
        <v>0.99922016678702996</v>
      </c>
      <c r="O3092" s="21">
        <v>8.697221628177493</v>
      </c>
      <c r="P3092" s="21">
        <v>0.53608397317601919</v>
      </c>
      <c r="Q3092" s="21">
        <v>-3.046384081948017E-2</v>
      </c>
      <c r="R3092" s="21">
        <v>0.10515024226508402</v>
      </c>
      <c r="S3092" s="21">
        <v>0.35854144575263902</v>
      </c>
      <c r="T3092" s="21">
        <v>0.43172402269180499</v>
      </c>
      <c r="U3092" s="21">
        <v>-1.2668628848629411E-2</v>
      </c>
      <c r="V3092" s="21">
        <v>0</v>
      </c>
      <c r="W3092" s="21">
        <v>29.105433250258514</v>
      </c>
      <c r="X3092" s="21">
        <v>0.78802063406904532</v>
      </c>
      <c r="Y3092" s="21">
        <v>-1.0000000000000009</v>
      </c>
      <c r="Z3092" s="21">
        <v>-1.0000000000000009</v>
      </c>
      <c r="AA3092" s="21">
        <v>31.048393743142238</v>
      </c>
      <c r="AB3092" s="21">
        <v>0.1865701234016689</v>
      </c>
      <c r="AC3092" s="21">
        <v>4.9143776932410031E-2</v>
      </c>
      <c r="AD3092" s="21">
        <v>-0.1989576953217064</v>
      </c>
      <c r="AE3092" s="21">
        <v>1.8378102506186269</v>
      </c>
      <c r="AF3092" s="21">
        <v>-1.0000000000000009</v>
      </c>
      <c r="AG3092" s="21">
        <v>-1.0000000000000009</v>
      </c>
      <c r="AH3092" s="21">
        <v>-1.0000000000000009</v>
      </c>
      <c r="AI3092" s="21">
        <v>2.1151967167747164E-2</v>
      </c>
      <c r="AJ3092" s="21">
        <v>0</v>
      </c>
      <c r="AK3092" s="21">
        <v>-9.1875225699878313E-2</v>
      </c>
      <c r="AL3092" s="21">
        <v>1.2053339575246652E-2</v>
      </c>
      <c r="AM3092" s="21">
        <v>8.2620956501946091E-2</v>
      </c>
      <c r="AN3092" s="21">
        <v>0.26043494852365789</v>
      </c>
      <c r="AO3092" s="21">
        <v>1.6061477840492606</v>
      </c>
      <c r="AP3092" s="21">
        <v>6.5711404109676792</v>
      </c>
      <c r="AQ3092" s="21">
        <v>32.103093750619607</v>
      </c>
      <c r="AR3092" s="21">
        <v>0.77759683959581449</v>
      </c>
      <c r="AS3092" s="21">
        <v>0.83798164240839768</v>
      </c>
      <c r="AT3092" s="21">
        <v>-1.0000000000000009</v>
      </c>
      <c r="AU3092" s="21">
        <v>-1.0000000000000009</v>
      </c>
      <c r="AV3092" s="21">
        <v>0.14569876004623594</v>
      </c>
      <c r="AW3092" s="21">
        <v>46.316755782287409</v>
      </c>
      <c r="AX3092" s="21">
        <v>46.739795125642345</v>
      </c>
      <c r="AY3092" s="21">
        <v>-0.10369039600552948</v>
      </c>
      <c r="AZ3092" s="21">
        <v>-34.754920282550437</v>
      </c>
      <c r="BA3092" s="26">
        <v>1387.4461008247877</v>
      </c>
    </row>
    <row r="3093" spans="1:100" x14ac:dyDescent="0.25">
      <c r="A3093">
        <v>6473</v>
      </c>
      <c r="B3093" t="s">
        <v>3336</v>
      </c>
      <c r="C3093" s="26">
        <v>3</v>
      </c>
      <c r="D3093" s="21">
        <v>5.4456360265209671</v>
      </c>
      <c r="E3093" s="21">
        <v>0.85530857723865261</v>
      </c>
      <c r="F3093" s="21">
        <v>-0.46733014868215694</v>
      </c>
      <c r="G3093" s="21">
        <v>-0.25905282997028567</v>
      </c>
      <c r="H3093" s="21">
        <v>-4.7030056897537267E-2</v>
      </c>
      <c r="I3093" s="21">
        <v>0</v>
      </c>
      <c r="J3093" s="21">
        <v>-2.8218034138522379</v>
      </c>
      <c r="K3093" s="21">
        <v>-4.7030056897537267E-2</v>
      </c>
      <c r="L3093" s="21">
        <v>-1.0000000000000011</v>
      </c>
      <c r="M3093" s="21">
        <v>-1.0000000000000011</v>
      </c>
      <c r="N3093" s="21">
        <v>-0.94060113795074529</v>
      </c>
      <c r="O3093" s="21">
        <v>2.3647797826984442</v>
      </c>
      <c r="P3093" s="21">
        <v>0.21504116930948175</v>
      </c>
      <c r="Q3093" s="21">
        <v>1.0482405097856839</v>
      </c>
      <c r="R3093" s="21">
        <v>0.34610572361458503</v>
      </c>
      <c r="S3093" s="21">
        <v>0.33333333333333387</v>
      </c>
      <c r="T3093" s="21">
        <v>3.5157698387738037E-2</v>
      </c>
      <c r="U3093" s="21">
        <v>-0.2455498173374154</v>
      </c>
      <c r="V3093" s="21">
        <v>5.9950736409956872E-3</v>
      </c>
      <c r="W3093" s="21">
        <v>7.0386537968875711</v>
      </c>
      <c r="X3093" s="21">
        <v>-0.83230678776251066</v>
      </c>
      <c r="Y3093" s="21">
        <v>-1.0000000000000011</v>
      </c>
      <c r="Z3093" s="21">
        <v>-1.0000000000000011</v>
      </c>
      <c r="AA3093" s="21">
        <v>31.035589727500987</v>
      </c>
      <c r="AB3093" s="21">
        <v>0.32752102822323548</v>
      </c>
      <c r="AC3093" s="21">
        <v>0.15916309755409622</v>
      </c>
      <c r="AD3093" s="21">
        <v>-1.3667521637355195E-2</v>
      </c>
      <c r="AE3093" s="21">
        <v>23.650830206998819</v>
      </c>
      <c r="AF3093" s="21">
        <v>-1.0000000000000011</v>
      </c>
      <c r="AG3093" s="21">
        <v>-1.0000000000000011</v>
      </c>
      <c r="AH3093" s="21">
        <v>-1.0000000000000011</v>
      </c>
      <c r="AI3093" s="21">
        <v>0</v>
      </c>
      <c r="AJ3093" s="21">
        <v>5.9950736409956872E-3</v>
      </c>
      <c r="AK3093" s="21">
        <v>2.0028343313537023E-2</v>
      </c>
      <c r="AL3093" s="21">
        <v>-2.953590626630985E-2</v>
      </c>
      <c r="AM3093" s="21">
        <v>-0.11915543868766916</v>
      </c>
      <c r="AN3093" s="21">
        <v>8.4554401133637561E-2</v>
      </c>
      <c r="AO3093" s="21">
        <v>-2.8787442506240426</v>
      </c>
      <c r="AP3093" s="21">
        <v>1.9661804970093915</v>
      </c>
      <c r="AQ3093" s="21">
        <v>4.2168503830353377</v>
      </c>
      <c r="AR3093" s="21">
        <v>0.12893628802465212</v>
      </c>
      <c r="AS3093" s="21">
        <v>-0.87933684466004802</v>
      </c>
      <c r="AT3093" s="21">
        <v>-1.0000000000000011</v>
      </c>
      <c r="AU3093" s="21">
        <v>-1.0000000000000011</v>
      </c>
      <c r="AV3093" s="21">
        <v>8.7052893644299384E-2</v>
      </c>
      <c r="AW3093" s="21">
        <v>35.366550007208836</v>
      </c>
      <c r="AX3093" s="21">
        <v>35.966057371308402</v>
      </c>
      <c r="AY3093" s="21">
        <v>-8.7122540206676952E-2</v>
      </c>
      <c r="AZ3093" s="21">
        <v>-36.015552454771758</v>
      </c>
      <c r="BA3093" s="26">
        <v>1286.2960496494168</v>
      </c>
    </row>
    <row r="3094" spans="1:100" x14ac:dyDescent="0.25">
      <c r="A3094">
        <v>6474</v>
      </c>
      <c r="B3094" t="s">
        <v>3337</v>
      </c>
      <c r="C3094" s="26">
        <v>3</v>
      </c>
      <c r="D3094" s="21">
        <v>5.3672135725767394</v>
      </c>
      <c r="E3094" s="21">
        <v>2.0215194291881039E-2</v>
      </c>
      <c r="F3094" s="21">
        <v>-4.4671202718076362E-2</v>
      </c>
      <c r="G3094" s="21">
        <v>-2.6158262883996718E-2</v>
      </c>
      <c r="H3094" s="21">
        <v>-0.14425404019468921</v>
      </c>
      <c r="I3094" s="21">
        <v>0</v>
      </c>
      <c r="J3094" s="21">
        <v>-8.6552424116813516</v>
      </c>
      <c r="K3094" s="21">
        <v>-0.14425404019468921</v>
      </c>
      <c r="L3094" s="21">
        <v>-0.99999999999999922</v>
      </c>
      <c r="M3094" s="21">
        <v>-0.99999999999999922</v>
      </c>
      <c r="N3094" s="21">
        <v>-2.8850808038937839</v>
      </c>
      <c r="O3094" s="21">
        <v>-3.3141871019886047</v>
      </c>
      <c r="P3094" s="21">
        <v>0.58032850174586659</v>
      </c>
      <c r="Q3094" s="21">
        <v>-1.9183620263269736</v>
      </c>
      <c r="R3094" s="21">
        <v>-0.65916502854915904</v>
      </c>
      <c r="S3094" s="21">
        <v>0.33333333333333315</v>
      </c>
      <c r="T3094" s="21">
        <v>0.22494349592069168</v>
      </c>
      <c r="U3094" s="21">
        <v>2.2021837799266284E-3</v>
      </c>
      <c r="V3094" s="21">
        <v>0</v>
      </c>
      <c r="W3094" s="21">
        <v>28.189322129145634</v>
      </c>
      <c r="X3094" s="21">
        <v>0.71431185249813878</v>
      </c>
      <c r="Y3094" s="21">
        <v>-0.99999999999999922</v>
      </c>
      <c r="Z3094" s="21">
        <v>-0.99999999999999922</v>
      </c>
      <c r="AA3094" s="21">
        <v>66.237871832316074</v>
      </c>
      <c r="AB3094" s="21">
        <v>0.48543678776098703</v>
      </c>
      <c r="AC3094" s="21">
        <v>0.25097847284094887</v>
      </c>
      <c r="AD3094" s="21">
        <v>3.7739034032457444E-2</v>
      </c>
      <c r="AE3094" s="21">
        <v>38.70771473171969</v>
      </c>
      <c r="AF3094" s="21">
        <v>-0.99999999999999922</v>
      </c>
      <c r="AG3094" s="21">
        <v>-0.99999999999999922</v>
      </c>
      <c r="AH3094" s="21">
        <v>-0.99999999999999922</v>
      </c>
      <c r="AI3094" s="21">
        <v>7.4820412960855565E-2</v>
      </c>
      <c r="AJ3094" s="21">
        <v>0</v>
      </c>
      <c r="AK3094" s="21">
        <v>9.2718440937844065E-2</v>
      </c>
      <c r="AL3094" s="21">
        <v>-0.19510319410455212</v>
      </c>
      <c r="AM3094" s="21">
        <v>-5.6752302224456919E-3</v>
      </c>
      <c r="AN3094" s="21">
        <v>0.24842995368141213</v>
      </c>
      <c r="AO3094" s="21">
        <v>0.32171144912807764</v>
      </c>
      <c r="AP3094" s="21">
        <v>5.2352328715125402</v>
      </c>
      <c r="AQ3094" s="21">
        <v>19.534079717464277</v>
      </c>
      <c r="AR3094" s="21">
        <v>0.56047901303395131</v>
      </c>
      <c r="AS3094" s="21">
        <v>0.5700578123034501</v>
      </c>
      <c r="AT3094" s="21">
        <v>-0.99999999999999922</v>
      </c>
      <c r="AU3094" s="21">
        <v>-0.99999999999999922</v>
      </c>
      <c r="AV3094" s="21">
        <v>-0.6853232914331564</v>
      </c>
      <c r="AW3094" s="21">
        <v>68.158917601840074</v>
      </c>
      <c r="AX3094" s="21">
        <v>69.655325861057179</v>
      </c>
      <c r="AY3094" s="21">
        <v>-1.5470835093684342E-2</v>
      </c>
      <c r="AZ3094" s="21">
        <v>-21.412511585614059</v>
      </c>
      <c r="BA3094" s="26">
        <v>1375.2935366088152</v>
      </c>
    </row>
    <row r="3095" spans="1:100" x14ac:dyDescent="0.25">
      <c r="A3095">
        <v>6476</v>
      </c>
      <c r="B3095" t="s">
        <v>3338</v>
      </c>
      <c r="C3095" s="26">
        <v>3</v>
      </c>
      <c r="D3095" s="21">
        <v>4.8006734922833196</v>
      </c>
      <c r="E3095" s="21">
        <v>-6.5630474503354424E-3</v>
      </c>
      <c r="F3095" s="21">
        <v>0.34038164806117155</v>
      </c>
      <c r="G3095" s="21">
        <v>0.34038164806117155</v>
      </c>
      <c r="H3095" s="21">
        <v>-0.11601009472385411</v>
      </c>
      <c r="I3095" s="21">
        <v>0</v>
      </c>
      <c r="J3095" s="21">
        <v>-6.9606056834312442</v>
      </c>
      <c r="K3095" s="21">
        <v>-0.11601009472385411</v>
      </c>
      <c r="L3095" s="21">
        <v>-1.0000000000000002</v>
      </c>
      <c r="M3095" s="21">
        <v>-1.0000000000000002</v>
      </c>
      <c r="N3095" s="21">
        <v>-2.3202018944770821</v>
      </c>
      <c r="O3095" s="21">
        <v>-1.8195505430867569</v>
      </c>
      <c r="P3095" s="21">
        <v>-8.8273311990007958E-2</v>
      </c>
      <c r="Q3095" s="21">
        <v>1.191396604974823</v>
      </c>
      <c r="R3095" s="21">
        <v>0.38128729025488822</v>
      </c>
      <c r="S3095" s="21">
        <v>0.33333333333333343</v>
      </c>
      <c r="T3095" s="21">
        <v>0.44696060358488121</v>
      </c>
      <c r="U3095" s="21">
        <v>0.34134083310339847</v>
      </c>
      <c r="V3095" s="21">
        <v>-1.7764966168702698E-2</v>
      </c>
      <c r="W3095" s="21">
        <v>48.795195943070574</v>
      </c>
      <c r="X3095" s="21">
        <v>2.2684838350693495</v>
      </c>
      <c r="Y3095" s="21">
        <v>-1.0000000000000002</v>
      </c>
      <c r="Z3095" s="21">
        <v>-1.0000000000000002</v>
      </c>
      <c r="AA3095" s="21">
        <v>67.794218609090422</v>
      </c>
      <c r="AB3095" s="21">
        <v>9.7036198151387365E-2</v>
      </c>
      <c r="AC3095" s="21">
        <v>0.29021571201316831</v>
      </c>
      <c r="AD3095" s="21">
        <v>-1.4897202649256281E-2</v>
      </c>
      <c r="AE3095" s="21">
        <v>18.617735375764976</v>
      </c>
      <c r="AF3095" s="21">
        <v>-1.0000000000000002</v>
      </c>
      <c r="AG3095" s="21">
        <v>-1.0000000000000002</v>
      </c>
      <c r="AH3095" s="21">
        <v>-1.0000000000000002</v>
      </c>
      <c r="AI3095" s="21">
        <v>-6.5562289678989735E-3</v>
      </c>
      <c r="AJ3095" s="21">
        <v>-1.7764966168702698E-2</v>
      </c>
      <c r="AK3095" s="21">
        <v>9.5790339512816722E-2</v>
      </c>
      <c r="AL3095" s="21">
        <v>0.13818512363809674</v>
      </c>
      <c r="AM3095" s="21">
        <v>9.3698513769096478E-2</v>
      </c>
      <c r="AN3095" s="21">
        <v>0.31507692441709489</v>
      </c>
      <c r="AO3095" s="21">
        <v>2.8214145417914955</v>
      </c>
      <c r="AP3095" s="21">
        <v>8.5678487286178555</v>
      </c>
      <c r="AQ3095" s="21">
        <v>41.834590259639342</v>
      </c>
      <c r="AR3095" s="21">
        <v>1.1038698038529102</v>
      </c>
      <c r="AS3095" s="21">
        <v>2.1524737403454961</v>
      </c>
      <c r="AT3095" s="21">
        <v>-1.0000000000000002</v>
      </c>
      <c r="AU3095" s="21">
        <v>-1.0000000000000002</v>
      </c>
      <c r="AV3095" s="21">
        <v>0.72166893831605949</v>
      </c>
      <c r="AW3095" s="21">
        <v>74.542516794621534</v>
      </c>
      <c r="AX3095" s="21">
        <v>72.634895598393257</v>
      </c>
      <c r="AY3095" s="21">
        <v>9.202011332398316E-2</v>
      </c>
      <c r="AZ3095" s="21">
        <v>9.2061978032595349</v>
      </c>
      <c r="BA3095" s="26">
        <v>1380.9084642093414</v>
      </c>
    </row>
    <row r="3096" spans="1:100" x14ac:dyDescent="0.25">
      <c r="A3096">
        <v>6479</v>
      </c>
      <c r="B3096" t="s">
        <v>3339</v>
      </c>
      <c r="C3096" s="26">
        <v>1</v>
      </c>
      <c r="D3096" s="21">
        <v>3.6780808625294901</v>
      </c>
      <c r="E3096" s="21">
        <v>2.1757476414710399E-2</v>
      </c>
      <c r="F3096" s="21">
        <v>5.7515663270048999E-2</v>
      </c>
      <c r="G3096" s="21">
        <v>6.3638324821297304E-2</v>
      </c>
      <c r="H3096" s="21">
        <v>4.4731895715573101E-2</v>
      </c>
      <c r="I3096" s="21">
        <v>0</v>
      </c>
      <c r="J3096" s="21">
        <v>2.6839137429343798</v>
      </c>
      <c r="K3096" s="21">
        <v>4.4731895715573101E-2</v>
      </c>
      <c r="L3096" s="21">
        <v>-1</v>
      </c>
      <c r="M3096" s="21">
        <v>-1</v>
      </c>
      <c r="N3096" s="21">
        <v>0.894637914311463</v>
      </c>
      <c r="O3096" s="21">
        <v>6.42563293028517</v>
      </c>
      <c r="P3096" s="21">
        <v>8.4867148022695807E-2</v>
      </c>
      <c r="Q3096" s="21">
        <v>0.153507344323627</v>
      </c>
      <c r="R3096" s="21">
        <v>5.0277871893111802E-2</v>
      </c>
      <c r="S3096" s="21">
        <v>0.32916601326620298</v>
      </c>
      <c r="T3096" s="21">
        <v>0.23975694309620599</v>
      </c>
      <c r="U3096" s="21">
        <v>4.00147922229208E-2</v>
      </c>
      <c r="V3096" s="21">
        <v>-3.2092616958779002E-3</v>
      </c>
      <c r="W3096" s="21">
        <v>22.4398636469551</v>
      </c>
      <c r="X3096" s="21">
        <v>0.57887640222380699</v>
      </c>
      <c r="Y3096" s="21">
        <v>-1</v>
      </c>
      <c r="Z3096" s="21">
        <v>-1</v>
      </c>
      <c r="AA3096" s="21">
        <v>33.0321732872819</v>
      </c>
      <c r="AB3096" s="21">
        <v>0.100272451404467</v>
      </c>
      <c r="AC3096" s="21">
        <v>4.1627991656747201E-2</v>
      </c>
      <c r="AD3096" s="21">
        <v>6.8940192307458195E-2</v>
      </c>
      <c r="AE3096" s="21">
        <v>10.542031768433599</v>
      </c>
      <c r="AF3096" s="21">
        <v>-1</v>
      </c>
      <c r="AG3096" s="21">
        <v>-1</v>
      </c>
      <c r="AH3096" s="21">
        <v>-1</v>
      </c>
      <c r="AI3096" s="21">
        <v>-6.4806894010443399E-4</v>
      </c>
      <c r="AJ3096" s="21">
        <v>-3.2092616958779002E-3</v>
      </c>
      <c r="AK3096" s="21">
        <v>0.108545496552842</v>
      </c>
      <c r="AL3096" s="21">
        <v>6.3541779719447203E-2</v>
      </c>
      <c r="AM3096" s="21">
        <v>0.14516971361987499</v>
      </c>
      <c r="AN3096" s="21">
        <v>6.2411759814733403E-2</v>
      </c>
      <c r="AO3096" s="21">
        <v>4.1719703232610899</v>
      </c>
      <c r="AP3096" s="21">
        <v>1.87800289396557</v>
      </c>
      <c r="AQ3096" s="21">
        <v>25.123777389889501</v>
      </c>
      <c r="AR3096" s="21">
        <v>0.60572848688945202</v>
      </c>
      <c r="AS3096" s="21">
        <v>0.62360829793938</v>
      </c>
      <c r="AT3096" s="21">
        <v>-1</v>
      </c>
      <c r="AU3096" s="21">
        <v>-1</v>
      </c>
      <c r="AV3096" s="21">
        <v>0.113916196714409</v>
      </c>
      <c r="AW3096" s="21">
        <v>41.335809111532598</v>
      </c>
      <c r="AX3096" s="21">
        <v>41.001921563142801</v>
      </c>
      <c r="AY3096" s="21">
        <v>9.6368259759583505E-2</v>
      </c>
      <c r="AZ3096" s="21">
        <v>-14.145392237927799</v>
      </c>
      <c r="BA3096" s="26">
        <v>1350</v>
      </c>
    </row>
    <row r="3097" spans="1:100" x14ac:dyDescent="0.25">
      <c r="A3097">
        <v>6480</v>
      </c>
      <c r="B3097" t="s">
        <v>3340</v>
      </c>
      <c r="C3097" s="26">
        <v>1</v>
      </c>
      <c r="D3097" s="21">
        <v>3.6780808625294901</v>
      </c>
      <c r="E3097" s="21">
        <v>2.1757476414710399E-2</v>
      </c>
      <c r="F3097" s="21">
        <v>5.7515663270048999E-2</v>
      </c>
      <c r="G3097" s="21">
        <v>6.3638324821297304E-2</v>
      </c>
      <c r="H3097" s="21">
        <v>4.4731895715573101E-2</v>
      </c>
      <c r="I3097" s="21">
        <v>0</v>
      </c>
      <c r="J3097" s="21">
        <v>2.6839137429343798</v>
      </c>
      <c r="K3097" s="21">
        <v>4.4731895715573101E-2</v>
      </c>
      <c r="L3097" s="21">
        <v>-1</v>
      </c>
      <c r="M3097" s="21">
        <v>-1</v>
      </c>
      <c r="N3097" s="21">
        <v>0.894637914311463</v>
      </c>
      <c r="O3097" s="21">
        <v>6.42563293028517</v>
      </c>
      <c r="P3097" s="21">
        <v>8.4867148022695807E-2</v>
      </c>
      <c r="Q3097" s="21">
        <v>0.153507344323627</v>
      </c>
      <c r="R3097" s="21">
        <v>5.0277871893111802E-2</v>
      </c>
      <c r="S3097" s="21">
        <v>0.32916601326620298</v>
      </c>
      <c r="T3097" s="21">
        <v>0.23975694309620599</v>
      </c>
      <c r="U3097" s="21">
        <v>4.00147922229208E-2</v>
      </c>
      <c r="V3097" s="21">
        <v>-3.2092616958779002E-3</v>
      </c>
      <c r="W3097" s="21">
        <v>22.4398636469551</v>
      </c>
      <c r="X3097" s="21">
        <v>0.57887640222380699</v>
      </c>
      <c r="Y3097" s="21">
        <v>-1</v>
      </c>
      <c r="Z3097" s="21">
        <v>-1</v>
      </c>
      <c r="AA3097" s="21">
        <v>33.0321732872819</v>
      </c>
      <c r="AB3097" s="21">
        <v>0.100272451404467</v>
      </c>
      <c r="AC3097" s="21">
        <v>4.1627991656747201E-2</v>
      </c>
      <c r="AD3097" s="21">
        <v>6.8940192307458195E-2</v>
      </c>
      <c r="AE3097" s="21">
        <v>10.542031768433599</v>
      </c>
      <c r="AF3097" s="21">
        <v>-1</v>
      </c>
      <c r="AG3097" s="21">
        <v>-1</v>
      </c>
      <c r="AH3097" s="21">
        <v>-1</v>
      </c>
      <c r="AI3097" s="21">
        <v>-6.4806894010443399E-4</v>
      </c>
      <c r="AJ3097" s="21">
        <v>-3.2092616958779002E-3</v>
      </c>
      <c r="AK3097" s="21">
        <v>0.108545496552842</v>
      </c>
      <c r="AL3097" s="21">
        <v>6.3541779719447203E-2</v>
      </c>
      <c r="AM3097" s="21">
        <v>0.14516971361987499</v>
      </c>
      <c r="AN3097" s="21">
        <v>6.2411759814733403E-2</v>
      </c>
      <c r="AO3097" s="21">
        <v>4.1719703232610899</v>
      </c>
      <c r="AP3097" s="21">
        <v>1.87800289396557</v>
      </c>
      <c r="AQ3097" s="21">
        <v>25.123777389889501</v>
      </c>
      <c r="AR3097" s="21">
        <v>0.60572848688945202</v>
      </c>
      <c r="AS3097" s="21">
        <v>0.62360829793938</v>
      </c>
      <c r="AT3097" s="21">
        <v>-1</v>
      </c>
      <c r="AU3097" s="21">
        <v>-1</v>
      </c>
      <c r="AV3097" s="21">
        <v>0.113916196714409</v>
      </c>
      <c r="AW3097" s="21">
        <v>41.335809111532598</v>
      </c>
      <c r="AX3097" s="21">
        <v>41.001921563142801</v>
      </c>
      <c r="AY3097" s="21">
        <v>9.6368259759583505E-2</v>
      </c>
      <c r="AZ3097" s="21">
        <v>-14.145392237927799</v>
      </c>
      <c r="BA3097" s="26">
        <v>1350</v>
      </c>
    </row>
    <row r="3098" spans="1:100" x14ac:dyDescent="0.25">
      <c r="A3098">
        <v>6481</v>
      </c>
      <c r="B3098" t="s">
        <v>1208</v>
      </c>
      <c r="C3098" s="26">
        <v>3</v>
      </c>
      <c r="D3098" s="21">
        <v>5.1677675025660719</v>
      </c>
      <c r="E3098" s="21">
        <v>-0.1148618092885752</v>
      </c>
      <c r="F3098" s="21">
        <v>0.71558213028621476</v>
      </c>
      <c r="G3098" s="21">
        <v>0.67506190479274764</v>
      </c>
      <c r="H3098" s="21">
        <v>-0.28502470198420321</v>
      </c>
      <c r="I3098" s="21">
        <v>0</v>
      </c>
      <c r="J3098" s="21">
        <v>-17.101482119052189</v>
      </c>
      <c r="K3098" s="21">
        <v>-0.28502470198420321</v>
      </c>
      <c r="L3098" s="21">
        <v>-0.99999999999999978</v>
      </c>
      <c r="M3098" s="21">
        <v>-0.99999999999999978</v>
      </c>
      <c r="N3098" s="21">
        <v>-5.7004940396840649</v>
      </c>
      <c r="O3098" s="21">
        <v>-11.258652711693371</v>
      </c>
      <c r="P3098" s="21">
        <v>0.26526694254036326</v>
      </c>
      <c r="Q3098" s="21">
        <v>1.8675287062512047</v>
      </c>
      <c r="R3098" s="21">
        <v>0.5910099275149977</v>
      </c>
      <c r="S3098" s="21">
        <v>0.33396336449927772</v>
      </c>
      <c r="T3098" s="21">
        <v>0.41213439165696825</v>
      </c>
      <c r="U3098" s="21">
        <v>4.6919635323821519E-2</v>
      </c>
      <c r="V3098" s="21">
        <v>-1.0313947299070703E-2</v>
      </c>
      <c r="W3098" s="21">
        <v>42.709125846608003</v>
      </c>
      <c r="X3098" s="21">
        <v>1.2326930406468937</v>
      </c>
      <c r="Y3098" s="21">
        <v>-0.99999999999999978</v>
      </c>
      <c r="Z3098" s="21">
        <v>-0.99999999999999978</v>
      </c>
      <c r="AA3098" s="21">
        <v>44.733555585849565</v>
      </c>
      <c r="AB3098" s="21">
        <v>-4.977579283484268E-2</v>
      </c>
      <c r="AC3098" s="21">
        <v>-0.14006194608153485</v>
      </c>
      <c r="AD3098" s="21">
        <v>0.21850613515090925</v>
      </c>
      <c r="AE3098" s="21">
        <v>1.4334198117265777</v>
      </c>
      <c r="AF3098" s="21">
        <v>-0.99999999999999978</v>
      </c>
      <c r="AG3098" s="21">
        <v>-0.99999999999999978</v>
      </c>
      <c r="AH3098" s="21">
        <v>-0.99999999999999978</v>
      </c>
      <c r="AI3098" s="21">
        <v>2.7316169743832264E-2</v>
      </c>
      <c r="AJ3098" s="21">
        <v>-1.0313947299070703E-2</v>
      </c>
      <c r="AK3098" s="21">
        <v>0.13334463182234035</v>
      </c>
      <c r="AL3098" s="21">
        <v>0.21285786954478272</v>
      </c>
      <c r="AM3098" s="21">
        <v>0.31995355157125122</v>
      </c>
      <c r="AN3098" s="21">
        <v>0.32835687674588121</v>
      </c>
      <c r="AO3098" s="21">
        <v>8.665561948392984</v>
      </c>
      <c r="AP3098" s="21">
        <v>9.2732112663709447</v>
      </c>
      <c r="AQ3098" s="21">
        <v>25.607643727555796</v>
      </c>
      <c r="AR3098" s="21">
        <v>0.78270344418099702</v>
      </c>
      <c r="AS3098" s="21">
        <v>0.94766833866269007</v>
      </c>
      <c r="AT3098" s="21">
        <v>-0.99999999999999978</v>
      </c>
      <c r="AU3098" s="21">
        <v>-0.99999999999999978</v>
      </c>
      <c r="AV3098" s="21">
        <v>1.2660718323077453</v>
      </c>
      <c r="AW3098" s="21">
        <v>42.748114140527164</v>
      </c>
      <c r="AX3098" s="21">
        <v>42.263042805496731</v>
      </c>
      <c r="AY3098" s="21">
        <v>8.4950632079251256E-2</v>
      </c>
      <c r="AZ3098" s="21">
        <v>-13.429891863714923</v>
      </c>
      <c r="BA3098" s="26">
        <v>1403.9181217059177</v>
      </c>
    </row>
    <row r="3099" spans="1:100" x14ac:dyDescent="0.25">
      <c r="A3099">
        <v>6482</v>
      </c>
      <c r="B3099" t="s">
        <v>1513</v>
      </c>
      <c r="C3099" s="26">
        <v>3</v>
      </c>
      <c r="D3099" s="21">
        <v>3.5221731181031872</v>
      </c>
      <c r="E3099" s="21">
        <v>1.752055918806587E-3</v>
      </c>
      <c r="F3099" s="21">
        <v>0.1755454153599029</v>
      </c>
      <c r="G3099" s="21">
        <v>0.1755454153599029</v>
      </c>
      <c r="H3099" s="21">
        <v>3.3589912484213079E-2</v>
      </c>
      <c r="I3099" s="21">
        <v>0</v>
      </c>
      <c r="J3099" s="21">
        <v>2.0153947490527839</v>
      </c>
      <c r="K3099" s="21">
        <v>3.3589912484213079E-2</v>
      </c>
      <c r="L3099" s="21">
        <v>-0.99999999999999944</v>
      </c>
      <c r="M3099" s="21">
        <v>-0.99999999999999944</v>
      </c>
      <c r="N3099" s="21">
        <v>0.67179824968426116</v>
      </c>
      <c r="O3099" s="21">
        <v>5.7131132825158728</v>
      </c>
      <c r="P3099" s="21">
        <v>1.218083279546966</v>
      </c>
      <c r="Q3099" s="21">
        <v>6.3328899641207373E-2</v>
      </c>
      <c r="R3099" s="21">
        <v>0.16184894365373076</v>
      </c>
      <c r="S3099" s="21">
        <v>0.33333333333333337</v>
      </c>
      <c r="T3099" s="21">
        <v>0.1022322024562398</v>
      </c>
      <c r="U3099" s="21">
        <v>4.0243869699514961E-2</v>
      </c>
      <c r="V3099" s="21">
        <v>0</v>
      </c>
      <c r="W3099" s="21">
        <v>17.68877972019499</v>
      </c>
      <c r="X3099" s="21">
        <v>0.33184997122632648</v>
      </c>
      <c r="Y3099" s="21">
        <v>-0.99999999999999944</v>
      </c>
      <c r="Z3099" s="21">
        <v>-0.99999999999999944</v>
      </c>
      <c r="AA3099" s="21">
        <v>34.712188408097091</v>
      </c>
      <c r="AB3099" s="21">
        <v>6.7088119148421541E-2</v>
      </c>
      <c r="AC3099" s="21">
        <v>0.10850603287260401</v>
      </c>
      <c r="AD3099" s="21">
        <v>0.16163704286394182</v>
      </c>
      <c r="AE3099" s="21">
        <v>16.861559744248375</v>
      </c>
      <c r="AF3099" s="21">
        <v>-0.99999999999999944</v>
      </c>
      <c r="AG3099" s="21">
        <v>-0.99999999999999944</v>
      </c>
      <c r="AH3099" s="21">
        <v>-0.99999999999999944</v>
      </c>
      <c r="AI3099" s="21">
        <v>0</v>
      </c>
      <c r="AJ3099" s="21">
        <v>0</v>
      </c>
      <c r="AK3099" s="21">
        <v>0.54062211433564866</v>
      </c>
      <c r="AL3099" s="21">
        <v>0.19996548621383242</v>
      </c>
      <c r="AM3099" s="21">
        <v>6.5118086514424162E-2</v>
      </c>
      <c r="AN3099" s="21">
        <v>0.13077982129507906</v>
      </c>
      <c r="AO3099" s="21">
        <v>4.3310627345388477</v>
      </c>
      <c r="AP3099" s="21">
        <v>4.2693229634461369</v>
      </c>
      <c r="AQ3099" s="21">
        <v>19.704174469247786</v>
      </c>
      <c r="AR3099" s="21">
        <v>0.47580940548908773</v>
      </c>
      <c r="AS3099" s="21">
        <v>0.36543988371053948</v>
      </c>
      <c r="AT3099" s="21">
        <v>-0.99999999999999944</v>
      </c>
      <c r="AU3099" s="21">
        <v>-0.99999999999999944</v>
      </c>
      <c r="AV3099" s="21">
        <v>0.33739435901363368</v>
      </c>
      <c r="AW3099" s="21">
        <v>44.694624654059105</v>
      </c>
      <c r="AX3099" s="21">
        <v>44.694624654059105</v>
      </c>
      <c r="AY3099" s="21">
        <v>0.20036534452083454</v>
      </c>
      <c r="AZ3099" s="21">
        <v>10.881457472327057</v>
      </c>
      <c r="BA3099" s="26">
        <v>1417.6367472946365</v>
      </c>
    </row>
    <row r="3100" spans="1:100" x14ac:dyDescent="0.25">
      <c r="A3100">
        <v>6483</v>
      </c>
      <c r="B3100" t="s">
        <v>3341</v>
      </c>
      <c r="C3100" s="26">
        <v>1</v>
      </c>
      <c r="D3100" s="21">
        <v>3.6780808625294901</v>
      </c>
      <c r="E3100" s="21">
        <v>2.1757476414710399E-2</v>
      </c>
      <c r="F3100" s="21">
        <v>5.7515663270048999E-2</v>
      </c>
      <c r="G3100" s="21">
        <v>6.3638324821297304E-2</v>
      </c>
      <c r="H3100" s="21">
        <v>4.4731895715573101E-2</v>
      </c>
      <c r="I3100" s="21">
        <v>0</v>
      </c>
      <c r="J3100" s="21">
        <v>2.6839137429343798</v>
      </c>
      <c r="K3100" s="21">
        <v>4.4731895715573101E-2</v>
      </c>
      <c r="L3100" s="21">
        <v>-1</v>
      </c>
      <c r="M3100" s="21">
        <v>-1</v>
      </c>
      <c r="N3100" s="21">
        <v>0.894637914311463</v>
      </c>
      <c r="O3100" s="21">
        <v>6.42563293028517</v>
      </c>
      <c r="P3100" s="21">
        <v>8.4867148022695807E-2</v>
      </c>
      <c r="Q3100" s="21">
        <v>0.153507344323627</v>
      </c>
      <c r="R3100" s="21">
        <v>5.0277871893111802E-2</v>
      </c>
      <c r="S3100" s="21">
        <v>0.32916601326620298</v>
      </c>
      <c r="T3100" s="21">
        <v>0.23975694309620599</v>
      </c>
      <c r="U3100" s="21">
        <v>4.00147922229208E-2</v>
      </c>
      <c r="V3100" s="21">
        <v>-3.2092616958779002E-3</v>
      </c>
      <c r="W3100" s="21">
        <v>22.4398636469551</v>
      </c>
      <c r="X3100" s="21">
        <v>0.57887640222380699</v>
      </c>
      <c r="Y3100" s="21">
        <v>-1</v>
      </c>
      <c r="Z3100" s="21">
        <v>-1</v>
      </c>
      <c r="AA3100" s="21">
        <v>33.0321732872819</v>
      </c>
      <c r="AB3100" s="21">
        <v>0.100272451404467</v>
      </c>
      <c r="AC3100" s="21">
        <v>4.1627991656747201E-2</v>
      </c>
      <c r="AD3100" s="21">
        <v>6.8940192307458195E-2</v>
      </c>
      <c r="AE3100" s="21">
        <v>10.542031768433599</v>
      </c>
      <c r="AF3100" s="21">
        <v>-1</v>
      </c>
      <c r="AG3100" s="21">
        <v>-1</v>
      </c>
      <c r="AH3100" s="21">
        <v>-1</v>
      </c>
      <c r="AI3100" s="21">
        <v>-6.4806894010443399E-4</v>
      </c>
      <c r="AJ3100" s="21">
        <v>-3.2092616958779002E-3</v>
      </c>
      <c r="AK3100" s="21">
        <v>0.108545496552842</v>
      </c>
      <c r="AL3100" s="21">
        <v>6.3541779719447203E-2</v>
      </c>
      <c r="AM3100" s="21">
        <v>0.14516971361987499</v>
      </c>
      <c r="AN3100" s="21">
        <v>6.2411759814733403E-2</v>
      </c>
      <c r="AO3100" s="21">
        <v>4.1719703232610899</v>
      </c>
      <c r="AP3100" s="21">
        <v>1.87800289396557</v>
      </c>
      <c r="AQ3100" s="21">
        <v>25.123777389889501</v>
      </c>
      <c r="AR3100" s="21">
        <v>0.60572848688945202</v>
      </c>
      <c r="AS3100" s="21">
        <v>0.62360829793938</v>
      </c>
      <c r="AT3100" s="21">
        <v>-1</v>
      </c>
      <c r="AU3100" s="21">
        <v>-1</v>
      </c>
      <c r="AV3100" s="21">
        <v>0.113916196714409</v>
      </c>
      <c r="AW3100" s="21">
        <v>41.335809111532598</v>
      </c>
      <c r="AX3100" s="21">
        <v>41.001921563142801</v>
      </c>
      <c r="AY3100" s="21">
        <v>9.6368259759583505E-2</v>
      </c>
      <c r="AZ3100" s="21">
        <v>-14.145392237927799</v>
      </c>
      <c r="BA3100" s="26">
        <v>1350</v>
      </c>
    </row>
    <row r="3101" spans="1:100" x14ac:dyDescent="0.25">
      <c r="A3101">
        <v>6484</v>
      </c>
      <c r="B3101" t="s">
        <v>3342</v>
      </c>
      <c r="C3101" s="26">
        <v>3</v>
      </c>
      <c r="D3101" s="21">
        <v>3.6847175902485327</v>
      </c>
      <c r="E3101" s="21">
        <v>2.4146914844635449E-3</v>
      </c>
      <c r="F3101" s="21">
        <v>-1.2629191699409656</v>
      </c>
      <c r="G3101" s="21">
        <v>-1.2629191699409656</v>
      </c>
      <c r="H3101" s="21">
        <v>-9.4131293877516578E-2</v>
      </c>
      <c r="I3101" s="21">
        <v>0</v>
      </c>
      <c r="J3101" s="21">
        <v>-5.6478776326509923</v>
      </c>
      <c r="K3101" s="21">
        <v>-9.4131293877516578E-2</v>
      </c>
      <c r="L3101" s="21">
        <v>-0.99999999999999978</v>
      </c>
      <c r="M3101" s="21">
        <v>-0.99999999999999978</v>
      </c>
      <c r="N3101" s="21">
        <v>-1.8826258775503315</v>
      </c>
      <c r="O3101" s="21">
        <v>-3.2260792123434241</v>
      </c>
      <c r="P3101" s="21">
        <v>9.0814734658199725E-4</v>
      </c>
      <c r="Q3101" s="21">
        <v>-0.34931103610716091</v>
      </c>
      <c r="R3101" s="21">
        <v>-0.19737420214224066</v>
      </c>
      <c r="S3101" s="21">
        <v>0.33333333333333304</v>
      </c>
      <c r="T3101" s="21">
        <v>0.21089723741912056</v>
      </c>
      <c r="U3101" s="21">
        <v>5.2277008363825817E-2</v>
      </c>
      <c r="V3101" s="21">
        <v>-2.2920663043833313E-2</v>
      </c>
      <c r="W3101" s="21">
        <v>26.70872839799851</v>
      </c>
      <c r="X3101" s="21">
        <v>0.58750982390806095</v>
      </c>
      <c r="Y3101" s="21">
        <v>-0.99999999999999978</v>
      </c>
      <c r="Z3101" s="21">
        <v>-0.99999999999999978</v>
      </c>
      <c r="AA3101" s="21">
        <v>52.6958478511986</v>
      </c>
      <c r="AB3101" s="21">
        <v>0.20529574592219316</v>
      </c>
      <c r="AC3101" s="21">
        <v>1.0350063804173033E-2</v>
      </c>
      <c r="AD3101" s="21">
        <v>0.30804406338048013</v>
      </c>
      <c r="AE3101" s="21">
        <v>26.184493655342305</v>
      </c>
      <c r="AF3101" s="21">
        <v>-0.99999999999999978</v>
      </c>
      <c r="AG3101" s="21">
        <v>-0.99999999999999978</v>
      </c>
      <c r="AH3101" s="21">
        <v>-0.99999999999999978</v>
      </c>
      <c r="AI3101" s="21">
        <v>-7.4174777672868952E-2</v>
      </c>
      <c r="AJ3101" s="21">
        <v>-2.2920663043833313E-2</v>
      </c>
      <c r="AK3101" s="21">
        <v>5.0267732419924688E-2</v>
      </c>
      <c r="AL3101" s="21">
        <v>0.12038313637977131</v>
      </c>
      <c r="AM3101" s="21">
        <v>-6.4702285297444428E-2</v>
      </c>
      <c r="AN3101" s="21">
        <v>0.12687489763841442</v>
      </c>
      <c r="AO3101" s="21">
        <v>-1.3662184703364872</v>
      </c>
      <c r="AP3101" s="21">
        <v>3.7737881228592189</v>
      </c>
      <c r="AQ3101" s="21">
        <v>21.060850765347517</v>
      </c>
      <c r="AR3101" s="21">
        <v>0.57358691607244627</v>
      </c>
      <c r="AS3101" s="21">
        <v>0.49337853003054455</v>
      </c>
      <c r="AT3101" s="21">
        <v>-0.99999999999999978</v>
      </c>
      <c r="AU3101" s="21">
        <v>-0.99999999999999978</v>
      </c>
      <c r="AV3101" s="21">
        <v>-1.4602933720832063</v>
      </c>
      <c r="AW3101" s="21">
        <v>53.24355676171438</v>
      </c>
      <c r="AX3101" s="21">
        <v>49.467994903873674</v>
      </c>
      <c r="AY3101" s="21">
        <v>9.5837189097559575E-2</v>
      </c>
      <c r="AZ3101" s="21">
        <v>-13.454779408231989</v>
      </c>
      <c r="BA3101" s="26">
        <v>1375.1164639657475</v>
      </c>
    </row>
    <row r="3102" spans="1:100" x14ac:dyDescent="0.25">
      <c r="A3102">
        <v>6485</v>
      </c>
      <c r="B3102" t="s">
        <v>3343</v>
      </c>
      <c r="C3102" s="26">
        <v>1</v>
      </c>
      <c r="D3102" s="21">
        <v>3.6780808625294901</v>
      </c>
      <c r="E3102" s="21">
        <v>2.1757476414710399E-2</v>
      </c>
      <c r="F3102" s="21">
        <v>5.7515663270048999E-2</v>
      </c>
      <c r="G3102" s="21">
        <v>6.3638324821297304E-2</v>
      </c>
      <c r="H3102" s="21">
        <v>4.4731895715573101E-2</v>
      </c>
      <c r="I3102" s="21">
        <v>0</v>
      </c>
      <c r="J3102" s="21">
        <v>2.6839137429343798</v>
      </c>
      <c r="K3102" s="21">
        <v>4.4731895715573101E-2</v>
      </c>
      <c r="L3102" s="21">
        <v>-1</v>
      </c>
      <c r="M3102" s="21">
        <v>-1</v>
      </c>
      <c r="N3102" s="21">
        <v>0.894637914311463</v>
      </c>
      <c r="O3102" s="21">
        <v>6.42563293028517</v>
      </c>
      <c r="P3102" s="21">
        <v>8.4867148022695807E-2</v>
      </c>
      <c r="Q3102" s="21">
        <v>0.153507344323627</v>
      </c>
      <c r="R3102" s="21">
        <v>5.0277871893111802E-2</v>
      </c>
      <c r="S3102" s="21">
        <v>0.32916601326620298</v>
      </c>
      <c r="T3102" s="21">
        <v>0.23975694309620599</v>
      </c>
      <c r="U3102" s="21">
        <v>4.00147922229208E-2</v>
      </c>
      <c r="V3102" s="21">
        <v>-3.2092616958779002E-3</v>
      </c>
      <c r="W3102" s="21">
        <v>22.4398636469551</v>
      </c>
      <c r="X3102" s="21">
        <v>0.57887640222380699</v>
      </c>
      <c r="Y3102" s="21">
        <v>-1</v>
      </c>
      <c r="Z3102" s="21">
        <v>-1</v>
      </c>
      <c r="AA3102" s="21">
        <v>33.0321732872819</v>
      </c>
      <c r="AB3102" s="21">
        <v>0.100272451404467</v>
      </c>
      <c r="AC3102" s="21">
        <v>4.1627991656747201E-2</v>
      </c>
      <c r="AD3102" s="21">
        <v>6.8940192307458195E-2</v>
      </c>
      <c r="AE3102" s="21">
        <v>10.542031768433599</v>
      </c>
      <c r="AF3102" s="21">
        <v>-1</v>
      </c>
      <c r="AG3102" s="21">
        <v>-1</v>
      </c>
      <c r="AH3102" s="21">
        <v>-1</v>
      </c>
      <c r="AI3102" s="21">
        <v>-6.4806894010443399E-4</v>
      </c>
      <c r="AJ3102" s="21">
        <v>-3.2092616958779002E-3</v>
      </c>
      <c r="AK3102" s="21">
        <v>0.108545496552842</v>
      </c>
      <c r="AL3102" s="21">
        <v>6.3541779719447203E-2</v>
      </c>
      <c r="AM3102" s="21">
        <v>0.14516971361987499</v>
      </c>
      <c r="AN3102" s="21">
        <v>6.2411759814733403E-2</v>
      </c>
      <c r="AO3102" s="21">
        <v>4.1719703232610899</v>
      </c>
      <c r="AP3102" s="21">
        <v>1.87800289396557</v>
      </c>
      <c r="AQ3102" s="21">
        <v>25.123777389889501</v>
      </c>
      <c r="AR3102" s="21">
        <v>0.60572848688945202</v>
      </c>
      <c r="AS3102" s="21">
        <v>0.62360829793938</v>
      </c>
      <c r="AT3102" s="21">
        <v>-1</v>
      </c>
      <c r="AU3102" s="21">
        <v>-1</v>
      </c>
      <c r="AV3102" s="21">
        <v>0.113916196714409</v>
      </c>
      <c r="AW3102" s="21">
        <v>41.335809111532598</v>
      </c>
      <c r="AX3102" s="21">
        <v>41.001921563142801</v>
      </c>
      <c r="AY3102" s="21">
        <v>9.6368259759583505E-2</v>
      </c>
      <c r="AZ3102" s="21">
        <v>-14.145392237927799</v>
      </c>
      <c r="BA3102" s="26">
        <v>1350</v>
      </c>
    </row>
    <row r="3103" spans="1:100" x14ac:dyDescent="0.25">
      <c r="A3103">
        <v>6487</v>
      </c>
      <c r="B3103" t="s">
        <v>3344</v>
      </c>
      <c r="C3103" s="26">
        <v>3</v>
      </c>
      <c r="D3103" s="21">
        <v>5.3310135396057872</v>
      </c>
      <c r="E3103" s="21">
        <v>-2.9830753917894439E-2</v>
      </c>
      <c r="F3103" s="21">
        <v>7.6540923926089771E-2</v>
      </c>
      <c r="G3103" s="21">
        <v>7.6540923926089771E-2</v>
      </c>
      <c r="H3103" s="21">
        <v>6.0495936969302236E-2</v>
      </c>
      <c r="I3103" s="21">
        <v>0</v>
      </c>
      <c r="J3103" s="21">
        <v>3.6297562181581329</v>
      </c>
      <c r="K3103" s="21">
        <v>6.0495936969302236E-2</v>
      </c>
      <c r="L3103" s="21">
        <v>-0.99999999999999867</v>
      </c>
      <c r="M3103" s="21">
        <v>-0.99999999999999867</v>
      </c>
      <c r="N3103" s="21">
        <v>1.209918739386046</v>
      </c>
      <c r="O3103" s="21">
        <v>9.0373106816900126</v>
      </c>
      <c r="P3103" s="21">
        <v>-1.87830583573192E-2</v>
      </c>
      <c r="Q3103" s="21">
        <v>3.6408285309630428</v>
      </c>
      <c r="R3103" s="21">
        <v>1.1361475700226502</v>
      </c>
      <c r="S3103" s="21">
        <v>0.33333333333333293</v>
      </c>
      <c r="T3103" s="21">
        <v>0.18673323656165203</v>
      </c>
      <c r="U3103" s="21">
        <v>0.11706977286924068</v>
      </c>
      <c r="V3103" s="21">
        <v>0</v>
      </c>
      <c r="W3103" s="21">
        <v>23.065616231796927</v>
      </c>
      <c r="X3103" s="21">
        <v>0.78106435942379737</v>
      </c>
      <c r="Y3103" s="21">
        <v>-0.99999999999999867</v>
      </c>
      <c r="Z3103" s="21">
        <v>-0.99999999999999867</v>
      </c>
      <c r="AA3103" s="21">
        <v>15.633365639003262</v>
      </c>
      <c r="AB3103" s="21">
        <v>-9.0009227775930484E-2</v>
      </c>
      <c r="AC3103" s="21">
        <v>8.5507587829767639E-2</v>
      </c>
      <c r="AD3103" s="21">
        <v>-0.16686632331016343</v>
      </c>
      <c r="AE3103" s="21">
        <v>-8.5683981628163117</v>
      </c>
      <c r="AF3103" s="21">
        <v>-0.99999999999999867</v>
      </c>
      <c r="AG3103" s="21">
        <v>-0.99999999999999867</v>
      </c>
      <c r="AH3103" s="21">
        <v>-0.99999999999999867</v>
      </c>
      <c r="AI3103" s="21">
        <v>-2.1442165709958032E-2</v>
      </c>
      <c r="AJ3103" s="21">
        <v>0</v>
      </c>
      <c r="AK3103" s="21">
        <v>0.2891870459441187</v>
      </c>
      <c r="AL3103" s="21">
        <v>0.15180732924148818</v>
      </c>
      <c r="AM3103" s="21">
        <v>-0.12578498903179877</v>
      </c>
      <c r="AN3103" s="21">
        <v>-0.19828385986960551</v>
      </c>
      <c r="AO3103" s="21">
        <v>-1.6986894960743755</v>
      </c>
      <c r="AP3103" s="21">
        <v>-4.1980598505326983</v>
      </c>
      <c r="AQ3103" s="21">
        <v>26.695372449955062</v>
      </c>
      <c r="AR3103" s="21">
        <v>0.63713634276422548</v>
      </c>
      <c r="AS3103" s="21">
        <v>0.84156029639309893</v>
      </c>
      <c r="AT3103" s="21">
        <v>-0.99999999999999867</v>
      </c>
      <c r="AU3103" s="21">
        <v>-0.99999999999999867</v>
      </c>
      <c r="AV3103" s="21">
        <v>1.2126884939487399</v>
      </c>
      <c r="AW3103" s="21">
        <v>20.472616470160592</v>
      </c>
      <c r="AX3103" s="21">
        <v>20.043773155961425</v>
      </c>
      <c r="AY3103" s="21">
        <v>-2.9299370865035538E-2</v>
      </c>
      <c r="AZ3103" s="21">
        <v>-34.924412884252476</v>
      </c>
      <c r="BA3103" s="26">
        <v>1307.0041341334731</v>
      </c>
    </row>
    <row r="3104" spans="1:100" x14ac:dyDescent="0.25">
      <c r="A3104">
        <v>6488</v>
      </c>
      <c r="B3104" t="s">
        <v>1324</v>
      </c>
      <c r="C3104" s="26">
        <v>3</v>
      </c>
      <c r="D3104" s="21">
        <v>5.1083644428032482</v>
      </c>
      <c r="E3104" s="21">
        <v>0</v>
      </c>
      <c r="F3104" s="21">
        <v>-0.33764875204461775</v>
      </c>
      <c r="G3104" s="21">
        <v>-0.33764875204461775</v>
      </c>
      <c r="H3104" s="21">
        <v>-0.13038235796026287</v>
      </c>
      <c r="I3104" s="21">
        <v>0</v>
      </c>
      <c r="J3104" s="21">
        <v>-7.822941477615772</v>
      </c>
      <c r="K3104" s="21">
        <v>-0.13038235796026287</v>
      </c>
      <c r="L3104" s="21">
        <v>-1</v>
      </c>
      <c r="M3104" s="21">
        <v>-1</v>
      </c>
      <c r="N3104" s="21">
        <v>-2.6076471592052566</v>
      </c>
      <c r="O3104" s="21">
        <v>-3.0522257868571434</v>
      </c>
      <c r="P3104" s="21">
        <v>-1.1787845566054751</v>
      </c>
      <c r="Q3104" s="21">
        <v>-2.0372122569321807</v>
      </c>
      <c r="R3104" s="21">
        <v>-0.76260673523439282</v>
      </c>
      <c r="S3104" s="21">
        <v>0.3333333333333337</v>
      </c>
      <c r="T3104" s="21">
        <v>0.20449938011269858</v>
      </c>
      <c r="U3104" s="21">
        <v>8.3653841922251393E-2</v>
      </c>
      <c r="V3104" s="21">
        <v>-5.4658860655045112E-3</v>
      </c>
      <c r="W3104" s="21">
        <v>29.856121090521675</v>
      </c>
      <c r="X3104" s="21">
        <v>0.84120116948163792</v>
      </c>
      <c r="Y3104" s="21">
        <v>-1</v>
      </c>
      <c r="Z3104" s="21">
        <v>-1</v>
      </c>
      <c r="AA3104" s="21">
        <v>42.978397086048624</v>
      </c>
      <c r="AB3104" s="21">
        <v>0.16894025017457986</v>
      </c>
      <c r="AC3104" s="21">
        <v>8.7597000475613362E-2</v>
      </c>
      <c r="AD3104" s="21">
        <v>2.1160403965033745E-2</v>
      </c>
      <c r="AE3104" s="21">
        <v>13.884882730761319</v>
      </c>
      <c r="AF3104" s="21">
        <v>-1</v>
      </c>
      <c r="AG3104" s="21">
        <v>-1</v>
      </c>
      <c r="AH3104" s="21">
        <v>-1</v>
      </c>
      <c r="AI3104" s="21">
        <v>-1.3344958834449895E-2</v>
      </c>
      <c r="AJ3104" s="21">
        <v>-5.4658860655045112E-3</v>
      </c>
      <c r="AK3104" s="21">
        <v>-3.6454698304997035E-2</v>
      </c>
      <c r="AL3104" s="21">
        <v>0.19350582396630633</v>
      </c>
      <c r="AM3104" s="21">
        <v>-4.0359048893606475E-2</v>
      </c>
      <c r="AN3104" s="21">
        <v>-0.2178536170550438</v>
      </c>
      <c r="AO3104" s="21">
        <v>-1.1912497138651477</v>
      </c>
      <c r="AP3104" s="21">
        <v>-4.4788113065445634</v>
      </c>
      <c r="AQ3104" s="21">
        <v>22.033179612905904</v>
      </c>
      <c r="AR3104" s="21">
        <v>0.61602066930277921</v>
      </c>
      <c r="AS3104" s="21">
        <v>0.71081881152137516</v>
      </c>
      <c r="AT3104" s="21">
        <v>-1</v>
      </c>
      <c r="AU3104" s="21">
        <v>-1</v>
      </c>
      <c r="AV3104" s="21">
        <v>-1.1002554872790105</v>
      </c>
      <c r="AW3104" s="21">
        <v>35.447359992646923</v>
      </c>
      <c r="AX3104" s="21">
        <v>34.633872209407471</v>
      </c>
      <c r="AY3104" s="21">
        <v>0.11390400885569177</v>
      </c>
      <c r="AZ3104" s="21">
        <v>-31.040172132866562</v>
      </c>
      <c r="BA3104" s="26">
        <v>1364.2161313240952</v>
      </c>
    </row>
    <row r="3105" spans="1:100" x14ac:dyDescent="0.25">
      <c r="A3105">
        <v>6489</v>
      </c>
      <c r="B3105" t="s">
        <v>3345</v>
      </c>
      <c r="C3105" s="26">
        <v>3</v>
      </c>
      <c r="D3105" s="21">
        <v>5.0039711868214471</v>
      </c>
      <c r="E3105" s="21">
        <v>-2.8919640211140567E-2</v>
      </c>
      <c r="F3105" s="21">
        <v>9.4038620214575971E-2</v>
      </c>
      <c r="G3105" s="21">
        <v>9.4038620214575971E-2</v>
      </c>
      <c r="H3105" s="21">
        <v>0.21414166444421553</v>
      </c>
      <c r="I3105" s="21">
        <v>0</v>
      </c>
      <c r="J3105" s="21">
        <v>12.848499866652935</v>
      </c>
      <c r="K3105" s="21">
        <v>0.21414166444421553</v>
      </c>
      <c r="L3105" s="21">
        <v>-0.99999999999999922</v>
      </c>
      <c r="M3105" s="21">
        <v>-0.99999999999999922</v>
      </c>
      <c r="N3105" s="21">
        <v>4.2828332888843104</v>
      </c>
      <c r="O3105" s="21">
        <v>17.946509673688954</v>
      </c>
      <c r="P3105" s="21">
        <v>0.47850433306712564</v>
      </c>
      <c r="Q3105" s="21">
        <v>0.85341787337334141</v>
      </c>
      <c r="R3105" s="21">
        <v>0.36124814926025128</v>
      </c>
      <c r="S3105" s="21">
        <v>0.33333333333333298</v>
      </c>
      <c r="T3105" s="21">
        <v>0.32051838612391531</v>
      </c>
      <c r="U3105" s="21">
        <v>-3.2051813907472693E-3</v>
      </c>
      <c r="V3105" s="21">
        <v>-5.9176177197330621E-2</v>
      </c>
      <c r="W3105" s="21">
        <v>15.093147856998197</v>
      </c>
      <c r="X3105" s="21">
        <v>5.9017319056642287E-2</v>
      </c>
      <c r="Y3105" s="21">
        <v>-0.99999999999999922</v>
      </c>
      <c r="Z3105" s="21">
        <v>-0.99999999999999922</v>
      </c>
      <c r="AA3105" s="21">
        <v>31.89320019463986</v>
      </c>
      <c r="AB3105" s="21">
        <v>0.33442496281031137</v>
      </c>
      <c r="AC3105" s="21">
        <v>-0.21109737872164797</v>
      </c>
      <c r="AD3105" s="21">
        <v>0.20544849967896572</v>
      </c>
      <c r="AE3105" s="21">
        <v>16.438804188381468</v>
      </c>
      <c r="AF3105" s="21">
        <v>-0.99999999999999922</v>
      </c>
      <c r="AG3105" s="21">
        <v>-0.99999999999999922</v>
      </c>
      <c r="AH3105" s="21">
        <v>-0.99999999999999922</v>
      </c>
      <c r="AI3105" s="21">
        <v>0</v>
      </c>
      <c r="AJ3105" s="21">
        <v>-5.9176177197330621E-2</v>
      </c>
      <c r="AK3105" s="21">
        <v>0.40633753567749331</v>
      </c>
      <c r="AL3105" s="21">
        <v>2.327534096212662E-4</v>
      </c>
      <c r="AM3105" s="21">
        <v>0.1198560544908053</v>
      </c>
      <c r="AN3105" s="21">
        <v>0.52507680832651227</v>
      </c>
      <c r="AO3105" s="21">
        <v>5.0280890406575978</v>
      </c>
      <c r="AP3105" s="21">
        <v>13.128083975210913</v>
      </c>
      <c r="AQ3105" s="21">
        <v>27.941647723651123</v>
      </c>
      <c r="AR3105" s="21">
        <v>0.59147036086917026</v>
      </c>
      <c r="AS3105" s="21">
        <v>0.27315898350085777</v>
      </c>
      <c r="AT3105" s="21">
        <v>-0.99999999999999922</v>
      </c>
      <c r="AU3105" s="21">
        <v>-0.99999999999999922</v>
      </c>
      <c r="AV3105" s="21">
        <v>0.45528676947482744</v>
      </c>
      <c r="AW3105" s="21">
        <v>62.967793843539724</v>
      </c>
      <c r="AX3105" s="21">
        <v>57.050176123806665</v>
      </c>
      <c r="AY3105" s="21">
        <v>0.32197110308270072</v>
      </c>
      <c r="AZ3105" s="21">
        <v>21.166426866602968</v>
      </c>
      <c r="BA3105" s="26">
        <v>1407.7430787310807</v>
      </c>
    </row>
    <row r="3106" spans="1:100" x14ac:dyDescent="0.25">
      <c r="A3106">
        <v>6490</v>
      </c>
      <c r="B3106" t="s">
        <v>829</v>
      </c>
      <c r="C3106" s="26">
        <v>3</v>
      </c>
      <c r="D3106" s="21">
        <v>4.507347673728761</v>
      </c>
      <c r="E3106" s="21">
        <v>-1.3455418463915802E-2</v>
      </c>
      <c r="F3106" s="21">
        <v>0.71672044958054704</v>
      </c>
      <c r="G3106" s="21">
        <v>0.71672044958054704</v>
      </c>
      <c r="H3106" s="21">
        <v>-8.3786731758020115E-3</v>
      </c>
      <c r="I3106" s="21">
        <v>0</v>
      </c>
      <c r="J3106" s="21">
        <v>-0.50272039054812034</v>
      </c>
      <c r="K3106" s="21">
        <v>-8.3786731758020115E-3</v>
      </c>
      <c r="L3106" s="21">
        <v>-1.0000000000000007</v>
      </c>
      <c r="M3106" s="21">
        <v>-1.0000000000000007</v>
      </c>
      <c r="N3106" s="21">
        <v>-0.16757346351603891</v>
      </c>
      <c r="O3106" s="21">
        <v>4.7213477327611875</v>
      </c>
      <c r="P3106" s="21">
        <v>-0.32147172143392799</v>
      </c>
      <c r="Q3106" s="21">
        <v>7.2473195935967105</v>
      </c>
      <c r="R3106" s="21">
        <v>2.3123083060649887</v>
      </c>
      <c r="S3106" s="21">
        <v>0.33333333333333365</v>
      </c>
      <c r="T3106" s="21">
        <v>0.35378534681225843</v>
      </c>
      <c r="U3106" s="21">
        <v>0.29512968033748538</v>
      </c>
      <c r="V3106" s="21">
        <v>-7.5413595115394654E-3</v>
      </c>
      <c r="W3106" s="21">
        <v>39.323426965893589</v>
      </c>
      <c r="X3106" s="21">
        <v>1.8489434061280299</v>
      </c>
      <c r="Y3106" s="21">
        <v>-1.0000000000000007</v>
      </c>
      <c r="Z3106" s="21">
        <v>-1.0000000000000007</v>
      </c>
      <c r="AA3106" s="21">
        <v>62.840876226638322</v>
      </c>
      <c r="AB3106" s="21">
        <v>-0.12611558931180852</v>
      </c>
      <c r="AC3106" s="21">
        <v>0.10798177018667915</v>
      </c>
      <c r="AD3106" s="21">
        <v>0.44223663821872411</v>
      </c>
      <c r="AE3106" s="21">
        <v>21.205140954679738</v>
      </c>
      <c r="AF3106" s="21">
        <v>-1.0000000000000007</v>
      </c>
      <c r="AG3106" s="21">
        <v>-1.0000000000000007</v>
      </c>
      <c r="AH3106" s="21">
        <v>-1.0000000000000007</v>
      </c>
      <c r="AI3106" s="21">
        <v>-6.8910959391813367E-3</v>
      </c>
      <c r="AJ3106" s="21">
        <v>-7.5413595115394654E-3</v>
      </c>
      <c r="AK3106" s="21">
        <v>-1.9248057568749696E-2</v>
      </c>
      <c r="AL3106" s="21">
        <v>-0.12616218532710929</v>
      </c>
      <c r="AM3106" s="21">
        <v>0.30360469335993601</v>
      </c>
      <c r="AN3106" s="21">
        <v>0.28098688937049321</v>
      </c>
      <c r="AO3106" s="21">
        <v>7.4938770461546493</v>
      </c>
      <c r="AP3106" s="21">
        <v>6.3938613076267803</v>
      </c>
      <c r="AQ3106" s="21">
        <v>38.820706575345483</v>
      </c>
      <c r="AR3106" s="21">
        <v>0.97470700097153795</v>
      </c>
      <c r="AS3106" s="21">
        <v>1.8405647329522286</v>
      </c>
      <c r="AT3106" s="21">
        <v>-1.0000000000000007</v>
      </c>
      <c r="AU3106" s="21">
        <v>-1.0000000000000007</v>
      </c>
      <c r="AV3106" s="21">
        <v>3.0290287556455362</v>
      </c>
      <c r="AW3106" s="21">
        <v>73.956085267026282</v>
      </c>
      <c r="AX3106" s="21">
        <v>73.064127397088726</v>
      </c>
      <c r="AY3106" s="21">
        <v>0.38511864490056824</v>
      </c>
      <c r="AZ3106" s="21">
        <v>36.675723746074837</v>
      </c>
      <c r="BA3106" s="26">
        <v>1468.6118009884171</v>
      </c>
    </row>
    <row r="3107" spans="1:100" x14ac:dyDescent="0.25">
      <c r="A3107">
        <v>6491</v>
      </c>
      <c r="B3107" t="s">
        <v>1039</v>
      </c>
      <c r="C3107" s="26">
        <v>3</v>
      </c>
      <c r="D3107" s="21">
        <v>3.2382084534014033</v>
      </c>
      <c r="E3107" s="21">
        <v>0.11544062073425262</v>
      </c>
      <c r="F3107" s="21">
        <v>4.3983100727232487E-2</v>
      </c>
      <c r="G3107" s="21">
        <v>4.5184911041293456E-2</v>
      </c>
      <c r="H3107" s="21">
        <v>3.9684039531762104E-2</v>
      </c>
      <c r="I3107" s="21">
        <v>0</v>
      </c>
      <c r="J3107" s="21">
        <v>2.3810423719057221</v>
      </c>
      <c r="K3107" s="21">
        <v>3.9684039531762104E-2</v>
      </c>
      <c r="L3107" s="21">
        <v>-0.99999999999999922</v>
      </c>
      <c r="M3107" s="21">
        <v>-0.99999999999999922</v>
      </c>
      <c r="N3107" s="21">
        <v>0.79368079063524277</v>
      </c>
      <c r="O3107" s="21">
        <v>5.6644357363484223</v>
      </c>
      <c r="P3107" s="21">
        <v>-5.4104528753281436</v>
      </c>
      <c r="Q3107" s="21">
        <v>-0.6037932571914858</v>
      </c>
      <c r="R3107" s="21">
        <v>-0.85991113486572646</v>
      </c>
      <c r="S3107" s="21">
        <v>0.33333333333333315</v>
      </c>
      <c r="T3107" s="21">
        <v>0.35499968680620353</v>
      </c>
      <c r="U3107" s="21">
        <v>0.15012928334032954</v>
      </c>
      <c r="V3107" s="21">
        <v>-1.1232621183864555E-2</v>
      </c>
      <c r="W3107" s="21">
        <v>31.501825710569591</v>
      </c>
      <c r="X3107" s="21">
        <v>1.2034367403387762</v>
      </c>
      <c r="Y3107" s="21">
        <v>-0.99999999999999922</v>
      </c>
      <c r="Z3107" s="21">
        <v>-0.99999999999999922</v>
      </c>
      <c r="AA3107" s="21">
        <v>29.036478394998902</v>
      </c>
      <c r="AB3107" s="21">
        <v>4.4810379730873484E-2</v>
      </c>
      <c r="AC3107" s="21">
        <v>1.4084528813817518E-2</v>
      </c>
      <c r="AD3107" s="21">
        <v>-9.1003632158789927E-2</v>
      </c>
      <c r="AE3107" s="21">
        <v>-1.6054361807049395</v>
      </c>
      <c r="AF3107" s="21">
        <v>-0.99999999999999922</v>
      </c>
      <c r="AG3107" s="21">
        <v>-0.99999999999999922</v>
      </c>
      <c r="AH3107" s="21">
        <v>-0.99999999999999922</v>
      </c>
      <c r="AI3107" s="21">
        <v>-3.7456389749648614E-3</v>
      </c>
      <c r="AJ3107" s="21">
        <v>-1.1232621183864555E-2</v>
      </c>
      <c r="AK3107" s="21">
        <v>9.6665585388767596E-3</v>
      </c>
      <c r="AL3107" s="21">
        <v>-3.1361521212807587E-2</v>
      </c>
      <c r="AM3107" s="21">
        <v>0.10098369503515384</v>
      </c>
      <c r="AN3107" s="21">
        <v>0.77352649661044648</v>
      </c>
      <c r="AO3107" s="21">
        <v>2.5729251685732293</v>
      </c>
      <c r="AP3107" s="21">
        <v>19.181354809197117</v>
      </c>
      <c r="AQ3107" s="21">
        <v>33.882868082475333</v>
      </c>
      <c r="AR3107" s="21">
        <v>0.82722968229600158</v>
      </c>
      <c r="AS3107" s="21">
        <v>1.2431207798705379</v>
      </c>
      <c r="AT3107" s="21">
        <v>-0.99999999999999922</v>
      </c>
      <c r="AU3107" s="21">
        <v>-0.99999999999999922</v>
      </c>
      <c r="AV3107" s="21">
        <v>-0.81472622382443349</v>
      </c>
      <c r="AW3107" s="21">
        <v>53.882268940544463</v>
      </c>
      <c r="AX3107" s="21">
        <v>52.684094042658707</v>
      </c>
      <c r="AY3107" s="21">
        <v>0.10096589968757025</v>
      </c>
      <c r="AZ3107" s="21">
        <v>2.1436415622345248</v>
      </c>
      <c r="BA3107" s="26">
        <v>1404.0380363568236</v>
      </c>
    </row>
    <row r="3108" spans="1:100" x14ac:dyDescent="0.25">
      <c r="A3108">
        <v>6492</v>
      </c>
      <c r="B3108" t="s">
        <v>3346</v>
      </c>
      <c r="C3108" s="26">
        <v>3</v>
      </c>
      <c r="D3108" s="21">
        <v>4.8662058851354937</v>
      </c>
      <c r="E3108" s="21">
        <v>1.0534449183088485E-2</v>
      </c>
      <c r="F3108" s="21">
        <v>-0.14689671869603002</v>
      </c>
      <c r="G3108" s="21">
        <v>-0.14689671869603002</v>
      </c>
      <c r="H3108" s="21">
        <v>0.47479823888677647</v>
      </c>
      <c r="I3108" s="21">
        <v>0</v>
      </c>
      <c r="J3108" s="21">
        <v>28.487894333206587</v>
      </c>
      <c r="K3108" s="21">
        <v>0.47479823888677647</v>
      </c>
      <c r="L3108" s="21">
        <v>-1.0000000000000007</v>
      </c>
      <c r="M3108" s="21">
        <v>-1.0000000000000007</v>
      </c>
      <c r="N3108" s="21">
        <v>9.4959647777355283</v>
      </c>
      <c r="O3108" s="21">
        <v>33.207203499646056</v>
      </c>
      <c r="P3108" s="21">
        <v>-0.35066921356989822</v>
      </c>
      <c r="Q3108" s="21">
        <v>0.32015411335532018</v>
      </c>
      <c r="R3108" s="21">
        <v>6.1198220601261573E-2</v>
      </c>
      <c r="S3108" s="21">
        <v>0.33999973736164923</v>
      </c>
      <c r="T3108" s="21">
        <v>0.18123212805579392</v>
      </c>
      <c r="U3108" s="21">
        <v>-0.246797037139103</v>
      </c>
      <c r="V3108" s="21">
        <v>0</v>
      </c>
      <c r="W3108" s="21">
        <v>-8.0145364243374448</v>
      </c>
      <c r="X3108" s="21">
        <v>-0.99078008590558664</v>
      </c>
      <c r="Y3108" s="21">
        <v>-1.0000000000000007</v>
      </c>
      <c r="Z3108" s="21">
        <v>-1.0000000000000007</v>
      </c>
      <c r="AA3108" s="21">
        <v>4.4974854864174949</v>
      </c>
      <c r="AB3108" s="21">
        <v>7.6883261113959253E-2</v>
      </c>
      <c r="AC3108" s="21">
        <v>-1.2832062142279249E-2</v>
      </c>
      <c r="AD3108" s="21">
        <v>0.18496527483139361</v>
      </c>
      <c r="AE3108" s="21">
        <v>12.450823690153671</v>
      </c>
      <c r="AF3108" s="21">
        <v>-1.0000000000000007</v>
      </c>
      <c r="AG3108" s="21">
        <v>-1.0000000000000007</v>
      </c>
      <c r="AH3108" s="21">
        <v>-1.0000000000000007</v>
      </c>
      <c r="AI3108" s="21">
        <v>0</v>
      </c>
      <c r="AJ3108" s="21">
        <v>0</v>
      </c>
      <c r="AK3108" s="21">
        <v>-9.5650384357453655E-2</v>
      </c>
      <c r="AL3108" s="21">
        <v>8.0631595241855397E-2</v>
      </c>
      <c r="AM3108" s="21">
        <v>0.12639207032501637</v>
      </c>
      <c r="AN3108" s="21">
        <v>-0.23586555624632566</v>
      </c>
      <c r="AO3108" s="21">
        <v>2.6815498363381409</v>
      </c>
      <c r="AP3108" s="21">
        <v>-5.4934809299488645</v>
      </c>
      <c r="AQ3108" s="21">
        <v>20.473357908869136</v>
      </c>
      <c r="AR3108" s="21">
        <v>0.27443482827834015</v>
      </c>
      <c r="AS3108" s="21">
        <v>-0.51598184701881022</v>
      </c>
      <c r="AT3108" s="21">
        <v>-1.0000000000000007</v>
      </c>
      <c r="AU3108" s="21">
        <v>-1.0000000000000007</v>
      </c>
      <c r="AV3108" s="21">
        <v>-8.5698498094768483E-2</v>
      </c>
      <c r="AW3108" s="21">
        <v>32.211208056114693</v>
      </c>
      <c r="AX3108" s="21">
        <v>32.211208056114693</v>
      </c>
      <c r="AY3108" s="21">
        <v>0.11576361909869499</v>
      </c>
      <c r="AZ3108" s="21">
        <v>-0.62341309594715977</v>
      </c>
      <c r="BA3108" s="26">
        <v>1404.4879087676209</v>
      </c>
    </row>
    <row r="3109" spans="1:100" x14ac:dyDescent="0.25">
      <c r="A3109">
        <v>6493</v>
      </c>
      <c r="B3109" t="s">
        <v>3347</v>
      </c>
      <c r="C3109" s="26">
        <v>3</v>
      </c>
      <c r="D3109" s="21">
        <v>0.54282761495313159</v>
      </c>
      <c r="E3109" s="21">
        <v>8.3717187972700592E-4</v>
      </c>
      <c r="F3109" s="21">
        <v>6.0552823780717864E-2</v>
      </c>
      <c r="G3109" s="21">
        <v>6.0552823780717864E-2</v>
      </c>
      <c r="H3109" s="21">
        <v>6.9338505241097539E-3</v>
      </c>
      <c r="I3109" s="21">
        <v>0</v>
      </c>
      <c r="J3109" s="21">
        <v>0.41603103144658587</v>
      </c>
      <c r="K3109" s="21">
        <v>6.9338505241097539E-3</v>
      </c>
      <c r="L3109" s="21">
        <v>-0.99999999999999978</v>
      </c>
      <c r="M3109" s="21">
        <v>-0.99999999999999978</v>
      </c>
      <c r="N3109" s="21">
        <v>0.13867701048219674</v>
      </c>
      <c r="O3109" s="21">
        <v>1.0194114701804384</v>
      </c>
      <c r="P3109" s="21">
        <v>-4.1852729621288456E-3</v>
      </c>
      <c r="Q3109" s="21">
        <v>0.20198869193662805</v>
      </c>
      <c r="R3109" s="21">
        <v>0.10242293001268649</v>
      </c>
      <c r="S3109" s="21">
        <v>0.33333333333333337</v>
      </c>
      <c r="T3109" s="21">
        <v>0.26835467019124287</v>
      </c>
      <c r="U3109" s="21">
        <v>-9.4379178242872591E-2</v>
      </c>
      <c r="V3109" s="21">
        <v>-1.0029264054271996E-2</v>
      </c>
      <c r="W3109" s="21">
        <v>19.613828428132855</v>
      </c>
      <c r="X3109" s="21">
        <v>9.2990901876498597E-2</v>
      </c>
      <c r="Y3109" s="21">
        <v>-0.99999999999999978</v>
      </c>
      <c r="Z3109" s="21">
        <v>-0.99999999999999978</v>
      </c>
      <c r="AA3109" s="21">
        <v>43.733892184877107</v>
      </c>
      <c r="AB3109" s="21">
        <v>0.24095331765871694</v>
      </c>
      <c r="AC3109" s="21">
        <v>0.23696015394253836</v>
      </c>
      <c r="AD3109" s="21">
        <v>2.4393449333755535E-3</v>
      </c>
      <c r="AE3109" s="21">
        <v>24.017640826731551</v>
      </c>
      <c r="AF3109" s="21">
        <v>-0.99999999999999978</v>
      </c>
      <c r="AG3109" s="21">
        <v>-0.99999999999999978</v>
      </c>
      <c r="AH3109" s="21">
        <v>-0.99999999999999978</v>
      </c>
      <c r="AI3109" s="21">
        <v>0</v>
      </c>
      <c r="AJ3109" s="21">
        <v>-1.0029264054271996E-2</v>
      </c>
      <c r="AK3109" s="21">
        <v>-9.6357222117473773E-2</v>
      </c>
      <c r="AL3109" s="21">
        <v>0.1024555642393476</v>
      </c>
      <c r="AM3109" s="21">
        <v>0.29343988220612849</v>
      </c>
      <c r="AN3109" s="21">
        <v>0.17545505376360929</v>
      </c>
      <c r="AO3109" s="21">
        <v>6.8542109445658452</v>
      </c>
      <c r="AP3109" s="21">
        <v>4.8986541652869695</v>
      </c>
      <c r="AQ3109" s="21">
        <v>20.029859459579448</v>
      </c>
      <c r="AR3109" s="21">
        <v>0.49727956122743161</v>
      </c>
      <c r="AS3109" s="21">
        <v>9.992475240060808E-2</v>
      </c>
      <c r="AT3109" s="21">
        <v>-0.99999999999999978</v>
      </c>
      <c r="AU3109" s="21">
        <v>-0.99999999999999978</v>
      </c>
      <c r="AV3109" s="21">
        <v>0.16297575379340437</v>
      </c>
      <c r="AW3109" s="21">
        <v>49.651957820344492</v>
      </c>
      <c r="AX3109" s="21">
        <v>48.649031414917303</v>
      </c>
      <c r="AY3109" s="21">
        <v>0.11367035181862935</v>
      </c>
      <c r="AZ3109" s="21">
        <v>-18.915392353400939</v>
      </c>
      <c r="BA3109" s="26">
        <v>1344.2373469977158</v>
      </c>
    </row>
    <row r="3110" spans="1:100" x14ac:dyDescent="0.25">
      <c r="A3110">
        <v>6494</v>
      </c>
      <c r="B3110" t="s">
        <v>3348</v>
      </c>
      <c r="C3110" s="26">
        <v>3</v>
      </c>
      <c r="D3110" s="21">
        <v>4.3153218497024746</v>
      </c>
      <c r="E3110" s="21">
        <v>-9.8260505324144973E-3</v>
      </c>
      <c r="F3110" s="21">
        <v>0.16158884200832699</v>
      </c>
      <c r="G3110" s="21">
        <v>0.16158884200832699</v>
      </c>
      <c r="H3110" s="21">
        <v>0.24687111428723441</v>
      </c>
      <c r="I3110" s="21">
        <v>0</v>
      </c>
      <c r="J3110" s="21">
        <v>14.812266857234061</v>
      </c>
      <c r="K3110" s="21">
        <v>0.24687111428723441</v>
      </c>
      <c r="L3110" s="21">
        <v>-1.0000000000000007</v>
      </c>
      <c r="M3110" s="21">
        <v>-1.0000000000000007</v>
      </c>
      <c r="N3110" s="21">
        <v>4.9374222857446863</v>
      </c>
      <c r="O3110" s="21">
        <v>19.289177548944863</v>
      </c>
      <c r="P3110" s="21">
        <v>5.5390168289897075E-4</v>
      </c>
      <c r="Q3110" s="21">
        <v>0.10645204595170106</v>
      </c>
      <c r="R3110" s="21">
        <v>5.0771722243633771E-2</v>
      </c>
      <c r="S3110" s="21">
        <v>0.33333333333333343</v>
      </c>
      <c r="T3110" s="21">
        <v>0.47784778789697574</v>
      </c>
      <c r="U3110" s="21">
        <v>4.1456061996867105E-2</v>
      </c>
      <c r="V3110" s="21">
        <v>0</v>
      </c>
      <c r="W3110" s="21">
        <v>24.230642757597671</v>
      </c>
      <c r="X3110" s="21">
        <v>0.8595996098206502</v>
      </c>
      <c r="Y3110" s="21">
        <v>-1.0000000000000007</v>
      </c>
      <c r="Z3110" s="21">
        <v>-1.0000000000000007</v>
      </c>
      <c r="AA3110" s="21">
        <v>31.023323681084449</v>
      </c>
      <c r="AB3110" s="21">
        <v>-7.1500269311082498E-5</v>
      </c>
      <c r="AC3110" s="21">
        <v>7.5690781414315608E-2</v>
      </c>
      <c r="AD3110" s="21">
        <v>5.9218902879857954E-2</v>
      </c>
      <c r="AE3110" s="21">
        <v>6.7419092012431223</v>
      </c>
      <c r="AF3110" s="21">
        <v>-1.0000000000000007</v>
      </c>
      <c r="AG3110" s="21">
        <v>-1.0000000000000007</v>
      </c>
      <c r="AH3110" s="21">
        <v>-1.0000000000000007</v>
      </c>
      <c r="AI3110" s="21">
        <v>1.303377281094698E-2</v>
      </c>
      <c r="AJ3110" s="21">
        <v>0</v>
      </c>
      <c r="AK3110" s="21">
        <v>0.44067596517595625</v>
      </c>
      <c r="AL3110" s="21">
        <v>-0.2183769791653653</v>
      </c>
      <c r="AM3110" s="21">
        <v>-0.11666364256043096</v>
      </c>
      <c r="AN3110" s="21">
        <v>0.37626278700581139</v>
      </c>
      <c r="AO3110" s="21">
        <v>-0.71321123813099119</v>
      </c>
      <c r="AP3110" s="21">
        <v>8.3146847793184602</v>
      </c>
      <c r="AQ3110" s="21">
        <v>39.042909614831736</v>
      </c>
      <c r="AR3110" s="21">
        <v>0.85263718322717652</v>
      </c>
      <c r="AS3110" s="21">
        <v>1.1064707241078848</v>
      </c>
      <c r="AT3110" s="21">
        <v>-1.0000000000000007</v>
      </c>
      <c r="AU3110" s="21">
        <v>-1.0000000000000007</v>
      </c>
      <c r="AV3110" s="21">
        <v>0.21236056425196065</v>
      </c>
      <c r="AW3110" s="21">
        <v>58.627186009347739</v>
      </c>
      <c r="AX3110" s="21">
        <v>58.887861465566687</v>
      </c>
      <c r="AY3110" s="21">
        <v>1.6512703272045858E-2</v>
      </c>
      <c r="AZ3110" s="21">
        <v>-13.166481247844599</v>
      </c>
      <c r="BA3110" s="26">
        <v>1325.9743468070956</v>
      </c>
    </row>
    <row r="3111" spans="1:100" x14ac:dyDescent="0.25">
      <c r="A3111">
        <v>6498</v>
      </c>
      <c r="B3111" t="s">
        <v>3349</v>
      </c>
      <c r="C3111" s="26">
        <v>3</v>
      </c>
      <c r="D3111" s="21">
        <v>5.0820536628168833</v>
      </c>
      <c r="E3111" s="21">
        <v>0</v>
      </c>
      <c r="F3111" s="21">
        <v>0.53334192224366583</v>
      </c>
      <c r="G3111" s="21">
        <v>0.53334192224366583</v>
      </c>
      <c r="H3111" s="21">
        <v>0.40510791478607122</v>
      </c>
      <c r="I3111" s="21">
        <v>0</v>
      </c>
      <c r="J3111" s="21">
        <v>24.306474887164271</v>
      </c>
      <c r="K3111" s="21">
        <v>0.40510791478607122</v>
      </c>
      <c r="L3111" s="21">
        <v>-0.99999999999999889</v>
      </c>
      <c r="M3111" s="21">
        <v>-0.99999999999999889</v>
      </c>
      <c r="N3111" s="21">
        <v>8.1021582957214253</v>
      </c>
      <c r="O3111" s="21">
        <v>29.921870472224839</v>
      </c>
      <c r="P3111" s="21">
        <v>-5.7240689649836213E-3</v>
      </c>
      <c r="Q3111" s="21">
        <v>-1.0855354866223905</v>
      </c>
      <c r="R3111" s="21">
        <v>-0.30740187010710268</v>
      </c>
      <c r="S3111" s="21">
        <v>0.33333333333333354</v>
      </c>
      <c r="T3111" s="21">
        <v>0.35278808975878195</v>
      </c>
      <c r="U3111" s="21">
        <v>0.42590593599352644</v>
      </c>
      <c r="V3111" s="21">
        <v>0.31877767459097806</v>
      </c>
      <c r="W3111" s="21">
        <v>41.027884755621926</v>
      </c>
      <c r="X3111" s="21">
        <v>3.9045300008781103</v>
      </c>
      <c r="Y3111" s="21">
        <v>-0.99999999999999889</v>
      </c>
      <c r="Z3111" s="21">
        <v>-0.99999999999999889</v>
      </c>
      <c r="AA3111" s="21">
        <v>76.457406594759675</v>
      </c>
      <c r="AB3111" s="21">
        <v>0.16987731322808497</v>
      </c>
      <c r="AC3111" s="21">
        <v>0.2267381679814004</v>
      </c>
      <c r="AD3111" s="21">
        <v>0.31812299297541097</v>
      </c>
      <c r="AE3111" s="21">
        <v>35.73692370924482</v>
      </c>
      <c r="AF3111" s="21">
        <v>-0.99999999999999889</v>
      </c>
      <c r="AG3111" s="21">
        <v>-0.99999999999999889</v>
      </c>
      <c r="AH3111" s="21">
        <v>-0.99999999999999889</v>
      </c>
      <c r="AI3111" s="21">
        <v>0</v>
      </c>
      <c r="AJ3111" s="21">
        <v>0.31877767459097806</v>
      </c>
      <c r="AK3111" s="21">
        <v>6.205831914162202E-2</v>
      </c>
      <c r="AL3111" s="21">
        <v>4.1669639933156567E-2</v>
      </c>
      <c r="AM3111" s="21">
        <v>0.16896722676334644</v>
      </c>
      <c r="AN3111" s="21">
        <v>0.32515788487314795</v>
      </c>
      <c r="AO3111" s="21">
        <v>4.534472264791769</v>
      </c>
      <c r="AP3111" s="21">
        <v>8.33729532149448</v>
      </c>
      <c r="AQ3111" s="21">
        <v>65.334359642786211</v>
      </c>
      <c r="AR3111" s="21">
        <v>1.4308050336766194</v>
      </c>
      <c r="AS3111" s="21">
        <v>4.3096379156641804</v>
      </c>
      <c r="AT3111" s="21">
        <v>-0.99999999999999889</v>
      </c>
      <c r="AU3111" s="21">
        <v>-0.99999999999999889</v>
      </c>
      <c r="AV3111" s="21">
        <v>0.22594005213656282</v>
      </c>
      <c r="AW3111" s="21">
        <v>114.71657238847905</v>
      </c>
      <c r="AX3111" s="21">
        <v>146.59433984757683</v>
      </c>
      <c r="AY3111" s="21">
        <v>0.18267218412369515</v>
      </c>
      <c r="AZ3111" s="21">
        <v>18.81412589908841</v>
      </c>
      <c r="BA3111" s="26">
        <v>1462.0029778389237</v>
      </c>
      <c r="CU3111" t="e">
        <v>#N/A</v>
      </c>
      <c r="CV3111" t="e">
        <v>#N/A</v>
      </c>
    </row>
    <row r="3112" spans="1:100" x14ac:dyDescent="0.25">
      <c r="A3112">
        <v>6499</v>
      </c>
      <c r="B3112" t="s">
        <v>3350</v>
      </c>
      <c r="C3112" s="26">
        <v>3</v>
      </c>
      <c r="D3112" s="21">
        <v>3.3035728803206847</v>
      </c>
      <c r="E3112" s="21">
        <v>2.7983492164244454E-2</v>
      </c>
      <c r="F3112" s="21">
        <v>0.14798841462032675</v>
      </c>
      <c r="G3112" s="21">
        <v>0.15731624534174157</v>
      </c>
      <c r="H3112" s="21">
        <v>0.39124883365285001</v>
      </c>
      <c r="I3112" s="21">
        <v>0</v>
      </c>
      <c r="J3112" s="21">
        <v>23.474930019170998</v>
      </c>
      <c r="K3112" s="21">
        <v>0.39124883365285001</v>
      </c>
      <c r="L3112" s="21">
        <v>-1.0000000000000013</v>
      </c>
      <c r="M3112" s="21">
        <v>-1.0000000000000013</v>
      </c>
      <c r="N3112" s="21">
        <v>7.8249766730570016</v>
      </c>
      <c r="O3112" s="21">
        <v>26.935819144833417</v>
      </c>
      <c r="P3112" s="21">
        <v>-0.56559615507967742</v>
      </c>
      <c r="Q3112" s="21">
        <v>-1.8522646565532681</v>
      </c>
      <c r="R3112" s="21">
        <v>-0.62338204969183664</v>
      </c>
      <c r="S3112" s="21">
        <v>0.33333333333333365</v>
      </c>
      <c r="T3112" s="21">
        <v>0.27522997484962508</v>
      </c>
      <c r="U3112" s="21">
        <v>0.23753666718655775</v>
      </c>
      <c r="V3112" s="21">
        <v>3.2464125976965717E-3</v>
      </c>
      <c r="W3112" s="21">
        <v>18.323902172574524</v>
      </c>
      <c r="X3112" s="21">
        <v>1.1289970437636703</v>
      </c>
      <c r="Y3112" s="21">
        <v>-1.0000000000000013</v>
      </c>
      <c r="Z3112" s="21">
        <v>-1.0000000000000013</v>
      </c>
      <c r="AA3112" s="21">
        <v>17.984883701552164</v>
      </c>
      <c r="AB3112" s="21">
        <v>5.3904792822635661E-2</v>
      </c>
      <c r="AC3112" s="21">
        <v>1.0924745003860132E-2</v>
      </c>
      <c r="AD3112" s="21">
        <v>-5.9142266253106229E-2</v>
      </c>
      <c r="AE3112" s="21">
        <v>0.28436357866947659</v>
      </c>
      <c r="AF3112" s="21">
        <v>-1.0000000000000013</v>
      </c>
      <c r="AG3112" s="21">
        <v>-1.0000000000000013</v>
      </c>
      <c r="AH3112" s="21">
        <v>-1.0000000000000013</v>
      </c>
      <c r="AI3112" s="21">
        <v>-6.3230611037925454E-3</v>
      </c>
      <c r="AJ3112" s="21">
        <v>3.2464125976965717E-3</v>
      </c>
      <c r="AK3112" s="21">
        <v>-6.3950355977758E-2</v>
      </c>
      <c r="AL3112" s="21">
        <v>7.8372551357209136E-2</v>
      </c>
      <c r="AM3112" s="21">
        <v>7.5131525730236348E-2</v>
      </c>
      <c r="AN3112" s="21">
        <v>0.22788918105045319</v>
      </c>
      <c r="AO3112" s="21">
        <v>1.5585363633671196</v>
      </c>
      <c r="AP3112" s="21">
        <v>6.0890922830473766</v>
      </c>
      <c r="AQ3112" s="21">
        <v>41.798832191745532</v>
      </c>
      <c r="AR3112" s="21">
        <v>0.84934638796721329</v>
      </c>
      <c r="AS3112" s="21">
        <v>1.5202458774165202</v>
      </c>
      <c r="AT3112" s="21">
        <v>-1.0000000000000013</v>
      </c>
      <c r="AU3112" s="21">
        <v>-1.0000000000000013</v>
      </c>
      <c r="AV3112" s="21">
        <v>-0.46606580435009498</v>
      </c>
      <c r="AW3112" s="21">
        <v>51.009795129433009</v>
      </c>
      <c r="AX3112" s="21">
        <v>51.207975167126811</v>
      </c>
      <c r="AY3112" s="21">
        <v>9.43912749245545E-2</v>
      </c>
      <c r="AZ3112" s="21">
        <v>-14.841659540471854</v>
      </c>
      <c r="BA3112" s="26">
        <v>1368.6913895820605</v>
      </c>
    </row>
    <row r="3113" spans="1:100" x14ac:dyDescent="0.25">
      <c r="A3113">
        <v>6500</v>
      </c>
      <c r="B3113" t="s">
        <v>3351</v>
      </c>
      <c r="C3113" s="26">
        <v>3</v>
      </c>
      <c r="D3113" s="21">
        <v>5.1816635470392409</v>
      </c>
      <c r="E3113" s="21">
        <v>0</v>
      </c>
      <c r="F3113" s="21">
        <v>-8.6974703241098975E-2</v>
      </c>
      <c r="G3113" s="21">
        <v>-8.6974703241098975E-2</v>
      </c>
      <c r="H3113" s="21">
        <v>0.10395539953414162</v>
      </c>
      <c r="I3113" s="21">
        <v>0</v>
      </c>
      <c r="J3113" s="21">
        <v>6.2373239720485003</v>
      </c>
      <c r="K3113" s="21">
        <v>0.10395539953414162</v>
      </c>
      <c r="L3113" s="21">
        <v>-0.99999999999999967</v>
      </c>
      <c r="M3113" s="21">
        <v>-0.99999999999999967</v>
      </c>
      <c r="N3113" s="21">
        <v>2.0791079906828331</v>
      </c>
      <c r="O3113" s="21">
        <v>11.332012815846648</v>
      </c>
      <c r="P3113" s="21">
        <v>-3.2013640281356531E-2</v>
      </c>
      <c r="Q3113" s="21">
        <v>-3.4613700231326816E-3</v>
      </c>
      <c r="R3113" s="21">
        <v>3.8868315559391263E-2</v>
      </c>
      <c r="S3113" s="21">
        <v>0.33333333333333304</v>
      </c>
      <c r="T3113" s="21">
        <v>0.34844761886347203</v>
      </c>
      <c r="U3113" s="21">
        <v>0.17036924480077809</v>
      </c>
      <c r="V3113" s="21">
        <v>-2.3507498867691282E-2</v>
      </c>
      <c r="W3113" s="21">
        <v>28.98749194383004</v>
      </c>
      <c r="X3113" s="21">
        <v>1.1333718241897681</v>
      </c>
      <c r="Y3113" s="21">
        <v>-0.99999999999999967</v>
      </c>
      <c r="Z3113" s="21">
        <v>-0.99999999999999967</v>
      </c>
      <c r="AA3113" s="21">
        <v>70.160755974406385</v>
      </c>
      <c r="AB3113" s="21">
        <v>0.12037989510667556</v>
      </c>
      <c r="AC3113" s="21">
        <v>0.3476280149888496</v>
      </c>
      <c r="AD3113" s="21">
        <v>0.35468000420481433</v>
      </c>
      <c r="AE3113" s="21">
        <v>41.134395715016986</v>
      </c>
      <c r="AF3113" s="21">
        <v>-0.99999999999999967</v>
      </c>
      <c r="AG3113" s="21">
        <v>-0.99999999999999967</v>
      </c>
      <c r="AH3113" s="21">
        <v>-0.99999999999999967</v>
      </c>
      <c r="AI3113" s="21">
        <v>4.0668593960138813E-3</v>
      </c>
      <c r="AJ3113" s="21">
        <v>-2.3507498867691282E-2</v>
      </c>
      <c r="AK3113" s="21">
        <v>0.25183347135386946</v>
      </c>
      <c r="AL3113" s="21">
        <v>0.10533103692613578</v>
      </c>
      <c r="AM3113" s="21">
        <v>-7.8211849963103541E-2</v>
      </c>
      <c r="AN3113" s="21">
        <v>-2.148764625259314E-2</v>
      </c>
      <c r="AO3113" s="21">
        <v>-0.69612889230824138</v>
      </c>
      <c r="AP3113" s="21">
        <v>-1.0535971684148882E-2</v>
      </c>
      <c r="AQ3113" s="21">
        <v>35.22481591587853</v>
      </c>
      <c r="AR3113" s="21">
        <v>0.82864269812989222</v>
      </c>
      <c r="AS3113" s="21">
        <v>1.2373272237239101</v>
      </c>
      <c r="AT3113" s="21">
        <v>-0.99999999999999967</v>
      </c>
      <c r="AU3113" s="21">
        <v>-0.99999999999999967</v>
      </c>
      <c r="AV3113" s="21">
        <v>-4.8106387681707691E-2</v>
      </c>
      <c r="AW3113" s="21">
        <v>81.482232818568875</v>
      </c>
      <c r="AX3113" s="21">
        <v>79.212820119720007</v>
      </c>
      <c r="AY3113" s="21">
        <v>0.35810282984584785</v>
      </c>
      <c r="AZ3113" s="21">
        <v>29.996048992090412</v>
      </c>
      <c r="BA3113" s="26">
        <v>1450.9028482188537</v>
      </c>
      <c r="CU3113" t="e">
        <v>#N/A</v>
      </c>
      <c r="CV3113" t="e">
        <v>#N/A</v>
      </c>
    </row>
    <row r="3114" spans="1:100" x14ac:dyDescent="0.25">
      <c r="A3114">
        <v>6502</v>
      </c>
      <c r="B3114" t="s">
        <v>3352</v>
      </c>
      <c r="C3114" s="26">
        <v>3</v>
      </c>
      <c r="D3114" s="21">
        <v>4.0526751864995552</v>
      </c>
      <c r="E3114" s="21">
        <v>0</v>
      </c>
      <c r="F3114" s="21">
        <v>-0.46079046750095615</v>
      </c>
      <c r="G3114" s="21">
        <v>-0.46079046750095615</v>
      </c>
      <c r="H3114" s="21">
        <v>0.24608188305434944</v>
      </c>
      <c r="I3114" s="21">
        <v>0</v>
      </c>
      <c r="J3114" s="21">
        <v>14.764912983260965</v>
      </c>
      <c r="K3114" s="21">
        <v>0.24608188305434944</v>
      </c>
      <c r="L3114" s="21">
        <v>-0.99999999999999878</v>
      </c>
      <c r="M3114" s="21">
        <v>-0.99999999999999878</v>
      </c>
      <c r="N3114" s="21">
        <v>4.9216376610869865</v>
      </c>
      <c r="O3114" s="21">
        <v>18.356797702259573</v>
      </c>
      <c r="P3114" s="21">
        <v>-4.6508750928975717E-2</v>
      </c>
      <c r="Q3114" s="21">
        <v>-1.1452533386238342</v>
      </c>
      <c r="R3114" s="21">
        <v>-0.41388114449652591</v>
      </c>
      <c r="S3114" s="21">
        <v>0.33333333333333304</v>
      </c>
      <c r="T3114" s="21">
        <v>0.36914239133101512</v>
      </c>
      <c r="U3114" s="21">
        <v>0.40425273596186129</v>
      </c>
      <c r="V3114" s="21">
        <v>-1.8965956770912059E-2</v>
      </c>
      <c r="W3114" s="21">
        <v>33.667224832037917</v>
      </c>
      <c r="X3114" s="21">
        <v>1.9954181028296525</v>
      </c>
      <c r="Y3114" s="21">
        <v>-0.99999999999999878</v>
      </c>
      <c r="Z3114" s="21">
        <v>-0.99999999999999878</v>
      </c>
      <c r="AA3114" s="21">
        <v>49.581228930474531</v>
      </c>
      <c r="AB3114" s="21">
        <v>-1.2355269865593288E-3</v>
      </c>
      <c r="AC3114" s="21">
        <v>0.14024343904963271</v>
      </c>
      <c r="AD3114" s="21">
        <v>0.18754979279558984</v>
      </c>
      <c r="AE3114" s="21">
        <v>16.327885242933164</v>
      </c>
      <c r="AF3114" s="21">
        <v>-0.99999999999999878</v>
      </c>
      <c r="AG3114" s="21">
        <v>-0.99999999999999878</v>
      </c>
      <c r="AH3114" s="21">
        <v>-0.99999999999999878</v>
      </c>
      <c r="AI3114" s="21">
        <v>-6.2493739999763456E-3</v>
      </c>
      <c r="AJ3114" s="21">
        <v>-1.8965956770912059E-2</v>
      </c>
      <c r="AK3114" s="21">
        <v>5.0526670034615646E-2</v>
      </c>
      <c r="AL3114" s="21">
        <v>-4.6221417114717139E-2</v>
      </c>
      <c r="AM3114" s="21">
        <v>0.74015899036588151</v>
      </c>
      <c r="AN3114" s="21">
        <v>1.9907250528499714E-2</v>
      </c>
      <c r="AO3114" s="21">
        <v>18.756608109320123</v>
      </c>
      <c r="AP3114" s="21">
        <v>0.2665741776389059</v>
      </c>
      <c r="AQ3114" s="21">
        <v>48.43213781529888</v>
      </c>
      <c r="AR3114" s="21">
        <v>1.0877625038552967</v>
      </c>
      <c r="AS3114" s="21">
        <v>2.2414999858840012</v>
      </c>
      <c r="AT3114" s="21">
        <v>-0.99999999999999878</v>
      </c>
      <c r="AU3114" s="21">
        <v>-0.99999999999999878</v>
      </c>
      <c r="AV3114" s="21">
        <v>-0.874671611997482</v>
      </c>
      <c r="AW3114" s="21">
        <v>68.204600810373037</v>
      </c>
      <c r="AX3114" s="21">
        <v>66.183017653282306</v>
      </c>
      <c r="AY3114" s="21">
        <v>-2.8211263950511174E-2</v>
      </c>
      <c r="AZ3114" s="21">
        <v>-21.141693201503372</v>
      </c>
      <c r="BA3114" s="26">
        <v>1367.6118609991468</v>
      </c>
      <c r="CU3114" t="e">
        <v>#N/A</v>
      </c>
      <c r="CV3114" t="e">
        <v>#N/A</v>
      </c>
    </row>
    <row r="3115" spans="1:100" x14ac:dyDescent="0.25">
      <c r="A3115">
        <v>6503</v>
      </c>
      <c r="B3115" t="s">
        <v>3353</v>
      </c>
      <c r="C3115" s="26">
        <v>3</v>
      </c>
      <c r="D3115" s="21">
        <v>4.1021475983204931</v>
      </c>
      <c r="E3115" s="21">
        <v>3.0242381535912528E-2</v>
      </c>
      <c r="F3115" s="21">
        <v>-1.7123344698468314E-3</v>
      </c>
      <c r="G3115" s="21">
        <v>-1.7123344698468314E-3</v>
      </c>
      <c r="H3115" s="21">
        <v>0.26477197424478827</v>
      </c>
      <c r="I3115" s="21">
        <v>0</v>
      </c>
      <c r="J3115" s="21">
        <v>15.8863184546873</v>
      </c>
      <c r="K3115" s="21">
        <v>0.26477197424478827</v>
      </c>
      <c r="L3115" s="21">
        <v>-1.0000000000000002</v>
      </c>
      <c r="M3115" s="21">
        <v>-1.0000000000000002</v>
      </c>
      <c r="N3115" s="21">
        <v>5.2954394848957662</v>
      </c>
      <c r="O3115" s="21">
        <v>19.986753718537937</v>
      </c>
      <c r="P3115" s="21">
        <v>6.1151492371979551E-3</v>
      </c>
      <c r="Q3115" s="21">
        <v>-0.82890273899081324</v>
      </c>
      <c r="R3115" s="21">
        <v>-0.21172664501814992</v>
      </c>
      <c r="S3115" s="21">
        <v>0.25112428400427783</v>
      </c>
      <c r="T3115" s="21">
        <v>0.26213141938304796</v>
      </c>
      <c r="U3115" s="21">
        <v>6.0562823107268023E-2</v>
      </c>
      <c r="V3115" s="21">
        <v>7.4724462045444251E-2</v>
      </c>
      <c r="W3115" s="21">
        <v>15.350840571810012</v>
      </c>
      <c r="X3115" s="21">
        <v>0.8678798798939904</v>
      </c>
      <c r="Y3115" s="21">
        <v>-1.0000000000000002</v>
      </c>
      <c r="Z3115" s="21">
        <v>-1.0000000000000002</v>
      </c>
      <c r="AA3115" s="21">
        <v>19.092644133405422</v>
      </c>
      <c r="AB3115" s="21">
        <v>7.2706764179633732E-2</v>
      </c>
      <c r="AC3115" s="21">
        <v>-0.13912481366240267</v>
      </c>
      <c r="AD3115" s="21">
        <v>0.14548865361504046</v>
      </c>
      <c r="AE3115" s="21">
        <v>3.9535302066135714</v>
      </c>
      <c r="AF3115" s="21">
        <v>-1.0000000000000002</v>
      </c>
      <c r="AG3115" s="21">
        <v>-1.0000000000000002</v>
      </c>
      <c r="AH3115" s="21">
        <v>-1.0000000000000002</v>
      </c>
      <c r="AI3115" s="21">
        <v>0</v>
      </c>
      <c r="AJ3115" s="21">
        <v>7.4724462045444251E-2</v>
      </c>
      <c r="AK3115" s="21">
        <v>-2.8859264902661212E-2</v>
      </c>
      <c r="AL3115" s="21">
        <v>6.4224385654934615E-2</v>
      </c>
      <c r="AM3115" s="21">
        <v>7.4795735180700221E-2</v>
      </c>
      <c r="AN3115" s="21">
        <v>0.11589922442092598</v>
      </c>
      <c r="AO3115" s="21">
        <v>1.7255970550041979</v>
      </c>
      <c r="AP3115" s="21">
        <v>3.2186025387978239</v>
      </c>
      <c r="AQ3115" s="21">
        <v>31.237159026497288</v>
      </c>
      <c r="AR3115" s="21">
        <v>0.64854298854003822</v>
      </c>
      <c r="AS3115" s="21">
        <v>1.1326518541387791</v>
      </c>
      <c r="AT3115" s="21">
        <v>-1.0000000000000002</v>
      </c>
      <c r="AU3115" s="21">
        <v>-1.0000000000000002</v>
      </c>
      <c r="AV3115" s="21">
        <v>-0.21343897948799667</v>
      </c>
      <c r="AW3115" s="21">
        <v>42.298000390741201</v>
      </c>
      <c r="AX3115" s="21">
        <v>49.770446595285641</v>
      </c>
      <c r="AY3115" s="21">
        <v>-3.900396671124586E-3</v>
      </c>
      <c r="AZ3115" s="21">
        <v>-42.57228237105361</v>
      </c>
      <c r="BA3115" s="26">
        <v>1334.8961856578073</v>
      </c>
      <c r="CU3115" t="e">
        <v>#N/A</v>
      </c>
      <c r="CV3115" t="e">
        <v>#N/A</v>
      </c>
    </row>
    <row r="3116" spans="1:100" x14ac:dyDescent="0.25">
      <c r="A3116">
        <v>6504</v>
      </c>
      <c r="B3116" t="s">
        <v>3354</v>
      </c>
      <c r="C3116" s="26">
        <v>3</v>
      </c>
      <c r="D3116" s="21">
        <v>3.2582233157766334</v>
      </c>
      <c r="E3116" s="21">
        <v>2.2592887316482367E-2</v>
      </c>
      <c r="F3116" s="21">
        <v>-1.3991732041060509E-2</v>
      </c>
      <c r="G3116" s="21">
        <v>-3.9689602166264101E-3</v>
      </c>
      <c r="H3116" s="21">
        <v>0.24842950057221147</v>
      </c>
      <c r="I3116" s="21">
        <v>0</v>
      </c>
      <c r="J3116" s="21">
        <v>14.905770034332683</v>
      </c>
      <c r="K3116" s="21">
        <v>0.24842950057221147</v>
      </c>
      <c r="L3116" s="21">
        <v>-0.99999999999999922</v>
      </c>
      <c r="M3116" s="21">
        <v>-0.99999999999999922</v>
      </c>
      <c r="N3116" s="21">
        <v>4.9685900114442285</v>
      </c>
      <c r="O3116" s="21">
        <v>18.16002438989268</v>
      </c>
      <c r="P3116" s="21">
        <v>-0.21133491307355654</v>
      </c>
      <c r="Q3116" s="21">
        <v>0.32112509370269515</v>
      </c>
      <c r="R3116" s="21">
        <v>6.6975522604338478E-2</v>
      </c>
      <c r="S3116" s="21">
        <v>0.24999612647816929</v>
      </c>
      <c r="T3116" s="21">
        <v>0.21310794439180061</v>
      </c>
      <c r="U3116" s="21">
        <v>-0.15656689002435531</v>
      </c>
      <c r="V3116" s="21">
        <v>0</v>
      </c>
      <c r="W3116" s="21">
        <v>2.3243072109361327</v>
      </c>
      <c r="X3116" s="21">
        <v>-0.54205184415492502</v>
      </c>
      <c r="Y3116" s="21">
        <v>-0.99999999999999922</v>
      </c>
      <c r="Z3116" s="21">
        <v>-0.99999999999999922</v>
      </c>
      <c r="AA3116" s="21">
        <v>6.5604866198660252</v>
      </c>
      <c r="AB3116" s="21">
        <v>-3.8763766449723465E-2</v>
      </c>
      <c r="AC3116" s="21">
        <v>0.12153077510427934</v>
      </c>
      <c r="AD3116" s="21">
        <v>6.1706907195505176E-4</v>
      </c>
      <c r="AE3116" s="21">
        <v>4.1692038863255503</v>
      </c>
      <c r="AF3116" s="21">
        <v>-0.99999999999999922</v>
      </c>
      <c r="AG3116" s="21">
        <v>-0.99999999999999922</v>
      </c>
      <c r="AH3116" s="21">
        <v>-0.99999999999999922</v>
      </c>
      <c r="AI3116" s="21">
        <v>0</v>
      </c>
      <c r="AJ3116" s="21">
        <v>0</v>
      </c>
      <c r="AK3116" s="21">
        <v>0.43687786618844537</v>
      </c>
      <c r="AL3116" s="21">
        <v>1.224156227324906E-2</v>
      </c>
      <c r="AM3116" s="21">
        <v>0.34277285184620881</v>
      </c>
      <c r="AN3116" s="21">
        <v>-4.2424667904024584E-2</v>
      </c>
      <c r="AO3116" s="21">
        <v>10.753710627097446</v>
      </c>
      <c r="AP3116" s="21">
        <v>-0.99940888623436941</v>
      </c>
      <c r="AQ3116" s="21">
        <v>17.23007724526882</v>
      </c>
      <c r="AR3116" s="21">
        <v>0.30653718084561471</v>
      </c>
      <c r="AS3116" s="21">
        <v>-0.29362234358271305</v>
      </c>
      <c r="AT3116" s="21">
        <v>-0.99999999999999922</v>
      </c>
      <c r="AU3116" s="21">
        <v>-0.99999999999999922</v>
      </c>
      <c r="AV3116" s="21">
        <v>6.3006562387712059E-2</v>
      </c>
      <c r="AW3116" s="21">
        <v>23.721102123524354</v>
      </c>
      <c r="AX3116" s="21">
        <v>23.721102123524354</v>
      </c>
      <c r="AY3116" s="21">
        <v>-5.0973075028405784E-2</v>
      </c>
      <c r="AZ3116" s="21">
        <v>-64.817801520352148</v>
      </c>
      <c r="BA3116" s="26">
        <v>1278.0320954196093</v>
      </c>
    </row>
    <row r="3117" spans="1:100" x14ac:dyDescent="0.25">
      <c r="A3117">
        <v>6505</v>
      </c>
      <c r="B3117" t="s">
        <v>3355</v>
      </c>
      <c r="C3117" s="26">
        <v>3</v>
      </c>
      <c r="D3117" s="21">
        <v>0.41879297750956335</v>
      </c>
      <c r="E3117" s="21">
        <v>-0.10965902443194725</v>
      </c>
      <c r="F3117" s="21">
        <v>-8.1526109905350457E-3</v>
      </c>
      <c r="G3117" s="21">
        <v>-4.9403190136550937E-2</v>
      </c>
      <c r="H3117" s="21">
        <v>-0.25701898656482919</v>
      </c>
      <c r="I3117" s="21">
        <v>0</v>
      </c>
      <c r="J3117" s="21">
        <v>-15.421139193889754</v>
      </c>
      <c r="K3117" s="21">
        <v>-0.25701898656482919</v>
      </c>
      <c r="L3117" s="21">
        <v>-1.0000000000000004</v>
      </c>
      <c r="M3117" s="21">
        <v>-1.0000000000000004</v>
      </c>
      <c r="N3117" s="21">
        <v>-5.1403797312965853</v>
      </c>
      <c r="O3117" s="21">
        <v>-15.051749406516739</v>
      </c>
      <c r="P3117" s="21">
        <v>0.62296122142821098</v>
      </c>
      <c r="Q3117" s="21">
        <v>-3.0349982260884173E-2</v>
      </c>
      <c r="R3117" s="21">
        <v>5.7518046602230449E-2</v>
      </c>
      <c r="S3117" s="21">
        <v>0.34935009306469905</v>
      </c>
      <c r="T3117" s="21">
        <v>0.28896112197931384</v>
      </c>
      <c r="U3117" s="21">
        <v>-0.29874352464627318</v>
      </c>
      <c r="V3117" s="21">
        <v>0</v>
      </c>
      <c r="W3117" s="21">
        <v>23.863467078502744</v>
      </c>
      <c r="X3117" s="21">
        <v>-0.35764578154663784</v>
      </c>
      <c r="Y3117" s="21">
        <v>-1.0000000000000004</v>
      </c>
      <c r="Z3117" s="21">
        <v>-1.0000000000000004</v>
      </c>
      <c r="AA3117" s="21">
        <v>18.697074850265476</v>
      </c>
      <c r="AB3117" s="21">
        <v>1.6188551366663043E-2</v>
      </c>
      <c r="AC3117" s="21">
        <v>-0.10269795836912772</v>
      </c>
      <c r="AD3117" s="21">
        <v>-1.7968798494325599E-2</v>
      </c>
      <c r="AE3117" s="21">
        <v>-5.2239102748395148</v>
      </c>
      <c r="AF3117" s="21">
        <v>-1.0000000000000004</v>
      </c>
      <c r="AG3117" s="21">
        <v>-1.0000000000000004</v>
      </c>
      <c r="AH3117" s="21">
        <v>-1.0000000000000004</v>
      </c>
      <c r="AI3117" s="21">
        <v>0</v>
      </c>
      <c r="AJ3117" s="21">
        <v>0</v>
      </c>
      <c r="AK3117" s="21">
        <v>5.7190556216923691E-2</v>
      </c>
      <c r="AL3117" s="21">
        <v>-0.22871351896280928</v>
      </c>
      <c r="AM3117" s="21">
        <v>0.42721701748367408</v>
      </c>
      <c r="AN3117" s="21">
        <v>-3.4418495506175928E-2</v>
      </c>
      <c r="AO3117" s="21">
        <v>10.96637821817647</v>
      </c>
      <c r="AP3117" s="21">
        <v>-2.0040299824684444</v>
      </c>
      <c r="AQ3117" s="21">
        <v>8.442327884613011</v>
      </c>
      <c r="AR3117" s="21">
        <v>0.33956769039773982</v>
      </c>
      <c r="AS3117" s="21">
        <v>-0.6146647681114672</v>
      </c>
      <c r="AT3117" s="21">
        <v>-1.0000000000000004</v>
      </c>
      <c r="AU3117" s="21">
        <v>-1.0000000000000004</v>
      </c>
      <c r="AV3117" s="21">
        <v>8.1148564656795125E-3</v>
      </c>
      <c r="AW3117" s="21">
        <v>1.6412954612802926</v>
      </c>
      <c r="AX3117" s="21">
        <v>1.6412954612802926</v>
      </c>
      <c r="AY3117" s="21">
        <v>-0.21900064509323483</v>
      </c>
      <c r="AZ3117" s="21">
        <v>-109.02023664058082</v>
      </c>
      <c r="BA3117" s="26">
        <v>1220.4627509205236</v>
      </c>
    </row>
    <row r="3118" spans="1:100" x14ac:dyDescent="0.25">
      <c r="A3118">
        <v>6506</v>
      </c>
      <c r="B3118" t="s">
        <v>3356</v>
      </c>
      <c r="C3118" s="26">
        <v>3</v>
      </c>
      <c r="D3118" s="21">
        <v>2.1504737378385137</v>
      </c>
      <c r="E3118" s="21">
        <v>5.2531195312672252E-3</v>
      </c>
      <c r="F3118" s="21">
        <v>-0.33889410611512116</v>
      </c>
      <c r="G3118" s="21">
        <v>-0.33889410611512116</v>
      </c>
      <c r="H3118" s="21">
        <v>6.3797424468650027E-2</v>
      </c>
      <c r="I3118" s="21">
        <v>0</v>
      </c>
      <c r="J3118" s="21">
        <v>3.8278454681190022</v>
      </c>
      <c r="K3118" s="21">
        <v>6.3797424468650027E-2</v>
      </c>
      <c r="L3118" s="21">
        <v>-0.99999999999999944</v>
      </c>
      <c r="M3118" s="21">
        <v>-0.99999999999999944</v>
      </c>
      <c r="N3118" s="21">
        <v>1.2759484893730004</v>
      </c>
      <c r="O3118" s="21">
        <v>5.6394250998423967</v>
      </c>
      <c r="P3118" s="21">
        <v>4.0416003340692805</v>
      </c>
      <c r="Q3118" s="21">
        <v>-11.424030365792417</v>
      </c>
      <c r="R3118" s="21">
        <v>-3.3574581294906638</v>
      </c>
      <c r="S3118" s="21">
        <v>0.24024706307664759</v>
      </c>
      <c r="T3118" s="21">
        <v>0.20227975710855253</v>
      </c>
      <c r="U3118" s="21">
        <v>0.17806928993947546</v>
      </c>
      <c r="V3118" s="21">
        <v>0</v>
      </c>
      <c r="W3118" s="21">
        <v>22.271947426240999</v>
      </c>
      <c r="X3118" s="21">
        <v>0.9599529792496706</v>
      </c>
      <c r="Y3118" s="21">
        <v>-0.99999999999999944</v>
      </c>
      <c r="Z3118" s="21">
        <v>-0.99999999999999944</v>
      </c>
      <c r="AA3118" s="21">
        <v>31.572890884917712</v>
      </c>
      <c r="AB3118" s="21">
        <v>4.7238426046981176E-2</v>
      </c>
      <c r="AC3118" s="21">
        <v>0.15908463493368646</v>
      </c>
      <c r="AD3118" s="21">
        <v>4.6844970782679671E-2</v>
      </c>
      <c r="AE3118" s="21">
        <v>12.658401588167361</v>
      </c>
      <c r="AF3118" s="21">
        <v>-0.99999999999999944</v>
      </c>
      <c r="AG3118" s="21">
        <v>-0.99999999999999944</v>
      </c>
      <c r="AH3118" s="21">
        <v>-0.99999999999999944</v>
      </c>
      <c r="AI3118" s="21">
        <v>-6.8678778628594922E-2</v>
      </c>
      <c r="AJ3118" s="21">
        <v>0</v>
      </c>
      <c r="AK3118" s="21">
        <v>-0.15808079992268959</v>
      </c>
      <c r="AL3118" s="21">
        <v>0.22472531461005965</v>
      </c>
      <c r="AM3118" s="21">
        <v>0.57283142048429836</v>
      </c>
      <c r="AN3118" s="21">
        <v>6.5115133358253242E-3</v>
      </c>
      <c r="AO3118" s="21">
        <v>13.530381512494003</v>
      </c>
      <c r="AP3118" s="21">
        <v>1.2864144064459306</v>
      </c>
      <c r="AQ3118" s="21">
        <v>26.099792894360018</v>
      </c>
      <c r="AR3118" s="21">
        <v>0.62059611012467564</v>
      </c>
      <c r="AS3118" s="21">
        <v>1.0237504037183212</v>
      </c>
      <c r="AT3118" s="21">
        <v>-0.99999999999999944</v>
      </c>
      <c r="AU3118" s="21">
        <v>-0.99999999999999944</v>
      </c>
      <c r="AV3118" s="21">
        <v>-3.6963522356057843</v>
      </c>
      <c r="AW3118" s="21">
        <v>38.498730391206045</v>
      </c>
      <c r="AX3118" s="21">
        <v>37.125154818634151</v>
      </c>
      <c r="AY3118" s="21">
        <v>-5.318805266859826E-2</v>
      </c>
      <c r="AZ3118" s="21">
        <v>-42.579800697675779</v>
      </c>
      <c r="BA3118" s="26">
        <v>1272.0614994536575</v>
      </c>
    </row>
    <row r="3119" spans="1:100" x14ac:dyDescent="0.25">
      <c r="A3119">
        <v>6507</v>
      </c>
      <c r="B3119" t="s">
        <v>3357</v>
      </c>
      <c r="C3119" s="26">
        <v>1</v>
      </c>
      <c r="D3119" s="21">
        <v>3.6780808625294901</v>
      </c>
      <c r="E3119" s="21">
        <v>2.1757476414710399E-2</v>
      </c>
      <c r="F3119" s="21">
        <v>5.7515663270048999E-2</v>
      </c>
      <c r="G3119" s="21">
        <v>6.3638324821297304E-2</v>
      </c>
      <c r="H3119" s="21">
        <v>4.4731895715573101E-2</v>
      </c>
      <c r="I3119" s="21">
        <v>0</v>
      </c>
      <c r="J3119" s="21">
        <v>2.6839137429343798</v>
      </c>
      <c r="K3119" s="21">
        <v>4.4731895715573101E-2</v>
      </c>
      <c r="L3119" s="21">
        <v>-1</v>
      </c>
      <c r="M3119" s="21">
        <v>-1</v>
      </c>
      <c r="N3119" s="21">
        <v>0.894637914311463</v>
      </c>
      <c r="O3119" s="21">
        <v>6.42563293028517</v>
      </c>
      <c r="P3119" s="21">
        <v>8.4867148022695807E-2</v>
      </c>
      <c r="Q3119" s="21">
        <v>0.153507344323627</v>
      </c>
      <c r="R3119" s="21">
        <v>5.0277871893111802E-2</v>
      </c>
      <c r="S3119" s="21">
        <v>0.32916601326620298</v>
      </c>
      <c r="T3119" s="21">
        <v>0.23975694309620599</v>
      </c>
      <c r="U3119" s="21">
        <v>4.00147922229208E-2</v>
      </c>
      <c r="V3119" s="21">
        <v>-3.2092616958779002E-3</v>
      </c>
      <c r="W3119" s="21">
        <v>22.4398636469551</v>
      </c>
      <c r="X3119" s="21">
        <v>0.57887640222380699</v>
      </c>
      <c r="Y3119" s="21">
        <v>-1</v>
      </c>
      <c r="Z3119" s="21">
        <v>-1</v>
      </c>
      <c r="AA3119" s="21">
        <v>33.0321732872819</v>
      </c>
      <c r="AB3119" s="21">
        <v>0.100272451404467</v>
      </c>
      <c r="AC3119" s="21">
        <v>4.1627991656747201E-2</v>
      </c>
      <c r="AD3119" s="21">
        <v>6.8940192307458195E-2</v>
      </c>
      <c r="AE3119" s="21">
        <v>10.542031768433599</v>
      </c>
      <c r="AF3119" s="21">
        <v>-1</v>
      </c>
      <c r="AG3119" s="21">
        <v>-1</v>
      </c>
      <c r="AH3119" s="21">
        <v>-1</v>
      </c>
      <c r="AI3119" s="21">
        <v>-6.4806894010443399E-4</v>
      </c>
      <c r="AJ3119" s="21">
        <v>-3.2092616958779002E-3</v>
      </c>
      <c r="AK3119" s="21">
        <v>0.108545496552842</v>
      </c>
      <c r="AL3119" s="21">
        <v>6.3541779719447203E-2</v>
      </c>
      <c r="AM3119" s="21">
        <v>0.14516971361987499</v>
      </c>
      <c r="AN3119" s="21">
        <v>6.2411759814733403E-2</v>
      </c>
      <c r="AO3119" s="21">
        <v>4.1719703232610899</v>
      </c>
      <c r="AP3119" s="21">
        <v>1.87800289396557</v>
      </c>
      <c r="AQ3119" s="21">
        <v>25.123777389889501</v>
      </c>
      <c r="AR3119" s="21">
        <v>0.60572848688945202</v>
      </c>
      <c r="AS3119" s="21">
        <v>0.62360829793938</v>
      </c>
      <c r="AT3119" s="21">
        <v>-1</v>
      </c>
      <c r="AU3119" s="21">
        <v>-1</v>
      </c>
      <c r="AV3119" s="21">
        <v>0.113916196714409</v>
      </c>
      <c r="AW3119" s="21">
        <v>41.335809111532598</v>
      </c>
      <c r="AX3119" s="21">
        <v>41.001921563142801</v>
      </c>
      <c r="AY3119" s="21">
        <v>9.6368259759583505E-2</v>
      </c>
      <c r="AZ3119" s="21">
        <v>-14.145392237927799</v>
      </c>
      <c r="BA3119" s="26">
        <v>1350</v>
      </c>
    </row>
    <row r="3120" spans="1:100" x14ac:dyDescent="0.25">
      <c r="A3120">
        <v>6508</v>
      </c>
      <c r="B3120" t="s">
        <v>3358</v>
      </c>
      <c r="C3120" s="26">
        <v>3</v>
      </c>
      <c r="D3120" s="21">
        <v>4.7568692269460131</v>
      </c>
      <c r="E3120" s="21">
        <v>-6.4400526501136122E-3</v>
      </c>
      <c r="F3120" s="21">
        <v>-0.40743934416935723</v>
      </c>
      <c r="G3120" s="21">
        <v>-0.40743934416935723</v>
      </c>
      <c r="H3120" s="21">
        <v>0.12650378826216915</v>
      </c>
      <c r="I3120" s="21">
        <v>0</v>
      </c>
      <c r="J3120" s="21">
        <v>7.5902272957301529</v>
      </c>
      <c r="K3120" s="21">
        <v>0.12650378826216915</v>
      </c>
      <c r="L3120" s="21">
        <v>-1</v>
      </c>
      <c r="M3120" s="21">
        <v>-1</v>
      </c>
      <c r="N3120" s="21">
        <v>2.5300757652433852</v>
      </c>
      <c r="O3120" s="21">
        <v>11.939657178506808</v>
      </c>
      <c r="P3120" s="21">
        <v>-0.40253116517736898</v>
      </c>
      <c r="Q3120" s="21">
        <v>2.0923671127867896</v>
      </c>
      <c r="R3120" s="21">
        <v>0.60426201160731319</v>
      </c>
      <c r="S3120" s="21">
        <v>0.33333333333333337</v>
      </c>
      <c r="T3120" s="21">
        <v>0.36930624583144256</v>
      </c>
      <c r="U3120" s="21">
        <v>0.348329498963171</v>
      </c>
      <c r="V3120" s="21">
        <v>-4.3075751678092284E-3</v>
      </c>
      <c r="W3120" s="21">
        <v>36.806308587918757</v>
      </c>
      <c r="X3120" s="21">
        <v>1.9733880319887671</v>
      </c>
      <c r="Y3120" s="21">
        <v>-1</v>
      </c>
      <c r="Z3120" s="21">
        <v>-1</v>
      </c>
      <c r="AA3120" s="21">
        <v>96.333293238800294</v>
      </c>
      <c r="AB3120" s="21">
        <v>0.38114403242715955</v>
      </c>
      <c r="AC3120" s="21">
        <v>0.31636033188571794</v>
      </c>
      <c r="AD3120" s="21">
        <v>0.48095008847260651</v>
      </c>
      <c r="AE3120" s="21">
        <v>58.922722639274212</v>
      </c>
      <c r="AF3120" s="21">
        <v>-1</v>
      </c>
      <c r="AG3120" s="21">
        <v>-1</v>
      </c>
      <c r="AH3120" s="21">
        <v>-1</v>
      </c>
      <c r="AI3120" s="21">
        <v>1.1160772430356798E-2</v>
      </c>
      <c r="AJ3120" s="21">
        <v>-4.3075751678092284E-3</v>
      </c>
      <c r="AK3120" s="21">
        <v>-6.6390654303430788E-2</v>
      </c>
      <c r="AL3120" s="21">
        <v>-6.7531938603502956E-3</v>
      </c>
      <c r="AM3120" s="21">
        <v>-0.16492686748309626</v>
      </c>
      <c r="AN3120" s="21">
        <v>-9.6663381395639569E-2</v>
      </c>
      <c r="AO3120" s="21">
        <v>-4.4551249585945607</v>
      </c>
      <c r="AP3120" s="21">
        <v>-2.450350504192742</v>
      </c>
      <c r="AQ3120" s="21">
        <v>44.396535883648902</v>
      </c>
      <c r="AR3120" s="21">
        <v>1.0466615029601374</v>
      </c>
      <c r="AS3120" s="21">
        <v>2.0998918202509356</v>
      </c>
      <c r="AT3120" s="21">
        <v>-1</v>
      </c>
      <c r="AU3120" s="21">
        <v>-1</v>
      </c>
      <c r="AV3120" s="21">
        <v>0.19682266743795579</v>
      </c>
      <c r="AW3120" s="21">
        <v>105.82259991311433</v>
      </c>
      <c r="AX3120" s="21">
        <v>105.61505784494059</v>
      </c>
      <c r="AY3120" s="21">
        <v>0.37067803917347786</v>
      </c>
      <c r="AZ3120" s="21">
        <v>47.895767150027694</v>
      </c>
      <c r="BA3120" s="26">
        <v>1482.1666117017503</v>
      </c>
    </row>
    <row r="3121" spans="1:100" x14ac:dyDescent="0.25">
      <c r="A3121">
        <v>6509</v>
      </c>
      <c r="B3121" t="s">
        <v>3359</v>
      </c>
      <c r="C3121" s="26">
        <v>3</v>
      </c>
      <c r="D3121" s="21">
        <v>4.49026961404586</v>
      </c>
      <c r="E3121" s="21">
        <v>2.6409599956727344E-3</v>
      </c>
      <c r="F3121" s="21">
        <v>0.31047851372467006</v>
      </c>
      <c r="G3121" s="21">
        <v>0.31047851372467006</v>
      </c>
      <c r="H3121" s="21">
        <v>6.5157173415293326E-2</v>
      </c>
      <c r="I3121" s="21">
        <v>0</v>
      </c>
      <c r="J3121" s="21">
        <v>3.9094304049176016</v>
      </c>
      <c r="K3121" s="21">
        <v>6.5157173415293326E-2</v>
      </c>
      <c r="L3121" s="21">
        <v>-0.99999999999999878</v>
      </c>
      <c r="M3121" s="21">
        <v>-0.99999999999999878</v>
      </c>
      <c r="N3121" s="21">
        <v>1.3031434683058674</v>
      </c>
      <c r="O3121" s="21">
        <v>8.7101785326881398</v>
      </c>
      <c r="P3121" s="21">
        <v>-0.38786121107595128</v>
      </c>
      <c r="Q3121" s="21">
        <v>2.1590430495468902</v>
      </c>
      <c r="R3121" s="21">
        <v>0.66290258751691677</v>
      </c>
      <c r="S3121" s="21">
        <v>0.33333333333333298</v>
      </c>
      <c r="T3121" s="21">
        <v>0.40571559140157193</v>
      </c>
      <c r="U3121" s="21">
        <v>-8.764248621459178E-3</v>
      </c>
      <c r="V3121" s="21">
        <v>-6.3498512722149599E-3</v>
      </c>
      <c r="W3121" s="21">
        <v>26.351106057037505</v>
      </c>
      <c r="X3121" s="21">
        <v>0.68486467795536632</v>
      </c>
      <c r="Y3121" s="21">
        <v>-0.99999999999999878</v>
      </c>
      <c r="Z3121" s="21">
        <v>-0.99999999999999878</v>
      </c>
      <c r="AA3121" s="21">
        <v>45.307353239094134</v>
      </c>
      <c r="AB3121" s="21">
        <v>0.2032954614156193</v>
      </c>
      <c r="AC3121" s="21">
        <v>0.10294108796276188</v>
      </c>
      <c r="AD3121" s="21">
        <v>5.9630342512413045E-2</v>
      </c>
      <c r="AE3121" s="21">
        <v>18.293344594539711</v>
      </c>
      <c r="AF3121" s="21">
        <v>-0.99999999999999878</v>
      </c>
      <c r="AG3121" s="21">
        <v>-0.99999999999999878</v>
      </c>
      <c r="AH3121" s="21">
        <v>-0.99999999999999878</v>
      </c>
      <c r="AI3121" s="21">
        <v>1.6778137062379544E-2</v>
      </c>
      <c r="AJ3121" s="21">
        <v>-6.3498512722149599E-3</v>
      </c>
      <c r="AK3121" s="21">
        <v>0.14799879321798662</v>
      </c>
      <c r="AL3121" s="21">
        <v>0.16175353268186962</v>
      </c>
      <c r="AM3121" s="21">
        <v>-4.7596540661426046E-2</v>
      </c>
      <c r="AN3121" s="21">
        <v>5.1821586114595211E-2</v>
      </c>
      <c r="AO3121" s="21">
        <v>-0.44991955044571885</v>
      </c>
      <c r="AP3121" s="21">
        <v>2.1043073162742285</v>
      </c>
      <c r="AQ3121" s="21">
        <v>30.260536461955105</v>
      </c>
      <c r="AR3121" s="21">
        <v>0.72393482484123084</v>
      </c>
      <c r="AS3121" s="21">
        <v>0.75002185137065969</v>
      </c>
      <c r="AT3121" s="21">
        <v>-0.99999999999999878</v>
      </c>
      <c r="AU3121" s="21">
        <v>-0.99999999999999878</v>
      </c>
      <c r="AV3121" s="21">
        <v>0.97338110124158661</v>
      </c>
      <c r="AW3121" s="21">
        <v>56.121839088056497</v>
      </c>
      <c r="AX3121" s="21">
        <v>55.822416702082613</v>
      </c>
      <c r="AY3121" s="21">
        <v>0.36846219423038695</v>
      </c>
      <c r="AZ3121" s="21">
        <v>9.3689692330351146</v>
      </c>
      <c r="BA3121" s="26">
        <v>1374.2874403865906</v>
      </c>
    </row>
    <row r="3122" spans="1:100" x14ac:dyDescent="0.25">
      <c r="A3122">
        <v>6510</v>
      </c>
      <c r="B3122" t="s">
        <v>3360</v>
      </c>
      <c r="C3122" s="26">
        <v>3</v>
      </c>
      <c r="D3122" s="21">
        <v>4.0029369188312129</v>
      </c>
      <c r="E3122" s="21">
        <v>-7.5427077523847717E-3</v>
      </c>
      <c r="F3122" s="21">
        <v>-1.2687986704272474</v>
      </c>
      <c r="G3122" s="21">
        <v>-1.2687986704272474</v>
      </c>
      <c r="H3122" s="21">
        <v>0.33907684506832908</v>
      </c>
      <c r="I3122" s="21">
        <v>0</v>
      </c>
      <c r="J3122" s="21">
        <v>20.344610704099743</v>
      </c>
      <c r="K3122" s="21">
        <v>0.33907684506832908</v>
      </c>
      <c r="L3122" s="21">
        <v>-1.0000000000000004</v>
      </c>
      <c r="M3122" s="21">
        <v>-1.0000000000000004</v>
      </c>
      <c r="N3122" s="21">
        <v>6.781536901366584</v>
      </c>
      <c r="O3122" s="21">
        <v>23.078748952503709</v>
      </c>
      <c r="P3122" s="21">
        <v>0.41525722957727706</v>
      </c>
      <c r="Q3122" s="21">
        <v>0.17093995866292744</v>
      </c>
      <c r="R3122" s="21">
        <v>0.20351431461173794</v>
      </c>
      <c r="S3122" s="21">
        <v>0.33333333333333315</v>
      </c>
      <c r="T3122" s="21">
        <v>0.36822984518806789</v>
      </c>
      <c r="U3122" s="21">
        <v>0.11532674241249703</v>
      </c>
      <c r="V3122" s="21">
        <v>8.9326387086468596E-4</v>
      </c>
      <c r="W3122" s="21">
        <v>19.148253589457365</v>
      </c>
      <c r="X3122" s="21">
        <v>0.87537151184339523</v>
      </c>
      <c r="Y3122" s="21">
        <v>-1.0000000000000004</v>
      </c>
      <c r="Z3122" s="21">
        <v>-1.0000000000000004</v>
      </c>
      <c r="AA3122" s="21">
        <v>59.505434417873154</v>
      </c>
      <c r="AB3122" s="21">
        <v>0.33954223872487904</v>
      </c>
      <c r="AC3122" s="21">
        <v>9.4259863648030434E-2</v>
      </c>
      <c r="AD3122" s="21">
        <v>0.36927122790317168</v>
      </c>
      <c r="AE3122" s="21">
        <v>40.153666513804041</v>
      </c>
      <c r="AF3122" s="21">
        <v>-1.0000000000000004</v>
      </c>
      <c r="AG3122" s="21">
        <v>-1.0000000000000004</v>
      </c>
      <c r="AH3122" s="21">
        <v>-1.0000000000000004</v>
      </c>
      <c r="AI3122" s="21">
        <v>1.8625555689996048E-2</v>
      </c>
      <c r="AJ3122" s="21">
        <v>8.9326387086468596E-4</v>
      </c>
      <c r="AK3122" s="21">
        <v>-2.1202452936978006E-2</v>
      </c>
      <c r="AL3122" s="21">
        <v>0.16107851553198932</v>
      </c>
      <c r="AM3122" s="21">
        <v>7.4468676113520135E-2</v>
      </c>
      <c r="AN3122" s="21">
        <v>1.9474755980964785E-2</v>
      </c>
      <c r="AO3122" s="21">
        <v>1.7557046381531132</v>
      </c>
      <c r="AP3122" s="21">
        <v>1.292261477184067</v>
      </c>
      <c r="AQ3122" s="21">
        <v>39.492864293557119</v>
      </c>
      <c r="AR3122" s="21">
        <v>0.8177831848047632</v>
      </c>
      <c r="AS3122" s="21">
        <v>1.2144483569117246</v>
      </c>
      <c r="AT3122" s="21">
        <v>-1.0000000000000004</v>
      </c>
      <c r="AU3122" s="21">
        <v>-1.0000000000000004</v>
      </c>
      <c r="AV3122" s="21">
        <v>-1.0652843558155094</v>
      </c>
      <c r="AW3122" s="21">
        <v>83.876444847561004</v>
      </c>
      <c r="AX3122" s="21">
        <v>84.338282348447379</v>
      </c>
      <c r="AY3122" s="21">
        <v>9.3184749352943338E-2</v>
      </c>
      <c r="AZ3122" s="21">
        <v>8.9341290351876523</v>
      </c>
      <c r="BA3122" s="26">
        <v>1362.8442338052057</v>
      </c>
    </row>
    <row r="3123" spans="1:100" x14ac:dyDescent="0.25">
      <c r="A3123">
        <v>6511</v>
      </c>
      <c r="B3123" t="s">
        <v>3361</v>
      </c>
      <c r="C3123" s="26">
        <v>1</v>
      </c>
      <c r="D3123" s="21">
        <v>3.6780808625294901</v>
      </c>
      <c r="E3123" s="21">
        <v>2.1757476414710399E-2</v>
      </c>
      <c r="F3123" s="21">
        <v>5.7515663270048999E-2</v>
      </c>
      <c r="G3123" s="21">
        <v>6.3638324821297304E-2</v>
      </c>
      <c r="H3123" s="21">
        <v>4.4731895715573101E-2</v>
      </c>
      <c r="I3123" s="21">
        <v>0</v>
      </c>
      <c r="J3123" s="21">
        <v>2.6839137429343798</v>
      </c>
      <c r="K3123" s="21">
        <v>4.4731895715573101E-2</v>
      </c>
      <c r="L3123" s="21">
        <v>-1</v>
      </c>
      <c r="M3123" s="21">
        <v>-1</v>
      </c>
      <c r="N3123" s="21">
        <v>0.894637914311463</v>
      </c>
      <c r="O3123" s="21">
        <v>6.42563293028517</v>
      </c>
      <c r="P3123" s="21">
        <v>8.4867148022695807E-2</v>
      </c>
      <c r="Q3123" s="21">
        <v>0.153507344323627</v>
      </c>
      <c r="R3123" s="21">
        <v>5.0277871893111802E-2</v>
      </c>
      <c r="S3123" s="21">
        <v>0.32916601326620298</v>
      </c>
      <c r="T3123" s="21">
        <v>0.23975694309620599</v>
      </c>
      <c r="U3123" s="21">
        <v>4.00147922229208E-2</v>
      </c>
      <c r="V3123" s="21">
        <v>-3.2092616958779002E-3</v>
      </c>
      <c r="W3123" s="21">
        <v>22.4398636469551</v>
      </c>
      <c r="X3123" s="21">
        <v>0.57887640222380699</v>
      </c>
      <c r="Y3123" s="21">
        <v>-1</v>
      </c>
      <c r="Z3123" s="21">
        <v>-1</v>
      </c>
      <c r="AA3123" s="21">
        <v>33.0321732872819</v>
      </c>
      <c r="AB3123" s="21">
        <v>0.100272451404467</v>
      </c>
      <c r="AC3123" s="21">
        <v>4.1627991656747201E-2</v>
      </c>
      <c r="AD3123" s="21">
        <v>6.8940192307458195E-2</v>
      </c>
      <c r="AE3123" s="21">
        <v>10.542031768433599</v>
      </c>
      <c r="AF3123" s="21">
        <v>-1</v>
      </c>
      <c r="AG3123" s="21">
        <v>-1</v>
      </c>
      <c r="AH3123" s="21">
        <v>-1</v>
      </c>
      <c r="AI3123" s="21">
        <v>-6.4806894010443399E-4</v>
      </c>
      <c r="AJ3123" s="21">
        <v>-3.2092616958779002E-3</v>
      </c>
      <c r="AK3123" s="21">
        <v>0.108545496552842</v>
      </c>
      <c r="AL3123" s="21">
        <v>6.3541779719447203E-2</v>
      </c>
      <c r="AM3123" s="21">
        <v>0.14516971361987499</v>
      </c>
      <c r="AN3123" s="21">
        <v>6.2411759814733403E-2</v>
      </c>
      <c r="AO3123" s="21">
        <v>4.1719703232610899</v>
      </c>
      <c r="AP3123" s="21">
        <v>1.87800289396557</v>
      </c>
      <c r="AQ3123" s="21">
        <v>25.123777389889501</v>
      </c>
      <c r="AR3123" s="21">
        <v>0.60572848688945202</v>
      </c>
      <c r="AS3123" s="21">
        <v>0.62360829793938</v>
      </c>
      <c r="AT3123" s="21">
        <v>-1</v>
      </c>
      <c r="AU3123" s="21">
        <v>-1</v>
      </c>
      <c r="AV3123" s="21">
        <v>0.113916196714409</v>
      </c>
      <c r="AW3123" s="21">
        <v>41.335809111532598</v>
      </c>
      <c r="AX3123" s="21">
        <v>41.001921563142801</v>
      </c>
      <c r="AY3123" s="21">
        <v>9.6368259759583505E-2</v>
      </c>
      <c r="AZ3123" s="21">
        <v>-14.145392237927799</v>
      </c>
      <c r="BA3123" s="26">
        <v>1350</v>
      </c>
    </row>
    <row r="3124" spans="1:100" x14ac:dyDescent="0.25">
      <c r="A3124">
        <v>6512</v>
      </c>
      <c r="B3124" t="s">
        <v>499</v>
      </c>
      <c r="C3124" s="26">
        <v>3</v>
      </c>
      <c r="D3124" s="21">
        <v>3.2249836516660979</v>
      </c>
      <c r="E3124" s="21">
        <v>0</v>
      </c>
      <c r="F3124" s="21">
        <v>-0.10449296204355066</v>
      </c>
      <c r="G3124" s="21">
        <v>-0.10449296204355066</v>
      </c>
      <c r="H3124" s="21">
        <v>-1.1814955435949379E-2</v>
      </c>
      <c r="I3124" s="21">
        <v>0</v>
      </c>
      <c r="J3124" s="21">
        <v>-0.70889732615696344</v>
      </c>
      <c r="K3124" s="21">
        <v>-1.1814955435949379E-2</v>
      </c>
      <c r="L3124" s="21">
        <v>-0.99999999999999967</v>
      </c>
      <c r="M3124" s="21">
        <v>-0.99999999999999967</v>
      </c>
      <c r="N3124" s="21">
        <v>-0.23629910871898713</v>
      </c>
      <c r="O3124" s="21">
        <v>2.4115933634655864</v>
      </c>
      <c r="P3124" s="21">
        <v>-1.4188765092457659E-2</v>
      </c>
      <c r="Q3124" s="21">
        <v>0.17265696450188817</v>
      </c>
      <c r="R3124" s="21">
        <v>-3.6518622749858898E-2</v>
      </c>
      <c r="S3124" s="21">
        <v>0.33333333333333343</v>
      </c>
      <c r="T3124" s="21">
        <v>0.27250632544994413</v>
      </c>
      <c r="U3124" s="21">
        <v>4.9981972007901582E-2</v>
      </c>
      <c r="V3124" s="21">
        <v>-1.6528534609842153E-2</v>
      </c>
      <c r="W3124" s="21">
        <v>26.044322064691446</v>
      </c>
      <c r="X3124" s="21">
        <v>0.65758428670839142</v>
      </c>
      <c r="Y3124" s="21">
        <v>-0.99999999999999967</v>
      </c>
      <c r="Z3124" s="21">
        <v>-0.99999999999999967</v>
      </c>
      <c r="AA3124" s="21">
        <v>27.712980102370157</v>
      </c>
      <c r="AB3124" s="21">
        <v>1.3454199276245114E-2</v>
      </c>
      <c r="AC3124" s="21">
        <v>9.8948360650559036E-2</v>
      </c>
      <c r="AD3124" s="21">
        <v>-7.8299026718232884E-2</v>
      </c>
      <c r="AE3124" s="21">
        <v>1.7051766604285674</v>
      </c>
      <c r="AF3124" s="21">
        <v>-0.99999999999999967</v>
      </c>
      <c r="AG3124" s="21">
        <v>-0.99999999999999967</v>
      </c>
      <c r="AH3124" s="21">
        <v>-0.99999999999999967</v>
      </c>
      <c r="AI3124" s="21">
        <v>-6.2119201699506856E-3</v>
      </c>
      <c r="AJ3124" s="21">
        <v>-1.6528534609842153E-2</v>
      </c>
      <c r="AK3124" s="21">
        <v>-1.6351189613099018E-2</v>
      </c>
      <c r="AL3124" s="21">
        <v>0.20703152312623282</v>
      </c>
      <c r="AM3124" s="21">
        <v>0.44030645443292943</v>
      </c>
      <c r="AN3124" s="21">
        <v>-0.13584836026908792</v>
      </c>
      <c r="AO3124" s="21">
        <v>10.925905412757743</v>
      </c>
      <c r="AP3124" s="21">
        <v>-2.3610513910960318</v>
      </c>
      <c r="AQ3124" s="21">
        <v>25.335424738534492</v>
      </c>
      <c r="AR3124" s="21">
        <v>0.6392930961813369</v>
      </c>
      <c r="AS3124" s="21">
        <v>0.64576933127244207</v>
      </c>
      <c r="AT3124" s="21">
        <v>-0.99999999999999967</v>
      </c>
      <c r="AU3124" s="21">
        <v>-0.99999999999999967</v>
      </c>
      <c r="AV3124" s="21">
        <v>-0.14101158479340967</v>
      </c>
      <c r="AW3124" s="21">
        <v>27.763522074739715</v>
      </c>
      <c r="AX3124" s="21">
        <v>25.986430210356481</v>
      </c>
      <c r="AY3124" s="21">
        <v>-0.23887067325194841</v>
      </c>
      <c r="AZ3124" s="21">
        <v>-52.501678812813012</v>
      </c>
      <c r="BA3124" s="26">
        <v>1306.2539903376985</v>
      </c>
      <c r="CU3124" t="e">
        <v>#N/A</v>
      </c>
      <c r="CV3124" t="e">
        <v>#N/A</v>
      </c>
    </row>
    <row r="3125" spans="1:100" x14ac:dyDescent="0.25">
      <c r="A3125">
        <v>6513</v>
      </c>
      <c r="B3125" t="s">
        <v>3362</v>
      </c>
      <c r="C3125" s="26">
        <v>3</v>
      </c>
      <c r="D3125" s="21">
        <v>3.7711636695493458</v>
      </c>
      <c r="E3125" s="21">
        <v>0</v>
      </c>
      <c r="F3125" s="21">
        <v>-0.18735379295174534</v>
      </c>
      <c r="G3125" s="21">
        <v>-0.18735379295174534</v>
      </c>
      <c r="H3125" s="21">
        <v>0.15400757658305889</v>
      </c>
      <c r="I3125" s="21">
        <v>0</v>
      </c>
      <c r="J3125" s="21">
        <v>9.2404545949835306</v>
      </c>
      <c r="K3125" s="21">
        <v>0.15400757658305889</v>
      </c>
      <c r="L3125" s="21">
        <v>-1.0000000000000007</v>
      </c>
      <c r="M3125" s="21">
        <v>-1.0000000000000007</v>
      </c>
      <c r="N3125" s="21">
        <v>3.0801515316611776</v>
      </c>
      <c r="O3125" s="21">
        <v>12.824264471581134</v>
      </c>
      <c r="P3125" s="21">
        <v>-0.73079318639528157</v>
      </c>
      <c r="Q3125" s="21">
        <v>-8.1207260091884809E-2</v>
      </c>
      <c r="R3125" s="21">
        <v>-0.10474046461014269</v>
      </c>
      <c r="S3125" s="21">
        <v>0.33333333333333337</v>
      </c>
      <c r="T3125" s="21">
        <v>0.38248926677037587</v>
      </c>
      <c r="U3125" s="21">
        <v>8.6471085508049092E-2</v>
      </c>
      <c r="V3125" s="21">
        <v>-7.9456705334688023E-3</v>
      </c>
      <c r="W3125" s="21">
        <v>25.613617539809244</v>
      </c>
      <c r="X3125" s="21">
        <v>0.90539811447590646</v>
      </c>
      <c r="Y3125" s="21">
        <v>-1.0000000000000007</v>
      </c>
      <c r="Z3125" s="21">
        <v>-1.0000000000000007</v>
      </c>
      <c r="AA3125" s="21">
        <v>60.164234000952334</v>
      </c>
      <c r="AB3125" s="21">
        <v>0.39519604982186685</v>
      </c>
      <c r="AC3125" s="21">
        <v>-3.9573275907623263E-4</v>
      </c>
      <c r="AD3125" s="21">
        <v>0.29830682145227405</v>
      </c>
      <c r="AE3125" s="21">
        <v>34.655356925753246</v>
      </c>
      <c r="AF3125" s="21">
        <v>-1.0000000000000007</v>
      </c>
      <c r="AG3125" s="21">
        <v>-1.0000000000000007</v>
      </c>
      <c r="AH3125" s="21">
        <v>-1.0000000000000007</v>
      </c>
      <c r="AI3125" s="21">
        <v>0</v>
      </c>
      <c r="AJ3125" s="21">
        <v>-7.9456705334688023E-3</v>
      </c>
      <c r="AK3125" s="21">
        <v>-8.8566881362668687E-2</v>
      </c>
      <c r="AL3125" s="21">
        <v>4.6603465224099958E-2</v>
      </c>
      <c r="AM3125" s="21">
        <v>0.34765639236035717</v>
      </c>
      <c r="AN3125" s="21">
        <v>0.40059724200414654</v>
      </c>
      <c r="AO3125" s="21">
        <v>8.2485754021955859</v>
      </c>
      <c r="AP3125" s="21">
        <v>10.247948376224169</v>
      </c>
      <c r="AQ3125" s="21">
        <v>34.85407213479278</v>
      </c>
      <c r="AR3125" s="21">
        <v>0.79434801507828945</v>
      </c>
      <c r="AS3125" s="21">
        <v>1.0594056910589651</v>
      </c>
      <c r="AT3125" s="21">
        <v>-1.0000000000000007</v>
      </c>
      <c r="AU3125" s="21">
        <v>-1.0000000000000007</v>
      </c>
      <c r="AV3125" s="21">
        <v>-0.29209425756188806</v>
      </c>
      <c r="AW3125" s="21">
        <v>83.236446848757581</v>
      </c>
      <c r="AX3125" s="21">
        <v>82.441879795410728</v>
      </c>
      <c r="AY3125" s="21">
        <v>0.31312286504803932</v>
      </c>
      <c r="AZ3125" s="21">
        <v>12.111503266443835</v>
      </c>
      <c r="BA3125" s="26">
        <v>1462.8587079790486</v>
      </c>
      <c r="CU3125" t="e">
        <v>#N/A</v>
      </c>
      <c r="CV3125" t="e">
        <v>#N/A</v>
      </c>
    </row>
    <row r="3126" spans="1:100" x14ac:dyDescent="0.25">
      <c r="A3126">
        <v>6514</v>
      </c>
      <c r="B3126" t="s">
        <v>3363</v>
      </c>
      <c r="C3126" s="26">
        <v>3</v>
      </c>
      <c r="D3126" s="21">
        <v>3.9641105170254098</v>
      </c>
      <c r="E3126" s="21">
        <v>0</v>
      </c>
      <c r="F3126" s="21">
        <v>0.17546203292285587</v>
      </c>
      <c r="G3126" s="21">
        <v>0.17546203292285587</v>
      </c>
      <c r="H3126" s="21">
        <v>-6.0019844858102245E-2</v>
      </c>
      <c r="I3126" s="21">
        <v>0</v>
      </c>
      <c r="J3126" s="21">
        <v>-3.601190691486134</v>
      </c>
      <c r="K3126" s="21">
        <v>-6.0019844858102245E-2</v>
      </c>
      <c r="L3126" s="21">
        <v>-1.0000000000000004</v>
      </c>
      <c r="M3126" s="21">
        <v>-1.0000000000000004</v>
      </c>
      <c r="N3126" s="21">
        <v>-1.2003968971620449</v>
      </c>
      <c r="O3126" s="21">
        <v>0.53838185846212938</v>
      </c>
      <c r="P3126" s="21">
        <v>-0.38549572065985743</v>
      </c>
      <c r="Q3126" s="21">
        <v>-0.92047863896792936</v>
      </c>
      <c r="R3126" s="21">
        <v>-0.27969260471265117</v>
      </c>
      <c r="S3126" s="21">
        <v>0.33333333333333348</v>
      </c>
      <c r="T3126" s="21">
        <v>0.2613607635273979</v>
      </c>
      <c r="U3126" s="21">
        <v>-7.8486663346519756E-2</v>
      </c>
      <c r="V3126" s="21">
        <v>-1.8418246453077276E-2</v>
      </c>
      <c r="W3126" s="21">
        <v>22.312361276769447</v>
      </c>
      <c r="X3126" s="21">
        <v>0.15396271518011564</v>
      </c>
      <c r="Y3126" s="21">
        <v>-1.0000000000000004</v>
      </c>
      <c r="Z3126" s="21">
        <v>-1.0000000000000004</v>
      </c>
      <c r="AA3126" s="21">
        <v>25.303795595080096</v>
      </c>
      <c r="AB3126" s="21">
        <v>2.3240755602508902E-2</v>
      </c>
      <c r="AC3126" s="21">
        <v>-3.5755254166881051E-2</v>
      </c>
      <c r="AD3126" s="21">
        <v>7.7937037024837758E-2</v>
      </c>
      <c r="AE3126" s="21">
        <v>3.2711269230232838</v>
      </c>
      <c r="AF3126" s="21">
        <v>-1.0000000000000004</v>
      </c>
      <c r="AG3126" s="21">
        <v>-1.0000000000000004</v>
      </c>
      <c r="AH3126" s="21">
        <v>-1.0000000000000004</v>
      </c>
      <c r="AI3126" s="21">
        <v>0</v>
      </c>
      <c r="AJ3126" s="21">
        <v>-1.8418246453077276E-2</v>
      </c>
      <c r="AK3126" s="21">
        <v>0.14538936023154725</v>
      </c>
      <c r="AL3126" s="21">
        <v>-0.12153834931178566</v>
      </c>
      <c r="AM3126" s="21">
        <v>0.19198364138654334</v>
      </c>
      <c r="AN3126" s="21">
        <v>0.12621483329302424</v>
      </c>
      <c r="AO3126" s="21">
        <v>5.52653783582132</v>
      </c>
      <c r="AP3126" s="21">
        <v>2.5476790857666747</v>
      </c>
      <c r="AQ3126" s="21">
        <v>18.711170585283313</v>
      </c>
      <c r="AR3126" s="21">
        <v>0.49778918706113445</v>
      </c>
      <c r="AS3126" s="21">
        <v>9.3942870322013261E-2</v>
      </c>
      <c r="AT3126" s="21">
        <v>-1.0000000000000004</v>
      </c>
      <c r="AU3126" s="21">
        <v>-1.0000000000000004</v>
      </c>
      <c r="AV3126" s="21">
        <v>-0.10423057178979533</v>
      </c>
      <c r="AW3126" s="21">
        <v>28.389856539308898</v>
      </c>
      <c r="AX3126" s="21">
        <v>26.548031894001163</v>
      </c>
      <c r="AY3126" s="21">
        <v>9.8929706406682444E-2</v>
      </c>
      <c r="AZ3126" s="21">
        <v>-45.664022374822935</v>
      </c>
      <c r="BA3126" s="26">
        <v>1359.6009808653562</v>
      </c>
      <c r="CU3126" t="e">
        <v>#N/A</v>
      </c>
      <c r="CV3126" t="e">
        <v>#N/A</v>
      </c>
    </row>
    <row r="3127" spans="1:100" x14ac:dyDescent="0.25">
      <c r="A3127">
        <v>6515</v>
      </c>
      <c r="B3127" t="s">
        <v>3364</v>
      </c>
      <c r="C3127" s="26">
        <v>3</v>
      </c>
      <c r="D3127" s="21">
        <v>5.7617044126021772</v>
      </c>
      <c r="E3127" s="21">
        <v>-0.50597940426470001</v>
      </c>
      <c r="F3127" s="21">
        <v>-0.27381056666379466</v>
      </c>
      <c r="G3127" s="21">
        <v>-0.43568652241463457</v>
      </c>
      <c r="H3127" s="21">
        <v>-4.858181153008239E-2</v>
      </c>
      <c r="I3127" s="21">
        <v>0</v>
      </c>
      <c r="J3127" s="21">
        <v>-2.9149086918049418</v>
      </c>
      <c r="K3127" s="21">
        <v>-4.858181153008239E-2</v>
      </c>
      <c r="L3127" s="21">
        <v>-0.99999999999999889</v>
      </c>
      <c r="M3127" s="21">
        <v>-0.99999999999999889</v>
      </c>
      <c r="N3127" s="21">
        <v>-0.9716362306016475</v>
      </c>
      <c r="O3127" s="21">
        <v>2.4111091983826061</v>
      </c>
      <c r="P3127" s="21">
        <v>-15.477078853944537</v>
      </c>
      <c r="Q3127" s="21">
        <v>0.12363211431896767</v>
      </c>
      <c r="R3127" s="21">
        <v>-1.6997061827832209</v>
      </c>
      <c r="S3127" s="21">
        <v>0.33333333333333304</v>
      </c>
      <c r="T3127" s="21">
        <v>0.41135306797189136</v>
      </c>
      <c r="U3127" s="21">
        <v>-0.15952372515299623</v>
      </c>
      <c r="V3127" s="21">
        <v>0</v>
      </c>
      <c r="W3127" s="21">
        <v>25.349779507292414</v>
      </c>
      <c r="X3127" s="21">
        <v>0.22739364728897704</v>
      </c>
      <c r="Y3127" s="21">
        <v>-0.99999999999999889</v>
      </c>
      <c r="Z3127" s="21">
        <v>-0.99999999999999889</v>
      </c>
      <c r="AA3127" s="21">
        <v>48.816827356358353</v>
      </c>
      <c r="AB3127" s="21">
        <v>-1.1754028215653106E-2</v>
      </c>
      <c r="AC3127" s="21">
        <v>0.25186049850264774</v>
      </c>
      <c r="AD3127" s="21">
        <v>0.26322861034998857</v>
      </c>
      <c r="AE3127" s="21">
        <v>25.166754031849162</v>
      </c>
      <c r="AF3127" s="21">
        <v>-0.99999999999999889</v>
      </c>
      <c r="AG3127" s="21">
        <v>-0.99999999999999889</v>
      </c>
      <c r="AH3127" s="21">
        <v>-0.99999999999999889</v>
      </c>
      <c r="AI3127" s="21">
        <v>0</v>
      </c>
      <c r="AJ3127" s="21">
        <v>0</v>
      </c>
      <c r="AK3127" s="21">
        <v>7.1703528536185696E-2</v>
      </c>
      <c r="AL3127" s="21">
        <v>6.111176467623599E-2</v>
      </c>
      <c r="AM3127" s="21">
        <v>0.15131498288697293</v>
      </c>
      <c r="AN3127" s="21">
        <v>-0.49569355433777662</v>
      </c>
      <c r="AO3127" s="21">
        <v>4.141392214855248</v>
      </c>
      <c r="AP3127" s="21">
        <v>-12.086780035063237</v>
      </c>
      <c r="AQ3127" s="21">
        <v>22.434870815487479</v>
      </c>
      <c r="AR3127" s="21">
        <v>0.58516267615222806</v>
      </c>
      <c r="AS3127" s="21">
        <v>0.17881183575889487</v>
      </c>
      <c r="AT3127" s="21">
        <v>-0.99999999999999889</v>
      </c>
      <c r="AU3127" s="21">
        <v>-0.99999999999999889</v>
      </c>
      <c r="AV3127" s="21">
        <v>-2.1353927051978547</v>
      </c>
      <c r="AW3127" s="21">
        <v>39.141156519677722</v>
      </c>
      <c r="AX3127" s="21">
        <v>39.141156519677722</v>
      </c>
      <c r="AY3127" s="21">
        <v>0.12792687661483804</v>
      </c>
      <c r="AZ3127" s="21">
        <v>-12.759707376947755</v>
      </c>
      <c r="BA3127" s="26">
        <v>1355.039861940407</v>
      </c>
    </row>
    <row r="3128" spans="1:100" x14ac:dyDescent="0.25">
      <c r="A3128">
        <v>6517</v>
      </c>
      <c r="B3128" t="s">
        <v>3365</v>
      </c>
      <c r="C3128" s="26">
        <v>3</v>
      </c>
      <c r="D3128" s="21">
        <v>4.2828385236224316</v>
      </c>
      <c r="E3128" s="21">
        <v>5.2142419278651167E-2</v>
      </c>
      <c r="F3128" s="21">
        <v>-1.1048922294938155E-2</v>
      </c>
      <c r="G3128" s="21">
        <v>1.0862422768130688E-2</v>
      </c>
      <c r="H3128" s="21">
        <v>4.6958130606286716E-2</v>
      </c>
      <c r="I3128" s="21">
        <v>-1.1332359249417594E-2</v>
      </c>
      <c r="J3128" s="21">
        <v>2.137546281412146</v>
      </c>
      <c r="K3128" s="21">
        <v>3.5625771356869132E-2</v>
      </c>
      <c r="L3128" s="21">
        <v>-1</v>
      </c>
      <c r="M3128" s="21">
        <v>-1</v>
      </c>
      <c r="N3128" s="21">
        <v>0.71251542713738236</v>
      </c>
      <c r="O3128" s="21">
        <v>6.4312472278027055</v>
      </c>
      <c r="P3128" s="21">
        <v>0.43619094387625784</v>
      </c>
      <c r="Q3128" s="21">
        <v>-0.27264136244797266</v>
      </c>
      <c r="R3128" s="21">
        <v>-0.28619810446567268</v>
      </c>
      <c r="S3128" s="21">
        <v>0.33873081057484894</v>
      </c>
      <c r="T3128" s="21">
        <v>0.31878047718551139</v>
      </c>
      <c r="U3128" s="21">
        <v>5.3030676703497107E-2</v>
      </c>
      <c r="V3128" s="21">
        <v>-1.4350693401679741E-2</v>
      </c>
      <c r="W3128" s="21">
        <v>26.42261998821234</v>
      </c>
      <c r="X3128" s="21">
        <v>0.73335120665957865</v>
      </c>
      <c r="Y3128" s="21">
        <v>-1</v>
      </c>
      <c r="Z3128" s="21">
        <v>-1</v>
      </c>
      <c r="AA3128" s="21">
        <v>62.948328412273789</v>
      </c>
      <c r="AB3128" s="21">
        <v>0.29869198921717321</v>
      </c>
      <c r="AC3128" s="21">
        <v>0.33213798088204827</v>
      </c>
      <c r="AD3128" s="21">
        <v>0.10540816047132154</v>
      </c>
      <c r="AE3128" s="21">
        <v>36.811906528527146</v>
      </c>
      <c r="AF3128" s="21">
        <v>-1</v>
      </c>
      <c r="AG3128" s="21">
        <v>-1</v>
      </c>
      <c r="AH3128" s="21">
        <v>-1</v>
      </c>
      <c r="AI3128" s="21">
        <v>0</v>
      </c>
      <c r="AJ3128" s="21">
        <v>-1.4350693401679741E-2</v>
      </c>
      <c r="AK3128" s="21">
        <v>0.22523361946280337</v>
      </c>
      <c r="AL3128" s="21">
        <v>-5.1906049204692578E-2</v>
      </c>
      <c r="AM3128" s="21">
        <v>0.3047816326371004</v>
      </c>
      <c r="AN3128" s="21">
        <v>0.18340035578356201</v>
      </c>
      <c r="AO3128" s="21">
        <v>8.7457089132415309</v>
      </c>
      <c r="AP3128" s="21">
        <v>4.3254786485655892</v>
      </c>
      <c r="AQ3128" s="21">
        <v>28.560166269624485</v>
      </c>
      <c r="AR3128" s="21">
        <v>0.6961912710621776</v>
      </c>
      <c r="AS3128" s="21">
        <v>0.76897697801644782</v>
      </c>
      <c r="AT3128" s="21">
        <v>-1</v>
      </c>
      <c r="AU3128" s="21">
        <v>-1</v>
      </c>
      <c r="AV3128" s="21">
        <v>-0.27533568169754197</v>
      </c>
      <c r="AW3128" s="21">
        <v>73.705054288642117</v>
      </c>
      <c r="AX3128" s="21">
        <v>72.269984948474161</v>
      </c>
      <c r="AY3128" s="21">
        <v>0.14065339950823044</v>
      </c>
      <c r="AZ3128" s="21">
        <v>8.9232324687527473</v>
      </c>
      <c r="BA3128" s="26">
        <v>1405.5625779662018</v>
      </c>
    </row>
    <row r="3129" spans="1:100" x14ac:dyDescent="0.25">
      <c r="A3129">
        <v>6518</v>
      </c>
      <c r="B3129" t="s">
        <v>3366</v>
      </c>
      <c r="C3129" s="26">
        <v>3</v>
      </c>
      <c r="D3129" s="21">
        <v>3.9902710471110452</v>
      </c>
      <c r="E3129" s="21">
        <v>-6.544268703942516E-3</v>
      </c>
      <c r="F3129" s="21">
        <v>-0.26398715913888771</v>
      </c>
      <c r="G3129" s="21">
        <v>-0.26398715913888771</v>
      </c>
      <c r="H3129" s="21">
        <v>9.7955154959428151E-2</v>
      </c>
      <c r="I3129" s="21">
        <v>0</v>
      </c>
      <c r="J3129" s="21">
        <v>5.8773092975656933</v>
      </c>
      <c r="K3129" s="21">
        <v>9.7955154959428151E-2</v>
      </c>
      <c r="L3129" s="21">
        <v>-1</v>
      </c>
      <c r="M3129" s="21">
        <v>-1</v>
      </c>
      <c r="N3129" s="21">
        <v>1.9591030991885625</v>
      </c>
      <c r="O3129" s="21">
        <v>9.6035931855378482</v>
      </c>
      <c r="P3129" s="21">
        <v>-0.29069988467149349</v>
      </c>
      <c r="Q3129" s="21">
        <v>-0.83050287128789968</v>
      </c>
      <c r="R3129" s="21">
        <v>-0.34859749687207747</v>
      </c>
      <c r="S3129" s="21">
        <v>0.33333333333333331</v>
      </c>
      <c r="T3129" s="21">
        <v>0.22401341518339665</v>
      </c>
      <c r="U3129" s="21">
        <v>0.14204832665793507</v>
      </c>
      <c r="V3129" s="21">
        <v>0</v>
      </c>
      <c r="W3129" s="21">
        <v>24.057596808609471</v>
      </c>
      <c r="X3129" s="21">
        <v>0.91826498203910567</v>
      </c>
      <c r="Y3129" s="21">
        <v>-1</v>
      </c>
      <c r="Z3129" s="21">
        <v>-1</v>
      </c>
      <c r="AA3129" s="21">
        <v>44.575725671017473</v>
      </c>
      <c r="AB3129" s="21">
        <v>0.28616026970006786</v>
      </c>
      <c r="AC3129" s="21">
        <v>9.0794321904101916E-2</v>
      </c>
      <c r="AD3129" s="21">
        <v>4.0379935581431887E-2</v>
      </c>
      <c r="AE3129" s="21">
        <v>20.866726359280086</v>
      </c>
      <c r="AF3129" s="21">
        <v>-1</v>
      </c>
      <c r="AG3129" s="21">
        <v>-1</v>
      </c>
      <c r="AH3129" s="21">
        <v>-1</v>
      </c>
      <c r="AI3129" s="21">
        <v>0</v>
      </c>
      <c r="AJ3129" s="21">
        <v>0</v>
      </c>
      <c r="AK3129" s="21">
        <v>-5.9644603788857303E-2</v>
      </c>
      <c r="AL3129" s="21">
        <v>0.21930290358805804</v>
      </c>
      <c r="AM3129" s="21">
        <v>0.31061394314562396</v>
      </c>
      <c r="AN3129" s="21">
        <v>0.11603182790731721</v>
      </c>
      <c r="AO3129" s="21">
        <v>7.46712555969631</v>
      </c>
      <c r="AP3129" s="21">
        <v>3.9973102156232208</v>
      </c>
      <c r="AQ3129" s="21">
        <v>29.934906106175152</v>
      </c>
      <c r="AR3129" s="21">
        <v>0.69939507517466526</v>
      </c>
      <c r="AS3129" s="21">
        <v>1.0162201369985342</v>
      </c>
      <c r="AT3129" s="21">
        <v>-1</v>
      </c>
      <c r="AU3129" s="21">
        <v>-1</v>
      </c>
      <c r="AV3129" s="21">
        <v>-0.61258465601096523</v>
      </c>
      <c r="AW3129" s="21">
        <v>58.176629072178507</v>
      </c>
      <c r="AX3129" s="21">
        <v>58.176629072178507</v>
      </c>
      <c r="AY3129" s="21">
        <v>0.26475254957319699</v>
      </c>
      <c r="AZ3129" s="21">
        <v>-0.32288282929964085</v>
      </c>
      <c r="BA3129" s="26">
        <v>1377.5083908274148</v>
      </c>
    </row>
    <row r="3130" spans="1:100" x14ac:dyDescent="0.25">
      <c r="A3130">
        <v>6519</v>
      </c>
      <c r="B3130" t="s">
        <v>3367</v>
      </c>
      <c r="C3130" s="26">
        <v>1</v>
      </c>
      <c r="D3130" s="21">
        <v>3.6780808625294901</v>
      </c>
      <c r="E3130" s="21">
        <v>2.1757476414710399E-2</v>
      </c>
      <c r="F3130" s="21">
        <v>5.7515663270048999E-2</v>
      </c>
      <c r="G3130" s="21">
        <v>6.3638324821297304E-2</v>
      </c>
      <c r="H3130" s="21">
        <v>4.4731895715573101E-2</v>
      </c>
      <c r="I3130" s="21">
        <v>0</v>
      </c>
      <c r="J3130" s="21">
        <v>2.6839137429343798</v>
      </c>
      <c r="K3130" s="21">
        <v>4.4731895715573101E-2</v>
      </c>
      <c r="L3130" s="21">
        <v>-1</v>
      </c>
      <c r="M3130" s="21">
        <v>-1</v>
      </c>
      <c r="N3130" s="21">
        <v>0.894637914311463</v>
      </c>
      <c r="O3130" s="21">
        <v>6.42563293028517</v>
      </c>
      <c r="P3130" s="21">
        <v>8.4867148022695807E-2</v>
      </c>
      <c r="Q3130" s="21">
        <v>0.153507344323627</v>
      </c>
      <c r="R3130" s="21">
        <v>5.0277871893111802E-2</v>
      </c>
      <c r="S3130" s="21">
        <v>0.32916601326620298</v>
      </c>
      <c r="T3130" s="21">
        <v>0.23975694309620599</v>
      </c>
      <c r="U3130" s="21">
        <v>4.00147922229208E-2</v>
      </c>
      <c r="V3130" s="21">
        <v>-3.2092616958779002E-3</v>
      </c>
      <c r="W3130" s="21">
        <v>22.4398636469551</v>
      </c>
      <c r="X3130" s="21">
        <v>0.57887640222380699</v>
      </c>
      <c r="Y3130" s="21">
        <v>-1</v>
      </c>
      <c r="Z3130" s="21">
        <v>-1</v>
      </c>
      <c r="AA3130" s="21">
        <v>33.0321732872819</v>
      </c>
      <c r="AB3130" s="21">
        <v>0.100272451404467</v>
      </c>
      <c r="AC3130" s="21">
        <v>4.1627991656747201E-2</v>
      </c>
      <c r="AD3130" s="21">
        <v>6.8940192307458195E-2</v>
      </c>
      <c r="AE3130" s="21">
        <v>10.542031768433599</v>
      </c>
      <c r="AF3130" s="21">
        <v>-1</v>
      </c>
      <c r="AG3130" s="21">
        <v>-1</v>
      </c>
      <c r="AH3130" s="21">
        <v>-1</v>
      </c>
      <c r="AI3130" s="21">
        <v>-6.4806894010443399E-4</v>
      </c>
      <c r="AJ3130" s="21">
        <v>-3.2092616958779002E-3</v>
      </c>
      <c r="AK3130" s="21">
        <v>0.108545496552842</v>
      </c>
      <c r="AL3130" s="21">
        <v>6.3541779719447203E-2</v>
      </c>
      <c r="AM3130" s="21">
        <v>0.14516971361987499</v>
      </c>
      <c r="AN3130" s="21">
        <v>6.2411759814733403E-2</v>
      </c>
      <c r="AO3130" s="21">
        <v>4.1719703232610899</v>
      </c>
      <c r="AP3130" s="21">
        <v>1.87800289396557</v>
      </c>
      <c r="AQ3130" s="21">
        <v>25.123777389889501</v>
      </c>
      <c r="AR3130" s="21">
        <v>0.60572848688945202</v>
      </c>
      <c r="AS3130" s="21">
        <v>0.62360829793938</v>
      </c>
      <c r="AT3130" s="21">
        <v>-1</v>
      </c>
      <c r="AU3130" s="21">
        <v>-1</v>
      </c>
      <c r="AV3130" s="21">
        <v>0.113916196714409</v>
      </c>
      <c r="AW3130" s="21">
        <v>41.335809111532598</v>
      </c>
      <c r="AX3130" s="21">
        <v>41.001921563142801</v>
      </c>
      <c r="AY3130" s="21">
        <v>9.6368259759583505E-2</v>
      </c>
      <c r="AZ3130" s="21">
        <v>-14.145392237927799</v>
      </c>
      <c r="BA3130" s="26">
        <v>1350</v>
      </c>
    </row>
    <row r="3131" spans="1:100" x14ac:dyDescent="0.25">
      <c r="A3131">
        <v>6520</v>
      </c>
      <c r="B3131" t="s">
        <v>3368</v>
      </c>
      <c r="C3131" s="26">
        <v>3</v>
      </c>
      <c r="D3131" s="21">
        <v>3.9975472651536594</v>
      </c>
      <c r="E3131" s="21">
        <v>-1.1384390456687744E-2</v>
      </c>
      <c r="F3131" s="21">
        <v>0.61217428257746676</v>
      </c>
      <c r="G3131" s="21">
        <v>0.61217428257746676</v>
      </c>
      <c r="H3131" s="21">
        <v>-2.026245285184422E-2</v>
      </c>
      <c r="I3131" s="21">
        <v>0</v>
      </c>
      <c r="J3131" s="21">
        <v>-1.2157471711106549</v>
      </c>
      <c r="K3131" s="21">
        <v>-2.026245285184422E-2</v>
      </c>
      <c r="L3131" s="21">
        <v>-0.99999999999999967</v>
      </c>
      <c r="M3131" s="21">
        <v>-0.99999999999999967</v>
      </c>
      <c r="N3131" s="21">
        <v>-0.40524905703688502</v>
      </c>
      <c r="O3131" s="21">
        <v>3.39397437662047</v>
      </c>
      <c r="P3131" s="21">
        <v>0.87889306780526999</v>
      </c>
      <c r="Q3131" s="21">
        <v>-0.37501206531729014</v>
      </c>
      <c r="R3131" s="21">
        <v>-1.9492928761661754E-2</v>
      </c>
      <c r="S3131" s="21">
        <v>0.3331926264522489</v>
      </c>
      <c r="T3131" s="21">
        <v>0.21783071014459668</v>
      </c>
      <c r="U3131" s="21">
        <v>-1.8819835082152042E-2</v>
      </c>
      <c r="V3131" s="21">
        <v>-1.1384390456687744E-2</v>
      </c>
      <c r="W3131" s="21">
        <v>21.643262556393996</v>
      </c>
      <c r="X3131" s="21">
        <v>0.31219748319121832</v>
      </c>
      <c r="Y3131" s="21">
        <v>-0.99999999999999967</v>
      </c>
      <c r="Z3131" s="21">
        <v>-0.99999999999999967</v>
      </c>
      <c r="AA3131" s="21">
        <v>38.332862335796072</v>
      </c>
      <c r="AB3131" s="21">
        <v>0.19055460912628575</v>
      </c>
      <c r="AC3131" s="21">
        <v>0.14615929877723843</v>
      </c>
      <c r="AD3131" s="21">
        <v>-2.5320537402493334E-3</v>
      </c>
      <c r="AE3131" s="21">
        <v>16.709092708163745</v>
      </c>
      <c r="AF3131" s="21">
        <v>-0.99999999999999967</v>
      </c>
      <c r="AG3131" s="21">
        <v>-0.99999999999999967</v>
      </c>
      <c r="AH3131" s="21">
        <v>-0.99999999999999967</v>
      </c>
      <c r="AI3131" s="21">
        <v>4.4378793426192109E-2</v>
      </c>
      <c r="AJ3131" s="21">
        <v>-1.1384390456687744E-2</v>
      </c>
      <c r="AK3131" s="21">
        <v>0.34874202859994352</v>
      </c>
      <c r="AL3131" s="21">
        <v>0.48429741057075959</v>
      </c>
      <c r="AM3131" s="21">
        <v>0.30236457220755131</v>
      </c>
      <c r="AN3131" s="21">
        <v>0.33407215231903287</v>
      </c>
      <c r="AO3131" s="21">
        <v>9.3028244481884954</v>
      </c>
      <c r="AP3131" s="21">
        <v>10.773290860829622</v>
      </c>
      <c r="AQ3131" s="21">
        <v>20.427515385283332</v>
      </c>
      <c r="AR3131" s="21">
        <v>0.52081911105800549</v>
      </c>
      <c r="AS3131" s="21">
        <v>0.29193503033937407</v>
      </c>
      <c r="AT3131" s="21">
        <v>-0.99999999999999967</v>
      </c>
      <c r="AU3131" s="21">
        <v>-0.99999999999999967</v>
      </c>
      <c r="AV3131" s="21">
        <v>0.59268135381580511</v>
      </c>
      <c r="AW3131" s="21">
        <v>52.500127573246147</v>
      </c>
      <c r="AX3131" s="21">
        <v>52.249264396101218</v>
      </c>
      <c r="AY3131" s="21">
        <v>0.13330709426201806</v>
      </c>
      <c r="AZ3131" s="21">
        <v>-37.373197545839183</v>
      </c>
      <c r="BA3131" s="26">
        <v>1331.448745356972</v>
      </c>
    </row>
    <row r="3132" spans="1:100" x14ac:dyDescent="0.25">
      <c r="A3132">
        <v>6522</v>
      </c>
      <c r="B3132" t="s">
        <v>3369</v>
      </c>
      <c r="C3132" s="26">
        <v>3</v>
      </c>
      <c r="D3132" s="21">
        <v>2.8438649819803596</v>
      </c>
      <c r="E3132" s="21">
        <v>-2.0749267830455892E-3</v>
      </c>
      <c r="F3132" s="21">
        <v>0.75611230997656542</v>
      </c>
      <c r="G3132" s="21">
        <v>0.75611230997656542</v>
      </c>
      <c r="H3132" s="21">
        <v>0.2361619941829837</v>
      </c>
      <c r="I3132" s="21">
        <v>0</v>
      </c>
      <c r="J3132" s="21">
        <v>14.169719650979021</v>
      </c>
      <c r="K3132" s="21">
        <v>0.2361619941829837</v>
      </c>
      <c r="L3132" s="21">
        <v>-1.0000000000000007</v>
      </c>
      <c r="M3132" s="21">
        <v>-1.0000000000000007</v>
      </c>
      <c r="N3132" s="21">
        <v>4.7232398836596756</v>
      </c>
      <c r="O3132" s="21">
        <v>17.769696942935948</v>
      </c>
      <c r="P3132" s="21">
        <v>-0.40752167938083439</v>
      </c>
      <c r="Q3132" s="21">
        <v>2.0704340018094136</v>
      </c>
      <c r="R3132" s="21">
        <v>0.62882794328972791</v>
      </c>
      <c r="S3132" s="21">
        <v>0.35215364895972628</v>
      </c>
      <c r="T3132" s="21">
        <v>0.38023033557242963</v>
      </c>
      <c r="U3132" s="21">
        <v>-1.8166033511715453E-2</v>
      </c>
      <c r="V3132" s="21">
        <v>-2.0749267830455892E-3</v>
      </c>
      <c r="W3132" s="21">
        <v>19.039241202176441</v>
      </c>
      <c r="X3132" s="21">
        <v>0.45800529784313299</v>
      </c>
      <c r="Y3132" s="21">
        <v>-1.0000000000000007</v>
      </c>
      <c r="Z3132" s="21">
        <v>-1.0000000000000007</v>
      </c>
      <c r="AA3132" s="21">
        <v>34.075538861099233</v>
      </c>
      <c r="AB3132" s="21">
        <v>-5.2761698198426854E-2</v>
      </c>
      <c r="AC3132" s="21">
        <v>7.0553682359341702E-2</v>
      </c>
      <c r="AD3132" s="21">
        <v>0.27035741015174619</v>
      </c>
      <c r="AE3132" s="21">
        <v>14.407469715633056</v>
      </c>
      <c r="AF3132" s="21">
        <v>-1.0000000000000007</v>
      </c>
      <c r="AG3132" s="21">
        <v>-1.0000000000000007</v>
      </c>
      <c r="AH3132" s="21">
        <v>-1.0000000000000007</v>
      </c>
      <c r="AI3132" s="21">
        <v>-1.7233268183737688E-3</v>
      </c>
      <c r="AJ3132" s="21">
        <v>-2.0749267830455892E-3</v>
      </c>
      <c r="AK3132" s="21">
        <v>-8.8896843590248492E-2</v>
      </c>
      <c r="AL3132" s="21">
        <v>-0.21810604695795885</v>
      </c>
      <c r="AM3132" s="21">
        <v>1.1315645371972084E-3</v>
      </c>
      <c r="AN3132" s="21">
        <v>0.16786413124281718</v>
      </c>
      <c r="AO3132" s="21">
        <v>-0.41619510452131259</v>
      </c>
      <c r="AP3132" s="21">
        <v>3.1060730462806365</v>
      </c>
      <c r="AQ3132" s="21">
        <v>33.208960853155467</v>
      </c>
      <c r="AR3132" s="21">
        <v>0.71214302423739506</v>
      </c>
      <c r="AS3132" s="21">
        <v>0.69416729202611704</v>
      </c>
      <c r="AT3132" s="21">
        <v>-1.0000000000000007</v>
      </c>
      <c r="AU3132" s="21">
        <v>-1.0000000000000007</v>
      </c>
      <c r="AV3132" s="21">
        <v>1.3849402532662936</v>
      </c>
      <c r="AW3132" s="21">
        <v>54.951308850315812</v>
      </c>
      <c r="AX3132" s="21">
        <v>54.709349635643775</v>
      </c>
      <c r="AY3132" s="21">
        <v>-6.889079055001919E-2</v>
      </c>
      <c r="AZ3132" s="21">
        <v>-2.1792600018445794</v>
      </c>
      <c r="BA3132" s="26">
        <v>1390.2018336033304</v>
      </c>
    </row>
    <row r="3133" spans="1:100" x14ac:dyDescent="0.25">
      <c r="A3133">
        <v>6523</v>
      </c>
      <c r="B3133" t="s">
        <v>3370</v>
      </c>
      <c r="C3133" s="26">
        <v>3</v>
      </c>
      <c r="D3133" s="21">
        <v>5.2265353243874442</v>
      </c>
      <c r="E3133" s="21">
        <v>-8.532326702078848E-3</v>
      </c>
      <c r="F3133" s="21">
        <v>0.39841450261332262</v>
      </c>
      <c r="G3133" s="21">
        <v>0.39841450261332262</v>
      </c>
      <c r="H3133" s="21">
        <v>0.25729235322293409</v>
      </c>
      <c r="I3133" s="21">
        <v>0</v>
      </c>
      <c r="J3133" s="21">
        <v>15.437541193376045</v>
      </c>
      <c r="K3133" s="21">
        <v>0.25729235322293409</v>
      </c>
      <c r="L3133" s="21">
        <v>-1.0000000000000002</v>
      </c>
      <c r="M3133" s="21">
        <v>-1.0000000000000002</v>
      </c>
      <c r="N3133" s="21">
        <v>5.1458470644586818</v>
      </c>
      <c r="O3133" s="21">
        <v>21.062491020376818</v>
      </c>
      <c r="P3133" s="21">
        <v>3.7625609865040585E-2</v>
      </c>
      <c r="Q3133" s="21">
        <v>-1.9110127658116509</v>
      </c>
      <c r="R3133" s="21">
        <v>-0.66251262308016967</v>
      </c>
      <c r="S3133" s="21">
        <v>0.26459940301370238</v>
      </c>
      <c r="T3133" s="21">
        <v>0.26202703433092378</v>
      </c>
      <c r="U3133" s="21">
        <v>0.23283765805482237</v>
      </c>
      <c r="V3133" s="21">
        <v>-8.532326702078848E-3</v>
      </c>
      <c r="W3133" s="21">
        <v>19.745576618977434</v>
      </c>
      <c r="X3133" s="21">
        <v>1.0781844571260997</v>
      </c>
      <c r="Y3133" s="21">
        <v>-1.0000000000000002</v>
      </c>
      <c r="Z3133" s="21">
        <v>-1.0000000000000002</v>
      </c>
      <c r="AA3133" s="21">
        <v>10.552842643736813</v>
      </c>
      <c r="AB3133" s="21">
        <v>-0.21693354039095952</v>
      </c>
      <c r="AC3133" s="21">
        <v>0.20333474793214901</v>
      </c>
      <c r="AD3133" s="21">
        <v>-0.15700563458439865</v>
      </c>
      <c r="AE3133" s="21">
        <v>-8.5302213521604511</v>
      </c>
      <c r="AF3133" s="21">
        <v>-1.0000000000000002</v>
      </c>
      <c r="AG3133" s="21">
        <v>-1.0000000000000002</v>
      </c>
      <c r="AH3133" s="21">
        <v>-1.0000000000000002</v>
      </c>
      <c r="AI3133" s="21">
        <v>1.944880242809922E-2</v>
      </c>
      <c r="AJ3133" s="21">
        <v>-8.532326702078848E-3</v>
      </c>
      <c r="AK3133" s="21">
        <v>0.46384584506072646</v>
      </c>
      <c r="AL3133" s="21">
        <v>2.4793827662658734E-2</v>
      </c>
      <c r="AM3133" s="21">
        <v>0.48671057059424877</v>
      </c>
      <c r="AN3133" s="21">
        <v>0.19103275225473795</v>
      </c>
      <c r="AO3133" s="21">
        <v>14.486993490159856</v>
      </c>
      <c r="AP3133" s="21">
        <v>4.8997879446817443</v>
      </c>
      <c r="AQ3133" s="21">
        <v>35.18311781235348</v>
      </c>
      <c r="AR3133" s="21">
        <v>0.75093176869737011</v>
      </c>
      <c r="AS3133" s="21">
        <v>1.335476810349034</v>
      </c>
      <c r="AT3133" s="21">
        <v>-1.0000000000000002</v>
      </c>
      <c r="AU3133" s="21">
        <v>-1.0000000000000002</v>
      </c>
      <c r="AV3133" s="21">
        <v>-0.26409812046684611</v>
      </c>
      <c r="AW3133" s="21">
        <v>36.515121608795361</v>
      </c>
      <c r="AX3133" s="21">
        <v>36.05086498714946</v>
      </c>
      <c r="AY3133" s="21">
        <v>-7.7345487235598628E-2</v>
      </c>
      <c r="AZ3133" s="21">
        <v>-51.292482601104837</v>
      </c>
      <c r="BA3133" s="26">
        <v>1307.6389080797035</v>
      </c>
    </row>
    <row r="3134" spans="1:100" x14ac:dyDescent="0.25">
      <c r="A3134">
        <v>6524</v>
      </c>
      <c r="B3134" t="s">
        <v>3371</v>
      </c>
      <c r="C3134" s="26">
        <v>3</v>
      </c>
      <c r="D3134" s="21">
        <v>4.8248646733607332</v>
      </c>
      <c r="E3134" s="21">
        <v>9.1998647149890811E-2</v>
      </c>
      <c r="F3134" s="21">
        <v>0.15608636679232168</v>
      </c>
      <c r="G3134" s="21">
        <v>0.15608636679232168</v>
      </c>
      <c r="H3134" s="21">
        <v>2.1274746753258307E-3</v>
      </c>
      <c r="I3134" s="21">
        <v>0</v>
      </c>
      <c r="J3134" s="21">
        <v>0.12764848051955024</v>
      </c>
      <c r="K3134" s="21">
        <v>2.1274746753258307E-3</v>
      </c>
      <c r="L3134" s="21">
        <v>-0.99999999999999956</v>
      </c>
      <c r="M3134" s="21">
        <v>-0.99999999999999956</v>
      </c>
      <c r="N3134" s="21">
        <v>4.2549493506516822E-2</v>
      </c>
      <c r="O3134" s="21">
        <v>5.1085995206726063</v>
      </c>
      <c r="P3134" s="21">
        <v>-0.30020910200296635</v>
      </c>
      <c r="Q3134" s="21">
        <v>1.7219908444394225</v>
      </c>
      <c r="R3134" s="21">
        <v>0.61921902824949804</v>
      </c>
      <c r="S3134" s="21">
        <v>0.33333333333333293</v>
      </c>
      <c r="T3134" s="21">
        <v>0.28890613517241992</v>
      </c>
      <c r="U3134" s="21">
        <v>0.14284641518913194</v>
      </c>
      <c r="V3134" s="21">
        <v>-5.5054069573132174E-3</v>
      </c>
      <c r="W3134" s="21">
        <v>30.298120082489817</v>
      </c>
      <c r="X3134" s="21">
        <v>1.105822308646796</v>
      </c>
      <c r="Y3134" s="21">
        <v>-0.99999999999999956</v>
      </c>
      <c r="Z3134" s="21">
        <v>-0.99999999999999956</v>
      </c>
      <c r="AA3134" s="21">
        <v>42.99590916060437</v>
      </c>
      <c r="AB3134" s="21">
        <v>7.6792455521762004E-2</v>
      </c>
      <c r="AC3134" s="21">
        <v>0.18967139914333897</v>
      </c>
      <c r="AD3134" s="21">
        <v>-2.4892453667800157E-2</v>
      </c>
      <c r="AE3134" s="21">
        <v>12.078570049865041</v>
      </c>
      <c r="AF3134" s="21">
        <v>-0.99999999999999956</v>
      </c>
      <c r="AG3134" s="21">
        <v>-0.99999999999999956</v>
      </c>
      <c r="AH3134" s="21">
        <v>-0.99999999999999956</v>
      </c>
      <c r="AI3134" s="21">
        <v>6.3783893941593249E-3</v>
      </c>
      <c r="AJ3134" s="21">
        <v>-5.5054069573132174E-3</v>
      </c>
      <c r="AK3134" s="21">
        <v>3.2339390777293073E-2</v>
      </c>
      <c r="AL3134" s="21">
        <v>-0.16384567500004737</v>
      </c>
      <c r="AM3134" s="21">
        <v>0.11176452112048411</v>
      </c>
      <c r="AN3134" s="21">
        <v>6.4067117553920597E-2</v>
      </c>
      <c r="AO3134" s="21">
        <v>2.9558099818985686</v>
      </c>
      <c r="AP3134" s="21">
        <v>0.78244956384777842</v>
      </c>
      <c r="AQ3134" s="21">
        <v>30.425768563009385</v>
      </c>
      <c r="AR3134" s="21">
        <v>0.75958047673757156</v>
      </c>
      <c r="AS3134" s="21">
        <v>1.1079497833221215</v>
      </c>
      <c r="AT3134" s="21">
        <v>-0.99999999999999956</v>
      </c>
      <c r="AU3134" s="21">
        <v>-0.99999999999999956</v>
      </c>
      <c r="AV3134" s="21">
        <v>0.77530539504182061</v>
      </c>
      <c r="AW3134" s="21">
        <v>48.886958245124745</v>
      </c>
      <c r="AX3134" s="21">
        <v>48.463985337276611</v>
      </c>
      <c r="AY3134" s="21">
        <v>7.2312162952054462E-2</v>
      </c>
      <c r="AZ3134" s="21">
        <v>-31.752052041143358</v>
      </c>
      <c r="BA3134" s="26">
        <v>1342.7718289379907</v>
      </c>
    </row>
    <row r="3135" spans="1:100" x14ac:dyDescent="0.25">
      <c r="A3135">
        <v>6525</v>
      </c>
      <c r="B3135" t="s">
        <v>3372</v>
      </c>
      <c r="C3135" s="26">
        <v>3</v>
      </c>
      <c r="D3135" s="21">
        <v>4.1916223781674384</v>
      </c>
      <c r="E3135" s="21">
        <v>6.8345765067813324E-3</v>
      </c>
      <c r="F3135" s="21">
        <v>4.698048146658379E-2</v>
      </c>
      <c r="G3135" s="21">
        <v>4.698048146658379E-2</v>
      </c>
      <c r="H3135" s="21">
        <v>1.9058967575864665E-3</v>
      </c>
      <c r="I3135" s="21">
        <v>0</v>
      </c>
      <c r="J3135" s="21">
        <v>0.11435380545518958</v>
      </c>
      <c r="K3135" s="21">
        <v>1.9058967575864665E-3</v>
      </c>
      <c r="L3135" s="21">
        <v>-0.99999999999999933</v>
      </c>
      <c r="M3135" s="21">
        <v>-0.99999999999999933</v>
      </c>
      <c r="N3135" s="21">
        <v>3.8117935151729232E-2</v>
      </c>
      <c r="O3135" s="21">
        <v>4.3529566650892022</v>
      </c>
      <c r="P3135" s="21">
        <v>0.43066834089849643</v>
      </c>
      <c r="Q3135" s="21">
        <v>-3.3945304353890684</v>
      </c>
      <c r="R3135" s="21">
        <v>-1.0529515893122101</v>
      </c>
      <c r="S3135" s="21">
        <v>0.34499218346967914</v>
      </c>
      <c r="T3135" s="21">
        <v>0.38156044023944974</v>
      </c>
      <c r="U3135" s="21">
        <v>0.1436456963720508</v>
      </c>
      <c r="V3135" s="21">
        <v>6.8345765067813324E-3</v>
      </c>
      <c r="W3135" s="21">
        <v>35.005079993215006</v>
      </c>
      <c r="X3135" s="21">
        <v>1.3884640783865498</v>
      </c>
      <c r="Y3135" s="21">
        <v>-0.99999999999999933</v>
      </c>
      <c r="Z3135" s="21">
        <v>-0.99999999999999933</v>
      </c>
      <c r="AA3135" s="21">
        <v>27.415833591369612</v>
      </c>
      <c r="AB3135" s="21">
        <v>-6.756160972238491E-2</v>
      </c>
      <c r="AC3135" s="21">
        <v>-0.13678413254661967</v>
      </c>
      <c r="AD3135" s="21">
        <v>7.3619846018341317E-2</v>
      </c>
      <c r="AE3135" s="21">
        <v>-6.5362948125331641</v>
      </c>
      <c r="AF3135" s="21">
        <v>-0.99999999999999933</v>
      </c>
      <c r="AG3135" s="21">
        <v>-0.99999999999999933</v>
      </c>
      <c r="AH3135" s="21">
        <v>-0.99999999999999933</v>
      </c>
      <c r="AI3135" s="21">
        <v>-6.2316537960722826E-2</v>
      </c>
      <c r="AJ3135" s="21">
        <v>6.8345765067813324E-3</v>
      </c>
      <c r="AK3135" s="21">
        <v>0.20918582935973237</v>
      </c>
      <c r="AL3135" s="21">
        <v>-0.1987230496122985</v>
      </c>
      <c r="AM3135" s="21">
        <v>-0.2739728061547399</v>
      </c>
      <c r="AN3135" s="21">
        <v>-7.4188950075012791E-2</v>
      </c>
      <c r="AO3135" s="21">
        <v>-5.8033910070698376</v>
      </c>
      <c r="AP3135" s="21">
        <v>-2.8483389999368121</v>
      </c>
      <c r="AQ3135" s="21">
        <v>35.119433798670158</v>
      </c>
      <c r="AR3135" s="21">
        <v>0.87703289658796113</v>
      </c>
      <c r="AS3135" s="21">
        <v>1.3903699751441365</v>
      </c>
      <c r="AT3135" s="21">
        <v>-0.99999999999999933</v>
      </c>
      <c r="AU3135" s="21">
        <v>-0.99999999999999933</v>
      </c>
      <c r="AV3135" s="21">
        <v>-1.0059711078456264</v>
      </c>
      <c r="AW3135" s="21">
        <v>28.920451256522007</v>
      </c>
      <c r="AX3135" s="21">
        <v>28.357578147985677</v>
      </c>
      <c r="AY3135" s="21">
        <v>0.11072143227360963</v>
      </c>
      <c r="AZ3135" s="21">
        <v>-26.687147268761027</v>
      </c>
      <c r="BA3135" s="26">
        <v>1327.2335425146027</v>
      </c>
    </row>
    <row r="3136" spans="1:100" x14ac:dyDescent="0.25">
      <c r="A3136">
        <v>6526</v>
      </c>
      <c r="B3136" t="s">
        <v>3373</v>
      </c>
      <c r="C3136" s="26">
        <v>3</v>
      </c>
      <c r="D3136" s="21">
        <v>-0.56274841878248072</v>
      </c>
      <c r="E3136" s="21">
        <v>0</v>
      </c>
      <c r="F3136" s="21">
        <v>-4.8487715248348939E-2</v>
      </c>
      <c r="G3136" s="21">
        <v>-4.8487715248348939E-2</v>
      </c>
      <c r="H3136" s="21">
        <v>-5.0754625927480097E-2</v>
      </c>
      <c r="I3136" s="21">
        <v>0</v>
      </c>
      <c r="J3136" s="21">
        <v>-3.0452775556488061</v>
      </c>
      <c r="K3136" s="21">
        <v>-5.0754625927480097E-2</v>
      </c>
      <c r="L3136" s="21">
        <v>-1.0000000000000009</v>
      </c>
      <c r="M3136" s="21">
        <v>-1.0000000000000009</v>
      </c>
      <c r="N3136" s="21">
        <v>-1.0150925185496023</v>
      </c>
      <c r="O3136" s="21">
        <v>-3.6565136896796369</v>
      </c>
      <c r="P3136" s="21">
        <v>-0.27256227135949279</v>
      </c>
      <c r="Q3136" s="21">
        <v>-0.27095411343494624</v>
      </c>
      <c r="R3136" s="21">
        <v>-8.0263972774553355E-2</v>
      </c>
      <c r="S3136" s="21">
        <v>0.33333333333333359</v>
      </c>
      <c r="T3136" s="21">
        <v>-1.5997829095982248E-2</v>
      </c>
      <c r="U3136" s="21">
        <v>0.10045095964305849</v>
      </c>
      <c r="V3136" s="21">
        <v>0</v>
      </c>
      <c r="W3136" s="21">
        <v>18.741643592315594</v>
      </c>
      <c r="X3136" s="21">
        <v>0.42056280630774978</v>
      </c>
      <c r="Y3136" s="21">
        <v>-1.0000000000000009</v>
      </c>
      <c r="Z3136" s="21">
        <v>-1.0000000000000009</v>
      </c>
      <c r="AA3136" s="21">
        <v>28.842844264810495</v>
      </c>
      <c r="AB3136" s="21">
        <v>0.15340069992079924</v>
      </c>
      <c r="AC3136" s="21">
        <v>0.14558374687216039</v>
      </c>
      <c r="AD3136" s="21">
        <v>-9.535515388757046E-2</v>
      </c>
      <c r="AE3136" s="21">
        <v>10.181464645269456</v>
      </c>
      <c r="AF3136" s="21">
        <v>-1.0000000000000009</v>
      </c>
      <c r="AG3136" s="21">
        <v>-1.0000000000000009</v>
      </c>
      <c r="AH3136" s="21">
        <v>-1.0000000000000009</v>
      </c>
      <c r="AI3136" s="21">
        <v>0</v>
      </c>
      <c r="AJ3136" s="21">
        <v>0</v>
      </c>
      <c r="AK3136" s="21">
        <v>-5.9775346559241972E-2</v>
      </c>
      <c r="AL3136" s="21">
        <v>-0.17209893969669496</v>
      </c>
      <c r="AM3136" s="21">
        <v>-6.9940829580089209E-2</v>
      </c>
      <c r="AN3136" s="21">
        <v>-0.34764719101014552</v>
      </c>
      <c r="AO3136" s="21">
        <v>-2.0473974722984405</v>
      </c>
      <c r="AP3136" s="21">
        <v>-9.5516744737371155</v>
      </c>
      <c r="AQ3136" s="21">
        <v>15.696366036666799</v>
      </c>
      <c r="AR3136" s="21">
        <v>0.41778646388040985</v>
      </c>
      <c r="AS3136" s="21">
        <v>0.36980818038026947</v>
      </c>
      <c r="AT3136" s="21">
        <v>-1.0000000000000009</v>
      </c>
      <c r="AU3136" s="21">
        <v>-1.0000000000000009</v>
      </c>
      <c r="AV3136" s="21">
        <v>-0.12875168802290229</v>
      </c>
      <c r="AW3136" s="21">
        <v>15.634656101393764</v>
      </c>
      <c r="AX3136" s="21">
        <v>15.634656101393764</v>
      </c>
      <c r="AY3136" s="21">
        <v>5.6798488352446497E-2</v>
      </c>
      <c r="AZ3136" s="21">
        <v>-12.825314087299118</v>
      </c>
      <c r="BA3136" s="26">
        <v>1359.4959727220173</v>
      </c>
    </row>
    <row r="3137" spans="1:100" x14ac:dyDescent="0.25">
      <c r="A3137">
        <v>6527</v>
      </c>
      <c r="B3137" t="s">
        <v>3374</v>
      </c>
      <c r="C3137" s="26">
        <v>3</v>
      </c>
      <c r="D3137" s="21">
        <v>2.9857100598812818</v>
      </c>
      <c r="E3137" s="21">
        <v>-0.34674473460742089</v>
      </c>
      <c r="F3137" s="21">
        <v>-0.65562447670037727</v>
      </c>
      <c r="G3137" s="21">
        <v>-0.74576739441156403</v>
      </c>
      <c r="H3137" s="21">
        <v>0.38846024577159605</v>
      </c>
      <c r="I3137" s="21">
        <v>0</v>
      </c>
      <c r="J3137" s="21">
        <v>23.307614746295759</v>
      </c>
      <c r="K3137" s="21">
        <v>0.38846024577159605</v>
      </c>
      <c r="L3137" s="21">
        <v>-1</v>
      </c>
      <c r="M3137" s="21">
        <v>-1</v>
      </c>
      <c r="N3137" s="21">
        <v>7.7692049154319216</v>
      </c>
      <c r="O3137" s="21">
        <v>25.547557411765467</v>
      </c>
      <c r="P3137" s="21">
        <v>-9.7545485808718024E-2</v>
      </c>
      <c r="Q3137" s="21">
        <v>2.2067550004771337</v>
      </c>
      <c r="R3137" s="21">
        <v>0.65073756650332604</v>
      </c>
      <c r="S3137" s="21">
        <v>0.3333333333333332</v>
      </c>
      <c r="T3137" s="21">
        <v>-4.9502814225018683E-2</v>
      </c>
      <c r="U3137" s="21">
        <v>0.19350971558365834</v>
      </c>
      <c r="V3137" s="21">
        <v>-1.225763082511184E-2</v>
      </c>
      <c r="W3137" s="21">
        <v>3.0648943238106083</v>
      </c>
      <c r="X3137" s="21">
        <v>0.48201806401578362</v>
      </c>
      <c r="Y3137" s="21">
        <v>-1</v>
      </c>
      <c r="Z3137" s="21">
        <v>-1</v>
      </c>
      <c r="AA3137" s="21">
        <v>30.871175734921</v>
      </c>
      <c r="AB3137" s="21">
        <v>-2.6031664116000785E-2</v>
      </c>
      <c r="AC3137" s="21">
        <v>8.959151715579472E-2</v>
      </c>
      <c r="AD3137" s="21">
        <v>0.4795510238523471</v>
      </c>
      <c r="AE3137" s="21">
        <v>27.155543844607056</v>
      </c>
      <c r="AF3137" s="21">
        <v>-1</v>
      </c>
      <c r="AG3137" s="21">
        <v>-1</v>
      </c>
      <c r="AH3137" s="21">
        <v>-1</v>
      </c>
      <c r="AI3137" s="21">
        <v>0</v>
      </c>
      <c r="AJ3137" s="21">
        <v>-1.225763082511184E-2</v>
      </c>
      <c r="AK3137" s="21">
        <v>-8.9553331394451818E-2</v>
      </c>
      <c r="AL3137" s="21">
        <v>-9.6925741695266424E-2</v>
      </c>
      <c r="AM3137" s="21">
        <v>0.60967852595414351</v>
      </c>
      <c r="AN3137" s="21">
        <v>-6.201471794700749E-2</v>
      </c>
      <c r="AO3137" s="21">
        <v>14.79419649188133</v>
      </c>
      <c r="AP3137" s="21">
        <v>-2.0349966571515195</v>
      </c>
      <c r="AQ3137" s="21">
        <v>26.372509070106361</v>
      </c>
      <c r="AR3137" s="21">
        <v>0.46508260386686101</v>
      </c>
      <c r="AS3137" s="21">
        <v>0.87047830978737928</v>
      </c>
      <c r="AT3137" s="21">
        <v>-1</v>
      </c>
      <c r="AU3137" s="21">
        <v>-1</v>
      </c>
      <c r="AV3137" s="21">
        <v>-9.5029827908237968E-2</v>
      </c>
      <c r="AW3137" s="21">
        <v>54.383736489534968</v>
      </c>
      <c r="AX3137" s="21">
        <v>53.157973407023789</v>
      </c>
      <c r="AY3137" s="21">
        <v>-1.704214395638496E-2</v>
      </c>
      <c r="AZ3137" s="21">
        <v>-13.899834140741076</v>
      </c>
      <c r="BA3137" s="26">
        <v>1383.6355401139517</v>
      </c>
    </row>
    <row r="3138" spans="1:100" x14ac:dyDescent="0.25">
      <c r="A3138">
        <v>6528</v>
      </c>
      <c r="B3138" t="s">
        <v>3375</v>
      </c>
      <c r="C3138" s="26">
        <v>3</v>
      </c>
      <c r="D3138" s="21">
        <v>3.6372075046176264</v>
      </c>
      <c r="E3138" s="21">
        <v>-6.4447504348635998E-2</v>
      </c>
      <c r="F3138" s="21">
        <v>0.15501160634040745</v>
      </c>
      <c r="G3138" s="21">
        <v>0.13824069761888363</v>
      </c>
      <c r="H3138" s="21">
        <v>9.1607711954475549E-2</v>
      </c>
      <c r="I3138" s="21">
        <v>0</v>
      </c>
      <c r="J3138" s="21">
        <v>5.496462717268531</v>
      </c>
      <c r="K3138" s="21">
        <v>9.1607711954475549E-2</v>
      </c>
      <c r="L3138" s="21">
        <v>-1.0000000000000002</v>
      </c>
      <c r="M3138" s="21">
        <v>-1.0000000000000002</v>
      </c>
      <c r="N3138" s="21">
        <v>1.8321542390895105</v>
      </c>
      <c r="O3138" s="21">
        <v>9.2719109195050429</v>
      </c>
      <c r="P3138" s="21">
        <v>2.2372103555060292</v>
      </c>
      <c r="Q3138" s="21">
        <v>-0.44560695158790076</v>
      </c>
      <c r="R3138" s="21">
        <v>0.17773779355617692</v>
      </c>
      <c r="S3138" s="21">
        <v>0.33333333333333337</v>
      </c>
      <c r="T3138" s="21">
        <v>0.28550930984993994</v>
      </c>
      <c r="U3138" s="21">
        <v>3.8781620823730767E-2</v>
      </c>
      <c r="V3138" s="21">
        <v>0</v>
      </c>
      <c r="W3138" s="21">
        <v>22.640662082101144</v>
      </c>
      <c r="X3138" s="21">
        <v>0.61327409463478699</v>
      </c>
      <c r="Y3138" s="21">
        <v>-1.0000000000000002</v>
      </c>
      <c r="Z3138" s="21">
        <v>-1.0000000000000002</v>
      </c>
      <c r="AA3138" s="21">
        <v>32.947370851300001</v>
      </c>
      <c r="AB3138" s="21">
        <v>3.9015740273321713E-2</v>
      </c>
      <c r="AC3138" s="21">
        <v>0.15820598427255952</v>
      </c>
      <c r="AD3138" s="21">
        <v>5.3576949669725789E-3</v>
      </c>
      <c r="AE3138" s="21">
        <v>10.128970975642686</v>
      </c>
      <c r="AF3138" s="21">
        <v>-1.0000000000000002</v>
      </c>
      <c r="AG3138" s="21">
        <v>-1.0000000000000002</v>
      </c>
      <c r="AH3138" s="21">
        <v>-1.0000000000000002</v>
      </c>
      <c r="AI3138" s="21">
        <v>0</v>
      </c>
      <c r="AJ3138" s="21">
        <v>0</v>
      </c>
      <c r="AK3138" s="21">
        <v>3.2698175511409633E-2</v>
      </c>
      <c r="AL3138" s="21">
        <v>-2.1085273766877681E-2</v>
      </c>
      <c r="AM3138" s="21">
        <v>-9.4400013328372695E-2</v>
      </c>
      <c r="AN3138" s="21">
        <v>-4.7206487121013045E-2</v>
      </c>
      <c r="AO3138" s="21">
        <v>-2.1965094556522695</v>
      </c>
      <c r="AP3138" s="21">
        <v>-1.2855885468597144</v>
      </c>
      <c r="AQ3138" s="21">
        <v>28.137124799369669</v>
      </c>
      <c r="AR3138" s="21">
        <v>0.65762426400700391</v>
      </c>
      <c r="AS3138" s="21">
        <v>0.70488180658926258</v>
      </c>
      <c r="AT3138" s="21">
        <v>-1.0000000000000002</v>
      </c>
      <c r="AU3138" s="21">
        <v>-1.0000000000000002</v>
      </c>
      <c r="AV3138" s="21">
        <v>0.31597849117506066</v>
      </c>
      <c r="AW3138" s="21">
        <v>40.933693223945333</v>
      </c>
      <c r="AX3138" s="21">
        <v>40.933693223945333</v>
      </c>
      <c r="AY3138" s="21">
        <v>-0.10398181312234658</v>
      </c>
      <c r="AZ3138" s="21">
        <v>-71.627218728248721</v>
      </c>
      <c r="BA3138" s="26">
        <v>1297.4459896055864</v>
      </c>
    </row>
    <row r="3139" spans="1:100" x14ac:dyDescent="0.25">
      <c r="A3139">
        <v>6529</v>
      </c>
      <c r="B3139" t="s">
        <v>3376</v>
      </c>
      <c r="C3139" s="26">
        <v>3</v>
      </c>
      <c r="D3139" s="21">
        <v>4.800111744005533</v>
      </c>
      <c r="E3139" s="21">
        <v>-0.12502278056739874</v>
      </c>
      <c r="F3139" s="21">
        <v>-0.58280174956493314</v>
      </c>
      <c r="G3139" s="21">
        <v>-0.61028170931976322</v>
      </c>
      <c r="H3139" s="21">
        <v>-7.6607205843724199E-2</v>
      </c>
      <c r="I3139" s="21">
        <v>0</v>
      </c>
      <c r="J3139" s="21">
        <v>-4.5964323506234459</v>
      </c>
      <c r="K3139" s="21">
        <v>-7.6607205843724199E-2</v>
      </c>
      <c r="L3139" s="21">
        <v>-0.99999999999999978</v>
      </c>
      <c r="M3139" s="21">
        <v>-0.99999999999999978</v>
      </c>
      <c r="N3139" s="21">
        <v>-1.5321441168744823</v>
      </c>
      <c r="O3139" s="21">
        <v>-0.40660231593767537</v>
      </c>
      <c r="P3139" s="21">
        <v>5.858228346315475E-2</v>
      </c>
      <c r="Q3139" s="21">
        <v>-4.764634323298143</v>
      </c>
      <c r="R3139" s="21">
        <v>-1.6193523873700819</v>
      </c>
      <c r="S3139" s="21">
        <v>0.33333333333333315</v>
      </c>
      <c r="T3139" s="21">
        <v>0.37029484418810449</v>
      </c>
      <c r="U3139" s="21">
        <v>7.0265039872698234E-2</v>
      </c>
      <c r="V3139" s="21">
        <v>1.2604475516974044E-3</v>
      </c>
      <c r="W3139" s="21">
        <v>34.070434831582318</v>
      </c>
      <c r="X3139" s="21">
        <v>1.1058197390209106</v>
      </c>
      <c r="Y3139" s="21">
        <v>-0.99999999999999978</v>
      </c>
      <c r="Z3139" s="21">
        <v>-0.99999999999999978</v>
      </c>
      <c r="AA3139" s="21">
        <v>42.186391960123764</v>
      </c>
      <c r="AB3139" s="21">
        <v>1.8859516375643468E-2</v>
      </c>
      <c r="AC3139" s="21">
        <v>-4.2089203044837278E-2</v>
      </c>
      <c r="AD3139" s="21">
        <v>0.21793587698742475</v>
      </c>
      <c r="AE3139" s="21">
        <v>9.735309515911549</v>
      </c>
      <c r="AF3139" s="21">
        <v>-0.99999999999999978</v>
      </c>
      <c r="AG3139" s="21">
        <v>-0.99999999999999978</v>
      </c>
      <c r="AH3139" s="21">
        <v>-0.99999999999999978</v>
      </c>
      <c r="AI3139" s="21">
        <v>-6.0827365979112563E-2</v>
      </c>
      <c r="AJ3139" s="21">
        <v>1.2604475516974044E-3</v>
      </c>
      <c r="AK3139" s="21">
        <v>0.14093744431971872</v>
      </c>
      <c r="AL3139" s="21">
        <v>9.0535364036797197E-2</v>
      </c>
      <c r="AM3139" s="21">
        <v>0.10970933553750323</v>
      </c>
      <c r="AN3139" s="21">
        <v>0.37924434862645517</v>
      </c>
      <c r="AO3139" s="21">
        <v>3.4474206100361746</v>
      </c>
      <c r="AP3139" s="21">
        <v>9.9337855358453648</v>
      </c>
      <c r="AQ3139" s="21">
        <v>29.474002480958855</v>
      </c>
      <c r="AR3139" s="21">
        <v>0.77515366494583349</v>
      </c>
      <c r="AS3139" s="21">
        <v>1.0292125331771866</v>
      </c>
      <c r="AT3139" s="21">
        <v>-0.99999999999999978</v>
      </c>
      <c r="AU3139" s="21">
        <v>-0.99999999999999978</v>
      </c>
      <c r="AV3139" s="21">
        <v>-2.2296340966898449</v>
      </c>
      <c r="AW3139" s="21">
        <v>51.713575180031434</v>
      </c>
      <c r="AX3139" s="21">
        <v>50.623072615618931</v>
      </c>
      <c r="AY3139" s="21">
        <v>-6.4455664505866719E-2</v>
      </c>
      <c r="AZ3139" s="21">
        <v>-27.490109186364396</v>
      </c>
      <c r="BA3139" s="26">
        <v>1322.4746055458859</v>
      </c>
    </row>
    <row r="3140" spans="1:100" x14ac:dyDescent="0.25">
      <c r="A3140">
        <v>6530</v>
      </c>
      <c r="B3140" t="s">
        <v>3377</v>
      </c>
      <c r="C3140" s="26">
        <v>3</v>
      </c>
      <c r="D3140" s="21">
        <v>5.1241888931660142</v>
      </c>
      <c r="E3140" s="21">
        <v>1.199021817925857E-2</v>
      </c>
      <c r="F3140" s="21">
        <v>0.34985029400737622</v>
      </c>
      <c r="G3140" s="21">
        <v>0.34985029400737622</v>
      </c>
      <c r="H3140" s="21">
        <v>8.7428623756521037E-2</v>
      </c>
      <c r="I3140" s="21">
        <v>0</v>
      </c>
      <c r="J3140" s="21">
        <v>5.2457174253912653</v>
      </c>
      <c r="K3140" s="21">
        <v>8.7428623756521037E-2</v>
      </c>
      <c r="L3140" s="21">
        <v>-1.0000000000000002</v>
      </c>
      <c r="M3140" s="21">
        <v>-1.0000000000000002</v>
      </c>
      <c r="N3140" s="21">
        <v>1.7485724751304217</v>
      </c>
      <c r="O3140" s="21">
        <v>10.719756612564659</v>
      </c>
      <c r="P3140" s="21">
        <v>-0.22314183061741824</v>
      </c>
      <c r="Q3140" s="21">
        <v>-0.54942392383553507</v>
      </c>
      <c r="R3140" s="21">
        <v>-0.15676596063473874</v>
      </c>
      <c r="S3140" s="21">
        <v>0.33333333333333343</v>
      </c>
      <c r="T3140" s="21">
        <v>0.30838776846324317</v>
      </c>
      <c r="U3140" s="21">
        <v>0.32696507361494509</v>
      </c>
      <c r="V3140" s="21">
        <v>0</v>
      </c>
      <c r="W3140" s="21">
        <v>35.250302066200021</v>
      </c>
      <c r="X3140" s="21">
        <v>1.8372072076297454</v>
      </c>
      <c r="Y3140" s="21">
        <v>-1.0000000000000002</v>
      </c>
      <c r="Z3140" s="21">
        <v>-1.0000000000000002</v>
      </c>
      <c r="AA3140" s="21">
        <v>84.326661961125808</v>
      </c>
      <c r="AB3140" s="21">
        <v>0.35806684198805405</v>
      </c>
      <c r="AC3140" s="21">
        <v>0.21764019179518271</v>
      </c>
      <c r="AD3140" s="21">
        <v>0.40895548332797454</v>
      </c>
      <c r="AE3140" s="21">
        <v>49.233125855560573</v>
      </c>
      <c r="AF3140" s="21">
        <v>-1.0000000000000002</v>
      </c>
      <c r="AG3140" s="21">
        <v>-1.0000000000000002</v>
      </c>
      <c r="AH3140" s="21">
        <v>-1.0000000000000002</v>
      </c>
      <c r="AI3140" s="21">
        <v>0</v>
      </c>
      <c r="AJ3140" s="21">
        <v>0</v>
      </c>
      <c r="AK3140" s="21">
        <v>0.12097699642856664</v>
      </c>
      <c r="AL3140" s="21">
        <v>-0.16427025632987555</v>
      </c>
      <c r="AM3140" s="21">
        <v>0.10134746782699827</v>
      </c>
      <c r="AN3140" s="21">
        <v>0.3188727173058421</v>
      </c>
      <c r="AO3140" s="21">
        <v>3.1385716778177901</v>
      </c>
      <c r="AP3140" s="21">
        <v>7.1504666509966723</v>
      </c>
      <c r="AQ3140" s="21">
        <v>40.496019491591291</v>
      </c>
      <c r="AR3140" s="21">
        <v>0.96868617541152224</v>
      </c>
      <c r="AS3140" s="21">
        <v>1.9246358313862664</v>
      </c>
      <c r="AT3140" s="21">
        <v>-1.0000000000000002</v>
      </c>
      <c r="AU3140" s="21">
        <v>-1.0000000000000002</v>
      </c>
      <c r="AV3140" s="21">
        <v>0.19308433337263739</v>
      </c>
      <c r="AW3140" s="21">
        <v>102.19688522468718</v>
      </c>
      <c r="AX3140" s="21">
        <v>102.19688522468718</v>
      </c>
      <c r="AY3140" s="21">
        <v>0.40411721792871408</v>
      </c>
      <c r="AZ3140" s="21">
        <v>45.090924694680993</v>
      </c>
      <c r="BA3140" s="26">
        <v>1504.5467152147426</v>
      </c>
    </row>
    <row r="3141" spans="1:100" x14ac:dyDescent="0.25">
      <c r="A3141">
        <v>6531</v>
      </c>
      <c r="B3141" t="s">
        <v>3378</v>
      </c>
      <c r="C3141" s="26">
        <v>3</v>
      </c>
      <c r="D3141" s="21">
        <v>4.1149213890668701</v>
      </c>
      <c r="E3141" s="21">
        <v>-4.6137211202844242E-3</v>
      </c>
      <c r="F3141" s="21">
        <v>1.7154941381833898E-2</v>
      </c>
      <c r="G3141" s="21">
        <v>1.7154941381833898E-2</v>
      </c>
      <c r="H3141" s="21">
        <v>3.2681563471419921E-2</v>
      </c>
      <c r="I3141" s="21">
        <v>0</v>
      </c>
      <c r="J3141" s="21">
        <v>1.9608938082851939</v>
      </c>
      <c r="K3141" s="21">
        <v>3.2681563471419921E-2</v>
      </c>
      <c r="L3141" s="21">
        <v>-1.0000000000000011</v>
      </c>
      <c r="M3141" s="21">
        <v>-1.0000000000000011</v>
      </c>
      <c r="N3141" s="21">
        <v>0.65363126942839844</v>
      </c>
      <c r="O3141" s="21">
        <v>6.0929701387338993</v>
      </c>
      <c r="P3141" s="21">
        <v>-0.86453909970112908</v>
      </c>
      <c r="Q3141" s="21">
        <v>-0.17462188595731981</v>
      </c>
      <c r="R3141" s="21">
        <v>-0.11518724279761659</v>
      </c>
      <c r="S3141" s="21">
        <v>0.33333333333333354</v>
      </c>
      <c r="T3141" s="21">
        <v>0.27321448415118743</v>
      </c>
      <c r="U3141" s="21">
        <v>0.18304907265682252</v>
      </c>
      <c r="V3141" s="21">
        <v>6.4772777549316873E-2</v>
      </c>
      <c r="W3141" s="21">
        <v>32.867524168769577</v>
      </c>
      <c r="X3141" s="21">
        <v>1.6252675238311729</v>
      </c>
      <c r="Y3141" s="21">
        <v>-1.0000000000000011</v>
      </c>
      <c r="Z3141" s="21">
        <v>-1.0000000000000011</v>
      </c>
      <c r="AA3141" s="21">
        <v>27.181582175240848</v>
      </c>
      <c r="AB3141" s="21">
        <v>8.7327090086418674E-2</v>
      </c>
      <c r="AC3141" s="21">
        <v>-0.24233127828174345</v>
      </c>
      <c r="AD3141" s="21">
        <v>4.3589093180701775E-2</v>
      </c>
      <c r="AE3141" s="21">
        <v>-5.5707547507311457</v>
      </c>
      <c r="AF3141" s="21">
        <v>-1.0000000000000011</v>
      </c>
      <c r="AG3141" s="21">
        <v>-1.0000000000000011</v>
      </c>
      <c r="AH3141" s="21">
        <v>-1.0000000000000011</v>
      </c>
      <c r="AI3141" s="21">
        <v>0</v>
      </c>
      <c r="AJ3141" s="21">
        <v>6.4772777549316873E-2</v>
      </c>
      <c r="AK3141" s="21">
        <v>0.12445268664033389</v>
      </c>
      <c r="AL3141" s="21">
        <v>5.2185429142845102E-2</v>
      </c>
      <c r="AM3141" s="21">
        <v>0.11837107401246295</v>
      </c>
      <c r="AN3141" s="21">
        <v>0.16146562769883296</v>
      </c>
      <c r="AO3141" s="21">
        <v>3.5815402835132444</v>
      </c>
      <c r="AP3141" s="21">
        <v>4.2975678381850502</v>
      </c>
      <c r="AQ3141" s="21">
        <v>34.828417977054784</v>
      </c>
      <c r="AR3141" s="21">
        <v>0.85436966769066047</v>
      </c>
      <c r="AS3141" s="21">
        <v>1.6579490873025928</v>
      </c>
      <c r="AT3141" s="21">
        <v>-1.0000000000000011</v>
      </c>
      <c r="AU3141" s="21">
        <v>-1.0000000000000011</v>
      </c>
      <c r="AV3141" s="21">
        <v>-9.8032301415782633E-2</v>
      </c>
      <c r="AW3141" s="21">
        <v>37.572120152159805</v>
      </c>
      <c r="AX3141" s="21">
        <v>44.049397907091475</v>
      </c>
      <c r="AY3141" s="21">
        <v>-4.1801192615010266E-2</v>
      </c>
      <c r="AZ3141" s="21">
        <v>-60.407279493965611</v>
      </c>
      <c r="BA3141" s="26">
        <v>1290.8196299277349</v>
      </c>
    </row>
    <row r="3142" spans="1:100" x14ac:dyDescent="0.25">
      <c r="A3142">
        <v>6532</v>
      </c>
      <c r="B3142" t="s">
        <v>3379</v>
      </c>
      <c r="C3142" s="26">
        <v>3</v>
      </c>
      <c r="D3142" s="21">
        <v>3.2798822915179375</v>
      </c>
      <c r="E3142" s="21">
        <v>0</v>
      </c>
      <c r="F3142" s="21">
        <v>0</v>
      </c>
      <c r="G3142" s="21">
        <v>0</v>
      </c>
      <c r="H3142" s="21">
        <v>2.815547794254003E-2</v>
      </c>
      <c r="I3142" s="21">
        <v>0</v>
      </c>
      <c r="J3142" s="21">
        <v>1.6893286765524007</v>
      </c>
      <c r="K3142" s="21">
        <v>2.815547794254003E-2</v>
      </c>
      <c r="L3142" s="21">
        <v>-0.99999999999999989</v>
      </c>
      <c r="M3142" s="21">
        <v>-0.99999999999999989</v>
      </c>
      <c r="N3142" s="21">
        <v>0.56310955885080072</v>
      </c>
      <c r="O3142" s="21">
        <v>4.9692109680703398</v>
      </c>
      <c r="P3142" s="21">
        <v>0.40180475768221557</v>
      </c>
      <c r="Q3142" s="21">
        <v>-2.0446819642592637E-2</v>
      </c>
      <c r="R3142" s="21">
        <v>3.1606778144863693E-2</v>
      </c>
      <c r="S3142" s="21">
        <v>0.26842406106572475</v>
      </c>
      <c r="T3142" s="21">
        <v>0.10238235061693145</v>
      </c>
      <c r="U3142" s="21">
        <v>-4.899380602112649E-2</v>
      </c>
      <c r="V3142" s="21">
        <v>0</v>
      </c>
      <c r="W3142" s="21">
        <v>11.74628510875959</v>
      </c>
      <c r="X3142" s="21">
        <v>-8.2481520907526057E-2</v>
      </c>
      <c r="Y3142" s="21">
        <v>-0.99999999999999989</v>
      </c>
      <c r="Z3142" s="21">
        <v>-0.99999999999999989</v>
      </c>
      <c r="AA3142" s="21">
        <v>27.865180242040925</v>
      </c>
      <c r="AB3142" s="21">
        <v>7.6374587204326369E-2</v>
      </c>
      <c r="AC3142" s="21">
        <v>0.21669340820428845</v>
      </c>
      <c r="AD3142" s="21">
        <v>2.8677771694114354E-2</v>
      </c>
      <c r="AE3142" s="21">
        <v>16.087288355136462</v>
      </c>
      <c r="AF3142" s="21">
        <v>-0.99999999999999989</v>
      </c>
      <c r="AG3142" s="21">
        <v>-0.99999999999999989</v>
      </c>
      <c r="AH3142" s="21">
        <v>-0.99999999999999989</v>
      </c>
      <c r="AI3142" s="21">
        <v>0</v>
      </c>
      <c r="AJ3142" s="21">
        <v>0</v>
      </c>
      <c r="AK3142" s="21">
        <v>5.3744839676597919E-2</v>
      </c>
      <c r="AL3142" s="21">
        <v>0.47201277929671331</v>
      </c>
      <c r="AM3142" s="21">
        <v>0.21159283046668301</v>
      </c>
      <c r="AN3142" s="21">
        <v>-0.10398917517994702</v>
      </c>
      <c r="AO3142" s="21">
        <v>5.5585449600500656</v>
      </c>
      <c r="AP3142" s="21">
        <v>-0.23966548301510845</v>
      </c>
      <c r="AQ3142" s="21">
        <v>13.435613785311995</v>
      </c>
      <c r="AR3142" s="21">
        <v>0.3218126056615298</v>
      </c>
      <c r="AS3142" s="21">
        <v>-5.4326042964985805E-2</v>
      </c>
      <c r="AT3142" s="21">
        <v>-0.99999999999999989</v>
      </c>
      <c r="AU3142" s="21">
        <v>-0.99999999999999989</v>
      </c>
      <c r="AV3142" s="21">
        <v>3.1606778144863693E-2</v>
      </c>
      <c r="AW3142" s="21">
        <v>32.594725727096147</v>
      </c>
      <c r="AX3142" s="21">
        <v>32.594725727096147</v>
      </c>
      <c r="AY3142" s="21">
        <v>-0.10919530354261991</v>
      </c>
      <c r="AZ3142" s="21">
        <v>-31.227637452493202</v>
      </c>
      <c r="BA3142" s="26">
        <v>1319.8586920059836</v>
      </c>
    </row>
    <row r="3143" spans="1:100" x14ac:dyDescent="0.25">
      <c r="A3143">
        <v>6533</v>
      </c>
      <c r="B3143" t="s">
        <v>3380</v>
      </c>
      <c r="C3143" s="26">
        <v>3</v>
      </c>
      <c r="D3143" s="21">
        <v>3.8314356303564878</v>
      </c>
      <c r="E3143" s="21">
        <v>0</v>
      </c>
      <c r="F3143" s="21">
        <v>0.30161436949402026</v>
      </c>
      <c r="G3143" s="21">
        <v>0.30161436949402026</v>
      </c>
      <c r="H3143" s="21">
        <v>-0.13814690833921331</v>
      </c>
      <c r="I3143" s="21">
        <v>0</v>
      </c>
      <c r="J3143" s="21">
        <v>-8.2888145003528013</v>
      </c>
      <c r="K3143" s="21">
        <v>-0.13814690833921331</v>
      </c>
      <c r="L3143" s="21">
        <v>-0.99999999999999933</v>
      </c>
      <c r="M3143" s="21">
        <v>-0.99999999999999933</v>
      </c>
      <c r="N3143" s="21">
        <v>-2.7629381667842652</v>
      </c>
      <c r="O3143" s="21">
        <v>-4.1557645005022907</v>
      </c>
      <c r="P3143" s="21">
        <v>-0.21057147506039528</v>
      </c>
      <c r="Q3143" s="21">
        <v>0.31306959454632766</v>
      </c>
      <c r="R3143" s="21">
        <v>9.7190791231630089E-2</v>
      </c>
      <c r="S3143" s="21">
        <v>0.33333333333333298</v>
      </c>
      <c r="T3143" s="21">
        <v>0.33789977647419295</v>
      </c>
      <c r="U3143" s="21">
        <v>7.8721337383220059E-3</v>
      </c>
      <c r="V3143" s="21">
        <v>-1.5652496389855424E-2</v>
      </c>
      <c r="W3143" s="21">
        <v>32.06398621980825</v>
      </c>
      <c r="X3143" s="21">
        <v>0.74568091151914295</v>
      </c>
      <c r="Y3143" s="21">
        <v>-0.99999999999999933</v>
      </c>
      <c r="Z3143" s="21">
        <v>-0.99999999999999933</v>
      </c>
      <c r="AA3143" s="21">
        <v>44.441278497682177</v>
      </c>
      <c r="AB3143" s="21">
        <v>0.19791229625491621</v>
      </c>
      <c r="AC3143" s="21">
        <v>0.16181841466998551</v>
      </c>
      <c r="AD3143" s="21">
        <v>-0.11412868119205613</v>
      </c>
      <c r="AE3143" s="21">
        <v>12.280101486642286</v>
      </c>
      <c r="AF3143" s="21">
        <v>-0.99999999999999933</v>
      </c>
      <c r="AG3143" s="21">
        <v>-0.99999999999999933</v>
      </c>
      <c r="AH3143" s="21">
        <v>-0.99999999999999933</v>
      </c>
      <c r="AI3143" s="21">
        <v>0</v>
      </c>
      <c r="AJ3143" s="21">
        <v>-1.5652496389855424E-2</v>
      </c>
      <c r="AK3143" s="21">
        <v>0.32198410204338096</v>
      </c>
      <c r="AL3143" s="21">
        <v>-4.5309399276216689E-2</v>
      </c>
      <c r="AM3143" s="21">
        <v>0.20866292603676304</v>
      </c>
      <c r="AN3143" s="21">
        <v>0.10088918353689642</v>
      </c>
      <c r="AO3143" s="21">
        <v>6.8264936611359817</v>
      </c>
      <c r="AP3143" s="21">
        <v>2.2956825920413273</v>
      </c>
      <c r="AQ3143" s="21">
        <v>23.775171719455457</v>
      </c>
      <c r="AR3143" s="21">
        <v>0.66345274715599323</v>
      </c>
      <c r="AS3143" s="21">
        <v>0.60753400317992901</v>
      </c>
      <c r="AT3143" s="21">
        <v>-0.99999999999999933</v>
      </c>
      <c r="AU3143" s="21">
        <v>-0.99999999999999933</v>
      </c>
      <c r="AV3143" s="21">
        <v>0.39880516072565037</v>
      </c>
      <c r="AW3143" s="21">
        <v>42.581196589221193</v>
      </c>
      <c r="AX3143" s="21">
        <v>41.015946950235659</v>
      </c>
      <c r="AY3143" s="21">
        <v>-0.15131217763495938</v>
      </c>
      <c r="AZ3143" s="21">
        <v>-42.71594110327176</v>
      </c>
      <c r="BA3143" s="26">
        <v>1302.1434286443152</v>
      </c>
    </row>
    <row r="3144" spans="1:100" x14ac:dyDescent="0.25">
      <c r="A3144">
        <v>6534</v>
      </c>
      <c r="B3144" t="s">
        <v>3381</v>
      </c>
      <c r="C3144" s="26">
        <v>3</v>
      </c>
      <c r="D3144" s="21">
        <v>0.11882832475747829</v>
      </c>
      <c r="E3144" s="21">
        <v>-1.0589132014508042E-2</v>
      </c>
      <c r="F3144" s="21">
        <v>0.13781055815386589</v>
      </c>
      <c r="G3144" s="21">
        <v>0.13781055815386589</v>
      </c>
      <c r="H3144" s="21">
        <v>0.32763772313888356</v>
      </c>
      <c r="I3144" s="21">
        <v>0</v>
      </c>
      <c r="J3144" s="21">
        <v>19.658263388333012</v>
      </c>
      <c r="K3144" s="21">
        <v>0.32763772313888356</v>
      </c>
      <c r="L3144" s="21">
        <v>-1.0000000000000002</v>
      </c>
      <c r="M3144" s="21">
        <v>-1.0000000000000002</v>
      </c>
      <c r="N3144" s="21">
        <v>6.5527544627776697</v>
      </c>
      <c r="O3144" s="21">
        <v>19.914902271244365</v>
      </c>
      <c r="P3144" s="21">
        <v>-0.60156204635375599</v>
      </c>
      <c r="Q3144" s="21">
        <v>0.71267291302704294</v>
      </c>
      <c r="R3144" s="21">
        <v>0.15946377194708153</v>
      </c>
      <c r="S3144" s="21">
        <v>0.33333333333333348</v>
      </c>
      <c r="T3144" s="21">
        <v>0.25196606784233394</v>
      </c>
      <c r="U3144" s="21">
        <v>6.4698620537487914E-2</v>
      </c>
      <c r="V3144" s="21">
        <v>-5.9140017844040008E-2</v>
      </c>
      <c r="W3144" s="21">
        <v>10.528811229209275</v>
      </c>
      <c r="X3144" s="21">
        <v>8.7099356336424211E-2</v>
      </c>
      <c r="Y3144" s="21">
        <v>-1.0000000000000002</v>
      </c>
      <c r="Z3144" s="21">
        <v>-1.0000000000000002</v>
      </c>
      <c r="AA3144" s="21">
        <v>13.897387594315658</v>
      </c>
      <c r="AB3144" s="21">
        <v>-2.8342306481401992E-2</v>
      </c>
      <c r="AC3144" s="21">
        <v>3.927286636811933E-2</v>
      </c>
      <c r="AD3144" s="21">
        <v>5.3251691976468792E-2</v>
      </c>
      <c r="AE3144" s="21">
        <v>3.2091125931593112</v>
      </c>
      <c r="AF3144" s="21">
        <v>-1.0000000000000002</v>
      </c>
      <c r="AG3144" s="21">
        <v>-1.0000000000000002</v>
      </c>
      <c r="AH3144" s="21">
        <v>-1.0000000000000002</v>
      </c>
      <c r="AI3144" s="21">
        <v>0</v>
      </c>
      <c r="AJ3144" s="21">
        <v>-5.9140017844040008E-2</v>
      </c>
      <c r="AK3144" s="21">
        <v>-8.2177475308324963E-2</v>
      </c>
      <c r="AL3144" s="21">
        <v>6.8201406646142354E-2</v>
      </c>
      <c r="AM3144" s="21">
        <v>0.55345299119833791</v>
      </c>
      <c r="AN3144" s="21">
        <v>-5.5653849395037563E-2</v>
      </c>
      <c r="AO3144" s="21">
        <v>13.42543740341682</v>
      </c>
      <c r="AP3144" s="21">
        <v>-1.0503392016452269</v>
      </c>
      <c r="AQ3144" s="21">
        <v>30.187074617542279</v>
      </c>
      <c r="AR3144" s="21">
        <v>0.59085800386911513</v>
      </c>
      <c r="AS3144" s="21">
        <v>0.41473707947530741</v>
      </c>
      <c r="AT3144" s="21">
        <v>-1.0000000000000002</v>
      </c>
      <c r="AU3144" s="21">
        <v>-1.0000000000000002</v>
      </c>
      <c r="AV3144" s="21">
        <v>0.2972743301009475</v>
      </c>
      <c r="AW3144" s="21">
        <v>32.761950663914803</v>
      </c>
      <c r="AX3144" s="21">
        <v>26.847948879510806</v>
      </c>
      <c r="AY3144" s="21">
        <v>-9.9571666538541159E-2</v>
      </c>
      <c r="AZ3144" s="21">
        <v>-24.962983206735025</v>
      </c>
      <c r="BA3144" s="26">
        <v>1315.8756453318572</v>
      </c>
    </row>
    <row r="3145" spans="1:100" x14ac:dyDescent="0.25">
      <c r="A3145">
        <v>6535</v>
      </c>
      <c r="B3145" t="s">
        <v>3382</v>
      </c>
      <c r="C3145" s="26">
        <v>1</v>
      </c>
      <c r="D3145" s="21">
        <v>3.6780808625294901</v>
      </c>
      <c r="E3145" s="21">
        <v>2.1757476414710399E-2</v>
      </c>
      <c r="F3145" s="21">
        <v>5.7515663270048999E-2</v>
      </c>
      <c r="G3145" s="21">
        <v>6.3638324821297304E-2</v>
      </c>
      <c r="H3145" s="21">
        <v>4.4731895715573101E-2</v>
      </c>
      <c r="I3145" s="21">
        <v>0</v>
      </c>
      <c r="J3145" s="21">
        <v>2.6839137429343798</v>
      </c>
      <c r="K3145" s="21">
        <v>4.4731895715573101E-2</v>
      </c>
      <c r="L3145" s="21">
        <v>-1</v>
      </c>
      <c r="M3145" s="21">
        <v>-1</v>
      </c>
      <c r="N3145" s="21">
        <v>0.894637914311463</v>
      </c>
      <c r="O3145" s="21">
        <v>6.42563293028517</v>
      </c>
      <c r="P3145" s="21">
        <v>8.4867148022695807E-2</v>
      </c>
      <c r="Q3145" s="21">
        <v>0.153507344323627</v>
      </c>
      <c r="R3145" s="21">
        <v>5.0277871893111802E-2</v>
      </c>
      <c r="S3145" s="21">
        <v>0.32916601326620298</v>
      </c>
      <c r="T3145" s="21">
        <v>0.23975694309620599</v>
      </c>
      <c r="U3145" s="21">
        <v>4.00147922229208E-2</v>
      </c>
      <c r="V3145" s="21">
        <v>-3.2092616958779002E-3</v>
      </c>
      <c r="W3145" s="21">
        <v>22.4398636469551</v>
      </c>
      <c r="X3145" s="21">
        <v>0.57887640222380699</v>
      </c>
      <c r="Y3145" s="21">
        <v>-1</v>
      </c>
      <c r="Z3145" s="21">
        <v>-1</v>
      </c>
      <c r="AA3145" s="21">
        <v>33.0321732872819</v>
      </c>
      <c r="AB3145" s="21">
        <v>0.100272451404467</v>
      </c>
      <c r="AC3145" s="21">
        <v>4.1627991656747201E-2</v>
      </c>
      <c r="AD3145" s="21">
        <v>6.8940192307458195E-2</v>
      </c>
      <c r="AE3145" s="21">
        <v>10.542031768433599</v>
      </c>
      <c r="AF3145" s="21">
        <v>-1</v>
      </c>
      <c r="AG3145" s="21">
        <v>-1</v>
      </c>
      <c r="AH3145" s="21">
        <v>-1</v>
      </c>
      <c r="AI3145" s="21">
        <v>-6.4806894010443399E-4</v>
      </c>
      <c r="AJ3145" s="21">
        <v>-3.2092616958779002E-3</v>
      </c>
      <c r="AK3145" s="21">
        <v>0.108545496552842</v>
      </c>
      <c r="AL3145" s="21">
        <v>6.3541779719447203E-2</v>
      </c>
      <c r="AM3145" s="21">
        <v>0.14516971361987499</v>
      </c>
      <c r="AN3145" s="21">
        <v>6.2411759814733403E-2</v>
      </c>
      <c r="AO3145" s="21">
        <v>4.1719703232610899</v>
      </c>
      <c r="AP3145" s="21">
        <v>1.87800289396557</v>
      </c>
      <c r="AQ3145" s="21">
        <v>25.123777389889501</v>
      </c>
      <c r="AR3145" s="21">
        <v>0.60572848688945202</v>
      </c>
      <c r="AS3145" s="21">
        <v>0.62360829793938</v>
      </c>
      <c r="AT3145" s="21">
        <v>-1</v>
      </c>
      <c r="AU3145" s="21">
        <v>-1</v>
      </c>
      <c r="AV3145" s="21">
        <v>0.113916196714409</v>
      </c>
      <c r="AW3145" s="21">
        <v>41.335809111532598</v>
      </c>
      <c r="AX3145" s="21">
        <v>41.001921563142801</v>
      </c>
      <c r="AY3145" s="21">
        <v>9.6368259759583505E-2</v>
      </c>
      <c r="AZ3145" s="21">
        <v>-14.145392237927799</v>
      </c>
      <c r="BA3145" s="26">
        <v>1350</v>
      </c>
    </row>
    <row r="3146" spans="1:100" x14ac:dyDescent="0.25">
      <c r="A3146">
        <v>6536</v>
      </c>
      <c r="B3146" t="s">
        <v>3383</v>
      </c>
      <c r="C3146" s="26">
        <v>3</v>
      </c>
      <c r="D3146" s="21">
        <v>4.3549028585601572</v>
      </c>
      <c r="E3146" s="21">
        <v>2.1367380633021571E-2</v>
      </c>
      <c r="F3146" s="21">
        <v>-0.85440587476444274</v>
      </c>
      <c r="G3146" s="21">
        <v>-0.85440587476444274</v>
      </c>
      <c r="H3146" s="21">
        <v>0.20354630395540854</v>
      </c>
      <c r="I3146" s="21">
        <v>0</v>
      </c>
      <c r="J3146" s="21">
        <v>12.212778237324514</v>
      </c>
      <c r="K3146" s="21">
        <v>0.20354630395540854</v>
      </c>
      <c r="L3146" s="21">
        <v>-1.0000000000000013</v>
      </c>
      <c r="M3146" s="21">
        <v>-1.0000000000000013</v>
      </c>
      <c r="N3146" s="21">
        <v>4.0709260791081725</v>
      </c>
      <c r="O3146" s="21">
        <v>15.713275221120238</v>
      </c>
      <c r="P3146" s="21">
        <v>0.40297342655463331</v>
      </c>
      <c r="Q3146" s="21">
        <v>-0.211224832115876</v>
      </c>
      <c r="R3146" s="21">
        <v>-8.0215379102146836E-3</v>
      </c>
      <c r="S3146" s="21">
        <v>0.33333333333333381</v>
      </c>
      <c r="T3146" s="21">
        <v>0.34269982774531005</v>
      </c>
      <c r="U3146" s="21">
        <v>-2.3046887637396998E-2</v>
      </c>
      <c r="V3146" s="21">
        <v>-2.9502905502709238E-2</v>
      </c>
      <c r="W3146" s="21">
        <v>16.797482559325168</v>
      </c>
      <c r="X3146" s="21">
        <v>0.21167868253748734</v>
      </c>
      <c r="Y3146" s="21">
        <v>-1.0000000000000013</v>
      </c>
      <c r="Z3146" s="21">
        <v>-1.0000000000000013</v>
      </c>
      <c r="AA3146" s="21">
        <v>47.77714121864912</v>
      </c>
      <c r="AB3146" s="21">
        <v>0.16288332835126937</v>
      </c>
      <c r="AC3146" s="21">
        <v>7.969054083394457E-2</v>
      </c>
      <c r="AD3146" s="21">
        <v>0.37717973475946909</v>
      </c>
      <c r="AE3146" s="21">
        <v>30.987680197234184</v>
      </c>
      <c r="AF3146" s="21">
        <v>-1.0000000000000013</v>
      </c>
      <c r="AG3146" s="21">
        <v>-1.0000000000000013</v>
      </c>
      <c r="AH3146" s="21">
        <v>-1.0000000000000013</v>
      </c>
      <c r="AI3146" s="21">
        <v>0</v>
      </c>
      <c r="AJ3146" s="21">
        <v>-2.9502905502709238E-2</v>
      </c>
      <c r="AK3146" s="21">
        <v>-1.9265228749241737E-2</v>
      </c>
      <c r="AL3146" s="21">
        <v>-0.1071322466961882</v>
      </c>
      <c r="AM3146" s="21">
        <v>0.6714859410781906</v>
      </c>
      <c r="AN3146" s="21">
        <v>0.53869684230829085</v>
      </c>
      <c r="AO3146" s="21">
        <v>16.690822383208555</v>
      </c>
      <c r="AP3146" s="21">
        <v>12.931759824226324</v>
      </c>
      <c r="AQ3146" s="21">
        <v>29.010260796649636</v>
      </c>
      <c r="AR3146" s="21">
        <v>0.62348336793853787</v>
      </c>
      <c r="AS3146" s="21">
        <v>0.41522498649289596</v>
      </c>
      <c r="AT3146" s="21">
        <v>-1.0000000000000013</v>
      </c>
      <c r="AU3146" s="21">
        <v>-1.0000000000000013</v>
      </c>
      <c r="AV3146" s="21">
        <v>-0.8624274126746575</v>
      </c>
      <c r="AW3146" s="21">
        <v>76.422176263995667</v>
      </c>
      <c r="AX3146" s="21">
        <v>73.471885713724731</v>
      </c>
      <c r="AY3146" s="21">
        <v>8.3898928154563263E-2</v>
      </c>
      <c r="AZ3146" s="21">
        <v>-8.9628818389821934</v>
      </c>
      <c r="BA3146" s="26">
        <v>1417.6179701124163</v>
      </c>
    </row>
    <row r="3147" spans="1:100" x14ac:dyDescent="0.25">
      <c r="A3147">
        <v>6537</v>
      </c>
      <c r="B3147" t="s">
        <v>3384</v>
      </c>
      <c r="C3147" s="26">
        <v>1</v>
      </c>
      <c r="D3147" s="21">
        <v>3.6780808625294901</v>
      </c>
      <c r="E3147" s="21">
        <v>2.1757476414710399E-2</v>
      </c>
      <c r="F3147" s="21">
        <v>5.7515663270048999E-2</v>
      </c>
      <c r="G3147" s="21">
        <v>6.3638324821297304E-2</v>
      </c>
      <c r="H3147" s="21">
        <v>4.4731895715573101E-2</v>
      </c>
      <c r="I3147" s="21">
        <v>0</v>
      </c>
      <c r="J3147" s="21">
        <v>2.6839137429343798</v>
      </c>
      <c r="K3147" s="21">
        <v>4.4731895715573101E-2</v>
      </c>
      <c r="L3147" s="21">
        <v>-1</v>
      </c>
      <c r="M3147" s="21">
        <v>-1</v>
      </c>
      <c r="N3147" s="21">
        <v>0.894637914311463</v>
      </c>
      <c r="O3147" s="21">
        <v>6.42563293028517</v>
      </c>
      <c r="P3147" s="21">
        <v>8.4867148022695807E-2</v>
      </c>
      <c r="Q3147" s="21">
        <v>0.153507344323627</v>
      </c>
      <c r="R3147" s="21">
        <v>5.0277871893111802E-2</v>
      </c>
      <c r="S3147" s="21">
        <v>0.32916601326620298</v>
      </c>
      <c r="T3147" s="21">
        <v>0.23975694309620599</v>
      </c>
      <c r="U3147" s="21">
        <v>4.00147922229208E-2</v>
      </c>
      <c r="V3147" s="21">
        <v>-3.2092616958779002E-3</v>
      </c>
      <c r="W3147" s="21">
        <v>22.4398636469551</v>
      </c>
      <c r="X3147" s="21">
        <v>0.57887640222380699</v>
      </c>
      <c r="Y3147" s="21">
        <v>-1</v>
      </c>
      <c r="Z3147" s="21">
        <v>-1</v>
      </c>
      <c r="AA3147" s="21">
        <v>33.0321732872819</v>
      </c>
      <c r="AB3147" s="21">
        <v>0.100272451404467</v>
      </c>
      <c r="AC3147" s="21">
        <v>4.1627991656747201E-2</v>
      </c>
      <c r="AD3147" s="21">
        <v>6.8940192307458195E-2</v>
      </c>
      <c r="AE3147" s="21">
        <v>10.542031768433599</v>
      </c>
      <c r="AF3147" s="21">
        <v>-1</v>
      </c>
      <c r="AG3147" s="21">
        <v>-1</v>
      </c>
      <c r="AH3147" s="21">
        <v>-1</v>
      </c>
      <c r="AI3147" s="21">
        <v>-6.4806894010443399E-4</v>
      </c>
      <c r="AJ3147" s="21">
        <v>-3.2092616958779002E-3</v>
      </c>
      <c r="AK3147" s="21">
        <v>0.108545496552842</v>
      </c>
      <c r="AL3147" s="21">
        <v>6.3541779719447203E-2</v>
      </c>
      <c r="AM3147" s="21">
        <v>0.14516971361987499</v>
      </c>
      <c r="AN3147" s="21">
        <v>6.2411759814733403E-2</v>
      </c>
      <c r="AO3147" s="21">
        <v>4.1719703232610899</v>
      </c>
      <c r="AP3147" s="21">
        <v>1.87800289396557</v>
      </c>
      <c r="AQ3147" s="21">
        <v>25.123777389889501</v>
      </c>
      <c r="AR3147" s="21">
        <v>0.60572848688945202</v>
      </c>
      <c r="AS3147" s="21">
        <v>0.62360829793938</v>
      </c>
      <c r="AT3147" s="21">
        <v>-1</v>
      </c>
      <c r="AU3147" s="21">
        <v>-1</v>
      </c>
      <c r="AV3147" s="21">
        <v>0.113916196714409</v>
      </c>
      <c r="AW3147" s="21">
        <v>41.335809111532598</v>
      </c>
      <c r="AX3147" s="21">
        <v>41.001921563142801</v>
      </c>
      <c r="AY3147" s="21">
        <v>9.6368259759583505E-2</v>
      </c>
      <c r="AZ3147" s="21">
        <v>-14.145392237927799</v>
      </c>
      <c r="BA3147" s="26">
        <v>1350</v>
      </c>
    </row>
    <row r="3148" spans="1:100" x14ac:dyDescent="0.25">
      <c r="A3148">
        <v>6538</v>
      </c>
      <c r="B3148" t="s">
        <v>3385</v>
      </c>
      <c r="C3148" s="26">
        <v>3</v>
      </c>
      <c r="D3148" s="21">
        <v>3.2454004556313869</v>
      </c>
      <c r="E3148" s="21">
        <v>0</v>
      </c>
      <c r="F3148" s="21">
        <v>0</v>
      </c>
      <c r="G3148" s="21">
        <v>0</v>
      </c>
      <c r="H3148" s="21">
        <v>0.2057781586057611</v>
      </c>
      <c r="I3148" s="21">
        <v>0</v>
      </c>
      <c r="J3148" s="21">
        <v>12.346689516345668</v>
      </c>
      <c r="K3148" s="21">
        <v>0.2057781586057611</v>
      </c>
      <c r="L3148" s="21">
        <v>-1</v>
      </c>
      <c r="M3148" s="21">
        <v>-1</v>
      </c>
      <c r="N3148" s="21">
        <v>4.1155631721152215</v>
      </c>
      <c r="O3148" s="21">
        <v>15.592089971977027</v>
      </c>
      <c r="P3148" s="21">
        <v>9.2604218412037698E-2</v>
      </c>
      <c r="Q3148" s="21">
        <v>-0.22459515314916445</v>
      </c>
      <c r="R3148" s="21">
        <v>-7.6103652788146944E-2</v>
      </c>
      <c r="S3148" s="21">
        <v>0.33973835956149234</v>
      </c>
      <c r="T3148" s="21">
        <v>0.37764165960394624</v>
      </c>
      <c r="U3148" s="21">
        <v>0.41841823585714083</v>
      </c>
      <c r="V3148" s="21">
        <v>0</v>
      </c>
      <c r="W3148" s="21">
        <v>37.200803856672735</v>
      </c>
      <c r="X3148" s="21">
        <v>2.2240893270359021</v>
      </c>
      <c r="Y3148" s="21">
        <v>-1</v>
      </c>
      <c r="Z3148" s="21">
        <v>-1</v>
      </c>
      <c r="AA3148" s="21">
        <v>75.403871300592769</v>
      </c>
      <c r="AB3148" s="21">
        <v>0.28132427874700616</v>
      </c>
      <c r="AC3148" s="21">
        <v>0.13780252708437682</v>
      </c>
      <c r="AD3148" s="21">
        <v>0.34645661610278111</v>
      </c>
      <c r="AE3148" s="21">
        <v>38.279171096708197</v>
      </c>
      <c r="AF3148" s="21">
        <v>-1</v>
      </c>
      <c r="AG3148" s="21">
        <v>-1</v>
      </c>
      <c r="AH3148" s="21">
        <v>-1</v>
      </c>
      <c r="AI3148" s="21">
        <v>0</v>
      </c>
      <c r="AJ3148" s="21">
        <v>0</v>
      </c>
      <c r="AK3148" s="21">
        <v>0.27453818953812281</v>
      </c>
      <c r="AL3148" s="21">
        <v>0.19495544049824992</v>
      </c>
      <c r="AM3148" s="21">
        <v>8.456980599216507E-2</v>
      </c>
      <c r="AN3148" s="21">
        <v>0.23897333955752761</v>
      </c>
      <c r="AO3148" s="21">
        <v>3.4869360974947412</v>
      </c>
      <c r="AP3148" s="21">
        <v>6.9491106914294392</v>
      </c>
      <c r="AQ3148" s="21">
        <v>49.547493373018426</v>
      </c>
      <c r="AR3148" s="21">
        <v>1.1357982550225796</v>
      </c>
      <c r="AS3148" s="21">
        <v>2.4298674856416627</v>
      </c>
      <c r="AT3148" s="21">
        <v>-1</v>
      </c>
      <c r="AU3148" s="21">
        <v>-1</v>
      </c>
      <c r="AV3148" s="21">
        <v>-7.6103652788146944E-2</v>
      </c>
      <c r="AW3148" s="21">
        <v>97.945071963999354</v>
      </c>
      <c r="AX3148" s="21">
        <v>97.945071963999354</v>
      </c>
      <c r="AY3148" s="21">
        <v>0.30000724982597526</v>
      </c>
      <c r="AZ3148" s="21">
        <v>33.236324896911839</v>
      </c>
      <c r="BA3148" s="26">
        <v>1418.4983011974796</v>
      </c>
    </row>
    <row r="3149" spans="1:100" x14ac:dyDescent="0.25">
      <c r="A3149">
        <v>6540</v>
      </c>
      <c r="B3149" t="s">
        <v>3386</v>
      </c>
      <c r="C3149" s="26">
        <v>3</v>
      </c>
      <c r="D3149" s="21">
        <v>1.6917312204873267</v>
      </c>
      <c r="E3149" s="21">
        <v>-8.1943731096924988E-2</v>
      </c>
      <c r="F3149" s="21">
        <v>-0.1483643311111548</v>
      </c>
      <c r="G3149" s="21">
        <v>-0.18109810438812238</v>
      </c>
      <c r="H3149" s="21">
        <v>0.11152838322946775</v>
      </c>
      <c r="I3149" s="21">
        <v>0</v>
      </c>
      <c r="J3149" s="21">
        <v>6.6917029937680619</v>
      </c>
      <c r="K3149" s="21">
        <v>0.11152838322946775</v>
      </c>
      <c r="L3149" s="21">
        <v>-0.99999999999999922</v>
      </c>
      <c r="M3149" s="21">
        <v>-0.99999999999999922</v>
      </c>
      <c r="N3149" s="21">
        <v>2.2305676645893535</v>
      </c>
      <c r="O3149" s="21">
        <v>8.202336109867268</v>
      </c>
      <c r="P3149" s="21">
        <v>0.10343600451011783</v>
      </c>
      <c r="Q3149" s="21">
        <v>-0.47470581650548593</v>
      </c>
      <c r="R3149" s="21">
        <v>-0.11876452038139966</v>
      </c>
      <c r="S3149" s="21">
        <v>0.33333333333333287</v>
      </c>
      <c r="T3149" s="21">
        <v>0.44373488201633465</v>
      </c>
      <c r="U3149" s="21">
        <v>-0.23310999689045253</v>
      </c>
      <c r="V3149" s="21">
        <v>0</v>
      </c>
      <c r="W3149" s="21">
        <v>17.297193409189894</v>
      </c>
      <c r="X3149" s="21">
        <v>-0.13819022957537402</v>
      </c>
      <c r="Y3149" s="21">
        <v>-0.99999999999999922</v>
      </c>
      <c r="Z3149" s="21">
        <v>-0.99999999999999922</v>
      </c>
      <c r="AA3149" s="21">
        <v>40.396345928022384</v>
      </c>
      <c r="AB3149" s="21">
        <v>0.44719593238357019</v>
      </c>
      <c r="AC3149" s="21">
        <v>0.11036682066633251</v>
      </c>
      <c r="AD3149" s="21">
        <v>-9.3204412265624717E-2</v>
      </c>
      <c r="AE3149" s="21">
        <v>23.217917039213912</v>
      </c>
      <c r="AF3149" s="21">
        <v>-0.99999999999999922</v>
      </c>
      <c r="AG3149" s="21">
        <v>-0.99999999999999922</v>
      </c>
      <c r="AH3149" s="21">
        <v>-0.99999999999999922</v>
      </c>
      <c r="AI3149" s="21">
        <v>-3.7755409363954655E-3</v>
      </c>
      <c r="AJ3149" s="21">
        <v>0</v>
      </c>
      <c r="AK3149" s="21">
        <v>4.9248320233126357E-2</v>
      </c>
      <c r="AL3149" s="21">
        <v>5.8139982871455963E-3</v>
      </c>
      <c r="AM3149" s="21">
        <v>0.1228752016112522</v>
      </c>
      <c r="AN3149" s="21">
        <v>-4.6346364783385691E-2</v>
      </c>
      <c r="AO3149" s="21">
        <v>3.318121641446937</v>
      </c>
      <c r="AP3149" s="21">
        <v>-1.1295891281489141</v>
      </c>
      <c r="AQ3149" s="21">
        <v>23.988896402957966</v>
      </c>
      <c r="AR3149" s="21">
        <v>0.54395821845921521</v>
      </c>
      <c r="AS3149" s="21">
        <v>-2.6661846345906487E-2</v>
      </c>
      <c r="AT3149" s="21">
        <v>-0.99999999999999922</v>
      </c>
      <c r="AU3149" s="21">
        <v>-0.99999999999999922</v>
      </c>
      <c r="AV3149" s="21">
        <v>-0.29986262476952208</v>
      </c>
      <c r="AW3149" s="21">
        <v>47.469092909740709</v>
      </c>
      <c r="AX3149" s="21">
        <v>47.393582091012796</v>
      </c>
      <c r="AY3149" s="21">
        <v>-2.9680408122920495E-3</v>
      </c>
      <c r="AZ3149" s="21">
        <v>-14.107867272682045</v>
      </c>
      <c r="BA3149" s="26">
        <v>1335.4620864505002</v>
      </c>
    </row>
    <row r="3150" spans="1:100" x14ac:dyDescent="0.25">
      <c r="A3150">
        <v>6541</v>
      </c>
      <c r="B3150" t="s">
        <v>3387</v>
      </c>
      <c r="C3150" s="26">
        <v>3</v>
      </c>
      <c r="D3150" s="21">
        <v>-0.69485096447081851</v>
      </c>
      <c r="E3150" s="21">
        <v>-3.9369048091900068E-2</v>
      </c>
      <c r="F3150" s="21">
        <v>4.793333356056699E-2</v>
      </c>
      <c r="G3150" s="21">
        <v>3.6248695105224958E-2</v>
      </c>
      <c r="H3150" s="21">
        <v>-4.1240337051824075E-2</v>
      </c>
      <c r="I3150" s="21">
        <v>0</v>
      </c>
      <c r="J3150" s="21">
        <v>-2.4744202231094459</v>
      </c>
      <c r="K3150" s="21">
        <v>-4.1240337051824075E-2</v>
      </c>
      <c r="L3150" s="21">
        <v>-1.0000000000000007</v>
      </c>
      <c r="M3150" s="21">
        <v>-1.0000000000000007</v>
      </c>
      <c r="N3150" s="21">
        <v>-0.82480674103648144</v>
      </c>
      <c r="O3150" s="21">
        <v>-3.1330224924750425</v>
      </c>
      <c r="P3150" s="21">
        <v>8.6995103459969872E-2</v>
      </c>
      <c r="Q3150" s="21">
        <v>-1.3051751739904807</v>
      </c>
      <c r="R3150" s="21">
        <v>-0.43254241965244822</v>
      </c>
      <c r="S3150" s="21">
        <v>0.33333333333333354</v>
      </c>
      <c r="T3150" s="21">
        <v>0.2542410606552834</v>
      </c>
      <c r="U3150" s="21">
        <v>5.0485889317678889E-2</v>
      </c>
      <c r="V3150" s="21">
        <v>0</v>
      </c>
      <c r="W3150" s="21">
        <v>27.172024814324818</v>
      </c>
      <c r="X3150" s="21">
        <v>0.74119010535043583</v>
      </c>
      <c r="Y3150" s="21">
        <v>-1.0000000000000007</v>
      </c>
      <c r="Z3150" s="21">
        <v>-1.0000000000000007</v>
      </c>
      <c r="AA3150" s="21">
        <v>17.226452067794334</v>
      </c>
      <c r="AB3150" s="21">
        <v>-0.36946949378595528</v>
      </c>
      <c r="AC3150" s="21">
        <v>7.5465833849013564E-2</v>
      </c>
      <c r="AD3150" s="21">
        <v>0.10374305339938134</v>
      </c>
      <c r="AE3150" s="21">
        <v>-9.5130303268780168</v>
      </c>
      <c r="AF3150" s="21">
        <v>-1.0000000000000007</v>
      </c>
      <c r="AG3150" s="21">
        <v>-1.0000000000000007</v>
      </c>
      <c r="AH3150" s="21">
        <v>-1.0000000000000007</v>
      </c>
      <c r="AI3150" s="21">
        <v>-9.4834176466167524E-4</v>
      </c>
      <c r="AJ3150" s="21">
        <v>0</v>
      </c>
      <c r="AK3150" s="21">
        <v>9.3376546383901332E-2</v>
      </c>
      <c r="AL3150" s="21">
        <v>-0.22876084287762291</v>
      </c>
      <c r="AM3150" s="21">
        <v>0.29965590120985031</v>
      </c>
      <c r="AN3150" s="21">
        <v>-1.8628090678659767E-2</v>
      </c>
      <c r="AO3150" s="21">
        <v>7.9582802621657631</v>
      </c>
      <c r="AP3150" s="21">
        <v>-1.6095064813546074</v>
      </c>
      <c r="AQ3150" s="21">
        <v>24.697604591215367</v>
      </c>
      <c r="AR3150" s="21">
        <v>0.63806028330629583</v>
      </c>
      <c r="AS3150" s="21">
        <v>0.69994976829861189</v>
      </c>
      <c r="AT3150" s="21">
        <v>-1.0000000000000007</v>
      </c>
      <c r="AU3150" s="21">
        <v>-1.0000000000000007</v>
      </c>
      <c r="AV3150" s="21">
        <v>-0.39629372454722328</v>
      </c>
      <c r="AW3150" s="21">
        <v>12.483923093964695</v>
      </c>
      <c r="AX3150" s="21">
        <v>12.46495625867146</v>
      </c>
      <c r="AY3150" s="21">
        <v>-7.2002284087397145E-2</v>
      </c>
      <c r="AZ3150" s="21">
        <v>-68.361306528976044</v>
      </c>
      <c r="BA3150" s="26">
        <v>1290.60305029561</v>
      </c>
    </row>
    <row r="3151" spans="1:100" x14ac:dyDescent="0.25">
      <c r="A3151">
        <v>6542</v>
      </c>
      <c r="B3151" t="s">
        <v>1048</v>
      </c>
      <c r="C3151" s="26">
        <v>3</v>
      </c>
      <c r="D3151" s="21">
        <v>3.9207790372069162</v>
      </c>
      <c r="E3151" s="21">
        <v>0</v>
      </c>
      <c r="F3151" s="21">
        <v>0.50064400271774501</v>
      </c>
      <c r="G3151" s="21">
        <v>0.50064400271774501</v>
      </c>
      <c r="H3151" s="21">
        <v>0.13988927911765503</v>
      </c>
      <c r="I3151" s="21">
        <v>0</v>
      </c>
      <c r="J3151" s="21">
        <v>8.3933567470592969</v>
      </c>
      <c r="K3151" s="21">
        <v>0.13988927911765503</v>
      </c>
      <c r="L3151" s="21">
        <v>-0.99999999999999911</v>
      </c>
      <c r="M3151" s="21">
        <v>-0.99999999999999911</v>
      </c>
      <c r="N3151" s="21">
        <v>2.7977855823530984</v>
      </c>
      <c r="O3151" s="21">
        <v>12.814779786983955</v>
      </c>
      <c r="P3151" s="21">
        <v>0.25513505326207075</v>
      </c>
      <c r="Q3151" s="21">
        <v>0.17103437272652516</v>
      </c>
      <c r="R3151" s="21">
        <v>-2.4072172253055524E-2</v>
      </c>
      <c r="S3151" s="21">
        <v>0.33333333333333304</v>
      </c>
      <c r="T3151" s="21">
        <v>0.34820745443066037</v>
      </c>
      <c r="U3151" s="21">
        <v>0.24633022683328953</v>
      </c>
      <c r="V3151" s="21">
        <v>-7.7364502868728889E-3</v>
      </c>
      <c r="W3151" s="21">
        <v>31.209811407710216</v>
      </c>
      <c r="X3151" s="21">
        <v>1.4954278353555863</v>
      </c>
      <c r="Y3151" s="21">
        <v>-0.99999999999999911</v>
      </c>
      <c r="Z3151" s="21">
        <v>-0.99999999999999911</v>
      </c>
      <c r="AA3151" s="21">
        <v>85.613673912784634</v>
      </c>
      <c r="AB3151" s="21">
        <v>0.3123938723658255</v>
      </c>
      <c r="AC3151" s="21">
        <v>0.38197645891269255</v>
      </c>
      <c r="AD3151" s="21">
        <v>0.39418836226803178</v>
      </c>
      <c r="AE3151" s="21">
        <v>54.427934677327521</v>
      </c>
      <c r="AF3151" s="21">
        <v>-0.99999999999999911</v>
      </c>
      <c r="AG3151" s="21">
        <v>-0.99999999999999911</v>
      </c>
      <c r="AH3151" s="21">
        <v>-0.99999999999999911</v>
      </c>
      <c r="AI3151" s="21">
        <v>1.9124037280506441E-2</v>
      </c>
      <c r="AJ3151" s="21">
        <v>-7.7364502868728889E-3</v>
      </c>
      <c r="AK3151" s="21">
        <v>1.9405197417388106E-2</v>
      </c>
      <c r="AL3151" s="21">
        <v>0.47984811330122362</v>
      </c>
      <c r="AM3151" s="21">
        <v>8.0460256508831887E-2</v>
      </c>
      <c r="AN3151" s="21">
        <v>0.75426373871550489</v>
      </c>
      <c r="AO3151" s="21">
        <v>2.1085323998077388</v>
      </c>
      <c r="AP3151" s="21">
        <v>21.255834034393747</v>
      </c>
      <c r="AQ3151" s="21">
        <v>39.603168154769513</v>
      </c>
      <c r="AR3151" s="21">
        <v>0.92013456431040996</v>
      </c>
      <c r="AS3151" s="21">
        <v>1.6353171144732412</v>
      </c>
      <c r="AT3151" s="21">
        <v>-0.99999999999999911</v>
      </c>
      <c r="AU3151" s="21">
        <v>-0.99999999999999911</v>
      </c>
      <c r="AV3151" s="21">
        <v>0.47657183046468987</v>
      </c>
      <c r="AW3151" s="21">
        <v>119.68428773416233</v>
      </c>
      <c r="AX3151" s="21">
        <v>119.29312345108518</v>
      </c>
      <c r="AY3151" s="21">
        <v>0.56961720277427241</v>
      </c>
      <c r="AZ3151" s="21">
        <v>93.348951114137989</v>
      </c>
      <c r="BA3151" s="26">
        <v>1486.1012269718451</v>
      </c>
    </row>
    <row r="3152" spans="1:100" x14ac:dyDescent="0.25">
      <c r="A3152">
        <v>6543</v>
      </c>
      <c r="B3152" t="s">
        <v>3388</v>
      </c>
      <c r="C3152" s="26">
        <v>3</v>
      </c>
      <c r="D3152" s="21">
        <v>5.3242573131638107</v>
      </c>
      <c r="E3152" s="21">
        <v>0</v>
      </c>
      <c r="F3152" s="21">
        <v>0</v>
      </c>
      <c r="G3152" s="21">
        <v>0</v>
      </c>
      <c r="H3152" s="21">
        <v>0.23975359258253717</v>
      </c>
      <c r="I3152" s="21">
        <v>0</v>
      </c>
      <c r="J3152" s="21">
        <v>14.38521555495223</v>
      </c>
      <c r="K3152" s="21">
        <v>0.23975359258253717</v>
      </c>
      <c r="L3152" s="21">
        <v>-1.0000000000000004</v>
      </c>
      <c r="M3152" s="21">
        <v>-1.0000000000000004</v>
      </c>
      <c r="N3152" s="21">
        <v>4.7950718516507429</v>
      </c>
      <c r="O3152" s="21">
        <v>19.709472868116045</v>
      </c>
      <c r="P3152" s="21">
        <v>-3.0945073121815034E-2</v>
      </c>
      <c r="Q3152" s="21">
        <v>4.7347312528663726E-2</v>
      </c>
      <c r="R3152" s="21">
        <v>-9.5629450860259396E-3</v>
      </c>
      <c r="S3152" s="21">
        <v>0.33333333333333348</v>
      </c>
      <c r="T3152" s="21">
        <v>0.37091740798799044</v>
      </c>
      <c r="U3152" s="21">
        <v>-2.7917254227599574E-2</v>
      </c>
      <c r="V3152" s="21">
        <v>0</v>
      </c>
      <c r="W3152" s="21">
        <v>17.463195780447485</v>
      </c>
      <c r="X3152" s="21">
        <v>0.39400053506553095</v>
      </c>
      <c r="Y3152" s="21">
        <v>-1.0000000000000004</v>
      </c>
      <c r="Z3152" s="21">
        <v>-1.0000000000000004</v>
      </c>
      <c r="AA3152" s="21">
        <v>17.048400100619951</v>
      </c>
      <c r="AB3152" s="21">
        <v>-2.9150353205866987E-2</v>
      </c>
      <c r="AC3152" s="21">
        <v>9.9885935318737018E-2</v>
      </c>
      <c r="AD3152" s="21">
        <v>-7.8840236807700428E-2</v>
      </c>
      <c r="AE3152" s="21">
        <v>-0.40523273474151322</v>
      </c>
      <c r="AF3152" s="21">
        <v>-1.0000000000000004</v>
      </c>
      <c r="AG3152" s="21">
        <v>-1.0000000000000004</v>
      </c>
      <c r="AH3152" s="21">
        <v>-1.0000000000000004</v>
      </c>
      <c r="AI3152" s="21">
        <v>0</v>
      </c>
      <c r="AJ3152" s="21">
        <v>0</v>
      </c>
      <c r="AK3152" s="21">
        <v>0.11025492500528175</v>
      </c>
      <c r="AL3152" s="21">
        <v>-2.3287486085344668E-2</v>
      </c>
      <c r="AM3152" s="21">
        <v>-0.10924567887630282</v>
      </c>
      <c r="AN3152" s="21">
        <v>-0.19581519568450778</v>
      </c>
      <c r="AO3152" s="21">
        <v>-2.1798673468811622</v>
      </c>
      <c r="AP3152" s="21">
        <v>-5.011817322539418</v>
      </c>
      <c r="AQ3152" s="21">
        <v>31.848411335399728</v>
      </c>
      <c r="AR3152" s="21">
        <v>0.67633348709372432</v>
      </c>
      <c r="AS3152" s="21">
        <v>0.63375412764806827</v>
      </c>
      <c r="AT3152" s="21">
        <v>-1.0000000000000004</v>
      </c>
      <c r="AU3152" s="21">
        <v>-1.0000000000000004</v>
      </c>
      <c r="AV3152" s="21">
        <v>-9.5629450860259396E-3</v>
      </c>
      <c r="AW3152" s="21">
        <v>31.746055646196574</v>
      </c>
      <c r="AX3152" s="21">
        <v>31.746055646196574</v>
      </c>
      <c r="AY3152" s="21">
        <v>-2.8205893285366851E-2</v>
      </c>
      <c r="AZ3152" s="21">
        <v>-28.534923862455837</v>
      </c>
      <c r="BA3152" s="26">
        <v>1344.3062947288599</v>
      </c>
      <c r="CU3152" t="e">
        <v>#N/A</v>
      </c>
      <c r="CV3152" t="e">
        <v>#N/A</v>
      </c>
    </row>
    <row r="3153" spans="1:100" x14ac:dyDescent="0.25">
      <c r="A3153">
        <v>6544</v>
      </c>
      <c r="B3153" t="s">
        <v>3389</v>
      </c>
      <c r="C3153" s="26">
        <v>3</v>
      </c>
      <c r="D3153" s="21">
        <v>5.4558284961569923</v>
      </c>
      <c r="E3153" s="21">
        <v>0.64464616158766219</v>
      </c>
      <c r="F3153" s="21">
        <v>-0.1987601022489475</v>
      </c>
      <c r="G3153" s="21">
        <v>3.5956389252226113E-2</v>
      </c>
      <c r="H3153" s="21">
        <v>-8.0498497627461599E-2</v>
      </c>
      <c r="I3153" s="21">
        <v>0</v>
      </c>
      <c r="J3153" s="21">
        <v>-4.8299098576476975</v>
      </c>
      <c r="K3153" s="21">
        <v>-8.0498497627461599E-2</v>
      </c>
      <c r="L3153" s="21">
        <v>-0.99999999999999922</v>
      </c>
      <c r="M3153" s="21">
        <v>-0.99999999999999922</v>
      </c>
      <c r="N3153" s="21">
        <v>-1.6099699525492315</v>
      </c>
      <c r="O3153" s="21">
        <v>0.66187502776151974</v>
      </c>
      <c r="P3153" s="21">
        <v>-1.4662257377360746</v>
      </c>
      <c r="Q3153" s="21">
        <v>2.7485526363618735</v>
      </c>
      <c r="R3153" s="21">
        <v>0.71924547462864297</v>
      </c>
      <c r="S3153" s="21">
        <v>0.34786428196798075</v>
      </c>
      <c r="T3153" s="21">
        <v>0.29070474079720648</v>
      </c>
      <c r="U3153" s="21">
        <v>0.27156167567420847</v>
      </c>
      <c r="V3153" s="21">
        <v>0</v>
      </c>
      <c r="W3153" s="21">
        <v>39.62516784267433</v>
      </c>
      <c r="X3153" s="21">
        <v>1.7626856305533569</v>
      </c>
      <c r="Y3153" s="21">
        <v>-0.99999999999999922</v>
      </c>
      <c r="Z3153" s="21">
        <v>-0.99999999999999922</v>
      </c>
      <c r="AA3153" s="21">
        <v>76.795583322710712</v>
      </c>
      <c r="AB3153" s="21">
        <v>0.40757575926130069</v>
      </c>
      <c r="AC3153" s="21">
        <v>3.1516456990657599E-3</v>
      </c>
      <c r="AD3153" s="21">
        <v>0.31829599514778822</v>
      </c>
      <c r="AE3153" s="21">
        <v>36.451170005407747</v>
      </c>
      <c r="AF3153" s="21">
        <v>-0.99999999999999922</v>
      </c>
      <c r="AG3153" s="21">
        <v>-0.99999999999999922</v>
      </c>
      <c r="AH3153" s="21">
        <v>-0.99999999999999922</v>
      </c>
      <c r="AI3153" s="21">
        <v>0</v>
      </c>
      <c r="AJ3153" s="21">
        <v>0</v>
      </c>
      <c r="AK3153" s="21">
        <v>3.5976137430731095E-2</v>
      </c>
      <c r="AL3153" s="21">
        <v>0.26228245981914777</v>
      </c>
      <c r="AM3153" s="21">
        <v>0.39172687252681598</v>
      </c>
      <c r="AN3153" s="21">
        <v>-7.9570430151249968E-2</v>
      </c>
      <c r="AO3153" s="21">
        <v>9.9730525003240587</v>
      </c>
      <c r="AP3153" s="21">
        <v>-0.67784845468550947</v>
      </c>
      <c r="AQ3153" s="21">
        <v>34.795257985026609</v>
      </c>
      <c r="AR3153" s="21">
        <v>0.91013069843939598</v>
      </c>
      <c r="AS3153" s="21">
        <v>1.6821871329258959</v>
      </c>
      <c r="AT3153" s="21">
        <v>-0.99999999999999922</v>
      </c>
      <c r="AU3153" s="21">
        <v>-0.99999999999999922</v>
      </c>
      <c r="AV3153" s="21">
        <v>0.7552018638808693</v>
      </c>
      <c r="AW3153" s="21">
        <v>76.779609895786578</v>
      </c>
      <c r="AX3153" s="21">
        <v>76.779609895786578</v>
      </c>
      <c r="AY3153" s="21">
        <v>0.20633170821322827</v>
      </c>
      <c r="AZ3153" s="21">
        <v>-14.318155871705846</v>
      </c>
      <c r="BA3153" s="26">
        <v>1394.7416884967076</v>
      </c>
      <c r="CU3153" t="e">
        <v>#N/A</v>
      </c>
      <c r="CV3153" t="e">
        <v>#N/A</v>
      </c>
    </row>
    <row r="3154" spans="1:100" x14ac:dyDescent="0.25">
      <c r="A3154">
        <v>6545</v>
      </c>
      <c r="B3154" t="s">
        <v>3390</v>
      </c>
      <c r="C3154" s="26">
        <v>3</v>
      </c>
      <c r="D3154" s="21">
        <v>4.8651803643358225</v>
      </c>
      <c r="E3154" s="21">
        <v>-6.2512533106456672E-3</v>
      </c>
      <c r="F3154" s="21">
        <v>-3.8536867422373951E-2</v>
      </c>
      <c r="G3154" s="21">
        <v>-3.8536867422373951E-2</v>
      </c>
      <c r="H3154" s="21">
        <v>4.8751692964397443E-2</v>
      </c>
      <c r="I3154" s="21">
        <v>0</v>
      </c>
      <c r="J3154" s="21">
        <v>2.9251015778638463</v>
      </c>
      <c r="K3154" s="21">
        <v>4.8751692964397443E-2</v>
      </c>
      <c r="L3154" s="21">
        <v>-0.999999999999999</v>
      </c>
      <c r="M3154" s="21">
        <v>-0.999999999999999</v>
      </c>
      <c r="N3154" s="21">
        <v>0.97503385928794906</v>
      </c>
      <c r="O3154" s="21">
        <v>7.7517450747772951</v>
      </c>
      <c r="P3154" s="21">
        <v>6.2703620300998408E-2</v>
      </c>
      <c r="Q3154" s="21">
        <v>0.31853193555582071</v>
      </c>
      <c r="R3154" s="21">
        <v>2.332972522541546E-2</v>
      </c>
      <c r="S3154" s="21">
        <v>0.33333333333333293</v>
      </c>
      <c r="T3154" s="21">
        <v>0.33921779060634061</v>
      </c>
      <c r="U3154" s="21">
        <v>2.9630675487301583E-2</v>
      </c>
      <c r="V3154" s="21">
        <v>-1.7483575280560201E-2</v>
      </c>
      <c r="W3154" s="21">
        <v>25.437861247280701</v>
      </c>
      <c r="X3154" s="21">
        <v>0.63657565450747899</v>
      </c>
      <c r="Y3154" s="21">
        <v>-0.999999999999999</v>
      </c>
      <c r="Z3154" s="21">
        <v>-0.999999999999999</v>
      </c>
      <c r="AA3154" s="21">
        <v>53.286850728401816</v>
      </c>
      <c r="AB3154" s="21">
        <v>4.3676914108893822E-2</v>
      </c>
      <c r="AC3154" s="21">
        <v>0.15606559944649609</v>
      </c>
      <c r="AD3154" s="21">
        <v>0.35677068156252334</v>
      </c>
      <c r="AE3154" s="21">
        <v>27.825659755895678</v>
      </c>
      <c r="AF3154" s="21">
        <v>-0.999999999999999</v>
      </c>
      <c r="AG3154" s="21">
        <v>-0.999999999999999</v>
      </c>
      <c r="AH3154" s="21">
        <v>-0.999999999999999</v>
      </c>
      <c r="AI3154" s="21">
        <v>0</v>
      </c>
      <c r="AJ3154" s="21">
        <v>-1.7483575280560201E-2</v>
      </c>
      <c r="AK3154" s="21">
        <v>0.40777727147355092</v>
      </c>
      <c r="AL3154" s="21">
        <v>-9.6279433143549725E-2</v>
      </c>
      <c r="AM3154" s="21">
        <v>-0.13241314666287374</v>
      </c>
      <c r="AN3154" s="21">
        <v>-3.1232810887109615E-2</v>
      </c>
      <c r="AO3154" s="21">
        <v>-1.2714423092040892</v>
      </c>
      <c r="AP3154" s="21">
        <v>-1.2622174378954893</v>
      </c>
      <c r="AQ3154" s="21">
        <v>28.362962825144542</v>
      </c>
      <c r="AR3154" s="21">
        <v>0.68469822414641501</v>
      </c>
      <c r="AS3154" s="21">
        <v>0.68532734747187651</v>
      </c>
      <c r="AT3154" s="21">
        <v>-0.999999999999999</v>
      </c>
      <c r="AU3154" s="21">
        <v>-0.999999999999999</v>
      </c>
      <c r="AV3154" s="21">
        <v>-1.5207142196958418E-2</v>
      </c>
      <c r="AW3154" s="21">
        <v>59.776378365283605</v>
      </c>
      <c r="AX3154" s="21">
        <v>58.028020837227572</v>
      </c>
      <c r="AY3154" s="21">
        <v>0.17307997921180707</v>
      </c>
      <c r="AZ3154" s="21">
        <v>-23.815338429227886</v>
      </c>
      <c r="BA3154" s="26">
        <v>1370.3782657222259</v>
      </c>
    </row>
    <row r="3155" spans="1:100" x14ac:dyDescent="0.25">
      <c r="A3155">
        <v>6546</v>
      </c>
      <c r="B3155" t="s">
        <v>2758</v>
      </c>
      <c r="C3155" s="26">
        <v>3</v>
      </c>
      <c r="D3155" s="21">
        <v>4.7923500326906252</v>
      </c>
      <c r="E3155" s="21">
        <v>0</v>
      </c>
      <c r="F3155" s="21">
        <v>-2.1611093294442796</v>
      </c>
      <c r="G3155" s="21">
        <v>-2.1611093294442796</v>
      </c>
      <c r="H3155" s="21">
        <v>0.40737419146578224</v>
      </c>
      <c r="I3155" s="21">
        <v>0</v>
      </c>
      <c r="J3155" s="21">
        <v>24.442451487946947</v>
      </c>
      <c r="K3155" s="21">
        <v>0.40737419146578224</v>
      </c>
      <c r="L3155" s="21">
        <v>-1.0000000000000002</v>
      </c>
      <c r="M3155" s="21">
        <v>-1.0000000000000002</v>
      </c>
      <c r="N3155" s="21">
        <v>8.147483829315652</v>
      </c>
      <c r="O3155" s="21">
        <v>27.073692191193285</v>
      </c>
      <c r="P3155" s="21">
        <v>-4.5088814718141625</v>
      </c>
      <c r="Q3155" s="21">
        <v>-5.9593837754573835</v>
      </c>
      <c r="R3155" s="21">
        <v>-2.3920886710139619</v>
      </c>
      <c r="S3155" s="21">
        <v>0.32593407992530349</v>
      </c>
      <c r="T3155" s="21">
        <v>0.22782196358483492</v>
      </c>
      <c r="U3155" s="21">
        <v>7.1888211188043269E-2</v>
      </c>
      <c r="V3155" s="21">
        <v>0</v>
      </c>
      <c r="W3155" s="21">
        <v>8.7308025292959766</v>
      </c>
      <c r="X3155" s="21">
        <v>0.34392006430927502</v>
      </c>
      <c r="Y3155" s="21">
        <v>-1.0000000000000002</v>
      </c>
      <c r="Z3155" s="21">
        <v>-1.0000000000000002</v>
      </c>
      <c r="AA3155" s="21">
        <v>14.711440079383655</v>
      </c>
      <c r="AB3155" s="21">
        <v>0.14929307811168657</v>
      </c>
      <c r="AC3155" s="21">
        <v>-0.14532896937542977</v>
      </c>
      <c r="AD3155" s="21">
        <v>0.16349041568577605</v>
      </c>
      <c r="AE3155" s="21">
        <v>8.3727262211016438</v>
      </c>
      <c r="AF3155" s="21">
        <v>-1.0000000000000002</v>
      </c>
      <c r="AG3155" s="21">
        <v>-1.0000000000000002</v>
      </c>
      <c r="AH3155" s="21">
        <v>-1.0000000000000002</v>
      </c>
      <c r="AI3155" s="21">
        <v>-9.6395377868594007E-3</v>
      </c>
      <c r="AJ3155" s="21">
        <v>0</v>
      </c>
      <c r="AK3155" s="21">
        <v>0.19426025154268481</v>
      </c>
      <c r="AL3155" s="21">
        <v>3.9522454122572721E-2</v>
      </c>
      <c r="AM3155" s="21">
        <v>-0.17684427448986995</v>
      </c>
      <c r="AN3155" s="21">
        <v>0.38182387565446441</v>
      </c>
      <c r="AO3155" s="21">
        <v>-3.4498056045333239</v>
      </c>
      <c r="AP3155" s="21">
        <v>9.7432091619744732</v>
      </c>
      <c r="AQ3155" s="21">
        <v>33.17325401724294</v>
      </c>
      <c r="AR3155" s="21">
        <v>0.62564425469818186</v>
      </c>
      <c r="AS3155" s="21">
        <v>0.75129425577505748</v>
      </c>
      <c r="AT3155" s="21">
        <v>-1.0000000000000002</v>
      </c>
      <c r="AU3155" s="21">
        <v>-1.0000000000000002</v>
      </c>
      <c r="AV3155" s="21">
        <v>-4.5531980004582406</v>
      </c>
      <c r="AW3155" s="21">
        <v>51.528341432551393</v>
      </c>
      <c r="AX3155" s="21">
        <v>51.335550676814215</v>
      </c>
      <c r="AY3155" s="21">
        <v>9.173872144814807E-2</v>
      </c>
      <c r="AZ3155" s="21">
        <v>-24.567451055045183</v>
      </c>
      <c r="BA3155" s="26">
        <v>1347.2561214902182</v>
      </c>
    </row>
    <row r="3156" spans="1:100" x14ac:dyDescent="0.25">
      <c r="A3156">
        <v>6547</v>
      </c>
      <c r="B3156" t="s">
        <v>3391</v>
      </c>
      <c r="C3156" s="26">
        <v>1</v>
      </c>
      <c r="D3156" s="21">
        <v>3.6780808625294901</v>
      </c>
      <c r="E3156" s="21">
        <v>2.1757476414710399E-2</v>
      </c>
      <c r="F3156" s="21">
        <v>5.7515663270048999E-2</v>
      </c>
      <c r="G3156" s="21">
        <v>6.3638324821297304E-2</v>
      </c>
      <c r="H3156" s="21">
        <v>4.4731895715573101E-2</v>
      </c>
      <c r="I3156" s="21">
        <v>0</v>
      </c>
      <c r="J3156" s="21">
        <v>2.6839137429343798</v>
      </c>
      <c r="K3156" s="21">
        <v>4.4731895715573101E-2</v>
      </c>
      <c r="L3156" s="21">
        <v>-1</v>
      </c>
      <c r="M3156" s="21">
        <v>-1</v>
      </c>
      <c r="N3156" s="21">
        <v>0.894637914311463</v>
      </c>
      <c r="O3156" s="21">
        <v>6.42563293028517</v>
      </c>
      <c r="P3156" s="21">
        <v>8.4867148022695807E-2</v>
      </c>
      <c r="Q3156" s="21">
        <v>0.153507344323627</v>
      </c>
      <c r="R3156" s="21">
        <v>5.0277871893111802E-2</v>
      </c>
      <c r="S3156" s="21">
        <v>0.32916601326620298</v>
      </c>
      <c r="T3156" s="21">
        <v>0.23975694309620599</v>
      </c>
      <c r="U3156" s="21">
        <v>4.00147922229208E-2</v>
      </c>
      <c r="V3156" s="21">
        <v>-3.2092616958779002E-3</v>
      </c>
      <c r="W3156" s="21">
        <v>22.4398636469551</v>
      </c>
      <c r="X3156" s="21">
        <v>0.57887640222380699</v>
      </c>
      <c r="Y3156" s="21">
        <v>-1</v>
      </c>
      <c r="Z3156" s="21">
        <v>-1</v>
      </c>
      <c r="AA3156" s="21">
        <v>33.0321732872819</v>
      </c>
      <c r="AB3156" s="21">
        <v>0.100272451404467</v>
      </c>
      <c r="AC3156" s="21">
        <v>4.1627991656747201E-2</v>
      </c>
      <c r="AD3156" s="21">
        <v>6.8940192307458195E-2</v>
      </c>
      <c r="AE3156" s="21">
        <v>10.542031768433599</v>
      </c>
      <c r="AF3156" s="21">
        <v>-1</v>
      </c>
      <c r="AG3156" s="21">
        <v>-1</v>
      </c>
      <c r="AH3156" s="21">
        <v>-1</v>
      </c>
      <c r="AI3156" s="21">
        <v>-6.4806894010443399E-4</v>
      </c>
      <c r="AJ3156" s="21">
        <v>-3.2092616958779002E-3</v>
      </c>
      <c r="AK3156" s="21">
        <v>0.108545496552842</v>
      </c>
      <c r="AL3156" s="21">
        <v>6.3541779719447203E-2</v>
      </c>
      <c r="AM3156" s="21">
        <v>0.14516971361987499</v>
      </c>
      <c r="AN3156" s="21">
        <v>6.2411759814733403E-2</v>
      </c>
      <c r="AO3156" s="21">
        <v>4.1719703232610899</v>
      </c>
      <c r="AP3156" s="21">
        <v>1.87800289396557</v>
      </c>
      <c r="AQ3156" s="21">
        <v>25.123777389889501</v>
      </c>
      <c r="AR3156" s="21">
        <v>0.60572848688945202</v>
      </c>
      <c r="AS3156" s="21">
        <v>0.62360829793938</v>
      </c>
      <c r="AT3156" s="21">
        <v>-1</v>
      </c>
      <c r="AU3156" s="21">
        <v>-1</v>
      </c>
      <c r="AV3156" s="21">
        <v>0.113916196714409</v>
      </c>
      <c r="AW3156" s="21">
        <v>41.335809111532598</v>
      </c>
      <c r="AX3156" s="21">
        <v>41.001921563142801</v>
      </c>
      <c r="AY3156" s="21">
        <v>9.6368259759583505E-2</v>
      </c>
      <c r="AZ3156" s="21">
        <v>-14.145392237927799</v>
      </c>
      <c r="BA3156" s="26">
        <v>1350</v>
      </c>
    </row>
    <row r="3157" spans="1:100" x14ac:dyDescent="0.25">
      <c r="A3157">
        <v>6548</v>
      </c>
      <c r="B3157" t="s">
        <v>3392</v>
      </c>
      <c r="C3157" s="26">
        <v>3</v>
      </c>
      <c r="D3157" s="21">
        <v>5.8582503442636336</v>
      </c>
      <c r="E3157" s="21">
        <v>0</v>
      </c>
      <c r="F3157" s="21">
        <v>-0.66227407817285933</v>
      </c>
      <c r="G3157" s="21">
        <v>-0.66227407817285933</v>
      </c>
      <c r="H3157" s="21">
        <v>0.16078570065325878</v>
      </c>
      <c r="I3157" s="21">
        <v>0</v>
      </c>
      <c r="J3157" s="21">
        <v>9.647142039195538</v>
      </c>
      <c r="K3157" s="21">
        <v>0.16078570065325878</v>
      </c>
      <c r="L3157" s="21">
        <v>-1.0000000000000004</v>
      </c>
      <c r="M3157" s="21">
        <v>-1.0000000000000004</v>
      </c>
      <c r="N3157" s="21">
        <v>3.215714013065178</v>
      </c>
      <c r="O3157" s="21">
        <v>14.843118305286303</v>
      </c>
      <c r="P3157" s="21">
        <v>0.5156282504416243</v>
      </c>
      <c r="Q3157" s="21">
        <v>1.3003047881126835</v>
      </c>
      <c r="R3157" s="21">
        <v>0.25472778371931615</v>
      </c>
      <c r="S3157" s="21">
        <v>0.33333333333333354</v>
      </c>
      <c r="T3157" s="21">
        <v>0.34154194955249279</v>
      </c>
      <c r="U3157" s="21">
        <v>0.41756014612719566</v>
      </c>
      <c r="V3157" s="21">
        <v>-3.0362728840124292E-2</v>
      </c>
      <c r="W3157" s="21">
        <v>36.051479980785565</v>
      </c>
      <c r="X3157" s="21">
        <v>2.0103624099197641</v>
      </c>
      <c r="Y3157" s="21">
        <v>-1.0000000000000004</v>
      </c>
      <c r="Z3157" s="21">
        <v>-1.0000000000000004</v>
      </c>
      <c r="AA3157" s="21">
        <v>64.457436165415785</v>
      </c>
      <c r="AB3157" s="21">
        <v>3.4226191732791997E-2</v>
      </c>
      <c r="AC3157" s="21">
        <v>0.15933918870201744</v>
      </c>
      <c r="AD3157" s="21">
        <v>0.36945918758340801</v>
      </c>
      <c r="AE3157" s="21">
        <v>28.151228400910881</v>
      </c>
      <c r="AF3157" s="21">
        <v>-1.0000000000000004</v>
      </c>
      <c r="AG3157" s="21">
        <v>-1.0000000000000004</v>
      </c>
      <c r="AH3157" s="21">
        <v>-1.0000000000000004</v>
      </c>
      <c r="AI3157" s="21">
        <v>0</v>
      </c>
      <c r="AJ3157" s="21">
        <v>-3.0362728840124292E-2</v>
      </c>
      <c r="AK3157" s="21">
        <v>2.5694087936443528E-2</v>
      </c>
      <c r="AL3157" s="21">
        <v>0.10730018703089132</v>
      </c>
      <c r="AM3157" s="21">
        <v>-0.11786414827035598</v>
      </c>
      <c r="AN3157" s="21">
        <v>-5.532426768366358E-2</v>
      </c>
      <c r="AO3157" s="21">
        <v>-2.8181332670766812</v>
      </c>
      <c r="AP3157" s="21">
        <v>-0.84660575693713103</v>
      </c>
      <c r="AQ3157" s="21">
        <v>45.69862201998108</v>
      </c>
      <c r="AR3157" s="21">
        <v>1.062072700172898</v>
      </c>
      <c r="AS3157" s="21">
        <v>2.1711481105730228</v>
      </c>
      <c r="AT3157" s="21">
        <v>-1.0000000000000004</v>
      </c>
      <c r="AU3157" s="21">
        <v>-1.0000000000000004</v>
      </c>
      <c r="AV3157" s="21">
        <v>-0.40754629445354329</v>
      </c>
      <c r="AW3157" s="21">
        <v>78.453948713764916</v>
      </c>
      <c r="AX3157" s="21">
        <v>75.417675829752511</v>
      </c>
      <c r="AY3157" s="21">
        <v>4.8853205113830546E-2</v>
      </c>
      <c r="AZ3157" s="21">
        <v>-23.729548506686033</v>
      </c>
      <c r="BA3157" s="26">
        <v>1388.9117381944986</v>
      </c>
      <c r="CU3157" t="e">
        <v>#N/A</v>
      </c>
      <c r="CV3157" t="e">
        <v>#N/A</v>
      </c>
    </row>
    <row r="3158" spans="1:100" x14ac:dyDescent="0.25">
      <c r="A3158">
        <v>6549</v>
      </c>
      <c r="B3158" t="s">
        <v>3393</v>
      </c>
      <c r="C3158" s="26">
        <v>1</v>
      </c>
      <c r="D3158" s="21">
        <v>3.6780808625294901</v>
      </c>
      <c r="E3158" s="21">
        <v>2.1757476414710399E-2</v>
      </c>
      <c r="F3158" s="21">
        <v>5.7515663270048999E-2</v>
      </c>
      <c r="G3158" s="21">
        <v>6.3638324821297304E-2</v>
      </c>
      <c r="H3158" s="21">
        <v>4.4731895715573101E-2</v>
      </c>
      <c r="I3158" s="21">
        <v>0</v>
      </c>
      <c r="J3158" s="21">
        <v>2.6839137429343798</v>
      </c>
      <c r="K3158" s="21">
        <v>4.4731895715573101E-2</v>
      </c>
      <c r="L3158" s="21">
        <v>-1</v>
      </c>
      <c r="M3158" s="21">
        <v>-1</v>
      </c>
      <c r="N3158" s="21">
        <v>0.894637914311463</v>
      </c>
      <c r="O3158" s="21">
        <v>6.42563293028517</v>
      </c>
      <c r="P3158" s="21">
        <v>8.4867148022695807E-2</v>
      </c>
      <c r="Q3158" s="21">
        <v>0.153507344323627</v>
      </c>
      <c r="R3158" s="21">
        <v>5.0277871893111802E-2</v>
      </c>
      <c r="S3158" s="21">
        <v>0.32916601326620298</v>
      </c>
      <c r="T3158" s="21">
        <v>0.23975694309620599</v>
      </c>
      <c r="U3158" s="21">
        <v>4.00147922229208E-2</v>
      </c>
      <c r="V3158" s="21">
        <v>-3.2092616958779002E-3</v>
      </c>
      <c r="W3158" s="21">
        <v>22.4398636469551</v>
      </c>
      <c r="X3158" s="21">
        <v>0.57887640222380699</v>
      </c>
      <c r="Y3158" s="21">
        <v>-1</v>
      </c>
      <c r="Z3158" s="21">
        <v>-1</v>
      </c>
      <c r="AA3158" s="21">
        <v>33.0321732872819</v>
      </c>
      <c r="AB3158" s="21">
        <v>0.100272451404467</v>
      </c>
      <c r="AC3158" s="21">
        <v>4.1627991656747201E-2</v>
      </c>
      <c r="AD3158" s="21">
        <v>6.8940192307458195E-2</v>
      </c>
      <c r="AE3158" s="21">
        <v>10.542031768433599</v>
      </c>
      <c r="AF3158" s="21">
        <v>-1</v>
      </c>
      <c r="AG3158" s="21">
        <v>-1</v>
      </c>
      <c r="AH3158" s="21">
        <v>-1</v>
      </c>
      <c r="AI3158" s="21">
        <v>-6.4806894010443399E-4</v>
      </c>
      <c r="AJ3158" s="21">
        <v>-3.2092616958779002E-3</v>
      </c>
      <c r="AK3158" s="21">
        <v>0.108545496552842</v>
      </c>
      <c r="AL3158" s="21">
        <v>6.3541779719447203E-2</v>
      </c>
      <c r="AM3158" s="21">
        <v>0.14516971361987499</v>
      </c>
      <c r="AN3158" s="21">
        <v>6.2411759814733403E-2</v>
      </c>
      <c r="AO3158" s="21">
        <v>4.1719703232610899</v>
      </c>
      <c r="AP3158" s="21">
        <v>1.87800289396557</v>
      </c>
      <c r="AQ3158" s="21">
        <v>25.123777389889501</v>
      </c>
      <c r="AR3158" s="21">
        <v>0.60572848688945202</v>
      </c>
      <c r="AS3158" s="21">
        <v>0.62360829793938</v>
      </c>
      <c r="AT3158" s="21">
        <v>-1</v>
      </c>
      <c r="AU3158" s="21">
        <v>-1</v>
      </c>
      <c r="AV3158" s="21">
        <v>0.113916196714409</v>
      </c>
      <c r="AW3158" s="21">
        <v>41.335809111532598</v>
      </c>
      <c r="AX3158" s="21">
        <v>41.001921563142801</v>
      </c>
      <c r="AY3158" s="21">
        <v>9.6368259759583505E-2</v>
      </c>
      <c r="AZ3158" s="21">
        <v>-14.145392237927799</v>
      </c>
      <c r="BA3158" s="26">
        <v>1350</v>
      </c>
    </row>
    <row r="3159" spans="1:100" x14ac:dyDescent="0.25">
      <c r="A3159">
        <v>6550</v>
      </c>
      <c r="B3159" t="s">
        <v>3394</v>
      </c>
      <c r="C3159" s="26">
        <v>3</v>
      </c>
      <c r="D3159" s="21">
        <v>3.9773731828234622</v>
      </c>
      <c r="E3159" s="21">
        <v>0</v>
      </c>
      <c r="F3159" s="21">
        <v>-0.11328445815608283</v>
      </c>
      <c r="G3159" s="21">
        <v>-0.11328445815608283</v>
      </c>
      <c r="H3159" s="21">
        <v>0.13038457523093583</v>
      </c>
      <c r="I3159" s="21">
        <v>0</v>
      </c>
      <c r="J3159" s="21">
        <v>7.8230745138561488</v>
      </c>
      <c r="K3159" s="21">
        <v>0.13038457523093583</v>
      </c>
      <c r="L3159" s="21">
        <v>-1.0000000000000009</v>
      </c>
      <c r="M3159" s="21">
        <v>-1.0000000000000009</v>
      </c>
      <c r="N3159" s="21">
        <v>2.6076915046187166</v>
      </c>
      <c r="O3159" s="21">
        <v>11.687163238523528</v>
      </c>
      <c r="P3159" s="21">
        <v>-2.1436828645176677E-2</v>
      </c>
      <c r="Q3159" s="21">
        <v>-0.90107835517350909</v>
      </c>
      <c r="R3159" s="21">
        <v>-0.26181924638631832</v>
      </c>
      <c r="S3159" s="21">
        <v>0.33333333333333359</v>
      </c>
      <c r="T3159" s="21">
        <v>0.24897835440129815</v>
      </c>
      <c r="U3159" s="21">
        <v>0.1230246324365166</v>
      </c>
      <c r="V3159" s="21">
        <v>6.2881158620766656E-3</v>
      </c>
      <c r="W3159" s="21">
        <v>23.24959443209157</v>
      </c>
      <c r="X3159" s="21">
        <v>0.89899398009586029</v>
      </c>
      <c r="Y3159" s="21">
        <v>-1.0000000000000009</v>
      </c>
      <c r="Z3159" s="21">
        <v>-1.0000000000000009</v>
      </c>
      <c r="AA3159" s="21">
        <v>33.692361864735702</v>
      </c>
      <c r="AB3159" s="21">
        <v>0.17386089296947399</v>
      </c>
      <c r="AC3159" s="21">
        <v>4.1344182344629693E-2</v>
      </c>
      <c r="AD3159" s="21">
        <v>-1.1133417334942917E-3</v>
      </c>
      <c r="AE3159" s="21">
        <v>10.70458667903047</v>
      </c>
      <c r="AF3159" s="21">
        <v>-1.0000000000000009</v>
      </c>
      <c r="AG3159" s="21">
        <v>-1.0000000000000009</v>
      </c>
      <c r="AH3159" s="21">
        <v>-1.0000000000000009</v>
      </c>
      <c r="AI3159" s="21">
        <v>0</v>
      </c>
      <c r="AJ3159" s="21">
        <v>6.2881158620766656E-3</v>
      </c>
      <c r="AK3159" s="21">
        <v>0.3931859587896161</v>
      </c>
      <c r="AL3159" s="21">
        <v>7.6345039152462671E-2</v>
      </c>
      <c r="AM3159" s="21">
        <v>-0.11893509001763537</v>
      </c>
      <c r="AN3159" s="21">
        <v>-0.23789025522080895</v>
      </c>
      <c r="AO3159" s="21">
        <v>-1.0074474564928035</v>
      </c>
      <c r="AP3159" s="21">
        <v>-5.5655311847579103</v>
      </c>
      <c r="AQ3159" s="21">
        <v>31.072668945947733</v>
      </c>
      <c r="AR3159" s="21">
        <v>0.71162443603322478</v>
      </c>
      <c r="AS3159" s="21">
        <v>1.029378555326796</v>
      </c>
      <c r="AT3159" s="21">
        <v>-1.0000000000000009</v>
      </c>
      <c r="AU3159" s="21">
        <v>-1.0000000000000009</v>
      </c>
      <c r="AV3159" s="21">
        <v>-0.37510370454240122</v>
      </c>
      <c r="AW3159" s="21">
        <v>39.813993918501325</v>
      </c>
      <c r="AX3159" s="21">
        <v>40.442805504709</v>
      </c>
      <c r="AY3159" s="21">
        <v>0.1842298621089821</v>
      </c>
      <c r="AZ3159" s="21">
        <v>-11.321917760470932</v>
      </c>
      <c r="BA3159" s="26">
        <v>1375.4998639109715</v>
      </c>
    </row>
    <row r="3160" spans="1:100" x14ac:dyDescent="0.25">
      <c r="A3160">
        <v>6552</v>
      </c>
      <c r="B3160" t="s">
        <v>1011</v>
      </c>
      <c r="C3160" s="26">
        <v>3</v>
      </c>
      <c r="D3160" s="21">
        <v>2.8460416595869851</v>
      </c>
      <c r="E3160" s="21">
        <v>0</v>
      </c>
      <c r="F3160" s="21">
        <v>2.1957518891356147E-2</v>
      </c>
      <c r="G3160" s="21">
        <v>2.1957518891356147E-2</v>
      </c>
      <c r="H3160" s="21">
        <v>0.16649398827089751</v>
      </c>
      <c r="I3160" s="21">
        <v>0</v>
      </c>
      <c r="J3160" s="21">
        <v>9.9896392962538556</v>
      </c>
      <c r="K3160" s="21">
        <v>0.16649398827089751</v>
      </c>
      <c r="L3160" s="21">
        <v>-0.99999999999999989</v>
      </c>
      <c r="M3160" s="21">
        <v>-0.99999999999999989</v>
      </c>
      <c r="N3160" s="21">
        <v>3.3298797654179513</v>
      </c>
      <c r="O3160" s="21">
        <v>12.857638474732196</v>
      </c>
      <c r="P3160" s="21">
        <v>-4.6086423929929753E-2</v>
      </c>
      <c r="Q3160" s="21">
        <v>-0.42129506011803575</v>
      </c>
      <c r="R3160" s="21">
        <v>-0.13363371517703448</v>
      </c>
      <c r="S3160" s="21">
        <v>0.33333333333333359</v>
      </c>
      <c r="T3160" s="21">
        <v>0.18297777410497337</v>
      </c>
      <c r="U3160" s="21">
        <v>-5.0189245340586434E-2</v>
      </c>
      <c r="V3160" s="21">
        <v>-1.8114925639336706E-2</v>
      </c>
      <c r="W3160" s="21">
        <v>11.260517927499441</v>
      </c>
      <c r="X3160" s="21">
        <v>-2.6875271631942879E-2</v>
      </c>
      <c r="Y3160" s="21">
        <v>-0.99999999999999989</v>
      </c>
      <c r="Z3160" s="21">
        <v>-0.99999999999999989</v>
      </c>
      <c r="AA3160" s="21">
        <v>22.7598138160274</v>
      </c>
      <c r="AB3160" s="21">
        <v>0.10555471925754373</v>
      </c>
      <c r="AC3160" s="21">
        <v>-5.34714365619939E-2</v>
      </c>
      <c r="AD3160" s="21">
        <v>0.1805753093785499</v>
      </c>
      <c r="AE3160" s="21">
        <v>11.632929603704998</v>
      </c>
      <c r="AF3160" s="21">
        <v>-0.99999999999999989</v>
      </c>
      <c r="AG3160" s="21">
        <v>-0.99999999999999989</v>
      </c>
      <c r="AH3160" s="21">
        <v>-0.99999999999999989</v>
      </c>
      <c r="AI3160" s="21">
        <v>0</v>
      </c>
      <c r="AJ3160" s="21">
        <v>-1.8114925639336706E-2</v>
      </c>
      <c r="AK3160" s="21">
        <v>0.32779776419786422</v>
      </c>
      <c r="AL3160" s="21">
        <v>-1.6249753942974718E-2</v>
      </c>
      <c r="AM3160" s="21">
        <v>4.9812654387109939E-2</v>
      </c>
      <c r="AN3160" s="21">
        <v>0.13146519944598672</v>
      </c>
      <c r="AO3160" s="21">
        <v>2.884305180667071</v>
      </c>
      <c r="AP3160" s="21">
        <v>3.2053812164347959</v>
      </c>
      <c r="AQ3160" s="21">
        <v>21.250157223753295</v>
      </c>
      <c r="AR3160" s="21">
        <v>0.44800693645838341</v>
      </c>
      <c r="AS3160" s="21">
        <v>0.13961871663895439</v>
      </c>
      <c r="AT3160" s="21">
        <v>-0.99999999999999989</v>
      </c>
      <c r="AU3160" s="21">
        <v>-0.99999999999999989</v>
      </c>
      <c r="AV3160" s="21">
        <v>-0.11167619628567838</v>
      </c>
      <c r="AW3160" s="21">
        <v>38.822833507194396</v>
      </c>
      <c r="AX3160" s="21">
        <v>37.01134094326072</v>
      </c>
      <c r="AY3160" s="21">
        <v>5.718797701602709E-2</v>
      </c>
      <c r="AZ3160" s="21">
        <v>-52.21304793268213</v>
      </c>
      <c r="BA3160" s="26">
        <v>1261.6685933331494</v>
      </c>
    </row>
    <row r="3161" spans="1:100" x14ac:dyDescent="0.25">
      <c r="A3161">
        <v>6553</v>
      </c>
      <c r="B3161" t="s">
        <v>3395</v>
      </c>
      <c r="C3161" s="26">
        <v>3</v>
      </c>
      <c r="D3161" s="21">
        <v>4.5402495033668187</v>
      </c>
      <c r="E3161" s="21">
        <v>-7.8436045667898205E-3</v>
      </c>
      <c r="F3161" s="21">
        <v>-0.23228855200882814</v>
      </c>
      <c r="G3161" s="21">
        <v>-0.23228855200882814</v>
      </c>
      <c r="H3161" s="21">
        <v>7.9268495532157063E-2</v>
      </c>
      <c r="I3161" s="21">
        <v>0</v>
      </c>
      <c r="J3161" s="21">
        <v>4.7561097319294232</v>
      </c>
      <c r="K3161" s="21">
        <v>7.9268495532157063E-2</v>
      </c>
      <c r="L3161" s="21">
        <v>-0.99999999999999878</v>
      </c>
      <c r="M3161" s="21">
        <v>-0.99999999999999878</v>
      </c>
      <c r="N3161" s="21">
        <v>1.5853699106431409</v>
      </c>
      <c r="O3161" s="21">
        <v>9.0640706832874205</v>
      </c>
      <c r="P3161" s="21">
        <v>-7.0702599641131986E-2</v>
      </c>
      <c r="Q3161" s="21">
        <v>0.5422760636138455</v>
      </c>
      <c r="R3161" s="21">
        <v>4.3511688188580429E-2</v>
      </c>
      <c r="S3161" s="21">
        <v>0.33333333333333348</v>
      </c>
      <c r="T3161" s="21">
        <v>0.30435033086924573</v>
      </c>
      <c r="U3161" s="21">
        <v>9.8172932102279717E-2</v>
      </c>
      <c r="V3161" s="21">
        <v>-1.3243031375132297E-2</v>
      </c>
      <c r="W3161" s="21">
        <v>25.733802775902767</v>
      </c>
      <c r="X3161" s="21">
        <v>0.84266570636465887</v>
      </c>
      <c r="Y3161" s="21">
        <v>-0.99999999999999878</v>
      </c>
      <c r="Z3161" s="21">
        <v>-0.99999999999999878</v>
      </c>
      <c r="AA3161" s="21">
        <v>43.802533955074828</v>
      </c>
      <c r="AB3161" s="21">
        <v>6.8494996311141296E-2</v>
      </c>
      <c r="AC3161" s="21">
        <v>0.25640473695346044</v>
      </c>
      <c r="AD3161" s="21">
        <v>3.5604656555068295E-2</v>
      </c>
      <c r="AE3161" s="21">
        <v>18.025219490983488</v>
      </c>
      <c r="AF3161" s="21">
        <v>-0.99999999999999878</v>
      </c>
      <c r="AG3161" s="21">
        <v>-0.99999999999999878</v>
      </c>
      <c r="AH3161" s="21">
        <v>-0.99999999999999878</v>
      </c>
      <c r="AI3161" s="21">
        <v>0</v>
      </c>
      <c r="AJ3161" s="21">
        <v>-1.3243031375132297E-2</v>
      </c>
      <c r="AK3161" s="21">
        <v>-0.19633277313341937</v>
      </c>
      <c r="AL3161" s="21">
        <v>0.1169911781827131</v>
      </c>
      <c r="AM3161" s="21">
        <v>-4.7762106429855233E-2</v>
      </c>
      <c r="AN3161" s="21">
        <v>0.39289976977706031</v>
      </c>
      <c r="AO3161" s="21">
        <v>-2.1757165264134763</v>
      </c>
      <c r="AP3161" s="21">
        <v>10.407450135340071</v>
      </c>
      <c r="AQ3161" s="21">
        <v>30.489912507832209</v>
      </c>
      <c r="AR3161" s="21">
        <v>0.72261356492972628</v>
      </c>
      <c r="AS3161" s="21">
        <v>0.92193420189681619</v>
      </c>
      <c r="AT3161" s="21">
        <v>-0.99999999999999878</v>
      </c>
      <c r="AU3161" s="21">
        <v>-0.99999999999999878</v>
      </c>
      <c r="AV3161" s="21">
        <v>-0.18877686382024755</v>
      </c>
      <c r="AW3161" s="21">
        <v>63.274054773702318</v>
      </c>
      <c r="AX3161" s="21">
        <v>61.949751636189092</v>
      </c>
      <c r="AY3161" s="21">
        <v>4.2229075369578845E-2</v>
      </c>
      <c r="AZ3161" s="21">
        <v>-13.036607745357294</v>
      </c>
      <c r="BA3161" s="26">
        <v>1373.0174796695819</v>
      </c>
    </row>
    <row r="3162" spans="1:100" x14ac:dyDescent="0.25">
      <c r="A3162">
        <v>6554</v>
      </c>
      <c r="B3162" t="s">
        <v>3396</v>
      </c>
      <c r="C3162" s="26">
        <v>1</v>
      </c>
      <c r="D3162" s="21">
        <v>3.6780808625294901</v>
      </c>
      <c r="E3162" s="21">
        <v>2.1757476414710399E-2</v>
      </c>
      <c r="F3162" s="21">
        <v>5.7515663270048999E-2</v>
      </c>
      <c r="G3162" s="21">
        <v>6.3638324821297304E-2</v>
      </c>
      <c r="H3162" s="21">
        <v>4.4731895715573101E-2</v>
      </c>
      <c r="I3162" s="21">
        <v>0</v>
      </c>
      <c r="J3162" s="21">
        <v>2.6839137429343798</v>
      </c>
      <c r="K3162" s="21">
        <v>4.4731895715573101E-2</v>
      </c>
      <c r="L3162" s="21">
        <v>-1</v>
      </c>
      <c r="M3162" s="21">
        <v>-1</v>
      </c>
      <c r="N3162" s="21">
        <v>0.894637914311463</v>
      </c>
      <c r="O3162" s="21">
        <v>6.42563293028517</v>
      </c>
      <c r="P3162" s="21">
        <v>8.4867148022695807E-2</v>
      </c>
      <c r="Q3162" s="21">
        <v>0.153507344323627</v>
      </c>
      <c r="R3162" s="21">
        <v>5.0277871893111802E-2</v>
      </c>
      <c r="S3162" s="21">
        <v>0.32916601326620298</v>
      </c>
      <c r="T3162" s="21">
        <v>0.23975694309620599</v>
      </c>
      <c r="U3162" s="21">
        <v>4.00147922229208E-2</v>
      </c>
      <c r="V3162" s="21">
        <v>-3.2092616958779002E-3</v>
      </c>
      <c r="W3162" s="21">
        <v>22.4398636469551</v>
      </c>
      <c r="X3162" s="21">
        <v>0.57887640222380699</v>
      </c>
      <c r="Y3162" s="21">
        <v>-1</v>
      </c>
      <c r="Z3162" s="21">
        <v>-1</v>
      </c>
      <c r="AA3162" s="21">
        <v>33.0321732872819</v>
      </c>
      <c r="AB3162" s="21">
        <v>0.100272451404467</v>
      </c>
      <c r="AC3162" s="21">
        <v>4.1627991656747201E-2</v>
      </c>
      <c r="AD3162" s="21">
        <v>6.8940192307458195E-2</v>
      </c>
      <c r="AE3162" s="21">
        <v>10.542031768433599</v>
      </c>
      <c r="AF3162" s="21">
        <v>-1</v>
      </c>
      <c r="AG3162" s="21">
        <v>-1</v>
      </c>
      <c r="AH3162" s="21">
        <v>-1</v>
      </c>
      <c r="AI3162" s="21">
        <v>-6.4806894010443399E-4</v>
      </c>
      <c r="AJ3162" s="21">
        <v>-3.2092616958779002E-3</v>
      </c>
      <c r="AK3162" s="21">
        <v>0.108545496552842</v>
      </c>
      <c r="AL3162" s="21">
        <v>6.3541779719447203E-2</v>
      </c>
      <c r="AM3162" s="21">
        <v>0.14516971361987499</v>
      </c>
      <c r="AN3162" s="21">
        <v>6.2411759814733403E-2</v>
      </c>
      <c r="AO3162" s="21">
        <v>4.1719703232610899</v>
      </c>
      <c r="AP3162" s="21">
        <v>1.87800289396557</v>
      </c>
      <c r="AQ3162" s="21">
        <v>25.123777389889501</v>
      </c>
      <c r="AR3162" s="21">
        <v>0.60572848688945202</v>
      </c>
      <c r="AS3162" s="21">
        <v>0.62360829793938</v>
      </c>
      <c r="AT3162" s="21">
        <v>-1</v>
      </c>
      <c r="AU3162" s="21">
        <v>-1</v>
      </c>
      <c r="AV3162" s="21">
        <v>0.113916196714409</v>
      </c>
      <c r="AW3162" s="21">
        <v>41.335809111532598</v>
      </c>
      <c r="AX3162" s="21">
        <v>41.001921563142801</v>
      </c>
      <c r="AY3162" s="21">
        <v>9.6368259759583505E-2</v>
      </c>
      <c r="AZ3162" s="21">
        <v>-14.145392237927799</v>
      </c>
      <c r="BA3162" s="26">
        <v>1350</v>
      </c>
    </row>
    <row r="3163" spans="1:100" x14ac:dyDescent="0.25">
      <c r="A3163">
        <v>6556</v>
      </c>
      <c r="B3163" t="s">
        <v>3397</v>
      </c>
      <c r="C3163" s="26">
        <v>3</v>
      </c>
      <c r="D3163" s="21">
        <v>3.9600774160801033</v>
      </c>
      <c r="E3163" s="21">
        <v>0</v>
      </c>
      <c r="F3163" s="21">
        <v>0</v>
      </c>
      <c r="G3163" s="21">
        <v>0</v>
      </c>
      <c r="H3163" s="21">
        <v>-2.6283707481819681E-2</v>
      </c>
      <c r="I3163" s="21">
        <v>0</v>
      </c>
      <c r="J3163" s="21">
        <v>-1.5770224489091853</v>
      </c>
      <c r="K3163" s="21">
        <v>-2.6283707481819681E-2</v>
      </c>
      <c r="L3163" s="21">
        <v>-1</v>
      </c>
      <c r="M3163" s="21">
        <v>-1</v>
      </c>
      <c r="N3163" s="21">
        <v>-0.52567414963639447</v>
      </c>
      <c r="O3163" s="21">
        <v>2.3830549671709185</v>
      </c>
      <c r="P3163" s="21">
        <v>-0.26350059304492351</v>
      </c>
      <c r="Q3163" s="21">
        <v>-0.27814956338405339</v>
      </c>
      <c r="R3163" s="21">
        <v>-9.6418266317648008E-2</v>
      </c>
      <c r="S3163" s="21">
        <v>0.34068408575074421</v>
      </c>
      <c r="T3163" s="21">
        <v>0.30005136088236906</v>
      </c>
      <c r="U3163" s="21">
        <v>5.2248182243531005E-2</v>
      </c>
      <c r="V3163" s="21">
        <v>0</v>
      </c>
      <c r="W3163" s="21">
        <v>28.770693454338538</v>
      </c>
      <c r="X3163" s="21">
        <v>0.83498749363713254</v>
      </c>
      <c r="Y3163" s="21">
        <v>-1</v>
      </c>
      <c r="Z3163" s="21">
        <v>-1</v>
      </c>
      <c r="AA3163" s="21">
        <v>29.949135499955528</v>
      </c>
      <c r="AB3163" s="21">
        <v>-4.9091779852909689E-2</v>
      </c>
      <c r="AC3163" s="21">
        <v>4.7902451677470939E-2</v>
      </c>
      <c r="AD3163" s="21">
        <v>2.6686534414131491E-2</v>
      </c>
      <c r="AE3163" s="21">
        <v>1.2748603119346367</v>
      </c>
      <c r="AF3163" s="21">
        <v>-1</v>
      </c>
      <c r="AG3163" s="21">
        <v>-1</v>
      </c>
      <c r="AH3163" s="21">
        <v>-1</v>
      </c>
      <c r="AI3163" s="21">
        <v>0</v>
      </c>
      <c r="AJ3163" s="21">
        <v>0</v>
      </c>
      <c r="AK3163" s="21">
        <v>0.27151307353544207</v>
      </c>
      <c r="AL3163" s="21">
        <v>0.29291968579848238</v>
      </c>
      <c r="AM3163" s="21">
        <v>0.18811739508177469</v>
      </c>
      <c r="AN3163" s="21">
        <v>7.9661425993518761E-2</v>
      </c>
      <c r="AO3163" s="21">
        <v>6.0605002447215757</v>
      </c>
      <c r="AP3163" s="21">
        <v>3.4561340788303805</v>
      </c>
      <c r="AQ3163" s="21">
        <v>27.193671005429358</v>
      </c>
      <c r="AR3163" s="21">
        <v>0.69298362887664389</v>
      </c>
      <c r="AS3163" s="21">
        <v>0.80870378615531269</v>
      </c>
      <c r="AT3163" s="21">
        <v>-1</v>
      </c>
      <c r="AU3163" s="21">
        <v>-1</v>
      </c>
      <c r="AV3163" s="21">
        <v>-9.6418266317648008E-2</v>
      </c>
      <c r="AW3163" s="21">
        <v>35.788324545956819</v>
      </c>
      <c r="AX3163" s="21">
        <v>35.788324545956819</v>
      </c>
      <c r="AY3163" s="21">
        <v>2.096551584560865E-2</v>
      </c>
      <c r="AZ3163" s="21">
        <v>-51.437780022652731</v>
      </c>
      <c r="BA3163" s="26">
        <v>1311.4123728335815</v>
      </c>
    </row>
    <row r="3164" spans="1:100" x14ac:dyDescent="0.25">
      <c r="A3164">
        <v>6557</v>
      </c>
      <c r="B3164" t="s">
        <v>1072</v>
      </c>
      <c r="C3164" s="26">
        <v>3</v>
      </c>
      <c r="D3164" s="21">
        <v>4.4812832824882856</v>
      </c>
      <c r="E3164" s="21">
        <v>-1.5944635820145152E-2</v>
      </c>
      <c r="F3164" s="21">
        <v>-6.2022166649881687E-2</v>
      </c>
      <c r="G3164" s="21">
        <v>-5.2144312684314173E-2</v>
      </c>
      <c r="H3164" s="21">
        <v>0.11511482632464819</v>
      </c>
      <c r="I3164" s="21">
        <v>0</v>
      </c>
      <c r="J3164" s="21">
        <v>6.9068895794788938</v>
      </c>
      <c r="K3164" s="21">
        <v>0.11511482632464819</v>
      </c>
      <c r="L3164" s="21">
        <v>-1.0000000000000002</v>
      </c>
      <c r="M3164" s="21">
        <v>-1.0000000000000002</v>
      </c>
      <c r="N3164" s="21">
        <v>2.3022965264929658</v>
      </c>
      <c r="O3164" s="21">
        <v>11.336028549282869</v>
      </c>
      <c r="P3164" s="21">
        <v>4.8838063071115361</v>
      </c>
      <c r="Q3164" s="21">
        <v>8.2771526960148181E-2</v>
      </c>
      <c r="R3164" s="21">
        <v>0.32101977999262998</v>
      </c>
      <c r="S3164" s="21">
        <v>0.33333333333333354</v>
      </c>
      <c r="T3164" s="21">
        <v>0.18230698153473368</v>
      </c>
      <c r="U3164" s="21">
        <v>3.6305966093319861E-2</v>
      </c>
      <c r="V3164" s="21">
        <v>0</v>
      </c>
      <c r="W3164" s="21">
        <v>17.47325818546955</v>
      </c>
      <c r="X3164" s="21">
        <v>0.38693385957400678</v>
      </c>
      <c r="Y3164" s="21">
        <v>-1.0000000000000002</v>
      </c>
      <c r="Z3164" s="21">
        <v>-1.0000000000000002</v>
      </c>
      <c r="AA3164" s="21">
        <v>28.48446674848331</v>
      </c>
      <c r="AB3164" s="21">
        <v>2.0446935759482129E-2</v>
      </c>
      <c r="AC3164" s="21">
        <v>0.10368355804162888</v>
      </c>
      <c r="AD3164" s="21">
        <v>8.9673281859311574E-2</v>
      </c>
      <c r="AE3164" s="21">
        <v>10.690188783021133</v>
      </c>
      <c r="AF3164" s="21">
        <v>-1.0000000000000002</v>
      </c>
      <c r="AG3164" s="21">
        <v>-1.0000000000000002</v>
      </c>
      <c r="AH3164" s="21">
        <v>-1.0000000000000002</v>
      </c>
      <c r="AI3164" s="21">
        <v>0</v>
      </c>
      <c r="AJ3164" s="21">
        <v>0</v>
      </c>
      <c r="AK3164" s="21">
        <v>0.12454275069403924</v>
      </c>
      <c r="AL3164" s="21">
        <v>2.0674643162425337E-2</v>
      </c>
      <c r="AM3164" s="21">
        <v>0.28931250496880356</v>
      </c>
      <c r="AN3164" s="21">
        <v>-3.7132082884432293E-3</v>
      </c>
      <c r="AO3164" s="21">
        <v>7.8555263776902846</v>
      </c>
      <c r="AP3164" s="21">
        <v>1.0543008601047316E-2</v>
      </c>
      <c r="AQ3164" s="21">
        <v>24.380147764948436</v>
      </c>
      <c r="AR3164" s="21">
        <v>0.55194628096138665</v>
      </c>
      <c r="AS3164" s="21">
        <v>0.50204868589865537</v>
      </c>
      <c r="AT3164" s="21">
        <v>-1.0000000000000002</v>
      </c>
      <c r="AU3164" s="21">
        <v>-1.0000000000000002</v>
      </c>
      <c r="AV3164" s="21">
        <v>0.26887546730831574</v>
      </c>
      <c r="AW3164" s="21">
        <v>39.831038306367226</v>
      </c>
      <c r="AX3164" s="21">
        <v>39.831038306367226</v>
      </c>
      <c r="AY3164" s="21">
        <v>-2.6219270824257759E-2</v>
      </c>
      <c r="AZ3164" s="21">
        <v>-19.804825165063864</v>
      </c>
      <c r="BA3164" s="26">
        <v>1355.0120226161962</v>
      </c>
    </row>
    <row r="3165" spans="1:100" x14ac:dyDescent="0.25">
      <c r="A3165">
        <v>6558</v>
      </c>
      <c r="B3165" t="s">
        <v>3398</v>
      </c>
      <c r="C3165" s="26">
        <v>3</v>
      </c>
      <c r="D3165" s="21">
        <v>3.9849191445829897</v>
      </c>
      <c r="E3165" s="21">
        <v>0.14414089249587633</v>
      </c>
      <c r="F3165" s="21">
        <v>-1.9945367911354407E-2</v>
      </c>
      <c r="G3165" s="21">
        <v>-1.7462318746401747E-2</v>
      </c>
      <c r="H3165" s="21">
        <v>0.20160477521634848</v>
      </c>
      <c r="I3165" s="21">
        <v>0</v>
      </c>
      <c r="J3165" s="21">
        <v>12.096286512980907</v>
      </c>
      <c r="K3165" s="21">
        <v>0.20160477521634848</v>
      </c>
      <c r="L3165" s="21">
        <v>-1</v>
      </c>
      <c r="M3165" s="21">
        <v>-1</v>
      </c>
      <c r="N3165" s="21">
        <v>4.0320955043269704</v>
      </c>
      <c r="O3165" s="21">
        <v>16.063743338817503</v>
      </c>
      <c r="P3165" s="21">
        <v>-1.5131599018765125</v>
      </c>
      <c r="Q3165" s="21">
        <v>-0.22558696174459511</v>
      </c>
      <c r="R3165" s="21">
        <v>-0.21518686298755957</v>
      </c>
      <c r="S3165" s="21">
        <v>0.33333333333333315</v>
      </c>
      <c r="T3165" s="21">
        <v>0.37617683419219328</v>
      </c>
      <c r="U3165" s="21">
        <v>0.18239662931316972</v>
      </c>
      <c r="V3165" s="21">
        <v>0</v>
      </c>
      <c r="W3165" s="21">
        <v>27.612080864893915</v>
      </c>
      <c r="X3165" s="21">
        <v>1.2833752609513471</v>
      </c>
      <c r="Y3165" s="21">
        <v>-1</v>
      </c>
      <c r="Z3165" s="21">
        <v>-1</v>
      </c>
      <c r="AA3165" s="21">
        <v>61.54498083200383</v>
      </c>
      <c r="AB3165" s="21">
        <v>8.4972957584518755E-2</v>
      </c>
      <c r="AC3165" s="21">
        <v>0.47087763969565249</v>
      </c>
      <c r="AD3165" s="21">
        <v>0.12711113932177759</v>
      </c>
      <c r="AE3165" s="21">
        <v>34.148086830097434</v>
      </c>
      <c r="AF3165" s="21">
        <v>-1</v>
      </c>
      <c r="AG3165" s="21">
        <v>-1</v>
      </c>
      <c r="AH3165" s="21">
        <v>-1</v>
      </c>
      <c r="AI3165" s="21">
        <v>0</v>
      </c>
      <c r="AJ3165" s="21">
        <v>0</v>
      </c>
      <c r="AK3165" s="21">
        <v>0.28286448164653588</v>
      </c>
      <c r="AL3165" s="21">
        <v>0.16787149677766519</v>
      </c>
      <c r="AM3165" s="21">
        <v>-7.2323775810313837E-2</v>
      </c>
      <c r="AN3165" s="21">
        <v>7.0684994048546626E-2</v>
      </c>
      <c r="AO3165" s="21">
        <v>-0.39377198702516747</v>
      </c>
      <c r="AP3165" s="21">
        <v>2.6064823351019917</v>
      </c>
      <c r="AQ3165" s="21">
        <v>39.708367377874829</v>
      </c>
      <c r="AR3165" s="21">
        <v>0.89190679683869711</v>
      </c>
      <c r="AS3165" s="21">
        <v>1.4849800361676946</v>
      </c>
      <c r="AT3165" s="21">
        <v>-1</v>
      </c>
      <c r="AU3165" s="21">
        <v>-1</v>
      </c>
      <c r="AV3165" s="21">
        <v>-0.23264918173396132</v>
      </c>
      <c r="AW3165" s="21">
        <v>80.215206505923291</v>
      </c>
      <c r="AX3165" s="21">
        <v>80.215206505923291</v>
      </c>
      <c r="AY3165" s="21">
        <v>0.15848601574391785</v>
      </c>
      <c r="AZ3165" s="21">
        <v>13.178143389890785</v>
      </c>
      <c r="BA3165" s="26">
        <v>1437.3705781067829</v>
      </c>
    </row>
    <row r="3166" spans="1:100" x14ac:dyDescent="0.25">
      <c r="A3166">
        <v>6559</v>
      </c>
      <c r="B3166" t="s">
        <v>3399</v>
      </c>
      <c r="C3166" s="26">
        <v>3</v>
      </c>
      <c r="D3166" s="21">
        <v>4.2389651673446958</v>
      </c>
      <c r="E3166" s="21">
        <v>1.1944991444857436E-3</v>
      </c>
      <c r="F3166" s="21">
        <v>-0.32337079922544598</v>
      </c>
      <c r="G3166" s="21">
        <v>-0.32337079922544598</v>
      </c>
      <c r="H3166" s="21">
        <v>-2.1877216423207113E-2</v>
      </c>
      <c r="I3166" s="21">
        <v>0</v>
      </c>
      <c r="J3166" s="21">
        <v>-1.312632985392425</v>
      </c>
      <c r="K3166" s="21">
        <v>-2.1877216423207113E-2</v>
      </c>
      <c r="L3166" s="21">
        <v>-0.99999999999999956</v>
      </c>
      <c r="M3166" s="21">
        <v>-0.99999999999999956</v>
      </c>
      <c r="N3166" s="21">
        <v>-0.43754432846414054</v>
      </c>
      <c r="O3166" s="21">
        <v>2.6029613827268272</v>
      </c>
      <c r="P3166" s="21">
        <v>-8.3149018008140008E-2</v>
      </c>
      <c r="Q3166" s="21">
        <v>-0.15970647145974376</v>
      </c>
      <c r="R3166" s="21">
        <v>-4.3149894689818467E-2</v>
      </c>
      <c r="S3166" s="21">
        <v>0.33333333333333304</v>
      </c>
      <c r="T3166" s="21">
        <v>0.28118328041558072</v>
      </c>
      <c r="U3166" s="21">
        <v>0.29585769067771645</v>
      </c>
      <c r="V3166" s="21">
        <v>-2.0181048027446032E-2</v>
      </c>
      <c r="W3166" s="21">
        <v>36.482818912895645</v>
      </c>
      <c r="X3166" s="21">
        <v>1.6405137313963887</v>
      </c>
      <c r="Y3166" s="21">
        <v>-0.99999999999999956</v>
      </c>
      <c r="Z3166" s="21">
        <v>-0.99999999999999956</v>
      </c>
      <c r="AA3166" s="21">
        <v>79.296401704248439</v>
      </c>
      <c r="AB3166" s="21">
        <v>0.18549064078902491</v>
      </c>
      <c r="AC3166" s="21">
        <v>0.2735857378792671</v>
      </c>
      <c r="AD3166" s="21">
        <v>0.39805827505256064</v>
      </c>
      <c r="AE3166" s="21">
        <v>42.856732686042662</v>
      </c>
      <c r="AF3166" s="21">
        <v>-0.99999999999999956</v>
      </c>
      <c r="AG3166" s="21">
        <v>-0.99999999999999956</v>
      </c>
      <c r="AH3166" s="21">
        <v>-0.99999999999999956</v>
      </c>
      <c r="AI3166" s="21">
        <v>0</v>
      </c>
      <c r="AJ3166" s="21">
        <v>-2.0181048027446032E-2</v>
      </c>
      <c r="AK3166" s="21">
        <v>-0.14149192394080415</v>
      </c>
      <c r="AL3166" s="21">
        <v>-1.0383625745894905E-2</v>
      </c>
      <c r="AM3166" s="21">
        <v>0.13440387608102514</v>
      </c>
      <c r="AN3166" s="21">
        <v>6.0153386622429993E-2</v>
      </c>
      <c r="AO3166" s="21">
        <v>2.652637282321606</v>
      </c>
      <c r="AP3166" s="21">
        <v>1.4519165368312743</v>
      </c>
      <c r="AQ3166" s="21">
        <v>35.170185927503233</v>
      </c>
      <c r="AR3166" s="21">
        <v>0.89019325639918412</v>
      </c>
      <c r="AS3166" s="21">
        <v>1.6186365149731823</v>
      </c>
      <c r="AT3166" s="21">
        <v>-0.99999999999999956</v>
      </c>
      <c r="AU3166" s="21">
        <v>-0.99999999999999956</v>
      </c>
      <c r="AV3166" s="21">
        <v>-0.36652069391526443</v>
      </c>
      <c r="AW3166" s="21">
        <v>83.351279623806548</v>
      </c>
      <c r="AX3166" s="21">
        <v>81.333174821061945</v>
      </c>
      <c r="AY3166" s="21">
        <v>-1.4126534713684677E-2</v>
      </c>
      <c r="AZ3166" s="21">
        <v>4.0253249310404948</v>
      </c>
      <c r="BA3166" s="26">
        <v>1388.955952866163</v>
      </c>
      <c r="CU3166" t="e">
        <v>#N/A</v>
      </c>
      <c r="CV3166" t="e">
        <v>#N/A</v>
      </c>
    </row>
    <row r="3167" spans="1:100" x14ac:dyDescent="0.25">
      <c r="A3167">
        <v>6560</v>
      </c>
      <c r="B3167" t="s">
        <v>3400</v>
      </c>
      <c r="C3167" s="26">
        <v>3</v>
      </c>
      <c r="D3167" s="21">
        <v>3.9067186763367996</v>
      </c>
      <c r="E3167" s="21">
        <v>1.6165760411138829E-3</v>
      </c>
      <c r="F3167" s="21">
        <v>0.32209922690643</v>
      </c>
      <c r="G3167" s="21">
        <v>0.32209922690643</v>
      </c>
      <c r="H3167" s="21">
        <v>0.1384936263005743</v>
      </c>
      <c r="I3167" s="21">
        <v>0</v>
      </c>
      <c r="J3167" s="21">
        <v>8.3096175780344623</v>
      </c>
      <c r="K3167" s="21">
        <v>0.1384936263005743</v>
      </c>
      <c r="L3167" s="21">
        <v>-0.99999999999999989</v>
      </c>
      <c r="M3167" s="21">
        <v>-0.99999999999999989</v>
      </c>
      <c r="N3167" s="21">
        <v>2.769872526011488</v>
      </c>
      <c r="O3167" s="21">
        <v>12.538435481277689</v>
      </c>
      <c r="P3167" s="21">
        <v>-0.24066049281347501</v>
      </c>
      <c r="Q3167" s="21">
        <v>-0.80195932128536385</v>
      </c>
      <c r="R3167" s="21">
        <v>-0.28379360176220614</v>
      </c>
      <c r="S3167" s="21">
        <v>0.33333333333333309</v>
      </c>
      <c r="T3167" s="21">
        <v>0.36730464753619957</v>
      </c>
      <c r="U3167" s="21">
        <v>0.22582243148185674</v>
      </c>
      <c r="V3167" s="21">
        <v>-1.3364545673951962E-2</v>
      </c>
      <c r="W3167" s="21">
        <v>30.984089615074531</v>
      </c>
      <c r="X3167" s="21">
        <v>1.4192181206555408</v>
      </c>
      <c r="Y3167" s="21">
        <v>-0.99999999999999989</v>
      </c>
      <c r="Z3167" s="21">
        <v>-0.99999999999999989</v>
      </c>
      <c r="AA3167" s="21">
        <v>74.451259998241383</v>
      </c>
      <c r="AB3167" s="21">
        <v>0.41482105312881595</v>
      </c>
      <c r="AC3167" s="21">
        <v>0.16651095671001995</v>
      </c>
      <c r="AD3167" s="21">
        <v>0.29368726985974541</v>
      </c>
      <c r="AE3167" s="21">
        <v>43.750963984929058</v>
      </c>
      <c r="AF3167" s="21">
        <v>-0.99999999999999989</v>
      </c>
      <c r="AG3167" s="21">
        <v>-0.99999999999999989</v>
      </c>
      <c r="AH3167" s="21">
        <v>-0.99999999999999989</v>
      </c>
      <c r="AI3167" s="21">
        <v>0</v>
      </c>
      <c r="AJ3167" s="21">
        <v>-1.3364545673951962E-2</v>
      </c>
      <c r="AK3167" s="21">
        <v>0.20222268598236354</v>
      </c>
      <c r="AL3167" s="21">
        <v>1.7929724546822776E-2</v>
      </c>
      <c r="AM3167" s="21">
        <v>-3.0445405422143405E-2</v>
      </c>
      <c r="AN3167" s="21">
        <v>-0.20341909187692317</v>
      </c>
      <c r="AO3167" s="21">
        <v>0.2499782943582366</v>
      </c>
      <c r="AP3167" s="21">
        <v>-4.9958286741889628</v>
      </c>
      <c r="AQ3167" s="21">
        <v>39.293707193108972</v>
      </c>
      <c r="AR3167" s="21">
        <v>0.91309586667743803</v>
      </c>
      <c r="AS3167" s="21">
        <v>1.5577117469561146</v>
      </c>
      <c r="AT3167" s="21">
        <v>-0.99999999999999989</v>
      </c>
      <c r="AU3167" s="21">
        <v>-0.99999999999999989</v>
      </c>
      <c r="AV3167" s="21">
        <v>3.8305625144223809E-2</v>
      </c>
      <c r="AW3167" s="21">
        <v>81.993866805330143</v>
      </c>
      <c r="AX3167" s="21">
        <v>80.657412237934906</v>
      </c>
      <c r="AY3167" s="21">
        <v>0.38935080184011706</v>
      </c>
      <c r="AZ3167" s="21">
        <v>21.788831391922336</v>
      </c>
      <c r="BA3167" s="26">
        <v>1427.1156484079413</v>
      </c>
    </row>
    <row r="3168" spans="1:100" x14ac:dyDescent="0.25">
      <c r="A3168">
        <v>6561</v>
      </c>
      <c r="B3168" t="s">
        <v>3401</v>
      </c>
      <c r="C3168" s="26">
        <v>3</v>
      </c>
      <c r="D3168" s="21">
        <v>0.72121930931913714</v>
      </c>
      <c r="E3168" s="21">
        <v>-5.0680920436986252E-3</v>
      </c>
      <c r="F3168" s="21">
        <v>0.17030122347430166</v>
      </c>
      <c r="G3168" s="21">
        <v>0.17030122347430166</v>
      </c>
      <c r="H3168" s="21">
        <v>-1.7183706885581122E-2</v>
      </c>
      <c r="I3168" s="21">
        <v>0</v>
      </c>
      <c r="J3168" s="21">
        <v>-1.0310224131348638</v>
      </c>
      <c r="K3168" s="21">
        <v>-1.7183706885581122E-2</v>
      </c>
      <c r="L3168" s="21">
        <v>-1.0000000000000004</v>
      </c>
      <c r="M3168" s="21">
        <v>-1.0000000000000004</v>
      </c>
      <c r="N3168" s="21">
        <v>-0.34367413771162192</v>
      </c>
      <c r="O3168" s="21">
        <v>-0.13950188034142783</v>
      </c>
      <c r="P3168" s="21">
        <v>-2.542195969085431</v>
      </c>
      <c r="Q3168" s="21">
        <v>-0.36509209040933666</v>
      </c>
      <c r="R3168" s="21">
        <v>-0.36970165284013584</v>
      </c>
      <c r="S3168" s="21">
        <v>0.33333333333333354</v>
      </c>
      <c r="T3168" s="21">
        <v>0.24661235393184333</v>
      </c>
      <c r="U3168" s="21">
        <v>0.30459854858542873</v>
      </c>
      <c r="V3168" s="21">
        <v>-4.5989725169468157E-2</v>
      </c>
      <c r="W3168" s="21">
        <v>34.229528702668709</v>
      </c>
      <c r="X3168" s="21">
        <v>1.4553930050506858</v>
      </c>
      <c r="Y3168" s="21">
        <v>-1.0000000000000004</v>
      </c>
      <c r="Z3168" s="21">
        <v>-1.0000000000000004</v>
      </c>
      <c r="AA3168" s="21">
        <v>70.005771293756439</v>
      </c>
      <c r="AB3168" s="21">
        <v>0.23305542832491197</v>
      </c>
      <c r="AC3168" s="21">
        <v>0.28753628496529166</v>
      </c>
      <c r="AD3168" s="21">
        <v>0.2023271715883537</v>
      </c>
      <c r="AE3168" s="21">
        <v>36.145944243927843</v>
      </c>
      <c r="AF3168" s="21">
        <v>-1.0000000000000004</v>
      </c>
      <c r="AG3168" s="21">
        <v>-1.0000000000000004</v>
      </c>
      <c r="AH3168" s="21">
        <v>-1.0000000000000004</v>
      </c>
      <c r="AI3168" s="21">
        <v>0</v>
      </c>
      <c r="AJ3168" s="21">
        <v>-4.5989725169468157E-2</v>
      </c>
      <c r="AK3168" s="21">
        <v>0.20540119438477333</v>
      </c>
      <c r="AL3168" s="21">
        <v>-8.626308594144054E-2</v>
      </c>
      <c r="AM3168" s="21">
        <v>-0.10199052622102348</v>
      </c>
      <c r="AN3168" s="21">
        <v>7.0147199485425665E-2</v>
      </c>
      <c r="AO3168" s="21">
        <v>-1.5227571836017186</v>
      </c>
      <c r="AP3168" s="21">
        <v>1.3223645574284393</v>
      </c>
      <c r="AQ3168" s="21">
        <v>33.19850628953386</v>
      </c>
      <c r="AR3168" s="21">
        <v>0.8385545106811374</v>
      </c>
      <c r="AS3168" s="21">
        <v>1.4382092981651042</v>
      </c>
      <c r="AT3168" s="21">
        <v>-1.0000000000000004</v>
      </c>
      <c r="AU3168" s="21">
        <v>-1.0000000000000004</v>
      </c>
      <c r="AV3168" s="21">
        <v>-0.19940042936583416</v>
      </c>
      <c r="AW3168" s="21">
        <v>71.188633970843455</v>
      </c>
      <c r="AX3168" s="21">
        <v>66.589661453896625</v>
      </c>
      <c r="AY3168" s="21">
        <v>0.13942287915650897</v>
      </c>
      <c r="AZ3168" s="21">
        <v>11.877827165549199</v>
      </c>
      <c r="BA3168" s="26">
        <v>1438.6646866858111</v>
      </c>
    </row>
    <row r="3169" spans="1:100" x14ac:dyDescent="0.25">
      <c r="A3169">
        <v>6562</v>
      </c>
      <c r="B3169" t="s">
        <v>3402</v>
      </c>
      <c r="C3169" s="26">
        <v>3</v>
      </c>
      <c r="D3169" s="21">
        <v>3.9054624126807012</v>
      </c>
      <c r="E3169" s="21">
        <v>0</v>
      </c>
      <c r="F3169" s="21">
        <v>0.10171347812874321</v>
      </c>
      <c r="G3169" s="21">
        <v>0.10171347812874321</v>
      </c>
      <c r="H3169" s="21">
        <v>-3.6953544753956902E-2</v>
      </c>
      <c r="I3169" s="21">
        <v>0</v>
      </c>
      <c r="J3169" s="21">
        <v>-2.2172126852374139</v>
      </c>
      <c r="K3169" s="21">
        <v>-3.6953544753956902E-2</v>
      </c>
      <c r="L3169" s="21">
        <v>-1.0000000000000004</v>
      </c>
      <c r="M3169" s="21">
        <v>-1.0000000000000004</v>
      </c>
      <c r="N3169" s="21">
        <v>-0.73907089507913781</v>
      </c>
      <c r="O3169" s="21">
        <v>1.7899632055720309</v>
      </c>
      <c r="P3169" s="21">
        <v>-0.34030640552234886</v>
      </c>
      <c r="Q3169" s="21">
        <v>-0.56229035251782389</v>
      </c>
      <c r="R3169" s="21">
        <v>-0.24193238603712214</v>
      </c>
      <c r="S3169" s="21">
        <v>0.33333333333333348</v>
      </c>
      <c r="T3169" s="21">
        <v>7.9883694580059672E-2</v>
      </c>
      <c r="U3169" s="21">
        <v>-0.12739887431647007</v>
      </c>
      <c r="V3169" s="21">
        <v>3.1562813412062182E-3</v>
      </c>
      <c r="W3169" s="21">
        <v>13.037119187683439</v>
      </c>
      <c r="X3169" s="21">
        <v>-0.29393687530456686</v>
      </c>
      <c r="Y3169" s="21">
        <v>-1.0000000000000004</v>
      </c>
      <c r="Z3169" s="21">
        <v>-1.0000000000000004</v>
      </c>
      <c r="AA3169" s="21">
        <v>6.3453941342763613</v>
      </c>
      <c r="AB3169" s="21">
        <v>-1.9370240155975708E-2</v>
      </c>
      <c r="AC3169" s="21">
        <v>2.6694158808729405E-2</v>
      </c>
      <c r="AD3169" s="21">
        <v>-0.13631977200015288</v>
      </c>
      <c r="AE3169" s="21">
        <v>-6.4497926673699641</v>
      </c>
      <c r="AF3169" s="21">
        <v>-1.0000000000000004</v>
      </c>
      <c r="AG3169" s="21">
        <v>-1.0000000000000004</v>
      </c>
      <c r="AH3169" s="21">
        <v>-1.0000000000000004</v>
      </c>
      <c r="AI3169" s="21">
        <v>-3.2898188060203302E-4</v>
      </c>
      <c r="AJ3169" s="21">
        <v>3.1562813412062182E-3</v>
      </c>
      <c r="AK3169" s="21">
        <v>-2.4926829352799121E-2</v>
      </c>
      <c r="AL3169" s="21">
        <v>-7.568479044025378E-2</v>
      </c>
      <c r="AM3169" s="21">
        <v>-0.26508230273314154</v>
      </c>
      <c r="AN3169" s="21">
        <v>0.53308128866784155</v>
      </c>
      <c r="AO3169" s="21">
        <v>-6.7516917150925329</v>
      </c>
      <c r="AP3169" s="21">
        <v>12.948608264494769</v>
      </c>
      <c r="AQ3169" s="21">
        <v>10.819906502446027</v>
      </c>
      <c r="AR3169" s="21">
        <v>0.28897443493812924</v>
      </c>
      <c r="AS3169" s="21">
        <v>-0.33089042005852404</v>
      </c>
      <c r="AT3169" s="21">
        <v>-1.0000000000000004</v>
      </c>
      <c r="AU3169" s="21">
        <v>-1.0000000000000004</v>
      </c>
      <c r="AV3169" s="21">
        <v>-0.14021890790837899</v>
      </c>
      <c r="AW3169" s="21">
        <v>21.083965604343177</v>
      </c>
      <c r="AX3169" s="21">
        <v>21.393014100851751</v>
      </c>
      <c r="AY3169" s="21">
        <v>0.347050138056547</v>
      </c>
      <c r="AZ3169" s="21">
        <v>0.95583866113440319</v>
      </c>
      <c r="BA3169" s="26">
        <v>1368.3309918753778</v>
      </c>
    </row>
    <row r="3170" spans="1:100" x14ac:dyDescent="0.25">
      <c r="A3170">
        <v>6563</v>
      </c>
      <c r="B3170" t="s">
        <v>3403</v>
      </c>
      <c r="C3170" s="26">
        <v>1</v>
      </c>
      <c r="D3170" s="21">
        <v>3.6780808625294901</v>
      </c>
      <c r="E3170" s="21">
        <v>2.1757476414710399E-2</v>
      </c>
      <c r="F3170" s="21">
        <v>5.7515663270048999E-2</v>
      </c>
      <c r="G3170" s="21">
        <v>6.3638324821297304E-2</v>
      </c>
      <c r="H3170" s="21">
        <v>4.4731895715573101E-2</v>
      </c>
      <c r="I3170" s="21">
        <v>0</v>
      </c>
      <c r="J3170" s="21">
        <v>2.6839137429343798</v>
      </c>
      <c r="K3170" s="21">
        <v>4.4731895715573101E-2</v>
      </c>
      <c r="L3170" s="21">
        <v>-1</v>
      </c>
      <c r="M3170" s="21">
        <v>-1</v>
      </c>
      <c r="N3170" s="21">
        <v>0.894637914311463</v>
      </c>
      <c r="O3170" s="21">
        <v>6.42563293028517</v>
      </c>
      <c r="P3170" s="21">
        <v>8.4867148022695807E-2</v>
      </c>
      <c r="Q3170" s="21">
        <v>0.153507344323627</v>
      </c>
      <c r="R3170" s="21">
        <v>5.0277871893111802E-2</v>
      </c>
      <c r="S3170" s="21">
        <v>0.32916601326620298</v>
      </c>
      <c r="T3170" s="21">
        <v>0.23975694309620599</v>
      </c>
      <c r="U3170" s="21">
        <v>4.00147922229208E-2</v>
      </c>
      <c r="V3170" s="21">
        <v>-3.2092616958779002E-3</v>
      </c>
      <c r="W3170" s="21">
        <v>22.4398636469551</v>
      </c>
      <c r="X3170" s="21">
        <v>0.57887640222380699</v>
      </c>
      <c r="Y3170" s="21">
        <v>-1</v>
      </c>
      <c r="Z3170" s="21">
        <v>-1</v>
      </c>
      <c r="AA3170" s="21">
        <v>33.0321732872819</v>
      </c>
      <c r="AB3170" s="21">
        <v>0.100272451404467</v>
      </c>
      <c r="AC3170" s="21">
        <v>4.1627991656747201E-2</v>
      </c>
      <c r="AD3170" s="21">
        <v>6.8940192307458195E-2</v>
      </c>
      <c r="AE3170" s="21">
        <v>10.542031768433599</v>
      </c>
      <c r="AF3170" s="21">
        <v>-1</v>
      </c>
      <c r="AG3170" s="21">
        <v>-1</v>
      </c>
      <c r="AH3170" s="21">
        <v>-1</v>
      </c>
      <c r="AI3170" s="21">
        <v>-6.4806894010443399E-4</v>
      </c>
      <c r="AJ3170" s="21">
        <v>-3.2092616958779002E-3</v>
      </c>
      <c r="AK3170" s="21">
        <v>0.108545496552842</v>
      </c>
      <c r="AL3170" s="21">
        <v>6.3541779719447203E-2</v>
      </c>
      <c r="AM3170" s="21">
        <v>0.14516971361987499</v>
      </c>
      <c r="AN3170" s="21">
        <v>6.2411759814733403E-2</v>
      </c>
      <c r="AO3170" s="21">
        <v>4.1719703232610899</v>
      </c>
      <c r="AP3170" s="21">
        <v>1.87800289396557</v>
      </c>
      <c r="AQ3170" s="21">
        <v>25.123777389889501</v>
      </c>
      <c r="AR3170" s="21">
        <v>0.60572848688945202</v>
      </c>
      <c r="AS3170" s="21">
        <v>0.62360829793938</v>
      </c>
      <c r="AT3170" s="21">
        <v>-1</v>
      </c>
      <c r="AU3170" s="21">
        <v>-1</v>
      </c>
      <c r="AV3170" s="21">
        <v>0.113916196714409</v>
      </c>
      <c r="AW3170" s="21">
        <v>41.335809111532598</v>
      </c>
      <c r="AX3170" s="21">
        <v>41.001921563142801</v>
      </c>
      <c r="AY3170" s="21">
        <v>9.6368259759583505E-2</v>
      </c>
      <c r="AZ3170" s="21">
        <v>-14.145392237927799</v>
      </c>
      <c r="BA3170" s="26">
        <v>1350</v>
      </c>
    </row>
    <row r="3171" spans="1:100" x14ac:dyDescent="0.25">
      <c r="A3171">
        <v>6564</v>
      </c>
      <c r="B3171" t="s">
        <v>3404</v>
      </c>
      <c r="C3171" s="26">
        <v>3</v>
      </c>
      <c r="D3171" s="21">
        <v>5.3046941579932065</v>
      </c>
      <c r="E3171" s="21">
        <v>0</v>
      </c>
      <c r="F3171" s="21">
        <v>-0.35304016680550249</v>
      </c>
      <c r="G3171" s="21">
        <v>-0.35304016680550249</v>
      </c>
      <c r="H3171" s="21">
        <v>0.23415798619920286</v>
      </c>
      <c r="I3171" s="21">
        <v>0</v>
      </c>
      <c r="J3171" s="21">
        <v>14.049479171952171</v>
      </c>
      <c r="K3171" s="21">
        <v>0.23415798619920286</v>
      </c>
      <c r="L3171" s="21">
        <v>-1</v>
      </c>
      <c r="M3171" s="21">
        <v>-1</v>
      </c>
      <c r="N3171" s="21">
        <v>4.6831597239840601</v>
      </c>
      <c r="O3171" s="21">
        <v>19.001133163139883</v>
      </c>
      <c r="P3171" s="21">
        <v>-0.29484290441773753</v>
      </c>
      <c r="Q3171" s="21">
        <v>-0.24107708008242412</v>
      </c>
      <c r="R3171" s="21">
        <v>-9.7159668662773452E-2</v>
      </c>
      <c r="S3171" s="21">
        <v>0.33333333333333309</v>
      </c>
      <c r="T3171" s="21">
        <v>0.28011638987373166</v>
      </c>
      <c r="U3171" s="21">
        <v>0.3531899900825281</v>
      </c>
      <c r="V3171" s="21">
        <v>0</v>
      </c>
      <c r="W3171" s="21">
        <v>29.299269083615624</v>
      </c>
      <c r="X3171" s="21">
        <v>1.7388347538783735</v>
      </c>
      <c r="Y3171" s="21">
        <v>-1</v>
      </c>
      <c r="Z3171" s="21">
        <v>-1</v>
      </c>
      <c r="AA3171" s="21">
        <v>41.291397065393078</v>
      </c>
      <c r="AB3171" s="21">
        <v>-1.7140691542011609E-2</v>
      </c>
      <c r="AC3171" s="21">
        <v>0.3105364616100515</v>
      </c>
      <c r="AD3171" s="21">
        <v>-5.1610017059235076E-2</v>
      </c>
      <c r="AE3171" s="21">
        <v>12.089287650440236</v>
      </c>
      <c r="AF3171" s="21">
        <v>-1</v>
      </c>
      <c r="AG3171" s="21">
        <v>-1</v>
      </c>
      <c r="AH3171" s="21">
        <v>-1</v>
      </c>
      <c r="AI3171" s="21">
        <v>0</v>
      </c>
      <c r="AJ3171" s="21">
        <v>0</v>
      </c>
      <c r="AK3171" s="21">
        <v>0.64389062656660068</v>
      </c>
      <c r="AL3171" s="21">
        <v>-2.1761339220272034E-2</v>
      </c>
      <c r="AM3171" s="21">
        <v>0.23227489069548835</v>
      </c>
      <c r="AN3171" s="21">
        <v>-2.2140945636873521E-2</v>
      </c>
      <c r="AO3171" s="21">
        <v>9.026325400220216</v>
      </c>
      <c r="AP3171" s="21">
        <v>-0.66233033702319899</v>
      </c>
      <c r="AQ3171" s="21">
        <v>43.348748255567813</v>
      </c>
      <c r="AR3171" s="21">
        <v>0.96663971328959331</v>
      </c>
      <c r="AS3171" s="21">
        <v>1.972992740077576</v>
      </c>
      <c r="AT3171" s="21">
        <v>-1</v>
      </c>
      <c r="AU3171" s="21">
        <v>-1</v>
      </c>
      <c r="AV3171" s="21">
        <v>-0.45019983546827597</v>
      </c>
      <c r="AW3171" s="21">
        <v>59.630199891509783</v>
      </c>
      <c r="AX3171" s="21">
        <v>59.630199891509783</v>
      </c>
      <c r="AY3171" s="21">
        <v>0.22621125785408952</v>
      </c>
      <c r="AZ3171" s="21">
        <v>2.6104394318896</v>
      </c>
      <c r="BA3171" s="26">
        <v>1372.3558404920955</v>
      </c>
      <c r="CU3171" t="e">
        <v>#N/A</v>
      </c>
      <c r="CV3171" t="e">
        <v>#N/A</v>
      </c>
    </row>
    <row r="3172" spans="1:100" x14ac:dyDescent="0.25">
      <c r="A3172">
        <v>6565</v>
      </c>
      <c r="B3172" t="s">
        <v>3405</v>
      </c>
      <c r="C3172" s="26">
        <v>3</v>
      </c>
      <c r="D3172" s="21">
        <v>5.2808043993331717</v>
      </c>
      <c r="E3172" s="21">
        <v>0</v>
      </c>
      <c r="F3172" s="21">
        <v>-0.10500436299044401</v>
      </c>
      <c r="G3172" s="21">
        <v>-0.10500436299044401</v>
      </c>
      <c r="H3172" s="21">
        <v>6.3621075603550695E-2</v>
      </c>
      <c r="I3172" s="21">
        <v>0</v>
      </c>
      <c r="J3172" s="21">
        <v>3.8172645362130404</v>
      </c>
      <c r="K3172" s="21">
        <v>6.3621075603550695E-2</v>
      </c>
      <c r="L3172" s="21">
        <v>-0.99999999999999967</v>
      </c>
      <c r="M3172" s="21">
        <v>-0.99999999999999967</v>
      </c>
      <c r="N3172" s="21">
        <v>1.2724215120710141</v>
      </c>
      <c r="O3172" s="21">
        <v>8.9930645725557703</v>
      </c>
      <c r="P3172" s="21">
        <v>0.54671043187296986</v>
      </c>
      <c r="Q3172" s="21">
        <v>-3.8880275138434595</v>
      </c>
      <c r="R3172" s="21">
        <v>-1.3071224383336144</v>
      </c>
      <c r="S3172" s="21">
        <v>0.24613319875943238</v>
      </c>
      <c r="T3172" s="21">
        <v>0.14017818943766311</v>
      </c>
      <c r="U3172" s="21">
        <v>2.1348448383747335E-2</v>
      </c>
      <c r="V3172" s="21">
        <v>0</v>
      </c>
      <c r="W3172" s="21">
        <v>13.761550439091675</v>
      </c>
      <c r="X3172" s="21">
        <v>0.28145595792171374</v>
      </c>
      <c r="Y3172" s="21">
        <v>-0.99999999999999967</v>
      </c>
      <c r="Z3172" s="21">
        <v>-0.99999999999999967</v>
      </c>
      <c r="AA3172" s="21">
        <v>13.361234208338473</v>
      </c>
      <c r="AB3172" s="21">
        <v>4.6523828027242005E-3</v>
      </c>
      <c r="AC3172" s="21">
        <v>2.7565859128254135E-2</v>
      </c>
      <c r="AD3172" s="21">
        <v>-1.4082117779370327E-2</v>
      </c>
      <c r="AE3172" s="21">
        <v>0.90680620758040065</v>
      </c>
      <c r="AF3172" s="21">
        <v>-0.99999999999999967</v>
      </c>
      <c r="AG3172" s="21">
        <v>-0.99999999999999967</v>
      </c>
      <c r="AH3172" s="21">
        <v>-0.99999999999999967</v>
      </c>
      <c r="AI3172" s="21">
        <v>0</v>
      </c>
      <c r="AJ3172" s="21">
        <v>0</v>
      </c>
      <c r="AK3172" s="21">
        <v>0.19761837070408458</v>
      </c>
      <c r="AL3172" s="21">
        <v>-0.59352858307347023</v>
      </c>
      <c r="AM3172" s="21">
        <v>-7.8909055272501624E-2</v>
      </c>
      <c r="AN3172" s="21">
        <v>-3.4307821899715811E-2</v>
      </c>
      <c r="AO3172" s="21">
        <v>-0.98463452829211717</v>
      </c>
      <c r="AP3172" s="21">
        <v>-3.8253384628602438</v>
      </c>
      <c r="AQ3172" s="21">
        <v>17.578814975304724</v>
      </c>
      <c r="AR3172" s="21">
        <v>0.4076598365808427</v>
      </c>
      <c r="AS3172" s="21">
        <v>0.34507703352526409</v>
      </c>
      <c r="AT3172" s="21">
        <v>-0.99999999999999967</v>
      </c>
      <c r="AU3172" s="21">
        <v>-0.99999999999999967</v>
      </c>
      <c r="AV3172" s="21">
        <v>-1.412126801324058</v>
      </c>
      <c r="AW3172" s="21">
        <v>18.528960318033985</v>
      </c>
      <c r="AX3172" s="21">
        <v>18.528960318033985</v>
      </c>
      <c r="AY3172" s="21">
        <v>0.19099724235816312</v>
      </c>
      <c r="AZ3172" s="21">
        <v>-20.986076902469481</v>
      </c>
      <c r="BA3172" s="26">
        <v>1318.6675700837259</v>
      </c>
      <c r="CU3172" t="e">
        <v>#N/A</v>
      </c>
      <c r="CV3172" t="e">
        <v>#N/A</v>
      </c>
    </row>
    <row r="3173" spans="1:100" x14ac:dyDescent="0.25">
      <c r="A3173">
        <v>6566</v>
      </c>
      <c r="B3173" t="s">
        <v>3406</v>
      </c>
      <c r="C3173" s="26">
        <v>3</v>
      </c>
      <c r="D3173" s="21">
        <v>0.70756517018357445</v>
      </c>
      <c r="E3173" s="21">
        <v>0</v>
      </c>
      <c r="F3173" s="21">
        <v>0</v>
      </c>
      <c r="G3173" s="21">
        <v>0</v>
      </c>
      <c r="H3173" s="21">
        <v>-7.4304833105934345E-2</v>
      </c>
      <c r="I3173" s="21">
        <v>0</v>
      </c>
      <c r="J3173" s="21">
        <v>-4.4582899863560606</v>
      </c>
      <c r="K3173" s="21">
        <v>-7.4304833105934345E-2</v>
      </c>
      <c r="L3173" s="21">
        <v>-1</v>
      </c>
      <c r="M3173" s="21">
        <v>-1</v>
      </c>
      <c r="N3173" s="21">
        <v>-1.4860966621186866</v>
      </c>
      <c r="O3173" s="21">
        <v>-3.7507248161724842</v>
      </c>
      <c r="P3173" s="21">
        <v>-0.37471169964440054</v>
      </c>
      <c r="Q3173" s="21">
        <v>-1.6229498968837637E-3</v>
      </c>
      <c r="R3173" s="21">
        <v>-5.2854982268300592E-2</v>
      </c>
      <c r="S3173" s="21">
        <v>0.34327936884680771</v>
      </c>
      <c r="T3173" s="21">
        <v>0.43164186067212901</v>
      </c>
      <c r="U3173" s="21">
        <v>0.34166704077732252</v>
      </c>
      <c r="V3173" s="21">
        <v>0</v>
      </c>
      <c r="W3173" s="21">
        <v>47.635724136087738</v>
      </c>
      <c r="X3173" s="21">
        <v>2.3077677690294953</v>
      </c>
      <c r="Y3173" s="21">
        <v>-1</v>
      </c>
      <c r="Z3173" s="21">
        <v>-1</v>
      </c>
      <c r="AA3173" s="21">
        <v>38.425848359168221</v>
      </c>
      <c r="AB3173" s="21">
        <v>-0.1534934345249038</v>
      </c>
      <c r="AC3173" s="21">
        <v>-5.9345285851968022E-3</v>
      </c>
      <c r="AD3173" s="21">
        <v>-2.3712452782923651E-2</v>
      </c>
      <c r="AE3173" s="21">
        <v>-9.1570207946512152</v>
      </c>
      <c r="AF3173" s="21">
        <v>-1</v>
      </c>
      <c r="AG3173" s="21">
        <v>-1</v>
      </c>
      <c r="AH3173" s="21">
        <v>-1</v>
      </c>
      <c r="AI3173" s="21">
        <v>0</v>
      </c>
      <c r="AJ3173" s="21">
        <v>0</v>
      </c>
      <c r="AK3173" s="21">
        <v>6.4579061292930487E-3</v>
      </c>
      <c r="AL3173" s="21">
        <v>-0.15734364409856705</v>
      </c>
      <c r="AM3173" s="21">
        <v>0.17838050154295143</v>
      </c>
      <c r="AN3173" s="21">
        <v>0.27770474277074936</v>
      </c>
      <c r="AO3173" s="21">
        <v>4.4918020692202454</v>
      </c>
      <c r="AP3173" s="21">
        <v>6.1559003487758996</v>
      </c>
      <c r="AQ3173" s="21">
        <v>43.177434149731688</v>
      </c>
      <c r="AR3173" s="21">
        <v>1.1165882702962586</v>
      </c>
      <c r="AS3173" s="21">
        <v>2.2334629359235607</v>
      </c>
      <c r="AT3173" s="21">
        <v>-1</v>
      </c>
      <c r="AU3173" s="21">
        <v>-1</v>
      </c>
      <c r="AV3173" s="21">
        <v>-5.2854982268300592E-2</v>
      </c>
      <c r="AW3173" s="21">
        <v>40.831023891771643</v>
      </c>
      <c r="AX3173" s="21">
        <v>40.831023891771643</v>
      </c>
      <c r="AY3173" s="21">
        <v>1.1930327525867822E-2</v>
      </c>
      <c r="AZ3173" s="21">
        <v>-34.018330480525528</v>
      </c>
      <c r="BA3173" s="26">
        <v>1322.6176786361307</v>
      </c>
    </row>
    <row r="3174" spans="1:100" x14ac:dyDescent="0.25">
      <c r="A3174">
        <v>6567</v>
      </c>
      <c r="B3174" t="s">
        <v>3407</v>
      </c>
      <c r="C3174" s="26">
        <v>3</v>
      </c>
      <c r="D3174" s="21">
        <v>4.6185669443186823</v>
      </c>
      <c r="E3174" s="21">
        <v>0</v>
      </c>
      <c r="F3174" s="21">
        <v>0</v>
      </c>
      <c r="G3174" s="21">
        <v>0</v>
      </c>
      <c r="H3174" s="21">
        <v>3.2579062426193722E-3</v>
      </c>
      <c r="I3174" s="21">
        <v>0</v>
      </c>
      <c r="J3174" s="21">
        <v>0.19547437455716232</v>
      </c>
      <c r="K3174" s="21">
        <v>3.2579062426193722E-3</v>
      </c>
      <c r="L3174" s="21">
        <v>-0.99999999999999978</v>
      </c>
      <c r="M3174" s="21">
        <v>-0.99999999999999978</v>
      </c>
      <c r="N3174" s="21">
        <v>6.5158124852387311E-2</v>
      </c>
      <c r="O3174" s="21">
        <v>4.8140413188758471</v>
      </c>
      <c r="P3174" s="21">
        <v>-0.32130138816791171</v>
      </c>
      <c r="Q3174" s="21">
        <v>4.4840632790315069E-2</v>
      </c>
      <c r="R3174" s="21">
        <v>-4.1440774496460164E-2</v>
      </c>
      <c r="S3174" s="21">
        <v>0.34163077211617016</v>
      </c>
      <c r="T3174" s="21">
        <v>0.33319518811395876</v>
      </c>
      <c r="U3174" s="21">
        <v>0.12564629193380472</v>
      </c>
      <c r="V3174" s="21">
        <v>0</v>
      </c>
      <c r="W3174" s="21">
        <v>31.888573836852572</v>
      </c>
      <c r="X3174" s="21">
        <v>1.1764748449394076</v>
      </c>
      <c r="Y3174" s="21">
        <v>-0.99999999999999978</v>
      </c>
      <c r="Z3174" s="21">
        <v>-0.99999999999999978</v>
      </c>
      <c r="AA3174" s="21">
        <v>30.868780334816037</v>
      </c>
      <c r="AB3174" s="21">
        <v>-8.0097027764928878E-3</v>
      </c>
      <c r="AC3174" s="21">
        <v>-2.8972349078741858E-3</v>
      </c>
      <c r="AD3174" s="21">
        <v>-8.6601168664344856E-3</v>
      </c>
      <c r="AE3174" s="21">
        <v>-0.97835272754008396</v>
      </c>
      <c r="AF3174" s="21">
        <v>-0.99999999999999978</v>
      </c>
      <c r="AG3174" s="21">
        <v>-0.99999999999999978</v>
      </c>
      <c r="AH3174" s="21">
        <v>-0.99999999999999978</v>
      </c>
      <c r="AI3174" s="21">
        <v>0</v>
      </c>
      <c r="AJ3174" s="21">
        <v>0</v>
      </c>
      <c r="AK3174" s="21">
        <v>9.1804930039805471E-2</v>
      </c>
      <c r="AL3174" s="21">
        <v>0.16017144794507535</v>
      </c>
      <c r="AM3174" s="21">
        <v>0.43462447879227933</v>
      </c>
      <c r="AN3174" s="21">
        <v>-8.7195582188630914E-3</v>
      </c>
      <c r="AO3174" s="21">
        <v>11.324636620006014</v>
      </c>
      <c r="AP3174" s="21">
        <v>0.58286828425379889</v>
      </c>
      <c r="AQ3174" s="21">
        <v>32.08404821140973</v>
      </c>
      <c r="AR3174" s="21">
        <v>0.80047225216393325</v>
      </c>
      <c r="AS3174" s="21">
        <v>1.1797327511820275</v>
      </c>
      <c r="AT3174" s="21">
        <v>-0.99999999999999978</v>
      </c>
      <c r="AU3174" s="21">
        <v>-0.99999999999999978</v>
      </c>
      <c r="AV3174" s="21">
        <v>-4.1440774496460164E-2</v>
      </c>
      <c r="AW3174" s="21">
        <v>36.265689937945687</v>
      </c>
      <c r="AX3174" s="21">
        <v>36.265689937945687</v>
      </c>
      <c r="AY3174" s="21">
        <v>0.1109805263303599</v>
      </c>
      <c r="AZ3174" s="21">
        <v>-40.852705317860227</v>
      </c>
      <c r="BA3174" s="26">
        <v>1291.5404008280586</v>
      </c>
    </row>
    <row r="3175" spans="1:100" x14ac:dyDescent="0.25">
      <c r="A3175">
        <v>6568</v>
      </c>
      <c r="B3175" t="s">
        <v>3408</v>
      </c>
      <c r="C3175" s="26">
        <v>3</v>
      </c>
      <c r="D3175" s="21">
        <v>5.1211399873528087</v>
      </c>
      <c r="E3175" s="21">
        <v>0</v>
      </c>
      <c r="F3175" s="21">
        <v>-4.4960104017697216E-3</v>
      </c>
      <c r="G3175" s="21">
        <v>-4.4960104017697216E-3</v>
      </c>
      <c r="H3175" s="21">
        <v>0.31454648844047661</v>
      </c>
      <c r="I3175" s="21">
        <v>0</v>
      </c>
      <c r="J3175" s="21">
        <v>18.872789306428601</v>
      </c>
      <c r="K3175" s="21">
        <v>0.31454648844047661</v>
      </c>
      <c r="L3175" s="21">
        <v>-1.0000000000000009</v>
      </c>
      <c r="M3175" s="21">
        <v>-1.0000000000000009</v>
      </c>
      <c r="N3175" s="21">
        <v>6.2909297688095291</v>
      </c>
      <c r="O3175" s="21">
        <v>23.989433283379629</v>
      </c>
      <c r="P3175" s="21">
        <v>-0.20593198574804139</v>
      </c>
      <c r="Q3175" s="21">
        <v>-0.47360864751264836</v>
      </c>
      <c r="R3175" s="21">
        <v>-0.18537560777127604</v>
      </c>
      <c r="S3175" s="21">
        <v>0.33333333333333331</v>
      </c>
      <c r="T3175" s="21">
        <v>0.33985523843510479</v>
      </c>
      <c r="U3175" s="21">
        <v>6.5445015180485205E-2</v>
      </c>
      <c r="V3175" s="21">
        <v>1.1018625875397805E-2</v>
      </c>
      <c r="W3175" s="21">
        <v>17.404228975353799</v>
      </c>
      <c r="X3175" s="21">
        <v>0.693055804404061</v>
      </c>
      <c r="Y3175" s="21">
        <v>-1.0000000000000009</v>
      </c>
      <c r="Z3175" s="21">
        <v>-1.0000000000000009</v>
      </c>
      <c r="AA3175" s="21">
        <v>29.075504074498078</v>
      </c>
      <c r="AB3175" s="21">
        <v>-4.4731839919558265E-2</v>
      </c>
      <c r="AC3175" s="21">
        <v>0.37922323332305197</v>
      </c>
      <c r="AD3175" s="21">
        <v>-9.7358379265182635E-2</v>
      </c>
      <c r="AE3175" s="21">
        <v>11.856650706915545</v>
      </c>
      <c r="AF3175" s="21">
        <v>-1.0000000000000009</v>
      </c>
      <c r="AG3175" s="21">
        <v>-1.0000000000000009</v>
      </c>
      <c r="AH3175" s="21">
        <v>-1.0000000000000009</v>
      </c>
      <c r="AI3175" s="21">
        <v>0</v>
      </c>
      <c r="AJ3175" s="21">
        <v>1.1018625875397805E-2</v>
      </c>
      <c r="AK3175" s="21">
        <v>7.9721185476303677E-2</v>
      </c>
      <c r="AL3175" s="21">
        <v>8.6813556493291352E-2</v>
      </c>
      <c r="AM3175" s="21">
        <v>-5.3132275586245142E-2</v>
      </c>
      <c r="AN3175" s="21">
        <v>4.9986471769915483E-2</v>
      </c>
      <c r="AO3175" s="21">
        <v>-0.92970096227460974</v>
      </c>
      <c r="AP3175" s="21">
        <v>1.6837295767143439</v>
      </c>
      <c r="AQ3175" s="21">
        <v>36.277018281782397</v>
      </c>
      <c r="AR3175" s="21">
        <v>0.74965221282432171</v>
      </c>
      <c r="AS3175" s="21">
        <v>1.0076022928445376</v>
      </c>
      <c r="AT3175" s="21">
        <v>-1.0000000000000009</v>
      </c>
      <c r="AU3175" s="21">
        <v>-1.0000000000000009</v>
      </c>
      <c r="AV3175" s="21">
        <v>-0.18987161817304576</v>
      </c>
      <c r="AW3175" s="21">
        <v>54.748666934592052</v>
      </c>
      <c r="AX3175" s="21">
        <v>55.850529522131836</v>
      </c>
      <c r="AY3175" s="21">
        <v>0.26339136173709454</v>
      </c>
      <c r="AZ3175" s="21">
        <v>9.0414611435737449</v>
      </c>
      <c r="BA3175" s="26">
        <v>1392.4616875687027</v>
      </c>
    </row>
    <row r="3176" spans="1:100" x14ac:dyDescent="0.25">
      <c r="A3176">
        <v>6569</v>
      </c>
      <c r="B3176" t="s">
        <v>1544</v>
      </c>
      <c r="C3176" s="26">
        <v>3</v>
      </c>
      <c r="D3176" s="21">
        <v>4.8396732103863744</v>
      </c>
      <c r="E3176" s="21">
        <v>-2.8356084722542391E-3</v>
      </c>
      <c r="F3176" s="21">
        <v>-3.328454457620339E-2</v>
      </c>
      <c r="G3176" s="21">
        <v>-4.3976126004078062E-2</v>
      </c>
      <c r="H3176" s="21">
        <v>9.3729292301468661E-2</v>
      </c>
      <c r="I3176" s="21">
        <v>0</v>
      </c>
      <c r="J3176" s="21">
        <v>5.6237575380881184</v>
      </c>
      <c r="K3176" s="21">
        <v>9.3729292301468661E-2</v>
      </c>
      <c r="L3176" s="21">
        <v>-0.99999999999999989</v>
      </c>
      <c r="M3176" s="21">
        <v>-0.99999999999999989</v>
      </c>
      <c r="N3176" s="21">
        <v>1.8745858460293738</v>
      </c>
      <c r="O3176" s="21">
        <v>10.41945462247042</v>
      </c>
      <c r="P3176" s="21">
        <v>0.63750862371412964</v>
      </c>
      <c r="Q3176" s="21">
        <v>-0.2876913573401354</v>
      </c>
      <c r="R3176" s="21">
        <v>2.4508191255407954E-2</v>
      </c>
      <c r="S3176" s="21">
        <v>0.33333333333333304</v>
      </c>
      <c r="T3176" s="21">
        <v>0.33865012256831545</v>
      </c>
      <c r="U3176" s="21">
        <v>1.6922843604895002E-2</v>
      </c>
      <c r="V3176" s="21">
        <v>0</v>
      </c>
      <c r="W3176" s="21">
        <v>23.807080288202989</v>
      </c>
      <c r="X3176" s="21">
        <v>0.62885618578683666</v>
      </c>
      <c r="Y3176" s="21">
        <v>-0.99999999999999989</v>
      </c>
      <c r="Z3176" s="21">
        <v>-0.99999999999999989</v>
      </c>
      <c r="AA3176" s="21">
        <v>48.332693400974996</v>
      </c>
      <c r="AB3176" s="21">
        <v>0.18724756276014143</v>
      </c>
      <c r="AC3176" s="21">
        <v>8.7322245254830552E-2</v>
      </c>
      <c r="AD3176" s="21">
        <v>0.21545229041535979</v>
      </c>
      <c r="AE3176" s="21">
        <v>24.501104921516585</v>
      </c>
      <c r="AF3176" s="21">
        <v>-0.99999999999999989</v>
      </c>
      <c r="AG3176" s="21">
        <v>-0.99999999999999989</v>
      </c>
      <c r="AH3176" s="21">
        <v>-0.99999999999999989</v>
      </c>
      <c r="AI3176" s="21">
        <v>0</v>
      </c>
      <c r="AJ3176" s="21">
        <v>0</v>
      </c>
      <c r="AK3176" s="21">
        <v>0.14483199154381007</v>
      </c>
      <c r="AL3176" s="21">
        <v>0.24621683124448435</v>
      </c>
      <c r="AM3176" s="21">
        <v>-1.9152664433883951E-3</v>
      </c>
      <c r="AN3176" s="21">
        <v>0.16097952494915846</v>
      </c>
      <c r="AO3176" s="21">
        <v>0.67627829663434036</v>
      </c>
      <c r="AP3176" s="21">
        <v>5.255572279951382</v>
      </c>
      <c r="AQ3176" s="21">
        <v>29.430837826291114</v>
      </c>
      <c r="AR3176" s="21">
        <v>0.68890629950654336</v>
      </c>
      <c r="AS3176" s="21">
        <v>0.7225854780883052</v>
      </c>
      <c r="AT3176" s="21">
        <v>-0.99999999999999989</v>
      </c>
      <c r="AU3176" s="21">
        <v>-0.99999999999999989</v>
      </c>
      <c r="AV3176" s="21">
        <v>-1.9467934748670077E-2</v>
      </c>
      <c r="AW3176" s="21">
        <v>64.007720303396823</v>
      </c>
      <c r="AX3176" s="21">
        <v>64.007720303396823</v>
      </c>
      <c r="AY3176" s="21">
        <v>0.16115055441484211</v>
      </c>
      <c r="AZ3176" s="21">
        <v>10.943081663620935</v>
      </c>
      <c r="BA3176" s="26">
        <v>1413.5922012911251</v>
      </c>
    </row>
    <row r="3177" spans="1:100" x14ac:dyDescent="0.25">
      <c r="A3177">
        <v>6570</v>
      </c>
      <c r="B3177" t="s">
        <v>3409</v>
      </c>
      <c r="C3177" s="26">
        <v>3</v>
      </c>
      <c r="D3177" s="21">
        <v>5.3146218947990942</v>
      </c>
      <c r="E3177" s="21">
        <v>-4.4705071034078482E-2</v>
      </c>
      <c r="F3177" s="21">
        <v>-0.83805268379352782</v>
      </c>
      <c r="G3177" s="21">
        <v>-0.85101107214898752</v>
      </c>
      <c r="H3177" s="21">
        <v>0.1193649911374306</v>
      </c>
      <c r="I3177" s="21">
        <v>0</v>
      </c>
      <c r="J3177" s="21">
        <v>7.1618994682458395</v>
      </c>
      <c r="K3177" s="21">
        <v>0.1193649911374306</v>
      </c>
      <c r="L3177" s="21">
        <v>-1.0000000000000002</v>
      </c>
      <c r="M3177" s="21">
        <v>-1.0000000000000002</v>
      </c>
      <c r="N3177" s="21">
        <v>2.387299822748612</v>
      </c>
      <c r="O3177" s="21">
        <v>11.625510290895942</v>
      </c>
      <c r="P3177" s="21">
        <v>-0.87117343631295374</v>
      </c>
      <c r="Q3177" s="21">
        <v>0.71851980628720369</v>
      </c>
      <c r="R3177" s="21">
        <v>5.5388996266654007E-2</v>
      </c>
      <c r="S3177" s="21">
        <v>0.33333333333333331</v>
      </c>
      <c r="T3177" s="21">
        <v>0.40077064082156116</v>
      </c>
      <c r="U3177" s="21">
        <v>0.12497070355277727</v>
      </c>
      <c r="V3177" s="21">
        <v>0</v>
      </c>
      <c r="W3177" s="21">
        <v>29.588387462809646</v>
      </c>
      <c r="X3177" s="21">
        <v>1.1541422760898423</v>
      </c>
      <c r="Y3177" s="21">
        <v>-1.0000000000000002</v>
      </c>
      <c r="Z3177" s="21">
        <v>-1.0000000000000002</v>
      </c>
      <c r="AA3177" s="21">
        <v>67.845455527583894</v>
      </c>
      <c r="AB3177" s="21">
        <v>0.1369210810046011</v>
      </c>
      <c r="AC3177" s="21">
        <v>0.20755032427277109</v>
      </c>
      <c r="AD3177" s="21">
        <v>0.41956217609277985</v>
      </c>
      <c r="AE3177" s="21">
        <v>38.201679068507588</v>
      </c>
      <c r="AF3177" s="21">
        <v>-1.0000000000000002</v>
      </c>
      <c r="AG3177" s="21">
        <v>-1.0000000000000002</v>
      </c>
      <c r="AH3177" s="21">
        <v>-1.0000000000000002</v>
      </c>
      <c r="AI3177" s="21">
        <v>0</v>
      </c>
      <c r="AJ3177" s="21">
        <v>0</v>
      </c>
      <c r="AK3177" s="21">
        <v>0.11399310620125655</v>
      </c>
      <c r="AL3177" s="21">
        <v>9.6945475488509781E-4</v>
      </c>
      <c r="AM3177" s="21">
        <v>0.10433227102240215</v>
      </c>
      <c r="AN3177" s="21">
        <v>-3.9209247078155852E-2</v>
      </c>
      <c r="AO3177" s="21">
        <v>3.1782723065663374</v>
      </c>
      <c r="AP3177" s="21">
        <v>-0.97538390317947066</v>
      </c>
      <c r="AQ3177" s="21">
        <v>36.750286931055463</v>
      </c>
      <c r="AR3177" s="21">
        <v>0.85907467770767176</v>
      </c>
      <c r="AS3177" s="21">
        <v>1.2735072672272738</v>
      </c>
      <c r="AT3177" s="21">
        <v>-1.0000000000000002</v>
      </c>
      <c r="AU3177" s="21">
        <v>-1.0000000000000002</v>
      </c>
      <c r="AV3177" s="21">
        <v>-0.79562207588233358</v>
      </c>
      <c r="AW3177" s="21">
        <v>78.495581915300335</v>
      </c>
      <c r="AX3177" s="21">
        <v>78.495581915300335</v>
      </c>
      <c r="AY3177" s="21">
        <v>0.27489431840809531</v>
      </c>
      <c r="AZ3177" s="21">
        <v>-9.5025069674205938</v>
      </c>
      <c r="BA3177" s="26">
        <v>1380.2861363291247</v>
      </c>
    </row>
    <row r="3178" spans="1:100" x14ac:dyDescent="0.25">
      <c r="A3178">
        <v>6571</v>
      </c>
      <c r="B3178" t="s">
        <v>3410</v>
      </c>
      <c r="C3178" s="26">
        <v>3</v>
      </c>
      <c r="D3178" s="21">
        <v>4.2541722470220149</v>
      </c>
      <c r="E3178" s="21">
        <v>0.33582857257488508</v>
      </c>
      <c r="F3178" s="21">
        <v>-0.26685542656879269</v>
      </c>
      <c r="G3178" s="21">
        <v>-0.15240400219246542</v>
      </c>
      <c r="H3178" s="21">
        <v>8.4285097441895943E-3</v>
      </c>
      <c r="I3178" s="21">
        <v>0</v>
      </c>
      <c r="J3178" s="21">
        <v>0.50571058465137453</v>
      </c>
      <c r="K3178" s="21">
        <v>8.4285097441895943E-3</v>
      </c>
      <c r="L3178" s="21">
        <v>-1.0000000000000007</v>
      </c>
      <c r="M3178" s="21">
        <v>-1.0000000000000007</v>
      </c>
      <c r="N3178" s="21">
        <v>0.16857019488379171</v>
      </c>
      <c r="O3178" s="21">
        <v>4.6074788294809244</v>
      </c>
      <c r="P3178" s="21">
        <v>5.8888463967982601</v>
      </c>
      <c r="Q3178" s="21">
        <v>7.5513266210968849E-2</v>
      </c>
      <c r="R3178" s="21">
        <v>0.4959225206339205</v>
      </c>
      <c r="S3178" s="21">
        <v>0.3488595489339239</v>
      </c>
      <c r="T3178" s="21">
        <v>7.4585297181265997E-2</v>
      </c>
      <c r="U3178" s="21">
        <v>-1.9375710303351463E-2</v>
      </c>
      <c r="V3178" s="21">
        <v>0</v>
      </c>
      <c r="W3178" s="21">
        <v>15.825625042705953</v>
      </c>
      <c r="X3178" s="21">
        <v>7.8765459005526992E-2</v>
      </c>
      <c r="Y3178" s="21">
        <v>-1.0000000000000007</v>
      </c>
      <c r="Z3178" s="21">
        <v>-1.0000000000000007</v>
      </c>
      <c r="AA3178" s="21">
        <v>1.4064244421200411</v>
      </c>
      <c r="AB3178" s="21">
        <v>-0.14004527697729263</v>
      </c>
      <c r="AC3178" s="21">
        <v>-6.845339275270064E-2</v>
      </c>
      <c r="AD3178" s="21">
        <v>-8.9803792694403431E-2</v>
      </c>
      <c r="AE3178" s="21">
        <v>-14.91512312121983</v>
      </c>
      <c r="AF3178" s="21">
        <v>-1.0000000000000007</v>
      </c>
      <c r="AG3178" s="21">
        <v>-1.0000000000000007</v>
      </c>
      <c r="AH3178" s="21">
        <v>-1.0000000000000007</v>
      </c>
      <c r="AI3178" s="21">
        <v>0</v>
      </c>
      <c r="AJ3178" s="21">
        <v>0</v>
      </c>
      <c r="AK3178" s="21">
        <v>0.26072337640890209</v>
      </c>
      <c r="AL3178" s="21">
        <v>3.435114196562182E-2</v>
      </c>
      <c r="AM3178" s="21">
        <v>-0.11721280696481531</v>
      </c>
      <c r="AN3178" s="21">
        <v>-2.0187007689628236E-2</v>
      </c>
      <c r="AO3178" s="21">
        <v>-1.6267032920758726</v>
      </c>
      <c r="AP3178" s="21">
        <v>-0.33291948241259695</v>
      </c>
      <c r="AQ3178" s="21">
        <v>16.33133562735733</v>
      </c>
      <c r="AR3178" s="21">
        <v>0.40406913581183879</v>
      </c>
      <c r="AS3178" s="21">
        <v>8.7193968749716466E-2</v>
      </c>
      <c r="AT3178" s="21">
        <v>-1.0000000000000007</v>
      </c>
      <c r="AU3178" s="21">
        <v>-1.0000000000000007</v>
      </c>
      <c r="AV3178" s="21">
        <v>0.34351851844145509</v>
      </c>
      <c r="AW3178" s="21">
        <v>5.6809837891883719</v>
      </c>
      <c r="AX3178" s="21">
        <v>5.6809837891883719</v>
      </c>
      <c r="AY3178" s="21">
        <v>-0.24150330874306961</v>
      </c>
      <c r="AZ3178" s="21">
        <v>-53.587058538373064</v>
      </c>
      <c r="BA3178" s="26">
        <v>1293.7336938324866</v>
      </c>
      <c r="CU3178" t="e">
        <v>#N/A</v>
      </c>
      <c r="CV3178" t="e">
        <v>#N/A</v>
      </c>
    </row>
    <row r="3179" spans="1:100" x14ac:dyDescent="0.25">
      <c r="A3179">
        <v>6573</v>
      </c>
      <c r="B3179" t="s">
        <v>3411</v>
      </c>
      <c r="C3179" s="26">
        <v>3</v>
      </c>
      <c r="D3179" s="21">
        <v>4.554925448160267</v>
      </c>
      <c r="E3179" s="21">
        <v>0</v>
      </c>
      <c r="F3179" s="21">
        <v>-0.1924078222358484</v>
      </c>
      <c r="G3179" s="21">
        <v>-0.1924078222358484</v>
      </c>
      <c r="H3179" s="21">
        <v>-3.3495972810535304E-2</v>
      </c>
      <c r="I3179" s="21">
        <v>0</v>
      </c>
      <c r="J3179" s="21">
        <v>-2.0097583686321165</v>
      </c>
      <c r="K3179" s="21">
        <v>-3.3495972810535304E-2</v>
      </c>
      <c r="L3179" s="21">
        <v>-0.99999999999999944</v>
      </c>
      <c r="M3179" s="21">
        <v>-0.99999999999999944</v>
      </c>
      <c r="N3179" s="21">
        <v>-0.66991945621070559</v>
      </c>
      <c r="O3179" s="21">
        <v>2.3527592572923028</v>
      </c>
      <c r="P3179" s="21">
        <v>0.44216352558443484</v>
      </c>
      <c r="Q3179" s="21">
        <v>0.46894747969464429</v>
      </c>
      <c r="R3179" s="21">
        <v>0.16175080408346415</v>
      </c>
      <c r="S3179" s="21">
        <v>0.33333333333333337</v>
      </c>
      <c r="T3179" s="21">
        <v>0.38165768083965046</v>
      </c>
      <c r="U3179" s="21">
        <v>9.7211998453833035E-2</v>
      </c>
      <c r="V3179" s="21">
        <v>-3.6811087145783351E-3</v>
      </c>
      <c r="W3179" s="21">
        <v>33.680715068910942</v>
      </c>
      <c r="X3179" s="21">
        <v>1.1546970932529856</v>
      </c>
      <c r="Y3179" s="21">
        <v>-0.99999999999999944</v>
      </c>
      <c r="Z3179" s="21">
        <v>-0.99999999999999944</v>
      </c>
      <c r="AA3179" s="21">
        <v>33.471603902159629</v>
      </c>
      <c r="AB3179" s="21">
        <v>3.8662527277248268E-2</v>
      </c>
      <c r="AC3179" s="21">
        <v>3.9031339656040033E-2</v>
      </c>
      <c r="AD3179" s="21">
        <v>-8.5111106349983812E-2</v>
      </c>
      <c r="AE3179" s="21">
        <v>-0.37086197083477757</v>
      </c>
      <c r="AF3179" s="21">
        <v>-0.99999999999999944</v>
      </c>
      <c r="AG3179" s="21">
        <v>-0.99999999999999944</v>
      </c>
      <c r="AH3179" s="21">
        <v>-0.99999999999999944</v>
      </c>
      <c r="AI3179" s="21">
        <v>0</v>
      </c>
      <c r="AJ3179" s="21">
        <v>-3.6811087145783351E-3</v>
      </c>
      <c r="AK3179" s="21">
        <v>0.17143225202704657</v>
      </c>
      <c r="AL3179" s="21">
        <v>-2.1878953306772517E-2</v>
      </c>
      <c r="AM3179" s="21">
        <v>0.27117980467233493</v>
      </c>
      <c r="AN3179" s="21">
        <v>0.44251554847474928</v>
      </c>
      <c r="AO3179" s="21">
        <v>7.6366563769436109</v>
      </c>
      <c r="AP3179" s="21">
        <v>10.95349394533487</v>
      </c>
      <c r="AQ3179" s="21">
        <v>31.670956700278833</v>
      </c>
      <c r="AR3179" s="21">
        <v>0.80852190391223877</v>
      </c>
      <c r="AS3179" s="21">
        <v>1.1212011204424506</v>
      </c>
      <c r="AT3179" s="21">
        <v>-0.99999999999999944</v>
      </c>
      <c r="AU3179" s="21">
        <v>-0.99999999999999944</v>
      </c>
      <c r="AV3179" s="21">
        <v>-3.0657018152384356E-2</v>
      </c>
      <c r="AW3179" s="21">
        <v>46.777857104786804</v>
      </c>
      <c r="AX3179" s="21">
        <v>46.409746233328974</v>
      </c>
      <c r="AY3179" s="21">
        <v>2.3479938391873803E-2</v>
      </c>
      <c r="AZ3179" s="21">
        <v>-38.696970125838298</v>
      </c>
      <c r="BA3179" s="26">
        <v>1345.3486154652132</v>
      </c>
    </row>
    <row r="3180" spans="1:100" x14ac:dyDescent="0.25">
      <c r="A3180">
        <v>6574</v>
      </c>
      <c r="B3180" t="s">
        <v>3412</v>
      </c>
      <c r="C3180" s="26">
        <v>1</v>
      </c>
      <c r="D3180" s="21">
        <v>3.6780808625294901</v>
      </c>
      <c r="E3180" s="21">
        <v>2.1757476414710399E-2</v>
      </c>
      <c r="F3180" s="21">
        <v>5.7515663270048999E-2</v>
      </c>
      <c r="G3180" s="21">
        <v>6.3638324821297304E-2</v>
      </c>
      <c r="H3180" s="21">
        <v>4.4731895715573101E-2</v>
      </c>
      <c r="I3180" s="21">
        <v>0</v>
      </c>
      <c r="J3180" s="21">
        <v>2.6839137429343798</v>
      </c>
      <c r="K3180" s="21">
        <v>4.4731895715573101E-2</v>
      </c>
      <c r="L3180" s="21">
        <v>-1</v>
      </c>
      <c r="M3180" s="21">
        <v>-1</v>
      </c>
      <c r="N3180" s="21">
        <v>0.894637914311463</v>
      </c>
      <c r="O3180" s="21">
        <v>6.42563293028517</v>
      </c>
      <c r="P3180" s="21">
        <v>8.4867148022695807E-2</v>
      </c>
      <c r="Q3180" s="21">
        <v>0.153507344323627</v>
      </c>
      <c r="R3180" s="21">
        <v>5.0277871893111802E-2</v>
      </c>
      <c r="S3180" s="21">
        <v>0.32916601326620298</v>
      </c>
      <c r="T3180" s="21">
        <v>0.23975694309620599</v>
      </c>
      <c r="U3180" s="21">
        <v>4.00147922229208E-2</v>
      </c>
      <c r="V3180" s="21">
        <v>-3.2092616958779002E-3</v>
      </c>
      <c r="W3180" s="21">
        <v>22.4398636469551</v>
      </c>
      <c r="X3180" s="21">
        <v>0.57887640222380699</v>
      </c>
      <c r="Y3180" s="21">
        <v>-1</v>
      </c>
      <c r="Z3180" s="21">
        <v>-1</v>
      </c>
      <c r="AA3180" s="21">
        <v>33.0321732872819</v>
      </c>
      <c r="AB3180" s="21">
        <v>0.100272451404467</v>
      </c>
      <c r="AC3180" s="21">
        <v>4.1627991656747201E-2</v>
      </c>
      <c r="AD3180" s="21">
        <v>6.8940192307458195E-2</v>
      </c>
      <c r="AE3180" s="21">
        <v>10.542031768433599</v>
      </c>
      <c r="AF3180" s="21">
        <v>-1</v>
      </c>
      <c r="AG3180" s="21">
        <v>-1</v>
      </c>
      <c r="AH3180" s="21">
        <v>-1</v>
      </c>
      <c r="AI3180" s="21">
        <v>-6.4806894010443399E-4</v>
      </c>
      <c r="AJ3180" s="21">
        <v>-3.2092616958779002E-3</v>
      </c>
      <c r="AK3180" s="21">
        <v>0.108545496552842</v>
      </c>
      <c r="AL3180" s="21">
        <v>6.3541779719447203E-2</v>
      </c>
      <c r="AM3180" s="21">
        <v>0.14516971361987499</v>
      </c>
      <c r="AN3180" s="21">
        <v>6.2411759814733403E-2</v>
      </c>
      <c r="AO3180" s="21">
        <v>4.1719703232610899</v>
      </c>
      <c r="AP3180" s="21">
        <v>1.87800289396557</v>
      </c>
      <c r="AQ3180" s="21">
        <v>25.123777389889501</v>
      </c>
      <c r="AR3180" s="21">
        <v>0.60572848688945202</v>
      </c>
      <c r="AS3180" s="21">
        <v>0.62360829793938</v>
      </c>
      <c r="AT3180" s="21">
        <v>-1</v>
      </c>
      <c r="AU3180" s="21">
        <v>-1</v>
      </c>
      <c r="AV3180" s="21">
        <v>0.113916196714409</v>
      </c>
      <c r="AW3180" s="21">
        <v>41.335809111532598</v>
      </c>
      <c r="AX3180" s="21">
        <v>41.001921563142801</v>
      </c>
      <c r="AY3180" s="21">
        <v>9.6368259759583505E-2</v>
      </c>
      <c r="AZ3180" s="21">
        <v>-14.145392237927799</v>
      </c>
      <c r="BA3180" s="26">
        <v>1350</v>
      </c>
    </row>
    <row r="3181" spans="1:100" x14ac:dyDescent="0.25">
      <c r="A3181">
        <v>6575</v>
      </c>
      <c r="B3181" t="s">
        <v>3413</v>
      </c>
      <c r="C3181" s="26">
        <v>3</v>
      </c>
      <c r="D3181" s="21">
        <v>1.5610673720583168</v>
      </c>
      <c r="E3181" s="21">
        <v>-7.3329820828858285E-3</v>
      </c>
      <c r="F3181" s="21">
        <v>0.17897775732070798</v>
      </c>
      <c r="G3181" s="21">
        <v>0.17897775732070798</v>
      </c>
      <c r="H3181" s="21">
        <v>-6.0567947294893024E-2</v>
      </c>
      <c r="I3181" s="21">
        <v>0</v>
      </c>
      <c r="J3181" s="21">
        <v>-3.6340768376935806</v>
      </c>
      <c r="K3181" s="21">
        <v>-6.0567947294893024E-2</v>
      </c>
      <c r="L3181" s="21">
        <v>-1</v>
      </c>
      <c r="M3181" s="21">
        <v>-1</v>
      </c>
      <c r="N3181" s="21">
        <v>-1.2113589458978604</v>
      </c>
      <c r="O3181" s="21">
        <v>-1.8940317083145559</v>
      </c>
      <c r="P3181" s="21">
        <v>-9.2741427168174864E-2</v>
      </c>
      <c r="Q3181" s="21">
        <v>1.2302074492654567</v>
      </c>
      <c r="R3181" s="21">
        <v>0.36787961948680503</v>
      </c>
      <c r="S3181" s="21">
        <v>0.33333333333333337</v>
      </c>
      <c r="T3181" s="21">
        <v>0.29651121633943534</v>
      </c>
      <c r="U3181" s="21">
        <v>-2.6993038579937338E-2</v>
      </c>
      <c r="V3181" s="21">
        <v>4.9780232484392777E-3</v>
      </c>
      <c r="W3181" s="21">
        <v>26.735899265446559</v>
      </c>
      <c r="X3181" s="21">
        <v>0.57249968045691735</v>
      </c>
      <c r="Y3181" s="21">
        <v>-1</v>
      </c>
      <c r="Z3181" s="21">
        <v>-1</v>
      </c>
      <c r="AA3181" s="21">
        <v>22.981880145946192</v>
      </c>
      <c r="AB3181" s="21">
        <v>-1.1207709241805287E-2</v>
      </c>
      <c r="AC3181" s="21">
        <v>-8.6419216201961399E-2</v>
      </c>
      <c r="AD3181" s="21">
        <v>1.5188950664023065E-2</v>
      </c>
      <c r="AE3181" s="21">
        <v>-4.1218987389871753</v>
      </c>
      <c r="AF3181" s="21">
        <v>-1</v>
      </c>
      <c r="AG3181" s="21">
        <v>-1</v>
      </c>
      <c r="AH3181" s="21">
        <v>-1</v>
      </c>
      <c r="AI3181" s="21">
        <v>1.3971697229642005E-2</v>
      </c>
      <c r="AJ3181" s="21">
        <v>4.9780232484392777E-3</v>
      </c>
      <c r="AK3181" s="21">
        <v>0.15030790824432363</v>
      </c>
      <c r="AL3181" s="21">
        <v>0.11785073504202932</v>
      </c>
      <c r="AM3181" s="21">
        <v>0.42596789435685217</v>
      </c>
      <c r="AN3181" s="21">
        <v>0.17490615184848807</v>
      </c>
      <c r="AO3181" s="21">
        <v>11.400736900142917</v>
      </c>
      <c r="AP3181" s="21">
        <v>4.9619074714223492</v>
      </c>
      <c r="AQ3181" s="21">
        <v>23.101822427752964</v>
      </c>
      <c r="AR3181" s="21">
        <v>0.60782953434127063</v>
      </c>
      <c r="AS3181" s="21">
        <v>0.51193173316202412</v>
      </c>
      <c r="AT3181" s="21">
        <v>-1</v>
      </c>
      <c r="AU3181" s="21">
        <v>-1</v>
      </c>
      <c r="AV3181" s="21">
        <v>0.54685737680751267</v>
      </c>
      <c r="AW3181" s="21">
        <v>26.049755909053964</v>
      </c>
      <c r="AX3181" s="21">
        <v>26.826992178490745</v>
      </c>
      <c r="AY3181" s="21">
        <v>0.21848497611947465</v>
      </c>
      <c r="AZ3181" s="21">
        <v>-44.846002001581276</v>
      </c>
      <c r="BA3181" s="26">
        <v>1304.1607441530041</v>
      </c>
    </row>
    <row r="3182" spans="1:100" x14ac:dyDescent="0.25">
      <c r="A3182">
        <v>6579</v>
      </c>
      <c r="B3182" t="s">
        <v>3414</v>
      </c>
      <c r="C3182" s="26">
        <v>3</v>
      </c>
      <c r="D3182" s="21">
        <v>5.9727173893548589</v>
      </c>
      <c r="E3182" s="21">
        <v>1.3378230106731409E-3</v>
      </c>
      <c r="F3182" s="21">
        <v>0.17275862984545734</v>
      </c>
      <c r="G3182" s="21">
        <v>0.17275862984545734</v>
      </c>
      <c r="H3182" s="21">
        <v>0.27732862844119588</v>
      </c>
      <c r="I3182" s="21">
        <v>0</v>
      </c>
      <c r="J3182" s="21">
        <v>16.63971770647175</v>
      </c>
      <c r="K3182" s="21">
        <v>0.27732862844119588</v>
      </c>
      <c r="L3182" s="21">
        <v>-0.99999999999999956</v>
      </c>
      <c r="M3182" s="21">
        <v>-0.99999999999999956</v>
      </c>
      <c r="N3182" s="21">
        <v>5.5465725688239162</v>
      </c>
      <c r="O3182" s="21">
        <v>22.785193725672073</v>
      </c>
      <c r="P3182" s="21">
        <v>0.18032188982331504</v>
      </c>
      <c r="Q3182" s="21">
        <v>1.6061028390282492E-2</v>
      </c>
      <c r="R3182" s="21">
        <v>4.2610396357756174E-2</v>
      </c>
      <c r="S3182" s="21">
        <v>0.33333333333333331</v>
      </c>
      <c r="T3182" s="21">
        <v>0.34632614663274458</v>
      </c>
      <c r="U3182" s="21">
        <v>0.59006287927707046</v>
      </c>
      <c r="V3182" s="21">
        <v>-8.3909533922458951E-3</v>
      </c>
      <c r="W3182" s="21">
        <v>39.360111096388252</v>
      </c>
      <c r="X3182" s="21">
        <v>2.7170943797096667</v>
      </c>
      <c r="Y3182" s="21">
        <v>-0.99999999999999956</v>
      </c>
      <c r="Z3182" s="21">
        <v>-0.99999999999999956</v>
      </c>
      <c r="AA3182" s="21">
        <v>81.268502170786817</v>
      </c>
      <c r="AB3182" s="21">
        <v>0.30477511761299619</v>
      </c>
      <c r="AC3182" s="21">
        <v>0.29678997001482116</v>
      </c>
      <c r="AD3182" s="21">
        <v>0.23575052593299886</v>
      </c>
      <c r="AE3182" s="21">
        <v>41.8657806780408</v>
      </c>
      <c r="AF3182" s="21">
        <v>-0.99999999999999956</v>
      </c>
      <c r="AG3182" s="21">
        <v>-0.99999999999999956</v>
      </c>
      <c r="AH3182" s="21">
        <v>-0.99999999999999956</v>
      </c>
      <c r="AI3182" s="21">
        <v>8.0801652877995258E-3</v>
      </c>
      <c r="AJ3182" s="21">
        <v>-8.3909533922458951E-3</v>
      </c>
      <c r="AK3182" s="21">
        <v>0.16785624340171537</v>
      </c>
      <c r="AL3182" s="21">
        <v>2.9347154624727492E-2</v>
      </c>
      <c r="AM3182" s="21">
        <v>-0.18910412427940554</v>
      </c>
      <c r="AN3182" s="21">
        <v>-4.5346477348945258E-2</v>
      </c>
      <c r="AO3182" s="21">
        <v>-3.8883218899765626</v>
      </c>
      <c r="AP3182" s="21">
        <v>-0.98692616059999394</v>
      </c>
      <c r="AQ3182" s="21">
        <v>55.999828802860037</v>
      </c>
      <c r="AR3182" s="21">
        <v>1.2613314058509024</v>
      </c>
      <c r="AS3182" s="21">
        <v>2.9944230081508634</v>
      </c>
      <c r="AT3182" s="21">
        <v>-0.99999999999999956</v>
      </c>
      <c r="AU3182" s="21">
        <v>-0.99999999999999956</v>
      </c>
      <c r="AV3182" s="21">
        <v>0.21536902620321396</v>
      </c>
      <c r="AW3182" s="21">
        <v>103.0667697358589</v>
      </c>
      <c r="AX3182" s="21">
        <v>102.38927770239032</v>
      </c>
      <c r="AY3182" s="21">
        <v>0.38149067468043396</v>
      </c>
      <c r="AZ3182" s="21">
        <v>44.265860827146447</v>
      </c>
      <c r="BA3182" s="26">
        <v>1518.6475549518714</v>
      </c>
    </row>
    <row r="3183" spans="1:100" x14ac:dyDescent="0.25">
      <c r="A3183">
        <v>6580</v>
      </c>
      <c r="B3183" t="s">
        <v>3415</v>
      </c>
      <c r="C3183" s="26">
        <v>3</v>
      </c>
      <c r="D3183" s="21">
        <v>5.0634323528122298</v>
      </c>
      <c r="E3183" s="21">
        <v>0</v>
      </c>
      <c r="F3183" s="21">
        <v>-6.8530030604548172E-3</v>
      </c>
      <c r="G3183" s="21">
        <v>-6.8530030604548172E-3</v>
      </c>
      <c r="H3183" s="21">
        <v>-7.5554937074097397E-2</v>
      </c>
      <c r="I3183" s="21">
        <v>0</v>
      </c>
      <c r="J3183" s="21">
        <v>-4.533296224445845</v>
      </c>
      <c r="K3183" s="21">
        <v>-7.5554937074097397E-2</v>
      </c>
      <c r="L3183" s="21">
        <v>-1.0000000000000009</v>
      </c>
      <c r="M3183" s="21">
        <v>-1.0000000000000009</v>
      </c>
      <c r="N3183" s="21">
        <v>-1.5110987414819479</v>
      </c>
      <c r="O3183" s="21">
        <v>0.52328312530593535</v>
      </c>
      <c r="P3183" s="21">
        <v>1.3743197972264427E-2</v>
      </c>
      <c r="Q3183" s="21">
        <v>-6.3068278597698535E-2</v>
      </c>
      <c r="R3183" s="21">
        <v>-1.0276875520958371E-2</v>
      </c>
      <c r="S3183" s="21">
        <v>0.33333333333333365</v>
      </c>
      <c r="T3183" s="21">
        <v>0.32389865207935897</v>
      </c>
      <c r="U3183" s="21">
        <v>0.14773717079507551</v>
      </c>
      <c r="V3183" s="21">
        <v>-2.5654278482762936E-2</v>
      </c>
      <c r="W3183" s="21">
        <v>34.194792591964102</v>
      </c>
      <c r="X3183" s="21">
        <v>1.1603752535165401</v>
      </c>
      <c r="Y3183" s="21">
        <v>-1.0000000000000009</v>
      </c>
      <c r="Z3183" s="21">
        <v>-1.0000000000000009</v>
      </c>
      <c r="AA3183" s="21">
        <v>25.609784593482779</v>
      </c>
      <c r="AB3183" s="21">
        <v>9.2299381759412116E-2</v>
      </c>
      <c r="AC3183" s="21">
        <v>-0.12880851269213137</v>
      </c>
      <c r="AD3183" s="21">
        <v>-0.13498549152648753</v>
      </c>
      <c r="AE3183" s="21">
        <v>-8.574731122960344</v>
      </c>
      <c r="AF3183" s="21">
        <v>-1.0000000000000009</v>
      </c>
      <c r="AG3183" s="21">
        <v>-1.0000000000000009</v>
      </c>
      <c r="AH3183" s="21">
        <v>-1.0000000000000009</v>
      </c>
      <c r="AI3183" s="21">
        <v>0</v>
      </c>
      <c r="AJ3183" s="21">
        <v>-2.5654278482762936E-2</v>
      </c>
      <c r="AK3183" s="21">
        <v>-0.12958560345753542</v>
      </c>
      <c r="AL3183" s="21">
        <v>3.99115353085828E-3</v>
      </c>
      <c r="AM3183" s="21">
        <v>3.40526955744334E-3</v>
      </c>
      <c r="AN3183" s="21">
        <v>2.5291794159220726E-2</v>
      </c>
      <c r="AO3183" s="21">
        <v>-0.56279627835159307</v>
      </c>
      <c r="AP3183" s="21">
        <v>0.65225062163480896</v>
      </c>
      <c r="AQ3183" s="21">
        <v>29.661496367518268</v>
      </c>
      <c r="AR3183" s="21">
        <v>0.77931487772500518</v>
      </c>
      <c r="AS3183" s="21">
        <v>1.0848203164424424</v>
      </c>
      <c r="AT3183" s="21">
        <v>-1.0000000000000009</v>
      </c>
      <c r="AU3183" s="21">
        <v>-1.0000000000000009</v>
      </c>
      <c r="AV3183" s="21">
        <v>-1.712987858141319E-2</v>
      </c>
      <c r="AW3183" s="21">
        <v>26.785318340423554</v>
      </c>
      <c r="AX3183" s="21">
        <v>24.219890492147272</v>
      </c>
      <c r="AY3183" s="21">
        <v>-5.0252848858495184E-3</v>
      </c>
      <c r="AZ3183" s="21">
        <v>-49.562533107586454</v>
      </c>
      <c r="BA3183" s="26">
        <v>1326.6877967639382</v>
      </c>
      <c r="CU3183" t="e">
        <v>#N/A</v>
      </c>
      <c r="CV3183" t="e">
        <v>#N/A</v>
      </c>
    </row>
    <row r="3184" spans="1:100" x14ac:dyDescent="0.25">
      <c r="A3184">
        <v>6581</v>
      </c>
      <c r="B3184" t="s">
        <v>3416</v>
      </c>
      <c r="C3184" s="26">
        <v>3</v>
      </c>
      <c r="D3184" s="21">
        <v>3.5765434531710176</v>
      </c>
      <c r="E3184" s="21">
        <v>-5.4770885524193236E-2</v>
      </c>
      <c r="F3184" s="21">
        <v>2.1412294191853337E-3</v>
      </c>
      <c r="G3184" s="21">
        <v>1.023444558215534E-2</v>
      </c>
      <c r="H3184" s="21">
        <v>6.8242699510047397E-2</v>
      </c>
      <c r="I3184" s="21">
        <v>0</v>
      </c>
      <c r="J3184" s="21">
        <v>4.0945619706028449</v>
      </c>
      <c r="K3184" s="21">
        <v>6.8242699510047397E-2</v>
      </c>
      <c r="L3184" s="21">
        <v>-1.0000000000000009</v>
      </c>
      <c r="M3184" s="21">
        <v>-1.0000000000000009</v>
      </c>
      <c r="N3184" s="21">
        <v>1.3648539902009482</v>
      </c>
      <c r="O3184" s="21">
        <v>7.681339869356016</v>
      </c>
      <c r="P3184" s="21">
        <v>-0.62648305549466687</v>
      </c>
      <c r="Q3184" s="21">
        <v>7.4542421521058916E-2</v>
      </c>
      <c r="R3184" s="21">
        <v>-1.8862366458809905E-2</v>
      </c>
      <c r="S3184" s="21">
        <v>0.33333333333333331</v>
      </c>
      <c r="T3184" s="21">
        <v>0.31474093993593572</v>
      </c>
      <c r="U3184" s="21">
        <v>-8.5498202694717446E-2</v>
      </c>
      <c r="V3184" s="21">
        <v>0</v>
      </c>
      <c r="W3184" s="21">
        <v>19.77333484258018</v>
      </c>
      <c r="X3184" s="21">
        <v>0.20742079439982561</v>
      </c>
      <c r="Y3184" s="21">
        <v>-1.0000000000000009</v>
      </c>
      <c r="Z3184" s="21">
        <v>-1.0000000000000009</v>
      </c>
      <c r="AA3184" s="21">
        <v>29.455115144941008</v>
      </c>
      <c r="AB3184" s="21">
        <v>4.6542090913993042E-2</v>
      </c>
      <c r="AC3184" s="21">
        <v>-8.1041740687545175E-2</v>
      </c>
      <c r="AD3184" s="21">
        <v>0.2285125031499449</v>
      </c>
      <c r="AE3184" s="21">
        <v>9.7006426688196417</v>
      </c>
      <c r="AF3184" s="21">
        <v>-1.0000000000000009</v>
      </c>
      <c r="AG3184" s="21">
        <v>-1.0000000000000009</v>
      </c>
      <c r="AH3184" s="21">
        <v>-1.0000000000000009</v>
      </c>
      <c r="AI3184" s="21">
        <v>0</v>
      </c>
      <c r="AJ3184" s="21">
        <v>0</v>
      </c>
      <c r="AK3184" s="21">
        <v>6.0812600253342466E-2</v>
      </c>
      <c r="AL3184" s="21">
        <v>0.14538314652256934</v>
      </c>
      <c r="AM3184" s="21">
        <v>-0.15135492509008475</v>
      </c>
      <c r="AN3184" s="21">
        <v>0.28998582825980995</v>
      </c>
      <c r="AO3184" s="21">
        <v>-3.4798101259854057</v>
      </c>
      <c r="AP3184" s="21">
        <v>7.9765614391080932</v>
      </c>
      <c r="AQ3184" s="21">
        <v>23.867896813183027</v>
      </c>
      <c r="AR3184" s="21">
        <v>0.56257607057455183</v>
      </c>
      <c r="AS3184" s="21">
        <v>0.27566349390987299</v>
      </c>
      <c r="AT3184" s="21">
        <v>-1.0000000000000009</v>
      </c>
      <c r="AU3184" s="21">
        <v>-1.0000000000000009</v>
      </c>
      <c r="AV3184" s="21">
        <v>-8.6279208766545362E-3</v>
      </c>
      <c r="AW3184" s="21">
        <v>45.113016453405059</v>
      </c>
      <c r="AX3184" s="21">
        <v>45.113016453405059</v>
      </c>
      <c r="AY3184" s="21">
        <v>1.1510014182460927E-2</v>
      </c>
      <c r="AZ3184" s="21">
        <v>-21.95549261306358</v>
      </c>
      <c r="BA3184" s="26">
        <v>1350.2815000414444</v>
      </c>
    </row>
    <row r="3185" spans="1:100" x14ac:dyDescent="0.25">
      <c r="A3185">
        <v>6582</v>
      </c>
      <c r="B3185" t="s">
        <v>3417</v>
      </c>
      <c r="C3185" s="26">
        <v>3</v>
      </c>
      <c r="D3185" s="21">
        <v>4.8503529685313698</v>
      </c>
      <c r="E3185" s="21">
        <v>-1.2731925738098645E-2</v>
      </c>
      <c r="F3185" s="21">
        <v>8.6607413989636034E-2</v>
      </c>
      <c r="G3185" s="21">
        <v>8.6607413989636034E-2</v>
      </c>
      <c r="H3185" s="21">
        <v>0.28232720047961785</v>
      </c>
      <c r="I3185" s="21">
        <v>0</v>
      </c>
      <c r="J3185" s="21">
        <v>16.939632028777066</v>
      </c>
      <c r="K3185" s="21">
        <v>0.28232720047961785</v>
      </c>
      <c r="L3185" s="21">
        <v>-1.0000000000000018</v>
      </c>
      <c r="M3185" s="21">
        <v>-1.0000000000000018</v>
      </c>
      <c r="N3185" s="21">
        <v>5.6465440095923585</v>
      </c>
      <c r="O3185" s="21">
        <v>21.876592411298081</v>
      </c>
      <c r="P3185" s="21">
        <v>-8.9997786258701945E-2</v>
      </c>
      <c r="Q3185" s="21">
        <v>-0.3124711250440988</v>
      </c>
      <c r="R3185" s="21">
        <v>-0.16843398335038035</v>
      </c>
      <c r="S3185" s="21">
        <v>0.33333333333333387</v>
      </c>
      <c r="T3185" s="21">
        <v>0.35242732572364638</v>
      </c>
      <c r="U3185" s="21">
        <v>0.30957567446735229</v>
      </c>
      <c r="V3185" s="21">
        <v>7.4382956516452201E-2</v>
      </c>
      <c r="W3185" s="21">
        <v>31.495683582446706</v>
      </c>
      <c r="X3185" s="21">
        <v>2.1142161478807955</v>
      </c>
      <c r="Y3185" s="21">
        <v>-1.0000000000000018</v>
      </c>
      <c r="Z3185" s="21">
        <v>-1.0000000000000018</v>
      </c>
      <c r="AA3185" s="21">
        <v>43.680251265703831</v>
      </c>
      <c r="AB3185" s="21">
        <v>5.4753638786557896E-2</v>
      </c>
      <c r="AC3185" s="21">
        <v>0.17592683630650013</v>
      </c>
      <c r="AD3185" s="21">
        <v>1.6379558239092554E-2</v>
      </c>
      <c r="AE3185" s="21">
        <v>12.353001666607526</v>
      </c>
      <c r="AF3185" s="21">
        <v>-1.0000000000000018</v>
      </c>
      <c r="AG3185" s="21">
        <v>-1.0000000000000018</v>
      </c>
      <c r="AH3185" s="21">
        <v>-1.0000000000000018</v>
      </c>
      <c r="AI3185" s="21">
        <v>0</v>
      </c>
      <c r="AJ3185" s="21">
        <v>7.4382956516452201E-2</v>
      </c>
      <c r="AK3185" s="21">
        <v>0.40108334215537117</v>
      </c>
      <c r="AL3185" s="21">
        <v>-0.11747850232287067</v>
      </c>
      <c r="AM3185" s="21">
        <v>0.13368735169315049</v>
      </c>
      <c r="AN3185" s="21">
        <v>0.14608932746581021</v>
      </c>
      <c r="AO3185" s="21">
        <v>5.3476005031056184</v>
      </c>
      <c r="AP3185" s="21">
        <v>3.0648406750309016</v>
      </c>
      <c r="AQ3185" s="21">
        <v>48.435315611223778</v>
      </c>
      <c r="AR3185" s="21">
        <v>1.0697192900407853</v>
      </c>
      <c r="AS3185" s="21">
        <v>2.3965433483604133</v>
      </c>
      <c r="AT3185" s="21">
        <v>-1.0000000000000018</v>
      </c>
      <c r="AU3185" s="21">
        <v>-1.0000000000000018</v>
      </c>
      <c r="AV3185" s="21">
        <v>-8.1826569360744283E-2</v>
      </c>
      <c r="AW3185" s="21">
        <v>68.621684352032815</v>
      </c>
      <c r="AX3185" s="21">
        <v>76.059980003678021</v>
      </c>
      <c r="AY3185" s="21">
        <v>9.0680363234100086E-2</v>
      </c>
      <c r="AZ3185" s="21">
        <v>4.6894147097549546</v>
      </c>
      <c r="BA3185" s="26">
        <v>1371.5046810208987</v>
      </c>
    </row>
    <row r="3186" spans="1:100" x14ac:dyDescent="0.25">
      <c r="A3186">
        <v>6583</v>
      </c>
      <c r="B3186" t="s">
        <v>3418</v>
      </c>
      <c r="C3186" s="26">
        <v>3</v>
      </c>
      <c r="D3186" s="21">
        <v>4.3164425555940085</v>
      </c>
      <c r="E3186" s="21">
        <v>-6.8906737060571441E-3</v>
      </c>
      <c r="F3186" s="21">
        <v>8.2537512935487264E-2</v>
      </c>
      <c r="G3186" s="21">
        <v>8.2537512935487264E-2</v>
      </c>
      <c r="H3186" s="21">
        <v>0.13452658174189192</v>
      </c>
      <c r="I3186" s="21">
        <v>0</v>
      </c>
      <c r="J3186" s="21">
        <v>8.0715949045135158</v>
      </c>
      <c r="K3186" s="21">
        <v>0.13452658174189192</v>
      </c>
      <c r="L3186" s="21">
        <v>-0.99999999999999911</v>
      </c>
      <c r="M3186" s="21">
        <v>-0.99999999999999911</v>
      </c>
      <c r="N3186" s="21">
        <v>2.6905316348378374</v>
      </c>
      <c r="O3186" s="21">
        <v>12.470574973043011</v>
      </c>
      <c r="P3186" s="21">
        <v>-1.1793283427188637</v>
      </c>
      <c r="Q3186" s="21">
        <v>-0.17273420877905135</v>
      </c>
      <c r="R3186" s="21">
        <v>-0.1598351013645726</v>
      </c>
      <c r="S3186" s="21">
        <v>0.33829552205336727</v>
      </c>
      <c r="T3186" s="21">
        <v>0.26281179976716196</v>
      </c>
      <c r="U3186" s="21">
        <v>0.19524125839452403</v>
      </c>
      <c r="V3186" s="21">
        <v>0</v>
      </c>
      <c r="W3186" s="21">
        <v>26.472879938926486</v>
      </c>
      <c r="X3186" s="21">
        <v>1.171287671785266</v>
      </c>
      <c r="Y3186" s="21">
        <v>-0.99999999999999911</v>
      </c>
      <c r="Z3186" s="21">
        <v>-0.99999999999999911</v>
      </c>
      <c r="AA3186" s="21">
        <v>17.692800545943982</v>
      </c>
      <c r="AB3186" s="21">
        <v>-9.8475480616615679E-2</v>
      </c>
      <c r="AC3186" s="21">
        <v>-8.3794272915780316E-2</v>
      </c>
      <c r="AD3186" s="21">
        <v>9.8648677000377494E-3</v>
      </c>
      <c r="AE3186" s="21">
        <v>-8.6202442916179098</v>
      </c>
      <c r="AF3186" s="21">
        <v>-0.99999999999999911</v>
      </c>
      <c r="AG3186" s="21">
        <v>-0.99999999999999911</v>
      </c>
      <c r="AH3186" s="21">
        <v>-0.99999999999999911</v>
      </c>
      <c r="AI3186" s="21">
        <v>0</v>
      </c>
      <c r="AJ3186" s="21">
        <v>0</v>
      </c>
      <c r="AK3186" s="21">
        <v>0.17202504812186473</v>
      </c>
      <c r="AL3186" s="21">
        <v>0.11637074855504162</v>
      </c>
      <c r="AM3186" s="21">
        <v>-6.7575864451697124E-2</v>
      </c>
      <c r="AN3186" s="21">
        <v>-0.17915466050451254</v>
      </c>
      <c r="AO3186" s="21">
        <v>-0.82927137068310386</v>
      </c>
      <c r="AP3186" s="21">
        <v>-3.8970127698376049</v>
      </c>
      <c r="AQ3186" s="21">
        <v>34.544474843439964</v>
      </c>
      <c r="AR3186" s="21">
        <v>0.79634858021505317</v>
      </c>
      <c r="AS3186" s="21">
        <v>1.3058142535271577</v>
      </c>
      <c r="AT3186" s="21">
        <v>-0.99999999999999911</v>
      </c>
      <c r="AU3186" s="21">
        <v>-0.99999999999999911</v>
      </c>
      <c r="AV3186" s="21">
        <v>-7.7297588429085379E-2</v>
      </c>
      <c r="AW3186" s="21">
        <v>26.266362749149387</v>
      </c>
      <c r="AX3186" s="21">
        <v>26.266362749149387</v>
      </c>
      <c r="AY3186" s="21">
        <v>-3.0848736550999983E-2</v>
      </c>
      <c r="AZ3186" s="21">
        <v>-57.094839833892635</v>
      </c>
      <c r="BA3186" s="26">
        <v>1267.4507937129008</v>
      </c>
      <c r="CU3186" t="e">
        <v>#N/A</v>
      </c>
      <c r="CV3186" t="e">
        <v>#N/A</v>
      </c>
    </row>
    <row r="3187" spans="1:100" x14ac:dyDescent="0.25">
      <c r="A3187">
        <v>6584</v>
      </c>
      <c r="B3187" t="s">
        <v>3419</v>
      </c>
      <c r="C3187" s="26">
        <v>3</v>
      </c>
      <c r="D3187" s="21">
        <v>5.9697200567436948</v>
      </c>
      <c r="E3187" s="21">
        <v>6.2924775857103477E-3</v>
      </c>
      <c r="F3187" s="21">
        <v>-2.7596545003293709E-2</v>
      </c>
      <c r="G3187" s="21">
        <v>-2.7596545003293709E-2</v>
      </c>
      <c r="H3187" s="21">
        <v>1.5087948054273888E-4</v>
      </c>
      <c r="I3187" s="21">
        <v>0</v>
      </c>
      <c r="J3187" s="21">
        <v>9.0527688325630074E-3</v>
      </c>
      <c r="K3187" s="21">
        <v>1.5087948054273888E-4</v>
      </c>
      <c r="L3187" s="21">
        <v>-1</v>
      </c>
      <c r="M3187" s="21">
        <v>-1</v>
      </c>
      <c r="N3187" s="21">
        <v>3.0175896108546874E-3</v>
      </c>
      <c r="O3187" s="21">
        <v>5.9511762805729571</v>
      </c>
      <c r="P3187" s="21">
        <v>5.4722402698647393E-2</v>
      </c>
      <c r="Q3187" s="21">
        <v>5.2448676116255408E-2</v>
      </c>
      <c r="R3187" s="21">
        <v>1.1999465914707916E-2</v>
      </c>
      <c r="S3187" s="21">
        <v>0.33333333333333337</v>
      </c>
      <c r="T3187" s="21">
        <v>0.37774518136798918</v>
      </c>
      <c r="U3187" s="21">
        <v>0.26196631976882806</v>
      </c>
      <c r="V3187" s="21">
        <v>-1.0749957854698722E-2</v>
      </c>
      <c r="W3187" s="21">
        <v>38.485759885396362</v>
      </c>
      <c r="X3187" s="21">
        <v>1.7387050152025556</v>
      </c>
      <c r="Y3187" s="21">
        <v>-1</v>
      </c>
      <c r="Z3187" s="21">
        <v>-1</v>
      </c>
      <c r="AA3187" s="21">
        <v>61.26603655505977</v>
      </c>
      <c r="AB3187" s="21">
        <v>0.30058886846266003</v>
      </c>
      <c r="AC3187" s="21">
        <v>8.536625387623599E-3</v>
      </c>
      <c r="AD3187" s="21">
        <v>0.146240050224691</v>
      </c>
      <c r="AE3187" s="21">
        <v>22.768277203748735</v>
      </c>
      <c r="AF3187" s="21">
        <v>-1</v>
      </c>
      <c r="AG3187" s="21">
        <v>-1</v>
      </c>
      <c r="AH3187" s="21">
        <v>-1</v>
      </c>
      <c r="AI3187" s="21">
        <v>0</v>
      </c>
      <c r="AJ3187" s="21">
        <v>-1.0749957854698722E-2</v>
      </c>
      <c r="AK3187" s="21">
        <v>6.8084580407464887E-2</v>
      </c>
      <c r="AL3187" s="21">
        <v>0.16766662428977239</v>
      </c>
      <c r="AM3187" s="21">
        <v>-0.18656812184876012</v>
      </c>
      <c r="AN3187" s="21">
        <v>-0.24057336578430824</v>
      </c>
      <c r="AO3187" s="21">
        <v>-4.3237801441816792</v>
      </c>
      <c r="AP3187" s="21">
        <v>-5.176001023158844</v>
      </c>
      <c r="AQ3187" s="21">
        <v>38.494812654228923</v>
      </c>
      <c r="AR3187" s="21">
        <v>0.96229487661545199</v>
      </c>
      <c r="AS3187" s="21">
        <v>1.7388558946830976</v>
      </c>
      <c r="AT3187" s="21">
        <v>-1</v>
      </c>
      <c r="AU3187" s="21">
        <v>-1</v>
      </c>
      <c r="AV3187" s="21">
        <v>-1.5597079088585788E-2</v>
      </c>
      <c r="AW3187" s="21">
        <v>62.041211812473897</v>
      </c>
      <c r="AX3187" s="21">
        <v>60.966216027004016</v>
      </c>
      <c r="AY3187" s="21">
        <v>0.20888547847040526</v>
      </c>
      <c r="AZ3187" s="21">
        <v>21.948922197313028</v>
      </c>
      <c r="BA3187" s="26">
        <v>1429.8227525134728</v>
      </c>
      <c r="CU3187" t="e">
        <v>#N/A</v>
      </c>
      <c r="CV3187" t="e">
        <v>#N/A</v>
      </c>
    </row>
    <row r="3188" spans="1:100" x14ac:dyDescent="0.25">
      <c r="A3188">
        <v>6585</v>
      </c>
      <c r="B3188" t="s">
        <v>3420</v>
      </c>
      <c r="C3188" s="26">
        <v>3</v>
      </c>
      <c r="D3188" s="21">
        <v>2.2043965261367386</v>
      </c>
      <c r="E3188" s="21">
        <v>-4.2762653597243111E-4</v>
      </c>
      <c r="F3188" s="21">
        <v>0.5326983805705886</v>
      </c>
      <c r="G3188" s="21">
        <v>0.5326983805705886</v>
      </c>
      <c r="H3188" s="21">
        <v>-5.7698523544845955E-2</v>
      </c>
      <c r="I3188" s="21">
        <v>0</v>
      </c>
      <c r="J3188" s="21">
        <v>-3.4619114126907613</v>
      </c>
      <c r="K3188" s="21">
        <v>-5.7698523544845955E-2</v>
      </c>
      <c r="L3188" s="21">
        <v>-0.99999999999999944</v>
      </c>
      <c r="M3188" s="21">
        <v>-0.99999999999999944</v>
      </c>
      <c r="N3188" s="21">
        <v>-1.1539704708969196</v>
      </c>
      <c r="O3188" s="21">
        <v>-0.72481650598343073</v>
      </c>
      <c r="P3188" s="21">
        <v>-1.592666815076565</v>
      </c>
      <c r="Q3188" s="21">
        <v>-0.40198914545732534</v>
      </c>
      <c r="R3188" s="21">
        <v>-0.36304534809857508</v>
      </c>
      <c r="S3188" s="21">
        <v>0.33333333333333304</v>
      </c>
      <c r="T3188" s="21">
        <v>0.30726799495229301</v>
      </c>
      <c r="U3188" s="21">
        <v>-8.8457919365934577E-3</v>
      </c>
      <c r="V3188" s="21">
        <v>0</v>
      </c>
      <c r="W3188" s="21">
        <v>27.578162395755129</v>
      </c>
      <c r="X3188" s="21">
        <v>0.63685134570305857</v>
      </c>
      <c r="Y3188" s="21">
        <v>-0.99999999999999944</v>
      </c>
      <c r="Z3188" s="21">
        <v>-0.99999999999999944</v>
      </c>
      <c r="AA3188" s="21">
        <v>24.887036153174119</v>
      </c>
      <c r="AB3188" s="21">
        <v>-0.14926787273354</v>
      </c>
      <c r="AC3188" s="21">
        <v>-0.13042888415739157</v>
      </c>
      <c r="AD3188" s="21">
        <v>0.23313513900128238</v>
      </c>
      <c r="AE3188" s="21">
        <v>-2.328080894482452</v>
      </c>
      <c r="AF3188" s="21">
        <v>-0.99999999999999944</v>
      </c>
      <c r="AG3188" s="21">
        <v>-0.99999999999999944</v>
      </c>
      <c r="AH3188" s="21">
        <v>-0.99999999999999944</v>
      </c>
      <c r="AI3188" s="21">
        <v>0</v>
      </c>
      <c r="AJ3188" s="21">
        <v>0</v>
      </c>
      <c r="AK3188" s="21">
        <v>0.32872152948846156</v>
      </c>
      <c r="AL3188" s="21">
        <v>0.38180456872967028</v>
      </c>
      <c r="AM3188" s="21">
        <v>-1.5545194096461542E-2</v>
      </c>
      <c r="AN3188" s="21">
        <v>0.1952268489338955</v>
      </c>
      <c r="AO3188" s="21">
        <v>1.2549777950307686</v>
      </c>
      <c r="AP3188" s="21">
        <v>6.7896940669957395</v>
      </c>
      <c r="AQ3188" s="21">
        <v>24.116250983064379</v>
      </c>
      <c r="AR3188" s="21">
        <v>0.63175553634903303</v>
      </c>
      <c r="AS3188" s="21">
        <v>0.57915282215821251</v>
      </c>
      <c r="AT3188" s="21">
        <v>-0.99999999999999944</v>
      </c>
      <c r="AU3188" s="21">
        <v>-0.99999999999999944</v>
      </c>
      <c r="AV3188" s="21">
        <v>0.16965303247201355</v>
      </c>
      <c r="AW3188" s="21">
        <v>30.951913714186436</v>
      </c>
      <c r="AX3188" s="21">
        <v>30.951913714186436</v>
      </c>
      <c r="AY3188" s="21">
        <v>-0.19136829248439272</v>
      </c>
      <c r="AZ3188" s="21">
        <v>-45.992080724628707</v>
      </c>
      <c r="BA3188" s="26">
        <v>1327.9381439042647</v>
      </c>
    </row>
    <row r="3189" spans="1:100" x14ac:dyDescent="0.25">
      <c r="A3189">
        <v>6586</v>
      </c>
      <c r="B3189" t="s">
        <v>3421</v>
      </c>
      <c r="C3189" s="26">
        <v>3</v>
      </c>
      <c r="D3189" s="21">
        <v>0.93759203575303307</v>
      </c>
      <c r="E3189" s="21">
        <v>1.1936338291411074E-2</v>
      </c>
      <c r="F3189" s="21">
        <v>-0.1941427132575641</v>
      </c>
      <c r="G3189" s="21">
        <v>-0.1941427132575641</v>
      </c>
      <c r="H3189" s="21">
        <v>5.2208803085237183E-2</v>
      </c>
      <c r="I3189" s="21">
        <v>0</v>
      </c>
      <c r="J3189" s="21">
        <v>3.1325281851142321</v>
      </c>
      <c r="K3189" s="21">
        <v>5.2208803085237183E-2</v>
      </c>
      <c r="L3189" s="21">
        <v>-1.0000000000000004</v>
      </c>
      <c r="M3189" s="21">
        <v>-1.0000000000000004</v>
      </c>
      <c r="N3189" s="21">
        <v>1.0441760617047426</v>
      </c>
      <c r="O3189" s="21">
        <v>3.8759775076096941</v>
      </c>
      <c r="P3189" s="21">
        <v>-0.41566471318425224</v>
      </c>
      <c r="Q3189" s="21">
        <v>-0.30134175704442179</v>
      </c>
      <c r="R3189" s="21">
        <v>-0.15019471037986251</v>
      </c>
      <c r="S3189" s="21">
        <v>0.2288790350044452</v>
      </c>
      <c r="T3189" s="21">
        <v>0.10828360302018122</v>
      </c>
      <c r="U3189" s="21">
        <v>6.1864037968139884E-2</v>
      </c>
      <c r="V3189" s="21">
        <v>0</v>
      </c>
      <c r="W3189" s="21">
        <v>13.87271491630117</v>
      </c>
      <c r="X3189" s="21">
        <v>0.43469758803343933</v>
      </c>
      <c r="Y3189" s="21">
        <v>-1.0000000000000004</v>
      </c>
      <c r="Z3189" s="21">
        <v>-1.0000000000000004</v>
      </c>
      <c r="AA3189" s="21">
        <v>1.8954107108054665</v>
      </c>
      <c r="AB3189" s="21">
        <v>-9.9278557716142662E-2</v>
      </c>
      <c r="AC3189" s="21">
        <v>1.5102920571376022E-2</v>
      </c>
      <c r="AD3189" s="21">
        <v>-0.15236655275755043</v>
      </c>
      <c r="AE3189" s="21">
        <v>-11.827109495115845</v>
      </c>
      <c r="AF3189" s="21">
        <v>-1.0000000000000004</v>
      </c>
      <c r="AG3189" s="21">
        <v>-1.0000000000000004</v>
      </c>
      <c r="AH3189" s="21">
        <v>-1.0000000000000004</v>
      </c>
      <c r="AI3189" s="21">
        <v>0</v>
      </c>
      <c r="AJ3189" s="21">
        <v>0</v>
      </c>
      <c r="AK3189" s="21">
        <v>0.16196879290616437</v>
      </c>
      <c r="AL3189" s="21">
        <v>8.5561778908038816E-2</v>
      </c>
      <c r="AM3189" s="21">
        <v>0.52498121251561614</v>
      </c>
      <c r="AN3189" s="21">
        <v>0.74444180509812241</v>
      </c>
      <c r="AO3189" s="21">
        <v>13.934374277421224</v>
      </c>
      <c r="AP3189" s="21">
        <v>19.038854021993249</v>
      </c>
      <c r="AQ3189" s="21">
        <v>17.005243101415406</v>
      </c>
      <c r="AR3189" s="21">
        <v>0.39902667599276642</v>
      </c>
      <c r="AS3189" s="21">
        <v>0.48690639111867656</v>
      </c>
      <c r="AT3189" s="21">
        <v>-1.0000000000000004</v>
      </c>
      <c r="AU3189" s="21">
        <v>-1.0000000000000004</v>
      </c>
      <c r="AV3189" s="21">
        <v>-0.34433742363742664</v>
      </c>
      <c r="AW3189" s="21">
        <v>24.810242240408407</v>
      </c>
      <c r="AX3189" s="21">
        <v>24.810242240408407</v>
      </c>
      <c r="AY3189" s="21">
        <v>-0.16458667354513418</v>
      </c>
      <c r="AZ3189" s="21">
        <v>-73.283000740567175</v>
      </c>
      <c r="BA3189" s="26">
        <v>1310.0354364869409</v>
      </c>
    </row>
    <row r="3190" spans="1:100" x14ac:dyDescent="0.25">
      <c r="A3190">
        <v>6588</v>
      </c>
      <c r="B3190" t="s">
        <v>3422</v>
      </c>
      <c r="C3190" s="26">
        <v>3</v>
      </c>
      <c r="D3190" s="21">
        <v>4.1588626882110917</v>
      </c>
      <c r="E3190" s="21">
        <v>0</v>
      </c>
      <c r="F3190" s="21">
        <v>1.6448810059644832E-3</v>
      </c>
      <c r="G3190" s="21">
        <v>1.6448810059644832E-3</v>
      </c>
      <c r="H3190" s="21">
        <v>-7.0380304423364959E-2</v>
      </c>
      <c r="I3190" s="21">
        <v>0</v>
      </c>
      <c r="J3190" s="21">
        <v>-4.2228182654018971</v>
      </c>
      <c r="K3190" s="21">
        <v>-7.0380304423364959E-2</v>
      </c>
      <c r="L3190" s="21">
        <v>-0.99999999999999944</v>
      </c>
      <c r="M3190" s="21">
        <v>-0.99999999999999944</v>
      </c>
      <c r="N3190" s="21">
        <v>-1.4076060884672985</v>
      </c>
      <c r="O3190" s="21">
        <v>-6.2310696184841419E-2</v>
      </c>
      <c r="P3190" s="21">
        <v>0.22189930758528759</v>
      </c>
      <c r="Q3190" s="21">
        <v>-0.29718309467788329</v>
      </c>
      <c r="R3190" s="21">
        <v>-7.6682139287856735E-2</v>
      </c>
      <c r="S3190" s="21">
        <v>0.33333333333333298</v>
      </c>
      <c r="T3190" s="21">
        <v>0.33771948421328513</v>
      </c>
      <c r="U3190" s="21">
        <v>0.28026032061864659</v>
      </c>
      <c r="V3190" s="21">
        <v>-4.5841598385559955E-3</v>
      </c>
      <c r="W3190" s="21">
        <v>40.684371310002945</v>
      </c>
      <c r="X3190" s="21">
        <v>1.8393555962931856</v>
      </c>
      <c r="Y3190" s="21">
        <v>-0.99999999999999944</v>
      </c>
      <c r="Z3190" s="21">
        <v>-0.99999999999999944</v>
      </c>
      <c r="AA3190" s="21">
        <v>36.679389380776371</v>
      </c>
      <c r="AB3190" s="21">
        <v>-0.17982509854840795</v>
      </c>
      <c r="AC3190" s="21">
        <v>0.10875315006822592</v>
      </c>
      <c r="AD3190" s="21">
        <v>-7.4940473185935216E-3</v>
      </c>
      <c r="AE3190" s="21">
        <v>-3.9282997899387744</v>
      </c>
      <c r="AF3190" s="21">
        <v>-0.99999999999999944</v>
      </c>
      <c r="AG3190" s="21">
        <v>-0.99999999999999944</v>
      </c>
      <c r="AH3190" s="21">
        <v>-0.99999999999999944</v>
      </c>
      <c r="AI3190" s="21">
        <v>0</v>
      </c>
      <c r="AJ3190" s="21">
        <v>-4.5841598385559955E-3</v>
      </c>
      <c r="AK3190" s="21">
        <v>0.19730354560752586</v>
      </c>
      <c r="AL3190" s="21">
        <v>-1.7373986082405177E-2</v>
      </c>
      <c r="AM3190" s="21">
        <v>0.30252693485757315</v>
      </c>
      <c r="AN3190" s="21">
        <v>-3.3356940014585494E-2</v>
      </c>
      <c r="AO3190" s="21">
        <v>8.5496910994769593</v>
      </c>
      <c r="AP3190" s="21">
        <v>-0.92079343077666331</v>
      </c>
      <c r="AQ3190" s="21">
        <v>36.461553044601075</v>
      </c>
      <c r="AR3190" s="21">
        <v>0.94672897832670899</v>
      </c>
      <c r="AS3190" s="21">
        <v>1.7689752918698214</v>
      </c>
      <c r="AT3190" s="21">
        <v>-0.99999999999999944</v>
      </c>
      <c r="AU3190" s="21">
        <v>-0.99999999999999944</v>
      </c>
      <c r="AV3190" s="21">
        <v>-7.5037258281892255E-2</v>
      </c>
      <c r="AW3190" s="21">
        <v>35.696285253814821</v>
      </c>
      <c r="AX3190" s="21">
        <v>35.237869269959234</v>
      </c>
      <c r="AY3190" s="21">
        <v>0.10980146803996826</v>
      </c>
      <c r="AZ3190" s="21">
        <v>-33.426438793176885</v>
      </c>
      <c r="BA3190" s="26">
        <v>1320.485210370231</v>
      </c>
    </row>
    <row r="3191" spans="1:100" x14ac:dyDescent="0.25">
      <c r="A3191">
        <v>6589</v>
      </c>
      <c r="B3191" t="s">
        <v>3423</v>
      </c>
      <c r="C3191" s="26">
        <v>3</v>
      </c>
      <c r="D3191" s="21">
        <v>4.5449890583727299</v>
      </c>
      <c r="E3191" s="21">
        <v>0</v>
      </c>
      <c r="F3191" s="21">
        <v>9.4156983892539139E-3</v>
      </c>
      <c r="G3191" s="21">
        <v>9.4156983892539139E-3</v>
      </c>
      <c r="H3191" s="21">
        <v>0.17748795951531826</v>
      </c>
      <c r="I3191" s="21">
        <v>0</v>
      </c>
      <c r="J3191" s="21">
        <v>10.6492775709191</v>
      </c>
      <c r="K3191" s="21">
        <v>0.17748795951531826</v>
      </c>
      <c r="L3191" s="21">
        <v>-0.99999999999999978</v>
      </c>
      <c r="M3191" s="21">
        <v>-0.99999999999999978</v>
      </c>
      <c r="N3191" s="21">
        <v>3.5497591903063661</v>
      </c>
      <c r="O3191" s="21">
        <v>15.203682327681092</v>
      </c>
      <c r="P3191" s="21">
        <v>-0.20595588221992273</v>
      </c>
      <c r="Q3191" s="21">
        <v>0.13386314486229209</v>
      </c>
      <c r="R3191" s="21">
        <v>1.6783418915430046E-2</v>
      </c>
      <c r="S3191" s="21">
        <v>0.33333333333333326</v>
      </c>
      <c r="T3191" s="21">
        <v>0.34306062049856284</v>
      </c>
      <c r="U3191" s="21">
        <v>0.38668351250676342</v>
      </c>
      <c r="V3191" s="21">
        <v>-1.8006681020322837E-3</v>
      </c>
      <c r="W3191" s="21">
        <v>35.35155354885238</v>
      </c>
      <c r="X3191" s="21">
        <v>2.0445633228966673</v>
      </c>
      <c r="Y3191" s="21">
        <v>-0.99999999999999978</v>
      </c>
      <c r="Z3191" s="21">
        <v>-0.99999999999999978</v>
      </c>
      <c r="AA3191" s="21">
        <v>22.216293288587067</v>
      </c>
      <c r="AB3191" s="21">
        <v>-0.14479687663840193</v>
      </c>
      <c r="AC3191" s="21">
        <v>-2.6146667855395107E-2</v>
      </c>
      <c r="AD3191" s="21">
        <v>-9.2097329089817284E-2</v>
      </c>
      <c r="AE3191" s="21">
        <v>-13.152043679180716</v>
      </c>
      <c r="AF3191" s="21">
        <v>-0.99999999999999978</v>
      </c>
      <c r="AG3191" s="21">
        <v>-0.99999999999999978</v>
      </c>
      <c r="AH3191" s="21">
        <v>-0.99999999999999978</v>
      </c>
      <c r="AI3191" s="21">
        <v>0</v>
      </c>
      <c r="AJ3191" s="21">
        <v>-1.8006681020322837E-3</v>
      </c>
      <c r="AK3191" s="21">
        <v>0.30154220601504261</v>
      </c>
      <c r="AL3191" s="21">
        <v>0.20244359575660872</v>
      </c>
      <c r="AM3191" s="21">
        <v>3.5846795227723022E-2</v>
      </c>
      <c r="AN3191" s="21">
        <v>0.20464627177070516</v>
      </c>
      <c r="AO3191" s="21">
        <v>2.4038809107682879</v>
      </c>
      <c r="AP3191" s="21">
        <v>6.1283747730506732</v>
      </c>
      <c r="AQ3191" s="21">
        <v>46.000831119771476</v>
      </c>
      <c r="AR3191" s="21">
        <v>1.0612767982366276</v>
      </c>
      <c r="AS3191" s="21">
        <v>2.2220512824119858</v>
      </c>
      <c r="AT3191" s="21">
        <v>-0.99999999999999978</v>
      </c>
      <c r="AU3191" s="21">
        <v>-0.99999999999999978</v>
      </c>
      <c r="AV3191" s="21">
        <v>2.6199117304683953E-2</v>
      </c>
      <c r="AW3191" s="21">
        <v>43.548350389318841</v>
      </c>
      <c r="AX3191" s="21">
        <v>43.368283579115612</v>
      </c>
      <c r="AY3191" s="21">
        <v>-6.8441702991559897E-2</v>
      </c>
      <c r="AZ3191" s="21">
        <v>-32.680090485080378</v>
      </c>
      <c r="BA3191" s="26">
        <v>1339.1395633723516</v>
      </c>
      <c r="CU3191" t="e">
        <v>#N/A</v>
      </c>
      <c r="CV3191" t="e">
        <v>#N/A</v>
      </c>
    </row>
    <row r="3192" spans="1:100" x14ac:dyDescent="0.25">
      <c r="A3192">
        <v>6590</v>
      </c>
      <c r="B3192" t="s">
        <v>3424</v>
      </c>
      <c r="C3192" s="26">
        <v>1</v>
      </c>
      <c r="D3192" s="21">
        <v>3.6780808625294901</v>
      </c>
      <c r="E3192" s="21">
        <v>2.1757476414710399E-2</v>
      </c>
      <c r="F3192" s="21">
        <v>5.7515663270048999E-2</v>
      </c>
      <c r="G3192" s="21">
        <v>6.3638324821297304E-2</v>
      </c>
      <c r="H3192" s="21">
        <v>4.4731895715573101E-2</v>
      </c>
      <c r="I3192" s="21">
        <v>0</v>
      </c>
      <c r="J3192" s="21">
        <v>2.6839137429343798</v>
      </c>
      <c r="K3192" s="21">
        <v>4.4731895715573101E-2</v>
      </c>
      <c r="L3192" s="21">
        <v>-1</v>
      </c>
      <c r="M3192" s="21">
        <v>-1</v>
      </c>
      <c r="N3192" s="21">
        <v>0.894637914311463</v>
      </c>
      <c r="O3192" s="21">
        <v>6.42563293028517</v>
      </c>
      <c r="P3192" s="21">
        <v>8.4867148022695807E-2</v>
      </c>
      <c r="Q3192" s="21">
        <v>0.153507344323627</v>
      </c>
      <c r="R3192" s="21">
        <v>5.0277871893111802E-2</v>
      </c>
      <c r="S3192" s="21">
        <v>0.32916601326620298</v>
      </c>
      <c r="T3192" s="21">
        <v>0.23975694309620599</v>
      </c>
      <c r="U3192" s="21">
        <v>4.00147922229208E-2</v>
      </c>
      <c r="V3192" s="21">
        <v>-3.2092616958779002E-3</v>
      </c>
      <c r="W3192" s="21">
        <v>22.4398636469551</v>
      </c>
      <c r="X3192" s="21">
        <v>0.57887640222380699</v>
      </c>
      <c r="Y3192" s="21">
        <v>-1</v>
      </c>
      <c r="Z3192" s="21">
        <v>-1</v>
      </c>
      <c r="AA3192" s="21">
        <v>33.0321732872819</v>
      </c>
      <c r="AB3192" s="21">
        <v>0.100272451404467</v>
      </c>
      <c r="AC3192" s="21">
        <v>4.1627991656747201E-2</v>
      </c>
      <c r="AD3192" s="21">
        <v>6.8940192307458195E-2</v>
      </c>
      <c r="AE3192" s="21">
        <v>10.542031768433599</v>
      </c>
      <c r="AF3192" s="21">
        <v>-1</v>
      </c>
      <c r="AG3192" s="21">
        <v>-1</v>
      </c>
      <c r="AH3192" s="21">
        <v>-1</v>
      </c>
      <c r="AI3192" s="21">
        <v>-6.4806894010443399E-4</v>
      </c>
      <c r="AJ3192" s="21">
        <v>-3.2092616958779002E-3</v>
      </c>
      <c r="AK3192" s="21">
        <v>0.108545496552842</v>
      </c>
      <c r="AL3192" s="21">
        <v>6.3541779719447203E-2</v>
      </c>
      <c r="AM3192" s="21">
        <v>0.14516971361987499</v>
      </c>
      <c r="AN3192" s="21">
        <v>6.2411759814733403E-2</v>
      </c>
      <c r="AO3192" s="21">
        <v>4.1719703232610899</v>
      </c>
      <c r="AP3192" s="21">
        <v>1.87800289396557</v>
      </c>
      <c r="AQ3192" s="21">
        <v>25.123777389889501</v>
      </c>
      <c r="AR3192" s="21">
        <v>0.60572848688945202</v>
      </c>
      <c r="AS3192" s="21">
        <v>0.62360829793938</v>
      </c>
      <c r="AT3192" s="21">
        <v>-1</v>
      </c>
      <c r="AU3192" s="21">
        <v>-1</v>
      </c>
      <c r="AV3192" s="21">
        <v>0.113916196714409</v>
      </c>
      <c r="AW3192" s="21">
        <v>41.335809111532598</v>
      </c>
      <c r="AX3192" s="21">
        <v>41.001921563142801</v>
      </c>
      <c r="AY3192" s="21">
        <v>9.6368259759583505E-2</v>
      </c>
      <c r="AZ3192" s="21">
        <v>-14.145392237927799</v>
      </c>
      <c r="BA3192" s="26">
        <v>1350</v>
      </c>
    </row>
    <row r="3193" spans="1:100" x14ac:dyDescent="0.25">
      <c r="A3193">
        <v>6591</v>
      </c>
      <c r="B3193" t="s">
        <v>3425</v>
      </c>
      <c r="C3193" s="26">
        <v>3</v>
      </c>
      <c r="D3193" s="21">
        <v>3.802760412544683</v>
      </c>
      <c r="E3193" s="21">
        <v>0</v>
      </c>
      <c r="F3193" s="21">
        <v>7.3769540270513051E-2</v>
      </c>
      <c r="G3193" s="21">
        <v>7.3769540270513051E-2</v>
      </c>
      <c r="H3193" s="21">
        <v>0.30120032434623439</v>
      </c>
      <c r="I3193" s="21">
        <v>0</v>
      </c>
      <c r="J3193" s="21">
        <v>18.072019460774065</v>
      </c>
      <c r="K3193" s="21">
        <v>0.30120032434623439</v>
      </c>
      <c r="L3193" s="21">
        <v>-0.99999999999999967</v>
      </c>
      <c r="M3193" s="21">
        <v>-0.99999999999999967</v>
      </c>
      <c r="N3193" s="21">
        <v>6.0240064869246925</v>
      </c>
      <c r="O3193" s="21">
        <v>21.948549413589276</v>
      </c>
      <c r="P3193" s="21">
        <v>6.0385233984528766</v>
      </c>
      <c r="Q3193" s="21">
        <v>-1.0607102241665882</v>
      </c>
      <c r="R3193" s="21">
        <v>6.7397760074257781E-3</v>
      </c>
      <c r="S3193" s="21">
        <v>0.33333333333333326</v>
      </c>
      <c r="T3193" s="21">
        <v>0.3415333443404277</v>
      </c>
      <c r="U3193" s="21">
        <v>5.9436678869448083E-2</v>
      </c>
      <c r="V3193" s="21">
        <v>-2.0224639109192116E-2</v>
      </c>
      <c r="W3193" s="21">
        <v>16.515135723511293</v>
      </c>
      <c r="X3193" s="21">
        <v>0.49826524515726062</v>
      </c>
      <c r="Y3193" s="21">
        <v>-0.99999999999999967</v>
      </c>
      <c r="Z3193" s="21">
        <v>-0.99999999999999967</v>
      </c>
      <c r="AA3193" s="21">
        <v>58.84461638432709</v>
      </c>
      <c r="AB3193" s="21">
        <v>0.37758498352316028</v>
      </c>
      <c r="AC3193" s="21">
        <v>0.18369522086010998</v>
      </c>
      <c r="AD3193" s="21">
        <v>0.2851746133128974</v>
      </c>
      <c r="AE3193" s="21">
        <v>42.32274088480839</v>
      </c>
      <c r="AF3193" s="21">
        <v>-0.99999999999999967</v>
      </c>
      <c r="AG3193" s="21">
        <v>-0.99999999999999967</v>
      </c>
      <c r="AH3193" s="21">
        <v>-0.99999999999999967</v>
      </c>
      <c r="AI3193" s="21">
        <v>0</v>
      </c>
      <c r="AJ3193" s="21">
        <v>-2.0224639109192116E-2</v>
      </c>
      <c r="AK3193" s="21">
        <v>2.8015996520403506E-2</v>
      </c>
      <c r="AL3193" s="21">
        <v>0.11627175324908623</v>
      </c>
      <c r="AM3193" s="21">
        <v>6.6348581441476762E-2</v>
      </c>
      <c r="AN3193" s="21">
        <v>1.9977567296356833E-3</v>
      </c>
      <c r="AO3193" s="21">
        <v>1.7987945186389367</v>
      </c>
      <c r="AP3193" s="21">
        <v>0.6313026844863231</v>
      </c>
      <c r="AQ3193" s="21">
        <v>34.587155184285372</v>
      </c>
      <c r="AR3193" s="21">
        <v>0.71407871743401685</v>
      </c>
      <c r="AS3193" s="21">
        <v>0.79946556950349501</v>
      </c>
      <c r="AT3193" s="21">
        <v>-0.99999999999999967</v>
      </c>
      <c r="AU3193" s="21">
        <v>-0.99999999999999967</v>
      </c>
      <c r="AV3193" s="21">
        <v>8.0509316277938808E-2</v>
      </c>
      <c r="AW3193" s="21">
        <v>81.424468482402659</v>
      </c>
      <c r="AX3193" s="21">
        <v>79.402004571483474</v>
      </c>
      <c r="AY3193" s="21">
        <v>0.25067991422367059</v>
      </c>
      <c r="AZ3193" s="21">
        <v>11.774254038550097</v>
      </c>
      <c r="BA3193" s="26">
        <v>1432.1296291113101</v>
      </c>
    </row>
    <row r="3194" spans="1:100" x14ac:dyDescent="0.25">
      <c r="A3194">
        <v>6592</v>
      </c>
      <c r="B3194" t="s">
        <v>3426</v>
      </c>
      <c r="C3194" s="26">
        <v>3</v>
      </c>
      <c r="D3194" s="21">
        <v>3.428672197611963</v>
      </c>
      <c r="E3194" s="21">
        <v>0</v>
      </c>
      <c r="F3194" s="21">
        <v>0.3329115169850399</v>
      </c>
      <c r="G3194" s="21">
        <v>0.3329115169850399</v>
      </c>
      <c r="H3194" s="21">
        <v>0.12650872250944978</v>
      </c>
      <c r="I3194" s="21">
        <v>0</v>
      </c>
      <c r="J3194" s="21">
        <v>7.5905233505669782</v>
      </c>
      <c r="K3194" s="21">
        <v>0.12650872250944978</v>
      </c>
      <c r="L3194" s="21">
        <v>-0.99999999999999967</v>
      </c>
      <c r="M3194" s="21">
        <v>-0.99999999999999967</v>
      </c>
      <c r="N3194" s="21">
        <v>2.5301744501889938</v>
      </c>
      <c r="O3194" s="21">
        <v>11.352107065163988</v>
      </c>
      <c r="P3194" s="21">
        <v>-0.2512846084025529</v>
      </c>
      <c r="Q3194" s="21">
        <v>0.57250218626879057</v>
      </c>
      <c r="R3194" s="21">
        <v>0.20866330902546257</v>
      </c>
      <c r="S3194" s="21">
        <v>0.33333333333333331</v>
      </c>
      <c r="T3194" s="21">
        <v>0.33841220153383389</v>
      </c>
      <c r="U3194" s="21">
        <v>0.28394981825975074</v>
      </c>
      <c r="V3194" s="21">
        <v>-4.9820622989860383E-2</v>
      </c>
      <c r="W3194" s="21">
        <v>31.17464030510429</v>
      </c>
      <c r="X3194" s="21">
        <v>1.3871912156580588</v>
      </c>
      <c r="Y3194" s="21">
        <v>-0.99999999999999967</v>
      </c>
      <c r="Z3194" s="21">
        <v>-0.99999999999999967</v>
      </c>
      <c r="AA3194" s="21">
        <v>28.529777946458601</v>
      </c>
      <c r="AB3194" s="21">
        <v>0.15194469050505721</v>
      </c>
      <c r="AC3194" s="21">
        <v>-0.24588653126962837</v>
      </c>
      <c r="AD3194" s="21">
        <v>3.6871327411147965E-2</v>
      </c>
      <c r="AE3194" s="21">
        <v>-2.8535256676711707</v>
      </c>
      <c r="AF3194" s="21">
        <v>-0.99999999999999967</v>
      </c>
      <c r="AG3194" s="21">
        <v>-0.99999999999999967</v>
      </c>
      <c r="AH3194" s="21">
        <v>-0.99999999999999967</v>
      </c>
      <c r="AI3194" s="21">
        <v>0</v>
      </c>
      <c r="AJ3194" s="21">
        <v>-4.9820622989860383E-2</v>
      </c>
      <c r="AK3194" s="21">
        <v>7.4591908856547651E-2</v>
      </c>
      <c r="AL3194" s="21">
        <v>6.9466947546229119E-2</v>
      </c>
      <c r="AM3194" s="21">
        <v>0.29956516935584493</v>
      </c>
      <c r="AN3194" s="21">
        <v>-7.7688991526624646E-2</v>
      </c>
      <c r="AO3194" s="21">
        <v>7.86208877817886</v>
      </c>
      <c r="AP3194" s="21">
        <v>-1.5948900504344705</v>
      </c>
      <c r="AQ3194" s="21">
        <v>38.765163655671266</v>
      </c>
      <c r="AR3194" s="21">
        <v>0.90587473013705777</v>
      </c>
      <c r="AS3194" s="21">
        <v>1.5136999381675091</v>
      </c>
      <c r="AT3194" s="21">
        <v>-0.99999999999999967</v>
      </c>
      <c r="AU3194" s="21">
        <v>-0.99999999999999967</v>
      </c>
      <c r="AV3194" s="21">
        <v>0.54157482601050266</v>
      </c>
      <c r="AW3194" s="21">
        <v>38.286994961188114</v>
      </c>
      <c r="AX3194" s="21">
        <v>33.304932662202063</v>
      </c>
      <c r="AY3194" s="21">
        <v>-7.6691670317017124E-2</v>
      </c>
      <c r="AZ3194" s="21">
        <v>-54.241956972000374</v>
      </c>
      <c r="BA3194" s="26">
        <v>1286.5183136416711</v>
      </c>
      <c r="CU3194" t="e">
        <v>#N/A</v>
      </c>
      <c r="CV3194" t="e">
        <v>#N/A</v>
      </c>
    </row>
    <row r="3195" spans="1:100" x14ac:dyDescent="0.25">
      <c r="A3195">
        <v>6593</v>
      </c>
      <c r="B3195" t="s">
        <v>3018</v>
      </c>
      <c r="C3195" s="26">
        <v>3</v>
      </c>
      <c r="D3195" s="21">
        <v>5.358320011390644</v>
      </c>
      <c r="E3195" s="21">
        <v>9.7398092130315916E-2</v>
      </c>
      <c r="F3195" s="21">
        <v>-5.2302420559844631E-3</v>
      </c>
      <c r="G3195" s="21">
        <v>-9.4524466132207587E-3</v>
      </c>
      <c r="H3195" s="21">
        <v>0.13708611587552544</v>
      </c>
      <c r="I3195" s="21">
        <v>0</v>
      </c>
      <c r="J3195" s="21">
        <v>8.2251669525315236</v>
      </c>
      <c r="K3195" s="21">
        <v>0.13708611587552544</v>
      </c>
      <c r="L3195" s="21">
        <v>-0.99999999999999878</v>
      </c>
      <c r="M3195" s="21">
        <v>-0.99999999999999878</v>
      </c>
      <c r="N3195" s="21">
        <v>2.7417223175105065</v>
      </c>
      <c r="O3195" s="21">
        <v>13.574034517308942</v>
      </c>
      <c r="P3195" s="21">
        <v>0.17456055708385265</v>
      </c>
      <c r="Q3195" s="21">
        <v>1.1336370341281456</v>
      </c>
      <c r="R3195" s="21">
        <v>0.2893609221418118</v>
      </c>
      <c r="S3195" s="21">
        <v>0.31804014855916785</v>
      </c>
      <c r="T3195" s="21">
        <v>0.20984772457772891</v>
      </c>
      <c r="U3195" s="21">
        <v>0.20106597244828697</v>
      </c>
      <c r="V3195" s="21">
        <v>-4.1997133734137944E-2</v>
      </c>
      <c r="W3195" s="21">
        <v>21.994823839020814</v>
      </c>
      <c r="X3195" s="21">
        <v>0.92345848092730354</v>
      </c>
      <c r="Y3195" s="21">
        <v>-0.99999999999999878</v>
      </c>
      <c r="Z3195" s="21">
        <v>-0.99999999999999878</v>
      </c>
      <c r="AA3195" s="21">
        <v>39.122003048244466</v>
      </c>
      <c r="AB3195" s="21">
        <v>0.12112614776051277</v>
      </c>
      <c r="AC3195" s="21">
        <v>6.1299111981665669E-2</v>
      </c>
      <c r="AD3195" s="21">
        <v>0.1543311059994589</v>
      </c>
      <c r="AE3195" s="21">
        <v>16.837818287081856</v>
      </c>
      <c r="AF3195" s="21">
        <v>-0.99999999999999878</v>
      </c>
      <c r="AG3195" s="21">
        <v>-0.99999999999999878</v>
      </c>
      <c r="AH3195" s="21">
        <v>-0.99999999999999878</v>
      </c>
      <c r="AI3195" s="21">
        <v>0</v>
      </c>
      <c r="AJ3195" s="21">
        <v>-4.1997133734137944E-2</v>
      </c>
      <c r="AK3195" s="21">
        <v>1.0271296440477758E-2</v>
      </c>
      <c r="AL3195" s="21">
        <v>0.36887978637601904</v>
      </c>
      <c r="AM3195" s="21">
        <v>-8.4244771141059133E-2</v>
      </c>
      <c r="AN3195" s="21">
        <v>6.7598626319116784E-2</v>
      </c>
      <c r="AO3195" s="21">
        <v>-2.0547627963240864</v>
      </c>
      <c r="AP3195" s="21">
        <v>3.5343645898580145</v>
      </c>
      <c r="AQ3195" s="21">
        <v>30.219990791552338</v>
      </c>
      <c r="AR3195" s="21">
        <v>0.68695671185104579</v>
      </c>
      <c r="AS3195" s="21">
        <v>1.0605445968028293</v>
      </c>
      <c r="AT3195" s="21">
        <v>-0.99999999999999878</v>
      </c>
      <c r="AU3195" s="21">
        <v>-0.99999999999999878</v>
      </c>
      <c r="AV3195" s="21">
        <v>0.27990847552859105</v>
      </c>
      <c r="AW3195" s="21">
        <v>56.230402155411433</v>
      </c>
      <c r="AX3195" s="21">
        <v>52.030688781997632</v>
      </c>
      <c r="AY3195" s="21">
        <v>-2.1001864734351196E-3</v>
      </c>
      <c r="AZ3195" s="21">
        <v>-16.874620945650612</v>
      </c>
      <c r="BA3195" s="26">
        <v>1370.6975529511851</v>
      </c>
    </row>
    <row r="3196" spans="1:100" x14ac:dyDescent="0.25">
      <c r="A3196">
        <v>6594</v>
      </c>
      <c r="B3196" t="s">
        <v>3427</v>
      </c>
      <c r="C3196" s="26">
        <v>3</v>
      </c>
      <c r="D3196" s="21">
        <v>2.0557633481069568</v>
      </c>
      <c r="E3196" s="21">
        <v>0</v>
      </c>
      <c r="F3196" s="21">
        <v>-9.977941452974412E-2</v>
      </c>
      <c r="G3196" s="21">
        <v>-9.977941452974412E-2</v>
      </c>
      <c r="H3196" s="21">
        <v>0.29629718567798591</v>
      </c>
      <c r="I3196" s="21">
        <v>0</v>
      </c>
      <c r="J3196" s="21">
        <v>17.777831140679151</v>
      </c>
      <c r="K3196" s="21">
        <v>0.29629718567798591</v>
      </c>
      <c r="L3196" s="21">
        <v>-1.0000000000000009</v>
      </c>
      <c r="M3196" s="21">
        <v>-1.0000000000000009</v>
      </c>
      <c r="N3196" s="21">
        <v>5.9259437135597191</v>
      </c>
      <c r="O3196" s="21">
        <v>19.733815074256373</v>
      </c>
      <c r="P3196" s="21">
        <v>0.1725687866865773</v>
      </c>
      <c r="Q3196" s="21">
        <v>0.22484829136220563</v>
      </c>
      <c r="R3196" s="21">
        <v>-4.9015320032810743E-3</v>
      </c>
      <c r="S3196" s="21">
        <v>0.33333333333333348</v>
      </c>
      <c r="T3196" s="21">
        <v>0.34324104202462263</v>
      </c>
      <c r="U3196" s="21">
        <v>8.9291663364836224E-2</v>
      </c>
      <c r="V3196" s="21">
        <v>-4.4546629405594021E-2</v>
      </c>
      <c r="W3196" s="21">
        <v>17.000888945568491</v>
      </c>
      <c r="X3196" s="21">
        <v>0.4800717753970401</v>
      </c>
      <c r="Y3196" s="21">
        <v>-1.0000000000000009</v>
      </c>
      <c r="Z3196" s="21">
        <v>-1.0000000000000009</v>
      </c>
      <c r="AA3196" s="21">
        <v>42.174460620197372</v>
      </c>
      <c r="AB3196" s="21">
        <v>2.9780543624759372E-2</v>
      </c>
      <c r="AC3196" s="21">
        <v>0.10200069913339391</v>
      </c>
      <c r="AD3196" s="21">
        <v>0.37178822137449008</v>
      </c>
      <c r="AE3196" s="21">
        <v>25.178473206632166</v>
      </c>
      <c r="AF3196" s="21">
        <v>-1.0000000000000009</v>
      </c>
      <c r="AG3196" s="21">
        <v>-1.0000000000000009</v>
      </c>
      <c r="AH3196" s="21">
        <v>-1.0000000000000009</v>
      </c>
      <c r="AI3196" s="21">
        <v>0</v>
      </c>
      <c r="AJ3196" s="21">
        <v>-4.4546629405594021E-2</v>
      </c>
      <c r="AK3196" s="21">
        <v>1.8037673438965552E-2</v>
      </c>
      <c r="AL3196" s="21">
        <v>1.4313098377517161E-2</v>
      </c>
      <c r="AM3196" s="21">
        <v>-0.1273373662203732</v>
      </c>
      <c r="AN3196" s="21">
        <v>-7.4657245291134128E-2</v>
      </c>
      <c r="AO3196" s="21">
        <v>-3.0932457883145021</v>
      </c>
      <c r="AP3196" s="21">
        <v>-1.7948656403907675</v>
      </c>
      <c r="AQ3196" s="21">
        <v>34.778720086247638</v>
      </c>
      <c r="AR3196" s="21">
        <v>0.72131940931719818</v>
      </c>
      <c r="AS3196" s="21">
        <v>0.77636896107502562</v>
      </c>
      <c r="AT3196" s="21">
        <v>-1.0000000000000009</v>
      </c>
      <c r="AU3196" s="21">
        <v>-1.0000000000000009</v>
      </c>
      <c r="AV3196" s="21">
        <v>-0.10468094653302522</v>
      </c>
      <c r="AW3196" s="21">
        <v>60.113410054062953</v>
      </c>
      <c r="AX3196" s="21">
        <v>55.658747113503551</v>
      </c>
      <c r="AY3196" s="21">
        <v>4.0285077102105576E-4</v>
      </c>
      <c r="AZ3196" s="21">
        <v>-15.945983784888119</v>
      </c>
      <c r="BA3196" s="26">
        <v>1352.827471515554</v>
      </c>
      <c r="CU3196" t="e">
        <v>#N/A</v>
      </c>
      <c r="CV3196" t="e">
        <v>#N/A</v>
      </c>
    </row>
    <row r="3197" spans="1:100" x14ac:dyDescent="0.25">
      <c r="A3197">
        <v>6595</v>
      </c>
      <c r="B3197" t="s">
        <v>3428</v>
      </c>
      <c r="C3197" s="26">
        <v>3</v>
      </c>
      <c r="D3197" s="21">
        <v>2.2013053407038101</v>
      </c>
      <c r="E3197" s="21">
        <v>0</v>
      </c>
      <c r="F3197" s="21">
        <v>0.44554686699746127</v>
      </c>
      <c r="G3197" s="21">
        <v>0.44554686699746127</v>
      </c>
      <c r="H3197" s="21">
        <v>0.22818271396501633</v>
      </c>
      <c r="I3197" s="21">
        <v>0</v>
      </c>
      <c r="J3197" s="21">
        <v>13.690962837900981</v>
      </c>
      <c r="K3197" s="21">
        <v>0.22818271396501633</v>
      </c>
      <c r="L3197" s="21">
        <v>-0.99999999999999911</v>
      </c>
      <c r="M3197" s="21">
        <v>-0.99999999999999911</v>
      </c>
      <c r="N3197" s="21">
        <v>4.5636542793003265</v>
      </c>
      <c r="O3197" s="21">
        <v>16.337815045602248</v>
      </c>
      <c r="P3197" s="21">
        <v>4.9362431280211787</v>
      </c>
      <c r="Q3197" s="21">
        <v>-0.75688178174098597</v>
      </c>
      <c r="R3197" s="21">
        <v>6.0438576271029713E-2</v>
      </c>
      <c r="S3197" s="21">
        <v>0.33333333333333337</v>
      </c>
      <c r="T3197" s="21">
        <v>0.25206023421992974</v>
      </c>
      <c r="U3197" s="21">
        <v>5.6848220579219434E-2</v>
      </c>
      <c r="V3197" s="21">
        <v>-3.3180086975818798E-2</v>
      </c>
      <c r="W3197" s="21">
        <v>15.235159487665859</v>
      </c>
      <c r="X3197" s="21">
        <v>0.30425011493680709</v>
      </c>
      <c r="Y3197" s="21">
        <v>-0.99999999999999911</v>
      </c>
      <c r="Z3197" s="21">
        <v>-0.99999999999999911</v>
      </c>
      <c r="AA3197" s="21">
        <v>15.212964446081607</v>
      </c>
      <c r="AB3197" s="21">
        <v>-4.2540813014175761E-2</v>
      </c>
      <c r="AC3197" s="21">
        <v>-7.9628916100175709E-3</v>
      </c>
      <c r="AD3197" s="21">
        <v>4.8851032267087348E-2</v>
      </c>
      <c r="AE3197" s="21">
        <v>-8.2633617855305486E-2</v>
      </c>
      <c r="AF3197" s="21">
        <v>-0.99999999999999911</v>
      </c>
      <c r="AG3197" s="21">
        <v>-0.99999999999999911</v>
      </c>
      <c r="AH3197" s="21">
        <v>-0.99999999999999911</v>
      </c>
      <c r="AI3197" s="21">
        <v>0</v>
      </c>
      <c r="AJ3197" s="21">
        <v>-3.3180086975818798E-2</v>
      </c>
      <c r="AK3197" s="21">
        <v>0.18234519521267523</v>
      </c>
      <c r="AL3197" s="21">
        <v>-4.5888161150423531E-2</v>
      </c>
      <c r="AM3197" s="21">
        <v>1.8525060797072907E-2</v>
      </c>
      <c r="AN3197" s="21">
        <v>0.13122051454561204</v>
      </c>
      <c r="AO3197" s="21">
        <v>1.3748524959901984</v>
      </c>
      <c r="AP3197" s="21">
        <v>3.0510720578881845</v>
      </c>
      <c r="AQ3197" s="21">
        <v>28.926122325566844</v>
      </c>
      <c r="AR3197" s="21">
        <v>0.60906170115666358</v>
      </c>
      <c r="AS3197" s="21">
        <v>0.5324328289018242</v>
      </c>
      <c r="AT3197" s="21">
        <v>-0.99999999999999911</v>
      </c>
      <c r="AU3197" s="21">
        <v>-0.99999999999999911</v>
      </c>
      <c r="AV3197" s="21">
        <v>0.50598544326849049</v>
      </c>
      <c r="AW3197" s="21">
        <v>34.601851549572004</v>
      </c>
      <c r="AX3197" s="21">
        <v>31.283842851990133</v>
      </c>
      <c r="AY3197" s="21">
        <v>-6.6854493382784444E-2</v>
      </c>
      <c r="AZ3197" s="21">
        <v>-43.968641991406912</v>
      </c>
      <c r="BA3197" s="26">
        <v>1293.0693867615787</v>
      </c>
    </row>
    <row r="3198" spans="1:100" x14ac:dyDescent="0.25">
      <c r="A3198">
        <v>6597</v>
      </c>
      <c r="B3198" t="s">
        <v>2775</v>
      </c>
      <c r="C3198" s="26">
        <v>3</v>
      </c>
      <c r="D3198" s="21">
        <v>-0.35550329396624902</v>
      </c>
      <c r="E3198" s="21">
        <v>7.1456416899668383E-4</v>
      </c>
      <c r="F3198" s="21">
        <v>2.3362204572399528E-2</v>
      </c>
      <c r="G3198" s="21">
        <v>2.3362204572399528E-2</v>
      </c>
      <c r="H3198" s="21">
        <v>9.0228143038442413E-2</v>
      </c>
      <c r="I3198" s="21">
        <v>0</v>
      </c>
      <c r="J3198" s="21">
        <v>5.4136885823065484</v>
      </c>
      <c r="K3198" s="21">
        <v>9.0228143038442413E-2</v>
      </c>
      <c r="L3198" s="21">
        <v>-0.99999999999999867</v>
      </c>
      <c r="M3198" s="21">
        <v>-0.99999999999999867</v>
      </c>
      <c r="N3198" s="21">
        <v>1.8045628607688475</v>
      </c>
      <c r="O3198" s="21">
        <v>5.0815474929126916</v>
      </c>
      <c r="P3198" s="21">
        <v>-0.36093807555312413</v>
      </c>
      <c r="Q3198" s="21">
        <v>3.2544365964263043E-2</v>
      </c>
      <c r="R3198" s="21">
        <v>-1.6303133122199446E-2</v>
      </c>
      <c r="S3198" s="21">
        <v>0.33333333333333304</v>
      </c>
      <c r="T3198" s="21">
        <v>0.27605070806756299</v>
      </c>
      <c r="U3198" s="21">
        <v>0.22168799610509507</v>
      </c>
      <c r="V3198" s="21">
        <v>-3.6775601350256225E-3</v>
      </c>
      <c r="W3198" s="21">
        <v>29.486653373300928</v>
      </c>
      <c r="X3198" s="21">
        <v>1.4101406162046144</v>
      </c>
      <c r="Y3198" s="21">
        <v>-0.99999999999999867</v>
      </c>
      <c r="Z3198" s="21">
        <v>-0.99999999999999867</v>
      </c>
      <c r="AA3198" s="21">
        <v>31.290656324428149</v>
      </c>
      <c r="AB3198" s="21">
        <v>-0.10997452635657283</v>
      </c>
      <c r="AC3198" s="21">
        <v>8.5081661145796572E-2</v>
      </c>
      <c r="AD3198" s="21">
        <v>6.1298986895764504E-2</v>
      </c>
      <c r="AE3198" s="21">
        <v>1.8203060842494116</v>
      </c>
      <c r="AF3198" s="21">
        <v>-0.99999999999999867</v>
      </c>
      <c r="AG3198" s="21">
        <v>-0.99999999999999867</v>
      </c>
      <c r="AH3198" s="21">
        <v>-0.99999999999999867</v>
      </c>
      <c r="AI3198" s="21">
        <v>0</v>
      </c>
      <c r="AJ3198" s="21">
        <v>-3.6775601350256225E-3</v>
      </c>
      <c r="AK3198" s="21">
        <v>-0.14463949021173489</v>
      </c>
      <c r="AL3198" s="21">
        <v>0.17025862357875321</v>
      </c>
      <c r="AM3198" s="21">
        <v>0.29203493264278219</v>
      </c>
      <c r="AN3198" s="21">
        <v>1.461118689127559E-2</v>
      </c>
      <c r="AO3198" s="21">
        <v>6.5776758650108818</v>
      </c>
      <c r="AP3198" s="21">
        <v>1.2165727901756549</v>
      </c>
      <c r="AQ3198" s="21">
        <v>34.900341955607459</v>
      </c>
      <c r="AR3198" s="21">
        <v>0.82739447737096516</v>
      </c>
      <c r="AS3198" s="21">
        <v>1.5003687592430563</v>
      </c>
      <c r="AT3198" s="21">
        <v>-0.99999999999999867</v>
      </c>
      <c r="AU3198" s="21">
        <v>-0.99999999999999867</v>
      </c>
      <c r="AV3198" s="21">
        <v>7.0590714502001412E-3</v>
      </c>
      <c r="AW3198" s="21">
        <v>37.588776607516486</v>
      </c>
      <c r="AX3198" s="21">
        <v>37.221020594013915</v>
      </c>
      <c r="AY3198" s="21">
        <v>-6.1472662047827302E-2</v>
      </c>
      <c r="AZ3198" s="21">
        <v>-33.167524586263838</v>
      </c>
      <c r="BA3198" s="26">
        <v>1308.8151960464891</v>
      </c>
    </row>
    <row r="3199" spans="1:100" x14ac:dyDescent="0.25">
      <c r="A3199">
        <v>6599</v>
      </c>
      <c r="B3199" t="s">
        <v>3429</v>
      </c>
      <c r="C3199" s="26">
        <v>3</v>
      </c>
      <c r="D3199" s="21">
        <v>6.0972832609520511</v>
      </c>
      <c r="E3199" s="21">
        <v>1.9343119666274063E-3</v>
      </c>
      <c r="F3199" s="21">
        <v>-0.21163645634881237</v>
      </c>
      <c r="G3199" s="21">
        <v>-0.21163645634881237</v>
      </c>
      <c r="H3199" s="21">
        <v>-1.8530911632225294E-2</v>
      </c>
      <c r="I3199" s="21">
        <v>0</v>
      </c>
      <c r="J3199" s="21">
        <v>-1.1118546979335198</v>
      </c>
      <c r="K3199" s="21">
        <v>-1.8530911632225294E-2</v>
      </c>
      <c r="L3199" s="21">
        <v>-0.99999999999999956</v>
      </c>
      <c r="M3199" s="21">
        <v>-0.99999999999999956</v>
      </c>
      <c r="N3199" s="21">
        <v>-0.37061823264450733</v>
      </c>
      <c r="O3199" s="21">
        <v>4.7737921066697231</v>
      </c>
      <c r="P3199" s="21">
        <v>0.56042380931319236</v>
      </c>
      <c r="Q3199" s="21">
        <v>0.59223457827832016</v>
      </c>
      <c r="R3199" s="21">
        <v>0.29757853058695188</v>
      </c>
      <c r="S3199" s="21">
        <v>0.33333333333333315</v>
      </c>
      <c r="T3199" s="21">
        <v>0.33585618643873361</v>
      </c>
      <c r="U3199" s="21">
        <v>0.1374798081459466</v>
      </c>
      <c r="V3199" s="21">
        <v>-4.2122402243125773E-2</v>
      </c>
      <c r="W3199" s="21">
        <v>31.323113492284531</v>
      </c>
      <c r="X3199" s="21">
        <v>0.97940239539228335</v>
      </c>
      <c r="Y3199" s="21">
        <v>-0.99999999999999956</v>
      </c>
      <c r="Z3199" s="21">
        <v>-0.99999999999999956</v>
      </c>
      <c r="AA3199" s="21">
        <v>39.673359247581132</v>
      </c>
      <c r="AB3199" s="21">
        <v>0.10641821931333713</v>
      </c>
      <c r="AC3199" s="21">
        <v>-4.7443156627658134E-2</v>
      </c>
      <c r="AD3199" s="21">
        <v>0.10207828180851362</v>
      </c>
      <c r="AE3199" s="21">
        <v>8.0526672247096354</v>
      </c>
      <c r="AF3199" s="21">
        <v>-0.99999999999999956</v>
      </c>
      <c r="AG3199" s="21">
        <v>-0.99999999999999956</v>
      </c>
      <c r="AH3199" s="21">
        <v>-0.99999999999999956</v>
      </c>
      <c r="AI3199" s="21">
        <v>0</v>
      </c>
      <c r="AJ3199" s="21">
        <v>-4.2122402243125773E-2</v>
      </c>
      <c r="AK3199" s="21">
        <v>1.6455002729768443E-2</v>
      </c>
      <c r="AL3199" s="21">
        <v>4.5242037802511022E-2</v>
      </c>
      <c r="AM3199" s="21">
        <v>4.7237899168798954E-2</v>
      </c>
      <c r="AN3199" s="21">
        <v>-0.1311285368421112</v>
      </c>
      <c r="AO3199" s="21">
        <v>1.2632224928688158</v>
      </c>
      <c r="AP3199" s="21">
        <v>-3.0520032320402253</v>
      </c>
      <c r="AQ3199" s="21">
        <v>30.211258794351014</v>
      </c>
      <c r="AR3199" s="21">
        <v>0.76454692567488813</v>
      </c>
      <c r="AS3199" s="21">
        <v>0.96087148376005793</v>
      </c>
      <c r="AT3199" s="21">
        <v>-0.99999999999999956</v>
      </c>
      <c r="AU3199" s="21">
        <v>-0.99999999999999956</v>
      </c>
      <c r="AV3199" s="21">
        <v>8.5942074238139404E-2</v>
      </c>
      <c r="AW3199" s="21">
        <v>41.395148122210607</v>
      </c>
      <c r="AX3199" s="21">
        <v>37.182907897898041</v>
      </c>
      <c r="AY3199" s="21">
        <v>0.11430876839012723</v>
      </c>
      <c r="AZ3199" s="21">
        <v>-32.655274195513613</v>
      </c>
      <c r="BA3199" s="26">
        <v>1340.6898676675517</v>
      </c>
    </row>
    <row r="3200" spans="1:100" x14ac:dyDescent="0.25">
      <c r="A3200">
        <v>6600</v>
      </c>
      <c r="B3200" t="s">
        <v>3430</v>
      </c>
      <c r="C3200" s="26">
        <v>1</v>
      </c>
      <c r="D3200" s="21">
        <v>3.6780808625294901</v>
      </c>
      <c r="E3200" s="21">
        <v>2.1757476414710399E-2</v>
      </c>
      <c r="F3200" s="21">
        <v>5.7515663270048999E-2</v>
      </c>
      <c r="G3200" s="21">
        <v>6.3638324821297304E-2</v>
      </c>
      <c r="H3200" s="21">
        <v>4.4731895715573101E-2</v>
      </c>
      <c r="I3200" s="21">
        <v>0</v>
      </c>
      <c r="J3200" s="21">
        <v>2.6839137429343798</v>
      </c>
      <c r="K3200" s="21">
        <v>4.4731895715573101E-2</v>
      </c>
      <c r="L3200" s="21">
        <v>-1</v>
      </c>
      <c r="M3200" s="21">
        <v>-1</v>
      </c>
      <c r="N3200" s="21">
        <v>0.894637914311463</v>
      </c>
      <c r="O3200" s="21">
        <v>6.42563293028517</v>
      </c>
      <c r="P3200" s="21">
        <v>8.4867148022695807E-2</v>
      </c>
      <c r="Q3200" s="21">
        <v>0.153507344323627</v>
      </c>
      <c r="R3200" s="21">
        <v>5.0277871893111802E-2</v>
      </c>
      <c r="S3200" s="21">
        <v>0.32916601326620298</v>
      </c>
      <c r="T3200" s="21">
        <v>0.23975694309620599</v>
      </c>
      <c r="U3200" s="21">
        <v>4.00147922229208E-2</v>
      </c>
      <c r="V3200" s="21">
        <v>-3.2092616958779002E-3</v>
      </c>
      <c r="W3200" s="21">
        <v>22.4398636469551</v>
      </c>
      <c r="X3200" s="21">
        <v>0.57887640222380699</v>
      </c>
      <c r="Y3200" s="21">
        <v>-1</v>
      </c>
      <c r="Z3200" s="21">
        <v>-1</v>
      </c>
      <c r="AA3200" s="21">
        <v>33.0321732872819</v>
      </c>
      <c r="AB3200" s="21">
        <v>0.100272451404467</v>
      </c>
      <c r="AC3200" s="21">
        <v>4.1627991656747201E-2</v>
      </c>
      <c r="AD3200" s="21">
        <v>6.8940192307458195E-2</v>
      </c>
      <c r="AE3200" s="21">
        <v>10.542031768433599</v>
      </c>
      <c r="AF3200" s="21">
        <v>-1</v>
      </c>
      <c r="AG3200" s="21">
        <v>-1</v>
      </c>
      <c r="AH3200" s="21">
        <v>-1</v>
      </c>
      <c r="AI3200" s="21">
        <v>-6.4806894010443399E-4</v>
      </c>
      <c r="AJ3200" s="21">
        <v>-3.2092616958779002E-3</v>
      </c>
      <c r="AK3200" s="21">
        <v>0.108545496552842</v>
      </c>
      <c r="AL3200" s="21">
        <v>6.3541779719447203E-2</v>
      </c>
      <c r="AM3200" s="21">
        <v>0.14516971361987499</v>
      </c>
      <c r="AN3200" s="21">
        <v>6.2411759814733403E-2</v>
      </c>
      <c r="AO3200" s="21">
        <v>4.1719703232610899</v>
      </c>
      <c r="AP3200" s="21">
        <v>1.87800289396557</v>
      </c>
      <c r="AQ3200" s="21">
        <v>25.123777389889501</v>
      </c>
      <c r="AR3200" s="21">
        <v>0.60572848688945202</v>
      </c>
      <c r="AS3200" s="21">
        <v>0.62360829793938</v>
      </c>
      <c r="AT3200" s="21">
        <v>-1</v>
      </c>
      <c r="AU3200" s="21">
        <v>-1</v>
      </c>
      <c r="AV3200" s="21">
        <v>0.113916196714409</v>
      </c>
      <c r="AW3200" s="21">
        <v>41.335809111532598</v>
      </c>
      <c r="AX3200" s="21">
        <v>41.001921563142801</v>
      </c>
      <c r="AY3200" s="21">
        <v>9.6368259759583505E-2</v>
      </c>
      <c r="AZ3200" s="21">
        <v>-14.145392237927799</v>
      </c>
      <c r="BA3200" s="26">
        <v>1350</v>
      </c>
    </row>
    <row r="3201" spans="1:100" x14ac:dyDescent="0.25">
      <c r="A3201">
        <v>6601</v>
      </c>
      <c r="B3201" t="s">
        <v>3431</v>
      </c>
      <c r="C3201" s="26">
        <v>3</v>
      </c>
      <c r="D3201" s="21">
        <v>4.337245165459656</v>
      </c>
      <c r="E3201" s="21">
        <v>1.2450131603258172E-2</v>
      </c>
      <c r="F3201" s="21">
        <v>0.14306854821907186</v>
      </c>
      <c r="G3201" s="21">
        <v>0.14948238835640351</v>
      </c>
      <c r="H3201" s="21">
        <v>0.23235649608290243</v>
      </c>
      <c r="I3201" s="21">
        <v>0</v>
      </c>
      <c r="J3201" s="21">
        <v>13.941389764974144</v>
      </c>
      <c r="K3201" s="21">
        <v>0.23235649608290243</v>
      </c>
      <c r="L3201" s="21">
        <v>-0.99999999999999967</v>
      </c>
      <c r="M3201" s="21">
        <v>-0.99999999999999967</v>
      </c>
      <c r="N3201" s="21">
        <v>4.6471299216580473</v>
      </c>
      <c r="O3201" s="21">
        <v>18.428117318790196</v>
      </c>
      <c r="P3201" s="21">
        <v>-0.27481080526596879</v>
      </c>
      <c r="Q3201" s="21">
        <v>3.2375869206368313E-2</v>
      </c>
      <c r="R3201" s="21">
        <v>-5.1737628586971708E-2</v>
      </c>
      <c r="S3201" s="21">
        <v>0.33303151517914564</v>
      </c>
      <c r="T3201" s="21">
        <v>0.30008692407720089</v>
      </c>
      <c r="U3201" s="21">
        <v>-0.22532605783998269</v>
      </c>
      <c r="V3201" s="21">
        <v>-5.0275344061916277E-2</v>
      </c>
      <c r="W3201" s="21">
        <v>5.0064216508618129</v>
      </c>
      <c r="X3201" s="21">
        <v>-0.83574412049918823</v>
      </c>
      <c r="Y3201" s="21">
        <v>-0.99999999999999967</v>
      </c>
      <c r="Z3201" s="21">
        <v>-0.99999999999999967</v>
      </c>
      <c r="AA3201" s="21">
        <v>36.215990714045809</v>
      </c>
      <c r="AB3201" s="21">
        <v>-3.3656545894493822E-2</v>
      </c>
      <c r="AC3201" s="21">
        <v>0.31049109245136974</v>
      </c>
      <c r="AD3201" s="21">
        <v>0.3483915872785433</v>
      </c>
      <c r="AE3201" s="21">
        <v>31.261306691770947</v>
      </c>
      <c r="AF3201" s="21">
        <v>-0.99999999999999967</v>
      </c>
      <c r="AG3201" s="21">
        <v>-0.99999999999999967</v>
      </c>
      <c r="AH3201" s="21">
        <v>-0.99999999999999967</v>
      </c>
      <c r="AI3201" s="21">
        <v>0</v>
      </c>
      <c r="AJ3201" s="21">
        <v>-5.0275344061916277E-2</v>
      </c>
      <c r="AK3201" s="21">
        <v>0.95899720373129349</v>
      </c>
      <c r="AL3201" s="21">
        <v>-0.42846931707883029</v>
      </c>
      <c r="AM3201" s="21">
        <v>0.58450845803954998</v>
      </c>
      <c r="AN3201" s="21">
        <v>-9.1210833942407712E-2</v>
      </c>
      <c r="AO3201" s="21">
        <v>19.407697469645218</v>
      </c>
      <c r="AP3201" s="21">
        <v>-4.4226174339543451</v>
      </c>
      <c r="AQ3201" s="21">
        <v>18.94781141583595</v>
      </c>
      <c r="AR3201" s="21">
        <v>0.35751703735444784</v>
      </c>
      <c r="AS3201" s="21">
        <v>-0.60338762441628646</v>
      </c>
      <c r="AT3201" s="21">
        <v>-0.99999999999999967</v>
      </c>
      <c r="AU3201" s="21">
        <v>-0.99999999999999967</v>
      </c>
      <c r="AV3201" s="21">
        <v>9.7744759769431616E-2</v>
      </c>
      <c r="AW3201" s="21">
        <v>50.221490598881651</v>
      </c>
      <c r="AX3201" s="21">
        <v>45.193956192690017</v>
      </c>
      <c r="AY3201" s="21">
        <v>-1.5314173196283535E-2</v>
      </c>
      <c r="AZ3201" s="21">
        <v>-54.591777105840585</v>
      </c>
      <c r="BA3201" s="26">
        <v>1349.0722982536538</v>
      </c>
    </row>
    <row r="3202" spans="1:100" x14ac:dyDescent="0.25">
      <c r="A3202">
        <v>6602</v>
      </c>
      <c r="B3202" t="s">
        <v>3432</v>
      </c>
      <c r="C3202" s="26">
        <v>3</v>
      </c>
      <c r="D3202" s="21">
        <v>4.8904351144661522</v>
      </c>
      <c r="E3202" s="21">
        <v>0.10922823728030523</v>
      </c>
      <c r="F3202" s="21">
        <v>7.7020190893193813E-2</v>
      </c>
      <c r="G3202" s="21">
        <v>7.7020190893193813E-2</v>
      </c>
      <c r="H3202" s="21">
        <v>0.24047951153719724</v>
      </c>
      <c r="I3202" s="21">
        <v>0</v>
      </c>
      <c r="J3202" s="21">
        <v>14.428770692231836</v>
      </c>
      <c r="K3202" s="21">
        <v>0.24047951153719724</v>
      </c>
      <c r="L3202" s="21">
        <v>-0.99999999999999922</v>
      </c>
      <c r="M3202" s="21">
        <v>-0.99999999999999922</v>
      </c>
      <c r="N3202" s="21">
        <v>4.8095902307439466</v>
      </c>
      <c r="O3202" s="21">
        <v>19.396225997591191</v>
      </c>
      <c r="P3202" s="21">
        <v>0.38333701880918103</v>
      </c>
      <c r="Q3202" s="21">
        <v>0.10234286328795014</v>
      </c>
      <c r="R3202" s="21">
        <v>5.6170031143616836E-2</v>
      </c>
      <c r="S3202" s="21">
        <v>0.22675041548086561</v>
      </c>
      <c r="T3202" s="21">
        <v>0.19849564327087632</v>
      </c>
      <c r="U3202" s="21">
        <v>4.0355206682062363E-2</v>
      </c>
      <c r="V3202" s="21">
        <v>0</v>
      </c>
      <c r="W3202" s="21">
        <v>9.0048701558642872</v>
      </c>
      <c r="X3202" s="21">
        <v>0.22192337115891408</v>
      </c>
      <c r="Y3202" s="21">
        <v>-0.99999999999999922</v>
      </c>
      <c r="Z3202" s="21">
        <v>-0.99999999999999922</v>
      </c>
      <c r="AA3202" s="21">
        <v>18.341229231187217</v>
      </c>
      <c r="AB3202" s="21">
        <v>0.16924822941718076</v>
      </c>
      <c r="AC3202" s="21">
        <v>0.21092647841685691</v>
      </c>
      <c r="AD3202" s="21">
        <v>-0.19457092695045136</v>
      </c>
      <c r="AE3202" s="21">
        <v>9.280189044179318</v>
      </c>
      <c r="AF3202" s="21">
        <v>-0.99999999999999922</v>
      </c>
      <c r="AG3202" s="21">
        <v>-0.99999999999999922</v>
      </c>
      <c r="AH3202" s="21">
        <v>-0.99999999999999922</v>
      </c>
      <c r="AI3202" s="21">
        <v>0</v>
      </c>
      <c r="AJ3202" s="21">
        <v>0</v>
      </c>
      <c r="AK3202" s="21">
        <v>8.5020054485161548E-2</v>
      </c>
      <c r="AL3202" s="21">
        <v>1.5644208083009144E-3</v>
      </c>
      <c r="AM3202" s="21">
        <v>0.20679847787262104</v>
      </c>
      <c r="AN3202" s="21">
        <v>0.35440666383113389</v>
      </c>
      <c r="AO3202" s="21">
        <v>5.5950622192413313</v>
      </c>
      <c r="AP3202" s="21">
        <v>8.8679886998198505</v>
      </c>
      <c r="AQ3202" s="21">
        <v>23.433640848096115</v>
      </c>
      <c r="AR3202" s="21">
        <v>0.46560126543380431</v>
      </c>
      <c r="AS3202" s="21">
        <v>0.46240288269611107</v>
      </c>
      <c r="AT3202" s="21">
        <v>-0.99999999999999922</v>
      </c>
      <c r="AU3202" s="21">
        <v>-0.99999999999999922</v>
      </c>
      <c r="AV3202" s="21">
        <v>0.13319022203681077</v>
      </c>
      <c r="AW3202" s="21">
        <v>46.605443928598291</v>
      </c>
      <c r="AX3202" s="21">
        <v>46.605443928598291</v>
      </c>
      <c r="AY3202" s="21">
        <v>0.19242750146707127</v>
      </c>
      <c r="AZ3202" s="21">
        <v>-14.479940481195094</v>
      </c>
      <c r="BA3202" s="26">
        <v>1379.4633537637471</v>
      </c>
    </row>
    <row r="3203" spans="1:100" x14ac:dyDescent="0.25">
      <c r="A3203">
        <v>6603</v>
      </c>
      <c r="B3203" t="s">
        <v>3433</v>
      </c>
      <c r="C3203" s="26">
        <v>1</v>
      </c>
      <c r="D3203" s="21">
        <v>3.6780808625294901</v>
      </c>
      <c r="E3203" s="21">
        <v>2.1757476414710399E-2</v>
      </c>
      <c r="F3203" s="21">
        <v>5.7515663270048999E-2</v>
      </c>
      <c r="G3203" s="21">
        <v>6.3638324821297304E-2</v>
      </c>
      <c r="H3203" s="21">
        <v>4.4731895715573101E-2</v>
      </c>
      <c r="I3203" s="21">
        <v>0</v>
      </c>
      <c r="J3203" s="21">
        <v>2.6839137429343798</v>
      </c>
      <c r="K3203" s="21">
        <v>4.4731895715573101E-2</v>
      </c>
      <c r="L3203" s="21">
        <v>-1</v>
      </c>
      <c r="M3203" s="21">
        <v>-1</v>
      </c>
      <c r="N3203" s="21">
        <v>0.894637914311463</v>
      </c>
      <c r="O3203" s="21">
        <v>6.42563293028517</v>
      </c>
      <c r="P3203" s="21">
        <v>8.4867148022695807E-2</v>
      </c>
      <c r="Q3203" s="21">
        <v>0.153507344323627</v>
      </c>
      <c r="R3203" s="21">
        <v>5.0277871893111802E-2</v>
      </c>
      <c r="S3203" s="21">
        <v>0.32916601326620298</v>
      </c>
      <c r="T3203" s="21">
        <v>0.23975694309620599</v>
      </c>
      <c r="U3203" s="21">
        <v>4.00147922229208E-2</v>
      </c>
      <c r="V3203" s="21">
        <v>-3.2092616958779002E-3</v>
      </c>
      <c r="W3203" s="21">
        <v>22.4398636469551</v>
      </c>
      <c r="X3203" s="21">
        <v>0.57887640222380699</v>
      </c>
      <c r="Y3203" s="21">
        <v>-1</v>
      </c>
      <c r="Z3203" s="21">
        <v>-1</v>
      </c>
      <c r="AA3203" s="21">
        <v>33.0321732872819</v>
      </c>
      <c r="AB3203" s="21">
        <v>0.100272451404467</v>
      </c>
      <c r="AC3203" s="21">
        <v>4.1627991656747201E-2</v>
      </c>
      <c r="AD3203" s="21">
        <v>6.8940192307458195E-2</v>
      </c>
      <c r="AE3203" s="21">
        <v>10.542031768433599</v>
      </c>
      <c r="AF3203" s="21">
        <v>-1</v>
      </c>
      <c r="AG3203" s="21">
        <v>-1</v>
      </c>
      <c r="AH3203" s="21">
        <v>-1</v>
      </c>
      <c r="AI3203" s="21">
        <v>-6.4806894010443399E-4</v>
      </c>
      <c r="AJ3203" s="21">
        <v>-3.2092616958779002E-3</v>
      </c>
      <c r="AK3203" s="21">
        <v>0.108545496552842</v>
      </c>
      <c r="AL3203" s="21">
        <v>6.3541779719447203E-2</v>
      </c>
      <c r="AM3203" s="21">
        <v>0.14516971361987499</v>
      </c>
      <c r="AN3203" s="21">
        <v>6.2411759814733403E-2</v>
      </c>
      <c r="AO3203" s="21">
        <v>4.1719703232610899</v>
      </c>
      <c r="AP3203" s="21">
        <v>1.87800289396557</v>
      </c>
      <c r="AQ3203" s="21">
        <v>25.123777389889501</v>
      </c>
      <c r="AR3203" s="21">
        <v>0.60572848688945202</v>
      </c>
      <c r="AS3203" s="21">
        <v>0.62360829793938</v>
      </c>
      <c r="AT3203" s="21">
        <v>-1</v>
      </c>
      <c r="AU3203" s="21">
        <v>-1</v>
      </c>
      <c r="AV3203" s="21">
        <v>0.113916196714409</v>
      </c>
      <c r="AW3203" s="21">
        <v>41.335809111532598</v>
      </c>
      <c r="AX3203" s="21">
        <v>41.001921563142801</v>
      </c>
      <c r="AY3203" s="21">
        <v>9.6368259759583505E-2</v>
      </c>
      <c r="AZ3203" s="21">
        <v>-14.145392237927799</v>
      </c>
      <c r="BA3203" s="26">
        <v>1350</v>
      </c>
    </row>
    <row r="3204" spans="1:100" x14ac:dyDescent="0.25">
      <c r="A3204">
        <v>6604</v>
      </c>
      <c r="B3204" t="s">
        <v>3434</v>
      </c>
      <c r="C3204" s="26">
        <v>3</v>
      </c>
      <c r="D3204" s="21">
        <v>3.4391943117429378</v>
      </c>
      <c r="E3204" s="21">
        <v>-1.4318777607118444E-2</v>
      </c>
      <c r="F3204" s="21">
        <v>-0.25050934101817735</v>
      </c>
      <c r="G3204" s="21">
        <v>-0.2554517804433693</v>
      </c>
      <c r="H3204" s="21">
        <v>-6.9245305286237194E-2</v>
      </c>
      <c r="I3204" s="21">
        <v>0</v>
      </c>
      <c r="J3204" s="21">
        <v>-4.1547183171742326</v>
      </c>
      <c r="K3204" s="21">
        <v>-6.9245305286237194E-2</v>
      </c>
      <c r="L3204" s="21">
        <v>-0.99999999999999756</v>
      </c>
      <c r="M3204" s="21">
        <v>-0.99999999999999756</v>
      </c>
      <c r="N3204" s="21">
        <v>-1.384906105724744</v>
      </c>
      <c r="O3204" s="21">
        <v>-0.97097578587466293</v>
      </c>
      <c r="P3204" s="21">
        <v>7.2450188125964043E-2</v>
      </c>
      <c r="Q3204" s="21">
        <v>-1.2772394439452202</v>
      </c>
      <c r="R3204" s="21">
        <v>-0.52160172748679012</v>
      </c>
      <c r="S3204" s="21">
        <v>0.34475682629580917</v>
      </c>
      <c r="T3204" s="21">
        <v>0.10776009376276162</v>
      </c>
      <c r="U3204" s="21">
        <v>1.3672596500452563E-3</v>
      </c>
      <c r="V3204" s="21">
        <v>0</v>
      </c>
      <c r="W3204" s="21">
        <v>20.925179399794121</v>
      </c>
      <c r="X3204" s="21">
        <v>0.27831770568487924</v>
      </c>
      <c r="Y3204" s="21">
        <v>-0.99999999999999756</v>
      </c>
      <c r="Z3204" s="21">
        <v>-0.99999999999999756</v>
      </c>
      <c r="AA3204" s="21">
        <v>21.403637410602862</v>
      </c>
      <c r="AB3204" s="21">
        <v>4.4357746065781391E-2</v>
      </c>
      <c r="AC3204" s="21">
        <v>7.9147602526763394E-2</v>
      </c>
      <c r="AD3204" s="21">
        <v>-0.10350415382663458</v>
      </c>
      <c r="AE3204" s="21">
        <v>1.0000597382955068</v>
      </c>
      <c r="AF3204" s="21">
        <v>-0.99999999999999756</v>
      </c>
      <c r="AG3204" s="21">
        <v>-0.99999999999999756</v>
      </c>
      <c r="AH3204" s="21">
        <v>-0.99999999999999756</v>
      </c>
      <c r="AI3204" s="21">
        <v>0</v>
      </c>
      <c r="AJ3204" s="21">
        <v>0</v>
      </c>
      <c r="AK3204" s="21">
        <v>0.50265360479713994</v>
      </c>
      <c r="AL3204" s="21">
        <v>-0.2256809341459764</v>
      </c>
      <c r="AM3204" s="21">
        <v>0.53800700640873733</v>
      </c>
      <c r="AN3204" s="21">
        <v>6.9295305742731322E-2</v>
      </c>
      <c r="AO3204" s="21">
        <v>15.963443184204136</v>
      </c>
      <c r="AP3204" s="21">
        <v>0.6039779728384016</v>
      </c>
      <c r="AQ3204" s="21">
        <v>16.770461082619889</v>
      </c>
      <c r="AR3204" s="21">
        <v>0.45388417970861622</v>
      </c>
      <c r="AS3204" s="21">
        <v>0.20907240039864181</v>
      </c>
      <c r="AT3204" s="21">
        <v>-0.99999999999999756</v>
      </c>
      <c r="AU3204" s="21">
        <v>-0.99999999999999756</v>
      </c>
      <c r="AV3204" s="21">
        <v>-0.77705350793015948</v>
      </c>
      <c r="AW3204" s="21">
        <v>21.036639597566584</v>
      </c>
      <c r="AX3204" s="21">
        <v>21.036639597566584</v>
      </c>
      <c r="AY3204" s="21">
        <v>0.10422840069250076</v>
      </c>
      <c r="AZ3204" s="21">
        <v>-7.2985049464379568</v>
      </c>
      <c r="BA3204" s="26">
        <v>1354.6342125850522</v>
      </c>
      <c r="CU3204" t="e">
        <v>#N/A</v>
      </c>
      <c r="CV3204" t="e">
        <v>#N/A</v>
      </c>
    </row>
    <row r="3205" spans="1:100" x14ac:dyDescent="0.25">
      <c r="A3205">
        <v>6605</v>
      </c>
      <c r="B3205" t="s">
        <v>3435</v>
      </c>
      <c r="C3205" s="26">
        <v>3</v>
      </c>
      <c r="D3205" s="21">
        <v>3.1581477645826204</v>
      </c>
      <c r="E3205" s="21">
        <v>9.1669956283164253E-2</v>
      </c>
      <c r="F3205" s="21">
        <v>0.46573941880369424</v>
      </c>
      <c r="G3205" s="21">
        <v>0.50460694887941648</v>
      </c>
      <c r="H3205" s="21">
        <v>1.9367123823453805E-2</v>
      </c>
      <c r="I3205" s="21">
        <v>0</v>
      </c>
      <c r="J3205" s="21">
        <v>1.1620274294072286</v>
      </c>
      <c r="K3205" s="21">
        <v>1.9367123823453805E-2</v>
      </c>
      <c r="L3205" s="21">
        <v>-0.99999999999999989</v>
      </c>
      <c r="M3205" s="21">
        <v>-0.99999999999999989</v>
      </c>
      <c r="N3205" s="21">
        <v>0.38734247646907605</v>
      </c>
      <c r="O3205" s="21">
        <v>4.8247821428692665</v>
      </c>
      <c r="P3205" s="21">
        <v>-0.5851035887871282</v>
      </c>
      <c r="Q3205" s="21">
        <v>2.4659684388247829</v>
      </c>
      <c r="R3205" s="21">
        <v>0.86404823341208603</v>
      </c>
      <c r="S3205" s="21">
        <v>0.3362398463224095</v>
      </c>
      <c r="T3205" s="21">
        <v>0.14868272608607308</v>
      </c>
      <c r="U3205" s="21">
        <v>-2.2167144013229837E-2</v>
      </c>
      <c r="V3205" s="21">
        <v>0</v>
      </c>
      <c r="W3205" s="21">
        <v>17.735532182871957</v>
      </c>
      <c r="X3205" s="21">
        <v>0.15113269417522121</v>
      </c>
      <c r="Y3205" s="21">
        <v>-0.99999999999999989</v>
      </c>
      <c r="Z3205" s="21">
        <v>-0.99999999999999989</v>
      </c>
      <c r="AA3205" s="21">
        <v>23.41996224111211</v>
      </c>
      <c r="AB3205" s="21">
        <v>6.4296733225718203E-2</v>
      </c>
      <c r="AC3205" s="21">
        <v>5.9741907418880302E-2</v>
      </c>
      <c r="AD3205" s="21">
        <v>-2.7631004148036917E-2</v>
      </c>
      <c r="AE3205" s="21">
        <v>4.820381824828079</v>
      </c>
      <c r="AF3205" s="21">
        <v>-0.99999999999999989</v>
      </c>
      <c r="AG3205" s="21">
        <v>-0.99999999999999989</v>
      </c>
      <c r="AH3205" s="21">
        <v>-0.99999999999999989</v>
      </c>
      <c r="AI3205" s="21">
        <v>0</v>
      </c>
      <c r="AJ3205" s="21">
        <v>0</v>
      </c>
      <c r="AK3205" s="21">
        <v>8.4533201887684872E-3</v>
      </c>
      <c r="AL3205" s="21">
        <v>-8.1802453227890204E-2</v>
      </c>
      <c r="AM3205" s="21">
        <v>0.28818049641760829</v>
      </c>
      <c r="AN3205" s="21">
        <v>-1.3129377138838841E-2</v>
      </c>
      <c r="AO3205" s="21">
        <v>7.2467790113840547</v>
      </c>
      <c r="AP3205" s="21">
        <v>-0.73724669461042214</v>
      </c>
      <c r="AQ3205" s="21">
        <v>18.897559612279196</v>
      </c>
      <c r="AR3205" s="21">
        <v>0.46275542839525269</v>
      </c>
      <c r="AS3205" s="21">
        <v>0.17049981799867511</v>
      </c>
      <c r="AT3205" s="21">
        <v>-0.99999999999999989</v>
      </c>
      <c r="AU3205" s="21">
        <v>-0.99999999999999989</v>
      </c>
      <c r="AV3205" s="21">
        <v>1.3686551822915021</v>
      </c>
      <c r="AW3205" s="21">
        <v>27.507497689370968</v>
      </c>
      <c r="AX3205" s="21">
        <v>27.507497689370968</v>
      </c>
      <c r="AY3205" s="21">
        <v>-0.19321280666027399</v>
      </c>
      <c r="AZ3205" s="21">
        <v>-19.540844476237311</v>
      </c>
      <c r="BA3205" s="26">
        <v>1347.8798245973783</v>
      </c>
      <c r="CU3205" t="e">
        <v>#N/A</v>
      </c>
      <c r="CV3205" t="e">
        <v>#N/A</v>
      </c>
    </row>
    <row r="3206" spans="1:100" x14ac:dyDescent="0.25">
      <c r="A3206">
        <v>6606</v>
      </c>
      <c r="B3206" t="s">
        <v>3436</v>
      </c>
      <c r="C3206" s="26">
        <v>3</v>
      </c>
      <c r="D3206" s="21">
        <v>5.477767885841403</v>
      </c>
      <c r="E3206" s="21">
        <v>0.16489417848243637</v>
      </c>
      <c r="F3206" s="21">
        <v>0.51907698376026234</v>
      </c>
      <c r="G3206" s="21">
        <v>0.55933241422148605</v>
      </c>
      <c r="H3206" s="21">
        <v>-4.4788740514586409E-2</v>
      </c>
      <c r="I3206" s="21">
        <v>0</v>
      </c>
      <c r="J3206" s="21">
        <v>-2.6873244308751838</v>
      </c>
      <c r="K3206" s="21">
        <v>-4.4788740514586409E-2</v>
      </c>
      <c r="L3206" s="21">
        <v>-0.99999999999999933</v>
      </c>
      <c r="M3206" s="21">
        <v>-0.99999999999999933</v>
      </c>
      <c r="N3206" s="21">
        <v>-0.89577481029172845</v>
      </c>
      <c r="O3206" s="21">
        <v>3.3497758691877042</v>
      </c>
      <c r="P3206" s="21">
        <v>-7.6034219860596247E-2</v>
      </c>
      <c r="Q3206" s="21">
        <v>-0.61626120083960112</v>
      </c>
      <c r="R3206" s="21">
        <v>-0.18405711444512354</v>
      </c>
      <c r="S3206" s="21">
        <v>0.34581994116617221</v>
      </c>
      <c r="T3206" s="21">
        <v>0.30637694229837831</v>
      </c>
      <c r="U3206" s="21">
        <v>-2.007876084635421E-2</v>
      </c>
      <c r="V3206" s="21">
        <v>0</v>
      </c>
      <c r="W3206" s="21">
        <v>27.076274525311298</v>
      </c>
      <c r="X3206" s="21">
        <v>0.55504703855703807</v>
      </c>
      <c r="Y3206" s="21">
        <v>-0.99999999999999933</v>
      </c>
      <c r="Z3206" s="21">
        <v>-0.99999999999999933</v>
      </c>
      <c r="AA3206" s="21">
        <v>53.53730342982216</v>
      </c>
      <c r="AB3206" s="21">
        <v>0.22585737524658392</v>
      </c>
      <c r="AC3206" s="21">
        <v>0.26126556309306864</v>
      </c>
      <c r="AD3206" s="21">
        <v>4.5778782039466566E-2</v>
      </c>
      <c r="AE3206" s="21">
        <v>26.645086018955965</v>
      </c>
      <c r="AF3206" s="21">
        <v>-0.99999999999999933</v>
      </c>
      <c r="AG3206" s="21">
        <v>-0.99999999999999933</v>
      </c>
      <c r="AH3206" s="21">
        <v>-0.99999999999999933</v>
      </c>
      <c r="AI3206" s="21">
        <v>0</v>
      </c>
      <c r="AJ3206" s="21">
        <v>0</v>
      </c>
      <c r="AK3206" s="21">
        <v>0.27255046759798318</v>
      </c>
      <c r="AL3206" s="21">
        <v>0.24132067573107002</v>
      </c>
      <c r="AM3206" s="21">
        <v>0.22286134276732722</v>
      </c>
      <c r="AN3206" s="21">
        <v>-5.2459101931489741E-2</v>
      </c>
      <c r="AO3206" s="21">
        <v>6.9342859071730958</v>
      </c>
      <c r="AP3206" s="21">
        <v>-0.10487416963189444</v>
      </c>
      <c r="AQ3206" s="21">
        <v>24.388950094436119</v>
      </c>
      <c r="AR3206" s="21">
        <v>0.63211812261819611</v>
      </c>
      <c r="AS3206" s="21">
        <v>0.51025829804245215</v>
      </c>
      <c r="AT3206" s="21">
        <v>-0.99999999999999933</v>
      </c>
      <c r="AU3206" s="21">
        <v>-0.99999999999999933</v>
      </c>
      <c r="AV3206" s="21">
        <v>0.3752752997763627</v>
      </c>
      <c r="AW3206" s="21">
        <v>56.782205129377942</v>
      </c>
      <c r="AX3206" s="21">
        <v>56.782205129377942</v>
      </c>
      <c r="AY3206" s="21">
        <v>0.24433676225474973</v>
      </c>
      <c r="AZ3206" s="21">
        <v>22.837811279027015</v>
      </c>
      <c r="BA3206" s="26">
        <v>1410.0431871609405</v>
      </c>
      <c r="CU3206" t="e">
        <v>#N/A</v>
      </c>
      <c r="CV3206" t="e">
        <v>#N/A</v>
      </c>
    </row>
    <row r="3207" spans="1:100" x14ac:dyDescent="0.25">
      <c r="A3207">
        <v>6607</v>
      </c>
      <c r="B3207" t="s">
        <v>3437</v>
      </c>
      <c r="C3207" s="26">
        <v>3</v>
      </c>
      <c r="D3207" s="21">
        <v>3.3318779437011878</v>
      </c>
      <c r="E3207" s="21">
        <v>-6.1896118607645406E-2</v>
      </c>
      <c r="F3207" s="21">
        <v>4.6054419942091751E-4</v>
      </c>
      <c r="G3207" s="21">
        <v>-7.6661199396647088E-3</v>
      </c>
      <c r="H3207" s="21">
        <v>0.10521730120861726</v>
      </c>
      <c r="I3207" s="21">
        <v>0</v>
      </c>
      <c r="J3207" s="21">
        <v>6.3130380725170365</v>
      </c>
      <c r="K3207" s="21">
        <v>0.10521730120861726</v>
      </c>
      <c r="L3207" s="21">
        <v>-1.0000000000000004</v>
      </c>
      <c r="M3207" s="21">
        <v>-1.0000000000000004</v>
      </c>
      <c r="N3207" s="21">
        <v>2.1043460241723451</v>
      </c>
      <c r="O3207" s="21">
        <v>9.6372498962785578</v>
      </c>
      <c r="P3207" s="21">
        <v>-0.22131409483779058</v>
      </c>
      <c r="Q3207" s="21">
        <v>0.18785566351338748</v>
      </c>
      <c r="R3207" s="21">
        <v>6.6608354308901635E-2</v>
      </c>
      <c r="S3207" s="21">
        <v>0.36280735902206634</v>
      </c>
      <c r="T3207" s="21">
        <v>0.36004791439554396</v>
      </c>
      <c r="U3207" s="21">
        <v>-1.8142150687568016E-2</v>
      </c>
      <c r="V3207" s="21">
        <v>0</v>
      </c>
      <c r="W3207" s="21">
        <v>23.979832860856998</v>
      </c>
      <c r="X3207" s="21">
        <v>0.54659340075775154</v>
      </c>
      <c r="Y3207" s="21">
        <v>-1.0000000000000004</v>
      </c>
      <c r="Z3207" s="21">
        <v>-1.0000000000000004</v>
      </c>
      <c r="AA3207" s="21">
        <v>20.553442169962242</v>
      </c>
      <c r="AB3207" s="21">
        <v>-8.6748499336358809E-2</v>
      </c>
      <c r="AC3207" s="21">
        <v>5.3792133826962969E-2</v>
      </c>
      <c r="AD3207" s="21">
        <v>-3.6903615394677139E-2</v>
      </c>
      <c r="AE3207" s="21">
        <v>-3.4929990452036481</v>
      </c>
      <c r="AF3207" s="21">
        <v>-1.0000000000000004</v>
      </c>
      <c r="AG3207" s="21">
        <v>-1.0000000000000004</v>
      </c>
      <c r="AH3207" s="21">
        <v>-1.0000000000000004</v>
      </c>
      <c r="AI3207" s="21">
        <v>0</v>
      </c>
      <c r="AJ3207" s="21">
        <v>0</v>
      </c>
      <c r="AK3207" s="21">
        <v>0.104036110534243</v>
      </c>
      <c r="AL3207" s="21">
        <v>-2.1365737730176974E-2</v>
      </c>
      <c r="AM3207" s="21">
        <v>0.27508323942023</v>
      </c>
      <c r="AN3207" s="21">
        <v>0.19849983608566033</v>
      </c>
      <c r="AO3207" s="21">
        <v>7.3972615381769655</v>
      </c>
      <c r="AP3207" s="21">
        <v>4.8556672134906229</v>
      </c>
      <c r="AQ3207" s="21">
        <v>30.292870933374022</v>
      </c>
      <c r="AR3207" s="21">
        <v>0.70471312273004227</v>
      </c>
      <c r="AS3207" s="21">
        <v>0.65181070196636881</v>
      </c>
      <c r="AT3207" s="21">
        <v>-1.0000000000000004</v>
      </c>
      <c r="AU3207" s="21">
        <v>-1.0000000000000004</v>
      </c>
      <c r="AV3207" s="21">
        <v>5.8942234369236908E-2</v>
      </c>
      <c r="AW3207" s="21">
        <v>35.04635927973144</v>
      </c>
      <c r="AX3207" s="21">
        <v>35.04635927973144</v>
      </c>
      <c r="AY3207" s="21">
        <v>0.10876582890123515</v>
      </c>
      <c r="AZ3207" s="21">
        <v>1.2208003681291089</v>
      </c>
      <c r="BA3207" s="26">
        <v>1371.5794226775731</v>
      </c>
      <c r="CU3207" t="e">
        <v>#N/A</v>
      </c>
      <c r="CV3207" t="e">
        <v>#N/A</v>
      </c>
    </row>
    <row r="3208" spans="1:100" x14ac:dyDescent="0.25">
      <c r="A3208">
        <v>6608</v>
      </c>
      <c r="B3208" t="s">
        <v>3438</v>
      </c>
      <c r="C3208" s="26">
        <v>3</v>
      </c>
      <c r="D3208" s="21">
        <v>4.7343536587652784</v>
      </c>
      <c r="E3208" s="21">
        <v>9.2363739246597409E-2</v>
      </c>
      <c r="F3208" s="21">
        <v>-3.2823948645841948E-2</v>
      </c>
      <c r="G3208" s="21">
        <v>-1.0562688323678009E-2</v>
      </c>
      <c r="H3208" s="21">
        <v>4.4737325203790652E-2</v>
      </c>
      <c r="I3208" s="21">
        <v>0</v>
      </c>
      <c r="J3208" s="21">
        <v>2.684239512227439</v>
      </c>
      <c r="K3208" s="21">
        <v>4.4737325203790652E-2</v>
      </c>
      <c r="L3208" s="21">
        <v>-1.0000000000000016</v>
      </c>
      <c r="M3208" s="21">
        <v>-1.0000000000000016</v>
      </c>
      <c r="N3208" s="21">
        <v>0.89474650407581269</v>
      </c>
      <c r="O3208" s="21">
        <v>7.40803048266904</v>
      </c>
      <c r="P3208" s="21">
        <v>-0.16343808474870811</v>
      </c>
      <c r="Q3208" s="21">
        <v>-0.52191883525222527</v>
      </c>
      <c r="R3208" s="21">
        <v>-0.14177625353306722</v>
      </c>
      <c r="S3208" s="21">
        <v>0.3170670050556772</v>
      </c>
      <c r="T3208" s="21">
        <v>-7.2697085828823962E-2</v>
      </c>
      <c r="U3208" s="21">
        <v>5.7729051494135033E-3</v>
      </c>
      <c r="V3208" s="21">
        <v>0</v>
      </c>
      <c r="W3208" s="21">
        <v>8.2162199668990361</v>
      </c>
      <c r="X3208" s="21">
        <v>-0.20233916165171081</v>
      </c>
      <c r="Y3208" s="21">
        <v>-1.0000000000000016</v>
      </c>
      <c r="Z3208" s="21">
        <v>-1.0000000000000016</v>
      </c>
      <c r="AA3208" s="21">
        <v>7.3920990552784822</v>
      </c>
      <c r="AB3208" s="21">
        <v>-0.11921976174959857</v>
      </c>
      <c r="AC3208" s="21">
        <v>8.6629400963683489E-2</v>
      </c>
      <c r="AD3208" s="21">
        <v>1.8943467624165267E-2</v>
      </c>
      <c r="AE3208" s="21">
        <v>-0.68234465808749156</v>
      </c>
      <c r="AF3208" s="21">
        <v>-1.0000000000000016</v>
      </c>
      <c r="AG3208" s="21">
        <v>-1.0000000000000016</v>
      </c>
      <c r="AH3208" s="21">
        <v>-1.0000000000000016</v>
      </c>
      <c r="AI3208" s="21">
        <v>0</v>
      </c>
      <c r="AJ3208" s="21">
        <v>0</v>
      </c>
      <c r="AK3208" s="21">
        <v>-0.29322447102816707</v>
      </c>
      <c r="AL3208" s="21">
        <v>0.17065097119863312</v>
      </c>
      <c r="AM3208" s="21">
        <v>0.26366701971595735</v>
      </c>
      <c r="AN3208" s="21">
        <v>-3.9832270619560156E-3</v>
      </c>
      <c r="AO3208" s="21">
        <v>5.1255531377580974</v>
      </c>
      <c r="AP3208" s="21">
        <v>0.75367417944426462</v>
      </c>
      <c r="AQ3208" s="21">
        <v>10.900459479126475</v>
      </c>
      <c r="AR3208" s="21">
        <v>0.25014282437626661</v>
      </c>
      <c r="AS3208" s="21">
        <v>-0.15760183644792006</v>
      </c>
      <c r="AT3208" s="21">
        <v>-1.0000000000000016</v>
      </c>
      <c r="AU3208" s="21">
        <v>-1.0000000000000016</v>
      </c>
      <c r="AV3208" s="21">
        <v>-0.15233894185674524</v>
      </c>
      <c r="AW3208" s="21">
        <v>15.553803717391785</v>
      </c>
      <c r="AX3208" s="21">
        <v>15.553803717391785</v>
      </c>
      <c r="AY3208" s="21">
        <v>-0.13387746409265078</v>
      </c>
      <c r="AZ3208" s="21">
        <v>-37.862295428156074</v>
      </c>
      <c r="BA3208" s="26">
        <v>1340.7374461741554</v>
      </c>
      <c r="CU3208" t="e">
        <v>#N/A</v>
      </c>
      <c r="CV3208" t="e">
        <v>#N/A</v>
      </c>
    </row>
    <row r="3209" spans="1:100" x14ac:dyDescent="0.25">
      <c r="A3209">
        <v>6609</v>
      </c>
      <c r="B3209" t="s">
        <v>3439</v>
      </c>
      <c r="C3209" s="26">
        <v>3</v>
      </c>
      <c r="D3209" s="21">
        <v>3.2998198689164142</v>
      </c>
      <c r="E3209" s="21">
        <v>5.7753366266272171E-2</v>
      </c>
      <c r="F3209" s="21">
        <v>0.36070242920287099</v>
      </c>
      <c r="G3209" s="21">
        <v>0.37549045815459114</v>
      </c>
      <c r="H3209" s="21">
        <v>8.3468186105742553E-2</v>
      </c>
      <c r="I3209" s="21">
        <v>0</v>
      </c>
      <c r="J3209" s="21">
        <v>5.0080911663445553</v>
      </c>
      <c r="K3209" s="21">
        <v>8.3468186105742553E-2</v>
      </c>
      <c r="L3209" s="21">
        <v>-0.99999999999999911</v>
      </c>
      <c r="M3209" s="21">
        <v>-0.99999999999999911</v>
      </c>
      <c r="N3209" s="21">
        <v>1.6693637221148516</v>
      </c>
      <c r="O3209" s="21">
        <v>8.6834014934155448</v>
      </c>
      <c r="P3209" s="21">
        <v>1.5409874022733929</v>
      </c>
      <c r="Q3209" s="21">
        <v>0.29375415613113326</v>
      </c>
      <c r="R3209" s="21">
        <v>0.12365219818832596</v>
      </c>
      <c r="S3209" s="21">
        <v>0.3333333333333332</v>
      </c>
      <c r="T3209" s="21">
        <v>-9.7009402258944E-2</v>
      </c>
      <c r="U3209" s="21">
        <v>-0.12421524213193536</v>
      </c>
      <c r="V3209" s="21">
        <v>-5.39361471926677E-3</v>
      </c>
      <c r="W3209" s="21">
        <v>0.92987552469777157</v>
      </c>
      <c r="X3209" s="21">
        <v>-0.71333866889933606</v>
      </c>
      <c r="Y3209" s="21">
        <v>-0.99999999999999911</v>
      </c>
      <c r="Z3209" s="21">
        <v>-0.99999999999999911</v>
      </c>
      <c r="AA3209" s="21">
        <v>19.411816607440372</v>
      </c>
      <c r="AB3209" s="21">
        <v>0.38500482646831163</v>
      </c>
      <c r="AC3209" s="21">
        <v>7.0550030594175916E-2</v>
      </c>
      <c r="AD3209" s="21">
        <v>-8.8389079371401919E-2</v>
      </c>
      <c r="AE3209" s="21">
        <v>18.358288884554284</v>
      </c>
      <c r="AF3209" s="21">
        <v>-0.99999999999999911</v>
      </c>
      <c r="AG3209" s="21">
        <v>-0.99999999999999911</v>
      </c>
      <c r="AH3209" s="21">
        <v>-0.99999999999999911</v>
      </c>
      <c r="AI3209" s="21">
        <v>0</v>
      </c>
      <c r="AJ3209" s="21">
        <v>-5.39361471926677E-3</v>
      </c>
      <c r="AK3209" s="21">
        <v>0.33811421422429405</v>
      </c>
      <c r="AL3209" s="21">
        <v>2.7782364374164863E-2</v>
      </c>
      <c r="AM3209" s="21">
        <v>0.13627150269215232</v>
      </c>
      <c r="AN3209" s="21">
        <v>5.6814812081796666E-2</v>
      </c>
      <c r="AO3209" s="21">
        <v>5.0973586384252805</v>
      </c>
      <c r="AP3209" s="21">
        <v>1.5592821239157391</v>
      </c>
      <c r="AQ3209" s="21">
        <v>5.937966691042325</v>
      </c>
      <c r="AR3209" s="21">
        <v>0.10671507422318682</v>
      </c>
      <c r="AS3209" s="21">
        <v>-0.62987048279359303</v>
      </c>
      <c r="AT3209" s="21">
        <v>-0.99999999999999911</v>
      </c>
      <c r="AU3209" s="21">
        <v>-0.99999999999999911</v>
      </c>
      <c r="AV3209" s="21">
        <v>0.49914265634291705</v>
      </c>
      <c r="AW3209" s="21">
        <v>29.654500224771688</v>
      </c>
      <c r="AX3209" s="21">
        <v>29.115138752845006</v>
      </c>
      <c r="AY3209" s="21">
        <v>4.4627184712680422E-2</v>
      </c>
      <c r="AZ3209" s="21">
        <v>-26.792619588523859</v>
      </c>
      <c r="BA3209" s="26">
        <v>1322.2060182053233</v>
      </c>
    </row>
    <row r="3210" spans="1:100" x14ac:dyDescent="0.25">
      <c r="A3210">
        <v>6610</v>
      </c>
      <c r="B3210" t="s">
        <v>3440</v>
      </c>
      <c r="C3210" s="26">
        <v>3</v>
      </c>
      <c r="D3210" s="21">
        <v>0.17172808432109049</v>
      </c>
      <c r="E3210" s="21">
        <v>0</v>
      </c>
      <c r="F3210" s="21">
        <v>-0.85628616288907466</v>
      </c>
      <c r="G3210" s="21">
        <v>-0.85628616288907466</v>
      </c>
      <c r="H3210" s="21">
        <v>7.4063299301097285E-2</v>
      </c>
      <c r="I3210" s="21">
        <v>-1.3846567974619677E-4</v>
      </c>
      <c r="J3210" s="21">
        <v>4.4354900172810643</v>
      </c>
      <c r="K3210" s="21">
        <v>7.3924833621351077E-2</v>
      </c>
      <c r="L3210" s="21">
        <v>-1</v>
      </c>
      <c r="M3210" s="21">
        <v>-1</v>
      </c>
      <c r="N3210" s="21">
        <v>1.4784966724270217</v>
      </c>
      <c r="O3210" s="21">
        <v>3.7509319387130824</v>
      </c>
      <c r="P3210" s="21">
        <v>-1.026741532037298E-2</v>
      </c>
      <c r="Q3210" s="21">
        <v>-2.2617697195764164</v>
      </c>
      <c r="R3210" s="21">
        <v>-0.71619411439174729</v>
      </c>
      <c r="S3210" s="21">
        <v>0.33333333333333348</v>
      </c>
      <c r="T3210" s="21">
        <v>0.199738849906648</v>
      </c>
      <c r="U3210" s="21">
        <v>-4.3226280569521804E-2</v>
      </c>
      <c r="V3210" s="21">
        <v>-2.0892045010172968E-2</v>
      </c>
      <c r="W3210" s="21">
        <v>15.801160961557409</v>
      </c>
      <c r="X3210" s="21">
        <v>0.10911063472404892</v>
      </c>
      <c r="Y3210" s="21">
        <v>-1</v>
      </c>
      <c r="Z3210" s="21">
        <v>-1</v>
      </c>
      <c r="AA3210" s="21">
        <v>19.185347131695046</v>
      </c>
      <c r="AB3210" s="21">
        <v>-0.15478870847119136</v>
      </c>
      <c r="AC3210" s="21">
        <v>-3.8716021982859415E-3</v>
      </c>
      <c r="AD3210" s="21">
        <v>0.24066791636006482</v>
      </c>
      <c r="AE3210" s="21">
        <v>4.1003802845293791</v>
      </c>
      <c r="AF3210" s="21">
        <v>-1</v>
      </c>
      <c r="AG3210" s="21">
        <v>-1</v>
      </c>
      <c r="AH3210" s="21">
        <v>-1</v>
      </c>
      <c r="AI3210" s="21">
        <v>0</v>
      </c>
      <c r="AJ3210" s="21">
        <v>-2.0892045010172968E-2</v>
      </c>
      <c r="AK3210" s="21">
        <v>-0.12989883619501419</v>
      </c>
      <c r="AL3210" s="21">
        <v>-9.9336620749136864E-2</v>
      </c>
      <c r="AM3210" s="21">
        <v>0.31451780098154908</v>
      </c>
      <c r="AN3210" s="21">
        <v>-0.14413448968445949</v>
      </c>
      <c r="AO3210" s="21">
        <v>7.2134508435636588</v>
      </c>
      <c r="AP3210" s="21">
        <v>-4.100045345857172</v>
      </c>
      <c r="AQ3210" s="21">
        <v>20.236650978838473</v>
      </c>
      <c r="AR3210" s="21">
        <v>0.46895385766028652</v>
      </c>
      <c r="AS3210" s="21">
        <v>0.18303546834539988</v>
      </c>
      <c r="AT3210" s="21">
        <v>-1</v>
      </c>
      <c r="AU3210" s="21">
        <v>-1</v>
      </c>
      <c r="AV3210" s="21">
        <v>-1.572480277280822</v>
      </c>
      <c r="AW3210" s="21">
        <v>18.836233724550951</v>
      </c>
      <c r="AX3210" s="21">
        <v>16.747029223533652</v>
      </c>
      <c r="AY3210" s="21">
        <v>-0.11057231672310798</v>
      </c>
      <c r="AZ3210" s="21">
        <v>-57.799758463573795</v>
      </c>
      <c r="BA3210" s="26">
        <v>1301.1343686937407</v>
      </c>
      <c r="CU3210" t="e">
        <v>#N/A</v>
      </c>
      <c r="CV3210" t="e">
        <v>#N/A</v>
      </c>
    </row>
    <row r="3211" spans="1:100" x14ac:dyDescent="0.25">
      <c r="A3211">
        <v>6611</v>
      </c>
      <c r="B3211" t="s">
        <v>3441</v>
      </c>
      <c r="C3211" s="26">
        <v>3</v>
      </c>
      <c r="D3211" s="21">
        <v>3.9654799962322196</v>
      </c>
      <c r="E3211" s="21">
        <v>1.8344304468944175E-3</v>
      </c>
      <c r="F3211" s="21">
        <v>-5.7323066546832932E-2</v>
      </c>
      <c r="G3211" s="21">
        <v>-5.7323066546832932E-2</v>
      </c>
      <c r="H3211" s="21">
        <v>-1.4730770239619878E-2</v>
      </c>
      <c r="I3211" s="21">
        <v>0</v>
      </c>
      <c r="J3211" s="21">
        <v>-0.88384621437719346</v>
      </c>
      <c r="K3211" s="21">
        <v>-1.4730770239619878E-2</v>
      </c>
      <c r="L3211" s="21">
        <v>-1</v>
      </c>
      <c r="M3211" s="21">
        <v>-1</v>
      </c>
      <c r="N3211" s="21">
        <v>-0.29461540479239767</v>
      </c>
      <c r="O3211" s="21">
        <v>3.0243107153081952</v>
      </c>
      <c r="P3211" s="21">
        <v>-0.46676606688864308</v>
      </c>
      <c r="Q3211" s="21">
        <v>-0.42772942788816493</v>
      </c>
      <c r="R3211" s="21">
        <v>-0.13845610467346575</v>
      </c>
      <c r="S3211" s="21">
        <v>0.33333333333333337</v>
      </c>
      <c r="T3211" s="21">
        <v>0.26958651597292888</v>
      </c>
      <c r="U3211" s="21">
        <v>-4.2005405124529049E-2</v>
      </c>
      <c r="V3211" s="21">
        <v>5.9469362059437016E-2</v>
      </c>
      <c r="W3211" s="21">
        <v>25.404583059231612</v>
      </c>
      <c r="X3211" s="21">
        <v>0.7464798858891204</v>
      </c>
      <c r="Y3211" s="21">
        <v>-1</v>
      </c>
      <c r="Z3211" s="21">
        <v>-1</v>
      </c>
      <c r="AA3211" s="21">
        <v>20.042610957973228</v>
      </c>
      <c r="AB3211" s="21">
        <v>0.10584664253783412</v>
      </c>
      <c r="AC3211" s="21">
        <v>-5.0967133948131661E-2</v>
      </c>
      <c r="AD3211" s="21">
        <v>-0.15934982852140125</v>
      </c>
      <c r="AE3211" s="21">
        <v>-5.2235159965849389</v>
      </c>
      <c r="AF3211" s="21">
        <v>-1</v>
      </c>
      <c r="AG3211" s="21">
        <v>-1</v>
      </c>
      <c r="AH3211" s="21">
        <v>-1</v>
      </c>
      <c r="AI3211" s="21">
        <v>0</v>
      </c>
      <c r="AJ3211" s="21">
        <v>5.9469362059437016E-2</v>
      </c>
      <c r="AK3211" s="21">
        <v>0.52252764237790605</v>
      </c>
      <c r="AL3211" s="21">
        <v>-5.6207401277592856E-2</v>
      </c>
      <c r="AM3211" s="21">
        <v>9.145448849698614E-3</v>
      </c>
      <c r="AN3211" s="21">
        <v>-1.246046395090979E-2</v>
      </c>
      <c r="AO3211" s="21">
        <v>2.841274433131995</v>
      </c>
      <c r="AP3211" s="21">
        <v>-0.59254860516070929</v>
      </c>
      <c r="AQ3211" s="21">
        <v>24.520736844854387</v>
      </c>
      <c r="AR3211" s="21">
        <v>0.62038380624117073</v>
      </c>
      <c r="AS3211" s="21">
        <v>0.73174911564949974</v>
      </c>
      <c r="AT3211" s="21">
        <v>-1</v>
      </c>
      <c r="AU3211" s="21">
        <v>-1</v>
      </c>
      <c r="AV3211" s="21">
        <v>-0.19577917122029873</v>
      </c>
      <c r="AW3211" s="21">
        <v>22.474373068120688</v>
      </c>
      <c r="AX3211" s="21">
        <v>28.421309274064392</v>
      </c>
      <c r="AY3211" s="21">
        <v>3.5505357437835956E-2</v>
      </c>
      <c r="AZ3211" s="21">
        <v>-44.473322235915987</v>
      </c>
      <c r="BA3211" s="26">
        <v>1265.198814962609</v>
      </c>
    </row>
    <row r="3212" spans="1:100" x14ac:dyDescent="0.25">
      <c r="A3212">
        <v>6612</v>
      </c>
      <c r="B3212" t="s">
        <v>3442</v>
      </c>
      <c r="C3212" s="26">
        <v>3</v>
      </c>
      <c r="D3212" s="21">
        <v>4.4018915852824509</v>
      </c>
      <c r="E3212" s="21">
        <v>6.5377006428064655E-2</v>
      </c>
      <c r="F3212" s="21">
        <v>1.1089676727340751</v>
      </c>
      <c r="G3212" s="21">
        <v>1.1318142802821354</v>
      </c>
      <c r="H3212" s="21">
        <v>3.1334509205126183E-2</v>
      </c>
      <c r="I3212" s="21">
        <v>0</v>
      </c>
      <c r="J3212" s="21">
        <v>1.8800705523075778</v>
      </c>
      <c r="K3212" s="21">
        <v>3.1334509205126183E-2</v>
      </c>
      <c r="L3212" s="21">
        <v>-0.99999999999999944</v>
      </c>
      <c r="M3212" s="21">
        <v>-0.99999999999999944</v>
      </c>
      <c r="N3212" s="21">
        <v>0.62669018410252608</v>
      </c>
      <c r="O3212" s="21">
        <v>7.4137764178721612</v>
      </c>
      <c r="P3212" s="21">
        <v>-0.2695765499450592</v>
      </c>
      <c r="Q3212" s="21">
        <v>0.60035432394285049</v>
      </c>
      <c r="R3212" s="21">
        <v>0.26535773630018822</v>
      </c>
      <c r="S3212" s="21">
        <v>0.33333333333333315</v>
      </c>
      <c r="T3212" s="21">
        <v>0.34674833127508276</v>
      </c>
      <c r="U3212" s="21">
        <v>5.844044775152156E-2</v>
      </c>
      <c r="V3212" s="21">
        <v>0</v>
      </c>
      <c r="W3212" s="21">
        <v>28.287504126192466</v>
      </c>
      <c r="X3212" s="21">
        <v>0.90098587702910704</v>
      </c>
      <c r="Y3212" s="21">
        <v>-0.99999999999999944</v>
      </c>
      <c r="Z3212" s="21">
        <v>-0.99999999999999944</v>
      </c>
      <c r="AA3212" s="21">
        <v>33.856768917601435</v>
      </c>
      <c r="AB3212" s="21">
        <v>-3.3455833622781095E-2</v>
      </c>
      <c r="AC3212" s="21">
        <v>-1.9214560072771773E-2</v>
      </c>
      <c r="AD3212" s="21">
        <v>0.15874853479772863</v>
      </c>
      <c r="AE3212" s="21">
        <v>5.3039070551087848</v>
      </c>
      <c r="AF3212" s="21">
        <v>-0.99999999999999944</v>
      </c>
      <c r="AG3212" s="21">
        <v>-0.99999999999999944</v>
      </c>
      <c r="AH3212" s="21">
        <v>-0.99999999999999944</v>
      </c>
      <c r="AI3212" s="21">
        <v>6.1710116025508327E-2</v>
      </c>
      <c r="AJ3212" s="21">
        <v>0</v>
      </c>
      <c r="AK3212" s="21">
        <v>0.64439661596795705</v>
      </c>
      <c r="AL3212" s="21">
        <v>-0.12477164239345316</v>
      </c>
      <c r="AM3212" s="21">
        <v>0.14865021386752747</v>
      </c>
      <c r="AN3212" s="21">
        <v>-0.31992290959479874</v>
      </c>
      <c r="AO3212" s="21">
        <v>6.9382384265279731</v>
      </c>
      <c r="AP3212" s="21">
        <v>-8.6219309518372373</v>
      </c>
      <c r="AQ3212" s="21">
        <v>30.167574678500031</v>
      </c>
      <c r="AR3212" s="21">
        <v>0.73852211235993748</v>
      </c>
      <c r="AS3212" s="21">
        <v>0.93232038623423241</v>
      </c>
      <c r="AT3212" s="21">
        <v>-0.99999999999999944</v>
      </c>
      <c r="AU3212" s="21">
        <v>-0.99999999999999944</v>
      </c>
      <c r="AV3212" s="21">
        <v>1.3971720165823232</v>
      </c>
      <c r="AW3212" s="21">
        <v>32.648614383636357</v>
      </c>
      <c r="AX3212" s="21">
        <v>33.882816704146521</v>
      </c>
      <c r="AY3212" s="21">
        <v>-0.27436841165578141</v>
      </c>
      <c r="AZ3212" s="21">
        <v>-47.154834366437711</v>
      </c>
      <c r="BA3212" s="26">
        <v>1305.0837193361933</v>
      </c>
    </row>
    <row r="3213" spans="1:100" x14ac:dyDescent="0.25">
      <c r="A3213">
        <v>6613</v>
      </c>
      <c r="B3213" t="s">
        <v>3443</v>
      </c>
      <c r="C3213" s="26">
        <v>3</v>
      </c>
      <c r="D3213" s="21">
        <v>4.9952235292562879</v>
      </c>
      <c r="E3213" s="21">
        <v>0</v>
      </c>
      <c r="F3213" s="21">
        <v>1.4640718793021076E-3</v>
      </c>
      <c r="G3213" s="21">
        <v>1.4640718793021076E-3</v>
      </c>
      <c r="H3213" s="21">
        <v>-0.16330823814020731</v>
      </c>
      <c r="I3213" s="21">
        <v>0</v>
      </c>
      <c r="J3213" s="21">
        <v>-9.7984942884124386</v>
      </c>
      <c r="K3213" s="21">
        <v>-0.16330823814020731</v>
      </c>
      <c r="L3213" s="21">
        <v>-1.0000000000000007</v>
      </c>
      <c r="M3213" s="21">
        <v>-1.0000000000000007</v>
      </c>
      <c r="N3213" s="21">
        <v>-3.2661647628041464</v>
      </c>
      <c r="O3213" s="21">
        <v>-4.8018066872768488</v>
      </c>
      <c r="P3213" s="21">
        <v>0.1246476295242136</v>
      </c>
      <c r="Q3213" s="21">
        <v>-1.8930095140930332</v>
      </c>
      <c r="R3213" s="21">
        <v>-0.68036709665307482</v>
      </c>
      <c r="S3213" s="21">
        <v>0.33333333333333387</v>
      </c>
      <c r="T3213" s="21">
        <v>0.35318347513657949</v>
      </c>
      <c r="U3213" s="21">
        <v>0.22527556603181412</v>
      </c>
      <c r="V3213" s="21">
        <v>9.6094424175700941E-3</v>
      </c>
      <c r="W3213" s="21">
        <v>43.388402202380206</v>
      </c>
      <c r="X3213" s="21">
        <v>1.8385278287837974</v>
      </c>
      <c r="Y3213" s="21">
        <v>-1.0000000000000007</v>
      </c>
      <c r="Z3213" s="21">
        <v>-1.0000000000000007</v>
      </c>
      <c r="AA3213" s="21">
        <v>78.017079823311178</v>
      </c>
      <c r="AB3213" s="21">
        <v>0.29516644805777031</v>
      </c>
      <c r="AC3213" s="21">
        <v>0.32627780662840927</v>
      </c>
      <c r="AD3213" s="21">
        <v>8.4736639665501337E-2</v>
      </c>
      <c r="AE3213" s="21">
        <v>35.309044717584058</v>
      </c>
      <c r="AF3213" s="21">
        <v>-1.0000000000000007</v>
      </c>
      <c r="AG3213" s="21">
        <v>-1.0000000000000007</v>
      </c>
      <c r="AH3213" s="21">
        <v>-1.0000000000000007</v>
      </c>
      <c r="AI3213" s="21">
        <v>0</v>
      </c>
      <c r="AJ3213" s="21">
        <v>9.6094424175700941E-3</v>
      </c>
      <c r="AK3213" s="21">
        <v>0.17131005739368316</v>
      </c>
      <c r="AL3213" s="21">
        <v>5.3346703836521708E-2</v>
      </c>
      <c r="AM3213" s="21">
        <v>0.35180843460779149</v>
      </c>
      <c r="AN3213" s="21">
        <v>0.12852392855231207</v>
      </c>
      <c r="AO3213" s="21">
        <v>9.6517611521632034</v>
      </c>
      <c r="AP3213" s="21">
        <v>3.47983173299041</v>
      </c>
      <c r="AQ3213" s="21">
        <v>33.589907913967757</v>
      </c>
      <c r="AR3213" s="21">
        <v>0.92140181691929723</v>
      </c>
      <c r="AS3213" s="21">
        <v>1.6752195906435889</v>
      </c>
      <c r="AT3213" s="21">
        <v>-1.0000000000000007</v>
      </c>
      <c r="AU3213" s="21">
        <v>-1.0000000000000007</v>
      </c>
      <c r="AV3213" s="21">
        <v>-0.67890302477377273</v>
      </c>
      <c r="AW3213" s="21">
        <v>76.695104869024703</v>
      </c>
      <c r="AX3213" s="21">
        <v>77.656049110781709</v>
      </c>
      <c r="AY3213" s="21">
        <v>0.43724970081851033</v>
      </c>
      <c r="AZ3213" s="21">
        <v>28.147434688573476</v>
      </c>
      <c r="BA3213" s="26">
        <v>1415.2337305088938</v>
      </c>
      <c r="CU3213" t="e">
        <v>#N/A</v>
      </c>
      <c r="CV3213" t="e">
        <v>#N/A</v>
      </c>
    </row>
    <row r="3214" spans="1:100" x14ac:dyDescent="0.25">
      <c r="A3214">
        <v>6614</v>
      </c>
      <c r="B3214" t="s">
        <v>3444</v>
      </c>
      <c r="C3214" s="26">
        <v>3</v>
      </c>
      <c r="D3214" s="21">
        <v>3.4860136236869947</v>
      </c>
      <c r="E3214" s="21">
        <v>-2.6010343931864695E-2</v>
      </c>
      <c r="F3214" s="21">
        <v>8.5766411510293156E-2</v>
      </c>
      <c r="G3214" s="21">
        <v>8.5766411510293156E-2</v>
      </c>
      <c r="H3214" s="21">
        <v>3.1071304287280718E-2</v>
      </c>
      <c r="I3214" s="21">
        <v>0</v>
      </c>
      <c r="J3214" s="21">
        <v>1.8642782572368417</v>
      </c>
      <c r="K3214" s="21">
        <v>3.1071304287280718E-2</v>
      </c>
      <c r="L3214" s="21">
        <v>-1.0000000000000004</v>
      </c>
      <c r="M3214" s="21">
        <v>-1.0000000000000004</v>
      </c>
      <c r="N3214" s="21">
        <v>0.62142608574561398</v>
      </c>
      <c r="O3214" s="21">
        <v>5.4360582924341312</v>
      </c>
      <c r="P3214" s="21">
        <v>0.37516605152388788</v>
      </c>
      <c r="Q3214" s="21">
        <v>-1.616501219648053</v>
      </c>
      <c r="R3214" s="21">
        <v>-0.54718772212461209</v>
      </c>
      <c r="S3214" s="21">
        <v>0.33333333333333337</v>
      </c>
      <c r="T3214" s="21">
        <v>0.20454208176161964</v>
      </c>
      <c r="U3214" s="21">
        <v>-0.23407884044200028</v>
      </c>
      <c r="V3214" s="21">
        <v>3.4492394040468955E-3</v>
      </c>
      <c r="W3214" s="21">
        <v>11.046980390788754</v>
      </c>
      <c r="X3214" s="21">
        <v>-0.5376070661077611</v>
      </c>
      <c r="Y3214" s="21">
        <v>-1.0000000000000004</v>
      </c>
      <c r="Z3214" s="21">
        <v>-1.0000000000000004</v>
      </c>
      <c r="AA3214" s="21">
        <v>14.373803968897104</v>
      </c>
      <c r="AB3214" s="21">
        <v>0.24570125053889511</v>
      </c>
      <c r="AC3214" s="21">
        <v>-0.13599062341427942</v>
      </c>
      <c r="AD3214" s="21">
        <v>-3.2230401119956328E-2</v>
      </c>
      <c r="AE3214" s="21">
        <v>3.8740113002329579</v>
      </c>
      <c r="AF3214" s="21">
        <v>-1.0000000000000004</v>
      </c>
      <c r="AG3214" s="21">
        <v>-1.0000000000000004</v>
      </c>
      <c r="AH3214" s="21">
        <v>-1.0000000000000004</v>
      </c>
      <c r="AI3214" s="21">
        <v>0</v>
      </c>
      <c r="AJ3214" s="21">
        <v>3.4492394040468955E-3</v>
      </c>
      <c r="AK3214" s="21">
        <v>9.6305231452981949E-2</v>
      </c>
      <c r="AL3214" s="21">
        <v>0.28180109718119339</v>
      </c>
      <c r="AM3214" s="21">
        <v>-0.10436123057992468</v>
      </c>
      <c r="AN3214" s="21">
        <v>1.4643962136893743E-2</v>
      </c>
      <c r="AO3214" s="21">
        <v>-2.1275046072332073</v>
      </c>
      <c r="AP3214" s="21">
        <v>1.7751045393283107</v>
      </c>
      <c r="AQ3214" s="21">
        <v>12.911258648025594</v>
      </c>
      <c r="AR3214" s="21">
        <v>0.30724581405699947</v>
      </c>
      <c r="AS3214" s="21">
        <v>-0.50653576182048077</v>
      </c>
      <c r="AT3214" s="21">
        <v>-1.0000000000000004</v>
      </c>
      <c r="AU3214" s="21">
        <v>-1.0000000000000004</v>
      </c>
      <c r="AV3214" s="21">
        <v>-0.46142131061431907</v>
      </c>
      <c r="AW3214" s="21">
        <v>21.584966800659537</v>
      </c>
      <c r="AX3214" s="21">
        <v>21.929890741064227</v>
      </c>
      <c r="AY3214" s="21">
        <v>-0.31569972674178964</v>
      </c>
      <c r="AZ3214" s="21">
        <v>-90.709103263863753</v>
      </c>
      <c r="BA3214" s="26">
        <v>1303.5093863587936</v>
      </c>
    </row>
    <row r="3215" spans="1:100" x14ac:dyDescent="0.25">
      <c r="A3215">
        <v>6615</v>
      </c>
      <c r="B3215" t="s">
        <v>3445</v>
      </c>
      <c r="C3215" s="26">
        <v>3</v>
      </c>
      <c r="D3215" s="21">
        <v>0.44130142840758957</v>
      </c>
      <c r="E3215" s="21">
        <v>0</v>
      </c>
      <c r="F3215" s="21">
        <v>0.78499614035325371</v>
      </c>
      <c r="G3215" s="21">
        <v>0.78499614035325371</v>
      </c>
      <c r="H3215" s="21">
        <v>0.1664039660880364</v>
      </c>
      <c r="I3215" s="21">
        <v>0</v>
      </c>
      <c r="J3215" s="21">
        <v>9.984237965282178</v>
      </c>
      <c r="K3215" s="21">
        <v>0.1664039660880364</v>
      </c>
      <c r="L3215" s="21">
        <v>-0.99999999999999933</v>
      </c>
      <c r="M3215" s="21">
        <v>-0.99999999999999933</v>
      </c>
      <c r="N3215" s="21">
        <v>3.3280793217607267</v>
      </c>
      <c r="O3215" s="21">
        <v>11.210535534043029</v>
      </c>
      <c r="P3215" s="21">
        <v>6.7455432444064733</v>
      </c>
      <c r="Q3215" s="21">
        <v>-1.7408647780035944</v>
      </c>
      <c r="R3215" s="21">
        <v>-0.13255228296376384</v>
      </c>
      <c r="S3215" s="21">
        <v>0.33333333333333304</v>
      </c>
      <c r="T3215" s="21">
        <v>0.26551911290959662</v>
      </c>
      <c r="U3215" s="21">
        <v>-3.1032589873833321E-2</v>
      </c>
      <c r="V3215" s="21">
        <v>0</v>
      </c>
      <c r="W3215" s="21">
        <v>16.056635611242392</v>
      </c>
      <c r="X3215" s="21">
        <v>0.24050390023582341</v>
      </c>
      <c r="Y3215" s="21">
        <v>-0.99999999999999933</v>
      </c>
      <c r="Z3215" s="21">
        <v>-0.99999999999999933</v>
      </c>
      <c r="AA3215" s="21">
        <v>43.336759209768381</v>
      </c>
      <c r="AB3215" s="21">
        <v>0.18473520177114985</v>
      </c>
      <c r="AC3215" s="21">
        <v>0.15773790868805238</v>
      </c>
      <c r="AD3215" s="21">
        <v>0.20578040717059318</v>
      </c>
      <c r="AE3215" s="21">
        <v>27.412675881489765</v>
      </c>
      <c r="AF3215" s="21">
        <v>-0.99999999999999933</v>
      </c>
      <c r="AG3215" s="21">
        <v>-0.99999999999999933</v>
      </c>
      <c r="AH3215" s="21">
        <v>-0.99999999999999933</v>
      </c>
      <c r="AI3215" s="21">
        <v>0</v>
      </c>
      <c r="AJ3215" s="21">
        <v>0</v>
      </c>
      <c r="AK3215" s="21">
        <v>-8.0813708340047627E-2</v>
      </c>
      <c r="AL3215" s="21">
        <v>4.4057228091417447E-2</v>
      </c>
      <c r="AM3215" s="21">
        <v>-0.10381914546360217</v>
      </c>
      <c r="AN3215" s="21">
        <v>-3.7350763218659079E-2</v>
      </c>
      <c r="AO3215" s="21">
        <v>-2.9995471782902934</v>
      </c>
      <c r="AP3215" s="21">
        <v>-0.71348294000939039</v>
      </c>
      <c r="AQ3215" s="21">
        <v>26.040873576524564</v>
      </c>
      <c r="AR3215" s="21">
        <v>0.56781985636909627</v>
      </c>
      <c r="AS3215" s="21">
        <v>0.40690786632385983</v>
      </c>
      <c r="AT3215" s="21">
        <v>-0.99999999999999933</v>
      </c>
      <c r="AU3215" s="21">
        <v>-0.99999999999999933</v>
      </c>
      <c r="AV3215" s="21">
        <v>0.65244385738948951</v>
      </c>
      <c r="AW3215" s="21">
        <v>53.833811803802028</v>
      </c>
      <c r="AX3215" s="21">
        <v>53.833811803802028</v>
      </c>
      <c r="AY3215" s="21">
        <v>0.1701677927076726</v>
      </c>
      <c r="AZ3215" s="21">
        <v>10.933785410442518</v>
      </c>
      <c r="BA3215" s="26">
        <v>1423.5996701700619</v>
      </c>
    </row>
    <row r="3216" spans="1:100" x14ac:dyDescent="0.25">
      <c r="A3216">
        <v>6616</v>
      </c>
      <c r="B3216" t="s">
        <v>3446</v>
      </c>
      <c r="C3216" s="26">
        <v>1</v>
      </c>
      <c r="D3216" s="21">
        <v>3.6780808625294901</v>
      </c>
      <c r="E3216" s="21">
        <v>2.1757476414710399E-2</v>
      </c>
      <c r="F3216" s="21">
        <v>5.7515663270048999E-2</v>
      </c>
      <c r="G3216" s="21">
        <v>6.3638324821297304E-2</v>
      </c>
      <c r="H3216" s="21">
        <v>4.4731895715573101E-2</v>
      </c>
      <c r="I3216" s="21">
        <v>0</v>
      </c>
      <c r="J3216" s="21">
        <v>2.6839137429343798</v>
      </c>
      <c r="K3216" s="21">
        <v>4.4731895715573101E-2</v>
      </c>
      <c r="L3216" s="21">
        <v>-1</v>
      </c>
      <c r="M3216" s="21">
        <v>-1</v>
      </c>
      <c r="N3216" s="21">
        <v>0.894637914311463</v>
      </c>
      <c r="O3216" s="21">
        <v>6.42563293028517</v>
      </c>
      <c r="P3216" s="21">
        <v>8.4867148022695807E-2</v>
      </c>
      <c r="Q3216" s="21">
        <v>0.153507344323627</v>
      </c>
      <c r="R3216" s="21">
        <v>5.0277871893111802E-2</v>
      </c>
      <c r="S3216" s="21">
        <v>0.32916601326620298</v>
      </c>
      <c r="T3216" s="21">
        <v>0.23975694309620599</v>
      </c>
      <c r="U3216" s="21">
        <v>4.00147922229208E-2</v>
      </c>
      <c r="V3216" s="21">
        <v>-3.2092616958779002E-3</v>
      </c>
      <c r="W3216" s="21">
        <v>22.4398636469551</v>
      </c>
      <c r="X3216" s="21">
        <v>0.57887640222380699</v>
      </c>
      <c r="Y3216" s="21">
        <v>-1</v>
      </c>
      <c r="Z3216" s="21">
        <v>-1</v>
      </c>
      <c r="AA3216" s="21">
        <v>33.0321732872819</v>
      </c>
      <c r="AB3216" s="21">
        <v>0.100272451404467</v>
      </c>
      <c r="AC3216" s="21">
        <v>4.1627991656747201E-2</v>
      </c>
      <c r="AD3216" s="21">
        <v>6.8940192307458195E-2</v>
      </c>
      <c r="AE3216" s="21">
        <v>10.542031768433599</v>
      </c>
      <c r="AF3216" s="21">
        <v>-1</v>
      </c>
      <c r="AG3216" s="21">
        <v>-1</v>
      </c>
      <c r="AH3216" s="21">
        <v>-1</v>
      </c>
      <c r="AI3216" s="21">
        <v>-6.4806894010443399E-4</v>
      </c>
      <c r="AJ3216" s="21">
        <v>-3.2092616958779002E-3</v>
      </c>
      <c r="AK3216" s="21">
        <v>0.108545496552842</v>
      </c>
      <c r="AL3216" s="21">
        <v>6.3541779719447203E-2</v>
      </c>
      <c r="AM3216" s="21">
        <v>0.14516971361987499</v>
      </c>
      <c r="AN3216" s="21">
        <v>6.2411759814733403E-2</v>
      </c>
      <c r="AO3216" s="21">
        <v>4.1719703232610899</v>
      </c>
      <c r="AP3216" s="21">
        <v>1.87800289396557</v>
      </c>
      <c r="AQ3216" s="21">
        <v>25.123777389889501</v>
      </c>
      <c r="AR3216" s="21">
        <v>0.60572848688945202</v>
      </c>
      <c r="AS3216" s="21">
        <v>0.62360829793938</v>
      </c>
      <c r="AT3216" s="21">
        <v>-1</v>
      </c>
      <c r="AU3216" s="21">
        <v>-1</v>
      </c>
      <c r="AV3216" s="21">
        <v>0.113916196714409</v>
      </c>
      <c r="AW3216" s="21">
        <v>41.335809111532598</v>
      </c>
      <c r="AX3216" s="21">
        <v>41.001921563142801</v>
      </c>
      <c r="AY3216" s="21">
        <v>9.6368259759583505E-2</v>
      </c>
      <c r="AZ3216" s="21">
        <v>-14.145392237927799</v>
      </c>
      <c r="BA3216" s="26">
        <v>1350</v>
      </c>
    </row>
    <row r="3217" spans="1:100" x14ac:dyDescent="0.25">
      <c r="A3217">
        <v>6617</v>
      </c>
      <c r="B3217" t="s">
        <v>3447</v>
      </c>
      <c r="C3217" s="26">
        <v>3</v>
      </c>
      <c r="D3217" s="21">
        <v>5.3083007636273338</v>
      </c>
      <c r="E3217" s="21">
        <v>7.1914708501184723E-3</v>
      </c>
      <c r="F3217" s="21">
        <v>0.18127081555754523</v>
      </c>
      <c r="G3217" s="21">
        <v>0.18007532708867116</v>
      </c>
      <c r="H3217" s="21">
        <v>0.14005882728100297</v>
      </c>
      <c r="I3217" s="21">
        <v>0</v>
      </c>
      <c r="J3217" s="21">
        <v>8.4035296368601706</v>
      </c>
      <c r="K3217" s="21">
        <v>0.14005882728100297</v>
      </c>
      <c r="L3217" s="21">
        <v>-0.99999999999999944</v>
      </c>
      <c r="M3217" s="21">
        <v>-0.99999999999999944</v>
      </c>
      <c r="N3217" s="21">
        <v>2.8011765456200606</v>
      </c>
      <c r="O3217" s="21">
        <v>13.891905727576169</v>
      </c>
      <c r="P3217" s="21">
        <v>-0.31080345919758545</v>
      </c>
      <c r="Q3217" s="21">
        <v>0.58276874363456221</v>
      </c>
      <c r="R3217" s="21">
        <v>0.13004136724368578</v>
      </c>
      <c r="S3217" s="21">
        <v>0.33333333333333309</v>
      </c>
      <c r="T3217" s="21">
        <v>0.33740957539211686</v>
      </c>
      <c r="U3217" s="21">
        <v>0.16736776723922492</v>
      </c>
      <c r="V3217" s="21">
        <v>4.9819960657488976E-2</v>
      </c>
      <c r="W3217" s="21">
        <v>29.914872373646432</v>
      </c>
      <c r="X3217" s="21">
        <v>1.4990749143462807</v>
      </c>
      <c r="Y3217" s="21">
        <v>-0.99999999999999944</v>
      </c>
      <c r="Z3217" s="21">
        <v>-0.99999999999999944</v>
      </c>
      <c r="AA3217" s="21">
        <v>36.570354688103123</v>
      </c>
      <c r="AB3217" s="21">
        <v>2.4974095628503244E-3</v>
      </c>
      <c r="AC3217" s="21">
        <v>1.902189372902386E-2</v>
      </c>
      <c r="AD3217" s="21">
        <v>0.10898951565238617</v>
      </c>
      <c r="AE3217" s="21">
        <v>6.5254409472130144</v>
      </c>
      <c r="AF3217" s="21">
        <v>-0.99999999999999944</v>
      </c>
      <c r="AG3217" s="21">
        <v>-0.99999999999999944</v>
      </c>
      <c r="AH3217" s="21">
        <v>-0.99999999999999944</v>
      </c>
      <c r="AI3217" s="21">
        <v>1.9269739359673035E-2</v>
      </c>
      <c r="AJ3217" s="21">
        <v>4.9819960657488976E-2</v>
      </c>
      <c r="AK3217" s="21">
        <v>-8.074089193675682E-2</v>
      </c>
      <c r="AL3217" s="21">
        <v>4.8915117605932007E-2</v>
      </c>
      <c r="AM3217" s="21">
        <v>-0.12184245623383812</v>
      </c>
      <c r="AN3217" s="21">
        <v>0.16040332334651733</v>
      </c>
      <c r="AO3217" s="21">
        <v>-3.4497658655297361</v>
      </c>
      <c r="AP3217" s="21">
        <v>4.2546586716925932</v>
      </c>
      <c r="AQ3217" s="21">
        <v>38.318402010506603</v>
      </c>
      <c r="AR3217" s="21">
        <v>0.88793063662216409</v>
      </c>
      <c r="AS3217" s="21">
        <v>1.6391337416272833</v>
      </c>
      <c r="AT3217" s="21">
        <v>-0.99999999999999944</v>
      </c>
      <c r="AU3217" s="21">
        <v>-0.99999999999999944</v>
      </c>
      <c r="AV3217" s="21">
        <v>0.31011669433235711</v>
      </c>
      <c r="AW3217" s="21">
        <v>54.716919087371878</v>
      </c>
      <c r="AX3217" s="21">
        <v>60.084309940314256</v>
      </c>
      <c r="AY3217" s="21">
        <v>-5.0041291860937046E-2</v>
      </c>
      <c r="AZ3217" s="21">
        <v>-14.56934403209274</v>
      </c>
      <c r="BA3217" s="26">
        <v>1397.6708548247213</v>
      </c>
    </row>
    <row r="3218" spans="1:100" x14ac:dyDescent="0.25">
      <c r="A3218">
        <v>6618</v>
      </c>
      <c r="B3218" t="s">
        <v>3448</v>
      </c>
      <c r="C3218" s="26">
        <v>3</v>
      </c>
      <c r="D3218" s="21">
        <v>5.4046195282709508</v>
      </c>
      <c r="E3218" s="21">
        <v>8.9114391633945793E-3</v>
      </c>
      <c r="F3218" s="21">
        <v>0.31099710391847701</v>
      </c>
      <c r="G3218" s="21">
        <v>0.31563629012516348</v>
      </c>
      <c r="H3218" s="21">
        <v>3.6697641173809123E-2</v>
      </c>
      <c r="I3218" s="21">
        <v>0</v>
      </c>
      <c r="J3218" s="21">
        <v>2.2018584704285478</v>
      </c>
      <c r="K3218" s="21">
        <v>3.6697641173809123E-2</v>
      </c>
      <c r="L3218" s="21">
        <v>-0.99999999999999978</v>
      </c>
      <c r="M3218" s="21">
        <v>-0.99999999999999978</v>
      </c>
      <c r="N3218" s="21">
        <v>0.73395282347618207</v>
      </c>
      <c r="O3218" s="21">
        <v>7.9221142888246634</v>
      </c>
      <c r="P3218" s="21">
        <v>0.54253138990718319</v>
      </c>
      <c r="Q3218" s="21">
        <v>-0.47229532031307531</v>
      </c>
      <c r="R3218" s="21">
        <v>-0.13372198985167433</v>
      </c>
      <c r="S3218" s="21">
        <v>0.33333333333333326</v>
      </c>
      <c r="T3218" s="21">
        <v>0.37364783157822157</v>
      </c>
      <c r="U3218" s="21">
        <v>0.37394020893880686</v>
      </c>
      <c r="V3218" s="21">
        <v>0</v>
      </c>
      <c r="W3218" s="21">
        <v>41.768949307062101</v>
      </c>
      <c r="X3218" s="21">
        <v>2.192244245620032</v>
      </c>
      <c r="Y3218" s="21">
        <v>-0.99999999999999978</v>
      </c>
      <c r="Z3218" s="21">
        <v>-0.99999999999999978</v>
      </c>
      <c r="AA3218" s="21">
        <v>51.976024706932101</v>
      </c>
      <c r="AB3218" s="21">
        <v>2.5309897798375738E-2</v>
      </c>
      <c r="AC3218" s="21">
        <v>0.12518855596790812</v>
      </c>
      <c r="AD3218" s="21">
        <v>5.6317494028149534E-2</v>
      </c>
      <c r="AE3218" s="21">
        <v>10.340797389721674</v>
      </c>
      <c r="AF3218" s="21">
        <v>-0.99999999999999978</v>
      </c>
      <c r="AG3218" s="21">
        <v>-0.99999999999999978</v>
      </c>
      <c r="AH3218" s="21">
        <v>-0.99999999999999978</v>
      </c>
      <c r="AI3218" s="21">
        <v>0</v>
      </c>
      <c r="AJ3218" s="21">
        <v>0</v>
      </c>
      <c r="AK3218" s="21">
        <v>5.6662841518452932E-2</v>
      </c>
      <c r="AL3218" s="21">
        <v>-9.6633186067932461E-2</v>
      </c>
      <c r="AM3218" s="21">
        <v>1.1769696444745754E-2</v>
      </c>
      <c r="AN3218" s="21">
        <v>0.18376632321676586</v>
      </c>
      <c r="AO3218" s="21">
        <v>0.57755661871090813</v>
      </c>
      <c r="AP3218" s="21">
        <v>4.1109921500794844</v>
      </c>
      <c r="AQ3218" s="21">
        <v>43.970807777490641</v>
      </c>
      <c r="AR3218" s="21">
        <v>1.0809213738503616</v>
      </c>
      <c r="AS3218" s="21">
        <v>2.2289418867938404</v>
      </c>
      <c r="AT3218" s="21">
        <v>-0.99999999999999978</v>
      </c>
      <c r="AU3218" s="21">
        <v>-0.99999999999999978</v>
      </c>
      <c r="AV3218" s="21">
        <v>0.18191430027348915</v>
      </c>
      <c r="AW3218" s="21">
        <v>64.009131145836207</v>
      </c>
      <c r="AX3218" s="21">
        <v>64.009131145836207</v>
      </c>
      <c r="AY3218" s="21">
        <v>1.204245245737989E-2</v>
      </c>
      <c r="AZ3218" s="21">
        <v>-5.0027953066634927</v>
      </c>
      <c r="BA3218" s="26">
        <v>1448.8287469137877</v>
      </c>
    </row>
    <row r="3219" spans="1:100" x14ac:dyDescent="0.25">
      <c r="A3219">
        <v>6619</v>
      </c>
      <c r="B3219" t="s">
        <v>3449</v>
      </c>
      <c r="C3219" s="26">
        <v>3</v>
      </c>
      <c r="D3219" s="21">
        <v>3.7244128529909868</v>
      </c>
      <c r="E3219" s="21">
        <v>0</v>
      </c>
      <c r="F3219" s="21">
        <v>-0.38303499018417314</v>
      </c>
      <c r="G3219" s="21">
        <v>-0.38303499018417314</v>
      </c>
      <c r="H3219" s="21">
        <v>-5.8912706054777178E-2</v>
      </c>
      <c r="I3219" s="21">
        <v>0</v>
      </c>
      <c r="J3219" s="21">
        <v>-3.5347623632866294</v>
      </c>
      <c r="K3219" s="21">
        <v>-5.8912706054777178E-2</v>
      </c>
      <c r="L3219" s="21">
        <v>-0.99999999999999944</v>
      </c>
      <c r="M3219" s="21">
        <v>-0.99999999999999944</v>
      </c>
      <c r="N3219" s="21">
        <v>-1.1782541210955426</v>
      </c>
      <c r="O3219" s="21">
        <v>-0.19338450047981409</v>
      </c>
      <c r="P3219" s="21">
        <v>-1.2388564717894621</v>
      </c>
      <c r="Q3219" s="21">
        <v>-1.5708029449386931</v>
      </c>
      <c r="R3219" s="21">
        <v>-0.62866611365000069</v>
      </c>
      <c r="S3219" s="21">
        <v>0.33265179334953149</v>
      </c>
      <c r="T3219" s="21">
        <v>0.34637728884718993</v>
      </c>
      <c r="U3219" s="21">
        <v>-5.7113243080970502E-2</v>
      </c>
      <c r="V3219" s="21">
        <v>0</v>
      </c>
      <c r="W3219" s="21">
        <v>27.233141806821124</v>
      </c>
      <c r="X3219" s="21">
        <v>0.52253277144147292</v>
      </c>
      <c r="Y3219" s="21">
        <v>-0.99999999999999944</v>
      </c>
      <c r="Z3219" s="21">
        <v>-0.99999999999999944</v>
      </c>
      <c r="AA3219" s="21">
        <v>4.0537984337283968</v>
      </c>
      <c r="AB3219" s="21">
        <v>-0.17738380406075246</v>
      </c>
      <c r="AC3219" s="21">
        <v>-0.1625586364523661</v>
      </c>
      <c r="AD3219" s="21">
        <v>-0.11107110467573585</v>
      </c>
      <c r="AE3219" s="21">
        <v>-22.550677259442732</v>
      </c>
      <c r="AF3219" s="21">
        <v>-0.99999999999999944</v>
      </c>
      <c r="AG3219" s="21">
        <v>-0.99999999999999944</v>
      </c>
      <c r="AH3219" s="21">
        <v>-0.99999999999999944</v>
      </c>
      <c r="AI3219" s="21">
        <v>-6.9590038270782315E-3</v>
      </c>
      <c r="AJ3219" s="21">
        <v>0</v>
      </c>
      <c r="AK3219" s="21">
        <v>0.39748516861775879</v>
      </c>
      <c r="AL3219" s="21">
        <v>0.39747425011819409</v>
      </c>
      <c r="AM3219" s="21">
        <v>-7.4144659249613803E-2</v>
      </c>
      <c r="AN3219" s="21">
        <v>9.3742056619312925E-2</v>
      </c>
      <c r="AO3219" s="21">
        <v>0.13380936184844852</v>
      </c>
      <c r="AP3219" s="21">
        <v>4.3309226660737945</v>
      </c>
      <c r="AQ3219" s="21">
        <v>23.698379443534499</v>
      </c>
      <c r="AR3219" s="21">
        <v>0.62191583911575077</v>
      </c>
      <c r="AS3219" s="21">
        <v>0.46362006538669592</v>
      </c>
      <c r="AT3219" s="21">
        <v>-0.99999999999999944</v>
      </c>
      <c r="AU3219" s="21">
        <v>-0.99999999999999944</v>
      </c>
      <c r="AV3219" s="21">
        <v>-1.0117011038341739</v>
      </c>
      <c r="AW3219" s="21">
        <v>8.1913365993223568</v>
      </c>
      <c r="AX3219" s="21">
        <v>8.052156522780793</v>
      </c>
      <c r="AY3219" s="21">
        <v>-8.9727427373752111E-2</v>
      </c>
      <c r="AZ3219" s="21">
        <v>-49.318325045834698</v>
      </c>
      <c r="BA3219" s="26">
        <v>1359.8507426057913</v>
      </c>
    </row>
    <row r="3220" spans="1:100" x14ac:dyDescent="0.25">
      <c r="A3220">
        <v>6620</v>
      </c>
      <c r="B3220" t="s">
        <v>3450</v>
      </c>
      <c r="C3220" s="26">
        <v>3</v>
      </c>
      <c r="D3220" s="21">
        <v>4.8193675616405613</v>
      </c>
      <c r="E3220" s="21">
        <v>0.20502370571512585</v>
      </c>
      <c r="F3220" s="21">
        <v>-0.12816303782309107</v>
      </c>
      <c r="G3220" s="21">
        <v>-6.7787399479206298E-2</v>
      </c>
      <c r="H3220" s="21">
        <v>4.8239102425472989E-2</v>
      </c>
      <c r="I3220" s="21">
        <v>0</v>
      </c>
      <c r="J3220" s="21">
        <v>2.8943461455283765</v>
      </c>
      <c r="K3220" s="21">
        <v>4.8239102425472989E-2</v>
      </c>
      <c r="L3220" s="21">
        <v>-1.0000000000000004</v>
      </c>
      <c r="M3220" s="21">
        <v>-1.0000000000000004</v>
      </c>
      <c r="N3220" s="21">
        <v>0.9647820485094597</v>
      </c>
      <c r="O3220" s="21">
        <v>7.6459263076897344</v>
      </c>
      <c r="P3220" s="21">
        <v>-6.3799674524615019E-2</v>
      </c>
      <c r="Q3220" s="21">
        <v>-1.291050234442102</v>
      </c>
      <c r="R3220" s="21">
        <v>-0.38165558261292809</v>
      </c>
      <c r="S3220" s="21">
        <v>0.33333333333333343</v>
      </c>
      <c r="T3220" s="21">
        <v>0.33398256164199336</v>
      </c>
      <c r="U3220" s="21">
        <v>0.19720761976091439</v>
      </c>
      <c r="V3220" s="21">
        <v>-8.8096570546096278E-3</v>
      </c>
      <c r="W3220" s="21">
        <v>32.298990210246338</v>
      </c>
      <c r="X3220" s="21">
        <v>1.3550493292658541</v>
      </c>
      <c r="Y3220" s="21">
        <v>-1.0000000000000004</v>
      </c>
      <c r="Z3220" s="21">
        <v>-1.0000000000000004</v>
      </c>
      <c r="AA3220" s="21">
        <v>82.915808534670404</v>
      </c>
      <c r="AB3220" s="21">
        <v>0.40190298540138963</v>
      </c>
      <c r="AC3220" s="21">
        <v>0.20674687800881447</v>
      </c>
      <c r="AD3220" s="21">
        <v>0.41131961473053602</v>
      </c>
      <c r="AE3220" s="21">
        <v>50.99847390703701</v>
      </c>
      <c r="AF3220" s="21">
        <v>-1.0000000000000004</v>
      </c>
      <c r="AG3220" s="21">
        <v>-1.0000000000000004</v>
      </c>
      <c r="AH3220" s="21">
        <v>-1.0000000000000004</v>
      </c>
      <c r="AI3220" s="21">
        <v>3.3548407121793637E-3</v>
      </c>
      <c r="AJ3220" s="21">
        <v>-8.8096570546096278E-3</v>
      </c>
      <c r="AK3220" s="21">
        <v>0.60217156794181037</v>
      </c>
      <c r="AL3220" s="21">
        <v>1.0050349514431301E-3</v>
      </c>
      <c r="AM3220" s="21">
        <v>-4.9313270010710827E-2</v>
      </c>
      <c r="AN3220" s="21">
        <v>0.21988104300927902</v>
      </c>
      <c r="AO3220" s="21">
        <v>1.7780260894412812</v>
      </c>
      <c r="AP3220" s="21">
        <v>5.50205124998919</v>
      </c>
      <c r="AQ3220" s="21">
        <v>35.19333635577474</v>
      </c>
      <c r="AR3220" s="21">
        <v>0.85571385768163211</v>
      </c>
      <c r="AS3220" s="21">
        <v>1.403288431691327</v>
      </c>
      <c r="AT3220" s="21">
        <v>-1.0000000000000004</v>
      </c>
      <c r="AU3220" s="21">
        <v>-1.0000000000000004</v>
      </c>
      <c r="AV3220" s="21">
        <v>-0.44944298209213435</v>
      </c>
      <c r="AW3220" s="21">
        <v>96.063786092349389</v>
      </c>
      <c r="AX3220" s="21">
        <v>95.249917201131993</v>
      </c>
      <c r="AY3220" s="21">
        <v>0.24158716286785573</v>
      </c>
      <c r="AZ3220" s="21">
        <v>31.692918465584732</v>
      </c>
      <c r="BA3220" s="26">
        <v>1486.655571270072</v>
      </c>
    </row>
    <row r="3221" spans="1:100" x14ac:dyDescent="0.25">
      <c r="A3221">
        <v>6621</v>
      </c>
      <c r="B3221" t="s">
        <v>3451</v>
      </c>
      <c r="C3221" s="26">
        <v>3</v>
      </c>
      <c r="D3221" s="21">
        <v>3.4163389178068297</v>
      </c>
      <c r="E3221" s="21">
        <v>-1.2406213649709279E-2</v>
      </c>
      <c r="F3221" s="21">
        <v>-1.4829659079837891</v>
      </c>
      <c r="G3221" s="21">
        <v>-1.4829659079837891</v>
      </c>
      <c r="H3221" s="21">
        <v>0.15990136274854</v>
      </c>
      <c r="I3221" s="21">
        <v>0</v>
      </c>
      <c r="J3221" s="21">
        <v>9.5940817649124064</v>
      </c>
      <c r="K3221" s="21">
        <v>0.15990136274854</v>
      </c>
      <c r="L3221" s="21">
        <v>-0.99999999999999989</v>
      </c>
      <c r="M3221" s="21">
        <v>-0.99999999999999989</v>
      </c>
      <c r="N3221" s="21">
        <v>3.198027254970802</v>
      </c>
      <c r="O3221" s="21">
        <v>11.527454774735443</v>
      </c>
      <c r="P3221" s="21">
        <v>2.7642645032294846</v>
      </c>
      <c r="Q3221" s="21">
        <v>-0.22600619977627634</v>
      </c>
      <c r="R3221" s="21">
        <v>0.19278042041108567</v>
      </c>
      <c r="S3221" s="21">
        <v>0.33333333333333348</v>
      </c>
      <c r="T3221" s="21">
        <v>0.38481680943125995</v>
      </c>
      <c r="U3221" s="21">
        <v>-0.1015554742706459</v>
      </c>
      <c r="V3221" s="21">
        <v>-1.3416598472458463E-2</v>
      </c>
      <c r="W3221" s="21">
        <v>17.731068290917953</v>
      </c>
      <c r="X3221" s="21">
        <v>0.12301076819664554</v>
      </c>
      <c r="Y3221" s="21">
        <v>-0.99999999999999989</v>
      </c>
      <c r="Z3221" s="21">
        <v>-0.99999999999999989</v>
      </c>
      <c r="AA3221" s="21">
        <v>17.388698453751324</v>
      </c>
      <c r="AB3221" s="21">
        <v>0.12784285654876329</v>
      </c>
      <c r="AC3221" s="21">
        <v>-6.464564290713011E-2</v>
      </c>
      <c r="AD3221" s="21">
        <v>-7.3900218793187686E-2</v>
      </c>
      <c r="AE3221" s="21">
        <v>-0.53515025757772716</v>
      </c>
      <c r="AF3221" s="21">
        <v>-0.99999999999999989</v>
      </c>
      <c r="AG3221" s="21">
        <v>-0.99999999999999989</v>
      </c>
      <c r="AH3221" s="21">
        <v>-0.99999999999999989</v>
      </c>
      <c r="AI3221" s="21">
        <v>-6.1051907829915569E-2</v>
      </c>
      <c r="AJ3221" s="21">
        <v>-1.3416598472458463E-2</v>
      </c>
      <c r="AK3221" s="21">
        <v>4.586361584765327E-3</v>
      </c>
      <c r="AL3221" s="21">
        <v>2.1170866619308001E-2</v>
      </c>
      <c r="AM3221" s="21">
        <v>1.7880950347461231</v>
      </c>
      <c r="AN3221" s="21">
        <v>-4.3493756195991357E-2</v>
      </c>
      <c r="AO3221" s="21">
        <v>44.725307676576882</v>
      </c>
      <c r="AP3221" s="21">
        <v>-0.98148957180324414</v>
      </c>
      <c r="AQ3221" s="21">
        <v>27.325150055830353</v>
      </c>
      <c r="AR3221" s="21">
        <v>0.60317807002148882</v>
      </c>
      <c r="AS3221" s="21">
        <v>0.28291213094518552</v>
      </c>
      <c r="AT3221" s="21">
        <v>-0.99999999999999989</v>
      </c>
      <c r="AU3221" s="21">
        <v>-0.99999999999999989</v>
      </c>
      <c r="AV3221" s="21">
        <v>-1.2901854875727037</v>
      </c>
      <c r="AW3221" s="21">
        <v>27.934663656683497</v>
      </c>
      <c r="AX3221" s="21">
        <v>25.37196565283935</v>
      </c>
      <c r="AY3221" s="21">
        <v>-0.18993120731719279</v>
      </c>
      <c r="AZ3221" s="21">
        <v>-87.776185841980194</v>
      </c>
      <c r="BA3221" s="26">
        <v>1228.96807246092</v>
      </c>
    </row>
    <row r="3222" spans="1:100" x14ac:dyDescent="0.25">
      <c r="A3222">
        <v>6622</v>
      </c>
      <c r="B3222" t="s">
        <v>3452</v>
      </c>
      <c r="C3222" s="26">
        <v>3</v>
      </c>
      <c r="D3222" s="21">
        <v>2.5435067341010238</v>
      </c>
      <c r="E3222" s="21">
        <v>0.28427695590156982</v>
      </c>
      <c r="F3222" s="21">
        <v>-0.63350977015576304</v>
      </c>
      <c r="G3222" s="21">
        <v>-0.54466684104336982</v>
      </c>
      <c r="H3222" s="21">
        <v>0.10439846350736544</v>
      </c>
      <c r="I3222" s="21">
        <v>0</v>
      </c>
      <c r="J3222" s="21">
        <v>6.2639078104419275</v>
      </c>
      <c r="K3222" s="21">
        <v>0.10439846350736544</v>
      </c>
      <c r="L3222" s="21">
        <v>-0.99999999999999989</v>
      </c>
      <c r="M3222" s="21">
        <v>-0.99999999999999989</v>
      </c>
      <c r="N3222" s="21">
        <v>2.0879692701473083</v>
      </c>
      <c r="O3222" s="21">
        <v>8.2627477034995778</v>
      </c>
      <c r="P3222" s="21">
        <v>0.60886923723550557</v>
      </c>
      <c r="Q3222" s="21">
        <v>2.3039515757683984</v>
      </c>
      <c r="R3222" s="21">
        <v>0.78051513509055426</v>
      </c>
      <c r="S3222" s="21">
        <v>0.33333333333333337</v>
      </c>
      <c r="T3222" s="21">
        <v>0.32916942336512667</v>
      </c>
      <c r="U3222" s="21">
        <v>0.12207585414046186</v>
      </c>
      <c r="V3222" s="21">
        <v>0</v>
      </c>
      <c r="W3222" s="21">
        <v>27.207205893262252</v>
      </c>
      <c r="X3222" s="21">
        <v>1.1466209339000113</v>
      </c>
      <c r="Y3222" s="21">
        <v>-0.99999999999999989</v>
      </c>
      <c r="Z3222" s="21">
        <v>-0.99999999999999989</v>
      </c>
      <c r="AA3222" s="21">
        <v>59.150343476203084</v>
      </c>
      <c r="AB3222" s="21">
        <v>0.3065513398336393</v>
      </c>
      <c r="AC3222" s="21">
        <v>4.1159176440852374E-2</v>
      </c>
      <c r="AD3222" s="21">
        <v>0.27554193268251392</v>
      </c>
      <c r="AE3222" s="21">
        <v>31.162622447850275</v>
      </c>
      <c r="AF3222" s="21">
        <v>-0.99999999999999989</v>
      </c>
      <c r="AG3222" s="21">
        <v>-0.99999999999999989</v>
      </c>
      <c r="AH3222" s="21">
        <v>-0.99999999999999989</v>
      </c>
      <c r="AI3222" s="21">
        <v>-1.8884360982116963E-2</v>
      </c>
      <c r="AJ3222" s="21">
        <v>0</v>
      </c>
      <c r="AK3222" s="21">
        <v>4.1219904182928202E-2</v>
      </c>
      <c r="AL3222" s="21">
        <v>7.2773565651407718E-2</v>
      </c>
      <c r="AM3222" s="21">
        <v>-0.26436707479625188</v>
      </c>
      <c r="AN3222" s="21">
        <v>0.33790363810928153</v>
      </c>
      <c r="AO3222" s="21">
        <v>-6.4030773489916575</v>
      </c>
      <c r="AP3222" s="21">
        <v>8.8114587809890743</v>
      </c>
      <c r="AQ3222" s="21">
        <v>33.471113703704191</v>
      </c>
      <c r="AR3222" s="21">
        <v>0.78457861083892211</v>
      </c>
      <c r="AS3222" s="21">
        <v>1.2510193974073767</v>
      </c>
      <c r="AT3222" s="21">
        <v>-0.99999999999999989</v>
      </c>
      <c r="AU3222" s="21">
        <v>-0.99999999999999989</v>
      </c>
      <c r="AV3222" s="21">
        <v>0.23584829404718438</v>
      </c>
      <c r="AW3222" s="21">
        <v>76.224549960691732</v>
      </c>
      <c r="AX3222" s="21">
        <v>75.846862741049407</v>
      </c>
      <c r="AY3222" s="21">
        <v>0.44598111114246825</v>
      </c>
      <c r="AZ3222" s="21">
        <v>36.293029885923801</v>
      </c>
      <c r="BA3222" s="26">
        <v>1411.1901210462233</v>
      </c>
    </row>
    <row r="3223" spans="1:100" x14ac:dyDescent="0.25">
      <c r="A3223">
        <v>6623</v>
      </c>
      <c r="B3223" t="s">
        <v>3453</v>
      </c>
      <c r="C3223" s="26">
        <v>1</v>
      </c>
      <c r="D3223" s="21">
        <v>3.6780808625294901</v>
      </c>
      <c r="E3223" s="21">
        <v>2.1757476414710399E-2</v>
      </c>
      <c r="F3223" s="21">
        <v>5.7515663270048999E-2</v>
      </c>
      <c r="G3223" s="21">
        <v>6.3638324821297304E-2</v>
      </c>
      <c r="H3223" s="21">
        <v>4.4731895715573101E-2</v>
      </c>
      <c r="I3223" s="21">
        <v>0</v>
      </c>
      <c r="J3223" s="21">
        <v>2.6839137429343798</v>
      </c>
      <c r="K3223" s="21">
        <v>4.4731895715573101E-2</v>
      </c>
      <c r="L3223" s="21">
        <v>-1</v>
      </c>
      <c r="M3223" s="21">
        <v>-1</v>
      </c>
      <c r="N3223" s="21">
        <v>0.894637914311463</v>
      </c>
      <c r="O3223" s="21">
        <v>6.42563293028517</v>
      </c>
      <c r="P3223" s="21">
        <v>8.4867148022695807E-2</v>
      </c>
      <c r="Q3223" s="21">
        <v>0.153507344323627</v>
      </c>
      <c r="R3223" s="21">
        <v>5.0277871893111802E-2</v>
      </c>
      <c r="S3223" s="21">
        <v>0.32916601326620298</v>
      </c>
      <c r="T3223" s="21">
        <v>0.23975694309620599</v>
      </c>
      <c r="U3223" s="21">
        <v>4.00147922229208E-2</v>
      </c>
      <c r="V3223" s="21">
        <v>-3.2092616958779002E-3</v>
      </c>
      <c r="W3223" s="21">
        <v>22.4398636469551</v>
      </c>
      <c r="X3223" s="21">
        <v>0.57887640222380699</v>
      </c>
      <c r="Y3223" s="21">
        <v>-1</v>
      </c>
      <c r="Z3223" s="21">
        <v>-1</v>
      </c>
      <c r="AA3223" s="21">
        <v>33.0321732872819</v>
      </c>
      <c r="AB3223" s="21">
        <v>0.100272451404467</v>
      </c>
      <c r="AC3223" s="21">
        <v>4.1627991656747201E-2</v>
      </c>
      <c r="AD3223" s="21">
        <v>6.8940192307458195E-2</v>
      </c>
      <c r="AE3223" s="21">
        <v>10.542031768433599</v>
      </c>
      <c r="AF3223" s="21">
        <v>-1</v>
      </c>
      <c r="AG3223" s="21">
        <v>-1</v>
      </c>
      <c r="AH3223" s="21">
        <v>-1</v>
      </c>
      <c r="AI3223" s="21">
        <v>-6.4806894010443399E-4</v>
      </c>
      <c r="AJ3223" s="21">
        <v>-3.2092616958779002E-3</v>
      </c>
      <c r="AK3223" s="21">
        <v>0.108545496552842</v>
      </c>
      <c r="AL3223" s="21">
        <v>6.3541779719447203E-2</v>
      </c>
      <c r="AM3223" s="21">
        <v>0.14516971361987499</v>
      </c>
      <c r="AN3223" s="21">
        <v>6.2411759814733403E-2</v>
      </c>
      <c r="AO3223" s="21">
        <v>4.1719703232610899</v>
      </c>
      <c r="AP3223" s="21">
        <v>1.87800289396557</v>
      </c>
      <c r="AQ3223" s="21">
        <v>25.123777389889501</v>
      </c>
      <c r="AR3223" s="21">
        <v>0.60572848688945202</v>
      </c>
      <c r="AS3223" s="21">
        <v>0.62360829793938</v>
      </c>
      <c r="AT3223" s="21">
        <v>-1</v>
      </c>
      <c r="AU3223" s="21">
        <v>-1</v>
      </c>
      <c r="AV3223" s="21">
        <v>0.113916196714409</v>
      </c>
      <c r="AW3223" s="21">
        <v>41.335809111532598</v>
      </c>
      <c r="AX3223" s="21">
        <v>41.001921563142801</v>
      </c>
      <c r="AY3223" s="21">
        <v>9.6368259759583505E-2</v>
      </c>
      <c r="AZ3223" s="21">
        <v>-14.145392237927799</v>
      </c>
      <c r="BA3223" s="26">
        <v>1350</v>
      </c>
    </row>
    <row r="3224" spans="1:100" x14ac:dyDescent="0.25">
      <c r="A3224">
        <v>6624</v>
      </c>
      <c r="B3224" t="s">
        <v>3454</v>
      </c>
      <c r="C3224" s="26">
        <v>1</v>
      </c>
      <c r="D3224" s="21">
        <v>3.6780808625294901</v>
      </c>
      <c r="E3224" s="21">
        <v>2.1757476414710399E-2</v>
      </c>
      <c r="F3224" s="21">
        <v>5.7515663270048999E-2</v>
      </c>
      <c r="G3224" s="21">
        <v>6.3638324821297304E-2</v>
      </c>
      <c r="H3224" s="21">
        <v>4.4731895715573101E-2</v>
      </c>
      <c r="I3224" s="21">
        <v>0</v>
      </c>
      <c r="J3224" s="21">
        <v>2.6839137429343798</v>
      </c>
      <c r="K3224" s="21">
        <v>4.4731895715573101E-2</v>
      </c>
      <c r="L3224" s="21">
        <v>-1</v>
      </c>
      <c r="M3224" s="21">
        <v>-1</v>
      </c>
      <c r="N3224" s="21">
        <v>0.894637914311463</v>
      </c>
      <c r="O3224" s="21">
        <v>6.42563293028517</v>
      </c>
      <c r="P3224" s="21">
        <v>8.4867148022695807E-2</v>
      </c>
      <c r="Q3224" s="21">
        <v>0.153507344323627</v>
      </c>
      <c r="R3224" s="21">
        <v>5.0277871893111802E-2</v>
      </c>
      <c r="S3224" s="21">
        <v>0.32916601326620298</v>
      </c>
      <c r="T3224" s="21">
        <v>0.23975694309620599</v>
      </c>
      <c r="U3224" s="21">
        <v>4.00147922229208E-2</v>
      </c>
      <c r="V3224" s="21">
        <v>-3.2092616958779002E-3</v>
      </c>
      <c r="W3224" s="21">
        <v>22.4398636469551</v>
      </c>
      <c r="X3224" s="21">
        <v>0.57887640222380699</v>
      </c>
      <c r="Y3224" s="21">
        <v>-1</v>
      </c>
      <c r="Z3224" s="21">
        <v>-1</v>
      </c>
      <c r="AA3224" s="21">
        <v>33.0321732872819</v>
      </c>
      <c r="AB3224" s="21">
        <v>0.100272451404467</v>
      </c>
      <c r="AC3224" s="21">
        <v>4.1627991656747201E-2</v>
      </c>
      <c r="AD3224" s="21">
        <v>6.8940192307458195E-2</v>
      </c>
      <c r="AE3224" s="21">
        <v>10.542031768433599</v>
      </c>
      <c r="AF3224" s="21">
        <v>-1</v>
      </c>
      <c r="AG3224" s="21">
        <v>-1</v>
      </c>
      <c r="AH3224" s="21">
        <v>-1</v>
      </c>
      <c r="AI3224" s="21">
        <v>-6.4806894010443399E-4</v>
      </c>
      <c r="AJ3224" s="21">
        <v>-3.2092616958779002E-3</v>
      </c>
      <c r="AK3224" s="21">
        <v>0.108545496552842</v>
      </c>
      <c r="AL3224" s="21">
        <v>6.3541779719447203E-2</v>
      </c>
      <c r="AM3224" s="21">
        <v>0.14516971361987499</v>
      </c>
      <c r="AN3224" s="21">
        <v>6.2411759814733403E-2</v>
      </c>
      <c r="AO3224" s="21">
        <v>4.1719703232610899</v>
      </c>
      <c r="AP3224" s="21">
        <v>1.87800289396557</v>
      </c>
      <c r="AQ3224" s="21">
        <v>25.123777389889501</v>
      </c>
      <c r="AR3224" s="21">
        <v>0.60572848688945202</v>
      </c>
      <c r="AS3224" s="21">
        <v>0.62360829793938</v>
      </c>
      <c r="AT3224" s="21">
        <v>-1</v>
      </c>
      <c r="AU3224" s="21">
        <v>-1</v>
      </c>
      <c r="AV3224" s="21">
        <v>0.113916196714409</v>
      </c>
      <c r="AW3224" s="21">
        <v>41.335809111532598</v>
      </c>
      <c r="AX3224" s="21">
        <v>41.001921563142801</v>
      </c>
      <c r="AY3224" s="21">
        <v>9.6368259759583505E-2</v>
      </c>
      <c r="AZ3224" s="21">
        <v>-14.145392237927799</v>
      </c>
      <c r="BA3224" s="26">
        <v>1350</v>
      </c>
    </row>
    <row r="3225" spans="1:100" x14ac:dyDescent="0.25">
      <c r="A3225">
        <v>6626</v>
      </c>
      <c r="B3225" t="s">
        <v>3455</v>
      </c>
      <c r="C3225" s="26">
        <v>3</v>
      </c>
      <c r="D3225" s="21">
        <v>3.3656033277893811</v>
      </c>
      <c r="E3225" s="21">
        <v>0</v>
      </c>
      <c r="F3225" s="21">
        <v>0.11693947036387707</v>
      </c>
      <c r="G3225" s="21">
        <v>0.11693947036387707</v>
      </c>
      <c r="H3225" s="21">
        <v>-0.1594903569253677</v>
      </c>
      <c r="I3225" s="21">
        <v>0</v>
      </c>
      <c r="J3225" s="21">
        <v>-9.5694214155220649</v>
      </c>
      <c r="K3225" s="21">
        <v>-0.1594903569253677</v>
      </c>
      <c r="L3225" s="21">
        <v>-1.0000000000000009</v>
      </c>
      <c r="M3225" s="21">
        <v>-1.0000000000000009</v>
      </c>
      <c r="N3225" s="21">
        <v>-3.1898071385073545</v>
      </c>
      <c r="O3225" s="21">
        <v>-6.086878617368809</v>
      </c>
      <c r="P3225" s="21">
        <v>-0.6129938761920114</v>
      </c>
      <c r="Q3225" s="21">
        <v>-1.4896451041509076</v>
      </c>
      <c r="R3225" s="21">
        <v>-0.62041390021356757</v>
      </c>
      <c r="S3225" s="21">
        <v>0.3333333333333332</v>
      </c>
      <c r="T3225" s="21">
        <v>0.39362644724820434</v>
      </c>
      <c r="U3225" s="21">
        <v>7.5806259779192406E-2</v>
      </c>
      <c r="V3225" s="21">
        <v>0</v>
      </c>
      <c r="W3225" s="21">
        <v>38.490255891443923</v>
      </c>
      <c r="X3225" s="21">
        <v>1.2384489257229092</v>
      </c>
      <c r="Y3225" s="21">
        <v>-1.0000000000000009</v>
      </c>
      <c r="Z3225" s="21">
        <v>-1.0000000000000009</v>
      </c>
      <c r="AA3225" s="21">
        <v>19.479628877095823</v>
      </c>
      <c r="AB3225" s="21">
        <v>-0.151073286357541</v>
      </c>
      <c r="AC3225" s="21">
        <v>-0.14780045937886677</v>
      </c>
      <c r="AD3225" s="21">
        <v>-6.8930516546282863E-2</v>
      </c>
      <c r="AE3225" s="21">
        <v>-18.390213114134529</v>
      </c>
      <c r="AF3225" s="21">
        <v>-1.0000000000000009</v>
      </c>
      <c r="AG3225" s="21">
        <v>-1.0000000000000009</v>
      </c>
      <c r="AH3225" s="21">
        <v>-1.0000000000000009</v>
      </c>
      <c r="AI3225" s="21">
        <v>0</v>
      </c>
      <c r="AJ3225" s="21">
        <v>0</v>
      </c>
      <c r="AK3225" s="21">
        <v>-5.4369314463019618E-2</v>
      </c>
      <c r="AL3225" s="21">
        <v>0.2645720214078367</v>
      </c>
      <c r="AM3225" s="21">
        <v>6.654633118019955E-2</v>
      </c>
      <c r="AN3225" s="21">
        <v>0.10448280116441096</v>
      </c>
      <c r="AO3225" s="21">
        <v>1.3918117071898899</v>
      </c>
      <c r="AP3225" s="21">
        <v>3.934930136149458</v>
      </c>
      <c r="AQ3225" s="21">
        <v>28.920834475921851</v>
      </c>
      <c r="AR3225" s="21">
        <v>0.80276604036073063</v>
      </c>
      <c r="AS3225" s="21">
        <v>1.0789585687975416</v>
      </c>
      <c r="AT3225" s="21">
        <v>-1.0000000000000009</v>
      </c>
      <c r="AU3225" s="21">
        <v>-1.0000000000000009</v>
      </c>
      <c r="AV3225" s="21">
        <v>-0.50347442984969004</v>
      </c>
      <c r="AW3225" s="21">
        <v>17.327680395876484</v>
      </c>
      <c r="AX3225" s="21">
        <v>17.327680395876484</v>
      </c>
      <c r="AY3225" s="21">
        <v>0.30461051156226149</v>
      </c>
      <c r="AZ3225" s="21">
        <v>2.0440482258977206</v>
      </c>
      <c r="BA3225" s="26">
        <v>1393.5005061324366</v>
      </c>
      <c r="CU3225" t="e">
        <v>#N/A</v>
      </c>
      <c r="CV3225" t="e">
        <v>#N/A</v>
      </c>
    </row>
    <row r="3226" spans="1:100" x14ac:dyDescent="0.25">
      <c r="A3226">
        <v>6627</v>
      </c>
      <c r="B3226" t="s">
        <v>3456</v>
      </c>
      <c r="C3226" s="26">
        <v>3</v>
      </c>
      <c r="D3226" s="21">
        <v>5.3313069490345111</v>
      </c>
      <c r="E3226" s="21">
        <v>-8.714640899287876E-3</v>
      </c>
      <c r="F3226" s="21">
        <v>-0.43820546882205391</v>
      </c>
      <c r="G3226" s="21">
        <v>-0.43820546882205391</v>
      </c>
      <c r="H3226" s="21">
        <v>0.11818877396518626</v>
      </c>
      <c r="I3226" s="21">
        <v>0</v>
      </c>
      <c r="J3226" s="21">
        <v>7.0913264379111762</v>
      </c>
      <c r="K3226" s="21">
        <v>0.11818877396518626</v>
      </c>
      <c r="L3226" s="21">
        <v>-0.99999999999999944</v>
      </c>
      <c r="M3226" s="21">
        <v>-0.99999999999999944</v>
      </c>
      <c r="N3226" s="21">
        <v>2.3637754793037256</v>
      </c>
      <c r="O3226" s="21">
        <v>11.984427918123632</v>
      </c>
      <c r="P3226" s="21">
        <v>0.62591300436544317</v>
      </c>
      <c r="Q3226" s="21">
        <v>0.86626833467920472</v>
      </c>
      <c r="R3226" s="21">
        <v>0.39886547033330277</v>
      </c>
      <c r="S3226" s="21">
        <v>0.33333333333333309</v>
      </c>
      <c r="T3226" s="21">
        <v>0.27726078064922222</v>
      </c>
      <c r="U3226" s="21">
        <v>7.8057975281039735E-2</v>
      </c>
      <c r="V3226" s="21">
        <v>1.3099629581500958E-2</v>
      </c>
      <c r="W3226" s="21">
        <v>23.342517795196379</v>
      </c>
      <c r="X3226" s="21">
        <v>0.81754862039556675</v>
      </c>
      <c r="Y3226" s="21">
        <v>-0.99999999999999944</v>
      </c>
      <c r="Z3226" s="21">
        <v>-0.99999999999999944</v>
      </c>
      <c r="AA3226" s="21">
        <v>36.437828161701972</v>
      </c>
      <c r="AB3226" s="21">
        <v>0.235558867795439</v>
      </c>
      <c r="AC3226" s="21">
        <v>-2.2658145900585756E-2</v>
      </c>
      <c r="AD3226" s="21">
        <v>4.1028176028592454E-2</v>
      </c>
      <c r="AE3226" s="21">
        <v>12.696444896172286</v>
      </c>
      <c r="AF3226" s="21">
        <v>-0.99999999999999944</v>
      </c>
      <c r="AG3226" s="21">
        <v>-0.99999999999999944</v>
      </c>
      <c r="AH3226" s="21">
        <v>-0.99999999999999944</v>
      </c>
      <c r="AI3226" s="21">
        <v>0</v>
      </c>
      <c r="AJ3226" s="21">
        <v>1.3099629581500958E-2</v>
      </c>
      <c r="AK3226" s="21">
        <v>1.1365441790175585E-2</v>
      </c>
      <c r="AL3226" s="21">
        <v>-6.7468771997993643E-2</v>
      </c>
      <c r="AM3226" s="21">
        <v>0.28352432547841616</v>
      </c>
      <c r="AN3226" s="21">
        <v>-0.22721102113155012</v>
      </c>
      <c r="AO3226" s="21">
        <v>7.1449353459112812</v>
      </c>
      <c r="AP3226" s="21">
        <v>-6.017619388278721</v>
      </c>
      <c r="AQ3226" s="21">
        <v>30.433844233107546</v>
      </c>
      <c r="AR3226" s="21">
        <v>0.70175171884509591</v>
      </c>
      <c r="AS3226" s="21">
        <v>0.93573739436075309</v>
      </c>
      <c r="AT3226" s="21">
        <v>-0.99999999999999944</v>
      </c>
      <c r="AU3226" s="21">
        <v>-0.99999999999999944</v>
      </c>
      <c r="AV3226" s="21">
        <v>-3.933999848875136E-2</v>
      </c>
      <c r="AW3226" s="21">
        <v>42.404636691546891</v>
      </c>
      <c r="AX3226" s="21">
        <v>43.714599649696986</v>
      </c>
      <c r="AY3226" s="21">
        <v>0.11583478098585427</v>
      </c>
      <c r="AZ3226" s="21">
        <v>-33.107601925872359</v>
      </c>
      <c r="BA3226" s="26">
        <v>1354.4679879493933</v>
      </c>
    </row>
    <row r="3227" spans="1:100" x14ac:dyDescent="0.25">
      <c r="A3227">
        <v>6628</v>
      </c>
      <c r="B3227" t="s">
        <v>3457</v>
      </c>
      <c r="C3227" s="26">
        <v>3</v>
      </c>
      <c r="D3227" s="21">
        <v>3.6351058979265263</v>
      </c>
      <c r="E3227" s="21">
        <v>0</v>
      </c>
      <c r="F3227" s="21">
        <v>8.1825582756968884E-2</v>
      </c>
      <c r="G3227" s="21">
        <v>8.1825582756968884E-2</v>
      </c>
      <c r="H3227" s="21">
        <v>0.21524887851750579</v>
      </c>
      <c r="I3227" s="21">
        <v>0</v>
      </c>
      <c r="J3227" s="21">
        <v>12.914932711050339</v>
      </c>
      <c r="K3227" s="21">
        <v>0.21524887851750579</v>
      </c>
      <c r="L3227" s="21">
        <v>-1.0000000000000009</v>
      </c>
      <c r="M3227" s="21">
        <v>-1.0000000000000009</v>
      </c>
      <c r="N3227" s="21">
        <v>4.3049775703501121</v>
      </c>
      <c r="O3227" s="21">
        <v>16.631864191733843</v>
      </c>
      <c r="P3227" s="21">
        <v>0.12145696777704423</v>
      </c>
      <c r="Q3227" s="21">
        <v>4.8170733055568311</v>
      </c>
      <c r="R3227" s="21">
        <v>1.5553306122169224</v>
      </c>
      <c r="S3227" s="21">
        <v>0.33333333333333376</v>
      </c>
      <c r="T3227" s="21">
        <v>0.33887004168090662</v>
      </c>
      <c r="U3227" s="21">
        <v>-0.14333021645008426</v>
      </c>
      <c r="V3227" s="21">
        <v>1.6730897608893309E-2</v>
      </c>
      <c r="W3227" s="21">
        <v>13.214207106221735</v>
      </c>
      <c r="X3227" s="21">
        <v>1.3334946204229009E-2</v>
      </c>
      <c r="Y3227" s="21">
        <v>-1.0000000000000009</v>
      </c>
      <c r="Z3227" s="21">
        <v>-1.0000000000000009</v>
      </c>
      <c r="AA3227" s="21">
        <v>47.761092049565576</v>
      </c>
      <c r="AB3227" s="21">
        <v>0.31934039529289071</v>
      </c>
      <c r="AC3227" s="21">
        <v>0.16004763333244343</v>
      </c>
      <c r="AD3227" s="21">
        <v>0.18044305799720442</v>
      </c>
      <c r="AE3227" s="21">
        <v>32.99155433112692</v>
      </c>
      <c r="AF3227" s="21">
        <v>-1.0000000000000009</v>
      </c>
      <c r="AG3227" s="21">
        <v>-1.0000000000000009</v>
      </c>
      <c r="AH3227" s="21">
        <v>-1.0000000000000009</v>
      </c>
      <c r="AI3227" s="21">
        <v>0</v>
      </c>
      <c r="AJ3227" s="21">
        <v>1.6730897608893309E-2</v>
      </c>
      <c r="AK3227" s="21">
        <v>0.11097855373807963</v>
      </c>
      <c r="AL3227" s="21">
        <v>0.20217076881567622</v>
      </c>
      <c r="AM3227" s="21">
        <v>7.7040613054270735E-2</v>
      </c>
      <c r="AN3227" s="21">
        <v>0.2546875587718479</v>
      </c>
      <c r="AO3227" s="21">
        <v>2.4809080950471678</v>
      </c>
      <c r="AP3227" s="21">
        <v>7.3780428133745772</v>
      </c>
      <c r="AQ3227" s="21">
        <v>26.129139817272069</v>
      </c>
      <c r="AR3227" s="21">
        <v>0.54560405617304919</v>
      </c>
      <c r="AS3227" s="21">
        <v>0.22858382472173452</v>
      </c>
      <c r="AT3227" s="21">
        <v>-1.0000000000000009</v>
      </c>
      <c r="AU3227" s="21">
        <v>-1.0000000000000009</v>
      </c>
      <c r="AV3227" s="21">
        <v>1.6371561949738906</v>
      </c>
      <c r="AW3227" s="21">
        <v>71.770999054674007</v>
      </c>
      <c r="AX3227" s="21">
        <v>73.444088815563347</v>
      </c>
      <c r="AY3227" s="21">
        <v>2.0027849773359554E-2</v>
      </c>
      <c r="AZ3227" s="21">
        <v>-16.088797862525453</v>
      </c>
      <c r="BA3227" s="26">
        <v>1382.9565708242785</v>
      </c>
      <c r="CU3227" t="e">
        <v>#N/A</v>
      </c>
      <c r="CV3227" t="e">
        <v>#N/A</v>
      </c>
    </row>
    <row r="3228" spans="1:100" x14ac:dyDescent="0.25">
      <c r="A3228">
        <v>6630</v>
      </c>
      <c r="B3228" t="s">
        <v>3458</v>
      </c>
      <c r="C3228" s="26">
        <v>3</v>
      </c>
      <c r="D3228" s="21">
        <v>4.1272195044449242</v>
      </c>
      <c r="E3228" s="21">
        <v>-2.6745056523999194E-3</v>
      </c>
      <c r="F3228" s="21">
        <v>8.2920581902901469E-2</v>
      </c>
      <c r="G3228" s="21">
        <v>8.2920581902901469E-2</v>
      </c>
      <c r="H3228" s="21">
        <v>7.5895346551874979E-2</v>
      </c>
      <c r="I3228" s="21">
        <v>0</v>
      </c>
      <c r="J3228" s="21">
        <v>4.5537207931125039</v>
      </c>
      <c r="K3228" s="21">
        <v>7.5895346551874979E-2</v>
      </c>
      <c r="L3228" s="21">
        <v>-1</v>
      </c>
      <c r="M3228" s="21">
        <v>-1</v>
      </c>
      <c r="N3228" s="21">
        <v>1.5179069310375009</v>
      </c>
      <c r="O3228" s="21">
        <v>8.7638608794603243</v>
      </c>
      <c r="P3228" s="21">
        <v>1.6270864481965757</v>
      </c>
      <c r="Q3228" s="21">
        <v>0.14458240470276093</v>
      </c>
      <c r="R3228" s="21">
        <v>0.21628276301480187</v>
      </c>
      <c r="S3228" s="21">
        <v>0.33333333333333348</v>
      </c>
      <c r="T3228" s="21">
        <v>0.33151284474041998</v>
      </c>
      <c r="U3228" s="21">
        <v>0.23116054163769434</v>
      </c>
      <c r="V3228" s="21">
        <v>0.23861456330421588</v>
      </c>
      <c r="W3228" s="21">
        <v>42.349037458551564</v>
      </c>
      <c r="X3228" s="21">
        <v>2.9178746525541612</v>
      </c>
      <c r="Y3228" s="21">
        <v>-1</v>
      </c>
      <c r="Z3228" s="21">
        <v>-1</v>
      </c>
      <c r="AA3228" s="21">
        <v>26.047643392502653</v>
      </c>
      <c r="AB3228" s="21">
        <v>5.8820607773942102E-2</v>
      </c>
      <c r="AC3228" s="21">
        <v>-2.6604989250322186E-2</v>
      </c>
      <c r="AD3228" s="21">
        <v>-0.36256915510489396</v>
      </c>
      <c r="AE3228" s="21">
        <v>-16.517676829063696</v>
      </c>
      <c r="AF3228" s="21">
        <v>-1</v>
      </c>
      <c r="AG3228" s="21">
        <v>-1</v>
      </c>
      <c r="AH3228" s="21">
        <v>-1</v>
      </c>
      <c r="AI3228" s="21">
        <v>0</v>
      </c>
      <c r="AJ3228" s="21">
        <v>0.23861456330421588</v>
      </c>
      <c r="AK3228" s="21">
        <v>0.10322651660519289</v>
      </c>
      <c r="AL3228" s="21">
        <v>1.9389252024626668E-2</v>
      </c>
      <c r="AM3228" s="21">
        <v>-7.8254572156742599E-2</v>
      </c>
      <c r="AN3228" s="21">
        <v>8.2393409964054934E-2</v>
      </c>
      <c r="AO3228" s="21">
        <v>-1.4402317208926014</v>
      </c>
      <c r="AP3228" s="21">
        <v>2.1567815092245053</v>
      </c>
      <c r="AQ3228" s="21">
        <v>46.902758251664046</v>
      </c>
      <c r="AR3228" s="21">
        <v>1.1346212830156637</v>
      </c>
      <c r="AS3228" s="21">
        <v>2.9937699991060365</v>
      </c>
      <c r="AT3228" s="21">
        <v>-1</v>
      </c>
      <c r="AU3228" s="21">
        <v>-1</v>
      </c>
      <c r="AV3228" s="21">
        <v>0.29920334491770323</v>
      </c>
      <c r="AW3228" s="21">
        <v>36.968285781187483</v>
      </c>
      <c r="AX3228" s="21">
        <v>60.829742111609065</v>
      </c>
      <c r="AY3228" s="21">
        <v>0.15226657559016243</v>
      </c>
      <c r="AZ3228" s="21">
        <v>-17.62025781147673</v>
      </c>
      <c r="BA3228" s="26">
        <v>1361.4794894069043</v>
      </c>
    </row>
    <row r="3229" spans="1:100" x14ac:dyDescent="0.25">
      <c r="A3229">
        <v>6631</v>
      </c>
      <c r="B3229" t="s">
        <v>3459</v>
      </c>
      <c r="C3229" s="26">
        <v>3</v>
      </c>
      <c r="D3229" s="21">
        <v>4.6541934675509209</v>
      </c>
      <c r="E3229" s="21">
        <v>-8.8006906021605279E-3</v>
      </c>
      <c r="F3229" s="21">
        <v>0.22291124553553715</v>
      </c>
      <c r="G3229" s="21">
        <v>0.22291124553553715</v>
      </c>
      <c r="H3229" s="21">
        <v>4.0263379553846013E-2</v>
      </c>
      <c r="I3229" s="21">
        <v>0</v>
      </c>
      <c r="J3229" s="21">
        <v>2.4158027732307605</v>
      </c>
      <c r="K3229" s="21">
        <v>4.0263379553846013E-2</v>
      </c>
      <c r="L3229" s="21">
        <v>-1</v>
      </c>
      <c r="M3229" s="21">
        <v>-1</v>
      </c>
      <c r="N3229" s="21">
        <v>0.80526759107692059</v>
      </c>
      <c r="O3229" s="21">
        <v>7.2929074863172154</v>
      </c>
      <c r="P3229" s="21">
        <v>-1.23371431366994</v>
      </c>
      <c r="Q3229" s="21">
        <v>-5.7110330106389662E-2</v>
      </c>
      <c r="R3229" s="21">
        <v>-0.21119267012384366</v>
      </c>
      <c r="S3229" s="21">
        <v>0.25354601445305752</v>
      </c>
      <c r="T3229" s="21">
        <v>0.13387440419842725</v>
      </c>
      <c r="U3229" s="21">
        <v>-0.10436291308733536</v>
      </c>
      <c r="V3229" s="21">
        <v>0</v>
      </c>
      <c r="W3229" s="21">
        <v>9.7117650404121427</v>
      </c>
      <c r="X3229" s="21">
        <v>-0.18352806074108635</v>
      </c>
      <c r="Y3229" s="21">
        <v>-1</v>
      </c>
      <c r="Z3229" s="21">
        <v>-1</v>
      </c>
      <c r="AA3229" s="21">
        <v>3.5940314859416178</v>
      </c>
      <c r="AB3229" s="21">
        <v>6.2773128614886195E-2</v>
      </c>
      <c r="AC3229" s="21">
        <v>-3.3322529063734743E-2</v>
      </c>
      <c r="AD3229" s="21">
        <v>-0.14758141723808516</v>
      </c>
      <c r="AE3229" s="21">
        <v>-5.9065408843466836</v>
      </c>
      <c r="AF3229" s="21">
        <v>-1</v>
      </c>
      <c r="AG3229" s="21">
        <v>-1</v>
      </c>
      <c r="AH3229" s="21">
        <v>-1</v>
      </c>
      <c r="AI3229" s="21">
        <v>0</v>
      </c>
      <c r="AJ3229" s="21">
        <v>0</v>
      </c>
      <c r="AK3229" s="21">
        <v>3.5920921752287192E-2</v>
      </c>
      <c r="AL3229" s="21">
        <v>9.2714428122372974E-2</v>
      </c>
      <c r="AM3229" s="21">
        <v>0.30475829910208641</v>
      </c>
      <c r="AN3229" s="21">
        <v>-0.15452418251346642</v>
      </c>
      <c r="AO3229" s="21">
        <v>7.798562086313594</v>
      </c>
      <c r="AP3229" s="21">
        <v>-3.3995324222247949</v>
      </c>
      <c r="AQ3229" s="21">
        <v>12.127567813642909</v>
      </c>
      <c r="AR3229" s="21">
        <v>0.28305750556414933</v>
      </c>
      <c r="AS3229" s="21">
        <v>-0.14326468118724026</v>
      </c>
      <c r="AT3229" s="21">
        <v>-1</v>
      </c>
      <c r="AU3229" s="21">
        <v>-1</v>
      </c>
      <c r="AV3229" s="21">
        <v>1.1718575411693678E-2</v>
      </c>
      <c r="AW3229" s="21">
        <v>7.4874065500340405</v>
      </c>
      <c r="AX3229" s="21">
        <v>7.4874065500340405</v>
      </c>
      <c r="AY3229" s="21">
        <v>-0.18441858676058945</v>
      </c>
      <c r="AZ3229" s="21">
        <v>-62.424558372037076</v>
      </c>
      <c r="BA3229" s="26">
        <v>1295.9160714723273</v>
      </c>
      <c r="CU3229" t="e">
        <v>#N/A</v>
      </c>
      <c r="CV3229" t="e">
        <v>#N/A</v>
      </c>
    </row>
    <row r="3230" spans="1:100" x14ac:dyDescent="0.25">
      <c r="A3230">
        <v>6632</v>
      </c>
      <c r="B3230" t="s">
        <v>3460</v>
      </c>
      <c r="C3230" s="26">
        <v>3</v>
      </c>
      <c r="D3230" s="21">
        <v>3.8345457886611207</v>
      </c>
      <c r="E3230" s="21">
        <v>-0.16936879864798371</v>
      </c>
      <c r="F3230" s="21">
        <v>-1.0130726717677276</v>
      </c>
      <c r="G3230" s="21">
        <v>-1.0622312899453614</v>
      </c>
      <c r="H3230" s="21">
        <v>0.11178454919299398</v>
      </c>
      <c r="I3230" s="21">
        <v>0</v>
      </c>
      <c r="J3230" s="21">
        <v>6.7070729515796348</v>
      </c>
      <c r="K3230" s="21">
        <v>0.11178454919299398</v>
      </c>
      <c r="L3230" s="21">
        <v>-1.0000000000000004</v>
      </c>
      <c r="M3230" s="21">
        <v>-1.0000000000000004</v>
      </c>
      <c r="N3230" s="21">
        <v>2.2356909838598784</v>
      </c>
      <c r="O3230" s="21">
        <v>9.4793874502953948</v>
      </c>
      <c r="P3230" s="21">
        <v>-0.40913229788318373</v>
      </c>
      <c r="Q3230" s="21">
        <v>6.4089327972899053</v>
      </c>
      <c r="R3230" s="21">
        <v>2.0977303921115058</v>
      </c>
      <c r="S3230" s="21">
        <v>0.34559151463602017</v>
      </c>
      <c r="T3230" s="21">
        <v>0.29644317586274477</v>
      </c>
      <c r="U3230" s="21">
        <v>2.6439370531947809E-4</v>
      </c>
      <c r="V3230" s="21">
        <v>0</v>
      </c>
      <c r="W3230" s="21">
        <v>21.220581400443603</v>
      </c>
      <c r="X3230" s="21">
        <v>0.49441755865645975</v>
      </c>
      <c r="Y3230" s="21">
        <v>-1.0000000000000004</v>
      </c>
      <c r="Z3230" s="21">
        <v>-1.0000000000000004</v>
      </c>
      <c r="AA3230" s="21">
        <v>35.029272776850057</v>
      </c>
      <c r="AB3230" s="21">
        <v>0.20164148133752491</v>
      </c>
      <c r="AC3230" s="21">
        <v>1.1305817583583778E-2</v>
      </c>
      <c r="AD3230" s="21">
        <v>2.127192076479022E-2</v>
      </c>
      <c r="AE3230" s="21">
        <v>11.71096098429495</v>
      </c>
      <c r="AF3230" s="21">
        <v>-1.0000000000000004</v>
      </c>
      <c r="AG3230" s="21">
        <v>-1.0000000000000004</v>
      </c>
      <c r="AH3230" s="21">
        <v>-1.0000000000000004</v>
      </c>
      <c r="AI3230" s="21">
        <v>-6.2169031670008743E-3</v>
      </c>
      <c r="AJ3230" s="21">
        <v>0</v>
      </c>
      <c r="AK3230" s="21">
        <v>-0.16629959764654859</v>
      </c>
      <c r="AL3230" s="21">
        <v>6.5897006476319339E-2</v>
      </c>
      <c r="AM3230" s="21">
        <v>0.29996462074309732</v>
      </c>
      <c r="AN3230" s="21">
        <v>-5.4088163206969676E-3</v>
      </c>
      <c r="AO3230" s="21">
        <v>6.6676175303446881</v>
      </c>
      <c r="AP3230" s="21">
        <v>0.19426462436417274</v>
      </c>
      <c r="AQ3230" s="21">
        <v>27.927654352023239</v>
      </c>
      <c r="AR3230" s="21">
        <v>0.64229908420408433</v>
      </c>
      <c r="AS3230" s="21">
        <v>0.60620210784945372</v>
      </c>
      <c r="AT3230" s="21">
        <v>-1.0000000000000004</v>
      </c>
      <c r="AU3230" s="21">
        <v>-1.0000000000000004</v>
      </c>
      <c r="AV3230" s="21">
        <v>1.0354991021661444</v>
      </c>
      <c r="AW3230" s="21">
        <v>44.702924851509628</v>
      </c>
      <c r="AX3230" s="21">
        <v>44.578586788169609</v>
      </c>
      <c r="AY3230" s="21">
        <v>0.10447843301120655</v>
      </c>
      <c r="AZ3230" s="21">
        <v>-10.45661695417995</v>
      </c>
      <c r="BA3230" s="26">
        <v>1365.5905487144516</v>
      </c>
    </row>
    <row r="3231" spans="1:100" x14ac:dyDescent="0.25">
      <c r="A3231">
        <v>6633</v>
      </c>
      <c r="B3231" t="s">
        <v>3461</v>
      </c>
      <c r="C3231" s="26">
        <v>3</v>
      </c>
      <c r="D3231" s="21">
        <v>-2.1749471463672412E-3</v>
      </c>
      <c r="E3231" s="21">
        <v>0</v>
      </c>
      <c r="F3231" s="21">
        <v>0</v>
      </c>
      <c r="G3231" s="21">
        <v>0</v>
      </c>
      <c r="H3231" s="21">
        <v>-2.2908541455724692E-2</v>
      </c>
      <c r="I3231" s="21">
        <v>0</v>
      </c>
      <c r="J3231" s="21">
        <v>-1.3745124873434817</v>
      </c>
      <c r="K3231" s="21">
        <v>-2.2908541455724692E-2</v>
      </c>
      <c r="L3231" s="21">
        <v>-0.99999999999999978</v>
      </c>
      <c r="M3231" s="21">
        <v>-0.99999999999999978</v>
      </c>
      <c r="N3231" s="21">
        <v>-0.45817082911449403</v>
      </c>
      <c r="O3231" s="21">
        <v>-1.3766874344898492</v>
      </c>
      <c r="P3231" s="21">
        <v>-1.0293592491971468</v>
      </c>
      <c r="Q3231" s="21">
        <v>-5.4083755935026082E-3</v>
      </c>
      <c r="R3231" s="21">
        <v>-5.9046406595346157E-2</v>
      </c>
      <c r="S3231" s="21">
        <v>0.34872067322434519</v>
      </c>
      <c r="T3231" s="21">
        <v>0.32171067985974688</v>
      </c>
      <c r="U3231" s="21">
        <v>0.12486748298482425</v>
      </c>
      <c r="V3231" s="21">
        <v>0</v>
      </c>
      <c r="W3231" s="21">
        <v>32.728295100985626</v>
      </c>
      <c r="X3231" s="21">
        <v>1.1686977170985065</v>
      </c>
      <c r="Y3231" s="21">
        <v>-0.99999999999999978</v>
      </c>
      <c r="Z3231" s="21">
        <v>-0.99999999999999978</v>
      </c>
      <c r="AA3231" s="21">
        <v>42.90376410277613</v>
      </c>
      <c r="AB3231" s="21">
        <v>0.26281719458515018</v>
      </c>
      <c r="AC3231" s="21">
        <v>-3.0641231882525974E-2</v>
      </c>
      <c r="AD3231" s="21">
        <v>-2.7485654534907148E-2</v>
      </c>
      <c r="AE3231" s="21">
        <v>10.23451540838585</v>
      </c>
      <c r="AF3231" s="21">
        <v>-0.99999999999999978</v>
      </c>
      <c r="AG3231" s="21">
        <v>-0.99999999999999978</v>
      </c>
      <c r="AH3231" s="21">
        <v>-0.99999999999999978</v>
      </c>
      <c r="AI3231" s="21">
        <v>0</v>
      </c>
      <c r="AJ3231" s="21">
        <v>0</v>
      </c>
      <c r="AK3231" s="21">
        <v>1.7873451203393537E-2</v>
      </c>
      <c r="AL3231" s="21">
        <v>6.8315809607215242E-2</v>
      </c>
      <c r="AM3231" s="21">
        <v>6.7562337027936986E-2</v>
      </c>
      <c r="AN3231" s="21">
        <v>0.47636842806988</v>
      </c>
      <c r="AO3231" s="21">
        <v>1.7784256817153918</v>
      </c>
      <c r="AP3231" s="21">
        <v>12.250789749783074</v>
      </c>
      <c r="AQ3231" s="21">
        <v>31.353782613642142</v>
      </c>
      <c r="AR3231" s="21">
        <v>0.79529883606891605</v>
      </c>
      <c r="AS3231" s="21">
        <v>1.1457891756427825</v>
      </c>
      <c r="AT3231" s="21">
        <v>-0.99999999999999978</v>
      </c>
      <c r="AU3231" s="21">
        <v>-0.99999999999999978</v>
      </c>
      <c r="AV3231" s="21">
        <v>-5.9046406595346157E-2</v>
      </c>
      <c r="AW3231" s="21">
        <v>53.777866418069387</v>
      </c>
      <c r="AX3231" s="21">
        <v>53.777866418069387</v>
      </c>
      <c r="AY3231" s="21">
        <v>0.47096998450241406</v>
      </c>
      <c r="AZ3231" s="21">
        <v>32.551434829405601</v>
      </c>
      <c r="BA3231" s="26">
        <v>1395.3542868443574</v>
      </c>
    </row>
    <row r="3232" spans="1:100" x14ac:dyDescent="0.25">
      <c r="A3232">
        <v>6634</v>
      </c>
      <c r="B3232" t="s">
        <v>3462</v>
      </c>
      <c r="C3232" s="26">
        <v>1</v>
      </c>
      <c r="D3232" s="21">
        <v>3.6780808625294901</v>
      </c>
      <c r="E3232" s="21">
        <v>2.1757476414710399E-2</v>
      </c>
      <c r="F3232" s="21">
        <v>5.7515663270048999E-2</v>
      </c>
      <c r="G3232" s="21">
        <v>6.3638324821297304E-2</v>
      </c>
      <c r="H3232" s="21">
        <v>4.4731895715573101E-2</v>
      </c>
      <c r="I3232" s="21">
        <v>0</v>
      </c>
      <c r="J3232" s="21">
        <v>2.6839137429343798</v>
      </c>
      <c r="K3232" s="21">
        <v>4.4731895715573101E-2</v>
      </c>
      <c r="L3232" s="21">
        <v>-1</v>
      </c>
      <c r="M3232" s="21">
        <v>-1</v>
      </c>
      <c r="N3232" s="21">
        <v>0.894637914311463</v>
      </c>
      <c r="O3232" s="21">
        <v>6.42563293028517</v>
      </c>
      <c r="P3232" s="21">
        <v>8.4867148022695807E-2</v>
      </c>
      <c r="Q3232" s="21">
        <v>0.153507344323627</v>
      </c>
      <c r="R3232" s="21">
        <v>5.0277871893111802E-2</v>
      </c>
      <c r="S3232" s="21">
        <v>0.32916601326620298</v>
      </c>
      <c r="T3232" s="21">
        <v>0.23975694309620599</v>
      </c>
      <c r="U3232" s="21">
        <v>4.00147922229208E-2</v>
      </c>
      <c r="V3232" s="21">
        <v>-3.2092616958779002E-3</v>
      </c>
      <c r="W3232" s="21">
        <v>22.4398636469551</v>
      </c>
      <c r="X3232" s="21">
        <v>0.57887640222380699</v>
      </c>
      <c r="Y3232" s="21">
        <v>-1</v>
      </c>
      <c r="Z3232" s="21">
        <v>-1</v>
      </c>
      <c r="AA3232" s="21">
        <v>33.0321732872819</v>
      </c>
      <c r="AB3232" s="21">
        <v>0.100272451404467</v>
      </c>
      <c r="AC3232" s="21">
        <v>4.1627991656747201E-2</v>
      </c>
      <c r="AD3232" s="21">
        <v>6.8940192307458195E-2</v>
      </c>
      <c r="AE3232" s="21">
        <v>10.542031768433599</v>
      </c>
      <c r="AF3232" s="21">
        <v>-1</v>
      </c>
      <c r="AG3232" s="21">
        <v>-1</v>
      </c>
      <c r="AH3232" s="21">
        <v>-1</v>
      </c>
      <c r="AI3232" s="21">
        <v>-6.4806894010443399E-4</v>
      </c>
      <c r="AJ3232" s="21">
        <v>-3.2092616958779002E-3</v>
      </c>
      <c r="AK3232" s="21">
        <v>0.108545496552842</v>
      </c>
      <c r="AL3232" s="21">
        <v>6.3541779719447203E-2</v>
      </c>
      <c r="AM3232" s="21">
        <v>0.14516971361987499</v>
      </c>
      <c r="AN3232" s="21">
        <v>6.2411759814733403E-2</v>
      </c>
      <c r="AO3232" s="21">
        <v>4.1719703232610899</v>
      </c>
      <c r="AP3232" s="21">
        <v>1.87800289396557</v>
      </c>
      <c r="AQ3232" s="21">
        <v>25.123777389889501</v>
      </c>
      <c r="AR3232" s="21">
        <v>0.60572848688945202</v>
      </c>
      <c r="AS3232" s="21">
        <v>0.62360829793938</v>
      </c>
      <c r="AT3232" s="21">
        <v>-1</v>
      </c>
      <c r="AU3232" s="21">
        <v>-1</v>
      </c>
      <c r="AV3232" s="21">
        <v>0.113916196714409</v>
      </c>
      <c r="AW3232" s="21">
        <v>41.335809111532598</v>
      </c>
      <c r="AX3232" s="21">
        <v>41.001921563142801</v>
      </c>
      <c r="AY3232" s="21">
        <v>9.6368259759583505E-2</v>
      </c>
      <c r="AZ3232" s="21">
        <v>-14.145392237927799</v>
      </c>
      <c r="BA3232" s="26">
        <v>1350</v>
      </c>
    </row>
    <row r="3233" spans="1:53" x14ac:dyDescent="0.25">
      <c r="A3233">
        <v>6635</v>
      </c>
      <c r="B3233" t="s">
        <v>3463</v>
      </c>
      <c r="C3233" s="26">
        <v>3</v>
      </c>
      <c r="D3233" s="21">
        <v>4.3734154801475826</v>
      </c>
      <c r="E3233" s="21">
        <v>0</v>
      </c>
      <c r="F3233" s="21">
        <v>-0.65024132612639085</v>
      </c>
      <c r="G3233" s="21">
        <v>-0.65024132612639085</v>
      </c>
      <c r="H3233" s="21">
        <v>-7.286383980148696E-2</v>
      </c>
      <c r="I3233" s="21">
        <v>0</v>
      </c>
      <c r="J3233" s="21">
        <v>-4.3718303880892151</v>
      </c>
      <c r="K3233" s="21">
        <v>-7.286383980148696E-2</v>
      </c>
      <c r="L3233" s="21">
        <v>-0.99999999999999967</v>
      </c>
      <c r="M3233" s="21">
        <v>-0.99999999999999967</v>
      </c>
      <c r="N3233" s="21">
        <v>-1.4572767960297393</v>
      </c>
      <c r="O3233" s="21">
        <v>-0.64865623406803086</v>
      </c>
      <c r="P3233" s="21">
        <v>-0.62736540589329404</v>
      </c>
      <c r="Q3233" s="21">
        <v>0.29368795479196069</v>
      </c>
      <c r="R3233" s="21">
        <v>6.0925002758894661E-2</v>
      </c>
      <c r="S3233" s="21">
        <v>0.33333333333333304</v>
      </c>
      <c r="T3233" s="21">
        <v>0.33146410242432883</v>
      </c>
      <c r="U3233" s="21">
        <v>0.21514786087572052</v>
      </c>
      <c r="V3233" s="21">
        <v>-5.2525874858532696E-2</v>
      </c>
      <c r="W3233" s="21">
        <v>36.011330463053469</v>
      </c>
      <c r="X3233" s="21">
        <v>1.2812282390018319</v>
      </c>
      <c r="Y3233" s="21">
        <v>-0.99999999999999967</v>
      </c>
      <c r="Z3233" s="21">
        <v>-0.99999999999999967</v>
      </c>
      <c r="AA3233" s="21">
        <v>64.361740610418551</v>
      </c>
      <c r="AB3233" s="21">
        <v>0.30128564256148294</v>
      </c>
      <c r="AC3233" s="21">
        <v>5.6548875932261695E-3</v>
      </c>
      <c r="AD3233" s="21">
        <v>0.25884917273741531</v>
      </c>
      <c r="AE3233" s="21">
        <v>28.289485144606243</v>
      </c>
      <c r="AF3233" s="21">
        <v>-0.99999999999999967</v>
      </c>
      <c r="AG3233" s="21">
        <v>-0.99999999999999967</v>
      </c>
      <c r="AH3233" s="21">
        <v>-0.99999999999999967</v>
      </c>
      <c r="AI3233" s="21">
        <v>0</v>
      </c>
      <c r="AJ3233" s="21">
        <v>-5.2525874858532696E-2</v>
      </c>
      <c r="AK3233" s="21">
        <v>0.36552915757186671</v>
      </c>
      <c r="AL3233" s="21">
        <v>0.21776056604903593</v>
      </c>
      <c r="AM3233" s="21">
        <v>0.14732861529062224</v>
      </c>
      <c r="AN3233" s="21">
        <v>0.15922877050215226</v>
      </c>
      <c r="AO3233" s="21">
        <v>5.5108611701248886</v>
      </c>
      <c r="AP3233" s="21">
        <v>5.0695220927989881</v>
      </c>
      <c r="AQ3233" s="21">
        <v>31.639500074964257</v>
      </c>
      <c r="AR3233" s="21">
        <v>0.82741942177485006</v>
      </c>
      <c r="AS3233" s="21">
        <v>1.2083643992003446</v>
      </c>
      <c r="AT3233" s="21">
        <v>-0.99999999999999967</v>
      </c>
      <c r="AU3233" s="21">
        <v>-0.99999999999999967</v>
      </c>
      <c r="AV3233" s="21">
        <v>-0.58931632336749606</v>
      </c>
      <c r="AW3233" s="21">
        <v>68.782606469149528</v>
      </c>
      <c r="AX3233" s="21">
        <v>63.530018983296266</v>
      </c>
      <c r="AY3233" s="21">
        <v>5.4883491899093639E-2</v>
      </c>
      <c r="AZ3233" s="21">
        <v>-17.536262378622219</v>
      </c>
      <c r="BA3233" s="26">
        <v>1360.8928322897218</v>
      </c>
    </row>
    <row r="3234" spans="1:53" x14ac:dyDescent="0.25">
      <c r="A3234">
        <v>6636</v>
      </c>
      <c r="B3234" t="s">
        <v>3464</v>
      </c>
      <c r="C3234" s="26">
        <v>3</v>
      </c>
      <c r="D3234" s="21">
        <v>2.900814734156242</v>
      </c>
      <c r="E3234" s="21">
        <v>-8.9184736218928917E-2</v>
      </c>
      <c r="F3234" s="21">
        <v>-7.5984082782601992E-2</v>
      </c>
      <c r="G3234" s="21">
        <v>-9.9181540188422013E-2</v>
      </c>
      <c r="H3234" s="21">
        <v>0.17466054460671818</v>
      </c>
      <c r="I3234" s="21">
        <v>0</v>
      </c>
      <c r="J3234" s="21">
        <v>10.479632676403094</v>
      </c>
      <c r="K3234" s="21">
        <v>0.17466054460671818</v>
      </c>
      <c r="L3234" s="21">
        <v>-0.99999999999999956</v>
      </c>
      <c r="M3234" s="21">
        <v>-0.99999999999999956</v>
      </c>
      <c r="N3234" s="21">
        <v>3.4932108921343659</v>
      </c>
      <c r="O3234" s="21">
        <v>13.281265870370907</v>
      </c>
      <c r="P3234" s="21">
        <v>1.2189479144206179</v>
      </c>
      <c r="Q3234" s="21">
        <v>1.3408837554096795</v>
      </c>
      <c r="R3234" s="21">
        <v>0.57434569397308533</v>
      </c>
      <c r="S3234" s="21">
        <v>0.32964500075136333</v>
      </c>
      <c r="T3234" s="21">
        <v>0.36838864802723559</v>
      </c>
      <c r="U3234" s="21">
        <v>-0.16386329523513249</v>
      </c>
      <c r="V3234" s="21">
        <v>-7.4668796370590002E-3</v>
      </c>
      <c r="W3234" s="21">
        <v>14.081717171987552</v>
      </c>
      <c r="X3234" s="21">
        <v>-0.12234275665094549</v>
      </c>
      <c r="Y3234" s="21">
        <v>-0.99999999999999956</v>
      </c>
      <c r="Z3234" s="21">
        <v>-0.99999999999999956</v>
      </c>
      <c r="AA3234" s="21">
        <v>20.718766651203538</v>
      </c>
      <c r="AB3234" s="21">
        <v>7.6217695471555769E-2</v>
      </c>
      <c r="AC3234" s="21">
        <v>2.0363328324940311E-2</v>
      </c>
      <c r="AD3234" s="21">
        <v>2.4673051908361734E-2</v>
      </c>
      <c r="AE3234" s="21">
        <v>6.0627037852428911</v>
      </c>
      <c r="AF3234" s="21">
        <v>-0.99999999999999956</v>
      </c>
      <c r="AG3234" s="21">
        <v>-0.99999999999999956</v>
      </c>
      <c r="AH3234" s="21">
        <v>-0.99999999999999956</v>
      </c>
      <c r="AI3234" s="21">
        <v>0</v>
      </c>
      <c r="AJ3234" s="21">
        <v>-7.4668796370590002E-3</v>
      </c>
      <c r="AK3234" s="21">
        <v>0.1806651669085847</v>
      </c>
      <c r="AL3234" s="21">
        <v>0.12286945742198124</v>
      </c>
      <c r="AM3234" s="21">
        <v>0.26585776743276079</v>
      </c>
      <c r="AN3234" s="21">
        <v>0.55391088832887025</v>
      </c>
      <c r="AO3234" s="21">
        <v>7.5497700203619429</v>
      </c>
      <c r="AP3234" s="21">
        <v>14.462119495331663</v>
      </c>
      <c r="AQ3234" s="21">
        <v>24.561349848390641</v>
      </c>
      <c r="AR3234" s="21">
        <v>0.52670347390640693</v>
      </c>
      <c r="AS3234" s="21">
        <v>5.2317787955772813E-2</v>
      </c>
      <c r="AT3234" s="21">
        <v>-0.99999999999999956</v>
      </c>
      <c r="AU3234" s="21">
        <v>-0.99999999999999956</v>
      </c>
      <c r="AV3234" s="21">
        <v>0.47516415378466331</v>
      </c>
      <c r="AW3234" s="21">
        <v>48.462152016906103</v>
      </c>
      <c r="AX3234" s="21">
        <v>47.715464053200208</v>
      </c>
      <c r="AY3234" s="21">
        <v>5.6916338073648483E-3</v>
      </c>
      <c r="AZ3234" s="21">
        <v>-53.062067790258347</v>
      </c>
      <c r="BA3234" s="26">
        <v>1307.5210237661242</v>
      </c>
    </row>
    <row r="3235" spans="1:53" x14ac:dyDescent="0.25">
      <c r="A3235">
        <v>6637</v>
      </c>
      <c r="B3235" t="s">
        <v>3465</v>
      </c>
      <c r="C3235" s="26">
        <v>3</v>
      </c>
      <c r="D3235" s="21">
        <v>4.4591232529309028</v>
      </c>
      <c r="E3235" s="21">
        <v>-1.8549716213223114E-2</v>
      </c>
      <c r="F3235" s="21">
        <v>-6.2596455405763279E-2</v>
      </c>
      <c r="G3235" s="21">
        <v>-5.2451012986188095E-2</v>
      </c>
      <c r="H3235" s="21">
        <v>0.12989626406577851</v>
      </c>
      <c r="I3235" s="21">
        <v>0</v>
      </c>
      <c r="J3235" s="21">
        <v>7.7937758439467091</v>
      </c>
      <c r="K3235" s="21">
        <v>0.12989626406577851</v>
      </c>
      <c r="L3235" s="21">
        <v>-1</v>
      </c>
      <c r="M3235" s="21">
        <v>-1</v>
      </c>
      <c r="N3235" s="21">
        <v>2.59792528131557</v>
      </c>
      <c r="O3235" s="21">
        <v>12.200448083891423</v>
      </c>
      <c r="P3235" s="21">
        <v>-0.80202027641778384</v>
      </c>
      <c r="Q3235" s="21">
        <v>-0.34133733503058949</v>
      </c>
      <c r="R3235" s="21">
        <v>-0.1357443446138839</v>
      </c>
      <c r="S3235" s="21">
        <v>0.33333333333333337</v>
      </c>
      <c r="T3235" s="21">
        <v>0.35864530655600174</v>
      </c>
      <c r="U3235" s="21">
        <v>1.7700987788592332E-2</v>
      </c>
      <c r="V3235" s="21">
        <v>0</v>
      </c>
      <c r="W3235" s="21">
        <v>23.191334544485954</v>
      </c>
      <c r="X3235" s="21">
        <v>0.65819958718098115</v>
      </c>
      <c r="Y3235" s="21">
        <v>-1</v>
      </c>
      <c r="Z3235" s="21">
        <v>-1</v>
      </c>
      <c r="AA3235" s="21">
        <v>51.232956544882676</v>
      </c>
      <c r="AB3235" s="21">
        <v>0.20265449866543644</v>
      </c>
      <c r="AC3235" s="21">
        <v>-4.8680898743082887E-2</v>
      </c>
      <c r="AD3235" s="21">
        <v>0.40957372697785865</v>
      </c>
      <c r="AE3235" s="21">
        <v>28.177366345010604</v>
      </c>
      <c r="AF3235" s="21">
        <v>-1</v>
      </c>
      <c r="AG3235" s="21">
        <v>-1</v>
      </c>
      <c r="AH3235" s="21">
        <v>-1</v>
      </c>
      <c r="AI3235" s="21">
        <v>0</v>
      </c>
      <c r="AJ3235" s="21">
        <v>0</v>
      </c>
      <c r="AK3235" s="21">
        <v>-0.14600427786079939</v>
      </c>
      <c r="AL3235" s="21">
        <v>3.9673071760442866E-2</v>
      </c>
      <c r="AM3235" s="21">
        <v>4.9915822855968441E-2</v>
      </c>
      <c r="AN3235" s="21">
        <v>-0.11941098441683941</v>
      </c>
      <c r="AO3235" s="21">
        <v>0.51787418209521363</v>
      </c>
      <c r="AP3235" s="21">
        <v>-2.7869092516187708</v>
      </c>
      <c r="AQ3235" s="21">
        <v>30.985110388432663</v>
      </c>
      <c r="AR3235" s="21">
        <v>0.70967962767792714</v>
      </c>
      <c r="AS3235" s="21">
        <v>0.78809585124675963</v>
      </c>
      <c r="AT3235" s="21">
        <v>-1</v>
      </c>
      <c r="AU3235" s="21">
        <v>-1</v>
      </c>
      <c r="AV3235" s="21">
        <v>-0.188195357600072</v>
      </c>
      <c r="AW3235" s="21">
        <v>60.646495377155311</v>
      </c>
      <c r="AX3235" s="21">
        <v>60.646495377155311</v>
      </c>
      <c r="AY3235" s="21">
        <v>0.25974385712647474</v>
      </c>
      <c r="AZ3235" s="21">
        <v>14.556756976682804</v>
      </c>
      <c r="BA3235" s="26">
        <v>1434.5802898071886</v>
      </c>
    </row>
    <row r="3236" spans="1:53" x14ac:dyDescent="0.25">
      <c r="A3236">
        <v>6638</v>
      </c>
      <c r="B3236" t="s">
        <v>3466</v>
      </c>
      <c r="C3236" s="26">
        <v>3</v>
      </c>
      <c r="D3236" s="21">
        <v>5.136247056424045</v>
      </c>
      <c r="E3236" s="21">
        <v>7.5974383146174369E-3</v>
      </c>
      <c r="F3236" s="21">
        <v>-9.804477678444834E-3</v>
      </c>
      <c r="G3236" s="21">
        <v>-9.804477678444834E-3</v>
      </c>
      <c r="H3236" s="21">
        <v>-3.8248537550454424E-2</v>
      </c>
      <c r="I3236" s="21">
        <v>0</v>
      </c>
      <c r="J3236" s="21">
        <v>-2.2949122530272668</v>
      </c>
      <c r="K3236" s="21">
        <v>-3.8248537550454424E-2</v>
      </c>
      <c r="L3236" s="21">
        <v>-1.0000000000000016</v>
      </c>
      <c r="M3236" s="21">
        <v>-1.0000000000000016</v>
      </c>
      <c r="N3236" s="21">
        <v>-0.76497075100908674</v>
      </c>
      <c r="O3236" s="21">
        <v>2.8315303257183344</v>
      </c>
      <c r="P3236" s="21">
        <v>0.25336855950545079</v>
      </c>
      <c r="Q3236" s="21">
        <v>-1.9219466141474479E-2</v>
      </c>
      <c r="R3236" s="21">
        <v>-2.8310948719510877E-2</v>
      </c>
      <c r="S3236" s="21">
        <v>0.33333333333333359</v>
      </c>
      <c r="T3236" s="21">
        <v>0.33840728873504894</v>
      </c>
      <c r="U3236" s="21">
        <v>0.24666137429313462</v>
      </c>
      <c r="V3236" s="21">
        <v>-8.2422481032071015E-3</v>
      </c>
      <c r="W3236" s="21">
        <v>37.93633143235057</v>
      </c>
      <c r="X3236" s="21">
        <v>1.6478260132655316</v>
      </c>
      <c r="Y3236" s="21">
        <v>-1.0000000000000016</v>
      </c>
      <c r="Z3236" s="21">
        <v>-1.0000000000000016</v>
      </c>
      <c r="AA3236" s="21">
        <v>75.543090874980365</v>
      </c>
      <c r="AB3236" s="21">
        <v>9.8273574056012281E-2</v>
      </c>
      <c r="AC3236" s="21">
        <v>0.27219040813609752</v>
      </c>
      <c r="AD3236" s="21">
        <v>0.38223742563487589</v>
      </c>
      <c r="AE3236" s="21">
        <v>37.635070391349323</v>
      </c>
      <c r="AF3236" s="21">
        <v>-1.0000000000000016</v>
      </c>
      <c r="AG3236" s="21">
        <v>-1.0000000000000016</v>
      </c>
      <c r="AH3236" s="21">
        <v>-1.0000000000000016</v>
      </c>
      <c r="AI3236" s="21">
        <v>0</v>
      </c>
      <c r="AJ3236" s="21">
        <v>-8.2422481032071015E-3</v>
      </c>
      <c r="AK3236" s="21">
        <v>0.3104958415663977</v>
      </c>
      <c r="AL3236" s="21">
        <v>-8.6329932314072835E-2</v>
      </c>
      <c r="AM3236" s="21">
        <v>0.3055009511267972</v>
      </c>
      <c r="AN3236" s="21">
        <v>0.14792405982523543</v>
      </c>
      <c r="AO3236" s="21">
        <v>9.1900029860019181</v>
      </c>
      <c r="AP3236" s="21">
        <v>3.2664518340605233</v>
      </c>
      <c r="AQ3236" s="21">
        <v>35.641419179323314</v>
      </c>
      <c r="AR3236" s="21">
        <v>0.91015974825831003</v>
      </c>
      <c r="AS3236" s="21">
        <v>1.6095774757150765</v>
      </c>
      <c r="AT3236" s="21">
        <v>-1.0000000000000016</v>
      </c>
      <c r="AU3236" s="21">
        <v>-1.0000000000000016</v>
      </c>
      <c r="AV3236" s="21">
        <v>-3.8115426397955725E-2</v>
      </c>
      <c r="AW3236" s="21">
        <v>81.641073034759216</v>
      </c>
      <c r="AX3236" s="21">
        <v>80.816848224438502</v>
      </c>
      <c r="AY3236" s="21">
        <v>4.7875568463964013E-2</v>
      </c>
      <c r="AZ3236" s="21">
        <v>8.3533685150122992</v>
      </c>
      <c r="BA3236" s="26">
        <v>1422.6313939839904</v>
      </c>
    </row>
    <row r="3237" spans="1:53" x14ac:dyDescent="0.25">
      <c r="A3237">
        <v>6639</v>
      </c>
      <c r="B3237" t="s">
        <v>3467</v>
      </c>
      <c r="C3237" s="26">
        <v>3</v>
      </c>
      <c r="D3237" s="21">
        <v>5.1070592047044201</v>
      </c>
      <c r="E3237" s="21">
        <v>-9.1748030700866609E-3</v>
      </c>
      <c r="F3237" s="21">
        <v>-3.7856794407272721E-3</v>
      </c>
      <c r="G3237" s="21">
        <v>-3.7856794407272721E-3</v>
      </c>
      <c r="H3237" s="21">
        <v>0.10706355197920851</v>
      </c>
      <c r="I3237" s="21">
        <v>0</v>
      </c>
      <c r="J3237" s="21">
        <v>6.4238131187525136</v>
      </c>
      <c r="K3237" s="21">
        <v>0.10706355197920851</v>
      </c>
      <c r="L3237" s="21">
        <v>-0.99999999999999944</v>
      </c>
      <c r="M3237" s="21">
        <v>-0.99999999999999944</v>
      </c>
      <c r="N3237" s="21">
        <v>2.1412710395841721</v>
      </c>
      <c r="O3237" s="21">
        <v>11.527086644016208</v>
      </c>
      <c r="P3237" s="21">
        <v>-0.42635167493884774</v>
      </c>
      <c r="Q3237" s="21">
        <v>0.47733782297467664</v>
      </c>
      <c r="R3237" s="21">
        <v>0.13151909959754715</v>
      </c>
      <c r="S3237" s="21">
        <v>0.33333333333333315</v>
      </c>
      <c r="T3237" s="21">
        <v>0.33333333333333315</v>
      </c>
      <c r="U3237" s="21">
        <v>-7.634227108592366E-2</v>
      </c>
      <c r="V3237" s="21">
        <v>-2.3495665379454651E-2</v>
      </c>
      <c r="W3237" s="21">
        <v>18.390607128883179</v>
      </c>
      <c r="X3237" s="21">
        <v>0.11326003806703569</v>
      </c>
      <c r="Y3237" s="21">
        <v>-0.99999999999999944</v>
      </c>
      <c r="Z3237" s="21">
        <v>-0.99999999999999944</v>
      </c>
      <c r="AA3237" s="21">
        <v>57.631188244279926</v>
      </c>
      <c r="AB3237" s="21">
        <v>0.2851878511883566</v>
      </c>
      <c r="AC3237" s="21">
        <v>0.30437192539729935</v>
      </c>
      <c r="AD3237" s="21">
        <v>0.19262146373032799</v>
      </c>
      <c r="AE3237" s="21">
        <v>39.109062015799189</v>
      </c>
      <c r="AF3237" s="21">
        <v>-0.99999999999999944</v>
      </c>
      <c r="AG3237" s="21">
        <v>-0.99999999999999944</v>
      </c>
      <c r="AH3237" s="21">
        <v>-0.99999999999999944</v>
      </c>
      <c r="AI3237" s="21">
        <v>0</v>
      </c>
      <c r="AJ3237" s="21">
        <v>-2.3495665379454651E-2</v>
      </c>
      <c r="AK3237" s="21">
        <v>-0.1336273148019575</v>
      </c>
      <c r="AL3237" s="21">
        <v>-3.0804972208205501E-2</v>
      </c>
      <c r="AM3237" s="21">
        <v>-0.24992335235075547</v>
      </c>
      <c r="AN3237" s="21">
        <v>-0.47894419602911792</v>
      </c>
      <c r="AO3237" s="21">
        <v>-6.9162203827786728</v>
      </c>
      <c r="AP3237" s="21">
        <v>-12.127629761768977</v>
      </c>
      <c r="AQ3237" s="21">
        <v>24.814420247635699</v>
      </c>
      <c r="AR3237" s="21">
        <v>0.56682873020128799</v>
      </c>
      <c r="AS3237" s="21">
        <v>0.22032359004624355</v>
      </c>
      <c r="AT3237" s="21">
        <v>-0.99999999999999944</v>
      </c>
      <c r="AU3237" s="21">
        <v>-0.99999999999999944</v>
      </c>
      <c r="AV3237" s="21">
        <v>0.12773342015681988</v>
      </c>
      <c r="AW3237" s="21">
        <v>57.030645126527148</v>
      </c>
      <c r="AX3237" s="21">
        <v>54.681078588581656</v>
      </c>
      <c r="AY3237" s="21">
        <v>0.22082963267615452</v>
      </c>
      <c r="AZ3237" s="21">
        <v>-0.75353344789440713</v>
      </c>
      <c r="BA3237" s="26">
        <v>1445.2315802208336</v>
      </c>
    </row>
    <row r="3238" spans="1:53" x14ac:dyDescent="0.25">
      <c r="A3238">
        <v>6640</v>
      </c>
      <c r="B3238" t="s">
        <v>3468</v>
      </c>
      <c r="C3238" s="26">
        <v>3</v>
      </c>
      <c r="D3238" s="21">
        <v>3.957441139364704</v>
      </c>
      <c r="E3238" s="21">
        <v>1.8268534505964541E-3</v>
      </c>
      <c r="F3238" s="21">
        <v>-0.26582632845640342</v>
      </c>
      <c r="G3238" s="21">
        <v>-0.26582632845640342</v>
      </c>
      <c r="H3238" s="21">
        <v>0.16145713760482253</v>
      </c>
      <c r="I3238" s="21">
        <v>0</v>
      </c>
      <c r="J3238" s="21">
        <v>9.6874282562893477</v>
      </c>
      <c r="K3238" s="21">
        <v>0.16145713760482253</v>
      </c>
      <c r="L3238" s="21">
        <v>-1.0000000000000007</v>
      </c>
      <c r="M3238" s="21">
        <v>-1.0000000000000007</v>
      </c>
      <c r="N3238" s="21">
        <v>3.2291427520964495</v>
      </c>
      <c r="O3238" s="21">
        <v>13.379043067197644</v>
      </c>
      <c r="P3238" s="21">
        <v>0.55015213572086819</v>
      </c>
      <c r="Q3238" s="21">
        <v>1.7404767404176089</v>
      </c>
      <c r="R3238" s="21">
        <v>0.54428542492422582</v>
      </c>
      <c r="S3238" s="21">
        <v>0.3467626022129805</v>
      </c>
      <c r="T3238" s="21">
        <v>0.37071220548862893</v>
      </c>
      <c r="U3238" s="21">
        <v>0.16849431200958997</v>
      </c>
      <c r="V3238" s="21">
        <v>0</v>
      </c>
      <c r="W3238" s="21">
        <v>28.980479284255082</v>
      </c>
      <c r="X3238" s="21">
        <v>1.3729172744164071</v>
      </c>
      <c r="Y3238" s="21">
        <v>-1.0000000000000007</v>
      </c>
      <c r="Z3238" s="21">
        <v>-1.0000000000000007</v>
      </c>
      <c r="AA3238" s="21">
        <v>36.899631945488025</v>
      </c>
      <c r="AB3238" s="21">
        <v>0.22665912446574427</v>
      </c>
      <c r="AC3238" s="21">
        <v>-3.6427543897311024E-2</v>
      </c>
      <c r="AD3238" s="21">
        <v>-4.2734235842259015E-2</v>
      </c>
      <c r="AE3238" s="21">
        <v>7.3748672363087113</v>
      </c>
      <c r="AF3238" s="21">
        <v>-1.0000000000000007</v>
      </c>
      <c r="AG3238" s="21">
        <v>-1.0000000000000007</v>
      </c>
      <c r="AH3238" s="21">
        <v>-1.0000000000000007</v>
      </c>
      <c r="AI3238" s="21">
        <v>0</v>
      </c>
      <c r="AJ3238" s="21">
        <v>0</v>
      </c>
      <c r="AK3238" s="21">
        <v>1.2895970434036522E-4</v>
      </c>
      <c r="AL3238" s="21">
        <v>-1.708786525524391E-2</v>
      </c>
      <c r="AM3238" s="21">
        <v>-0.21215958770761023</v>
      </c>
      <c r="AN3238" s="21">
        <v>0.36733111075002045</v>
      </c>
      <c r="AO3238" s="21">
        <v>-5.3033448941685553</v>
      </c>
      <c r="AP3238" s="21">
        <v>9.0978384424742895</v>
      </c>
      <c r="AQ3238" s="21">
        <v>38.667907540544434</v>
      </c>
      <c r="AR3238" s="21">
        <v>0.88596911971119985</v>
      </c>
      <c r="AS3238" s="21">
        <v>1.5343744120212295</v>
      </c>
      <c r="AT3238" s="21">
        <v>-1.0000000000000007</v>
      </c>
      <c r="AU3238" s="21">
        <v>-1.0000000000000007</v>
      </c>
      <c r="AV3238" s="21">
        <v>0.27845909646782235</v>
      </c>
      <c r="AW3238" s="21">
        <v>59.376513455159944</v>
      </c>
      <c r="AX3238" s="21">
        <v>59.376513455159944</v>
      </c>
      <c r="AY3238" s="21">
        <v>-2.0963661908746996E-2</v>
      </c>
      <c r="AZ3238" s="21">
        <v>-1.7227610931679354</v>
      </c>
      <c r="BA3238" s="26">
        <v>1353.5454420974968</v>
      </c>
    </row>
    <row r="3239" spans="1:53" x14ac:dyDescent="0.25">
      <c r="A3239">
        <v>6641</v>
      </c>
      <c r="B3239" t="s">
        <v>3469</v>
      </c>
      <c r="C3239" s="26">
        <v>3</v>
      </c>
      <c r="D3239" s="21">
        <v>4.1385710237694688</v>
      </c>
      <c r="E3239" s="21">
        <v>-1.144724619770379E-2</v>
      </c>
      <c r="F3239" s="21">
        <v>0.51487505651534926</v>
      </c>
      <c r="G3239" s="21">
        <v>0.51487505651534926</v>
      </c>
      <c r="H3239" s="21">
        <v>-5.1642080835953501E-2</v>
      </c>
      <c r="I3239" s="21">
        <v>0</v>
      </c>
      <c r="J3239" s="21">
        <v>-3.0985248501572102</v>
      </c>
      <c r="K3239" s="21">
        <v>-5.1642080835953501E-2</v>
      </c>
      <c r="L3239" s="21">
        <v>-1.0000000000000007</v>
      </c>
      <c r="M3239" s="21">
        <v>-1.0000000000000007</v>
      </c>
      <c r="N3239" s="21">
        <v>-1.0328416167190695</v>
      </c>
      <c r="O3239" s="21">
        <v>1.5549212301276052</v>
      </c>
      <c r="P3239" s="21">
        <v>4.0608389382848012E-3</v>
      </c>
      <c r="Q3239" s="21">
        <v>0.42584182510030749</v>
      </c>
      <c r="R3239" s="21">
        <v>0.14488020526081211</v>
      </c>
      <c r="S3239" s="21">
        <v>0.33333333333333326</v>
      </c>
      <c r="T3239" s="21">
        <v>0.3244361377565454</v>
      </c>
      <c r="U3239" s="21">
        <v>-0.13930712774881754</v>
      </c>
      <c r="V3239" s="21">
        <v>0</v>
      </c>
      <c r="W3239" s="21">
        <v>22.8041769670806</v>
      </c>
      <c r="X3239" s="21">
        <v>0.14328584535377448</v>
      </c>
      <c r="Y3239" s="21">
        <v>-1.0000000000000007</v>
      </c>
      <c r="Z3239" s="21">
        <v>-1.0000000000000007</v>
      </c>
      <c r="AA3239" s="21">
        <v>29.392696722915442</v>
      </c>
      <c r="AB3239" s="21">
        <v>0.19595859626072301</v>
      </c>
      <c r="AC3239" s="21">
        <v>2.6783234136253831E-2</v>
      </c>
      <c r="AD3239" s="21">
        <v>-9.3869039385496456E-2</v>
      </c>
      <c r="AE3239" s="21">
        <v>6.4436395505740229</v>
      </c>
      <c r="AF3239" s="21">
        <v>-1.0000000000000007</v>
      </c>
      <c r="AG3239" s="21">
        <v>-1.0000000000000007</v>
      </c>
      <c r="AH3239" s="21">
        <v>-1.0000000000000007</v>
      </c>
      <c r="AI3239" s="21">
        <v>0</v>
      </c>
      <c r="AJ3239" s="21">
        <v>0</v>
      </c>
      <c r="AK3239" s="21">
        <v>-5.1886490670819463E-2</v>
      </c>
      <c r="AL3239" s="21">
        <v>-0.13859279160591498</v>
      </c>
      <c r="AM3239" s="21">
        <v>-0.32337500575290623</v>
      </c>
      <c r="AN3239" s="21">
        <v>6.2890400670182867E-2</v>
      </c>
      <c r="AO3239" s="21">
        <v>-8.3438075971767542</v>
      </c>
      <c r="AP3239" s="21">
        <v>0.87929605872499628</v>
      </c>
      <c r="AQ3239" s="21">
        <v>19.705652116923385</v>
      </c>
      <c r="AR3239" s="21">
        <v>0.51846234334106145</v>
      </c>
      <c r="AS3239" s="21">
        <v>9.1643764517820941E-2</v>
      </c>
      <c r="AT3239" s="21">
        <v>-1.0000000000000007</v>
      </c>
      <c r="AU3239" s="21">
        <v>-1.0000000000000007</v>
      </c>
      <c r="AV3239" s="21">
        <v>0.65975526177616151</v>
      </c>
      <c r="AW3239" s="21">
        <v>31.826914011768057</v>
      </c>
      <c r="AX3239" s="21">
        <v>31.826914011768057</v>
      </c>
      <c r="AY3239" s="21">
        <v>8.3301560760622562E-2</v>
      </c>
      <c r="AZ3239" s="21">
        <v>-17.941191920639248</v>
      </c>
      <c r="BA3239" s="26">
        <v>1332.3336629948483</v>
      </c>
    </row>
    <row r="3240" spans="1:53" x14ac:dyDescent="0.25">
      <c r="A3240">
        <v>6642</v>
      </c>
      <c r="B3240" t="s">
        <v>3470</v>
      </c>
      <c r="C3240" s="26">
        <v>3</v>
      </c>
      <c r="D3240" s="21">
        <v>3.6356406480054715</v>
      </c>
      <c r="E3240" s="21">
        <v>0</v>
      </c>
      <c r="F3240" s="21">
        <v>-5.9038040797989376E-2</v>
      </c>
      <c r="G3240" s="21">
        <v>-5.9038040797989376E-2</v>
      </c>
      <c r="H3240" s="21">
        <v>0.15348271903429039</v>
      </c>
      <c r="I3240" s="21">
        <v>0</v>
      </c>
      <c r="J3240" s="21">
        <v>9.2089631420574261</v>
      </c>
      <c r="K3240" s="21">
        <v>0.15348271903429039</v>
      </c>
      <c r="L3240" s="21">
        <v>-0.99999999999999967</v>
      </c>
      <c r="M3240" s="21">
        <v>-0.99999999999999967</v>
      </c>
      <c r="N3240" s="21">
        <v>3.0696543806858094</v>
      </c>
      <c r="O3240" s="21">
        <v>12.785565749264906</v>
      </c>
      <c r="P3240" s="21">
        <v>-0.25681062758548656</v>
      </c>
      <c r="Q3240" s="21">
        <v>-1.5881043822064722</v>
      </c>
      <c r="R3240" s="21">
        <v>-0.56527166038499099</v>
      </c>
      <c r="S3240" s="21">
        <v>0.33333333333333331</v>
      </c>
      <c r="T3240" s="21">
        <v>0.34775846855502607</v>
      </c>
      <c r="U3240" s="21">
        <v>-9.5694498909140155E-2</v>
      </c>
      <c r="V3240" s="21">
        <v>-6.6872999068208656E-4</v>
      </c>
      <c r="W3240" s="21">
        <v>17.249834158169858</v>
      </c>
      <c r="X3240" s="21">
        <v>0.14342847723242844</v>
      </c>
      <c r="Y3240" s="21">
        <v>-0.99999999999999967</v>
      </c>
      <c r="Z3240" s="21">
        <v>-0.99999999999999967</v>
      </c>
      <c r="AA3240" s="21">
        <v>14.530888485864258</v>
      </c>
      <c r="AB3240" s="21">
        <v>8.6148031081360307E-2</v>
      </c>
      <c r="AC3240" s="21">
        <v>-1.8747514397266477E-2</v>
      </c>
      <c r="AD3240" s="21">
        <v>-0.11047399692250601</v>
      </c>
      <c r="AE3240" s="21">
        <v>-2.1536740119206081</v>
      </c>
      <c r="AF3240" s="21">
        <v>-0.99999999999999967</v>
      </c>
      <c r="AG3240" s="21">
        <v>-0.99999999999999967</v>
      </c>
      <c r="AH3240" s="21">
        <v>-0.99999999999999967</v>
      </c>
      <c r="AI3240" s="21">
        <v>0</v>
      </c>
      <c r="AJ3240" s="21">
        <v>-6.6872999068208656E-4</v>
      </c>
      <c r="AK3240" s="21">
        <v>1.1594019154005427E-2</v>
      </c>
      <c r="AL3240" s="21">
        <v>0.24013024964720092</v>
      </c>
      <c r="AM3240" s="21">
        <v>0.45178708866787809</v>
      </c>
      <c r="AN3240" s="21">
        <v>1.4915163382960136E-3</v>
      </c>
      <c r="AO3240" s="21">
        <v>11.35264731246698</v>
      </c>
      <c r="AP3240" s="21">
        <v>1.2379391566934077</v>
      </c>
      <c r="AQ3240" s="21">
        <v>26.458797300227289</v>
      </c>
      <c r="AR3240" s="21">
        <v>0.58472857298853709</v>
      </c>
      <c r="AS3240" s="21">
        <v>0.29691119626671852</v>
      </c>
      <c r="AT3240" s="21">
        <v>-0.99999999999999967</v>
      </c>
      <c r="AU3240" s="21">
        <v>-0.99999999999999967</v>
      </c>
      <c r="AV3240" s="21">
        <v>-0.6243097011829799</v>
      </c>
      <c r="AW3240" s="21">
        <v>28.554393391822558</v>
      </c>
      <c r="AX3240" s="21">
        <v>28.487520392754348</v>
      </c>
      <c r="AY3240" s="21">
        <v>-6.8837319573210362E-2</v>
      </c>
      <c r="AZ3240" s="21">
        <v>-48.476240040254758</v>
      </c>
      <c r="BA3240" s="26">
        <v>1241.9125087388247</v>
      </c>
    </row>
    <row r="3241" spans="1:53" x14ac:dyDescent="0.25">
      <c r="A3241">
        <v>6643</v>
      </c>
      <c r="B3241" t="s">
        <v>3471</v>
      </c>
      <c r="C3241" s="26">
        <v>3</v>
      </c>
      <c r="D3241" s="21">
        <v>4.9651991288130262</v>
      </c>
      <c r="E3241" s="21">
        <v>0.49157343318326807</v>
      </c>
      <c r="F3241" s="21">
        <v>-0.18114798664344678</v>
      </c>
      <c r="G3241" s="21">
        <v>-3.2573134864570183E-2</v>
      </c>
      <c r="H3241" s="21">
        <v>0.12895154102329925</v>
      </c>
      <c r="I3241" s="21">
        <v>0</v>
      </c>
      <c r="J3241" s="21">
        <v>7.7370924613979506</v>
      </c>
      <c r="K3241" s="21">
        <v>0.12895154102329925</v>
      </c>
      <c r="L3241" s="21">
        <v>-1.0000000000000002</v>
      </c>
      <c r="M3241" s="21">
        <v>-1.0000000000000002</v>
      </c>
      <c r="N3241" s="21">
        <v>2.5790308204659835</v>
      </c>
      <c r="O3241" s="21">
        <v>12.669718455346404</v>
      </c>
      <c r="P3241" s="21">
        <v>-0.18664469124574357</v>
      </c>
      <c r="Q3241" s="21">
        <v>1.4862659556249422</v>
      </c>
      <c r="R3241" s="21">
        <v>0.44512730519242621</v>
      </c>
      <c r="S3241" s="21">
        <v>0.33333333333333343</v>
      </c>
      <c r="T3241" s="21">
        <v>0.26382082711071819</v>
      </c>
      <c r="U3241" s="21">
        <v>-0.17226412552431933</v>
      </c>
      <c r="V3241" s="21">
        <v>-8.2667773851959003E-2</v>
      </c>
      <c r="W3241" s="21">
        <v>8.5308288017789575</v>
      </c>
      <c r="X3241" s="21">
        <v>-0.7863730320108957</v>
      </c>
      <c r="Y3241" s="21">
        <v>-1.0000000000000002</v>
      </c>
      <c r="Z3241" s="21">
        <v>-1.0000000000000002</v>
      </c>
      <c r="AA3241" s="21">
        <v>21.424622697389928</v>
      </c>
      <c r="AB3241" s="21">
        <v>0.2609082000363635</v>
      </c>
      <c r="AC3241" s="21">
        <v>-2.8787497944829089E-2</v>
      </c>
      <c r="AD3241" s="21">
        <v>1.6852629716836317E-2</v>
      </c>
      <c r="AE3241" s="21">
        <v>12.448666590418526</v>
      </c>
      <c r="AF3241" s="21">
        <v>-1.0000000000000002</v>
      </c>
      <c r="AG3241" s="21">
        <v>-1.0000000000000002</v>
      </c>
      <c r="AH3241" s="21">
        <v>-1.0000000000000002</v>
      </c>
      <c r="AI3241" s="21">
        <v>0</v>
      </c>
      <c r="AJ3241" s="21">
        <v>-8.2667773851959003E-2</v>
      </c>
      <c r="AK3241" s="21">
        <v>-0.19626095850462028</v>
      </c>
      <c r="AL3241" s="21">
        <v>-0.16300691901692252</v>
      </c>
      <c r="AM3241" s="21">
        <v>-0.17128099274390746</v>
      </c>
      <c r="AN3241" s="21">
        <v>-0.23996560521830915</v>
      </c>
      <c r="AO3241" s="21">
        <v>-5.2633296111207875</v>
      </c>
      <c r="AP3241" s="21">
        <v>-6.8141747255423377</v>
      </c>
      <c r="AQ3241" s="21">
        <v>16.267921263176905</v>
      </c>
      <c r="AR3241" s="21">
        <v>0.34222226106777304</v>
      </c>
      <c r="AS3241" s="21">
        <v>-0.65742149098759584</v>
      </c>
      <c r="AT3241" s="21">
        <v>-1.0000000000000002</v>
      </c>
      <c r="AU3241" s="21">
        <v>-1.0000000000000002</v>
      </c>
      <c r="AV3241" s="21">
        <v>0.41255417032785557</v>
      </c>
      <c r="AW3241" s="21">
        <v>27.280166427193976</v>
      </c>
      <c r="AX3241" s="21">
        <v>19.013389041998074</v>
      </c>
      <c r="AY3241" s="21">
        <v>0.1227681068986608</v>
      </c>
      <c r="AZ3241" s="21">
        <v>-33.563354742618358</v>
      </c>
      <c r="BA3241" s="26">
        <v>1390.4940205402627</v>
      </c>
    </row>
    <row r="3242" spans="1:53" x14ac:dyDescent="0.25">
      <c r="A3242">
        <v>6644</v>
      </c>
      <c r="B3242" t="s">
        <v>3472</v>
      </c>
      <c r="C3242" s="26">
        <v>3</v>
      </c>
      <c r="D3242" s="21">
        <v>4.5390467079423633</v>
      </c>
      <c r="E3242" s="21">
        <v>6.0126426552851955E-2</v>
      </c>
      <c r="F3242" s="21">
        <v>1.7214084410783328</v>
      </c>
      <c r="G3242" s="21">
        <v>1.7414925284298848</v>
      </c>
      <c r="H3242" s="21">
        <v>-8.3769041389698012E-2</v>
      </c>
      <c r="I3242" s="21">
        <v>0</v>
      </c>
      <c r="J3242" s="21">
        <v>-5.0261424833818795</v>
      </c>
      <c r="K3242" s="21">
        <v>-8.3769041389698012E-2</v>
      </c>
      <c r="L3242" s="21">
        <v>-1.0000000000000002</v>
      </c>
      <c r="M3242" s="21">
        <v>-1.0000000000000002</v>
      </c>
      <c r="N3242" s="21">
        <v>-1.6753808277939601</v>
      </c>
      <c r="O3242" s="21">
        <v>1.2543967529903659</v>
      </c>
      <c r="P3242" s="21">
        <v>-0.13055652900819609</v>
      </c>
      <c r="Q3242" s="21">
        <v>4.6634640817613189</v>
      </c>
      <c r="R3242" s="21">
        <v>1.5821269659409891</v>
      </c>
      <c r="S3242" s="21">
        <v>0.3333333333333332</v>
      </c>
      <c r="T3242" s="21">
        <v>0.15878264121057761</v>
      </c>
      <c r="U3242" s="21">
        <v>5.7868217437713983E-2</v>
      </c>
      <c r="V3242" s="21">
        <v>0</v>
      </c>
      <c r="W3242" s="21">
        <v>25.350129334852916</v>
      </c>
      <c r="X3242" s="21">
        <v>0.65592252151994013</v>
      </c>
      <c r="Y3242" s="21">
        <v>-1.0000000000000002</v>
      </c>
      <c r="Z3242" s="21">
        <v>-1.0000000000000002</v>
      </c>
      <c r="AA3242" s="21">
        <v>34.177122589748869</v>
      </c>
      <c r="AB3242" s="21">
        <v>-5.8212084507079688E-2</v>
      </c>
      <c r="AC3242" s="21">
        <v>0.13414233587573013</v>
      </c>
      <c r="AD3242" s="21">
        <v>6.8967074410448803E-2</v>
      </c>
      <c r="AE3242" s="21">
        <v>7.2448662889549649</v>
      </c>
      <c r="AF3242" s="21">
        <v>-1.0000000000000002</v>
      </c>
      <c r="AG3242" s="21">
        <v>-1.0000000000000002</v>
      </c>
      <c r="AH3242" s="21">
        <v>-1.0000000000000002</v>
      </c>
      <c r="AI3242" s="21">
        <v>-5.7401987063485697E-2</v>
      </c>
      <c r="AJ3242" s="21">
        <v>0</v>
      </c>
      <c r="AK3242" s="21">
        <v>0.21699839304349067</v>
      </c>
      <c r="AL3242" s="21">
        <v>-0.21493191515662227</v>
      </c>
      <c r="AM3242" s="21">
        <v>0.19597185942877471</v>
      </c>
      <c r="AN3242" s="21">
        <v>-0.141412226679027</v>
      </c>
      <c r="AO3242" s="21">
        <v>5.9842884509368224</v>
      </c>
      <c r="AP3242" s="21">
        <v>-4.6099652427587863</v>
      </c>
      <c r="AQ3242" s="21">
        <v>20.323986851471037</v>
      </c>
      <c r="AR3242" s="21">
        <v>0.54998419198162485</v>
      </c>
      <c r="AS3242" s="21">
        <v>0.57215348013024236</v>
      </c>
      <c r="AT3242" s="21">
        <v>-1.0000000000000002</v>
      </c>
      <c r="AU3242" s="21">
        <v>-1.0000000000000002</v>
      </c>
      <c r="AV3242" s="21">
        <v>3.3236194943708721</v>
      </c>
      <c r="AW3242" s="21">
        <v>30.821554099980446</v>
      </c>
      <c r="AX3242" s="21">
        <v>29.673514358710737</v>
      </c>
      <c r="AY3242" s="21">
        <v>6.8215743336567908E-2</v>
      </c>
      <c r="AZ3242" s="21">
        <v>-40.080719264047438</v>
      </c>
      <c r="BA3242" s="26">
        <v>1299.7562478344446</v>
      </c>
    </row>
    <row r="3243" spans="1:53" x14ac:dyDescent="0.25">
      <c r="A3243">
        <v>6645</v>
      </c>
      <c r="B3243" t="s">
        <v>3473</v>
      </c>
      <c r="C3243" s="26">
        <v>1</v>
      </c>
      <c r="D3243" s="21">
        <v>3.6780808625294901</v>
      </c>
      <c r="E3243" s="21">
        <v>2.1757476414710399E-2</v>
      </c>
      <c r="F3243" s="21">
        <v>5.7515663270048999E-2</v>
      </c>
      <c r="G3243" s="21">
        <v>6.3638324821297304E-2</v>
      </c>
      <c r="H3243" s="21">
        <v>4.4731895715573101E-2</v>
      </c>
      <c r="I3243" s="21">
        <v>0</v>
      </c>
      <c r="J3243" s="21">
        <v>2.6839137429343798</v>
      </c>
      <c r="K3243" s="21">
        <v>4.4731895715573101E-2</v>
      </c>
      <c r="L3243" s="21">
        <v>-1</v>
      </c>
      <c r="M3243" s="21">
        <v>-1</v>
      </c>
      <c r="N3243" s="21">
        <v>0.894637914311463</v>
      </c>
      <c r="O3243" s="21">
        <v>6.42563293028517</v>
      </c>
      <c r="P3243" s="21">
        <v>8.4867148022695807E-2</v>
      </c>
      <c r="Q3243" s="21">
        <v>0.153507344323627</v>
      </c>
      <c r="R3243" s="21">
        <v>5.0277871893111802E-2</v>
      </c>
      <c r="S3243" s="21">
        <v>0.32916601326620298</v>
      </c>
      <c r="T3243" s="21">
        <v>0.23975694309620599</v>
      </c>
      <c r="U3243" s="21">
        <v>4.00147922229208E-2</v>
      </c>
      <c r="V3243" s="21">
        <v>-3.2092616958779002E-3</v>
      </c>
      <c r="W3243" s="21">
        <v>22.4398636469551</v>
      </c>
      <c r="X3243" s="21">
        <v>0.57887640222380699</v>
      </c>
      <c r="Y3243" s="21">
        <v>-1</v>
      </c>
      <c r="Z3243" s="21">
        <v>-1</v>
      </c>
      <c r="AA3243" s="21">
        <v>33.0321732872819</v>
      </c>
      <c r="AB3243" s="21">
        <v>0.100272451404467</v>
      </c>
      <c r="AC3243" s="21">
        <v>4.1627991656747201E-2</v>
      </c>
      <c r="AD3243" s="21">
        <v>6.8940192307458195E-2</v>
      </c>
      <c r="AE3243" s="21">
        <v>10.542031768433599</v>
      </c>
      <c r="AF3243" s="21">
        <v>-1</v>
      </c>
      <c r="AG3243" s="21">
        <v>-1</v>
      </c>
      <c r="AH3243" s="21">
        <v>-1</v>
      </c>
      <c r="AI3243" s="21">
        <v>-6.4806894010443399E-4</v>
      </c>
      <c r="AJ3243" s="21">
        <v>-3.2092616958779002E-3</v>
      </c>
      <c r="AK3243" s="21">
        <v>0.108545496552842</v>
      </c>
      <c r="AL3243" s="21">
        <v>6.3541779719447203E-2</v>
      </c>
      <c r="AM3243" s="21">
        <v>0.14516971361987499</v>
      </c>
      <c r="AN3243" s="21">
        <v>6.2411759814733403E-2</v>
      </c>
      <c r="AO3243" s="21">
        <v>4.1719703232610899</v>
      </c>
      <c r="AP3243" s="21">
        <v>1.87800289396557</v>
      </c>
      <c r="AQ3243" s="21">
        <v>25.123777389889501</v>
      </c>
      <c r="AR3243" s="21">
        <v>0.60572848688945202</v>
      </c>
      <c r="AS3243" s="21">
        <v>0.62360829793938</v>
      </c>
      <c r="AT3243" s="21">
        <v>-1</v>
      </c>
      <c r="AU3243" s="21">
        <v>-1</v>
      </c>
      <c r="AV3243" s="21">
        <v>0.113916196714409</v>
      </c>
      <c r="AW3243" s="21">
        <v>41.335809111532598</v>
      </c>
      <c r="AX3243" s="21">
        <v>41.001921563142801</v>
      </c>
      <c r="AY3243" s="21">
        <v>9.6368259759583505E-2</v>
      </c>
      <c r="AZ3243" s="21">
        <v>-14.145392237927799</v>
      </c>
      <c r="BA3243" s="26">
        <v>1350</v>
      </c>
    </row>
    <row r="3244" spans="1:53" x14ac:dyDescent="0.25">
      <c r="A3244">
        <v>6646</v>
      </c>
      <c r="B3244" t="s">
        <v>3474</v>
      </c>
      <c r="C3244" s="26">
        <v>3</v>
      </c>
      <c r="D3244" s="21">
        <v>2.7279142956303097</v>
      </c>
      <c r="E3244" s="21">
        <v>0</v>
      </c>
      <c r="F3244" s="21">
        <v>-1.6018855707276226E-2</v>
      </c>
      <c r="G3244" s="21">
        <v>-1.6018855707276226E-2</v>
      </c>
      <c r="H3244" s="21">
        <v>-0.17811238687503614</v>
      </c>
      <c r="I3244" s="21">
        <v>0</v>
      </c>
      <c r="J3244" s="21">
        <v>-10.686743212502162</v>
      </c>
      <c r="K3244" s="21">
        <v>-0.17811238687503614</v>
      </c>
      <c r="L3244" s="21">
        <v>-1</v>
      </c>
      <c r="M3244" s="21">
        <v>-1</v>
      </c>
      <c r="N3244" s="21">
        <v>-3.5622477375007193</v>
      </c>
      <c r="O3244" s="21">
        <v>-7.9748477725791318</v>
      </c>
      <c r="P3244" s="21">
        <v>-0.24071984847976693</v>
      </c>
      <c r="Q3244" s="21">
        <v>-0.30453746130851916</v>
      </c>
      <c r="R3244" s="21">
        <v>-0.12293184898197532</v>
      </c>
      <c r="S3244" s="21">
        <v>0.33333333333333326</v>
      </c>
      <c r="T3244" s="21">
        <v>0.34974962365090434</v>
      </c>
      <c r="U3244" s="21">
        <v>0.13000383608917079</v>
      </c>
      <c r="V3244" s="21">
        <v>0</v>
      </c>
      <c r="W3244" s="21">
        <v>39.647967197937803</v>
      </c>
      <c r="X3244" s="21">
        <v>1.397626978533528</v>
      </c>
      <c r="Y3244" s="21">
        <v>-1</v>
      </c>
      <c r="Z3244" s="21">
        <v>-1</v>
      </c>
      <c r="AA3244" s="21">
        <v>42.296241964221274</v>
      </c>
      <c r="AB3244" s="21">
        <v>-7.4804594542130939E-2</v>
      </c>
      <c r="AC3244" s="21">
        <v>-6.3586387084981245E-3</v>
      </c>
      <c r="AD3244" s="21">
        <v>0.13658736555593834</v>
      </c>
      <c r="AE3244" s="21">
        <v>2.7712066152654642</v>
      </c>
      <c r="AF3244" s="21">
        <v>-1</v>
      </c>
      <c r="AG3244" s="21">
        <v>-1</v>
      </c>
      <c r="AH3244" s="21">
        <v>-1</v>
      </c>
      <c r="AI3244" s="21">
        <v>0</v>
      </c>
      <c r="AJ3244" s="21">
        <v>0</v>
      </c>
      <c r="AK3244" s="21">
        <v>0.15363505406958433</v>
      </c>
      <c r="AL3244" s="21">
        <v>-0.22251436987818191</v>
      </c>
      <c r="AM3244" s="21">
        <v>0.48358892339703308</v>
      </c>
      <c r="AN3244" s="21">
        <v>-0.31066905373598586</v>
      </c>
      <c r="AO3244" s="21">
        <v>12.857898355273747</v>
      </c>
      <c r="AP3244" s="21">
        <v>-8.8792981927905519</v>
      </c>
      <c r="AQ3244" s="21">
        <v>28.961223985435613</v>
      </c>
      <c r="AR3244" s="21">
        <v>0.81308679307340925</v>
      </c>
      <c r="AS3244" s="21">
        <v>1.2195145916584924</v>
      </c>
      <c r="AT3244" s="21">
        <v>-1</v>
      </c>
      <c r="AU3244" s="21">
        <v>-1</v>
      </c>
      <c r="AV3244" s="21">
        <v>-0.13895070468925155</v>
      </c>
      <c r="AW3244" s="21">
        <v>25.442095998851588</v>
      </c>
      <c r="AX3244" s="21">
        <v>25.442095998851588</v>
      </c>
      <c r="AY3244" s="21">
        <v>-9.0810397202691517E-2</v>
      </c>
      <c r="AZ3244" s="21">
        <v>-60.430196727154538</v>
      </c>
      <c r="BA3244" s="26">
        <v>1294.9041352937572</v>
      </c>
    </row>
    <row r="3245" spans="1:53" x14ac:dyDescent="0.25">
      <c r="A3245">
        <v>6647</v>
      </c>
      <c r="B3245" t="s">
        <v>3475</v>
      </c>
      <c r="C3245" s="26">
        <v>3</v>
      </c>
      <c r="D3245" s="21">
        <v>3.141056065723502</v>
      </c>
      <c r="E3245" s="21">
        <v>0</v>
      </c>
      <c r="F3245" s="21">
        <v>1.1288781046322311</v>
      </c>
      <c r="G3245" s="21">
        <v>1.1288781046322311</v>
      </c>
      <c r="H3245" s="21">
        <v>-6.2619366639208085E-2</v>
      </c>
      <c r="I3245" s="21">
        <v>0</v>
      </c>
      <c r="J3245" s="21">
        <v>-3.7571619983524873</v>
      </c>
      <c r="K3245" s="21">
        <v>-6.2619366639208085E-2</v>
      </c>
      <c r="L3245" s="21">
        <v>-0.99999999999999956</v>
      </c>
      <c r="M3245" s="21">
        <v>-0.99999999999999956</v>
      </c>
      <c r="N3245" s="21">
        <v>-1.2523873327841626</v>
      </c>
      <c r="O3245" s="21">
        <v>0.51277217200324698</v>
      </c>
      <c r="P3245" s="21">
        <v>-0.39198813155084267</v>
      </c>
      <c r="Q3245" s="21">
        <v>5.5428589692484138</v>
      </c>
      <c r="R3245" s="21">
        <v>1.7607084552528649</v>
      </c>
      <c r="S3245" s="21">
        <v>0.33333333333333331</v>
      </c>
      <c r="T3245" s="21">
        <v>0.27864049376825889</v>
      </c>
      <c r="U3245" s="21">
        <v>0.24250718519054848</v>
      </c>
      <c r="V3245" s="21">
        <v>-3.289134565367985E-3</v>
      </c>
      <c r="W3245" s="21">
        <v>36.552449774639229</v>
      </c>
      <c r="X3245" s="21">
        <v>1.5701942875457111</v>
      </c>
      <c r="Y3245" s="21">
        <v>-0.99999999999999956</v>
      </c>
      <c r="Z3245" s="21">
        <v>-0.99999999999999956</v>
      </c>
      <c r="AA3245" s="21">
        <v>60.082403083851808</v>
      </c>
      <c r="AB3245" s="21">
        <v>5.6473956493024419E-2</v>
      </c>
      <c r="AC3245" s="21">
        <v>0.25241124460962205</v>
      </c>
      <c r="AD3245" s="21">
        <v>0.12649969597654814</v>
      </c>
      <c r="AE3245" s="21">
        <v>21.769244853959727</v>
      </c>
      <c r="AF3245" s="21">
        <v>-0.99999999999999956</v>
      </c>
      <c r="AG3245" s="21">
        <v>-0.99999999999999956</v>
      </c>
      <c r="AH3245" s="21">
        <v>-0.99999999999999956</v>
      </c>
      <c r="AI3245" s="21">
        <v>1.5910591473322338E-2</v>
      </c>
      <c r="AJ3245" s="21">
        <v>-3.289134565367985E-3</v>
      </c>
      <c r="AK3245" s="21">
        <v>0.20435108340790714</v>
      </c>
      <c r="AL3245" s="21">
        <v>0.18194370666205659</v>
      </c>
      <c r="AM3245" s="21">
        <v>-0.22921059779756564</v>
      </c>
      <c r="AN3245" s="21">
        <v>-9.4844607526008706E-3</v>
      </c>
      <c r="AO3245" s="21">
        <v>-4.7085095278996061</v>
      </c>
      <c r="AP3245" s="21">
        <v>0.67260701449526106</v>
      </c>
      <c r="AQ3245" s="21">
        <v>32.795287776286727</v>
      </c>
      <c r="AR3245" s="21">
        <v>0.85119187772677274</v>
      </c>
      <c r="AS3245" s="21">
        <v>1.5075749209065032</v>
      </c>
      <c r="AT3245" s="21">
        <v>-0.99999999999999956</v>
      </c>
      <c r="AU3245" s="21">
        <v>-0.99999999999999956</v>
      </c>
      <c r="AV3245" s="21">
        <v>2.8895865598850929</v>
      </c>
      <c r="AW3245" s="21">
        <v>61.267782270350331</v>
      </c>
      <c r="AX3245" s="21">
        <v>61.25708064327997</v>
      </c>
      <c r="AY3245" s="21">
        <v>0.12926442739515998</v>
      </c>
      <c r="AZ3245" s="21">
        <v>-5.5865142754629522</v>
      </c>
      <c r="BA3245" s="26">
        <v>1355.251742455257</v>
      </c>
    </row>
    <row r="3246" spans="1:53" x14ac:dyDescent="0.25">
      <c r="A3246">
        <v>6648</v>
      </c>
      <c r="B3246" t="s">
        <v>3476</v>
      </c>
      <c r="C3246" s="26">
        <v>3</v>
      </c>
      <c r="D3246" s="21">
        <v>2.6871844247898773</v>
      </c>
      <c r="E3246" s="21">
        <v>6.031522837707138E-2</v>
      </c>
      <c r="F3246" s="21">
        <v>-0.37492280903469694</v>
      </c>
      <c r="G3246" s="21">
        <v>-0.36083668668042551</v>
      </c>
      <c r="H3246" s="21">
        <v>3.6097334839533403E-2</v>
      </c>
      <c r="I3246" s="21">
        <v>0</v>
      </c>
      <c r="J3246" s="21">
        <v>2.1658400903720056</v>
      </c>
      <c r="K3246" s="21">
        <v>3.6097334839533403E-2</v>
      </c>
      <c r="L3246" s="21">
        <v>-1.0000000000000004</v>
      </c>
      <c r="M3246" s="21">
        <v>-1.0000000000000004</v>
      </c>
      <c r="N3246" s="21">
        <v>0.72194669679067003</v>
      </c>
      <c r="O3246" s="21">
        <v>4.4921878284814625</v>
      </c>
      <c r="P3246" s="21">
        <v>-1.6638819751153624</v>
      </c>
      <c r="Q3246" s="21">
        <v>1.9129363647429778</v>
      </c>
      <c r="R3246" s="21">
        <v>0.39418529219822485</v>
      </c>
      <c r="S3246" s="21">
        <v>0.23226953762351171</v>
      </c>
      <c r="T3246" s="21">
        <v>0.24826908773532902</v>
      </c>
      <c r="U3246" s="21">
        <v>1.0587815602546385E-2</v>
      </c>
      <c r="V3246" s="21">
        <v>-8.8361831279811162E-2</v>
      </c>
      <c r="W3246" s="21">
        <v>14.666690993681707</v>
      </c>
      <c r="X3246" s="21">
        <v>-0.11854526018960687</v>
      </c>
      <c r="Y3246" s="21">
        <v>-1.0000000000000004</v>
      </c>
      <c r="Z3246" s="21">
        <v>-1.0000000000000004</v>
      </c>
      <c r="AA3246" s="21">
        <v>30.824040018321011</v>
      </c>
      <c r="AB3246" s="21">
        <v>0.10331225732188155</v>
      </c>
      <c r="AC3246" s="21">
        <v>4.9975079164882544E-2</v>
      </c>
      <c r="AD3246" s="21">
        <v>0.16197593816205777</v>
      </c>
      <c r="AE3246" s="21">
        <v>15.763163732441097</v>
      </c>
      <c r="AF3246" s="21">
        <v>-1.0000000000000004</v>
      </c>
      <c r="AG3246" s="21">
        <v>-1.0000000000000004</v>
      </c>
      <c r="AH3246" s="21">
        <v>-1.0000000000000004</v>
      </c>
      <c r="AI3246" s="21">
        <v>0</v>
      </c>
      <c r="AJ3246" s="21">
        <v>-8.8361831279811162E-2</v>
      </c>
      <c r="AK3246" s="21">
        <v>0.24507883527727836</v>
      </c>
      <c r="AL3246" s="21">
        <v>-2.2626066147224233E-2</v>
      </c>
      <c r="AM3246" s="21">
        <v>0.66486513121614332</v>
      </c>
      <c r="AN3246" s="21">
        <v>0.51270702189836737</v>
      </c>
      <c r="AO3246" s="21">
        <v>17.847022456789993</v>
      </c>
      <c r="AP3246" s="21">
        <v>12.704545216723066</v>
      </c>
      <c r="AQ3246" s="21">
        <v>16.832531084053713</v>
      </c>
      <c r="AR3246" s="21">
        <v>0.40276460968157596</v>
      </c>
      <c r="AS3246" s="21">
        <v>-8.2447925350073253E-2</v>
      </c>
      <c r="AT3246" s="21">
        <v>-1.0000000000000004</v>
      </c>
      <c r="AU3246" s="21">
        <v>-1.0000000000000004</v>
      </c>
      <c r="AV3246" s="21">
        <v>3.3348605517799307E-2</v>
      </c>
      <c r="AW3246" s="21">
        <v>48.02077306352556</v>
      </c>
      <c r="AX3246" s="21">
        <v>39.184589935544452</v>
      </c>
      <c r="AY3246" s="21">
        <v>0.1268215351506593</v>
      </c>
      <c r="AZ3246" s="21">
        <v>-24.020493647598705</v>
      </c>
      <c r="BA3246" s="26">
        <v>1341.7466728768845</v>
      </c>
    </row>
    <row r="3247" spans="1:53" x14ac:dyDescent="0.25">
      <c r="A3247">
        <v>6649</v>
      </c>
      <c r="B3247" t="s">
        <v>3477</v>
      </c>
      <c r="C3247" s="26">
        <v>3</v>
      </c>
      <c r="D3247" s="21">
        <v>5.0325221842046943</v>
      </c>
      <c r="E3247" s="21">
        <v>0</v>
      </c>
      <c r="F3247" s="21">
        <v>5.1288475626433419E-2</v>
      </c>
      <c r="G3247" s="21">
        <v>5.1288475626433419E-2</v>
      </c>
      <c r="H3247" s="21">
        <v>-6.2205901129790166E-2</v>
      </c>
      <c r="I3247" s="21">
        <v>0</v>
      </c>
      <c r="J3247" s="21">
        <v>-3.7323540677874121</v>
      </c>
      <c r="K3247" s="21">
        <v>-6.2205901129790166E-2</v>
      </c>
      <c r="L3247" s="21">
        <v>-1.0000000000000007</v>
      </c>
      <c r="M3247" s="21">
        <v>-1.0000000000000007</v>
      </c>
      <c r="N3247" s="21">
        <v>-1.2441180225958044</v>
      </c>
      <c r="O3247" s="21">
        <v>1.3514565920437229</v>
      </c>
      <c r="P3247" s="21">
        <v>5.4012596380027998E-2</v>
      </c>
      <c r="Q3247" s="21">
        <v>1.0518660142117597</v>
      </c>
      <c r="R3247" s="21">
        <v>0.32596069596290173</v>
      </c>
      <c r="S3247" s="21">
        <v>0.33333333333333365</v>
      </c>
      <c r="T3247" s="21">
        <v>0.3445304525638706</v>
      </c>
      <c r="U3247" s="21">
        <v>-4.5374275419817131E-2</v>
      </c>
      <c r="V3247" s="21">
        <v>4.2350580862342262E-3</v>
      </c>
      <c r="W3247" s="21">
        <v>27.957218787736441</v>
      </c>
      <c r="X3247" s="21">
        <v>0.59840452892230112</v>
      </c>
      <c r="Y3247" s="21">
        <v>-1.0000000000000007</v>
      </c>
      <c r="Z3247" s="21">
        <v>-1.0000000000000007</v>
      </c>
      <c r="AA3247" s="21">
        <v>33.839009221994147</v>
      </c>
      <c r="AB3247" s="21">
        <v>0.13685081031753712</v>
      </c>
      <c r="AC3247" s="21">
        <v>-6.2367131646922092E-3</v>
      </c>
      <c r="AD3247" s="21">
        <v>-1.9497502386949285E-2</v>
      </c>
      <c r="AE3247" s="21">
        <v>5.5558297382947881</v>
      </c>
      <c r="AF3247" s="21">
        <v>-1.0000000000000007</v>
      </c>
      <c r="AG3247" s="21">
        <v>-1.0000000000000007</v>
      </c>
      <c r="AH3247" s="21">
        <v>-1.0000000000000007</v>
      </c>
      <c r="AI3247" s="21">
        <v>0</v>
      </c>
      <c r="AJ3247" s="21">
        <v>4.2350580862342262E-3</v>
      </c>
      <c r="AK3247" s="21">
        <v>-8.6449507101469064E-2</v>
      </c>
      <c r="AL3247" s="21">
        <v>-1.3971354098151126E-2</v>
      </c>
      <c r="AM3247" s="21">
        <v>0.38675154712335058</v>
      </c>
      <c r="AN3247" s="21">
        <v>-0.20390200766035929</v>
      </c>
      <c r="AO3247" s="21">
        <v>9.236541142576419</v>
      </c>
      <c r="AP3247" s="21">
        <v>-5.1674069619997374</v>
      </c>
      <c r="AQ3247" s="21">
        <v>24.224864719949032</v>
      </c>
      <c r="AR3247" s="21">
        <v>0.63672456856362092</v>
      </c>
      <c r="AS3247" s="21">
        <v>0.53619862779251026</v>
      </c>
      <c r="AT3247" s="21">
        <v>-1.0000000000000007</v>
      </c>
      <c r="AU3247" s="21">
        <v>-1.0000000000000007</v>
      </c>
      <c r="AV3247" s="21">
        <v>0.37724917158933535</v>
      </c>
      <c r="AW3247" s="21">
        <v>30.023058852038151</v>
      </c>
      <c r="AX3247" s="21">
        <v>30.446564660661569</v>
      </c>
      <c r="AY3247" s="21">
        <v>-5.248620796541853E-2</v>
      </c>
      <c r="AZ3247" s="21">
        <v>-46.356840115825619</v>
      </c>
      <c r="BA3247" s="26">
        <v>1262.9337089131934</v>
      </c>
    </row>
    <row r="3248" spans="1:53" x14ac:dyDescent="0.25">
      <c r="A3248">
        <v>6650</v>
      </c>
      <c r="B3248" t="s">
        <v>3478</v>
      </c>
      <c r="C3248" s="26">
        <v>3</v>
      </c>
      <c r="D3248" s="21">
        <v>2.7095051904458813</v>
      </c>
      <c r="E3248" s="21">
        <v>0</v>
      </c>
      <c r="F3248" s="21">
        <v>1.0963893396736764</v>
      </c>
      <c r="G3248" s="21">
        <v>1.0963893396736764</v>
      </c>
      <c r="H3248" s="21">
        <v>0.203445294252426</v>
      </c>
      <c r="I3248" s="21">
        <v>0</v>
      </c>
      <c r="J3248" s="21">
        <v>12.206717655145559</v>
      </c>
      <c r="K3248" s="21">
        <v>0.203445294252426</v>
      </c>
      <c r="L3248" s="21">
        <v>-1</v>
      </c>
      <c r="M3248" s="21">
        <v>-1</v>
      </c>
      <c r="N3248" s="21">
        <v>4.0689058850485207</v>
      </c>
      <c r="O3248" s="21">
        <v>16.012612185265116</v>
      </c>
      <c r="P3248" s="21">
        <v>-1.6111745370669226</v>
      </c>
      <c r="Q3248" s="21">
        <v>6.335361936780151</v>
      </c>
      <c r="R3248" s="21">
        <v>1.7557247596743562</v>
      </c>
      <c r="S3248" s="21">
        <v>0.32556352815582773</v>
      </c>
      <c r="T3248" s="21">
        <v>0.11127744329333773</v>
      </c>
      <c r="U3248" s="21">
        <v>-0.1893909357364838</v>
      </c>
      <c r="V3248" s="21">
        <v>0</v>
      </c>
      <c r="W3248" s="21">
        <v>1.7601896584102317</v>
      </c>
      <c r="X3248" s="21">
        <v>-0.74622395578919098</v>
      </c>
      <c r="Y3248" s="21">
        <v>-1</v>
      </c>
      <c r="Z3248" s="21">
        <v>-1</v>
      </c>
      <c r="AA3248" s="21">
        <v>39.759338222100467</v>
      </c>
      <c r="AB3248" s="21">
        <v>0.3611176800861256</v>
      </c>
      <c r="AC3248" s="21">
        <v>0.14837343475534315</v>
      </c>
      <c r="AD3248" s="21">
        <v>0.21537736123884837</v>
      </c>
      <c r="AE3248" s="21">
        <v>36.243423804015869</v>
      </c>
      <c r="AF3248" s="21">
        <v>-1</v>
      </c>
      <c r="AG3248" s="21">
        <v>-1</v>
      </c>
      <c r="AH3248" s="21">
        <v>-1</v>
      </c>
      <c r="AI3248" s="21">
        <v>9.6284573489124808E-2</v>
      </c>
      <c r="AJ3248" s="21">
        <v>0</v>
      </c>
      <c r="AK3248" s="21">
        <v>-0.11247200992396769</v>
      </c>
      <c r="AL3248" s="21">
        <v>0.36176076061418388</v>
      </c>
      <c r="AM3248" s="21">
        <v>-1.6641177040674075E-2</v>
      </c>
      <c r="AN3248" s="21">
        <v>-0.30495380116643439</v>
      </c>
      <c r="AO3248" s="21">
        <v>-0.97838947563668932</v>
      </c>
      <c r="AP3248" s="21">
        <v>-5.8150412260899405</v>
      </c>
      <c r="AQ3248" s="21">
        <v>13.966907313555797</v>
      </c>
      <c r="AR3248" s="21">
        <v>0.24745003571268165</v>
      </c>
      <c r="AS3248" s="21">
        <v>-0.54277866153676502</v>
      </c>
      <c r="AT3248" s="21">
        <v>-1</v>
      </c>
      <c r="AU3248" s="21">
        <v>-1</v>
      </c>
      <c r="AV3248" s="21">
        <v>2.8521140993480327</v>
      </c>
      <c r="AW3248" s="21">
        <v>49.95690918127562</v>
      </c>
      <c r="AX3248" s="21">
        <v>51.882600651058127</v>
      </c>
      <c r="AY3248" s="21">
        <v>0.18883222650971451</v>
      </c>
      <c r="AZ3248" s="21">
        <v>11.145888553527151</v>
      </c>
      <c r="BA3248" s="26">
        <v>1407.7764525073255</v>
      </c>
    </row>
    <row r="3249" spans="1:100" x14ac:dyDescent="0.25">
      <c r="A3249">
        <v>6651</v>
      </c>
      <c r="B3249" t="s">
        <v>3479</v>
      </c>
      <c r="C3249" s="26">
        <v>1</v>
      </c>
      <c r="D3249" s="21">
        <v>3.6780808625294901</v>
      </c>
      <c r="E3249" s="21">
        <v>2.1757476414710399E-2</v>
      </c>
      <c r="F3249" s="21">
        <v>5.7515663270048999E-2</v>
      </c>
      <c r="G3249" s="21">
        <v>6.3638324821297304E-2</v>
      </c>
      <c r="H3249" s="21">
        <v>4.4731895715573101E-2</v>
      </c>
      <c r="I3249" s="21">
        <v>0</v>
      </c>
      <c r="J3249" s="21">
        <v>2.6839137429343798</v>
      </c>
      <c r="K3249" s="21">
        <v>4.4731895715573101E-2</v>
      </c>
      <c r="L3249" s="21">
        <v>-1</v>
      </c>
      <c r="M3249" s="21">
        <v>-1</v>
      </c>
      <c r="N3249" s="21">
        <v>0.894637914311463</v>
      </c>
      <c r="O3249" s="21">
        <v>6.42563293028517</v>
      </c>
      <c r="P3249" s="21">
        <v>8.4867148022695807E-2</v>
      </c>
      <c r="Q3249" s="21">
        <v>0.153507344323627</v>
      </c>
      <c r="R3249" s="21">
        <v>5.0277871893111802E-2</v>
      </c>
      <c r="S3249" s="21">
        <v>0.32916601326620298</v>
      </c>
      <c r="T3249" s="21">
        <v>0.23975694309620599</v>
      </c>
      <c r="U3249" s="21">
        <v>4.00147922229208E-2</v>
      </c>
      <c r="V3249" s="21">
        <v>-3.2092616958779002E-3</v>
      </c>
      <c r="W3249" s="21">
        <v>22.4398636469551</v>
      </c>
      <c r="X3249" s="21">
        <v>0.57887640222380699</v>
      </c>
      <c r="Y3249" s="21">
        <v>-1</v>
      </c>
      <c r="Z3249" s="21">
        <v>-1</v>
      </c>
      <c r="AA3249" s="21">
        <v>33.0321732872819</v>
      </c>
      <c r="AB3249" s="21">
        <v>0.100272451404467</v>
      </c>
      <c r="AC3249" s="21">
        <v>4.1627991656747201E-2</v>
      </c>
      <c r="AD3249" s="21">
        <v>6.8940192307458195E-2</v>
      </c>
      <c r="AE3249" s="21">
        <v>10.542031768433599</v>
      </c>
      <c r="AF3249" s="21">
        <v>-1</v>
      </c>
      <c r="AG3249" s="21">
        <v>-1</v>
      </c>
      <c r="AH3249" s="21">
        <v>-1</v>
      </c>
      <c r="AI3249" s="21">
        <v>-6.4806894010443399E-4</v>
      </c>
      <c r="AJ3249" s="21">
        <v>-3.2092616958779002E-3</v>
      </c>
      <c r="AK3249" s="21">
        <v>0.108545496552842</v>
      </c>
      <c r="AL3249" s="21">
        <v>6.3541779719447203E-2</v>
      </c>
      <c r="AM3249" s="21">
        <v>0.14516971361987499</v>
      </c>
      <c r="AN3249" s="21">
        <v>6.2411759814733403E-2</v>
      </c>
      <c r="AO3249" s="21">
        <v>4.1719703232610899</v>
      </c>
      <c r="AP3249" s="21">
        <v>1.87800289396557</v>
      </c>
      <c r="AQ3249" s="21">
        <v>25.123777389889501</v>
      </c>
      <c r="AR3249" s="21">
        <v>0.60572848688945202</v>
      </c>
      <c r="AS3249" s="21">
        <v>0.62360829793938</v>
      </c>
      <c r="AT3249" s="21">
        <v>-1</v>
      </c>
      <c r="AU3249" s="21">
        <v>-1</v>
      </c>
      <c r="AV3249" s="21">
        <v>0.113916196714409</v>
      </c>
      <c r="AW3249" s="21">
        <v>41.335809111532598</v>
      </c>
      <c r="AX3249" s="21">
        <v>41.001921563142801</v>
      </c>
      <c r="AY3249" s="21">
        <v>9.6368259759583505E-2</v>
      </c>
      <c r="AZ3249" s="21">
        <v>-14.145392237927799</v>
      </c>
      <c r="BA3249" s="26">
        <v>1350</v>
      </c>
    </row>
    <row r="3250" spans="1:100" x14ac:dyDescent="0.25">
      <c r="A3250">
        <v>6652</v>
      </c>
      <c r="B3250" t="s">
        <v>3480</v>
      </c>
      <c r="C3250" s="26">
        <v>1</v>
      </c>
      <c r="D3250" s="21">
        <v>3.6780808625294901</v>
      </c>
      <c r="E3250" s="21">
        <v>2.1757476414710399E-2</v>
      </c>
      <c r="F3250" s="21">
        <v>5.7515663270048999E-2</v>
      </c>
      <c r="G3250" s="21">
        <v>6.3638324821297304E-2</v>
      </c>
      <c r="H3250" s="21">
        <v>4.4731895715573101E-2</v>
      </c>
      <c r="I3250" s="21">
        <v>0</v>
      </c>
      <c r="J3250" s="21">
        <v>2.6839137429343798</v>
      </c>
      <c r="K3250" s="21">
        <v>4.4731895715573101E-2</v>
      </c>
      <c r="L3250" s="21">
        <v>-1</v>
      </c>
      <c r="M3250" s="21">
        <v>-1</v>
      </c>
      <c r="N3250" s="21">
        <v>0.894637914311463</v>
      </c>
      <c r="O3250" s="21">
        <v>6.42563293028517</v>
      </c>
      <c r="P3250" s="21">
        <v>8.4867148022695807E-2</v>
      </c>
      <c r="Q3250" s="21">
        <v>0.153507344323627</v>
      </c>
      <c r="R3250" s="21">
        <v>5.0277871893111802E-2</v>
      </c>
      <c r="S3250" s="21">
        <v>0.32916601326620298</v>
      </c>
      <c r="T3250" s="21">
        <v>0.23975694309620599</v>
      </c>
      <c r="U3250" s="21">
        <v>4.00147922229208E-2</v>
      </c>
      <c r="V3250" s="21">
        <v>-3.2092616958779002E-3</v>
      </c>
      <c r="W3250" s="21">
        <v>22.4398636469551</v>
      </c>
      <c r="X3250" s="21">
        <v>0.57887640222380699</v>
      </c>
      <c r="Y3250" s="21">
        <v>-1</v>
      </c>
      <c r="Z3250" s="21">
        <v>-1</v>
      </c>
      <c r="AA3250" s="21">
        <v>33.0321732872819</v>
      </c>
      <c r="AB3250" s="21">
        <v>0.100272451404467</v>
      </c>
      <c r="AC3250" s="21">
        <v>4.1627991656747201E-2</v>
      </c>
      <c r="AD3250" s="21">
        <v>6.8940192307458195E-2</v>
      </c>
      <c r="AE3250" s="21">
        <v>10.542031768433599</v>
      </c>
      <c r="AF3250" s="21">
        <v>-1</v>
      </c>
      <c r="AG3250" s="21">
        <v>-1</v>
      </c>
      <c r="AH3250" s="21">
        <v>-1</v>
      </c>
      <c r="AI3250" s="21">
        <v>-6.4806894010443399E-4</v>
      </c>
      <c r="AJ3250" s="21">
        <v>-3.2092616958779002E-3</v>
      </c>
      <c r="AK3250" s="21">
        <v>0.108545496552842</v>
      </c>
      <c r="AL3250" s="21">
        <v>6.3541779719447203E-2</v>
      </c>
      <c r="AM3250" s="21">
        <v>0.14516971361987499</v>
      </c>
      <c r="AN3250" s="21">
        <v>6.2411759814733403E-2</v>
      </c>
      <c r="AO3250" s="21">
        <v>4.1719703232610899</v>
      </c>
      <c r="AP3250" s="21">
        <v>1.87800289396557</v>
      </c>
      <c r="AQ3250" s="21">
        <v>25.123777389889501</v>
      </c>
      <c r="AR3250" s="21">
        <v>0.60572848688945202</v>
      </c>
      <c r="AS3250" s="21">
        <v>0.62360829793938</v>
      </c>
      <c r="AT3250" s="21">
        <v>-1</v>
      </c>
      <c r="AU3250" s="21">
        <v>-1</v>
      </c>
      <c r="AV3250" s="21">
        <v>0.113916196714409</v>
      </c>
      <c r="AW3250" s="21">
        <v>41.335809111532598</v>
      </c>
      <c r="AX3250" s="21">
        <v>41.001921563142801</v>
      </c>
      <c r="AY3250" s="21">
        <v>9.6368259759583505E-2</v>
      </c>
      <c r="AZ3250" s="21">
        <v>-14.145392237927799</v>
      </c>
      <c r="BA3250" s="26">
        <v>1350</v>
      </c>
    </row>
    <row r="3251" spans="1:100" x14ac:dyDescent="0.25">
      <c r="A3251">
        <v>6653</v>
      </c>
      <c r="B3251" t="s">
        <v>3481</v>
      </c>
      <c r="C3251" s="26">
        <v>1</v>
      </c>
      <c r="D3251" s="21">
        <v>3.6780808625294901</v>
      </c>
      <c r="E3251" s="21">
        <v>2.1757476414710399E-2</v>
      </c>
      <c r="F3251" s="21">
        <v>5.7515663270048999E-2</v>
      </c>
      <c r="G3251" s="21">
        <v>6.3638324821297304E-2</v>
      </c>
      <c r="H3251" s="21">
        <v>4.4731895715573101E-2</v>
      </c>
      <c r="I3251" s="21">
        <v>0</v>
      </c>
      <c r="J3251" s="21">
        <v>2.6839137429343798</v>
      </c>
      <c r="K3251" s="21">
        <v>4.4731895715573101E-2</v>
      </c>
      <c r="L3251" s="21">
        <v>-1</v>
      </c>
      <c r="M3251" s="21">
        <v>-1</v>
      </c>
      <c r="N3251" s="21">
        <v>0.894637914311463</v>
      </c>
      <c r="O3251" s="21">
        <v>6.42563293028517</v>
      </c>
      <c r="P3251" s="21">
        <v>8.4867148022695807E-2</v>
      </c>
      <c r="Q3251" s="21">
        <v>0.153507344323627</v>
      </c>
      <c r="R3251" s="21">
        <v>5.0277871893111802E-2</v>
      </c>
      <c r="S3251" s="21">
        <v>0.32916601326620298</v>
      </c>
      <c r="T3251" s="21">
        <v>0.23975694309620599</v>
      </c>
      <c r="U3251" s="21">
        <v>4.00147922229208E-2</v>
      </c>
      <c r="V3251" s="21">
        <v>-3.2092616958779002E-3</v>
      </c>
      <c r="W3251" s="21">
        <v>22.4398636469551</v>
      </c>
      <c r="X3251" s="21">
        <v>0.57887640222380699</v>
      </c>
      <c r="Y3251" s="21">
        <v>-1</v>
      </c>
      <c r="Z3251" s="21">
        <v>-1</v>
      </c>
      <c r="AA3251" s="21">
        <v>33.0321732872819</v>
      </c>
      <c r="AB3251" s="21">
        <v>0.100272451404467</v>
      </c>
      <c r="AC3251" s="21">
        <v>4.1627991656747201E-2</v>
      </c>
      <c r="AD3251" s="21">
        <v>6.8940192307458195E-2</v>
      </c>
      <c r="AE3251" s="21">
        <v>10.542031768433599</v>
      </c>
      <c r="AF3251" s="21">
        <v>-1</v>
      </c>
      <c r="AG3251" s="21">
        <v>-1</v>
      </c>
      <c r="AH3251" s="21">
        <v>-1</v>
      </c>
      <c r="AI3251" s="21">
        <v>-6.4806894010443399E-4</v>
      </c>
      <c r="AJ3251" s="21">
        <v>-3.2092616958779002E-3</v>
      </c>
      <c r="AK3251" s="21">
        <v>0.108545496552842</v>
      </c>
      <c r="AL3251" s="21">
        <v>6.3541779719447203E-2</v>
      </c>
      <c r="AM3251" s="21">
        <v>0.14516971361987499</v>
      </c>
      <c r="AN3251" s="21">
        <v>6.2411759814733403E-2</v>
      </c>
      <c r="AO3251" s="21">
        <v>4.1719703232610899</v>
      </c>
      <c r="AP3251" s="21">
        <v>1.87800289396557</v>
      </c>
      <c r="AQ3251" s="21">
        <v>25.123777389889501</v>
      </c>
      <c r="AR3251" s="21">
        <v>0.60572848688945202</v>
      </c>
      <c r="AS3251" s="21">
        <v>0.62360829793938</v>
      </c>
      <c r="AT3251" s="21">
        <v>-1</v>
      </c>
      <c r="AU3251" s="21">
        <v>-1</v>
      </c>
      <c r="AV3251" s="21">
        <v>0.113916196714409</v>
      </c>
      <c r="AW3251" s="21">
        <v>41.335809111532598</v>
      </c>
      <c r="AX3251" s="21">
        <v>41.001921563142801</v>
      </c>
      <c r="AY3251" s="21">
        <v>9.6368259759583505E-2</v>
      </c>
      <c r="AZ3251" s="21">
        <v>-14.145392237927799</v>
      </c>
      <c r="BA3251" s="26">
        <v>1350</v>
      </c>
    </row>
    <row r="3252" spans="1:100" x14ac:dyDescent="0.25">
      <c r="A3252">
        <v>6654</v>
      </c>
      <c r="B3252" t="s">
        <v>3482</v>
      </c>
      <c r="C3252" s="26">
        <v>3</v>
      </c>
      <c r="D3252" s="21">
        <v>4.7643553073673148</v>
      </c>
      <c r="E3252" s="21">
        <v>0.65619350685564759</v>
      </c>
      <c r="F3252" s="21">
        <v>0.2438797757132585</v>
      </c>
      <c r="G3252" s="21">
        <v>0.43287310029682075</v>
      </c>
      <c r="H3252" s="21">
        <v>-3.3234052508378339E-2</v>
      </c>
      <c r="I3252" s="21">
        <v>1.3610550368130275E-2</v>
      </c>
      <c r="J3252" s="21">
        <v>-1.1774101284148748</v>
      </c>
      <c r="K3252" s="21">
        <v>-1.9623502140248064E-2</v>
      </c>
      <c r="L3252" s="21">
        <v>-1.0000000000000002</v>
      </c>
      <c r="M3252" s="21">
        <v>-1.0000000000000002</v>
      </c>
      <c r="N3252" s="21">
        <v>-0.39247004280496089</v>
      </c>
      <c r="O3252" s="21">
        <v>4.0198182792492547</v>
      </c>
      <c r="P3252" s="21">
        <v>1.5687474434199677</v>
      </c>
      <c r="Q3252" s="21">
        <v>-1.081448024796815</v>
      </c>
      <c r="R3252" s="21">
        <v>-0.34067937893095579</v>
      </c>
      <c r="S3252" s="21">
        <v>0.3440206459898843</v>
      </c>
      <c r="T3252" s="21">
        <v>0.37385558868729712</v>
      </c>
      <c r="U3252" s="21">
        <v>-0.14544317523996084</v>
      </c>
      <c r="V3252" s="21">
        <v>-7.3257613916998324E-4</v>
      </c>
      <c r="W3252" s="21">
        <v>23.652959417531953</v>
      </c>
      <c r="X3252" s="21">
        <v>0.19185383437652995</v>
      </c>
      <c r="Y3252" s="21">
        <v>-1.0000000000000002</v>
      </c>
      <c r="Z3252" s="21">
        <v>-1.0000000000000002</v>
      </c>
      <c r="AA3252" s="21">
        <v>18.1355981942155</v>
      </c>
      <c r="AB3252" s="21">
        <v>-0.18773284835009343</v>
      </c>
      <c r="AC3252" s="21">
        <v>0.10918044721534728</v>
      </c>
      <c r="AD3252" s="21">
        <v>-2.4981235752963481E-2</v>
      </c>
      <c r="AE3252" s="21">
        <v>-5.1766818443854881</v>
      </c>
      <c r="AF3252" s="21">
        <v>-1.0000000000000002</v>
      </c>
      <c r="AG3252" s="21">
        <v>-1.0000000000000002</v>
      </c>
      <c r="AH3252" s="21">
        <v>-1.0000000000000002</v>
      </c>
      <c r="AI3252" s="21">
        <v>0</v>
      </c>
      <c r="AJ3252" s="21">
        <v>-7.3257613916998324E-4</v>
      </c>
      <c r="AK3252" s="21">
        <v>-1.83394944927983E-2</v>
      </c>
      <c r="AL3252" s="21">
        <v>-9.1879972464230991E-2</v>
      </c>
      <c r="AM3252" s="21">
        <v>1.0004899235285136E-2</v>
      </c>
      <c r="AN3252" s="21">
        <v>-5.4342266189319394E-2</v>
      </c>
      <c r="AO3252" s="21">
        <v>0.15842500841813606</v>
      </c>
      <c r="AP3252" s="21">
        <v>-1.8179565170541394</v>
      </c>
      <c r="AQ3252" s="21">
        <v>22.475549289117055</v>
      </c>
      <c r="AR3252" s="21">
        <v>0.57170048329805112</v>
      </c>
      <c r="AS3252" s="21">
        <v>0.17223033223628209</v>
      </c>
      <c r="AT3252" s="21">
        <v>-1.0000000000000002</v>
      </c>
      <c r="AU3252" s="21">
        <v>-1.0000000000000002</v>
      </c>
      <c r="AV3252" s="21">
        <v>9.2193721365865053E-2</v>
      </c>
      <c r="AW3252" s="21">
        <v>20.337459956410612</v>
      </c>
      <c r="AX3252" s="21">
        <v>20.264202342493618</v>
      </c>
      <c r="AY3252" s="21">
        <v>-8.4303514835293011E-2</v>
      </c>
      <c r="AZ3252" s="21">
        <v>-37.052936533183143</v>
      </c>
      <c r="BA3252" s="26">
        <v>1342.5110900116561</v>
      </c>
    </row>
    <row r="3253" spans="1:100" x14ac:dyDescent="0.25">
      <c r="A3253">
        <v>6655</v>
      </c>
      <c r="B3253" t="s">
        <v>1982</v>
      </c>
      <c r="C3253" s="26">
        <v>3</v>
      </c>
      <c r="D3253" s="21">
        <v>1.4808209382291118</v>
      </c>
      <c r="E3253" s="21">
        <v>0</v>
      </c>
      <c r="F3253" s="21">
        <v>7.2246210678197044E-3</v>
      </c>
      <c r="G3253" s="21">
        <v>7.2246210678197044E-3</v>
      </c>
      <c r="H3253" s="21">
        <v>0.11256767494800225</v>
      </c>
      <c r="I3253" s="21">
        <v>0</v>
      </c>
      <c r="J3253" s="21">
        <v>6.7540604968801317</v>
      </c>
      <c r="K3253" s="21">
        <v>0.11256767494800225</v>
      </c>
      <c r="L3253" s="21">
        <v>-1</v>
      </c>
      <c r="M3253" s="21">
        <v>-1</v>
      </c>
      <c r="N3253" s="21">
        <v>2.2513534989600448</v>
      </c>
      <c r="O3253" s="21">
        <v>8.2421060561770645</v>
      </c>
      <c r="P3253" s="21">
        <v>1.053187926987404</v>
      </c>
      <c r="Q3253" s="21">
        <v>0.14610098447322134</v>
      </c>
      <c r="R3253" s="21">
        <v>3.5696093053594183E-2</v>
      </c>
      <c r="S3253" s="21">
        <v>0.33333333333333348</v>
      </c>
      <c r="T3253" s="21">
        <v>6.2317192399837677E-2</v>
      </c>
      <c r="U3253" s="21">
        <v>-0.13220323699308617</v>
      </c>
      <c r="V3253" s="21">
        <v>0</v>
      </c>
      <c r="W3253" s="21">
        <v>6.0351845516833009</v>
      </c>
      <c r="X3253" s="21">
        <v>-0.51674623812067177</v>
      </c>
      <c r="Y3253" s="21">
        <v>-1</v>
      </c>
      <c r="Z3253" s="21">
        <v>-1</v>
      </c>
      <c r="AA3253" s="21">
        <v>2.2658665309446953</v>
      </c>
      <c r="AB3253" s="21">
        <v>5.0769635351831148E-2</v>
      </c>
      <c r="AC3253" s="21">
        <v>0.22100702984316742</v>
      </c>
      <c r="AD3253" s="21">
        <v>-0.34787694747084258</v>
      </c>
      <c r="AE3253" s="21">
        <v>-3.8050141137922</v>
      </c>
      <c r="AF3253" s="21">
        <v>-1</v>
      </c>
      <c r="AG3253" s="21">
        <v>-1</v>
      </c>
      <c r="AH3253" s="21">
        <v>-1</v>
      </c>
      <c r="AI3253" s="21">
        <v>0</v>
      </c>
      <c r="AJ3253" s="21">
        <v>0</v>
      </c>
      <c r="AK3253" s="21">
        <v>0.40430266091775502</v>
      </c>
      <c r="AL3253" s="21">
        <v>-0.12413226139507839</v>
      </c>
      <c r="AM3253" s="21">
        <v>0.2863425241417269</v>
      </c>
      <c r="AN3253" s="21">
        <v>7.2168112538360696E-2</v>
      </c>
      <c r="AO3253" s="21">
        <v>9.1800764081319439</v>
      </c>
      <c r="AP3253" s="21">
        <v>1.1835415064836261</v>
      </c>
      <c r="AQ3253" s="21">
        <v>12.78924504856343</v>
      </c>
      <c r="AR3253" s="21">
        <v>0.26344728874008477</v>
      </c>
      <c r="AS3253" s="21">
        <v>-0.40417856317266965</v>
      </c>
      <c r="AT3253" s="21">
        <v>-1</v>
      </c>
      <c r="AU3253" s="21">
        <v>-1</v>
      </c>
      <c r="AV3253" s="21">
        <v>4.2920714121413885E-2</v>
      </c>
      <c r="AW3253" s="21">
        <v>11.691514093605385</v>
      </c>
      <c r="AX3253" s="21">
        <v>11.691514093605385</v>
      </c>
      <c r="AY3253" s="21">
        <v>-0.40541436277892595</v>
      </c>
      <c r="AZ3253" s="21">
        <v>-107.64835087923467</v>
      </c>
      <c r="BA3253" s="26">
        <v>1309.1625647982482</v>
      </c>
    </row>
    <row r="3254" spans="1:100" x14ac:dyDescent="0.25">
      <c r="A3254">
        <v>6656</v>
      </c>
      <c r="B3254" t="s">
        <v>3483</v>
      </c>
      <c r="C3254" s="26">
        <v>3</v>
      </c>
      <c r="D3254" s="21">
        <v>1.7314391298368252</v>
      </c>
      <c r="E3254" s="21">
        <v>1.2098476097837912E-3</v>
      </c>
      <c r="F3254" s="21">
        <v>-0.50192492875943051</v>
      </c>
      <c r="G3254" s="21">
        <v>-0.50192492875943051</v>
      </c>
      <c r="H3254" s="21">
        <v>2.8317040682052864E-2</v>
      </c>
      <c r="I3254" s="21">
        <v>0</v>
      </c>
      <c r="J3254" s="21">
        <v>1.699022440923172</v>
      </c>
      <c r="K3254" s="21">
        <v>2.8317040682052864E-2</v>
      </c>
      <c r="L3254" s="21">
        <v>-0.99999999999999967</v>
      </c>
      <c r="M3254" s="21">
        <v>-0.99999999999999967</v>
      </c>
      <c r="N3254" s="21">
        <v>0.56634081364105726</v>
      </c>
      <c r="O3254" s="21">
        <v>2.9285366420005676</v>
      </c>
      <c r="P3254" s="21">
        <v>3.4313696641963293E-2</v>
      </c>
      <c r="Q3254" s="21">
        <v>-1.8015761989662926</v>
      </c>
      <c r="R3254" s="21">
        <v>-0.56717572451271492</v>
      </c>
      <c r="S3254" s="21">
        <v>0.33333333333333331</v>
      </c>
      <c r="T3254" s="21">
        <v>0.2482284721925605</v>
      </c>
      <c r="U3254" s="21">
        <v>0.16120262472744185</v>
      </c>
      <c r="V3254" s="21">
        <v>0</v>
      </c>
      <c r="W3254" s="21">
        <v>28.577895582851305</v>
      </c>
      <c r="X3254" s="21">
        <v>1.112950402612835</v>
      </c>
      <c r="Y3254" s="21">
        <v>-0.99999999999999967</v>
      </c>
      <c r="Z3254" s="21">
        <v>-0.99999999999999967</v>
      </c>
      <c r="AA3254" s="21">
        <v>35.47592678779143</v>
      </c>
      <c r="AB3254" s="21">
        <v>-2.928657043375818E-3</v>
      </c>
      <c r="AC3254" s="21">
        <v>-6.6439487997898325E-2</v>
      </c>
      <c r="AD3254" s="21">
        <v>0.2186722836303312</v>
      </c>
      <c r="AE3254" s="21">
        <v>7.4652069294528491</v>
      </c>
      <c r="AF3254" s="21">
        <v>-0.99999999999999967</v>
      </c>
      <c r="AG3254" s="21">
        <v>-0.99999999999999967</v>
      </c>
      <c r="AH3254" s="21">
        <v>-0.99999999999999967</v>
      </c>
      <c r="AI3254" s="21">
        <v>0</v>
      </c>
      <c r="AJ3254" s="21">
        <v>0</v>
      </c>
      <c r="AK3254" s="21">
        <v>0.2546159987020129</v>
      </c>
      <c r="AL3254" s="21">
        <v>0.10826352126301256</v>
      </c>
      <c r="AM3254" s="21">
        <v>8.1595636026243496E-3</v>
      </c>
      <c r="AN3254" s="21">
        <v>0.16020793063891653</v>
      </c>
      <c r="AO3254" s="21">
        <v>1.4770690835756715</v>
      </c>
      <c r="AP3254" s="21">
        <v>4.5465158722879746</v>
      </c>
      <c r="AQ3254" s="21">
        <v>30.276918023774478</v>
      </c>
      <c r="AR3254" s="21">
        <v>0.74276443025333583</v>
      </c>
      <c r="AS3254" s="21">
        <v>1.1412674432948884</v>
      </c>
      <c r="AT3254" s="21">
        <v>-0.99999999999999967</v>
      </c>
      <c r="AU3254" s="21">
        <v>-0.99999999999999967</v>
      </c>
      <c r="AV3254" s="21">
        <v>-1.0691006532721457</v>
      </c>
      <c r="AW3254" s="21">
        <v>42.950979302079993</v>
      </c>
      <c r="AX3254" s="21">
        <v>42.950979302079993</v>
      </c>
      <c r="AY3254" s="21">
        <v>7.3926668204169571E-2</v>
      </c>
      <c r="AZ3254" s="21">
        <v>-32.895874070309667</v>
      </c>
      <c r="BA3254" s="26">
        <v>1330.2059641135922</v>
      </c>
    </row>
    <row r="3255" spans="1:100" x14ac:dyDescent="0.25">
      <c r="A3255">
        <v>6657</v>
      </c>
      <c r="B3255" t="s">
        <v>3484</v>
      </c>
      <c r="C3255" s="26">
        <v>3</v>
      </c>
      <c r="D3255" s="21">
        <v>2.2847999264784362</v>
      </c>
      <c r="E3255" s="21">
        <v>0</v>
      </c>
      <c r="F3255" s="21">
        <v>-0.56350208594020901</v>
      </c>
      <c r="G3255" s="21">
        <v>-0.56350208594020901</v>
      </c>
      <c r="H3255" s="21">
        <v>-0.24171810362048593</v>
      </c>
      <c r="I3255" s="21">
        <v>0</v>
      </c>
      <c r="J3255" s="21">
        <v>-14.503086217229157</v>
      </c>
      <c r="K3255" s="21">
        <v>-0.24171810362048593</v>
      </c>
      <c r="L3255" s="21">
        <v>-0.99999999999999878</v>
      </c>
      <c r="M3255" s="21">
        <v>-0.99999999999999878</v>
      </c>
      <c r="N3255" s="21">
        <v>-4.8343620724097187</v>
      </c>
      <c r="O3255" s="21">
        <v>-12.78178837669093</v>
      </c>
      <c r="P3255" s="21">
        <v>4.5999336479824402</v>
      </c>
      <c r="Q3255" s="21">
        <v>-1.0430182439172564</v>
      </c>
      <c r="R3255" s="21">
        <v>-1.4318340435914845E-4</v>
      </c>
      <c r="S3255" s="21">
        <v>0.21876209751021852</v>
      </c>
      <c r="T3255" s="21">
        <v>0.28977806318004568</v>
      </c>
      <c r="U3255" s="21">
        <v>2.0051633875109581E-2</v>
      </c>
      <c r="V3255" s="21">
        <v>0</v>
      </c>
      <c r="W3255" s="21">
        <v>30.812395927434384</v>
      </c>
      <c r="X3255" s="21">
        <v>0.78690952965790117</v>
      </c>
      <c r="Y3255" s="21">
        <v>-0.99999999999999878</v>
      </c>
      <c r="Z3255" s="21">
        <v>-0.99999999999999878</v>
      </c>
      <c r="AA3255" s="21">
        <v>22.801244843439033</v>
      </c>
      <c r="AB3255" s="21">
        <v>0.25066885589463211</v>
      </c>
      <c r="AC3255" s="21">
        <v>-0.2523767526165171</v>
      </c>
      <c r="AD3255" s="21">
        <v>-0.15851226128993523</v>
      </c>
      <c r="AE3255" s="21">
        <v>-8.011007900591018</v>
      </c>
      <c r="AF3255" s="21">
        <v>-0.99999999999999878</v>
      </c>
      <c r="AG3255" s="21">
        <v>-0.99999999999999878</v>
      </c>
      <c r="AH3255" s="21">
        <v>-0.99999999999999878</v>
      </c>
      <c r="AI3255" s="21">
        <v>-8.7370545319057497E-3</v>
      </c>
      <c r="AJ3255" s="21">
        <v>0</v>
      </c>
      <c r="AK3255" s="21">
        <v>0.11890268333479356</v>
      </c>
      <c r="AL3255" s="21">
        <v>0.16578869342634306</v>
      </c>
      <c r="AM3255" s="21">
        <v>-0.15328492201147889</v>
      </c>
      <c r="AN3255" s="21">
        <v>0.19651642776126579</v>
      </c>
      <c r="AO3255" s="21">
        <v>-3.2376096336130038</v>
      </c>
      <c r="AP3255" s="21">
        <v>5.74185416116336</v>
      </c>
      <c r="AQ3255" s="21">
        <v>16.309309710205245</v>
      </c>
      <c r="AR3255" s="21">
        <v>0.52859179456537375</v>
      </c>
      <c r="AS3255" s="21">
        <v>0.54519142603741555</v>
      </c>
      <c r="AT3255" s="21">
        <v>-0.99999999999999878</v>
      </c>
      <c r="AU3255" s="21">
        <v>-0.99999999999999878</v>
      </c>
      <c r="AV3255" s="21">
        <v>-0.56364526934456827</v>
      </c>
      <c r="AW3255" s="21">
        <v>15.761310627911442</v>
      </c>
      <c r="AX3255" s="21">
        <v>15.586569537273327</v>
      </c>
      <c r="AY3255" s="21">
        <v>6.4545449716221864E-2</v>
      </c>
      <c r="AZ3255" s="21">
        <v>-6.391371832637688</v>
      </c>
      <c r="BA3255" s="26">
        <v>1365.2161323495495</v>
      </c>
    </row>
    <row r="3256" spans="1:100" x14ac:dyDescent="0.25">
      <c r="A3256">
        <v>6658</v>
      </c>
      <c r="B3256" t="s">
        <v>3485</v>
      </c>
      <c r="C3256" s="26">
        <v>3</v>
      </c>
      <c r="D3256" s="21">
        <v>4.1009257279520321</v>
      </c>
      <c r="E3256" s="21">
        <v>-0.11061606047890953</v>
      </c>
      <c r="F3256" s="21">
        <v>-0.6674598893351521</v>
      </c>
      <c r="G3256" s="21">
        <v>-0.70433190949478852</v>
      </c>
      <c r="H3256" s="21">
        <v>-3.6335986106171086E-2</v>
      </c>
      <c r="I3256" s="21">
        <v>0</v>
      </c>
      <c r="J3256" s="21">
        <v>-2.180159166370272</v>
      </c>
      <c r="K3256" s="21">
        <v>-3.6335986106171086E-2</v>
      </c>
      <c r="L3256" s="21">
        <v>-1.0000000000000007</v>
      </c>
      <c r="M3256" s="21">
        <v>-1.0000000000000007</v>
      </c>
      <c r="N3256" s="21">
        <v>-0.72671972212342228</v>
      </c>
      <c r="O3256" s="21">
        <v>1.2164346520869707</v>
      </c>
      <c r="P3256" s="21">
        <v>1.867415098763306</v>
      </c>
      <c r="Q3256" s="21">
        <v>-2.9578528070571228</v>
      </c>
      <c r="R3256" s="21">
        <v>-0.91222494922530473</v>
      </c>
      <c r="S3256" s="21">
        <v>0.33333333333333359</v>
      </c>
      <c r="T3256" s="21">
        <v>0.23874428009415102</v>
      </c>
      <c r="U3256" s="21">
        <v>5.0049710898895657E-2</v>
      </c>
      <c r="V3256" s="21">
        <v>2.4037628937186317E-2</v>
      </c>
      <c r="W3256" s="21">
        <v>27.30003757478951</v>
      </c>
      <c r="X3256" s="21">
        <v>0.87265191085804095</v>
      </c>
      <c r="Y3256" s="21">
        <v>-1.0000000000000007</v>
      </c>
      <c r="Z3256" s="21">
        <v>-1.0000000000000007</v>
      </c>
      <c r="AA3256" s="21">
        <v>21.236920333652272</v>
      </c>
      <c r="AB3256" s="21">
        <v>-0.15860724219787389</v>
      </c>
      <c r="AC3256" s="21">
        <v>-8.6719454825792991E-2</v>
      </c>
      <c r="AD3256" s="21">
        <v>0.1423088511854283</v>
      </c>
      <c r="AE3256" s="21">
        <v>-5.1508922919119247</v>
      </c>
      <c r="AF3256" s="21">
        <v>-1.0000000000000007</v>
      </c>
      <c r="AG3256" s="21">
        <v>-1.0000000000000007</v>
      </c>
      <c r="AH3256" s="21">
        <v>-1.0000000000000007</v>
      </c>
      <c r="AI3256" s="21">
        <v>-4.1144602541790185E-2</v>
      </c>
      <c r="AJ3256" s="21">
        <v>2.4037628937186317E-2</v>
      </c>
      <c r="AK3256" s="21">
        <v>0.17194021424766345</v>
      </c>
      <c r="AL3256" s="21">
        <v>9.8907811236095489E-2</v>
      </c>
      <c r="AM3256" s="21">
        <v>-4.6106674205935325E-2</v>
      </c>
      <c r="AN3256" s="21">
        <v>0.25159810801782823</v>
      </c>
      <c r="AO3256" s="21">
        <v>-0.29296578391006484</v>
      </c>
      <c r="AP3256" s="21">
        <v>6.7844917566261795</v>
      </c>
      <c r="AQ3256" s="21">
        <v>25.119878408419243</v>
      </c>
      <c r="AR3256" s="21">
        <v>0.64616495326356693</v>
      </c>
      <c r="AS3256" s="21">
        <v>0.83631592475186955</v>
      </c>
      <c r="AT3256" s="21">
        <v>-1.0000000000000007</v>
      </c>
      <c r="AU3256" s="21">
        <v>-1.0000000000000007</v>
      </c>
      <c r="AV3256" s="21">
        <v>-1.6165568587200927</v>
      </c>
      <c r="AW3256" s="21">
        <v>29.23784674236542</v>
      </c>
      <c r="AX3256" s="21">
        <v>30.818717585248251</v>
      </c>
      <c r="AY3256" s="21">
        <v>-5.3715115385250263E-2</v>
      </c>
      <c r="AZ3256" s="21">
        <v>-61.716464834681489</v>
      </c>
      <c r="BA3256" s="26">
        <v>1314.616977996292</v>
      </c>
    </row>
    <row r="3257" spans="1:100" x14ac:dyDescent="0.25">
      <c r="A3257">
        <v>6659</v>
      </c>
      <c r="B3257" t="s">
        <v>697</v>
      </c>
      <c r="C3257" s="26">
        <v>3</v>
      </c>
      <c r="D3257" s="21">
        <v>5.1603251285470693</v>
      </c>
      <c r="E3257" s="21">
        <v>0.19450138973736783</v>
      </c>
      <c r="F3257" s="21">
        <v>-0.3740434688792873</v>
      </c>
      <c r="G3257" s="21">
        <v>-0.31130413246738142</v>
      </c>
      <c r="H3257" s="21">
        <v>-2.674627329601284E-2</v>
      </c>
      <c r="I3257" s="21">
        <v>0</v>
      </c>
      <c r="J3257" s="21">
        <v>-1.6047763977607723</v>
      </c>
      <c r="K3257" s="21">
        <v>-2.674627329601284E-2</v>
      </c>
      <c r="L3257" s="21">
        <v>-1.0000000000000004</v>
      </c>
      <c r="M3257" s="21">
        <v>-1.0000000000000004</v>
      </c>
      <c r="N3257" s="21">
        <v>-0.53492546592025714</v>
      </c>
      <c r="O3257" s="21">
        <v>3.2442445983189137</v>
      </c>
      <c r="P3257" s="21">
        <v>3.768663597475272</v>
      </c>
      <c r="Q3257" s="21">
        <v>0.29475923152448941</v>
      </c>
      <c r="R3257" s="21">
        <v>0.47763368127581401</v>
      </c>
      <c r="S3257" s="21">
        <v>0.33333333333333359</v>
      </c>
      <c r="T3257" s="21">
        <v>0.17661247544472267</v>
      </c>
      <c r="U3257" s="21">
        <v>-6.7114949485058542E-2</v>
      </c>
      <c r="V3257" s="21">
        <v>0</v>
      </c>
      <c r="W3257" s="21">
        <v>18.78308530356043</v>
      </c>
      <c r="X3257" s="21">
        <v>0.10696676839999436</v>
      </c>
      <c r="Y3257" s="21">
        <v>-1.0000000000000004</v>
      </c>
      <c r="Z3257" s="21">
        <v>-1.0000000000000004</v>
      </c>
      <c r="AA3257" s="21">
        <v>38.004279360712019</v>
      </c>
      <c r="AB3257" s="21">
        <v>-9.9170618947257233E-2</v>
      </c>
      <c r="AC3257" s="21">
        <v>0.31128988121751</v>
      </c>
      <c r="AD3257" s="21">
        <v>0.16275194524726333</v>
      </c>
      <c r="AE3257" s="21">
        <v>18.743560375875798</v>
      </c>
      <c r="AF3257" s="21">
        <v>-1.0000000000000004</v>
      </c>
      <c r="AG3257" s="21">
        <v>-1.0000000000000004</v>
      </c>
      <c r="AH3257" s="21">
        <v>-1.0000000000000004</v>
      </c>
      <c r="AI3257" s="21">
        <v>0</v>
      </c>
      <c r="AJ3257" s="21">
        <v>0</v>
      </c>
      <c r="AK3257" s="21">
        <v>1.9176529431054728E-2</v>
      </c>
      <c r="AL3257" s="21">
        <v>-0.25497807232119668</v>
      </c>
      <c r="AM3257" s="21">
        <v>-1.3427679319339442E-2</v>
      </c>
      <c r="AN3257" s="21">
        <v>0.14536004912668932</v>
      </c>
      <c r="AO3257" s="21">
        <v>-0.2398093358282124</v>
      </c>
      <c r="AP3257" s="21">
        <v>2.3591108665612461</v>
      </c>
      <c r="AQ3257" s="21">
        <v>17.178308905799653</v>
      </c>
      <c r="AR3257" s="21">
        <v>0.44283085929299792</v>
      </c>
      <c r="AS3257" s="21">
        <v>8.0220495103981493E-2</v>
      </c>
      <c r="AT3257" s="21">
        <v>-1.0000000000000004</v>
      </c>
      <c r="AU3257" s="21">
        <v>-1.0000000000000004</v>
      </c>
      <c r="AV3257" s="21">
        <v>0.16632954880843254</v>
      </c>
      <c r="AW3257" s="21">
        <v>43.607634825592186</v>
      </c>
      <c r="AX3257" s="21">
        <v>43.607634825592186</v>
      </c>
      <c r="AY3257" s="21">
        <v>0.25258223717527561</v>
      </c>
      <c r="AZ3257" s="21">
        <v>24.912426251944005</v>
      </c>
      <c r="BA3257" s="26">
        <v>1391.2496193367604</v>
      </c>
    </row>
    <row r="3258" spans="1:100" x14ac:dyDescent="0.25">
      <c r="A3258">
        <v>6660</v>
      </c>
      <c r="B3258" t="s">
        <v>3486</v>
      </c>
      <c r="C3258" s="26">
        <v>3</v>
      </c>
      <c r="D3258" s="21">
        <v>5.1634168469110229</v>
      </c>
      <c r="E3258" s="21">
        <v>-8.8783891323534654E-3</v>
      </c>
      <c r="F3258" s="21">
        <v>-0.21977330953178448</v>
      </c>
      <c r="G3258" s="21">
        <v>-0.21977330953178448</v>
      </c>
      <c r="H3258" s="21">
        <v>0.20262420779025406</v>
      </c>
      <c r="I3258" s="21">
        <v>0</v>
      </c>
      <c r="J3258" s="21">
        <v>12.15745246741524</v>
      </c>
      <c r="K3258" s="21">
        <v>0.20262420779025406</v>
      </c>
      <c r="L3258" s="21">
        <v>-1.0000000000000009</v>
      </c>
      <c r="M3258" s="21">
        <v>-1.0000000000000009</v>
      </c>
      <c r="N3258" s="21">
        <v>4.0524841558050815</v>
      </c>
      <c r="O3258" s="21">
        <v>17.101096004794474</v>
      </c>
      <c r="P3258" s="21">
        <v>-0.30612336456276201</v>
      </c>
      <c r="Q3258" s="21">
        <v>-1.6903558067363669</v>
      </c>
      <c r="R3258" s="21">
        <v>-0.57931962196596221</v>
      </c>
      <c r="S3258" s="21">
        <v>0.32107849920176318</v>
      </c>
      <c r="T3258" s="21">
        <v>0.34587612331602663</v>
      </c>
      <c r="U3258" s="21">
        <v>7.4667803984126938E-2</v>
      </c>
      <c r="V3258" s="21">
        <v>-2.4241730443445741E-2</v>
      </c>
      <c r="W3258" s="21">
        <v>20.590259530728691</v>
      </c>
      <c r="X3258" s="21">
        <v>0.63343504810642426</v>
      </c>
      <c r="Y3258" s="21">
        <v>-1.0000000000000009</v>
      </c>
      <c r="Z3258" s="21">
        <v>-1.0000000000000009</v>
      </c>
      <c r="AA3258" s="21">
        <v>9.8160022042040485</v>
      </c>
      <c r="AB3258" s="21">
        <v>0.10991660886393648</v>
      </c>
      <c r="AC3258" s="21">
        <v>-0.19640942144435178</v>
      </c>
      <c r="AD3258" s="21">
        <v>-0.11740594151075798</v>
      </c>
      <c r="AE3258" s="21">
        <v>-10.19493770455867</v>
      </c>
      <c r="AF3258" s="21">
        <v>-1.0000000000000009</v>
      </c>
      <c r="AG3258" s="21">
        <v>-1.0000000000000009</v>
      </c>
      <c r="AH3258" s="21">
        <v>-1.0000000000000009</v>
      </c>
      <c r="AI3258" s="21">
        <v>-4.1201240397530318E-3</v>
      </c>
      <c r="AJ3258" s="21">
        <v>-2.4241730443445741E-2</v>
      </c>
      <c r="AK3258" s="21">
        <v>0.33952732090313548</v>
      </c>
      <c r="AL3258" s="21">
        <v>-3.6811740248633484E-2</v>
      </c>
      <c r="AM3258" s="21">
        <v>0.30781974467105677</v>
      </c>
      <c r="AN3258" s="21">
        <v>0.15453607487683416</v>
      </c>
      <c r="AO3258" s="21">
        <v>9.3931302212920951</v>
      </c>
      <c r="AP3258" s="21">
        <v>3.6793431706776842</v>
      </c>
      <c r="AQ3258" s="21">
        <v>32.747711998143927</v>
      </c>
      <c r="AR3258" s="21">
        <v>0.71738069605847143</v>
      </c>
      <c r="AS3258" s="21">
        <v>0.83605925589667829</v>
      </c>
      <c r="AT3258" s="21">
        <v>-1.0000000000000009</v>
      </c>
      <c r="AU3258" s="21">
        <v>-1.0000000000000009</v>
      </c>
      <c r="AV3258" s="21">
        <v>-0.79909293149774596</v>
      </c>
      <c r="AW3258" s="21">
        <v>30.596441379676218</v>
      </c>
      <c r="AX3258" s="21">
        <v>28.089865854536601</v>
      </c>
      <c r="AY3258" s="21">
        <v>-0.12974468604549361</v>
      </c>
      <c r="AZ3258" s="21">
        <v>-54.156319931111206</v>
      </c>
      <c r="BA3258" s="26">
        <v>1335.7253559589096</v>
      </c>
    </row>
    <row r="3259" spans="1:100" x14ac:dyDescent="0.25">
      <c r="A3259">
        <v>6662</v>
      </c>
      <c r="B3259" t="s">
        <v>3487</v>
      </c>
      <c r="C3259" s="26">
        <v>3</v>
      </c>
      <c r="D3259" s="21">
        <v>4.47513161204391</v>
      </c>
      <c r="E3259" s="21">
        <v>3.8383966694009318E-3</v>
      </c>
      <c r="F3259" s="21">
        <v>1.9046321471991257</v>
      </c>
      <c r="G3259" s="21">
        <v>1.9046321471991257</v>
      </c>
      <c r="H3259" s="21">
        <v>0.16649784052806185</v>
      </c>
      <c r="I3259" s="21">
        <v>0</v>
      </c>
      <c r="J3259" s="21">
        <v>9.989870431683709</v>
      </c>
      <c r="K3259" s="21">
        <v>0.16649784052806185</v>
      </c>
      <c r="L3259" s="21">
        <v>-1.0000000000000004</v>
      </c>
      <c r="M3259" s="21">
        <v>-1.0000000000000004</v>
      </c>
      <c r="N3259" s="21">
        <v>3.3299568105612374</v>
      </c>
      <c r="O3259" s="21">
        <v>16.36963419092675</v>
      </c>
      <c r="P3259" s="21">
        <v>-0.34672379961430078</v>
      </c>
      <c r="Q3259" s="21">
        <v>-1.9545979094009522</v>
      </c>
      <c r="R3259" s="21">
        <v>-0.69920279145429132</v>
      </c>
      <c r="S3259" s="21">
        <v>0.34735953326754482</v>
      </c>
      <c r="T3259" s="21">
        <v>0.30100490046550155</v>
      </c>
      <c r="U3259" s="21">
        <v>0.12263057926337455</v>
      </c>
      <c r="V3259" s="21">
        <v>0</v>
      </c>
      <c r="W3259" s="21">
        <v>24.179886898734342</v>
      </c>
      <c r="X3259" s="21">
        <v>0.94006047739065057</v>
      </c>
      <c r="Y3259" s="21">
        <v>-1.0000000000000004</v>
      </c>
      <c r="Z3259" s="21">
        <v>-1.0000000000000004</v>
      </c>
      <c r="AA3259" s="21">
        <v>84.664486507228787</v>
      </c>
      <c r="AB3259" s="21">
        <v>0.48406886685260198</v>
      </c>
      <c r="AC3259" s="21">
        <v>0.38520816615836467</v>
      </c>
      <c r="AD3259" s="21">
        <v>0.35439901498800791</v>
      </c>
      <c r="AE3259" s="21">
        <v>61.183802399948746</v>
      </c>
      <c r="AF3259" s="21">
        <v>-1.0000000000000004</v>
      </c>
      <c r="AG3259" s="21">
        <v>-1.0000000000000004</v>
      </c>
      <c r="AH3259" s="21">
        <v>-1.0000000000000004</v>
      </c>
      <c r="AI3259" s="21">
        <v>-4.4074574311308803E-2</v>
      </c>
      <c r="AJ3259" s="21">
        <v>0</v>
      </c>
      <c r="AK3259" s="21">
        <v>-0.18969655285436673</v>
      </c>
      <c r="AL3259" s="21">
        <v>0.36759728888973325</v>
      </c>
      <c r="AM3259" s="21">
        <v>0.21195462602239917</v>
      </c>
      <c r="AN3259" s="21">
        <v>0.16492880907006646</v>
      </c>
      <c r="AO3259" s="21">
        <v>4.3503828862881448</v>
      </c>
      <c r="AP3259" s="21">
        <v>5.9612066712003262</v>
      </c>
      <c r="AQ3259" s="21">
        <v>34.169757330418058</v>
      </c>
      <c r="AR3259" s="21">
        <v>0.77099501299642037</v>
      </c>
      <c r="AS3259" s="21">
        <v>1.1065583179187124</v>
      </c>
      <c r="AT3259" s="21">
        <v>-1.0000000000000004</v>
      </c>
      <c r="AU3259" s="21">
        <v>-1.0000000000000004</v>
      </c>
      <c r="AV3259" s="21">
        <v>1.205429355744835</v>
      </c>
      <c r="AW3259" s="21">
        <v>106.99532736935582</v>
      </c>
      <c r="AX3259" s="21">
        <v>106.11383588312964</v>
      </c>
      <c r="AY3259" s="21">
        <v>0.40705657082396984</v>
      </c>
      <c r="AZ3259" s="21">
        <v>41.938570961322085</v>
      </c>
      <c r="BA3259" s="26">
        <v>1458.4506765827782</v>
      </c>
    </row>
    <row r="3260" spans="1:100" x14ac:dyDescent="0.25">
      <c r="A3260">
        <v>6663</v>
      </c>
      <c r="B3260" t="s">
        <v>3488</v>
      </c>
      <c r="C3260" s="26">
        <v>3</v>
      </c>
      <c r="D3260" s="21">
        <v>1.4835421675653442</v>
      </c>
      <c r="E3260" s="21">
        <v>-8.697997982178636E-2</v>
      </c>
      <c r="F3260" s="21">
        <v>0.31701993790629146</v>
      </c>
      <c r="G3260" s="21">
        <v>0.29573322685279468</v>
      </c>
      <c r="H3260" s="21">
        <v>-0.15138638105322477</v>
      </c>
      <c r="I3260" s="21">
        <v>0</v>
      </c>
      <c r="J3260" s="21">
        <v>-9.083182863193489</v>
      </c>
      <c r="K3260" s="21">
        <v>-0.15138638105322477</v>
      </c>
      <c r="L3260" s="21">
        <v>-0.99999999999999978</v>
      </c>
      <c r="M3260" s="21">
        <v>-0.99999999999999978</v>
      </c>
      <c r="N3260" s="21">
        <v>-3.0277276210644959</v>
      </c>
      <c r="O3260" s="21">
        <v>-7.3039074687753409</v>
      </c>
      <c r="P3260" s="21">
        <v>4.0956783116958759E-2</v>
      </c>
      <c r="Q3260" s="21">
        <v>-0.59902128465003202</v>
      </c>
      <c r="R3260" s="21">
        <v>-0.14997517411071074</v>
      </c>
      <c r="S3260" s="21">
        <v>0.33333333333333326</v>
      </c>
      <c r="T3260" s="21">
        <v>0.26939793967260017</v>
      </c>
      <c r="U3260" s="21">
        <v>-3.375064534034708E-2</v>
      </c>
      <c r="V3260" s="21">
        <v>3.4533569572896064E-3</v>
      </c>
      <c r="W3260" s="21">
        <v>28.952814627044031</v>
      </c>
      <c r="X3260" s="21">
        <v>0.68656124420022313</v>
      </c>
      <c r="Y3260" s="21">
        <v>-0.99999999999999978</v>
      </c>
      <c r="Z3260" s="21">
        <v>-0.99999999999999978</v>
      </c>
      <c r="AA3260" s="21">
        <v>12.366463546322027</v>
      </c>
      <c r="AB3260" s="21">
        <v>-2.4873501608367869E-2</v>
      </c>
      <c r="AC3260" s="21">
        <v>-0.29451467257194042</v>
      </c>
      <c r="AD3260" s="21">
        <v>-9.3393439519180044E-3</v>
      </c>
      <c r="AE3260" s="21">
        <v>-16.436375906611307</v>
      </c>
      <c r="AF3260" s="21">
        <v>-0.99999999999999978</v>
      </c>
      <c r="AG3260" s="21">
        <v>-0.99999999999999978</v>
      </c>
      <c r="AH3260" s="21">
        <v>-0.99999999999999978</v>
      </c>
      <c r="AI3260" s="21">
        <v>0</v>
      </c>
      <c r="AJ3260" s="21">
        <v>3.4533569572896064E-3</v>
      </c>
      <c r="AK3260" s="21">
        <v>9.622642603858185E-2</v>
      </c>
      <c r="AL3260" s="21">
        <v>-7.8778179461641465E-2</v>
      </c>
      <c r="AM3260" s="21">
        <v>2.9691000783302834E-2</v>
      </c>
      <c r="AN3260" s="21">
        <v>-4.7237023404511677E-2</v>
      </c>
      <c r="AO3260" s="21">
        <v>1.2234071497754806</v>
      </c>
      <c r="AP3260" s="21">
        <v>-1.5748164824209994</v>
      </c>
      <c r="AQ3260" s="21">
        <v>19.869631763850563</v>
      </c>
      <c r="AR3260" s="21">
        <v>0.5724339846228762</v>
      </c>
      <c r="AS3260" s="21">
        <v>0.5351748631469978</v>
      </c>
      <c r="AT3260" s="21">
        <v>-0.99999999999999978</v>
      </c>
      <c r="AU3260" s="21">
        <v>-0.99999999999999978</v>
      </c>
      <c r="AV3260" s="21">
        <v>0.14575805274208364</v>
      </c>
      <c r="AW3260" s="21">
        <v>3.4877395951256713</v>
      </c>
      <c r="AX3260" s="21">
        <v>3.8330752908546342</v>
      </c>
      <c r="AY3260" s="21">
        <v>-0.16455644864110766</v>
      </c>
      <c r="AZ3260" s="21">
        <v>-39.831700941931359</v>
      </c>
      <c r="BA3260" s="26">
        <v>1312.6636416884148</v>
      </c>
      <c r="CU3260" t="e">
        <v>#N/A</v>
      </c>
      <c r="CV3260" t="e">
        <v>#N/A</v>
      </c>
    </row>
    <row r="3261" spans="1:100" x14ac:dyDescent="0.25">
      <c r="A3261">
        <v>6664</v>
      </c>
      <c r="B3261" t="s">
        <v>3489</v>
      </c>
      <c r="C3261" s="26">
        <v>1</v>
      </c>
      <c r="D3261" s="21">
        <v>3.6780808625294901</v>
      </c>
      <c r="E3261" s="21">
        <v>2.1757476414710399E-2</v>
      </c>
      <c r="F3261" s="21">
        <v>5.7515663270048999E-2</v>
      </c>
      <c r="G3261" s="21">
        <v>6.3638324821297304E-2</v>
      </c>
      <c r="H3261" s="21">
        <v>4.4731895715573101E-2</v>
      </c>
      <c r="I3261" s="21">
        <v>0</v>
      </c>
      <c r="J3261" s="21">
        <v>2.6839137429343798</v>
      </c>
      <c r="K3261" s="21">
        <v>4.4731895715573101E-2</v>
      </c>
      <c r="L3261" s="21">
        <v>-1</v>
      </c>
      <c r="M3261" s="21">
        <v>-1</v>
      </c>
      <c r="N3261" s="21">
        <v>0.894637914311463</v>
      </c>
      <c r="O3261" s="21">
        <v>6.42563293028517</v>
      </c>
      <c r="P3261" s="21">
        <v>8.4867148022695807E-2</v>
      </c>
      <c r="Q3261" s="21">
        <v>0.153507344323627</v>
      </c>
      <c r="R3261" s="21">
        <v>5.0277871893111802E-2</v>
      </c>
      <c r="S3261" s="21">
        <v>0.32916601326620298</v>
      </c>
      <c r="T3261" s="21">
        <v>0.23975694309620599</v>
      </c>
      <c r="U3261" s="21">
        <v>4.00147922229208E-2</v>
      </c>
      <c r="V3261" s="21">
        <v>-3.2092616958779002E-3</v>
      </c>
      <c r="W3261" s="21">
        <v>22.4398636469551</v>
      </c>
      <c r="X3261" s="21">
        <v>0.57887640222380699</v>
      </c>
      <c r="Y3261" s="21">
        <v>-1</v>
      </c>
      <c r="Z3261" s="21">
        <v>-1</v>
      </c>
      <c r="AA3261" s="21">
        <v>33.0321732872819</v>
      </c>
      <c r="AB3261" s="21">
        <v>0.100272451404467</v>
      </c>
      <c r="AC3261" s="21">
        <v>4.1627991656747201E-2</v>
      </c>
      <c r="AD3261" s="21">
        <v>6.8940192307458195E-2</v>
      </c>
      <c r="AE3261" s="21">
        <v>10.542031768433599</v>
      </c>
      <c r="AF3261" s="21">
        <v>-1</v>
      </c>
      <c r="AG3261" s="21">
        <v>-1</v>
      </c>
      <c r="AH3261" s="21">
        <v>-1</v>
      </c>
      <c r="AI3261" s="21">
        <v>-6.4806894010443399E-4</v>
      </c>
      <c r="AJ3261" s="21">
        <v>-3.2092616958779002E-3</v>
      </c>
      <c r="AK3261" s="21">
        <v>0.108545496552842</v>
      </c>
      <c r="AL3261" s="21">
        <v>6.3541779719447203E-2</v>
      </c>
      <c r="AM3261" s="21">
        <v>0.14516971361987499</v>
      </c>
      <c r="AN3261" s="21">
        <v>6.2411759814733403E-2</v>
      </c>
      <c r="AO3261" s="21">
        <v>4.1719703232610899</v>
      </c>
      <c r="AP3261" s="21">
        <v>1.87800289396557</v>
      </c>
      <c r="AQ3261" s="21">
        <v>25.123777389889501</v>
      </c>
      <c r="AR3261" s="21">
        <v>0.60572848688945202</v>
      </c>
      <c r="AS3261" s="21">
        <v>0.62360829793938</v>
      </c>
      <c r="AT3261" s="21">
        <v>-1</v>
      </c>
      <c r="AU3261" s="21">
        <v>-1</v>
      </c>
      <c r="AV3261" s="21">
        <v>0.113916196714409</v>
      </c>
      <c r="AW3261" s="21">
        <v>41.335809111532598</v>
      </c>
      <c r="AX3261" s="21">
        <v>41.001921563142801</v>
      </c>
      <c r="AY3261" s="21">
        <v>9.6368259759583505E-2</v>
      </c>
      <c r="AZ3261" s="21">
        <v>-14.145392237927799</v>
      </c>
      <c r="BA3261" s="26">
        <v>1350</v>
      </c>
    </row>
    <row r="3262" spans="1:100" x14ac:dyDescent="0.25">
      <c r="A3262">
        <v>6665</v>
      </c>
      <c r="B3262" t="s">
        <v>3490</v>
      </c>
      <c r="C3262" s="26">
        <v>3</v>
      </c>
      <c r="D3262" s="21">
        <v>2.3423034438666699</v>
      </c>
      <c r="E3262" s="21">
        <v>4.0678572033940201E-2</v>
      </c>
      <c r="F3262" s="21">
        <v>0.74544650989790284</v>
      </c>
      <c r="G3262" s="21">
        <v>0.75909772267544562</v>
      </c>
      <c r="H3262" s="21">
        <v>-9.1669507026306912E-2</v>
      </c>
      <c r="I3262" s="21">
        <v>0</v>
      </c>
      <c r="J3262" s="21">
        <v>-5.5001704215784084</v>
      </c>
      <c r="K3262" s="21">
        <v>-9.1669507026306912E-2</v>
      </c>
      <c r="L3262" s="21">
        <v>-0.99999999999999933</v>
      </c>
      <c r="M3262" s="21">
        <v>-0.99999999999999933</v>
      </c>
      <c r="N3262" s="21">
        <v>-1.8333901405261384</v>
      </c>
      <c r="O3262" s="21">
        <v>-2.3987692550363007</v>
      </c>
      <c r="P3262" s="21">
        <v>0.50776071040573412</v>
      </c>
      <c r="Q3262" s="21">
        <v>-8.4117210200837977</v>
      </c>
      <c r="R3262" s="21">
        <v>-2.8271059828325003</v>
      </c>
      <c r="S3262" s="21">
        <v>0.33333333333333309</v>
      </c>
      <c r="T3262" s="21">
        <v>0.35638305677729315</v>
      </c>
      <c r="U3262" s="21">
        <v>-3.7717069049867644E-2</v>
      </c>
      <c r="V3262" s="21">
        <v>0</v>
      </c>
      <c r="W3262" s="21">
        <v>29.746753123482623</v>
      </c>
      <c r="X3262" s="21">
        <v>0.66079349003313104</v>
      </c>
      <c r="Y3262" s="21">
        <v>-0.99999999999999933</v>
      </c>
      <c r="Z3262" s="21">
        <v>-0.99999999999999933</v>
      </c>
      <c r="AA3262" s="21">
        <v>72.554888762703612</v>
      </c>
      <c r="AB3262" s="21">
        <v>0.59730967865526163</v>
      </c>
      <c r="AC3262" s="21">
        <v>0.15234264318805332</v>
      </c>
      <c r="AD3262" s="21">
        <v>0.16305251059775491</v>
      </c>
      <c r="AE3262" s="21">
        <v>45.635241622053528</v>
      </c>
      <c r="AF3262" s="21">
        <v>-0.99999999999999933</v>
      </c>
      <c r="AG3262" s="21">
        <v>-0.99999999999999933</v>
      </c>
      <c r="AH3262" s="21">
        <v>-0.99999999999999933</v>
      </c>
      <c r="AI3262" s="21">
        <v>1.2829206971827236E-2</v>
      </c>
      <c r="AJ3262" s="21">
        <v>0</v>
      </c>
      <c r="AK3262" s="21">
        <v>0.20624520533069671</v>
      </c>
      <c r="AL3262" s="21">
        <v>-0.20097305837391496</v>
      </c>
      <c r="AM3262" s="21">
        <v>0.27422294330221025</v>
      </c>
      <c r="AN3262" s="21">
        <v>5.2044564506563876E-2</v>
      </c>
      <c r="AO3262" s="21">
        <v>7.8867996092087411</v>
      </c>
      <c r="AP3262" s="21">
        <v>0.29624882079452197</v>
      </c>
      <c r="AQ3262" s="21">
        <v>24.24658270190421</v>
      </c>
      <c r="AR3262" s="21">
        <v>0.65199932106075842</v>
      </c>
      <c r="AS3262" s="21">
        <v>0.5691239830068241</v>
      </c>
      <c r="AT3262" s="21">
        <v>-0.99999999999999933</v>
      </c>
      <c r="AU3262" s="21">
        <v>-0.99999999999999933</v>
      </c>
      <c r="AV3262" s="21">
        <v>-2.0680082601570526</v>
      </c>
      <c r="AW3262" s="21">
        <v>70.452368328461873</v>
      </c>
      <c r="AX3262" s="21">
        <v>70.708952467898413</v>
      </c>
      <c r="AY3262" s="21">
        <v>0.38866947417425596</v>
      </c>
      <c r="AZ3262" s="21">
        <v>35.851617060805253</v>
      </c>
      <c r="BA3262" s="26">
        <v>1396.2907364672246</v>
      </c>
    </row>
    <row r="3263" spans="1:100" x14ac:dyDescent="0.25">
      <c r="A3263">
        <v>6666</v>
      </c>
      <c r="B3263" t="s">
        <v>3491</v>
      </c>
      <c r="C3263" s="26">
        <v>1</v>
      </c>
      <c r="D3263" s="21">
        <v>3.6780808625294901</v>
      </c>
      <c r="E3263" s="21">
        <v>2.1757476414710399E-2</v>
      </c>
      <c r="F3263" s="21">
        <v>5.7515663270048999E-2</v>
      </c>
      <c r="G3263" s="21">
        <v>6.3638324821297304E-2</v>
      </c>
      <c r="H3263" s="21">
        <v>4.4731895715573101E-2</v>
      </c>
      <c r="I3263" s="21">
        <v>0</v>
      </c>
      <c r="J3263" s="21">
        <v>2.6839137429343798</v>
      </c>
      <c r="K3263" s="21">
        <v>4.4731895715573101E-2</v>
      </c>
      <c r="L3263" s="21">
        <v>-1</v>
      </c>
      <c r="M3263" s="21">
        <v>-1</v>
      </c>
      <c r="N3263" s="21">
        <v>0.894637914311463</v>
      </c>
      <c r="O3263" s="21">
        <v>6.42563293028517</v>
      </c>
      <c r="P3263" s="21">
        <v>8.4867148022695807E-2</v>
      </c>
      <c r="Q3263" s="21">
        <v>0.153507344323627</v>
      </c>
      <c r="R3263" s="21">
        <v>5.0277871893111802E-2</v>
      </c>
      <c r="S3263" s="21">
        <v>0.32916601326620298</v>
      </c>
      <c r="T3263" s="21">
        <v>0.23975694309620599</v>
      </c>
      <c r="U3263" s="21">
        <v>4.00147922229208E-2</v>
      </c>
      <c r="V3263" s="21">
        <v>-3.2092616958779002E-3</v>
      </c>
      <c r="W3263" s="21">
        <v>22.4398636469551</v>
      </c>
      <c r="X3263" s="21">
        <v>0.57887640222380699</v>
      </c>
      <c r="Y3263" s="21">
        <v>-1</v>
      </c>
      <c r="Z3263" s="21">
        <v>-1</v>
      </c>
      <c r="AA3263" s="21">
        <v>33.0321732872819</v>
      </c>
      <c r="AB3263" s="21">
        <v>0.100272451404467</v>
      </c>
      <c r="AC3263" s="21">
        <v>4.1627991656747201E-2</v>
      </c>
      <c r="AD3263" s="21">
        <v>6.8940192307458195E-2</v>
      </c>
      <c r="AE3263" s="21">
        <v>10.542031768433599</v>
      </c>
      <c r="AF3263" s="21">
        <v>-1</v>
      </c>
      <c r="AG3263" s="21">
        <v>-1</v>
      </c>
      <c r="AH3263" s="21">
        <v>-1</v>
      </c>
      <c r="AI3263" s="21">
        <v>-6.4806894010443399E-4</v>
      </c>
      <c r="AJ3263" s="21">
        <v>-3.2092616958779002E-3</v>
      </c>
      <c r="AK3263" s="21">
        <v>0.108545496552842</v>
      </c>
      <c r="AL3263" s="21">
        <v>6.3541779719447203E-2</v>
      </c>
      <c r="AM3263" s="21">
        <v>0.14516971361987499</v>
      </c>
      <c r="AN3263" s="21">
        <v>6.2411759814733403E-2</v>
      </c>
      <c r="AO3263" s="21">
        <v>4.1719703232610899</v>
      </c>
      <c r="AP3263" s="21">
        <v>1.87800289396557</v>
      </c>
      <c r="AQ3263" s="21">
        <v>25.123777389889501</v>
      </c>
      <c r="AR3263" s="21">
        <v>0.60572848688945202</v>
      </c>
      <c r="AS3263" s="21">
        <v>0.62360829793938</v>
      </c>
      <c r="AT3263" s="21">
        <v>-1</v>
      </c>
      <c r="AU3263" s="21">
        <v>-1</v>
      </c>
      <c r="AV3263" s="21">
        <v>0.113916196714409</v>
      </c>
      <c r="AW3263" s="21">
        <v>41.335809111532598</v>
      </c>
      <c r="AX3263" s="21">
        <v>41.001921563142801</v>
      </c>
      <c r="AY3263" s="21">
        <v>9.6368259759583505E-2</v>
      </c>
      <c r="AZ3263" s="21">
        <v>-14.145392237927799</v>
      </c>
      <c r="BA3263" s="26">
        <v>1350</v>
      </c>
    </row>
    <row r="3264" spans="1:100" x14ac:dyDescent="0.25">
      <c r="A3264">
        <v>6667</v>
      </c>
      <c r="B3264" t="s">
        <v>3492</v>
      </c>
      <c r="C3264" s="26">
        <v>3</v>
      </c>
      <c r="D3264" s="21">
        <v>2.9565217256460383</v>
      </c>
      <c r="E3264" s="21">
        <v>-2.1002270922539475E-2</v>
      </c>
      <c r="F3264" s="21">
        <v>-1.9634158174371849E-2</v>
      </c>
      <c r="G3264" s="21">
        <v>-1.9634158174371849E-2</v>
      </c>
      <c r="H3264" s="21">
        <v>-8.4944021934167752E-2</v>
      </c>
      <c r="I3264" s="21">
        <v>0</v>
      </c>
      <c r="J3264" s="21">
        <v>-5.0966413160500661</v>
      </c>
      <c r="K3264" s="21">
        <v>-8.4944021934167752E-2</v>
      </c>
      <c r="L3264" s="21">
        <v>-0.99999999999999978</v>
      </c>
      <c r="M3264" s="21">
        <v>-0.99999999999999978</v>
      </c>
      <c r="N3264" s="21">
        <v>-1.6988804386833554</v>
      </c>
      <c r="O3264" s="21">
        <v>-2.1597537485784</v>
      </c>
      <c r="P3264" s="21">
        <v>-0.53021171758549246</v>
      </c>
      <c r="Q3264" s="21">
        <v>-0.9753698670363834</v>
      </c>
      <c r="R3264" s="21">
        <v>-0.33382726446260091</v>
      </c>
      <c r="S3264" s="21">
        <v>0.33333333333333343</v>
      </c>
      <c r="T3264" s="21">
        <v>0.27780436218613919</v>
      </c>
      <c r="U3264" s="21">
        <v>1.5408952674234519E-3</v>
      </c>
      <c r="V3264" s="21">
        <v>-2.9712454687913416E-4</v>
      </c>
      <c r="W3264" s="21">
        <v>27.893019526967372</v>
      </c>
      <c r="X3264" s="21">
        <v>0.64493358009486479</v>
      </c>
      <c r="Y3264" s="21">
        <v>-0.99999999999999978</v>
      </c>
      <c r="Z3264" s="21">
        <v>-0.99999999999999978</v>
      </c>
      <c r="AA3264" s="21">
        <v>42.735396956422619</v>
      </c>
      <c r="AB3264" s="21">
        <v>0.13521044130874152</v>
      </c>
      <c r="AC3264" s="21">
        <v>0.19448504427739371</v>
      </c>
      <c r="AD3264" s="21">
        <v>-2.6171391707778158E-2</v>
      </c>
      <c r="AE3264" s="21">
        <v>15.176204693917851</v>
      </c>
      <c r="AF3264" s="21">
        <v>-0.99999999999999978</v>
      </c>
      <c r="AG3264" s="21">
        <v>-0.99999999999999978</v>
      </c>
      <c r="AH3264" s="21">
        <v>-0.99999999999999978</v>
      </c>
      <c r="AI3264" s="21">
        <v>0</v>
      </c>
      <c r="AJ3264" s="21">
        <v>-2.9712454687913416E-4</v>
      </c>
      <c r="AK3264" s="21">
        <v>5.8889232244580661E-2</v>
      </c>
      <c r="AL3264" s="21">
        <v>-6.6050162735205434E-2</v>
      </c>
      <c r="AM3264" s="21">
        <v>-9.1230273691984942E-2</v>
      </c>
      <c r="AN3264" s="21">
        <v>-9.9773207001743816E-3</v>
      </c>
      <c r="AO3264" s="21">
        <v>-1.9863106810767195</v>
      </c>
      <c r="AP3264" s="21">
        <v>-0.57968383118038647</v>
      </c>
      <c r="AQ3264" s="21">
        <v>22.796378210917311</v>
      </c>
      <c r="AR3264" s="21">
        <v>0.61238146624001688</v>
      </c>
      <c r="AS3264" s="21">
        <v>0.5599895581606974</v>
      </c>
      <c r="AT3264" s="21">
        <v>-0.99999999999999978</v>
      </c>
      <c r="AU3264" s="21">
        <v>-0.99999999999999978</v>
      </c>
      <c r="AV3264" s="21">
        <v>-0.35346142263697278</v>
      </c>
      <c r="AW3264" s="21">
        <v>39.995959376663855</v>
      </c>
      <c r="AX3264" s="21">
        <v>39.966246921975944</v>
      </c>
      <c r="AY3264" s="21">
        <v>6.1290842559361007E-2</v>
      </c>
      <c r="AZ3264" s="21">
        <v>-21.699479588094984</v>
      </c>
      <c r="BA3264" s="26">
        <v>1372.2044943841413</v>
      </c>
      <c r="CU3264" t="e">
        <v>#N/A</v>
      </c>
      <c r="CV3264" t="e">
        <v>#N/A</v>
      </c>
    </row>
    <row r="3265" spans="1:100" x14ac:dyDescent="0.25">
      <c r="A3265">
        <v>6668</v>
      </c>
      <c r="B3265" t="s">
        <v>3493</v>
      </c>
      <c r="C3265" s="26">
        <v>1</v>
      </c>
      <c r="D3265" s="21">
        <v>3.6780808625294901</v>
      </c>
      <c r="E3265" s="21">
        <v>2.1757476414710399E-2</v>
      </c>
      <c r="F3265" s="21">
        <v>5.7515663270048999E-2</v>
      </c>
      <c r="G3265" s="21">
        <v>6.3638324821297304E-2</v>
      </c>
      <c r="H3265" s="21">
        <v>4.4731895715573101E-2</v>
      </c>
      <c r="I3265" s="21">
        <v>0</v>
      </c>
      <c r="J3265" s="21">
        <v>2.6839137429343798</v>
      </c>
      <c r="K3265" s="21">
        <v>4.4731895715573101E-2</v>
      </c>
      <c r="L3265" s="21">
        <v>-1</v>
      </c>
      <c r="M3265" s="21">
        <v>-1</v>
      </c>
      <c r="N3265" s="21">
        <v>0.894637914311463</v>
      </c>
      <c r="O3265" s="21">
        <v>6.42563293028517</v>
      </c>
      <c r="P3265" s="21">
        <v>8.4867148022695807E-2</v>
      </c>
      <c r="Q3265" s="21">
        <v>0.153507344323627</v>
      </c>
      <c r="R3265" s="21">
        <v>5.0277871893111802E-2</v>
      </c>
      <c r="S3265" s="21">
        <v>0.32916601326620298</v>
      </c>
      <c r="T3265" s="21">
        <v>0.23975694309620599</v>
      </c>
      <c r="U3265" s="21">
        <v>4.00147922229208E-2</v>
      </c>
      <c r="V3265" s="21">
        <v>-3.2092616958779002E-3</v>
      </c>
      <c r="W3265" s="21">
        <v>22.4398636469551</v>
      </c>
      <c r="X3265" s="21">
        <v>0.57887640222380699</v>
      </c>
      <c r="Y3265" s="21">
        <v>-1</v>
      </c>
      <c r="Z3265" s="21">
        <v>-1</v>
      </c>
      <c r="AA3265" s="21">
        <v>33.0321732872819</v>
      </c>
      <c r="AB3265" s="21">
        <v>0.100272451404467</v>
      </c>
      <c r="AC3265" s="21">
        <v>4.1627991656747201E-2</v>
      </c>
      <c r="AD3265" s="21">
        <v>6.8940192307458195E-2</v>
      </c>
      <c r="AE3265" s="21">
        <v>10.542031768433599</v>
      </c>
      <c r="AF3265" s="21">
        <v>-1</v>
      </c>
      <c r="AG3265" s="21">
        <v>-1</v>
      </c>
      <c r="AH3265" s="21">
        <v>-1</v>
      </c>
      <c r="AI3265" s="21">
        <v>-6.4806894010443399E-4</v>
      </c>
      <c r="AJ3265" s="21">
        <v>-3.2092616958779002E-3</v>
      </c>
      <c r="AK3265" s="21">
        <v>0.108545496552842</v>
      </c>
      <c r="AL3265" s="21">
        <v>6.3541779719447203E-2</v>
      </c>
      <c r="AM3265" s="21">
        <v>0.14516971361987499</v>
      </c>
      <c r="AN3265" s="21">
        <v>6.2411759814733403E-2</v>
      </c>
      <c r="AO3265" s="21">
        <v>4.1719703232610899</v>
      </c>
      <c r="AP3265" s="21">
        <v>1.87800289396557</v>
      </c>
      <c r="AQ3265" s="21">
        <v>25.123777389889501</v>
      </c>
      <c r="AR3265" s="21">
        <v>0.60572848688945202</v>
      </c>
      <c r="AS3265" s="21">
        <v>0.62360829793938</v>
      </c>
      <c r="AT3265" s="21">
        <v>-1</v>
      </c>
      <c r="AU3265" s="21">
        <v>-1</v>
      </c>
      <c r="AV3265" s="21">
        <v>0.113916196714409</v>
      </c>
      <c r="AW3265" s="21">
        <v>41.335809111532598</v>
      </c>
      <c r="AX3265" s="21">
        <v>41.001921563142801</v>
      </c>
      <c r="AY3265" s="21">
        <v>9.6368259759583505E-2</v>
      </c>
      <c r="AZ3265" s="21">
        <v>-14.145392237927799</v>
      </c>
      <c r="BA3265" s="26">
        <v>1350</v>
      </c>
    </row>
    <row r="3266" spans="1:100" x14ac:dyDescent="0.25">
      <c r="A3266">
        <v>6669</v>
      </c>
      <c r="B3266" t="s">
        <v>3494</v>
      </c>
      <c r="C3266" s="26">
        <v>3</v>
      </c>
      <c r="D3266" s="21">
        <v>6.7261124990732064</v>
      </c>
      <c r="E3266" s="21">
        <v>-6.3112586881324553E-2</v>
      </c>
      <c r="F3266" s="21">
        <v>-0.61204985521423894</v>
      </c>
      <c r="G3266" s="21">
        <v>-0.62855071220082426</v>
      </c>
      <c r="H3266" s="21">
        <v>-1.4743202533627087E-2</v>
      </c>
      <c r="I3266" s="21">
        <v>0</v>
      </c>
      <c r="J3266" s="21">
        <v>-0.88459215201762231</v>
      </c>
      <c r="K3266" s="21">
        <v>-1.4743202533627087E-2</v>
      </c>
      <c r="L3266" s="21">
        <v>-1.0000000000000016</v>
      </c>
      <c r="M3266" s="21">
        <v>-1.0000000000000016</v>
      </c>
      <c r="N3266" s="21">
        <v>-0.29486405067254018</v>
      </c>
      <c r="O3266" s="21">
        <v>5.2129696348547592</v>
      </c>
      <c r="P3266" s="21">
        <v>1.2780121735280252</v>
      </c>
      <c r="Q3266" s="21">
        <v>-0.29952750893558788</v>
      </c>
      <c r="R3266" s="21">
        <v>7.701333489117182E-2</v>
      </c>
      <c r="S3266" s="21">
        <v>0.33333333333333393</v>
      </c>
      <c r="T3266" s="21">
        <v>0.34721350287658981</v>
      </c>
      <c r="U3266" s="21">
        <v>3.5554041993421354E-2</v>
      </c>
      <c r="V3266" s="21">
        <v>-9.698338050132E-3</v>
      </c>
      <c r="W3266" s="21">
        <v>28.845829707473591</v>
      </c>
      <c r="X3266" s="21">
        <v>0.74142899113805771</v>
      </c>
      <c r="Y3266" s="21">
        <v>-1.0000000000000016</v>
      </c>
      <c r="Z3266" s="21">
        <v>-1.0000000000000016</v>
      </c>
      <c r="AA3266" s="21">
        <v>36.731011031163156</v>
      </c>
      <c r="AB3266" s="21">
        <v>6.5031942533899115E-2</v>
      </c>
      <c r="AC3266" s="21">
        <v>0.11784306761896488</v>
      </c>
      <c r="AD3266" s="21">
        <v>-2.6711650376896347E-2</v>
      </c>
      <c r="AE3266" s="21">
        <v>7.8081679887983846</v>
      </c>
      <c r="AF3266" s="21">
        <v>-1.0000000000000016</v>
      </c>
      <c r="AG3266" s="21">
        <v>-1.0000000000000016</v>
      </c>
      <c r="AH3266" s="21">
        <v>-1.0000000000000016</v>
      </c>
      <c r="AI3266" s="21">
        <v>0</v>
      </c>
      <c r="AJ3266" s="21">
        <v>-9.698338050132E-3</v>
      </c>
      <c r="AK3266" s="21">
        <v>0.21184087577926447</v>
      </c>
      <c r="AL3266" s="21">
        <v>-8.558995034349462E-2</v>
      </c>
      <c r="AM3266" s="21">
        <v>-3.6705833261547437E-2</v>
      </c>
      <c r="AN3266" s="21">
        <v>-9.9102187922522927E-2</v>
      </c>
      <c r="AO3266" s="21">
        <v>0.14155854735763551</v>
      </c>
      <c r="AP3266" s="21">
        <v>-2.9055044497805467</v>
      </c>
      <c r="AQ3266" s="21">
        <v>27.96123755545597</v>
      </c>
      <c r="AR3266" s="21">
        <v>0.70640254015321291</v>
      </c>
      <c r="AS3266" s="21">
        <v>0.72668578860443067</v>
      </c>
      <c r="AT3266" s="21">
        <v>-1.0000000000000016</v>
      </c>
      <c r="AU3266" s="21">
        <v>-1.0000000000000016</v>
      </c>
      <c r="AV3266" s="21">
        <v>-0.55153737730965269</v>
      </c>
      <c r="AW3266" s="21">
        <v>39.038476216237378</v>
      </c>
      <c r="AX3266" s="21">
        <v>38.068642411224182</v>
      </c>
      <c r="AY3266" s="21">
        <v>-1.9938695154454383E-2</v>
      </c>
      <c r="AZ3266" s="21">
        <v>-36.242357511986796</v>
      </c>
      <c r="BA3266" s="26">
        <v>1383.9965881593373</v>
      </c>
      <c r="CU3266" t="e">
        <v>#N/A</v>
      </c>
      <c r="CV3266" t="e">
        <v>#N/A</v>
      </c>
    </row>
    <row r="3267" spans="1:100" x14ac:dyDescent="0.25">
      <c r="A3267">
        <v>6670</v>
      </c>
      <c r="B3267" t="s">
        <v>3495</v>
      </c>
      <c r="C3267" s="26">
        <v>3</v>
      </c>
      <c r="D3267" s="21">
        <v>4.8624885479140652</v>
      </c>
      <c r="E3267" s="21">
        <v>7.0564618390041856E-3</v>
      </c>
      <c r="F3267" s="21">
        <v>9.1628462361240837E-2</v>
      </c>
      <c r="G3267" s="21">
        <v>0.10600915879276224</v>
      </c>
      <c r="H3267" s="21">
        <v>-4.0721121910904934E-2</v>
      </c>
      <c r="I3267" s="21">
        <v>0</v>
      </c>
      <c r="J3267" s="21">
        <v>-2.4432673146542969</v>
      </c>
      <c r="K3267" s="21">
        <v>-4.0721121910904934E-2</v>
      </c>
      <c r="L3267" s="21">
        <v>-1.0000000000000004</v>
      </c>
      <c r="M3267" s="21">
        <v>-1.0000000000000004</v>
      </c>
      <c r="N3267" s="21">
        <v>-0.81442243821809734</v>
      </c>
      <c r="O3267" s="21">
        <v>2.5252303920525332</v>
      </c>
      <c r="P3267" s="21">
        <v>0.17194917031936302</v>
      </c>
      <c r="Q3267" s="21">
        <v>-0.37571688820770427</v>
      </c>
      <c r="R3267" s="21">
        <v>-0.12256221105132693</v>
      </c>
      <c r="S3267" s="21">
        <v>0.33333333333333337</v>
      </c>
      <c r="T3267" s="21">
        <v>0.33334955967771757</v>
      </c>
      <c r="U3267" s="21">
        <v>-1.403282908917633E-2</v>
      </c>
      <c r="V3267" s="21">
        <v>-3.0511650261539305E-2</v>
      </c>
      <c r="W3267" s="21">
        <v>26.514381422849606</v>
      </c>
      <c r="X3267" s="21">
        <v>0.46821902334039889</v>
      </c>
      <c r="Y3267" s="21">
        <v>-1.0000000000000004</v>
      </c>
      <c r="Z3267" s="21">
        <v>-1.0000000000000004</v>
      </c>
      <c r="AA3267" s="21">
        <v>34.085331739183218</v>
      </c>
      <c r="AB3267" s="21">
        <v>0.24851147668501428</v>
      </c>
      <c r="AC3267" s="21">
        <v>-8.8879134341146387E-2</v>
      </c>
      <c r="AD3267" s="21">
        <v>-5.7620917961693496E-3</v>
      </c>
      <c r="AE3267" s="21">
        <v>7.6935125273849216</v>
      </c>
      <c r="AF3267" s="21">
        <v>-1.0000000000000004</v>
      </c>
      <c r="AG3267" s="21">
        <v>-1.0000000000000004</v>
      </c>
      <c r="AH3267" s="21">
        <v>-1.0000000000000004</v>
      </c>
      <c r="AI3267" s="21">
        <v>0</v>
      </c>
      <c r="AJ3267" s="21">
        <v>-3.0511650261539305E-2</v>
      </c>
      <c r="AK3267" s="21">
        <v>-6.5715265696709421E-2</v>
      </c>
      <c r="AL3267" s="21">
        <v>-9.9122764712340203E-2</v>
      </c>
      <c r="AM3267" s="21">
        <v>-0.19712928998669313</v>
      </c>
      <c r="AN3267" s="21">
        <v>0.1251715525046648</v>
      </c>
      <c r="AO3267" s="21">
        <v>-5.2568085781508742</v>
      </c>
      <c r="AP3267" s="21">
        <v>2.6336749890549194</v>
      </c>
      <c r="AQ3267" s="21">
        <v>24.071114108195324</v>
      </c>
      <c r="AR3267" s="21">
        <v>0.62213841366033551</v>
      </c>
      <c r="AS3267" s="21">
        <v>0.42749790142949423</v>
      </c>
      <c r="AT3267" s="21">
        <v>-1.0000000000000004</v>
      </c>
      <c r="AU3267" s="21">
        <v>-1.0000000000000004</v>
      </c>
      <c r="AV3267" s="21">
        <v>-1.655305225856446E-2</v>
      </c>
      <c r="AW3267" s="21">
        <v>39.244237120290663</v>
      </c>
      <c r="AX3267" s="21">
        <v>36.193072094136717</v>
      </c>
      <c r="AY3267" s="21">
        <v>-7.4084627480138193E-2</v>
      </c>
      <c r="AZ3267" s="21">
        <v>-40.765081346395647</v>
      </c>
      <c r="BA3267" s="26">
        <v>1316.5440246381552</v>
      </c>
    </row>
    <row r="3268" spans="1:100" x14ac:dyDescent="0.25">
      <c r="A3268">
        <v>6671</v>
      </c>
      <c r="B3268" t="s">
        <v>3496</v>
      </c>
      <c r="C3268" s="26">
        <v>3</v>
      </c>
      <c r="D3268" s="21">
        <v>4.2565492472227637</v>
      </c>
      <c r="E3268" s="21">
        <v>0</v>
      </c>
      <c r="F3268" s="21">
        <v>-2.8461631607991388E-2</v>
      </c>
      <c r="G3268" s="21">
        <v>-2.8461631607991388E-2</v>
      </c>
      <c r="H3268" s="21">
        <v>0.26434454073134706</v>
      </c>
      <c r="I3268" s="21">
        <v>0</v>
      </c>
      <c r="J3268" s="21">
        <v>15.860672443880826</v>
      </c>
      <c r="K3268" s="21">
        <v>0.26434454073134706</v>
      </c>
      <c r="L3268" s="21">
        <v>-1.000000000000002</v>
      </c>
      <c r="M3268" s="21">
        <v>-1.000000000000002</v>
      </c>
      <c r="N3268" s="21">
        <v>5.2868908146269398</v>
      </c>
      <c r="O3268" s="21">
        <v>20.088760059495591</v>
      </c>
      <c r="P3268" s="21">
        <v>0.74743539708318563</v>
      </c>
      <c r="Q3268" s="21">
        <v>0.10276836452278877</v>
      </c>
      <c r="R3268" s="21">
        <v>2.2371794038466314E-2</v>
      </c>
      <c r="S3268" s="21">
        <v>0.33333333333333415</v>
      </c>
      <c r="T3268" s="21">
        <v>0.11785911815275477</v>
      </c>
      <c r="U3268" s="21">
        <v>9.695060635569322E-2</v>
      </c>
      <c r="V3268" s="21">
        <v>0</v>
      </c>
      <c r="W3268" s="21">
        <v>11.351940684417402</v>
      </c>
      <c r="X3268" s="21">
        <v>0.3591761209969353</v>
      </c>
      <c r="Y3268" s="21">
        <v>-1.000000000000002</v>
      </c>
      <c r="Z3268" s="21">
        <v>-1.000000000000002</v>
      </c>
      <c r="AA3268" s="21">
        <v>1.8171735459326834</v>
      </c>
      <c r="AB3268" s="21">
        <v>-2.5888442456176431E-2</v>
      </c>
      <c r="AC3268" s="21">
        <v>2.6719026270136621E-2</v>
      </c>
      <c r="AD3268" s="21">
        <v>-0.19197336246442348</v>
      </c>
      <c r="AE3268" s="21">
        <v>-9.5571389325231717</v>
      </c>
      <c r="AF3268" s="21">
        <v>-1.000000000000002</v>
      </c>
      <c r="AG3268" s="21">
        <v>-1.000000000000002</v>
      </c>
      <c r="AH3268" s="21">
        <v>-1.000000000000002</v>
      </c>
      <c r="AI3268" s="21">
        <v>0</v>
      </c>
      <c r="AJ3268" s="21">
        <v>0</v>
      </c>
      <c r="AK3268" s="21">
        <v>0.64224209456413039</v>
      </c>
      <c r="AL3268" s="21">
        <v>0.11370314451792173</v>
      </c>
      <c r="AM3268" s="21">
        <v>-0.16012571178998009</v>
      </c>
      <c r="AN3268" s="21">
        <v>-0.23168918444461423</v>
      </c>
      <c r="AO3268" s="21">
        <v>-0.79193232192885021</v>
      </c>
      <c r="AP3268" s="21">
        <v>-5.2237138885257455</v>
      </c>
      <c r="AQ3268" s="21">
        <v>27.212613128298209</v>
      </c>
      <c r="AR3268" s="21">
        <v>0.54814305784178197</v>
      </c>
      <c r="AS3268" s="21">
        <v>0.62352066172828269</v>
      </c>
      <c r="AT3268" s="21">
        <v>-1.000000000000002</v>
      </c>
      <c r="AU3268" s="21">
        <v>-1.000000000000002</v>
      </c>
      <c r="AV3268" s="21">
        <v>-6.0898375695250754E-3</v>
      </c>
      <c r="AW3268" s="21">
        <v>16.682219716902569</v>
      </c>
      <c r="AX3268" s="21">
        <v>16.682219716902569</v>
      </c>
      <c r="AY3268" s="21">
        <v>0.19582432938733729</v>
      </c>
      <c r="AZ3268" s="21">
        <v>-13.603759164748228</v>
      </c>
      <c r="BA3268" s="26">
        <v>1350.9342610905253</v>
      </c>
    </row>
    <row r="3269" spans="1:100" x14ac:dyDescent="0.25">
      <c r="A3269">
        <v>6672</v>
      </c>
      <c r="B3269" t="s">
        <v>3497</v>
      </c>
      <c r="C3269" s="26">
        <v>3</v>
      </c>
      <c r="D3269" s="21">
        <v>4.5092367854928312</v>
      </c>
      <c r="E3269" s="21">
        <v>0</v>
      </c>
      <c r="F3269" s="21">
        <v>-3.7992283464359899E-2</v>
      </c>
      <c r="G3269" s="21">
        <v>-3.7992283464359899E-2</v>
      </c>
      <c r="H3269" s="21">
        <v>0.2801397278728387</v>
      </c>
      <c r="I3269" s="21">
        <v>0</v>
      </c>
      <c r="J3269" s="21">
        <v>16.808383672370315</v>
      </c>
      <c r="K3269" s="21">
        <v>0.2801397278728387</v>
      </c>
      <c r="L3269" s="21">
        <v>-1</v>
      </c>
      <c r="M3269" s="21">
        <v>-1</v>
      </c>
      <c r="N3269" s="21">
        <v>5.6027945574567743</v>
      </c>
      <c r="O3269" s="21">
        <v>21.279628174398781</v>
      </c>
      <c r="P3269" s="21">
        <v>-0.12198238627105393</v>
      </c>
      <c r="Q3269" s="21">
        <v>-5.7188683114214475E-2</v>
      </c>
      <c r="R3269" s="21">
        <v>-3.0038096039550374E-2</v>
      </c>
      <c r="S3269" s="21">
        <v>0.33333333333333315</v>
      </c>
      <c r="T3269" s="21">
        <v>0.31612055536913103</v>
      </c>
      <c r="U3269" s="21">
        <v>0.36165689744676149</v>
      </c>
      <c r="V3269" s="21">
        <v>0</v>
      </c>
      <c r="W3269" s="21">
        <v>29.238842331055483</v>
      </c>
      <c r="X3269" s="21">
        <v>1.7987289726524702</v>
      </c>
      <c r="Y3269" s="21">
        <v>-1</v>
      </c>
      <c r="Z3269" s="21">
        <v>-1</v>
      </c>
      <c r="AA3269" s="21">
        <v>94.504966625470985</v>
      </c>
      <c r="AB3269" s="21">
        <v>0.34439484427224476</v>
      </c>
      <c r="AC3269" s="21">
        <v>0.66509683183577561</v>
      </c>
      <c r="AD3269" s="21">
        <v>0.29643157170108164</v>
      </c>
      <c r="AE3269" s="21">
        <v>65.296162390455123</v>
      </c>
      <c r="AF3269" s="21">
        <v>-1</v>
      </c>
      <c r="AG3269" s="21">
        <v>-1</v>
      </c>
      <c r="AH3269" s="21">
        <v>-1</v>
      </c>
      <c r="AI3269" s="21">
        <v>0</v>
      </c>
      <c r="AJ3269" s="21">
        <v>0</v>
      </c>
      <c r="AK3269" s="21">
        <v>0.22163573879636655</v>
      </c>
      <c r="AL3269" s="21">
        <v>0.2782369051980782</v>
      </c>
      <c r="AM3269" s="21">
        <v>-0.10888933315038944</v>
      </c>
      <c r="AN3269" s="21">
        <v>-0.19185703827708395</v>
      </c>
      <c r="AO3269" s="21">
        <v>-1.614054634777903</v>
      </c>
      <c r="AP3269" s="21">
        <v>-3.4052414309367078</v>
      </c>
      <c r="AQ3269" s="21">
        <v>46.047226003425827</v>
      </c>
      <c r="AR3269" s="21">
        <v>1.0111107861492259</v>
      </c>
      <c r="AS3269" s="21">
        <v>2.0788687005253079</v>
      </c>
      <c r="AT3269" s="21">
        <v>-1</v>
      </c>
      <c r="AU3269" s="21">
        <v>-1</v>
      </c>
      <c r="AV3269" s="21">
        <v>-6.8030379503910277E-2</v>
      </c>
      <c r="AW3269" s="21">
        <v>112.37935336893312</v>
      </c>
      <c r="AX3269" s="21">
        <v>112.37935336893312</v>
      </c>
      <c r="AY3269" s="21">
        <v>0.47922003431369448</v>
      </c>
      <c r="AZ3269" s="21">
        <v>89.235083301699177</v>
      </c>
      <c r="BA3269" s="26">
        <v>1526.5721010552807</v>
      </c>
    </row>
    <row r="3270" spans="1:100" x14ac:dyDescent="0.25">
      <c r="A3270">
        <v>6673</v>
      </c>
      <c r="B3270" t="s">
        <v>3498</v>
      </c>
      <c r="C3270" s="26">
        <v>1</v>
      </c>
      <c r="D3270" s="21">
        <v>3.6780808625294901</v>
      </c>
      <c r="E3270" s="21">
        <v>2.1757476414710399E-2</v>
      </c>
      <c r="F3270" s="21">
        <v>5.7515663270048999E-2</v>
      </c>
      <c r="G3270" s="21">
        <v>6.3638324821297304E-2</v>
      </c>
      <c r="H3270" s="21">
        <v>4.4731895715573101E-2</v>
      </c>
      <c r="I3270" s="21">
        <v>0</v>
      </c>
      <c r="J3270" s="21">
        <v>2.6839137429343798</v>
      </c>
      <c r="K3270" s="21">
        <v>4.4731895715573101E-2</v>
      </c>
      <c r="L3270" s="21">
        <v>-1</v>
      </c>
      <c r="M3270" s="21">
        <v>-1</v>
      </c>
      <c r="N3270" s="21">
        <v>0.894637914311463</v>
      </c>
      <c r="O3270" s="21">
        <v>6.42563293028517</v>
      </c>
      <c r="P3270" s="21">
        <v>8.4867148022695807E-2</v>
      </c>
      <c r="Q3270" s="21">
        <v>0.153507344323627</v>
      </c>
      <c r="R3270" s="21">
        <v>5.0277871893111802E-2</v>
      </c>
      <c r="S3270" s="21">
        <v>0.32916601326620298</v>
      </c>
      <c r="T3270" s="21">
        <v>0.23975694309620599</v>
      </c>
      <c r="U3270" s="21">
        <v>4.00147922229208E-2</v>
      </c>
      <c r="V3270" s="21">
        <v>-3.2092616958779002E-3</v>
      </c>
      <c r="W3270" s="21">
        <v>22.4398636469551</v>
      </c>
      <c r="X3270" s="21">
        <v>0.57887640222380699</v>
      </c>
      <c r="Y3270" s="21">
        <v>-1</v>
      </c>
      <c r="Z3270" s="21">
        <v>-1</v>
      </c>
      <c r="AA3270" s="21">
        <v>33.0321732872819</v>
      </c>
      <c r="AB3270" s="21">
        <v>0.100272451404467</v>
      </c>
      <c r="AC3270" s="21">
        <v>4.1627991656747201E-2</v>
      </c>
      <c r="AD3270" s="21">
        <v>6.8940192307458195E-2</v>
      </c>
      <c r="AE3270" s="21">
        <v>10.542031768433599</v>
      </c>
      <c r="AF3270" s="21">
        <v>-1</v>
      </c>
      <c r="AG3270" s="21">
        <v>-1</v>
      </c>
      <c r="AH3270" s="21">
        <v>-1</v>
      </c>
      <c r="AI3270" s="21">
        <v>-6.4806894010443399E-4</v>
      </c>
      <c r="AJ3270" s="21">
        <v>-3.2092616958779002E-3</v>
      </c>
      <c r="AK3270" s="21">
        <v>0.108545496552842</v>
      </c>
      <c r="AL3270" s="21">
        <v>6.3541779719447203E-2</v>
      </c>
      <c r="AM3270" s="21">
        <v>0.14516971361987499</v>
      </c>
      <c r="AN3270" s="21">
        <v>6.2411759814733403E-2</v>
      </c>
      <c r="AO3270" s="21">
        <v>4.1719703232610899</v>
      </c>
      <c r="AP3270" s="21">
        <v>1.87800289396557</v>
      </c>
      <c r="AQ3270" s="21">
        <v>25.123777389889501</v>
      </c>
      <c r="AR3270" s="21">
        <v>0.60572848688945202</v>
      </c>
      <c r="AS3270" s="21">
        <v>0.62360829793938</v>
      </c>
      <c r="AT3270" s="21">
        <v>-1</v>
      </c>
      <c r="AU3270" s="21">
        <v>-1</v>
      </c>
      <c r="AV3270" s="21">
        <v>0.113916196714409</v>
      </c>
      <c r="AW3270" s="21">
        <v>41.335809111532598</v>
      </c>
      <c r="AX3270" s="21">
        <v>41.001921563142801</v>
      </c>
      <c r="AY3270" s="21">
        <v>9.6368259759583505E-2</v>
      </c>
      <c r="AZ3270" s="21">
        <v>-14.145392237927799</v>
      </c>
      <c r="BA3270" s="26">
        <v>1350</v>
      </c>
    </row>
    <row r="3271" spans="1:100" x14ac:dyDescent="0.25">
      <c r="A3271">
        <v>6674</v>
      </c>
      <c r="B3271" t="s">
        <v>3499</v>
      </c>
      <c r="C3271" s="26">
        <v>1</v>
      </c>
      <c r="D3271" s="21">
        <v>3.6780808625294901</v>
      </c>
      <c r="E3271" s="21">
        <v>2.1757476414710399E-2</v>
      </c>
      <c r="F3271" s="21">
        <v>5.7515663270048999E-2</v>
      </c>
      <c r="G3271" s="21">
        <v>6.3638324821297304E-2</v>
      </c>
      <c r="H3271" s="21">
        <v>4.4731895715573101E-2</v>
      </c>
      <c r="I3271" s="21">
        <v>0</v>
      </c>
      <c r="J3271" s="21">
        <v>2.6839137429343798</v>
      </c>
      <c r="K3271" s="21">
        <v>4.4731895715573101E-2</v>
      </c>
      <c r="L3271" s="21">
        <v>-1</v>
      </c>
      <c r="M3271" s="21">
        <v>-1</v>
      </c>
      <c r="N3271" s="21">
        <v>0.894637914311463</v>
      </c>
      <c r="O3271" s="21">
        <v>6.42563293028517</v>
      </c>
      <c r="P3271" s="21">
        <v>8.4867148022695807E-2</v>
      </c>
      <c r="Q3271" s="21">
        <v>0.153507344323627</v>
      </c>
      <c r="R3271" s="21">
        <v>5.0277871893111802E-2</v>
      </c>
      <c r="S3271" s="21">
        <v>0.32916601326620298</v>
      </c>
      <c r="T3271" s="21">
        <v>0.23975694309620599</v>
      </c>
      <c r="U3271" s="21">
        <v>4.00147922229208E-2</v>
      </c>
      <c r="V3271" s="21">
        <v>-3.2092616958779002E-3</v>
      </c>
      <c r="W3271" s="21">
        <v>22.4398636469551</v>
      </c>
      <c r="X3271" s="21">
        <v>0.57887640222380699</v>
      </c>
      <c r="Y3271" s="21">
        <v>-1</v>
      </c>
      <c r="Z3271" s="21">
        <v>-1</v>
      </c>
      <c r="AA3271" s="21">
        <v>33.0321732872819</v>
      </c>
      <c r="AB3271" s="21">
        <v>0.100272451404467</v>
      </c>
      <c r="AC3271" s="21">
        <v>4.1627991656747201E-2</v>
      </c>
      <c r="AD3271" s="21">
        <v>6.8940192307458195E-2</v>
      </c>
      <c r="AE3271" s="21">
        <v>10.542031768433599</v>
      </c>
      <c r="AF3271" s="21">
        <v>-1</v>
      </c>
      <c r="AG3271" s="21">
        <v>-1</v>
      </c>
      <c r="AH3271" s="21">
        <v>-1</v>
      </c>
      <c r="AI3271" s="21">
        <v>-6.4806894010443399E-4</v>
      </c>
      <c r="AJ3271" s="21">
        <v>-3.2092616958779002E-3</v>
      </c>
      <c r="AK3271" s="21">
        <v>0.108545496552842</v>
      </c>
      <c r="AL3271" s="21">
        <v>6.3541779719447203E-2</v>
      </c>
      <c r="AM3271" s="21">
        <v>0.14516971361987499</v>
      </c>
      <c r="AN3271" s="21">
        <v>6.2411759814733403E-2</v>
      </c>
      <c r="AO3271" s="21">
        <v>4.1719703232610899</v>
      </c>
      <c r="AP3271" s="21">
        <v>1.87800289396557</v>
      </c>
      <c r="AQ3271" s="21">
        <v>25.123777389889501</v>
      </c>
      <c r="AR3271" s="21">
        <v>0.60572848688945202</v>
      </c>
      <c r="AS3271" s="21">
        <v>0.62360829793938</v>
      </c>
      <c r="AT3271" s="21">
        <v>-1</v>
      </c>
      <c r="AU3271" s="21">
        <v>-1</v>
      </c>
      <c r="AV3271" s="21">
        <v>0.113916196714409</v>
      </c>
      <c r="AW3271" s="21">
        <v>41.335809111532598</v>
      </c>
      <c r="AX3271" s="21">
        <v>41.001921563142801</v>
      </c>
      <c r="AY3271" s="21">
        <v>9.6368259759583505E-2</v>
      </c>
      <c r="AZ3271" s="21">
        <v>-14.145392237927799</v>
      </c>
      <c r="BA3271" s="26">
        <v>1350</v>
      </c>
    </row>
    <row r="3272" spans="1:100" x14ac:dyDescent="0.25">
      <c r="A3272">
        <v>6675</v>
      </c>
      <c r="B3272" t="s">
        <v>3500</v>
      </c>
      <c r="C3272" s="26">
        <v>3</v>
      </c>
      <c r="D3272" s="21">
        <v>5.1815521851258168</v>
      </c>
      <c r="E3272" s="21">
        <v>2.4905719111077709E-2</v>
      </c>
      <c r="F3272" s="21">
        <v>-0.7357427201469473</v>
      </c>
      <c r="G3272" s="21">
        <v>-0.72925242453403794</v>
      </c>
      <c r="H3272" s="21">
        <v>-4.9357728178984706E-2</v>
      </c>
      <c r="I3272" s="21">
        <v>0</v>
      </c>
      <c r="J3272" s="21">
        <v>-2.9614636907390817</v>
      </c>
      <c r="K3272" s="21">
        <v>-4.9357728178984706E-2</v>
      </c>
      <c r="L3272" s="21">
        <v>-0.99999999999999978</v>
      </c>
      <c r="M3272" s="21">
        <v>-0.99999999999999978</v>
      </c>
      <c r="N3272" s="21">
        <v>-0.98715456357969356</v>
      </c>
      <c r="O3272" s="21">
        <v>1.490836069852695</v>
      </c>
      <c r="P3272" s="21">
        <v>1.3494351328456944</v>
      </c>
      <c r="Q3272" s="21">
        <v>-4.1843162516628105</v>
      </c>
      <c r="R3272" s="21">
        <v>-1.3299564785997207</v>
      </c>
      <c r="S3272" s="21">
        <v>0.33333333333333348</v>
      </c>
      <c r="T3272" s="21">
        <v>0.26596253642114492</v>
      </c>
      <c r="U3272" s="21">
        <v>0.34507453652108711</v>
      </c>
      <c r="V3272" s="21">
        <v>0</v>
      </c>
      <c r="W3272" s="21">
        <v>39.749125378181986</v>
      </c>
      <c r="X3272" s="21">
        <v>1.9287463492652797</v>
      </c>
      <c r="Y3272" s="21">
        <v>-0.99999999999999978</v>
      </c>
      <c r="Z3272" s="21">
        <v>-0.99999999999999978</v>
      </c>
      <c r="AA3272" s="21">
        <v>58.532330157708145</v>
      </c>
      <c r="AB3272" s="21">
        <v>7.2351838582623756E-2</v>
      </c>
      <c r="AC3272" s="21">
        <v>6.1835447764670197E-2</v>
      </c>
      <c r="AD3272" s="21">
        <v>0.26807593881522362</v>
      </c>
      <c r="AE3272" s="21">
        <v>20.113161258125871</v>
      </c>
      <c r="AF3272" s="21">
        <v>-0.99999999999999978</v>
      </c>
      <c r="AG3272" s="21">
        <v>-0.99999999999999978</v>
      </c>
      <c r="AH3272" s="21">
        <v>-0.99999999999999978</v>
      </c>
      <c r="AI3272" s="21">
        <v>0</v>
      </c>
      <c r="AJ3272" s="21">
        <v>0</v>
      </c>
      <c r="AK3272" s="21">
        <v>8.2125447652478034E-2</v>
      </c>
      <c r="AL3272" s="21">
        <v>0.18848536836249041</v>
      </c>
      <c r="AM3272" s="21">
        <v>0.15067771122475832</v>
      </c>
      <c r="AN3272" s="21">
        <v>0.20360401969873146</v>
      </c>
      <c r="AO3272" s="21">
        <v>4.1775700188813474</v>
      </c>
      <c r="AP3272" s="21">
        <v>6.03252733428074</v>
      </c>
      <c r="AQ3272" s="21">
        <v>36.787661687442927</v>
      </c>
      <c r="AR3272" s="21">
        <v>0.94437040627556534</v>
      </c>
      <c r="AS3272" s="21">
        <v>1.8793886210862951</v>
      </c>
      <c r="AT3272" s="21">
        <v>-0.99999999999999978</v>
      </c>
      <c r="AU3272" s="21">
        <v>-0.99999999999999978</v>
      </c>
      <c r="AV3272" s="21">
        <v>-2.0592089031337584</v>
      </c>
      <c r="AW3272" s="21">
        <v>66.055693561841593</v>
      </c>
      <c r="AX3272" s="21">
        <v>66.055693561841593</v>
      </c>
      <c r="AY3272" s="21">
        <v>1.0922704274366262E-2</v>
      </c>
      <c r="AZ3272" s="21">
        <v>-13.141848746087616</v>
      </c>
      <c r="BA3272" s="26">
        <v>1408.2043151927171</v>
      </c>
      <c r="CU3272" t="e">
        <v>#N/A</v>
      </c>
      <c r="CV3272" t="e">
        <v>#N/A</v>
      </c>
    </row>
    <row r="3273" spans="1:100" x14ac:dyDescent="0.25">
      <c r="A3273">
        <v>6676</v>
      </c>
      <c r="B3273" t="s">
        <v>3501</v>
      </c>
      <c r="C3273" s="26">
        <v>3</v>
      </c>
      <c r="D3273" s="21">
        <v>0.53895145951453893</v>
      </c>
      <c r="E3273" s="21">
        <v>5.518165563291301E-2</v>
      </c>
      <c r="F3273" s="21">
        <v>-0.36687009452835317</v>
      </c>
      <c r="G3273" s="21">
        <v>-0.351438196680396</v>
      </c>
      <c r="H3273" s="21">
        <v>6.9046254534117835E-2</v>
      </c>
      <c r="I3273" s="21">
        <v>0</v>
      </c>
      <c r="J3273" s="21">
        <v>4.1427752720470696</v>
      </c>
      <c r="K3273" s="21">
        <v>6.9046254534117835E-2</v>
      </c>
      <c r="L3273" s="21">
        <v>-0.99999999999999911</v>
      </c>
      <c r="M3273" s="21">
        <v>-0.99999999999999911</v>
      </c>
      <c r="N3273" s="21">
        <v>1.3809250906823567</v>
      </c>
      <c r="O3273" s="21">
        <v>4.3302885348812152</v>
      </c>
      <c r="P3273" s="21">
        <v>2.153674047632629E-2</v>
      </c>
      <c r="Q3273" s="21">
        <v>-2.2226815006803644</v>
      </c>
      <c r="R3273" s="21">
        <v>-0.71809578667497376</v>
      </c>
      <c r="S3273" s="21">
        <v>0.24030411121645237</v>
      </c>
      <c r="T3273" s="21">
        <v>9.9918334881258342E-2</v>
      </c>
      <c r="U3273" s="21">
        <v>2.8042573791821745E-3</v>
      </c>
      <c r="V3273" s="21">
        <v>0</v>
      </c>
      <c r="W3273" s="21">
        <v>10.959217957711003</v>
      </c>
      <c r="X3273" s="21">
        <v>2.5968547461331006E-2</v>
      </c>
      <c r="Y3273" s="21">
        <v>-0.99999999999999911</v>
      </c>
      <c r="Z3273" s="21">
        <v>-0.99999999999999911</v>
      </c>
      <c r="AA3273" s="21">
        <v>4.4956609850516012</v>
      </c>
      <c r="AB3273" s="21">
        <v>-0.10965698747214489</v>
      </c>
      <c r="AC3273" s="21">
        <v>-8.723433631773167E-2</v>
      </c>
      <c r="AD3273" s="21">
        <v>8.1982100070188163E-2</v>
      </c>
      <c r="AE3273" s="21">
        <v>-5.7454611859844231</v>
      </c>
      <c r="AF3273" s="21">
        <v>-0.99999999999999911</v>
      </c>
      <c r="AG3273" s="21">
        <v>-0.99999999999999911</v>
      </c>
      <c r="AH3273" s="21">
        <v>-0.99999999999999911</v>
      </c>
      <c r="AI3273" s="21">
        <v>0</v>
      </c>
      <c r="AJ3273" s="21">
        <v>0</v>
      </c>
      <c r="AK3273" s="21">
        <v>-2.4140644457272452E-2</v>
      </c>
      <c r="AL3273" s="21">
        <v>0.20825491406051566</v>
      </c>
      <c r="AM3273" s="21">
        <v>9.3115884312208907E-2</v>
      </c>
      <c r="AN3273" s="21">
        <v>0.44225291826243629</v>
      </c>
      <c r="AO3273" s="21">
        <v>2.2071938855188598</v>
      </c>
      <c r="AP3273" s="21">
        <v>12.097597526863487</v>
      </c>
      <c r="AQ3273" s="21">
        <v>15.101993229758071</v>
      </c>
      <c r="AR3273" s="21">
        <v>0.34302670347689274</v>
      </c>
      <c r="AS3273" s="21">
        <v>9.5014801995448844E-2</v>
      </c>
      <c r="AT3273" s="21">
        <v>-0.99999999999999911</v>
      </c>
      <c r="AU3273" s="21">
        <v>-0.99999999999999911</v>
      </c>
      <c r="AV3273" s="21">
        <v>-1.0695339833553696</v>
      </c>
      <c r="AW3273" s="21">
        <v>20.923547046796305</v>
      </c>
      <c r="AX3273" s="21">
        <v>20.923547046796305</v>
      </c>
      <c r="AY3273" s="21">
        <v>7.5924329228689691E-2</v>
      </c>
      <c r="AZ3273" s="21">
        <v>-31.144899405006299</v>
      </c>
      <c r="BA3273" s="26">
        <v>1311.596850944823</v>
      </c>
      <c r="CU3273" t="e">
        <v>#N/A</v>
      </c>
      <c r="CV3273" t="e">
        <v>#N/A</v>
      </c>
    </row>
    <row r="3274" spans="1:100" x14ac:dyDescent="0.25">
      <c r="A3274">
        <v>6677</v>
      </c>
      <c r="B3274" t="s">
        <v>3502</v>
      </c>
      <c r="C3274" s="26">
        <v>3</v>
      </c>
      <c r="D3274" s="21">
        <v>2.0647862958100376</v>
      </c>
      <c r="E3274" s="21">
        <v>1.4529014325341243E-2</v>
      </c>
      <c r="F3274" s="21">
        <v>-0.51788252338785223</v>
      </c>
      <c r="G3274" s="21">
        <v>-0.51788252338785223</v>
      </c>
      <c r="H3274" s="21">
        <v>6.8394201194692562E-3</v>
      </c>
      <c r="I3274" s="21">
        <v>0</v>
      </c>
      <c r="J3274" s="21">
        <v>0.410365207168156</v>
      </c>
      <c r="K3274" s="21">
        <v>6.8394201194692562E-3</v>
      </c>
      <c r="L3274" s="21">
        <v>-1.0000000000000004</v>
      </c>
      <c r="M3274" s="21">
        <v>-1.0000000000000004</v>
      </c>
      <c r="N3274" s="21">
        <v>0.13678840238938536</v>
      </c>
      <c r="O3274" s="21">
        <v>1.9572689795903364</v>
      </c>
      <c r="P3274" s="21">
        <v>5.0292552515700362E-2</v>
      </c>
      <c r="Q3274" s="21">
        <v>-1.8064479801641666</v>
      </c>
      <c r="R3274" s="21">
        <v>-0.56834457098408253</v>
      </c>
      <c r="S3274" s="21">
        <v>0.33333333333333348</v>
      </c>
      <c r="T3274" s="21">
        <v>0.11498994031328277</v>
      </c>
      <c r="U3274" s="21">
        <v>0.19705102316051756</v>
      </c>
      <c r="V3274" s="21">
        <v>1.3891540162098729E-3</v>
      </c>
      <c r="W3274" s="21">
        <v>25.596961228154967</v>
      </c>
      <c r="X3274" s="21">
        <v>1.0196794772464253</v>
      </c>
      <c r="Y3274" s="21">
        <v>-1.0000000000000004</v>
      </c>
      <c r="Z3274" s="21">
        <v>-1.0000000000000004</v>
      </c>
      <c r="AA3274" s="21">
        <v>30.966853683328903</v>
      </c>
      <c r="AB3274" s="21">
        <v>1.619226627716492E-2</v>
      </c>
      <c r="AC3274" s="21">
        <v>5.4216069915876589E-2</v>
      </c>
      <c r="AD3274" s="21">
        <v>4.8356404330119028E-2</v>
      </c>
      <c r="AE3274" s="21">
        <v>5.9382370261580215</v>
      </c>
      <c r="AF3274" s="21">
        <v>-1.0000000000000004</v>
      </c>
      <c r="AG3274" s="21">
        <v>-1.0000000000000004</v>
      </c>
      <c r="AH3274" s="21">
        <v>-1.0000000000000004</v>
      </c>
      <c r="AI3274" s="21">
        <v>0</v>
      </c>
      <c r="AJ3274" s="21">
        <v>1.3891540162098729E-3</v>
      </c>
      <c r="AK3274" s="21">
        <v>0.27673874739979021</v>
      </c>
      <c r="AL3274" s="21">
        <v>-0.11631879603228285</v>
      </c>
      <c r="AM3274" s="21">
        <v>-5.3469317071638101E-2</v>
      </c>
      <c r="AN3274" s="21">
        <v>0.2810022890559154</v>
      </c>
      <c r="AO3274" s="21">
        <v>4.6960810207998888E-2</v>
      </c>
      <c r="AP3274" s="21">
        <v>6.4434632462364707</v>
      </c>
      <c r="AQ3274" s="21">
        <v>26.007326435323133</v>
      </c>
      <c r="AR3274" s="21">
        <v>0.64676345082334374</v>
      </c>
      <c r="AS3274" s="21">
        <v>1.0265188973658945</v>
      </c>
      <c r="AT3274" s="21">
        <v>-1.0000000000000004</v>
      </c>
      <c r="AU3274" s="21">
        <v>-1.0000000000000004</v>
      </c>
      <c r="AV3274" s="21">
        <v>-1.0862270943719345</v>
      </c>
      <c r="AW3274" s="21">
        <v>39.367585909155729</v>
      </c>
      <c r="AX3274" s="21">
        <v>39.506501310776713</v>
      </c>
      <c r="AY3274" s="21">
        <v>-0.2743728815070422</v>
      </c>
      <c r="AZ3274" s="21">
        <v>-33.25481127645957</v>
      </c>
      <c r="BA3274" s="26">
        <v>1327.6806820534639</v>
      </c>
    </row>
    <row r="3275" spans="1:100" x14ac:dyDescent="0.25">
      <c r="A3275">
        <v>6678</v>
      </c>
      <c r="B3275" t="s">
        <v>3503</v>
      </c>
      <c r="C3275" s="26">
        <v>1</v>
      </c>
      <c r="D3275" s="21">
        <v>3.6780808625294901</v>
      </c>
      <c r="E3275" s="21">
        <v>2.1757476414710399E-2</v>
      </c>
      <c r="F3275" s="21">
        <v>5.7515663270048999E-2</v>
      </c>
      <c r="G3275" s="21">
        <v>6.3638324821297304E-2</v>
      </c>
      <c r="H3275" s="21">
        <v>4.4731895715573101E-2</v>
      </c>
      <c r="I3275" s="21">
        <v>0</v>
      </c>
      <c r="J3275" s="21">
        <v>2.6839137429343798</v>
      </c>
      <c r="K3275" s="21">
        <v>4.4731895715573101E-2</v>
      </c>
      <c r="L3275" s="21">
        <v>-1</v>
      </c>
      <c r="M3275" s="21">
        <v>-1</v>
      </c>
      <c r="N3275" s="21">
        <v>0.894637914311463</v>
      </c>
      <c r="O3275" s="21">
        <v>6.42563293028517</v>
      </c>
      <c r="P3275" s="21">
        <v>8.4867148022695807E-2</v>
      </c>
      <c r="Q3275" s="21">
        <v>0.153507344323627</v>
      </c>
      <c r="R3275" s="21">
        <v>5.0277871893111802E-2</v>
      </c>
      <c r="S3275" s="21">
        <v>0.32916601326620298</v>
      </c>
      <c r="T3275" s="21">
        <v>0.23975694309620599</v>
      </c>
      <c r="U3275" s="21">
        <v>4.00147922229208E-2</v>
      </c>
      <c r="V3275" s="21">
        <v>-3.2092616958779002E-3</v>
      </c>
      <c r="W3275" s="21">
        <v>22.4398636469551</v>
      </c>
      <c r="X3275" s="21">
        <v>0.57887640222380699</v>
      </c>
      <c r="Y3275" s="21">
        <v>-1</v>
      </c>
      <c r="Z3275" s="21">
        <v>-1</v>
      </c>
      <c r="AA3275" s="21">
        <v>33.0321732872819</v>
      </c>
      <c r="AB3275" s="21">
        <v>0.100272451404467</v>
      </c>
      <c r="AC3275" s="21">
        <v>4.1627991656747201E-2</v>
      </c>
      <c r="AD3275" s="21">
        <v>6.8940192307458195E-2</v>
      </c>
      <c r="AE3275" s="21">
        <v>10.542031768433599</v>
      </c>
      <c r="AF3275" s="21">
        <v>-1</v>
      </c>
      <c r="AG3275" s="21">
        <v>-1</v>
      </c>
      <c r="AH3275" s="21">
        <v>-1</v>
      </c>
      <c r="AI3275" s="21">
        <v>-6.4806894010443399E-4</v>
      </c>
      <c r="AJ3275" s="21">
        <v>-3.2092616958779002E-3</v>
      </c>
      <c r="AK3275" s="21">
        <v>0.108545496552842</v>
      </c>
      <c r="AL3275" s="21">
        <v>6.3541779719447203E-2</v>
      </c>
      <c r="AM3275" s="21">
        <v>0.14516971361987499</v>
      </c>
      <c r="AN3275" s="21">
        <v>6.2411759814733403E-2</v>
      </c>
      <c r="AO3275" s="21">
        <v>4.1719703232610899</v>
      </c>
      <c r="AP3275" s="21">
        <v>1.87800289396557</v>
      </c>
      <c r="AQ3275" s="21">
        <v>25.123777389889501</v>
      </c>
      <c r="AR3275" s="21">
        <v>0.60572848688945202</v>
      </c>
      <c r="AS3275" s="21">
        <v>0.62360829793938</v>
      </c>
      <c r="AT3275" s="21">
        <v>-1</v>
      </c>
      <c r="AU3275" s="21">
        <v>-1</v>
      </c>
      <c r="AV3275" s="21">
        <v>0.113916196714409</v>
      </c>
      <c r="AW3275" s="21">
        <v>41.335809111532598</v>
      </c>
      <c r="AX3275" s="21">
        <v>41.001921563142801</v>
      </c>
      <c r="AY3275" s="21">
        <v>9.6368259759583505E-2</v>
      </c>
      <c r="AZ3275" s="21">
        <v>-14.145392237927799</v>
      </c>
      <c r="BA3275" s="26">
        <v>1350</v>
      </c>
    </row>
    <row r="3276" spans="1:100" x14ac:dyDescent="0.25">
      <c r="A3276">
        <v>6679</v>
      </c>
      <c r="B3276" t="s">
        <v>3504</v>
      </c>
      <c r="C3276" s="26">
        <v>1</v>
      </c>
      <c r="D3276" s="21">
        <v>3.6780808625294901</v>
      </c>
      <c r="E3276" s="21">
        <v>2.1757476414710399E-2</v>
      </c>
      <c r="F3276" s="21">
        <v>5.7515663270048999E-2</v>
      </c>
      <c r="G3276" s="21">
        <v>6.3638324821297304E-2</v>
      </c>
      <c r="H3276" s="21">
        <v>4.4731895715573101E-2</v>
      </c>
      <c r="I3276" s="21">
        <v>0</v>
      </c>
      <c r="J3276" s="21">
        <v>2.6839137429343798</v>
      </c>
      <c r="K3276" s="21">
        <v>4.4731895715573101E-2</v>
      </c>
      <c r="L3276" s="21">
        <v>-1</v>
      </c>
      <c r="M3276" s="21">
        <v>-1</v>
      </c>
      <c r="N3276" s="21">
        <v>0.894637914311463</v>
      </c>
      <c r="O3276" s="21">
        <v>6.42563293028517</v>
      </c>
      <c r="P3276" s="21">
        <v>8.4867148022695807E-2</v>
      </c>
      <c r="Q3276" s="21">
        <v>0.153507344323627</v>
      </c>
      <c r="R3276" s="21">
        <v>5.0277871893111802E-2</v>
      </c>
      <c r="S3276" s="21">
        <v>0.32916601326620298</v>
      </c>
      <c r="T3276" s="21">
        <v>0.23975694309620599</v>
      </c>
      <c r="U3276" s="21">
        <v>4.00147922229208E-2</v>
      </c>
      <c r="V3276" s="21">
        <v>-3.2092616958779002E-3</v>
      </c>
      <c r="W3276" s="21">
        <v>22.4398636469551</v>
      </c>
      <c r="X3276" s="21">
        <v>0.57887640222380699</v>
      </c>
      <c r="Y3276" s="21">
        <v>-1</v>
      </c>
      <c r="Z3276" s="21">
        <v>-1</v>
      </c>
      <c r="AA3276" s="21">
        <v>33.0321732872819</v>
      </c>
      <c r="AB3276" s="21">
        <v>0.100272451404467</v>
      </c>
      <c r="AC3276" s="21">
        <v>4.1627991656747201E-2</v>
      </c>
      <c r="AD3276" s="21">
        <v>6.8940192307458195E-2</v>
      </c>
      <c r="AE3276" s="21">
        <v>10.542031768433599</v>
      </c>
      <c r="AF3276" s="21">
        <v>-1</v>
      </c>
      <c r="AG3276" s="21">
        <v>-1</v>
      </c>
      <c r="AH3276" s="21">
        <v>-1</v>
      </c>
      <c r="AI3276" s="21">
        <v>-6.4806894010443399E-4</v>
      </c>
      <c r="AJ3276" s="21">
        <v>-3.2092616958779002E-3</v>
      </c>
      <c r="AK3276" s="21">
        <v>0.108545496552842</v>
      </c>
      <c r="AL3276" s="21">
        <v>6.3541779719447203E-2</v>
      </c>
      <c r="AM3276" s="21">
        <v>0.14516971361987499</v>
      </c>
      <c r="AN3276" s="21">
        <v>6.2411759814733403E-2</v>
      </c>
      <c r="AO3276" s="21">
        <v>4.1719703232610899</v>
      </c>
      <c r="AP3276" s="21">
        <v>1.87800289396557</v>
      </c>
      <c r="AQ3276" s="21">
        <v>25.123777389889501</v>
      </c>
      <c r="AR3276" s="21">
        <v>0.60572848688945202</v>
      </c>
      <c r="AS3276" s="21">
        <v>0.62360829793938</v>
      </c>
      <c r="AT3276" s="21">
        <v>-1</v>
      </c>
      <c r="AU3276" s="21">
        <v>-1</v>
      </c>
      <c r="AV3276" s="21">
        <v>0.113916196714409</v>
      </c>
      <c r="AW3276" s="21">
        <v>41.335809111532598</v>
      </c>
      <c r="AX3276" s="21">
        <v>41.001921563142801</v>
      </c>
      <c r="AY3276" s="21">
        <v>9.6368259759583505E-2</v>
      </c>
      <c r="AZ3276" s="21">
        <v>-14.145392237927799</v>
      </c>
      <c r="BA3276" s="26">
        <v>1350</v>
      </c>
    </row>
    <row r="3277" spans="1:100" x14ac:dyDescent="0.25">
      <c r="A3277">
        <v>6680</v>
      </c>
      <c r="B3277" t="s">
        <v>3505</v>
      </c>
      <c r="C3277" s="26">
        <v>1</v>
      </c>
      <c r="D3277" s="21">
        <v>3.6780808625294901</v>
      </c>
      <c r="E3277" s="21">
        <v>2.1757476414710399E-2</v>
      </c>
      <c r="F3277" s="21">
        <v>5.7515663270048999E-2</v>
      </c>
      <c r="G3277" s="21">
        <v>6.3638324821297304E-2</v>
      </c>
      <c r="H3277" s="21">
        <v>4.4731895715573101E-2</v>
      </c>
      <c r="I3277" s="21">
        <v>0</v>
      </c>
      <c r="J3277" s="21">
        <v>2.6839137429343798</v>
      </c>
      <c r="K3277" s="21">
        <v>4.4731895715573101E-2</v>
      </c>
      <c r="L3277" s="21">
        <v>-1</v>
      </c>
      <c r="M3277" s="21">
        <v>-1</v>
      </c>
      <c r="N3277" s="21">
        <v>0.894637914311463</v>
      </c>
      <c r="O3277" s="21">
        <v>6.42563293028517</v>
      </c>
      <c r="P3277" s="21">
        <v>8.4867148022695807E-2</v>
      </c>
      <c r="Q3277" s="21">
        <v>0.153507344323627</v>
      </c>
      <c r="R3277" s="21">
        <v>5.0277871893111802E-2</v>
      </c>
      <c r="S3277" s="21">
        <v>0.32916601326620298</v>
      </c>
      <c r="T3277" s="21">
        <v>0.23975694309620599</v>
      </c>
      <c r="U3277" s="21">
        <v>4.00147922229208E-2</v>
      </c>
      <c r="V3277" s="21">
        <v>-3.2092616958779002E-3</v>
      </c>
      <c r="W3277" s="21">
        <v>22.4398636469551</v>
      </c>
      <c r="X3277" s="21">
        <v>0.57887640222380699</v>
      </c>
      <c r="Y3277" s="21">
        <v>-1</v>
      </c>
      <c r="Z3277" s="21">
        <v>-1</v>
      </c>
      <c r="AA3277" s="21">
        <v>33.0321732872819</v>
      </c>
      <c r="AB3277" s="21">
        <v>0.100272451404467</v>
      </c>
      <c r="AC3277" s="21">
        <v>4.1627991656747201E-2</v>
      </c>
      <c r="AD3277" s="21">
        <v>6.8940192307458195E-2</v>
      </c>
      <c r="AE3277" s="21">
        <v>10.542031768433599</v>
      </c>
      <c r="AF3277" s="21">
        <v>-1</v>
      </c>
      <c r="AG3277" s="21">
        <v>-1</v>
      </c>
      <c r="AH3277" s="21">
        <v>-1</v>
      </c>
      <c r="AI3277" s="21">
        <v>-6.4806894010443399E-4</v>
      </c>
      <c r="AJ3277" s="21">
        <v>-3.2092616958779002E-3</v>
      </c>
      <c r="AK3277" s="21">
        <v>0.108545496552842</v>
      </c>
      <c r="AL3277" s="21">
        <v>6.3541779719447203E-2</v>
      </c>
      <c r="AM3277" s="21">
        <v>0.14516971361987499</v>
      </c>
      <c r="AN3277" s="21">
        <v>6.2411759814733403E-2</v>
      </c>
      <c r="AO3277" s="21">
        <v>4.1719703232610899</v>
      </c>
      <c r="AP3277" s="21">
        <v>1.87800289396557</v>
      </c>
      <c r="AQ3277" s="21">
        <v>25.123777389889501</v>
      </c>
      <c r="AR3277" s="21">
        <v>0.60572848688945202</v>
      </c>
      <c r="AS3277" s="21">
        <v>0.62360829793938</v>
      </c>
      <c r="AT3277" s="21">
        <v>-1</v>
      </c>
      <c r="AU3277" s="21">
        <v>-1</v>
      </c>
      <c r="AV3277" s="21">
        <v>0.113916196714409</v>
      </c>
      <c r="AW3277" s="21">
        <v>41.335809111532598</v>
      </c>
      <c r="AX3277" s="21">
        <v>41.001921563142801</v>
      </c>
      <c r="AY3277" s="21">
        <v>9.6368259759583505E-2</v>
      </c>
      <c r="AZ3277" s="21">
        <v>-14.145392237927799</v>
      </c>
      <c r="BA3277" s="26">
        <v>1350</v>
      </c>
    </row>
    <row r="3278" spans="1:100" x14ac:dyDescent="0.25">
      <c r="A3278">
        <v>6681</v>
      </c>
      <c r="B3278" t="s">
        <v>3506</v>
      </c>
      <c r="C3278" s="26">
        <v>1</v>
      </c>
      <c r="D3278" s="21">
        <v>3.6780808625294901</v>
      </c>
      <c r="E3278" s="21">
        <v>2.1757476414710399E-2</v>
      </c>
      <c r="F3278" s="21">
        <v>5.7515663270048999E-2</v>
      </c>
      <c r="G3278" s="21">
        <v>6.3638324821297304E-2</v>
      </c>
      <c r="H3278" s="21">
        <v>4.4731895715573101E-2</v>
      </c>
      <c r="I3278" s="21">
        <v>0</v>
      </c>
      <c r="J3278" s="21">
        <v>2.6839137429343798</v>
      </c>
      <c r="K3278" s="21">
        <v>4.4731895715573101E-2</v>
      </c>
      <c r="L3278" s="21">
        <v>-1</v>
      </c>
      <c r="M3278" s="21">
        <v>-1</v>
      </c>
      <c r="N3278" s="21">
        <v>0.894637914311463</v>
      </c>
      <c r="O3278" s="21">
        <v>6.42563293028517</v>
      </c>
      <c r="P3278" s="21">
        <v>8.4867148022695807E-2</v>
      </c>
      <c r="Q3278" s="21">
        <v>0.153507344323627</v>
      </c>
      <c r="R3278" s="21">
        <v>5.0277871893111802E-2</v>
      </c>
      <c r="S3278" s="21">
        <v>0.32916601326620298</v>
      </c>
      <c r="T3278" s="21">
        <v>0.23975694309620599</v>
      </c>
      <c r="U3278" s="21">
        <v>4.00147922229208E-2</v>
      </c>
      <c r="V3278" s="21">
        <v>-3.2092616958779002E-3</v>
      </c>
      <c r="W3278" s="21">
        <v>22.4398636469551</v>
      </c>
      <c r="X3278" s="21">
        <v>0.57887640222380699</v>
      </c>
      <c r="Y3278" s="21">
        <v>-1</v>
      </c>
      <c r="Z3278" s="21">
        <v>-1</v>
      </c>
      <c r="AA3278" s="21">
        <v>33.0321732872819</v>
      </c>
      <c r="AB3278" s="21">
        <v>0.100272451404467</v>
      </c>
      <c r="AC3278" s="21">
        <v>4.1627991656747201E-2</v>
      </c>
      <c r="AD3278" s="21">
        <v>6.8940192307458195E-2</v>
      </c>
      <c r="AE3278" s="21">
        <v>10.542031768433599</v>
      </c>
      <c r="AF3278" s="21">
        <v>-1</v>
      </c>
      <c r="AG3278" s="21">
        <v>-1</v>
      </c>
      <c r="AH3278" s="21">
        <v>-1</v>
      </c>
      <c r="AI3278" s="21">
        <v>-6.4806894010443399E-4</v>
      </c>
      <c r="AJ3278" s="21">
        <v>-3.2092616958779002E-3</v>
      </c>
      <c r="AK3278" s="21">
        <v>0.108545496552842</v>
      </c>
      <c r="AL3278" s="21">
        <v>6.3541779719447203E-2</v>
      </c>
      <c r="AM3278" s="21">
        <v>0.14516971361987499</v>
      </c>
      <c r="AN3278" s="21">
        <v>6.2411759814733403E-2</v>
      </c>
      <c r="AO3278" s="21">
        <v>4.1719703232610899</v>
      </c>
      <c r="AP3278" s="21">
        <v>1.87800289396557</v>
      </c>
      <c r="AQ3278" s="21">
        <v>25.123777389889501</v>
      </c>
      <c r="AR3278" s="21">
        <v>0.60572848688945202</v>
      </c>
      <c r="AS3278" s="21">
        <v>0.62360829793938</v>
      </c>
      <c r="AT3278" s="21">
        <v>-1</v>
      </c>
      <c r="AU3278" s="21">
        <v>-1</v>
      </c>
      <c r="AV3278" s="21">
        <v>0.113916196714409</v>
      </c>
      <c r="AW3278" s="21">
        <v>41.335809111532598</v>
      </c>
      <c r="AX3278" s="21">
        <v>41.001921563142801</v>
      </c>
      <c r="AY3278" s="21">
        <v>9.6368259759583505E-2</v>
      </c>
      <c r="AZ3278" s="21">
        <v>-14.145392237927799</v>
      </c>
      <c r="BA3278" s="26">
        <v>1350</v>
      </c>
    </row>
    <row r="3279" spans="1:100" x14ac:dyDescent="0.25">
      <c r="A3279">
        <v>6682</v>
      </c>
      <c r="B3279" t="s">
        <v>3507</v>
      </c>
      <c r="C3279" s="26">
        <v>3</v>
      </c>
      <c r="D3279" s="21">
        <v>0.41806137155503886</v>
      </c>
      <c r="E3279" s="21">
        <v>0</v>
      </c>
      <c r="F3279" s="21">
        <v>0.24872145147453759</v>
      </c>
      <c r="G3279" s="21">
        <v>0.24872145147453759</v>
      </c>
      <c r="H3279" s="21">
        <v>-1.0052589627118916E-2</v>
      </c>
      <c r="I3279" s="21">
        <v>0</v>
      </c>
      <c r="J3279" s="21">
        <v>-0.60315537762713445</v>
      </c>
      <c r="K3279" s="21">
        <v>-1.0052589627118916E-2</v>
      </c>
      <c r="L3279" s="21">
        <v>-0.99999999999999856</v>
      </c>
      <c r="M3279" s="21">
        <v>-0.99999999999999856</v>
      </c>
      <c r="N3279" s="21">
        <v>-0.20105179254237843</v>
      </c>
      <c r="O3279" s="21">
        <v>6.3627445402442168E-2</v>
      </c>
      <c r="P3279" s="21">
        <v>5.8767246949989476</v>
      </c>
      <c r="Q3279" s="21">
        <v>0.62989711656603964</v>
      </c>
      <c r="R3279" s="21">
        <v>0.7310203548094919</v>
      </c>
      <c r="S3279" s="21">
        <v>0.33333333333333309</v>
      </c>
      <c r="T3279" s="21">
        <v>0.18562342102005971</v>
      </c>
      <c r="U3279" s="21">
        <v>3.3735934745848295E-2</v>
      </c>
      <c r="V3279" s="21">
        <v>-1.0977959916779884E-2</v>
      </c>
      <c r="W3279" s="21">
        <v>22.070692752383195</v>
      </c>
      <c r="X3279" s="21">
        <v>0.45037541114995228</v>
      </c>
      <c r="Y3279" s="21">
        <v>-0.99999999999999856</v>
      </c>
      <c r="Z3279" s="21">
        <v>-0.99999999999999856</v>
      </c>
      <c r="AA3279" s="21">
        <v>8.8992673064223649</v>
      </c>
      <c r="AB3279" s="21">
        <v>-0.13565637412570769</v>
      </c>
      <c r="AC3279" s="21">
        <v>-9.2379463426739361E-2</v>
      </c>
      <c r="AD3279" s="21">
        <v>-5.0013078462959833E-2</v>
      </c>
      <c r="AE3279" s="21">
        <v>-13.902445800770346</v>
      </c>
      <c r="AF3279" s="21">
        <v>-0.99999999999999856</v>
      </c>
      <c r="AG3279" s="21">
        <v>-0.99999999999999856</v>
      </c>
      <c r="AH3279" s="21">
        <v>-0.99999999999999856</v>
      </c>
      <c r="AI3279" s="21">
        <v>6.5131857624851517E-3</v>
      </c>
      <c r="AJ3279" s="21">
        <v>-1.0977959916779884E-2</v>
      </c>
      <c r="AK3279" s="21">
        <v>2.3566983686757796E-2</v>
      </c>
      <c r="AL3279" s="21">
        <v>4.0851592497040935E-2</v>
      </c>
      <c r="AM3279" s="21">
        <v>0.1058292118416027</v>
      </c>
      <c r="AN3279" s="21">
        <v>-0.17407354709037393</v>
      </c>
      <c r="AO3279" s="21">
        <v>2.7635652144738563</v>
      </c>
      <c r="AP3279" s="21">
        <v>-4.1475807147741417</v>
      </c>
      <c r="AQ3279" s="21">
        <v>21.467537374756056</v>
      </c>
      <c r="AR3279" s="21">
        <v>0.54171472918246133</v>
      </c>
      <c r="AS3279" s="21">
        <v>0.44032282152283331</v>
      </c>
      <c r="AT3279" s="21">
        <v>-0.99999999999999856</v>
      </c>
      <c r="AU3279" s="21">
        <v>-0.99999999999999856</v>
      </c>
      <c r="AV3279" s="21">
        <v>0.97974180628402951</v>
      </c>
      <c r="AW3279" s="21">
        <v>4.815314037050662</v>
      </c>
      <c r="AX3279" s="21">
        <v>3.8477817606223752</v>
      </c>
      <c r="AY3279" s="21">
        <v>-0.15211194161516164</v>
      </c>
      <c r="AZ3279" s="21">
        <v>-54.788231161074101</v>
      </c>
      <c r="BA3279" s="26">
        <v>1341.0137073037811</v>
      </c>
    </row>
    <row r="3280" spans="1:100" x14ac:dyDescent="0.25">
      <c r="A3280">
        <v>6683</v>
      </c>
      <c r="B3280" t="s">
        <v>3508</v>
      </c>
      <c r="C3280" s="26">
        <v>1</v>
      </c>
      <c r="D3280" s="21">
        <v>3.6780808625294901</v>
      </c>
      <c r="E3280" s="21">
        <v>2.1757476414710399E-2</v>
      </c>
      <c r="F3280" s="21">
        <v>5.7515663270048999E-2</v>
      </c>
      <c r="G3280" s="21">
        <v>6.3638324821297304E-2</v>
      </c>
      <c r="H3280" s="21">
        <v>4.4731895715573101E-2</v>
      </c>
      <c r="I3280" s="21">
        <v>0</v>
      </c>
      <c r="J3280" s="21">
        <v>2.6839137429343798</v>
      </c>
      <c r="K3280" s="21">
        <v>4.4731895715573101E-2</v>
      </c>
      <c r="L3280" s="21">
        <v>-1</v>
      </c>
      <c r="M3280" s="21">
        <v>-1</v>
      </c>
      <c r="N3280" s="21">
        <v>0.894637914311463</v>
      </c>
      <c r="O3280" s="21">
        <v>6.42563293028517</v>
      </c>
      <c r="P3280" s="21">
        <v>8.4867148022695807E-2</v>
      </c>
      <c r="Q3280" s="21">
        <v>0.153507344323627</v>
      </c>
      <c r="R3280" s="21">
        <v>5.0277871893111802E-2</v>
      </c>
      <c r="S3280" s="21">
        <v>0.32916601326620298</v>
      </c>
      <c r="T3280" s="21">
        <v>0.23975694309620599</v>
      </c>
      <c r="U3280" s="21">
        <v>4.00147922229208E-2</v>
      </c>
      <c r="V3280" s="21">
        <v>-3.2092616958779002E-3</v>
      </c>
      <c r="W3280" s="21">
        <v>22.4398636469551</v>
      </c>
      <c r="X3280" s="21">
        <v>0.57887640222380699</v>
      </c>
      <c r="Y3280" s="21">
        <v>-1</v>
      </c>
      <c r="Z3280" s="21">
        <v>-1</v>
      </c>
      <c r="AA3280" s="21">
        <v>33.0321732872819</v>
      </c>
      <c r="AB3280" s="21">
        <v>0.100272451404467</v>
      </c>
      <c r="AC3280" s="21">
        <v>4.1627991656747201E-2</v>
      </c>
      <c r="AD3280" s="21">
        <v>6.8940192307458195E-2</v>
      </c>
      <c r="AE3280" s="21">
        <v>10.542031768433599</v>
      </c>
      <c r="AF3280" s="21">
        <v>-1</v>
      </c>
      <c r="AG3280" s="21">
        <v>-1</v>
      </c>
      <c r="AH3280" s="21">
        <v>-1</v>
      </c>
      <c r="AI3280" s="21">
        <v>-6.4806894010443399E-4</v>
      </c>
      <c r="AJ3280" s="21">
        <v>-3.2092616958779002E-3</v>
      </c>
      <c r="AK3280" s="21">
        <v>0.108545496552842</v>
      </c>
      <c r="AL3280" s="21">
        <v>6.3541779719447203E-2</v>
      </c>
      <c r="AM3280" s="21">
        <v>0.14516971361987499</v>
      </c>
      <c r="AN3280" s="21">
        <v>6.2411759814733403E-2</v>
      </c>
      <c r="AO3280" s="21">
        <v>4.1719703232610899</v>
      </c>
      <c r="AP3280" s="21">
        <v>1.87800289396557</v>
      </c>
      <c r="AQ3280" s="21">
        <v>25.123777389889501</v>
      </c>
      <c r="AR3280" s="21">
        <v>0.60572848688945202</v>
      </c>
      <c r="AS3280" s="21">
        <v>0.62360829793938</v>
      </c>
      <c r="AT3280" s="21">
        <v>-1</v>
      </c>
      <c r="AU3280" s="21">
        <v>-1</v>
      </c>
      <c r="AV3280" s="21">
        <v>0.113916196714409</v>
      </c>
      <c r="AW3280" s="21">
        <v>41.335809111532598</v>
      </c>
      <c r="AX3280" s="21">
        <v>41.001921563142801</v>
      </c>
      <c r="AY3280" s="21">
        <v>9.6368259759583505E-2</v>
      </c>
      <c r="AZ3280" s="21">
        <v>-14.145392237927799</v>
      </c>
      <c r="BA3280" s="26">
        <v>1350</v>
      </c>
    </row>
    <row r="3281" spans="1:100" x14ac:dyDescent="0.25">
      <c r="A3281">
        <v>6684</v>
      </c>
      <c r="B3281" t="s">
        <v>624</v>
      </c>
      <c r="C3281" s="26">
        <v>1</v>
      </c>
      <c r="D3281" s="21">
        <v>3.6780808625294901</v>
      </c>
      <c r="E3281" s="21">
        <v>2.1757476414710399E-2</v>
      </c>
      <c r="F3281" s="21">
        <v>5.7515663270048999E-2</v>
      </c>
      <c r="G3281" s="21">
        <v>6.3638324821297304E-2</v>
      </c>
      <c r="H3281" s="21">
        <v>4.4731895715573101E-2</v>
      </c>
      <c r="I3281" s="21">
        <v>0</v>
      </c>
      <c r="J3281" s="21">
        <v>2.6839137429343798</v>
      </c>
      <c r="K3281" s="21">
        <v>4.4731895715573101E-2</v>
      </c>
      <c r="L3281" s="21">
        <v>-1</v>
      </c>
      <c r="M3281" s="21">
        <v>-1</v>
      </c>
      <c r="N3281" s="21">
        <v>0.894637914311463</v>
      </c>
      <c r="O3281" s="21">
        <v>6.42563293028517</v>
      </c>
      <c r="P3281" s="21">
        <v>8.4867148022695807E-2</v>
      </c>
      <c r="Q3281" s="21">
        <v>0.153507344323627</v>
      </c>
      <c r="R3281" s="21">
        <v>5.0277871893111802E-2</v>
      </c>
      <c r="S3281" s="21">
        <v>0.32916601326620298</v>
      </c>
      <c r="T3281" s="21">
        <v>0.23975694309620599</v>
      </c>
      <c r="U3281" s="21">
        <v>4.00147922229208E-2</v>
      </c>
      <c r="V3281" s="21">
        <v>-3.2092616958779002E-3</v>
      </c>
      <c r="W3281" s="21">
        <v>22.4398636469551</v>
      </c>
      <c r="X3281" s="21">
        <v>0.57887640222380699</v>
      </c>
      <c r="Y3281" s="21">
        <v>-1</v>
      </c>
      <c r="Z3281" s="21">
        <v>-1</v>
      </c>
      <c r="AA3281" s="21">
        <v>33.0321732872819</v>
      </c>
      <c r="AB3281" s="21">
        <v>0.100272451404467</v>
      </c>
      <c r="AC3281" s="21">
        <v>4.1627991656747201E-2</v>
      </c>
      <c r="AD3281" s="21">
        <v>6.8940192307458195E-2</v>
      </c>
      <c r="AE3281" s="21">
        <v>10.542031768433599</v>
      </c>
      <c r="AF3281" s="21">
        <v>-1</v>
      </c>
      <c r="AG3281" s="21">
        <v>-1</v>
      </c>
      <c r="AH3281" s="21">
        <v>-1</v>
      </c>
      <c r="AI3281" s="21">
        <v>-6.4806894010443399E-4</v>
      </c>
      <c r="AJ3281" s="21">
        <v>-3.2092616958779002E-3</v>
      </c>
      <c r="AK3281" s="21">
        <v>0.108545496552842</v>
      </c>
      <c r="AL3281" s="21">
        <v>6.3541779719447203E-2</v>
      </c>
      <c r="AM3281" s="21">
        <v>0.14516971361987499</v>
      </c>
      <c r="AN3281" s="21">
        <v>6.2411759814733403E-2</v>
      </c>
      <c r="AO3281" s="21">
        <v>4.1719703232610899</v>
      </c>
      <c r="AP3281" s="21">
        <v>1.87800289396557</v>
      </c>
      <c r="AQ3281" s="21">
        <v>25.123777389889501</v>
      </c>
      <c r="AR3281" s="21">
        <v>0.60572848688945202</v>
      </c>
      <c r="AS3281" s="21">
        <v>0.62360829793938</v>
      </c>
      <c r="AT3281" s="21">
        <v>-1</v>
      </c>
      <c r="AU3281" s="21">
        <v>-1</v>
      </c>
      <c r="AV3281" s="21">
        <v>0.113916196714409</v>
      </c>
      <c r="AW3281" s="21">
        <v>41.335809111532598</v>
      </c>
      <c r="AX3281" s="21">
        <v>41.001921563142801</v>
      </c>
      <c r="AY3281" s="21">
        <v>9.6368259759583505E-2</v>
      </c>
      <c r="AZ3281" s="21">
        <v>-14.145392237927799</v>
      </c>
      <c r="BA3281" s="26">
        <v>1350</v>
      </c>
    </row>
    <row r="3282" spans="1:100" x14ac:dyDescent="0.25">
      <c r="A3282">
        <v>6685</v>
      </c>
      <c r="B3282" t="s">
        <v>3509</v>
      </c>
      <c r="C3282" s="26">
        <v>3</v>
      </c>
      <c r="D3282" s="21">
        <v>2.8868308237803841</v>
      </c>
      <c r="E3282" s="21">
        <v>0</v>
      </c>
      <c r="F3282" s="21">
        <v>-0.14266247858269754</v>
      </c>
      <c r="G3282" s="21">
        <v>-0.14266247858269754</v>
      </c>
      <c r="H3282" s="21">
        <v>-5.2919780353476456E-2</v>
      </c>
      <c r="I3282" s="21">
        <v>0</v>
      </c>
      <c r="J3282" s="21">
        <v>-3.1751868212085874</v>
      </c>
      <c r="K3282" s="21">
        <v>-5.2919780353476456E-2</v>
      </c>
      <c r="L3282" s="21">
        <v>-0.99999999999999833</v>
      </c>
      <c r="M3282" s="21">
        <v>-0.99999999999999833</v>
      </c>
      <c r="N3282" s="21">
        <v>-1.0583956070695293</v>
      </c>
      <c r="O3282" s="21">
        <v>-0.43101847601089904</v>
      </c>
      <c r="P3282" s="21">
        <v>-0.35514996577997532</v>
      </c>
      <c r="Q3282" s="21">
        <v>-4.0274326553428965</v>
      </c>
      <c r="R3282" s="21">
        <v>-1.373623780830624</v>
      </c>
      <c r="S3282" s="21">
        <v>0.37429692877265802</v>
      </c>
      <c r="T3282" s="21">
        <v>0.411214147685106</v>
      </c>
      <c r="U3282" s="21">
        <v>8.2401361459067179E-2</v>
      </c>
      <c r="V3282" s="21">
        <v>0</v>
      </c>
      <c r="W3282" s="21">
        <v>36.833288730812299</v>
      </c>
      <c r="X3282" s="21">
        <v>1.2459171169992818</v>
      </c>
      <c r="Y3282" s="21">
        <v>-0.99999999999999833</v>
      </c>
      <c r="Z3282" s="21">
        <v>-0.99999999999999833</v>
      </c>
      <c r="AA3282" s="21">
        <v>37.373953739661182</v>
      </c>
      <c r="AB3282" s="21">
        <v>-1.9753353769007866E-2</v>
      </c>
      <c r="AC3282" s="21">
        <v>-1.0231960090803443E-2</v>
      </c>
      <c r="AD3282" s="21">
        <v>6.827108965340116E-2</v>
      </c>
      <c r="AE3282" s="21">
        <v>1.914288789679492</v>
      </c>
      <c r="AF3282" s="21">
        <v>-0.99999999999999833</v>
      </c>
      <c r="AG3282" s="21">
        <v>-0.99999999999999833</v>
      </c>
      <c r="AH3282" s="21">
        <v>-0.99999999999999833</v>
      </c>
      <c r="AI3282" s="21">
        <v>0</v>
      </c>
      <c r="AJ3282" s="21">
        <v>0</v>
      </c>
      <c r="AK3282" s="21">
        <v>4.2664603825289506E-2</v>
      </c>
      <c r="AL3282" s="21">
        <v>7.4655720637803624E-2</v>
      </c>
      <c r="AM3282" s="21">
        <v>0.4134302926150662</v>
      </c>
      <c r="AN3282" s="21">
        <v>-0.17660698239713715</v>
      </c>
      <c r="AO3282" s="21">
        <v>10.549080334503106</v>
      </c>
      <c r="AP3282" s="21">
        <v>-4.0418959567394115</v>
      </c>
      <c r="AQ3282" s="21">
        <v>33.658101909603708</v>
      </c>
      <c r="AR3282" s="21">
        <v>0.86791243791683093</v>
      </c>
      <c r="AS3282" s="21">
        <v>1.1929973366458055</v>
      </c>
      <c r="AT3282" s="21">
        <v>-0.99999999999999833</v>
      </c>
      <c r="AU3282" s="21">
        <v>-0.99999999999999833</v>
      </c>
      <c r="AV3282" s="21">
        <v>-1.5162862594133215</v>
      </c>
      <c r="AW3282" s="21">
        <v>32.90103930691086</v>
      </c>
      <c r="AX3282" s="21">
        <v>32.90103930691086</v>
      </c>
      <c r="AY3282" s="21">
        <v>-7.9007548443537468E-2</v>
      </c>
      <c r="AZ3282" s="21">
        <v>-38.167180651829966</v>
      </c>
      <c r="BA3282" s="26">
        <v>1371.4399531363747</v>
      </c>
      <c r="CU3282" t="e">
        <v>#N/A</v>
      </c>
      <c r="CV3282" t="e">
        <v>#N/A</v>
      </c>
    </row>
    <row r="3283" spans="1:100" x14ac:dyDescent="0.25">
      <c r="A3283">
        <v>6686</v>
      </c>
      <c r="B3283" t="s">
        <v>3510</v>
      </c>
      <c r="C3283" s="26">
        <v>3</v>
      </c>
      <c r="D3283" s="21">
        <v>6.7213794788259023</v>
      </c>
      <c r="E3283" s="21">
        <v>0</v>
      </c>
      <c r="F3283" s="21">
        <v>-1.3356159138573392E-2</v>
      </c>
      <c r="G3283" s="21">
        <v>-1.3356159138573392E-2</v>
      </c>
      <c r="H3283" s="21">
        <v>0.16278114034470453</v>
      </c>
      <c r="I3283" s="21">
        <v>0</v>
      </c>
      <c r="J3283" s="21">
        <v>9.7668684206822682</v>
      </c>
      <c r="K3283" s="21">
        <v>0.16278114034470453</v>
      </c>
      <c r="L3283" s="21">
        <v>-0.99999999999999956</v>
      </c>
      <c r="M3283" s="21">
        <v>-0.99999999999999956</v>
      </c>
      <c r="N3283" s="21">
        <v>3.2556228068940913</v>
      </c>
      <c r="O3283" s="21">
        <v>16.474891740369596</v>
      </c>
      <c r="P3283" s="21">
        <v>0.13695978793378727</v>
      </c>
      <c r="Q3283" s="21">
        <v>3.4365035638849077</v>
      </c>
      <c r="R3283" s="21">
        <v>1.1815857330311723</v>
      </c>
      <c r="S3283" s="21">
        <v>0.24218731723721426</v>
      </c>
      <c r="T3283" s="21">
        <v>0.27265555424018056</v>
      </c>
      <c r="U3283" s="21">
        <v>7.8150369894870193E-3</v>
      </c>
      <c r="V3283" s="21">
        <v>0</v>
      </c>
      <c r="W3283" s="21">
        <v>14.395070724887075</v>
      </c>
      <c r="X3283" s="21">
        <v>0.3226440999974845</v>
      </c>
      <c r="Y3283" s="21">
        <v>-0.99999999999999956</v>
      </c>
      <c r="Z3283" s="21">
        <v>-0.99999999999999956</v>
      </c>
      <c r="AA3283" s="21">
        <v>16.738213501614879</v>
      </c>
      <c r="AB3283" s="21">
        <v>-1.5628835667103363E-2</v>
      </c>
      <c r="AC3283" s="21">
        <v>0.14888466652416915</v>
      </c>
      <c r="AD3283" s="21">
        <v>-0.11002468998313317</v>
      </c>
      <c r="AE3283" s="21">
        <v>1.161557043696636</v>
      </c>
      <c r="AF3283" s="21">
        <v>-0.99999999999999956</v>
      </c>
      <c r="AG3283" s="21">
        <v>-0.99999999999999956</v>
      </c>
      <c r="AH3283" s="21">
        <v>-0.99999999999999956</v>
      </c>
      <c r="AI3283" s="21">
        <v>0</v>
      </c>
      <c r="AJ3283" s="21">
        <v>0</v>
      </c>
      <c r="AK3283" s="21">
        <v>0.33661830246720043</v>
      </c>
      <c r="AL3283" s="21">
        <v>-8.6186678259641353E-2</v>
      </c>
      <c r="AM3283" s="21">
        <v>-0.12697782384314935</v>
      </c>
      <c r="AN3283" s="21">
        <v>0.59075729614498929</v>
      </c>
      <c r="AO3283" s="21">
        <v>-1.4913540837427308</v>
      </c>
      <c r="AP3283" s="21">
        <v>14.337999012326536</v>
      </c>
      <c r="AQ3283" s="21">
        <v>24.161939145569335</v>
      </c>
      <c r="AR3283" s="21">
        <v>0.52265790846688187</v>
      </c>
      <c r="AS3283" s="21">
        <v>0.48542524034218937</v>
      </c>
      <c r="AT3283" s="21">
        <v>-0.99999999999999956</v>
      </c>
      <c r="AU3283" s="21">
        <v>-0.99999999999999956</v>
      </c>
      <c r="AV3283" s="21">
        <v>1.1682295738925985</v>
      </c>
      <c r="AW3283" s="21">
        <v>47.551104254311035</v>
      </c>
      <c r="AX3283" s="21">
        <v>47.551104254311035</v>
      </c>
      <c r="AY3283" s="21">
        <v>3.6336339431875128E-2</v>
      </c>
      <c r="AZ3283" s="21">
        <v>20.351431005325221</v>
      </c>
      <c r="BA3283" s="26">
        <v>1401.0899265530229</v>
      </c>
      <c r="CU3283" t="e">
        <v>#N/A</v>
      </c>
      <c r="CV3283" t="e">
        <v>#N/A</v>
      </c>
    </row>
    <row r="3284" spans="1:100" x14ac:dyDescent="0.25">
      <c r="A3284">
        <v>6687</v>
      </c>
      <c r="B3284" t="s">
        <v>3511</v>
      </c>
      <c r="C3284" s="26">
        <v>3</v>
      </c>
      <c r="D3284" s="21">
        <v>2.3583386265241182</v>
      </c>
      <c r="E3284" s="21">
        <v>0</v>
      </c>
      <c r="F3284" s="21">
        <v>1.2955267902397843E-2</v>
      </c>
      <c r="G3284" s="21">
        <v>1.2955267902397843E-2</v>
      </c>
      <c r="H3284" s="21">
        <v>0.12326718701269998</v>
      </c>
      <c r="I3284" s="21">
        <v>0</v>
      </c>
      <c r="J3284" s="21">
        <v>7.3960312207619978</v>
      </c>
      <c r="K3284" s="21">
        <v>0.12326718701269998</v>
      </c>
      <c r="L3284" s="21">
        <v>-0.99999999999999967</v>
      </c>
      <c r="M3284" s="21">
        <v>-0.99999999999999967</v>
      </c>
      <c r="N3284" s="21">
        <v>2.4653437402539993</v>
      </c>
      <c r="O3284" s="21">
        <v>9.7673251151885143</v>
      </c>
      <c r="P3284" s="21">
        <v>0.94859263068944677</v>
      </c>
      <c r="Q3284" s="21">
        <v>-0.55297246928034149</v>
      </c>
      <c r="R3284" s="21">
        <v>-0.15461898792431641</v>
      </c>
      <c r="S3284" s="21">
        <v>0.3333333333333332</v>
      </c>
      <c r="T3284" s="21">
        <v>0.19004771083011618</v>
      </c>
      <c r="U3284" s="21">
        <v>9.4670690475469929E-2</v>
      </c>
      <c r="V3284" s="21">
        <v>0</v>
      </c>
      <c r="W3284" s="21">
        <v>19.79138190504877</v>
      </c>
      <c r="X3284" s="21">
        <v>0.6355109965494119</v>
      </c>
      <c r="Y3284" s="21">
        <v>-0.99999999999999967</v>
      </c>
      <c r="Z3284" s="21">
        <v>-0.99999999999999967</v>
      </c>
      <c r="AA3284" s="21">
        <v>40.286427419888923</v>
      </c>
      <c r="AB3284" s="21">
        <v>0.41726432084264009</v>
      </c>
      <c r="AC3284" s="21">
        <v>-0.19884844696125892</v>
      </c>
      <c r="AD3284" s="21">
        <v>0.19457741617390834</v>
      </c>
      <c r="AE3284" s="21">
        <v>20.649664502764473</v>
      </c>
      <c r="AF3284" s="21">
        <v>-0.99999999999999967</v>
      </c>
      <c r="AG3284" s="21">
        <v>-0.99999999999999967</v>
      </c>
      <c r="AH3284" s="21">
        <v>-0.99999999999999967</v>
      </c>
      <c r="AI3284" s="21">
        <v>0</v>
      </c>
      <c r="AJ3284" s="21">
        <v>0</v>
      </c>
      <c r="AK3284" s="21">
        <v>-0.12901103530030006</v>
      </c>
      <c r="AL3284" s="21">
        <v>0.36795083042095933</v>
      </c>
      <c r="AM3284" s="21">
        <v>-4.6867608241514799E-2</v>
      </c>
      <c r="AN3284" s="21">
        <v>0.34196531970426192</v>
      </c>
      <c r="AO3284" s="21">
        <v>-1.8167453825393705</v>
      </c>
      <c r="AP3284" s="21">
        <v>10.388887144711344</v>
      </c>
      <c r="AQ3284" s="21">
        <v>27.187413125810767</v>
      </c>
      <c r="AR3284" s="21">
        <v>0.61805173463891938</v>
      </c>
      <c r="AS3284" s="21">
        <v>0.75877818356211213</v>
      </c>
      <c r="AT3284" s="21">
        <v>-0.99999999999999967</v>
      </c>
      <c r="AU3284" s="21">
        <v>-0.99999999999999967</v>
      </c>
      <c r="AV3284" s="21">
        <v>-0.14166372002191857</v>
      </c>
      <c r="AW3284" s="21">
        <v>60.442639679788797</v>
      </c>
      <c r="AX3284" s="21">
        <v>60.442639679788797</v>
      </c>
      <c r="AY3284" s="21">
        <v>0.13940892134662694</v>
      </c>
      <c r="AZ3284" s="21">
        <v>-15.923900554298289</v>
      </c>
      <c r="BA3284" s="26">
        <v>1368.5442998642393</v>
      </c>
    </row>
    <row r="3285" spans="1:100" x14ac:dyDescent="0.25">
      <c r="A3285">
        <v>6688</v>
      </c>
      <c r="B3285" t="s">
        <v>3512</v>
      </c>
      <c r="C3285" s="26">
        <v>1</v>
      </c>
      <c r="D3285" s="21">
        <v>3.6780808625294901</v>
      </c>
      <c r="E3285" s="21">
        <v>2.1757476414710399E-2</v>
      </c>
      <c r="F3285" s="21">
        <v>5.7515663270048999E-2</v>
      </c>
      <c r="G3285" s="21">
        <v>6.3638324821297304E-2</v>
      </c>
      <c r="H3285" s="21">
        <v>4.4731895715573101E-2</v>
      </c>
      <c r="I3285" s="21">
        <v>0</v>
      </c>
      <c r="J3285" s="21">
        <v>2.6839137429343798</v>
      </c>
      <c r="K3285" s="21">
        <v>4.4731895715573101E-2</v>
      </c>
      <c r="L3285" s="21">
        <v>-1</v>
      </c>
      <c r="M3285" s="21">
        <v>-1</v>
      </c>
      <c r="N3285" s="21">
        <v>0.894637914311463</v>
      </c>
      <c r="O3285" s="21">
        <v>6.42563293028517</v>
      </c>
      <c r="P3285" s="21">
        <v>8.4867148022695807E-2</v>
      </c>
      <c r="Q3285" s="21">
        <v>0.153507344323627</v>
      </c>
      <c r="R3285" s="21">
        <v>5.0277871893111802E-2</v>
      </c>
      <c r="S3285" s="21">
        <v>0.32916601326620298</v>
      </c>
      <c r="T3285" s="21">
        <v>0.23975694309620599</v>
      </c>
      <c r="U3285" s="21">
        <v>4.00147922229208E-2</v>
      </c>
      <c r="V3285" s="21">
        <v>-3.2092616958779002E-3</v>
      </c>
      <c r="W3285" s="21">
        <v>22.4398636469551</v>
      </c>
      <c r="X3285" s="21">
        <v>0.57887640222380699</v>
      </c>
      <c r="Y3285" s="21">
        <v>-1</v>
      </c>
      <c r="Z3285" s="21">
        <v>-1</v>
      </c>
      <c r="AA3285" s="21">
        <v>33.0321732872819</v>
      </c>
      <c r="AB3285" s="21">
        <v>0.100272451404467</v>
      </c>
      <c r="AC3285" s="21">
        <v>4.1627991656747201E-2</v>
      </c>
      <c r="AD3285" s="21">
        <v>6.8940192307458195E-2</v>
      </c>
      <c r="AE3285" s="21">
        <v>10.542031768433599</v>
      </c>
      <c r="AF3285" s="21">
        <v>-1</v>
      </c>
      <c r="AG3285" s="21">
        <v>-1</v>
      </c>
      <c r="AH3285" s="21">
        <v>-1</v>
      </c>
      <c r="AI3285" s="21">
        <v>-6.4806894010443399E-4</v>
      </c>
      <c r="AJ3285" s="21">
        <v>-3.2092616958779002E-3</v>
      </c>
      <c r="AK3285" s="21">
        <v>0.108545496552842</v>
      </c>
      <c r="AL3285" s="21">
        <v>6.3541779719447203E-2</v>
      </c>
      <c r="AM3285" s="21">
        <v>0.14516971361987499</v>
      </c>
      <c r="AN3285" s="21">
        <v>6.2411759814733403E-2</v>
      </c>
      <c r="AO3285" s="21">
        <v>4.1719703232610899</v>
      </c>
      <c r="AP3285" s="21">
        <v>1.87800289396557</v>
      </c>
      <c r="AQ3285" s="21">
        <v>25.123777389889501</v>
      </c>
      <c r="AR3285" s="21">
        <v>0.60572848688945202</v>
      </c>
      <c r="AS3285" s="21">
        <v>0.62360829793938</v>
      </c>
      <c r="AT3285" s="21">
        <v>-1</v>
      </c>
      <c r="AU3285" s="21">
        <v>-1</v>
      </c>
      <c r="AV3285" s="21">
        <v>0.113916196714409</v>
      </c>
      <c r="AW3285" s="21">
        <v>41.335809111532598</v>
      </c>
      <c r="AX3285" s="21">
        <v>41.001921563142801</v>
      </c>
      <c r="AY3285" s="21">
        <v>9.6368259759583505E-2</v>
      </c>
      <c r="AZ3285" s="21">
        <v>-14.145392237927799</v>
      </c>
      <c r="BA3285" s="26">
        <v>1350</v>
      </c>
    </row>
    <row r="3286" spans="1:100" x14ac:dyDescent="0.25">
      <c r="A3286">
        <v>6689</v>
      </c>
      <c r="B3286" t="s">
        <v>3513</v>
      </c>
      <c r="C3286" s="26">
        <v>3</v>
      </c>
      <c r="D3286" s="21">
        <v>6.6534149872908834</v>
      </c>
      <c r="E3286" s="21">
        <v>0.20852901887001363</v>
      </c>
      <c r="F3286" s="21">
        <v>7.6707896359716199E-2</v>
      </c>
      <c r="G3286" s="21">
        <v>0.12751257467981617</v>
      </c>
      <c r="H3286" s="21">
        <v>-0.10541226881660144</v>
      </c>
      <c r="I3286" s="21">
        <v>0</v>
      </c>
      <c r="J3286" s="21">
        <v>-6.3247361289960873</v>
      </c>
      <c r="K3286" s="21">
        <v>-0.10541226881660144</v>
      </c>
      <c r="L3286" s="21">
        <v>-0.99999999999999978</v>
      </c>
      <c r="M3286" s="21">
        <v>-0.99999999999999978</v>
      </c>
      <c r="N3286" s="21">
        <v>-2.1082453763320288</v>
      </c>
      <c r="O3286" s="21">
        <v>0.45619143297461795</v>
      </c>
      <c r="P3286" s="21">
        <v>1.1049595389244507E-2</v>
      </c>
      <c r="Q3286" s="21">
        <v>-0.71716053936571966</v>
      </c>
      <c r="R3286" s="21">
        <v>-0.29377235114770095</v>
      </c>
      <c r="S3286" s="21">
        <v>0.37633597462415597</v>
      </c>
      <c r="T3286" s="21">
        <v>0.21547411278441989</v>
      </c>
      <c r="U3286" s="21">
        <v>-1.4087839867554436E-2</v>
      </c>
      <c r="V3286" s="21">
        <v>0</v>
      </c>
      <c r="W3286" s="21">
        <v>27.325380654304919</v>
      </c>
      <c r="X3286" s="21">
        <v>0.53487338052521172</v>
      </c>
      <c r="Y3286" s="21">
        <v>-0.99999999999999978</v>
      </c>
      <c r="Z3286" s="21">
        <v>-0.99999999999999978</v>
      </c>
      <c r="AA3286" s="21">
        <v>37.675559571360218</v>
      </c>
      <c r="AB3286" s="21">
        <v>0.18796984222650862</v>
      </c>
      <c r="AC3286" s="21">
        <v>5.5252904977356798E-2</v>
      </c>
      <c r="AD3286" s="21">
        <v>-3.0343721839805608E-2</v>
      </c>
      <c r="AE3286" s="21">
        <v>10.643951268202986</v>
      </c>
      <c r="AF3286" s="21">
        <v>-0.99999999999999978</v>
      </c>
      <c r="AG3286" s="21">
        <v>-0.99999999999999978</v>
      </c>
      <c r="AH3286" s="21">
        <v>-0.99999999999999978</v>
      </c>
      <c r="AI3286" s="21">
        <v>0</v>
      </c>
      <c r="AJ3286" s="21">
        <v>0</v>
      </c>
      <c r="AK3286" s="21">
        <v>0.18028669391618643</v>
      </c>
      <c r="AL3286" s="21">
        <v>0.16630101271597514</v>
      </c>
      <c r="AM3286" s="21">
        <v>-0.12680062245913878</v>
      </c>
      <c r="AN3286" s="21">
        <v>0.16552143400095576</v>
      </c>
      <c r="AO3286" s="21">
        <v>-2.2685820918975379</v>
      </c>
      <c r="AP3286" s="21">
        <v>4.9695409136037689</v>
      </c>
      <c r="AQ3286" s="21">
        <v>21.000644525308825</v>
      </c>
      <c r="AR3286" s="21">
        <v>0.57772224754102153</v>
      </c>
      <c r="AS3286" s="21">
        <v>0.4294611117086104</v>
      </c>
      <c r="AT3286" s="21">
        <v>-0.99999999999999978</v>
      </c>
      <c r="AU3286" s="21">
        <v>-0.99999999999999978</v>
      </c>
      <c r="AV3286" s="21">
        <v>-0.16625977646788476</v>
      </c>
      <c r="AW3286" s="21">
        <v>43.101291917938603</v>
      </c>
      <c r="AX3286" s="21">
        <v>43.101291917938603</v>
      </c>
      <c r="AY3286" s="21">
        <v>-4.4575450101051593E-2</v>
      </c>
      <c r="AZ3286" s="21">
        <v>2.5335114048730878</v>
      </c>
      <c r="BA3286" s="26">
        <v>1355.3772550570311</v>
      </c>
      <c r="CU3286" t="e">
        <v>#N/A</v>
      </c>
      <c r="CV3286" t="e">
        <v>#N/A</v>
      </c>
    </row>
    <row r="3287" spans="1:100" x14ac:dyDescent="0.25">
      <c r="A3287">
        <v>6690</v>
      </c>
      <c r="B3287" t="s">
        <v>3514</v>
      </c>
      <c r="C3287" s="26">
        <v>3</v>
      </c>
      <c r="D3287" s="21">
        <v>5.2309617249205758</v>
      </c>
      <c r="E3287" s="21">
        <v>0.70821612049989757</v>
      </c>
      <c r="F3287" s="21">
        <v>8.6879684148461506E-2</v>
      </c>
      <c r="G3287" s="21">
        <v>0.26115597531002155</v>
      </c>
      <c r="H3287" s="21">
        <v>8.4166360160626827E-2</v>
      </c>
      <c r="I3287" s="21">
        <v>0</v>
      </c>
      <c r="J3287" s="21">
        <v>5.0499816096376113</v>
      </c>
      <c r="K3287" s="21">
        <v>8.4166360160626827E-2</v>
      </c>
      <c r="L3287" s="21">
        <v>-1.0000000000000002</v>
      </c>
      <c r="M3287" s="21">
        <v>-1.0000000000000002</v>
      </c>
      <c r="N3287" s="21">
        <v>1.6833272032125377</v>
      </c>
      <c r="O3287" s="21">
        <v>10.54209930986821</v>
      </c>
      <c r="P3287" s="21">
        <v>0.43862670615315036</v>
      </c>
      <c r="Q3287" s="21">
        <v>1.194452328573941</v>
      </c>
      <c r="R3287" s="21">
        <v>0.32530989210240013</v>
      </c>
      <c r="S3287" s="21">
        <v>0.33333333333333331</v>
      </c>
      <c r="T3287" s="21">
        <v>0.34401178872825772</v>
      </c>
      <c r="U3287" s="21">
        <v>0.17388875602296008</v>
      </c>
      <c r="V3287" s="21">
        <v>-6.6001310423757842E-2</v>
      </c>
      <c r="W3287" s="21">
        <v>28.04264830000665</v>
      </c>
      <c r="X3287" s="21">
        <v>0.90340437884518177</v>
      </c>
      <c r="Y3287" s="21">
        <v>-1.0000000000000002</v>
      </c>
      <c r="Z3287" s="21">
        <v>-1.0000000000000002</v>
      </c>
      <c r="AA3287" s="21">
        <v>63.406905317662883</v>
      </c>
      <c r="AB3287" s="21">
        <v>6.7782499876877844E-2</v>
      </c>
      <c r="AC3287" s="21">
        <v>0.20561111496102732</v>
      </c>
      <c r="AD3287" s="21">
        <v>0.42738532767317078</v>
      </c>
      <c r="AE3287" s="21">
        <v>35.038947125553804</v>
      </c>
      <c r="AF3287" s="21">
        <v>-1.0000000000000002</v>
      </c>
      <c r="AG3287" s="21">
        <v>-1.0000000000000002</v>
      </c>
      <c r="AH3287" s="21">
        <v>-1.0000000000000002</v>
      </c>
      <c r="AI3287" s="21">
        <v>0</v>
      </c>
      <c r="AJ3287" s="21">
        <v>-6.6001310423757842E-2</v>
      </c>
      <c r="AK3287" s="21">
        <v>-0.32936370956906746</v>
      </c>
      <c r="AL3287" s="21">
        <v>0.4029748077474779</v>
      </c>
      <c r="AM3287" s="21">
        <v>-9.3114353317624132E-2</v>
      </c>
      <c r="AN3287" s="21">
        <v>0.42426924357683543</v>
      </c>
      <c r="AO3287" s="21">
        <v>-3.9746773807859408</v>
      </c>
      <c r="AP3287" s="21">
        <v>12.621605128158274</v>
      </c>
      <c r="AQ3287" s="21">
        <v>33.092629909644266</v>
      </c>
      <c r="AR3287" s="21">
        <v>0.78523256766079363</v>
      </c>
      <c r="AS3287" s="21">
        <v>0.98757073900580861</v>
      </c>
      <c r="AT3287" s="21">
        <v>-1.0000000000000002</v>
      </c>
      <c r="AU3287" s="21">
        <v>-1.0000000000000002</v>
      </c>
      <c r="AV3287" s="21">
        <v>0.58646586741242168</v>
      </c>
      <c r="AW3287" s="21">
        <v>86.570609755689304</v>
      </c>
      <c r="AX3287" s="21">
        <v>79.970478713313526</v>
      </c>
      <c r="AY3287" s="21">
        <v>0.2255612646836318</v>
      </c>
      <c r="AZ3287" s="21">
        <v>12.957552104494056</v>
      </c>
      <c r="BA3287" s="26">
        <v>1448.3983807407778</v>
      </c>
    </row>
    <row r="3288" spans="1:100" x14ac:dyDescent="0.25">
      <c r="A3288">
        <v>6691</v>
      </c>
      <c r="B3288" t="s">
        <v>3515</v>
      </c>
      <c r="C3288" s="26">
        <v>3</v>
      </c>
      <c r="D3288" s="21">
        <v>4.6720702872562097</v>
      </c>
      <c r="E3288" s="21">
        <v>4.5137637282667087E-3</v>
      </c>
      <c r="F3288" s="21">
        <v>-0.21301656568947488</v>
      </c>
      <c r="G3288" s="21">
        <v>-0.21301656568947488</v>
      </c>
      <c r="H3288" s="21">
        <v>-0.17270636846363993</v>
      </c>
      <c r="I3288" s="21">
        <v>0</v>
      </c>
      <c r="J3288" s="21">
        <v>-10.362382107818396</v>
      </c>
      <c r="K3288" s="21">
        <v>-0.17270636846363993</v>
      </c>
      <c r="L3288" s="21">
        <v>-0.999999999999999</v>
      </c>
      <c r="M3288" s="21">
        <v>-0.999999999999999</v>
      </c>
      <c r="N3288" s="21">
        <v>-3.4541273692728005</v>
      </c>
      <c r="O3288" s="21">
        <v>-5.9033283862516628</v>
      </c>
      <c r="P3288" s="21">
        <v>0.21787517654644661</v>
      </c>
      <c r="Q3288" s="21">
        <v>-0.35929776240603584</v>
      </c>
      <c r="R3288" s="21">
        <v>-7.2509308589496529E-2</v>
      </c>
      <c r="S3288" s="21">
        <v>0.34301152846984184</v>
      </c>
      <c r="T3288" s="21">
        <v>0.30401396941273662</v>
      </c>
      <c r="U3288" s="21">
        <v>0.11847823716164481</v>
      </c>
      <c r="V3288" s="21">
        <v>-2.3388204043967117E-2</v>
      </c>
      <c r="W3288" s="21">
        <v>36.592875978555824</v>
      </c>
      <c r="X3288" s="21">
        <v>1.117779424198454</v>
      </c>
      <c r="Y3288" s="21">
        <v>-0.999999999999999</v>
      </c>
      <c r="Z3288" s="21">
        <v>-0.999999999999999</v>
      </c>
      <c r="AA3288" s="21">
        <v>63.644529810601902</v>
      </c>
      <c r="AB3288" s="21">
        <v>0.16584565319548752</v>
      </c>
      <c r="AC3288" s="21">
        <v>0.20730925692780772</v>
      </c>
      <c r="AD3288" s="21">
        <v>0.16932835268941626</v>
      </c>
      <c r="AE3288" s="21">
        <v>27.124163140635581</v>
      </c>
      <c r="AF3288" s="21">
        <v>-0.999999999999999</v>
      </c>
      <c r="AG3288" s="21">
        <v>-0.999999999999999</v>
      </c>
      <c r="AH3288" s="21">
        <v>-0.999999999999999</v>
      </c>
      <c r="AI3288" s="21">
        <v>0</v>
      </c>
      <c r="AJ3288" s="21">
        <v>-2.3388204043967117E-2</v>
      </c>
      <c r="AK3288" s="21">
        <v>3.0960772755656795E-2</v>
      </c>
      <c r="AL3288" s="21">
        <v>7.0229953453108562E-2</v>
      </c>
      <c r="AM3288" s="21">
        <v>-8.1368562109740611E-2</v>
      </c>
      <c r="AN3288" s="21">
        <v>0.15505169327798612</v>
      </c>
      <c r="AO3288" s="21">
        <v>-1.8794101889652319</v>
      </c>
      <c r="AP3288" s="21">
        <v>4.2274420992151951</v>
      </c>
      <c r="AQ3288" s="21">
        <v>26.230493870737433</v>
      </c>
      <c r="AR3288" s="21">
        <v>0.74211553100025596</v>
      </c>
      <c r="AS3288" s="21">
        <v>0.94507305573481359</v>
      </c>
      <c r="AT3288" s="21">
        <v>-0.999999999999999</v>
      </c>
      <c r="AU3288" s="21">
        <v>-0.999999999999999</v>
      </c>
      <c r="AV3288" s="21">
        <v>-0.28552587427897141</v>
      </c>
      <c r="AW3288" s="21">
        <v>61.968643523565476</v>
      </c>
      <c r="AX3288" s="21">
        <v>59.629823119168741</v>
      </c>
      <c r="AY3288" s="21">
        <v>0.30854697970668504</v>
      </c>
      <c r="AZ3288" s="21">
        <v>21.932816656853333</v>
      </c>
      <c r="BA3288" s="26">
        <v>1440.8988948337765</v>
      </c>
      <c r="CU3288" t="e">
        <v>#N/A</v>
      </c>
      <c r="CV3288" t="e">
        <v>#N/A</v>
      </c>
    </row>
    <row r="3289" spans="1:100" x14ac:dyDescent="0.25">
      <c r="A3289">
        <v>6692</v>
      </c>
      <c r="B3289" t="s">
        <v>3516</v>
      </c>
      <c r="C3289" s="26">
        <v>3</v>
      </c>
      <c r="D3289" s="21">
        <v>1.9440380798361072</v>
      </c>
      <c r="E3289" s="21">
        <v>4.8359238141959223E-4</v>
      </c>
      <c r="F3289" s="21">
        <v>2.22700533629438</v>
      </c>
      <c r="G3289" s="21">
        <v>2.2271665337548532</v>
      </c>
      <c r="H3289" s="21">
        <v>-0.13522757419566311</v>
      </c>
      <c r="I3289" s="21">
        <v>0</v>
      </c>
      <c r="J3289" s="21">
        <v>-8.1136544517397855</v>
      </c>
      <c r="K3289" s="21">
        <v>-0.13522757419566311</v>
      </c>
      <c r="L3289" s="21">
        <v>-1.0000000000000002</v>
      </c>
      <c r="M3289" s="21">
        <v>-1.0000000000000002</v>
      </c>
      <c r="N3289" s="21">
        <v>-2.7045514839132627</v>
      </c>
      <c r="O3289" s="21">
        <v>-3.942449838148824</v>
      </c>
      <c r="P3289" s="21">
        <v>-0.19025882500067551</v>
      </c>
      <c r="Q3289" s="21">
        <v>8.1351750763289612</v>
      </c>
      <c r="R3289" s="21">
        <v>2.7380548924432033</v>
      </c>
      <c r="S3289" s="21">
        <v>0.33333333333333315</v>
      </c>
      <c r="T3289" s="21">
        <v>0.27894059444384556</v>
      </c>
      <c r="U3289" s="21">
        <v>-0.1009914697881418</v>
      </c>
      <c r="V3289" s="21">
        <v>-5.2378255636113414E-3</v>
      </c>
      <c r="W3289" s="21">
        <v>25.650888264843541</v>
      </c>
      <c r="X3289" s="21">
        <v>0.22940494018926721</v>
      </c>
      <c r="Y3289" s="21">
        <v>-1.0000000000000002</v>
      </c>
      <c r="Z3289" s="21">
        <v>-1.0000000000000002</v>
      </c>
      <c r="AA3289" s="21">
        <v>43.812965589344053</v>
      </c>
      <c r="AB3289" s="21">
        <v>0.17501387286337952</v>
      </c>
      <c r="AC3289" s="21">
        <v>0.15075609605315968</v>
      </c>
      <c r="AD3289" s="21">
        <v>-1.7289520275393367E-2</v>
      </c>
      <c r="AE3289" s="21">
        <v>15.424022432057292</v>
      </c>
      <c r="AF3289" s="21">
        <v>-1.0000000000000002</v>
      </c>
      <c r="AG3289" s="21">
        <v>-1.0000000000000002</v>
      </c>
      <c r="AH3289" s="21">
        <v>-1.0000000000000002</v>
      </c>
      <c r="AI3289" s="21">
        <v>0.1029891355499498</v>
      </c>
      <c r="AJ3289" s="21">
        <v>-5.2378255636113414E-3</v>
      </c>
      <c r="AK3289" s="21">
        <v>-5.2368448720551498E-2</v>
      </c>
      <c r="AL3289" s="21">
        <v>7.3662852603671641E-2</v>
      </c>
      <c r="AM3289" s="21">
        <v>-5.3490280566342405E-2</v>
      </c>
      <c r="AN3289" s="21">
        <v>0.30231987727528503</v>
      </c>
      <c r="AO3289" s="21">
        <v>-1.5990992577613183</v>
      </c>
      <c r="AP3289" s="21">
        <v>7.9263111949004923</v>
      </c>
      <c r="AQ3289" s="21">
        <v>17.537233813103764</v>
      </c>
      <c r="AR3289" s="21">
        <v>0.50604463242542574</v>
      </c>
      <c r="AS3289" s="21">
        <v>9.4177365993603504E-2</v>
      </c>
      <c r="AT3289" s="21">
        <v>-1.0000000000000002</v>
      </c>
      <c r="AU3289" s="21">
        <v>-1.0000000000000002</v>
      </c>
      <c r="AV3289" s="21">
        <v>4.965221426198057</v>
      </c>
      <c r="AW3289" s="21">
        <v>47.79682694609572</v>
      </c>
      <c r="AX3289" s="21">
        <v>49.332827100733567</v>
      </c>
      <c r="AY3289" s="21">
        <v>0.18319335227279318</v>
      </c>
      <c r="AZ3289" s="21">
        <v>-1.2291428235104462</v>
      </c>
      <c r="BA3289" s="26">
        <v>1325.3494442789422</v>
      </c>
    </row>
    <row r="3290" spans="1:100" x14ac:dyDescent="0.25">
      <c r="A3290">
        <v>6693</v>
      </c>
      <c r="B3290" t="s">
        <v>3517</v>
      </c>
      <c r="C3290" s="26">
        <v>3</v>
      </c>
      <c r="D3290" s="21">
        <v>1.7559397559840033</v>
      </c>
      <c r="E3290" s="21">
        <v>0</v>
      </c>
      <c r="F3290" s="21">
        <v>-5.7802675939901738E-2</v>
      </c>
      <c r="G3290" s="21">
        <v>-5.7802675939901738E-2</v>
      </c>
      <c r="H3290" s="21">
        <v>-0.14907265573040174</v>
      </c>
      <c r="I3290" s="21">
        <v>0</v>
      </c>
      <c r="J3290" s="21">
        <v>-8.9443593438241003</v>
      </c>
      <c r="K3290" s="21">
        <v>-0.14907265573040174</v>
      </c>
      <c r="L3290" s="21">
        <v>-0.99999999999999989</v>
      </c>
      <c r="M3290" s="21">
        <v>-0.99999999999999989</v>
      </c>
      <c r="N3290" s="21">
        <v>-2.9814531146080334</v>
      </c>
      <c r="O3290" s="21">
        <v>-7.2462222637799982</v>
      </c>
      <c r="P3290" s="21">
        <v>-0.30328047184865897</v>
      </c>
      <c r="Q3290" s="21">
        <v>-4.4965734616473911</v>
      </c>
      <c r="R3290" s="21">
        <v>-1.3671082647464341</v>
      </c>
      <c r="S3290" s="21">
        <v>0.33333333333333337</v>
      </c>
      <c r="T3290" s="21">
        <v>-0.18684039288889012</v>
      </c>
      <c r="U3290" s="21">
        <v>-8.4378005165527056E-3</v>
      </c>
      <c r="V3290" s="21">
        <v>0</v>
      </c>
      <c r="W3290" s="21">
        <v>11.485111826331687</v>
      </c>
      <c r="X3290" s="21">
        <v>-0.2532562961848297</v>
      </c>
      <c r="Y3290" s="21">
        <v>-0.99999999999999989</v>
      </c>
      <c r="Z3290" s="21">
        <v>-0.99999999999999989</v>
      </c>
      <c r="AA3290" s="21">
        <v>0.85826372571822063</v>
      </c>
      <c r="AB3290" s="21">
        <v>0.10357482629277788</v>
      </c>
      <c r="AC3290" s="21">
        <v>-0.13912488970951173</v>
      </c>
      <c r="AD3290" s="21">
        <v>-0.14964473330060718</v>
      </c>
      <c r="AE3290" s="21">
        <v>-9.2597398358670517</v>
      </c>
      <c r="AF3290" s="21">
        <v>-0.99999999999999989</v>
      </c>
      <c r="AG3290" s="21">
        <v>-0.99999999999999989</v>
      </c>
      <c r="AH3290" s="21">
        <v>-0.99999999999999989</v>
      </c>
      <c r="AI3290" s="21">
        <v>0</v>
      </c>
      <c r="AJ3290" s="21">
        <v>0</v>
      </c>
      <c r="AK3290" s="21">
        <v>-6.3231817146686825E-2</v>
      </c>
      <c r="AL3290" s="21">
        <v>0.25196590862509721</v>
      </c>
      <c r="AM3290" s="21">
        <v>0.39547631674802608</v>
      </c>
      <c r="AN3290" s="21">
        <v>0.22021793510221274</v>
      </c>
      <c r="AO3290" s="21">
        <v>9.5707488329672188</v>
      </c>
      <c r="AP3290" s="21">
        <v>6.7652779206808029</v>
      </c>
      <c r="AQ3290" s="21">
        <v>2.540752482507588</v>
      </c>
      <c r="AR3290" s="21">
        <v>0.13805513992789059</v>
      </c>
      <c r="AS3290" s="21">
        <v>-0.40232895191523127</v>
      </c>
      <c r="AT3290" s="21">
        <v>-0.99999999999999989</v>
      </c>
      <c r="AU3290" s="21">
        <v>-0.99999999999999989</v>
      </c>
      <c r="AV3290" s="21">
        <v>-1.4249109406863358</v>
      </c>
      <c r="AW3290" s="21">
        <v>0.37731938261900666</v>
      </c>
      <c r="AX3290" s="21">
        <v>0.37731938261900666</v>
      </c>
      <c r="AY3290" s="21">
        <v>-6.0676375532567051E-3</v>
      </c>
      <c r="AZ3290" s="21">
        <v>-45.990106128892911</v>
      </c>
      <c r="BA3290" s="26">
        <v>1293.4089341547888</v>
      </c>
      <c r="CU3290" t="e">
        <v>#N/A</v>
      </c>
      <c r="CV3290" t="e">
        <v>#N/A</v>
      </c>
    </row>
    <row r="3291" spans="1:100" x14ac:dyDescent="0.25">
      <c r="A3291">
        <v>6694</v>
      </c>
      <c r="B3291" t="s">
        <v>3518</v>
      </c>
      <c r="C3291" s="26">
        <v>3</v>
      </c>
      <c r="D3291" s="21">
        <v>4.2912264196706973</v>
      </c>
      <c r="E3291" s="21">
        <v>0.11858163244029418</v>
      </c>
      <c r="F3291" s="21">
        <v>-8.0530677526481395E-2</v>
      </c>
      <c r="G3291" s="21">
        <v>-3.9525605510877249E-2</v>
      </c>
      <c r="H3291" s="21">
        <v>2.1927218743600548E-2</v>
      </c>
      <c r="I3291" s="21">
        <v>0</v>
      </c>
      <c r="J3291" s="21">
        <v>1.3156331246160327</v>
      </c>
      <c r="K3291" s="21">
        <v>2.1927218743600548E-2</v>
      </c>
      <c r="L3291" s="21">
        <v>-1.0000000000000004</v>
      </c>
      <c r="M3291" s="21">
        <v>-1.0000000000000004</v>
      </c>
      <c r="N3291" s="21">
        <v>0.43854437487201087</v>
      </c>
      <c r="O3291" s="21">
        <v>5.5673339387758523</v>
      </c>
      <c r="P3291" s="21">
        <v>-0.419241630708866</v>
      </c>
      <c r="Q3291" s="21">
        <v>0.89081736482063856</v>
      </c>
      <c r="R3291" s="21">
        <v>0.16907891221266547</v>
      </c>
      <c r="S3291" s="21">
        <v>0.24630304747336251</v>
      </c>
      <c r="T3291" s="21">
        <v>4.7683388915323061E-2</v>
      </c>
      <c r="U3291" s="21">
        <v>-5.7098622449388257E-4</v>
      </c>
      <c r="V3291" s="21">
        <v>0</v>
      </c>
      <c r="W3291" s="21">
        <v>10.859529256823638</v>
      </c>
      <c r="X3291" s="21">
        <v>-1.5202019809333091E-2</v>
      </c>
      <c r="Y3291" s="21">
        <v>-1.0000000000000004</v>
      </c>
      <c r="Z3291" s="21">
        <v>-1.0000000000000004</v>
      </c>
      <c r="AA3291" s="21">
        <v>28.131300078978519</v>
      </c>
      <c r="AB3291" s="21">
        <v>3.0644356956935764E-2</v>
      </c>
      <c r="AC3291" s="21">
        <v>0.15589158346938006</v>
      </c>
      <c r="AD3291" s="21">
        <v>0.15551789777252845</v>
      </c>
      <c r="AE3291" s="21">
        <v>17.102691909942195</v>
      </c>
      <c r="AF3291" s="21">
        <v>-1.0000000000000004</v>
      </c>
      <c r="AG3291" s="21">
        <v>-1.0000000000000004</v>
      </c>
      <c r="AH3291" s="21">
        <v>-1.0000000000000004</v>
      </c>
      <c r="AI3291" s="21">
        <v>0</v>
      </c>
      <c r="AJ3291" s="21">
        <v>0</v>
      </c>
      <c r="AK3291" s="21">
        <v>8.1650298723634038E-2</v>
      </c>
      <c r="AL3291" s="21">
        <v>0.1534458485571302</v>
      </c>
      <c r="AM3291" s="21">
        <v>-8.7730996868927186E-2</v>
      </c>
      <c r="AN3291" s="21">
        <v>-0.11301955088237089</v>
      </c>
      <c r="AO3291" s="21">
        <v>-1.7850234281050106</v>
      </c>
      <c r="AP3291" s="21">
        <v>-2.058259529273621</v>
      </c>
      <c r="AQ3291" s="21">
        <v>12.175162381439666</v>
      </c>
      <c r="AR3291" s="21">
        <v>0.29341545016419163</v>
      </c>
      <c r="AS3291" s="21">
        <v>6.7251989342673735E-3</v>
      </c>
      <c r="AT3291" s="21">
        <v>-1.0000000000000004</v>
      </c>
      <c r="AU3291" s="21">
        <v>-1.0000000000000004</v>
      </c>
      <c r="AV3291" s="21">
        <v>0.12955330670178819</v>
      </c>
      <c r="AW3291" s="21">
        <v>31.640374488480767</v>
      </c>
      <c r="AX3291" s="21">
        <v>31.640374488480767</v>
      </c>
      <c r="AY3291" s="21">
        <v>0.17424437002834975</v>
      </c>
      <c r="AZ3291" s="21">
        <v>-3.5545958693523803</v>
      </c>
      <c r="BA3291" s="26">
        <v>1353.0847825351136</v>
      </c>
      <c r="CU3291" t="e">
        <v>#N/A</v>
      </c>
      <c r="CV3291" t="e">
        <v>#N/A</v>
      </c>
    </row>
    <row r="3292" spans="1:100" x14ac:dyDescent="0.25">
      <c r="A3292">
        <v>6695</v>
      </c>
      <c r="B3292" t="s">
        <v>3519</v>
      </c>
      <c r="C3292" s="26">
        <v>3</v>
      </c>
      <c r="D3292" s="21">
        <v>3.7216299233996932</v>
      </c>
      <c r="E3292" s="21">
        <v>-0.18210847468975661</v>
      </c>
      <c r="F3292" s="21">
        <v>0.59573146430465018</v>
      </c>
      <c r="G3292" s="21">
        <v>0.53349714317189301</v>
      </c>
      <c r="H3292" s="21">
        <v>-1.8322687007513543E-2</v>
      </c>
      <c r="I3292" s="21">
        <v>0</v>
      </c>
      <c r="J3292" s="21">
        <v>-1.0993612204508147</v>
      </c>
      <c r="K3292" s="21">
        <v>-1.8322687007513543E-2</v>
      </c>
      <c r="L3292" s="21">
        <v>-0.99999999999999967</v>
      </c>
      <c r="M3292" s="21">
        <v>-0.99999999999999967</v>
      </c>
      <c r="N3292" s="21">
        <v>-0.36645374015027116</v>
      </c>
      <c r="O3292" s="21">
        <v>3.155765846120778</v>
      </c>
      <c r="P3292" s="21">
        <v>-12.615148921700337</v>
      </c>
      <c r="Q3292" s="21">
        <v>-0.88376679663730895</v>
      </c>
      <c r="R3292" s="21">
        <v>-1.6073928401019637</v>
      </c>
      <c r="S3292" s="21">
        <v>0.33333333333333304</v>
      </c>
      <c r="T3292" s="21">
        <v>0.51591324101013103</v>
      </c>
      <c r="U3292" s="21">
        <v>0.37999596526258939</v>
      </c>
      <c r="V3292" s="21">
        <v>0</v>
      </c>
      <c r="W3292" s="21">
        <v>49.902609064542666</v>
      </c>
      <c r="X3292" s="21">
        <v>2.5746996553032724</v>
      </c>
      <c r="Y3292" s="21">
        <v>-0.99999999999999967</v>
      </c>
      <c r="Z3292" s="21">
        <v>-0.99999999999999967</v>
      </c>
      <c r="AA3292" s="21">
        <v>49.267622933316673</v>
      </c>
      <c r="AB3292" s="21">
        <v>0.17853377585989896</v>
      </c>
      <c r="AC3292" s="21">
        <v>-7.5185668996890165E-2</v>
      </c>
      <c r="AD3292" s="21">
        <v>-8.3899972685489529E-2</v>
      </c>
      <c r="AE3292" s="21">
        <v>0.97240670887596448</v>
      </c>
      <c r="AF3292" s="21">
        <v>-0.99999999999999967</v>
      </c>
      <c r="AG3292" s="21">
        <v>-0.99999999999999967</v>
      </c>
      <c r="AH3292" s="21">
        <v>-0.99999999999999967</v>
      </c>
      <c r="AI3292" s="21">
        <v>0</v>
      </c>
      <c r="AJ3292" s="21">
        <v>0</v>
      </c>
      <c r="AK3292" s="21">
        <v>1.2420993171162152E-3</v>
      </c>
      <c r="AL3292" s="21">
        <v>1.6533994891663295E-2</v>
      </c>
      <c r="AM3292" s="21">
        <v>-1.1695759382255734E-2</v>
      </c>
      <c r="AN3292" s="21">
        <v>0.41399425484162772</v>
      </c>
      <c r="AO3292" s="21">
        <v>-0.28618348797081228</v>
      </c>
      <c r="AP3292" s="21">
        <v>10.432526345499014</v>
      </c>
      <c r="AQ3292" s="21">
        <v>48.803247844091871</v>
      </c>
      <c r="AR3292" s="21">
        <v>1.2292425396060538</v>
      </c>
      <c r="AS3292" s="21">
        <v>2.5563769682957584</v>
      </c>
      <c r="AT3292" s="21">
        <v>-0.99999999999999967</v>
      </c>
      <c r="AU3292" s="21">
        <v>-0.99999999999999967</v>
      </c>
      <c r="AV3292" s="21">
        <v>-1.0738956969300708</v>
      </c>
      <c r="AW3292" s="21">
        <v>62.855915124936409</v>
      </c>
      <c r="AX3292" s="21">
        <v>62.855915124936409</v>
      </c>
      <c r="AY3292" s="21">
        <v>0.36286477326545452</v>
      </c>
      <c r="AZ3292" s="21">
        <v>16.31832078379086</v>
      </c>
      <c r="BA3292" s="26">
        <v>1414.2031077836739</v>
      </c>
    </row>
    <row r="3293" spans="1:100" x14ac:dyDescent="0.25">
      <c r="A3293">
        <v>6696</v>
      </c>
      <c r="B3293" t="s">
        <v>3520</v>
      </c>
      <c r="C3293" s="26">
        <v>3</v>
      </c>
      <c r="D3293" s="21">
        <v>0.66116836169741167</v>
      </c>
      <c r="E3293" s="21">
        <v>0</v>
      </c>
      <c r="F3293" s="21">
        <v>-0.44314398256046134</v>
      </c>
      <c r="G3293" s="21">
        <v>-0.44314398256046134</v>
      </c>
      <c r="H3293" s="21">
        <v>-2.0998459262434307E-2</v>
      </c>
      <c r="I3293" s="21">
        <v>0</v>
      </c>
      <c r="J3293" s="21">
        <v>-1.2599075557460577</v>
      </c>
      <c r="K3293" s="21">
        <v>-2.0998459262434307E-2</v>
      </c>
      <c r="L3293" s="21">
        <v>-0.99999999999999944</v>
      </c>
      <c r="M3293" s="21">
        <v>-0.99999999999999944</v>
      </c>
      <c r="N3293" s="21">
        <v>-0.41996918524868709</v>
      </c>
      <c r="O3293" s="21">
        <v>-1.0418831766091066</v>
      </c>
      <c r="P3293" s="21">
        <v>-0.12236753098942336</v>
      </c>
      <c r="Q3293" s="21">
        <v>-0.1169929972303179</v>
      </c>
      <c r="R3293" s="21">
        <v>3.5771717461502733E-2</v>
      </c>
      <c r="S3293" s="21">
        <v>0.33229962508887151</v>
      </c>
      <c r="T3293" s="21">
        <v>0.34997985271301463</v>
      </c>
      <c r="U3293" s="21">
        <v>7.7300783743683862E-2</v>
      </c>
      <c r="V3293" s="21">
        <v>-3.2784335663332879E-2</v>
      </c>
      <c r="W3293" s="21">
        <v>29.911775405786852</v>
      </c>
      <c r="X3293" s="21">
        <v>0.83242157743874035</v>
      </c>
      <c r="Y3293" s="21">
        <v>-0.99999999999999944</v>
      </c>
      <c r="Z3293" s="21">
        <v>-0.99999999999999944</v>
      </c>
      <c r="AA3293" s="21">
        <v>38.240727403915798</v>
      </c>
      <c r="AB3293" s="21">
        <v>0.10668589889153669</v>
      </c>
      <c r="AC3293" s="21">
        <v>7.2669262884453079E-2</v>
      </c>
      <c r="AD3293" s="21">
        <v>-1.3491556162641093E-2</v>
      </c>
      <c r="AE3293" s="21">
        <v>8.2931802806674266</v>
      </c>
      <c r="AF3293" s="21">
        <v>-0.99999999999999944</v>
      </c>
      <c r="AG3293" s="21">
        <v>-0.99999999999999944</v>
      </c>
      <c r="AH3293" s="21">
        <v>-0.99999999999999944</v>
      </c>
      <c r="AI3293" s="21">
        <v>0</v>
      </c>
      <c r="AJ3293" s="21">
        <v>-3.2784335663332879E-2</v>
      </c>
      <c r="AK3293" s="21">
        <v>-1.5641101747256109E-2</v>
      </c>
      <c r="AL3293" s="21">
        <v>1.4690843047705735E-2</v>
      </c>
      <c r="AM3293" s="21">
        <v>0.18011755656843156</v>
      </c>
      <c r="AN3293" s="21">
        <v>-0.17348848907934933</v>
      </c>
      <c r="AO3293" s="21">
        <v>4.4247334054745062</v>
      </c>
      <c r="AP3293" s="21">
        <v>-4.2637580117452032</v>
      </c>
      <c r="AQ3293" s="21">
        <v>28.651867850040798</v>
      </c>
      <c r="AR3293" s="21">
        <v>0.72679592588223718</v>
      </c>
      <c r="AS3293" s="21">
        <v>0.81142311817630586</v>
      </c>
      <c r="AT3293" s="21">
        <v>-0.99999999999999944</v>
      </c>
      <c r="AU3293" s="21">
        <v>-0.99999999999999944</v>
      </c>
      <c r="AV3293" s="21">
        <v>-0.40737226509895824</v>
      </c>
      <c r="AW3293" s="21">
        <v>32.935086215561483</v>
      </c>
      <c r="AX3293" s="21">
        <v>29.656652649228199</v>
      </c>
      <c r="AY3293" s="21">
        <v>9.5251500515734291E-2</v>
      </c>
      <c r="AZ3293" s="21">
        <v>-40.187019010493671</v>
      </c>
      <c r="BA3293" s="26">
        <v>1328.2403034005933</v>
      </c>
    </row>
    <row r="3294" spans="1:100" x14ac:dyDescent="0.25">
      <c r="A3294">
        <v>6697</v>
      </c>
      <c r="B3294" t="s">
        <v>3521</v>
      </c>
      <c r="C3294" s="26">
        <v>3</v>
      </c>
      <c r="D3294" s="21">
        <v>3.5620037155470303</v>
      </c>
      <c r="E3294" s="21">
        <v>-1.2237325474410029E-2</v>
      </c>
      <c r="F3294" s="21">
        <v>-0.47553290895256956</v>
      </c>
      <c r="G3294" s="21">
        <v>-0.47553290895256956</v>
      </c>
      <c r="H3294" s="21">
        <v>6.504682127196057E-2</v>
      </c>
      <c r="I3294" s="21">
        <v>0</v>
      </c>
      <c r="J3294" s="21">
        <v>3.9028092763176288</v>
      </c>
      <c r="K3294" s="21">
        <v>6.504682127196057E-2</v>
      </c>
      <c r="L3294" s="21">
        <v>-1.0000000000000004</v>
      </c>
      <c r="M3294" s="21">
        <v>-1.0000000000000004</v>
      </c>
      <c r="N3294" s="21">
        <v>1.300936425439212</v>
      </c>
      <c r="O3294" s="21">
        <v>6.9892800829120958</v>
      </c>
      <c r="P3294" s="21">
        <v>2.704553549344848</v>
      </c>
      <c r="Q3294" s="21">
        <v>-2.0937816904576061</v>
      </c>
      <c r="R3294" s="21">
        <v>-0.29301291739432589</v>
      </c>
      <c r="S3294" s="21">
        <v>0.33333333333333326</v>
      </c>
      <c r="T3294" s="21">
        <v>0.17663326786993699</v>
      </c>
      <c r="U3294" s="21">
        <v>-6.2230271212440402E-2</v>
      </c>
      <c r="V3294" s="21">
        <v>0</v>
      </c>
      <c r="W3294" s="21">
        <v>15.307580348754765</v>
      </c>
      <c r="X3294" s="21">
        <v>3.9298629618151365E-2</v>
      </c>
      <c r="Y3294" s="21">
        <v>-1.0000000000000004</v>
      </c>
      <c r="Z3294" s="21">
        <v>-1.0000000000000004</v>
      </c>
      <c r="AA3294" s="21">
        <v>24.191918280907952</v>
      </c>
      <c r="AB3294" s="21">
        <v>-3.3363486757721023E-2</v>
      </c>
      <c r="AC3294" s="21">
        <v>0.19079927702208285</v>
      </c>
      <c r="AD3294" s="21">
        <v>2.6111226726588718E-2</v>
      </c>
      <c r="AE3294" s="21">
        <v>9.177350849547512</v>
      </c>
      <c r="AF3294" s="21">
        <v>-1.0000000000000004</v>
      </c>
      <c r="AG3294" s="21">
        <v>-1.0000000000000004</v>
      </c>
      <c r="AH3294" s="21">
        <v>-1.0000000000000004</v>
      </c>
      <c r="AI3294" s="21">
        <v>0</v>
      </c>
      <c r="AJ3294" s="21">
        <v>0</v>
      </c>
      <c r="AK3294" s="21">
        <v>0.13544653178802105</v>
      </c>
      <c r="AL3294" s="21">
        <v>0.26009917405467253</v>
      </c>
      <c r="AM3294" s="21">
        <v>6.4242398481391724E-2</v>
      </c>
      <c r="AN3294" s="21">
        <v>-0.13930638439459131</v>
      </c>
      <c r="AO3294" s="21">
        <v>2.283292620974898</v>
      </c>
      <c r="AP3294" s="21">
        <v>-2.1821637395914193</v>
      </c>
      <c r="AQ3294" s="21">
        <v>19.210389625072409</v>
      </c>
      <c r="AR3294" s="21">
        <v>0.44773632999082974</v>
      </c>
      <c r="AS3294" s="21">
        <v>0.1043454508901121</v>
      </c>
      <c r="AT3294" s="21">
        <v>-1.0000000000000004</v>
      </c>
      <c r="AU3294" s="21">
        <v>-1.0000000000000004</v>
      </c>
      <c r="AV3294" s="21">
        <v>-0.76854582634689539</v>
      </c>
      <c r="AW3294" s="21">
        <v>28.999034624228642</v>
      </c>
      <c r="AX3294" s="21">
        <v>28.999034624228642</v>
      </c>
      <c r="AY3294" s="21">
        <v>-0.10499951641967577</v>
      </c>
      <c r="AZ3294" s="21">
        <v>-35.568813772571033</v>
      </c>
      <c r="BA3294" s="26">
        <v>1317.6989727638206</v>
      </c>
    </row>
    <row r="3295" spans="1:100" x14ac:dyDescent="0.25">
      <c r="A3295">
        <v>6699</v>
      </c>
      <c r="B3295" t="s">
        <v>768</v>
      </c>
      <c r="C3295" s="26">
        <v>3</v>
      </c>
      <c r="D3295" s="21">
        <v>5.5479696861751773</v>
      </c>
      <c r="E3295" s="21">
        <v>0</v>
      </c>
      <c r="F3295" s="21">
        <v>-5.8323703485584605E-2</v>
      </c>
      <c r="G3295" s="21">
        <v>-5.8323703485584605E-2</v>
      </c>
      <c r="H3295" s="21">
        <v>0.2345311716806196</v>
      </c>
      <c r="I3295" s="21">
        <v>0</v>
      </c>
      <c r="J3295" s="21">
        <v>14.071870300837176</v>
      </c>
      <c r="K3295" s="21">
        <v>0.2345311716806196</v>
      </c>
      <c r="L3295" s="21">
        <v>-0.99999999999999878</v>
      </c>
      <c r="M3295" s="21">
        <v>-0.99999999999999878</v>
      </c>
      <c r="N3295" s="21">
        <v>4.6906234336123918</v>
      </c>
      <c r="O3295" s="21">
        <v>19.561516283526768</v>
      </c>
      <c r="P3295" s="21">
        <v>-1.8784011825313134</v>
      </c>
      <c r="Q3295" s="21">
        <v>-1.5040696764614112</v>
      </c>
      <c r="R3295" s="21">
        <v>-0.73417764005710806</v>
      </c>
      <c r="S3295" s="21">
        <v>0.32328237590482545</v>
      </c>
      <c r="T3295" s="21">
        <v>0.48090292141242413</v>
      </c>
      <c r="U3295" s="21">
        <v>0.36375215354634743</v>
      </c>
      <c r="V3295" s="21">
        <v>0</v>
      </c>
      <c r="W3295" s="21">
        <v>37.336251167319084</v>
      </c>
      <c r="X3295" s="21">
        <v>2.1722323279011109</v>
      </c>
      <c r="Y3295" s="21">
        <v>-0.99999999999999878</v>
      </c>
      <c r="Z3295" s="21">
        <v>-0.99999999999999878</v>
      </c>
      <c r="AA3295" s="21">
        <v>65.531130270717611</v>
      </c>
      <c r="AB3295" s="21">
        <v>0.12663315149942866</v>
      </c>
      <c r="AC3295" s="21">
        <v>5.5324072368552218E-2</v>
      </c>
      <c r="AD3295" s="21">
        <v>0.39662391100113181</v>
      </c>
      <c r="AE3295" s="21">
        <v>28.929056743455625</v>
      </c>
      <c r="AF3295" s="21">
        <v>-0.99999999999999878</v>
      </c>
      <c r="AG3295" s="21">
        <v>-0.99999999999999878</v>
      </c>
      <c r="AH3295" s="21">
        <v>-0.99999999999999878</v>
      </c>
      <c r="AI3295" s="21">
        <v>9.2251532289413692E-3</v>
      </c>
      <c r="AJ3295" s="21">
        <v>0</v>
      </c>
      <c r="AK3295" s="21">
        <v>-1.3429932675920131E-2</v>
      </c>
      <c r="AL3295" s="21">
        <v>7.7659959992587582E-2</v>
      </c>
      <c r="AM3295" s="21">
        <v>0.11520613662226556</v>
      </c>
      <c r="AN3295" s="21">
        <v>-0.10978824297993592</v>
      </c>
      <c r="AO3295" s="21">
        <v>2.8130037521770377</v>
      </c>
      <c r="AP3295" s="21">
        <v>-2.3564062745354599</v>
      </c>
      <c r="AQ3295" s="21">
        <v>51.408121468156281</v>
      </c>
      <c r="AR3295" s="21">
        <v>1.1679374508635971</v>
      </c>
      <c r="AS3295" s="21">
        <v>2.4067634995817295</v>
      </c>
      <c r="AT3295" s="21">
        <v>-0.99999999999999878</v>
      </c>
      <c r="AU3295" s="21">
        <v>-0.99999999999999878</v>
      </c>
      <c r="AV3295" s="21">
        <v>-0.79250134354269286</v>
      </c>
      <c r="AW3295" s="21">
        <v>82.736240279708937</v>
      </c>
      <c r="AX3295" s="21">
        <v>82.920743344287771</v>
      </c>
      <c r="AY3295" s="21">
        <v>0.59162225824679604</v>
      </c>
      <c r="AZ3295" s="21">
        <v>42.227202113177057</v>
      </c>
      <c r="BA3295" s="26">
        <v>1448.7051961835782</v>
      </c>
    </row>
    <row r="3296" spans="1:100" x14ac:dyDescent="0.25">
      <c r="A3296">
        <v>6700</v>
      </c>
      <c r="B3296" t="s">
        <v>3522</v>
      </c>
      <c r="C3296" s="26">
        <v>1</v>
      </c>
      <c r="D3296" s="21">
        <v>3.6780808625294901</v>
      </c>
      <c r="E3296" s="21">
        <v>2.1757476414710399E-2</v>
      </c>
      <c r="F3296" s="21">
        <v>5.7515663270048999E-2</v>
      </c>
      <c r="G3296" s="21">
        <v>6.3638324821297304E-2</v>
      </c>
      <c r="H3296" s="21">
        <v>4.4731895715573101E-2</v>
      </c>
      <c r="I3296" s="21">
        <v>0</v>
      </c>
      <c r="J3296" s="21">
        <v>2.6839137429343798</v>
      </c>
      <c r="K3296" s="21">
        <v>4.4731895715573101E-2</v>
      </c>
      <c r="L3296" s="21">
        <v>-1</v>
      </c>
      <c r="M3296" s="21">
        <v>-1</v>
      </c>
      <c r="N3296" s="21">
        <v>0.894637914311463</v>
      </c>
      <c r="O3296" s="21">
        <v>6.42563293028517</v>
      </c>
      <c r="P3296" s="21">
        <v>8.4867148022695807E-2</v>
      </c>
      <c r="Q3296" s="21">
        <v>0.153507344323627</v>
      </c>
      <c r="R3296" s="21">
        <v>5.0277871893111802E-2</v>
      </c>
      <c r="S3296" s="21">
        <v>0.32916601326620298</v>
      </c>
      <c r="T3296" s="21">
        <v>0.23975694309620599</v>
      </c>
      <c r="U3296" s="21">
        <v>4.00147922229208E-2</v>
      </c>
      <c r="V3296" s="21">
        <v>-3.2092616958779002E-3</v>
      </c>
      <c r="W3296" s="21">
        <v>22.4398636469551</v>
      </c>
      <c r="X3296" s="21">
        <v>0.57887640222380699</v>
      </c>
      <c r="Y3296" s="21">
        <v>-1</v>
      </c>
      <c r="Z3296" s="21">
        <v>-1</v>
      </c>
      <c r="AA3296" s="21">
        <v>33.0321732872819</v>
      </c>
      <c r="AB3296" s="21">
        <v>0.100272451404467</v>
      </c>
      <c r="AC3296" s="21">
        <v>4.1627991656747201E-2</v>
      </c>
      <c r="AD3296" s="21">
        <v>6.8940192307458195E-2</v>
      </c>
      <c r="AE3296" s="21">
        <v>10.542031768433599</v>
      </c>
      <c r="AF3296" s="21">
        <v>-1</v>
      </c>
      <c r="AG3296" s="21">
        <v>-1</v>
      </c>
      <c r="AH3296" s="21">
        <v>-1</v>
      </c>
      <c r="AI3296" s="21">
        <v>-6.4806894010443399E-4</v>
      </c>
      <c r="AJ3296" s="21">
        <v>-3.2092616958779002E-3</v>
      </c>
      <c r="AK3296" s="21">
        <v>0.108545496552842</v>
      </c>
      <c r="AL3296" s="21">
        <v>6.3541779719447203E-2</v>
      </c>
      <c r="AM3296" s="21">
        <v>0.14516971361987499</v>
      </c>
      <c r="AN3296" s="21">
        <v>6.2411759814733403E-2</v>
      </c>
      <c r="AO3296" s="21">
        <v>4.1719703232610899</v>
      </c>
      <c r="AP3296" s="21">
        <v>1.87800289396557</v>
      </c>
      <c r="AQ3296" s="21">
        <v>25.123777389889501</v>
      </c>
      <c r="AR3296" s="21">
        <v>0.60572848688945202</v>
      </c>
      <c r="AS3296" s="21">
        <v>0.62360829793938</v>
      </c>
      <c r="AT3296" s="21">
        <v>-1</v>
      </c>
      <c r="AU3296" s="21">
        <v>-1</v>
      </c>
      <c r="AV3296" s="21">
        <v>0.113916196714409</v>
      </c>
      <c r="AW3296" s="21">
        <v>41.335809111532598</v>
      </c>
      <c r="AX3296" s="21">
        <v>41.001921563142801</v>
      </c>
      <c r="AY3296" s="21">
        <v>9.6368259759583505E-2</v>
      </c>
      <c r="AZ3296" s="21">
        <v>-14.145392237927799</v>
      </c>
      <c r="BA3296" s="26">
        <v>1350</v>
      </c>
    </row>
    <row r="3297" spans="1:100" x14ac:dyDescent="0.25">
      <c r="A3297">
        <v>6701</v>
      </c>
      <c r="B3297" t="s">
        <v>3523</v>
      </c>
      <c r="C3297" s="26">
        <v>1</v>
      </c>
      <c r="D3297" s="21">
        <v>3.6780808625294901</v>
      </c>
      <c r="E3297" s="21">
        <v>2.1757476414710399E-2</v>
      </c>
      <c r="F3297" s="21">
        <v>5.7515663270048999E-2</v>
      </c>
      <c r="G3297" s="21">
        <v>6.3638324821297304E-2</v>
      </c>
      <c r="H3297" s="21">
        <v>4.4731895715573101E-2</v>
      </c>
      <c r="I3297" s="21">
        <v>0</v>
      </c>
      <c r="J3297" s="21">
        <v>2.6839137429343798</v>
      </c>
      <c r="K3297" s="21">
        <v>4.4731895715573101E-2</v>
      </c>
      <c r="L3297" s="21">
        <v>-1</v>
      </c>
      <c r="M3297" s="21">
        <v>-1</v>
      </c>
      <c r="N3297" s="21">
        <v>0.894637914311463</v>
      </c>
      <c r="O3297" s="21">
        <v>6.42563293028517</v>
      </c>
      <c r="P3297" s="21">
        <v>8.4867148022695807E-2</v>
      </c>
      <c r="Q3297" s="21">
        <v>0.153507344323627</v>
      </c>
      <c r="R3297" s="21">
        <v>5.0277871893111802E-2</v>
      </c>
      <c r="S3297" s="21">
        <v>0.32916601326620298</v>
      </c>
      <c r="T3297" s="21">
        <v>0.23975694309620599</v>
      </c>
      <c r="U3297" s="21">
        <v>4.00147922229208E-2</v>
      </c>
      <c r="V3297" s="21">
        <v>-3.2092616958779002E-3</v>
      </c>
      <c r="W3297" s="21">
        <v>22.4398636469551</v>
      </c>
      <c r="X3297" s="21">
        <v>0.57887640222380699</v>
      </c>
      <c r="Y3297" s="21">
        <v>-1</v>
      </c>
      <c r="Z3297" s="21">
        <v>-1</v>
      </c>
      <c r="AA3297" s="21">
        <v>33.0321732872819</v>
      </c>
      <c r="AB3297" s="21">
        <v>0.100272451404467</v>
      </c>
      <c r="AC3297" s="21">
        <v>4.1627991656747201E-2</v>
      </c>
      <c r="AD3297" s="21">
        <v>6.8940192307458195E-2</v>
      </c>
      <c r="AE3297" s="21">
        <v>10.542031768433599</v>
      </c>
      <c r="AF3297" s="21">
        <v>-1</v>
      </c>
      <c r="AG3297" s="21">
        <v>-1</v>
      </c>
      <c r="AH3297" s="21">
        <v>-1</v>
      </c>
      <c r="AI3297" s="21">
        <v>-6.4806894010443399E-4</v>
      </c>
      <c r="AJ3297" s="21">
        <v>-3.2092616958779002E-3</v>
      </c>
      <c r="AK3297" s="21">
        <v>0.108545496552842</v>
      </c>
      <c r="AL3297" s="21">
        <v>6.3541779719447203E-2</v>
      </c>
      <c r="AM3297" s="21">
        <v>0.14516971361987499</v>
      </c>
      <c r="AN3297" s="21">
        <v>6.2411759814733403E-2</v>
      </c>
      <c r="AO3297" s="21">
        <v>4.1719703232610899</v>
      </c>
      <c r="AP3297" s="21">
        <v>1.87800289396557</v>
      </c>
      <c r="AQ3297" s="21">
        <v>25.123777389889501</v>
      </c>
      <c r="AR3297" s="21">
        <v>0.60572848688945202</v>
      </c>
      <c r="AS3297" s="21">
        <v>0.62360829793938</v>
      </c>
      <c r="AT3297" s="21">
        <v>-1</v>
      </c>
      <c r="AU3297" s="21">
        <v>-1</v>
      </c>
      <c r="AV3297" s="21">
        <v>0.113916196714409</v>
      </c>
      <c r="AW3297" s="21">
        <v>41.335809111532598</v>
      </c>
      <c r="AX3297" s="21">
        <v>41.001921563142801</v>
      </c>
      <c r="AY3297" s="21">
        <v>9.6368259759583505E-2</v>
      </c>
      <c r="AZ3297" s="21">
        <v>-14.145392237927799</v>
      </c>
      <c r="BA3297" s="26">
        <v>1350</v>
      </c>
    </row>
    <row r="3298" spans="1:100" x14ac:dyDescent="0.25">
      <c r="A3298">
        <v>6702</v>
      </c>
      <c r="B3298" t="s">
        <v>3524</v>
      </c>
      <c r="C3298" s="26">
        <v>1</v>
      </c>
      <c r="D3298" s="21">
        <v>3.6780808625294901</v>
      </c>
      <c r="E3298" s="21">
        <v>2.1757476414710399E-2</v>
      </c>
      <c r="F3298" s="21">
        <v>5.7515663270048999E-2</v>
      </c>
      <c r="G3298" s="21">
        <v>6.3638324821297304E-2</v>
      </c>
      <c r="H3298" s="21">
        <v>4.4731895715573101E-2</v>
      </c>
      <c r="I3298" s="21">
        <v>0</v>
      </c>
      <c r="J3298" s="21">
        <v>2.6839137429343798</v>
      </c>
      <c r="K3298" s="21">
        <v>4.4731895715573101E-2</v>
      </c>
      <c r="L3298" s="21">
        <v>-1</v>
      </c>
      <c r="M3298" s="21">
        <v>-1</v>
      </c>
      <c r="N3298" s="21">
        <v>0.894637914311463</v>
      </c>
      <c r="O3298" s="21">
        <v>6.42563293028517</v>
      </c>
      <c r="P3298" s="21">
        <v>8.4867148022695807E-2</v>
      </c>
      <c r="Q3298" s="21">
        <v>0.153507344323627</v>
      </c>
      <c r="R3298" s="21">
        <v>5.0277871893111802E-2</v>
      </c>
      <c r="S3298" s="21">
        <v>0.32916601326620298</v>
      </c>
      <c r="T3298" s="21">
        <v>0.23975694309620599</v>
      </c>
      <c r="U3298" s="21">
        <v>4.00147922229208E-2</v>
      </c>
      <c r="V3298" s="21">
        <v>-3.2092616958779002E-3</v>
      </c>
      <c r="W3298" s="21">
        <v>22.4398636469551</v>
      </c>
      <c r="X3298" s="21">
        <v>0.57887640222380699</v>
      </c>
      <c r="Y3298" s="21">
        <v>-1</v>
      </c>
      <c r="Z3298" s="21">
        <v>-1</v>
      </c>
      <c r="AA3298" s="21">
        <v>33.0321732872819</v>
      </c>
      <c r="AB3298" s="21">
        <v>0.100272451404467</v>
      </c>
      <c r="AC3298" s="21">
        <v>4.1627991656747201E-2</v>
      </c>
      <c r="AD3298" s="21">
        <v>6.8940192307458195E-2</v>
      </c>
      <c r="AE3298" s="21">
        <v>10.542031768433599</v>
      </c>
      <c r="AF3298" s="21">
        <v>-1</v>
      </c>
      <c r="AG3298" s="21">
        <v>-1</v>
      </c>
      <c r="AH3298" s="21">
        <v>-1</v>
      </c>
      <c r="AI3298" s="21">
        <v>-6.4806894010443399E-4</v>
      </c>
      <c r="AJ3298" s="21">
        <v>-3.2092616958779002E-3</v>
      </c>
      <c r="AK3298" s="21">
        <v>0.108545496552842</v>
      </c>
      <c r="AL3298" s="21">
        <v>6.3541779719447203E-2</v>
      </c>
      <c r="AM3298" s="21">
        <v>0.14516971361987499</v>
      </c>
      <c r="AN3298" s="21">
        <v>6.2411759814733403E-2</v>
      </c>
      <c r="AO3298" s="21">
        <v>4.1719703232610899</v>
      </c>
      <c r="AP3298" s="21">
        <v>1.87800289396557</v>
      </c>
      <c r="AQ3298" s="21">
        <v>25.123777389889501</v>
      </c>
      <c r="AR3298" s="21">
        <v>0.60572848688945202</v>
      </c>
      <c r="AS3298" s="21">
        <v>0.62360829793938</v>
      </c>
      <c r="AT3298" s="21">
        <v>-1</v>
      </c>
      <c r="AU3298" s="21">
        <v>-1</v>
      </c>
      <c r="AV3298" s="21">
        <v>0.113916196714409</v>
      </c>
      <c r="AW3298" s="21">
        <v>41.335809111532598</v>
      </c>
      <c r="AX3298" s="21">
        <v>41.001921563142801</v>
      </c>
      <c r="AY3298" s="21">
        <v>9.6368259759583505E-2</v>
      </c>
      <c r="AZ3298" s="21">
        <v>-14.145392237927799</v>
      </c>
      <c r="BA3298" s="26">
        <v>1350</v>
      </c>
    </row>
    <row r="3299" spans="1:100" x14ac:dyDescent="0.25">
      <c r="A3299">
        <v>6703</v>
      </c>
      <c r="B3299" t="s">
        <v>3525</v>
      </c>
      <c r="C3299" s="26">
        <v>1</v>
      </c>
      <c r="D3299" s="21">
        <v>3.6780808625294901</v>
      </c>
      <c r="E3299" s="21">
        <v>2.1757476414710399E-2</v>
      </c>
      <c r="F3299" s="21">
        <v>5.7515663270048999E-2</v>
      </c>
      <c r="G3299" s="21">
        <v>6.3638324821297304E-2</v>
      </c>
      <c r="H3299" s="21">
        <v>4.4731895715573101E-2</v>
      </c>
      <c r="I3299" s="21">
        <v>0</v>
      </c>
      <c r="J3299" s="21">
        <v>2.6839137429343798</v>
      </c>
      <c r="K3299" s="21">
        <v>4.4731895715573101E-2</v>
      </c>
      <c r="L3299" s="21">
        <v>-1</v>
      </c>
      <c r="M3299" s="21">
        <v>-1</v>
      </c>
      <c r="N3299" s="21">
        <v>0.894637914311463</v>
      </c>
      <c r="O3299" s="21">
        <v>6.42563293028517</v>
      </c>
      <c r="P3299" s="21">
        <v>8.4867148022695807E-2</v>
      </c>
      <c r="Q3299" s="21">
        <v>0.153507344323627</v>
      </c>
      <c r="R3299" s="21">
        <v>5.0277871893111802E-2</v>
      </c>
      <c r="S3299" s="21">
        <v>0.32916601326620298</v>
      </c>
      <c r="T3299" s="21">
        <v>0.23975694309620599</v>
      </c>
      <c r="U3299" s="21">
        <v>4.00147922229208E-2</v>
      </c>
      <c r="V3299" s="21">
        <v>-3.2092616958779002E-3</v>
      </c>
      <c r="W3299" s="21">
        <v>22.4398636469551</v>
      </c>
      <c r="X3299" s="21">
        <v>0.57887640222380699</v>
      </c>
      <c r="Y3299" s="21">
        <v>-1</v>
      </c>
      <c r="Z3299" s="21">
        <v>-1</v>
      </c>
      <c r="AA3299" s="21">
        <v>33.0321732872819</v>
      </c>
      <c r="AB3299" s="21">
        <v>0.100272451404467</v>
      </c>
      <c r="AC3299" s="21">
        <v>4.1627991656747201E-2</v>
      </c>
      <c r="AD3299" s="21">
        <v>6.8940192307458195E-2</v>
      </c>
      <c r="AE3299" s="21">
        <v>10.542031768433599</v>
      </c>
      <c r="AF3299" s="21">
        <v>-1</v>
      </c>
      <c r="AG3299" s="21">
        <v>-1</v>
      </c>
      <c r="AH3299" s="21">
        <v>-1</v>
      </c>
      <c r="AI3299" s="21">
        <v>-6.4806894010443399E-4</v>
      </c>
      <c r="AJ3299" s="21">
        <v>-3.2092616958779002E-3</v>
      </c>
      <c r="AK3299" s="21">
        <v>0.108545496552842</v>
      </c>
      <c r="AL3299" s="21">
        <v>6.3541779719447203E-2</v>
      </c>
      <c r="AM3299" s="21">
        <v>0.14516971361987499</v>
      </c>
      <c r="AN3299" s="21">
        <v>6.2411759814733403E-2</v>
      </c>
      <c r="AO3299" s="21">
        <v>4.1719703232610899</v>
      </c>
      <c r="AP3299" s="21">
        <v>1.87800289396557</v>
      </c>
      <c r="AQ3299" s="21">
        <v>25.123777389889501</v>
      </c>
      <c r="AR3299" s="21">
        <v>0.60572848688945202</v>
      </c>
      <c r="AS3299" s="21">
        <v>0.62360829793938</v>
      </c>
      <c r="AT3299" s="21">
        <v>-1</v>
      </c>
      <c r="AU3299" s="21">
        <v>-1</v>
      </c>
      <c r="AV3299" s="21">
        <v>0.113916196714409</v>
      </c>
      <c r="AW3299" s="21">
        <v>41.335809111532598</v>
      </c>
      <c r="AX3299" s="21">
        <v>41.001921563142801</v>
      </c>
      <c r="AY3299" s="21">
        <v>9.6368259759583505E-2</v>
      </c>
      <c r="AZ3299" s="21">
        <v>-14.145392237927799</v>
      </c>
      <c r="BA3299" s="26">
        <v>1350</v>
      </c>
    </row>
    <row r="3300" spans="1:100" x14ac:dyDescent="0.25">
      <c r="A3300">
        <v>6704</v>
      </c>
      <c r="B3300" t="s">
        <v>3526</v>
      </c>
      <c r="C3300" s="26">
        <v>1</v>
      </c>
      <c r="D3300" s="21">
        <v>3.6780808625294901</v>
      </c>
      <c r="E3300" s="21">
        <v>2.1757476414710399E-2</v>
      </c>
      <c r="F3300" s="21">
        <v>5.7515663270048999E-2</v>
      </c>
      <c r="G3300" s="21">
        <v>6.3638324821297304E-2</v>
      </c>
      <c r="H3300" s="21">
        <v>4.4731895715573101E-2</v>
      </c>
      <c r="I3300" s="21">
        <v>0</v>
      </c>
      <c r="J3300" s="21">
        <v>2.6839137429343798</v>
      </c>
      <c r="K3300" s="21">
        <v>4.4731895715573101E-2</v>
      </c>
      <c r="L3300" s="21">
        <v>-1</v>
      </c>
      <c r="M3300" s="21">
        <v>-1</v>
      </c>
      <c r="N3300" s="21">
        <v>0.894637914311463</v>
      </c>
      <c r="O3300" s="21">
        <v>6.42563293028517</v>
      </c>
      <c r="P3300" s="21">
        <v>8.4867148022695807E-2</v>
      </c>
      <c r="Q3300" s="21">
        <v>0.153507344323627</v>
      </c>
      <c r="R3300" s="21">
        <v>5.0277871893111802E-2</v>
      </c>
      <c r="S3300" s="21">
        <v>0.32916601326620298</v>
      </c>
      <c r="T3300" s="21">
        <v>0.23975694309620599</v>
      </c>
      <c r="U3300" s="21">
        <v>4.00147922229208E-2</v>
      </c>
      <c r="V3300" s="21">
        <v>-3.2092616958779002E-3</v>
      </c>
      <c r="W3300" s="21">
        <v>22.4398636469551</v>
      </c>
      <c r="X3300" s="21">
        <v>0.57887640222380699</v>
      </c>
      <c r="Y3300" s="21">
        <v>-1</v>
      </c>
      <c r="Z3300" s="21">
        <v>-1</v>
      </c>
      <c r="AA3300" s="21">
        <v>33.0321732872819</v>
      </c>
      <c r="AB3300" s="21">
        <v>0.100272451404467</v>
      </c>
      <c r="AC3300" s="21">
        <v>4.1627991656747201E-2</v>
      </c>
      <c r="AD3300" s="21">
        <v>6.8940192307458195E-2</v>
      </c>
      <c r="AE3300" s="21">
        <v>10.542031768433599</v>
      </c>
      <c r="AF3300" s="21">
        <v>-1</v>
      </c>
      <c r="AG3300" s="21">
        <v>-1</v>
      </c>
      <c r="AH3300" s="21">
        <v>-1</v>
      </c>
      <c r="AI3300" s="21">
        <v>-6.4806894010443399E-4</v>
      </c>
      <c r="AJ3300" s="21">
        <v>-3.2092616958779002E-3</v>
      </c>
      <c r="AK3300" s="21">
        <v>0.108545496552842</v>
      </c>
      <c r="AL3300" s="21">
        <v>6.3541779719447203E-2</v>
      </c>
      <c r="AM3300" s="21">
        <v>0.14516971361987499</v>
      </c>
      <c r="AN3300" s="21">
        <v>6.2411759814733403E-2</v>
      </c>
      <c r="AO3300" s="21">
        <v>4.1719703232610899</v>
      </c>
      <c r="AP3300" s="21">
        <v>1.87800289396557</v>
      </c>
      <c r="AQ3300" s="21">
        <v>25.123777389889501</v>
      </c>
      <c r="AR3300" s="21">
        <v>0.60572848688945202</v>
      </c>
      <c r="AS3300" s="21">
        <v>0.62360829793938</v>
      </c>
      <c r="AT3300" s="21">
        <v>-1</v>
      </c>
      <c r="AU3300" s="21">
        <v>-1</v>
      </c>
      <c r="AV3300" s="21">
        <v>0.113916196714409</v>
      </c>
      <c r="AW3300" s="21">
        <v>41.335809111532598</v>
      </c>
      <c r="AX3300" s="21">
        <v>41.001921563142801</v>
      </c>
      <c r="AY3300" s="21">
        <v>9.6368259759583505E-2</v>
      </c>
      <c r="AZ3300" s="21">
        <v>-14.145392237927799</v>
      </c>
      <c r="BA3300" s="26">
        <v>1350</v>
      </c>
    </row>
    <row r="3301" spans="1:100" x14ac:dyDescent="0.25">
      <c r="A3301">
        <v>6705</v>
      </c>
      <c r="B3301" t="s">
        <v>3527</v>
      </c>
      <c r="C3301" s="26">
        <v>3</v>
      </c>
      <c r="D3301" s="21">
        <v>5.5685195310122655</v>
      </c>
      <c r="E3301" s="21">
        <v>-6.4835550475434833E-3</v>
      </c>
      <c r="F3301" s="21">
        <v>0.24187001120323137</v>
      </c>
      <c r="G3301" s="21">
        <v>0.24187001120323137</v>
      </c>
      <c r="H3301" s="21">
        <v>0.39435053717837981</v>
      </c>
      <c r="I3301" s="21">
        <v>0</v>
      </c>
      <c r="J3301" s="21">
        <v>23.661032230702791</v>
      </c>
      <c r="K3301" s="21">
        <v>0.39435053717837981</v>
      </c>
      <c r="L3301" s="21">
        <v>-0.999999999999999</v>
      </c>
      <c r="M3301" s="21">
        <v>-0.999999999999999</v>
      </c>
      <c r="N3301" s="21">
        <v>7.8870107435675969</v>
      </c>
      <c r="O3301" s="21">
        <v>29.471421772918294</v>
      </c>
      <c r="P3301" s="21">
        <v>-0.2739633329414719</v>
      </c>
      <c r="Q3301" s="21">
        <v>-1.5170485985405199E-2</v>
      </c>
      <c r="R3301" s="21">
        <v>-4.2593238374458574E-2</v>
      </c>
      <c r="S3301" s="21">
        <v>0.33796798143070511</v>
      </c>
      <c r="T3301" s="21">
        <v>0.45081020895750507</v>
      </c>
      <c r="U3301" s="21">
        <v>0.65847143942564468</v>
      </c>
      <c r="V3301" s="21">
        <v>8.8955512336943002E-2</v>
      </c>
      <c r="W3301" s="21">
        <v>45.674184198896697</v>
      </c>
      <c r="X3301" s="21">
        <v>3.6757137328552232</v>
      </c>
      <c r="Y3301" s="21">
        <v>-0.999999999999999</v>
      </c>
      <c r="Z3301" s="21">
        <v>-0.999999999999999</v>
      </c>
      <c r="AA3301" s="21">
        <v>79.661371775864055</v>
      </c>
      <c r="AB3301" s="21">
        <v>0.26171027511711348</v>
      </c>
      <c r="AC3301" s="21">
        <v>-1.8913010468198176E-2</v>
      </c>
      <c r="AD3301" s="21">
        <v>0.43779835165792047</v>
      </c>
      <c r="AE3301" s="21">
        <v>34.029780815341788</v>
      </c>
      <c r="AF3301" s="21">
        <v>-0.999999999999999</v>
      </c>
      <c r="AG3301" s="21">
        <v>-0.999999999999999</v>
      </c>
      <c r="AH3301" s="21">
        <v>-0.999999999999999</v>
      </c>
      <c r="AI3301" s="21">
        <v>0</v>
      </c>
      <c r="AJ3301" s="21">
        <v>8.8955512336943002E-2</v>
      </c>
      <c r="AK3301" s="21">
        <v>-7.0945893690812431E-2</v>
      </c>
      <c r="AL3301" s="21">
        <v>0.1967486024675012</v>
      </c>
      <c r="AM3301" s="21">
        <v>0.34621506384667133</v>
      </c>
      <c r="AN3301" s="21">
        <v>3.7109314276677872E-3</v>
      </c>
      <c r="AO3301" s="21">
        <v>8.3006471277127236</v>
      </c>
      <c r="AP3301" s="21">
        <v>1.0765162980292013</v>
      </c>
      <c r="AQ3301" s="21">
        <v>69.335216429599541</v>
      </c>
      <c r="AR3301" s="21">
        <v>1.5362051421507976</v>
      </c>
      <c r="AS3301" s="21">
        <v>4.0700642700336047</v>
      </c>
      <c r="AT3301" s="21">
        <v>-0.999999999999999</v>
      </c>
      <c r="AU3301" s="21">
        <v>-0.999999999999999</v>
      </c>
      <c r="AV3301" s="21">
        <v>0.19927677282877282</v>
      </c>
      <c r="AW3301" s="21">
        <v>110.20930984681155</v>
      </c>
      <c r="AX3301" s="21">
        <v>119.10486108050584</v>
      </c>
      <c r="AY3301" s="21">
        <v>0.47033252323643282</v>
      </c>
      <c r="AZ3301" s="21">
        <v>88.687151658321227</v>
      </c>
      <c r="BA3301" s="26">
        <v>1513.0451986296669</v>
      </c>
      <c r="CU3301" t="e">
        <v>#N/A</v>
      </c>
      <c r="CV3301" t="e">
        <v>#N/A</v>
      </c>
    </row>
    <row r="3302" spans="1:100" x14ac:dyDescent="0.25">
      <c r="A3302">
        <v>6706</v>
      </c>
      <c r="B3302" t="s">
        <v>3528</v>
      </c>
      <c r="C3302" s="26">
        <v>3</v>
      </c>
      <c r="D3302" s="21">
        <v>4.0240779146408698</v>
      </c>
      <c r="E3302" s="21">
        <v>5.6273348198887047E-2</v>
      </c>
      <c r="F3302" s="21">
        <v>-0.39390743801731637</v>
      </c>
      <c r="G3302" s="21">
        <v>-0.4301371039528446</v>
      </c>
      <c r="H3302" s="21">
        <v>0.21246776470317175</v>
      </c>
      <c r="I3302" s="21">
        <v>0</v>
      </c>
      <c r="J3302" s="21">
        <v>12.748065882190305</v>
      </c>
      <c r="K3302" s="21">
        <v>0.21246776470317175</v>
      </c>
      <c r="L3302" s="21">
        <v>-1</v>
      </c>
      <c r="M3302" s="21">
        <v>-1</v>
      </c>
      <c r="N3302" s="21">
        <v>4.2493552940634354</v>
      </c>
      <c r="O3302" s="21">
        <v>16.342006692878329</v>
      </c>
      <c r="P3302" s="21">
        <v>-0.47578621582896019</v>
      </c>
      <c r="Q3302" s="21">
        <v>-0.20585280665754019</v>
      </c>
      <c r="R3302" s="21">
        <v>-5.5465952611231994E-2</v>
      </c>
      <c r="S3302" s="21">
        <v>0.33333333333333359</v>
      </c>
      <c r="T3302" s="21">
        <v>0.2877986192052806</v>
      </c>
      <c r="U3302" s="21">
        <v>0.15006625546606775</v>
      </c>
      <c r="V3302" s="21">
        <v>-2.657639103539057E-2</v>
      </c>
      <c r="W3302" s="21">
        <v>21.286162090644773</v>
      </c>
      <c r="X3302" s="21">
        <v>0.80393614935931668</v>
      </c>
      <c r="Y3302" s="21">
        <v>-1</v>
      </c>
      <c r="Z3302" s="21">
        <v>-1</v>
      </c>
      <c r="AA3302" s="21">
        <v>48.373337162817165</v>
      </c>
      <c r="AB3302" s="21">
        <v>-0.18013132960573597</v>
      </c>
      <c r="AC3302" s="21">
        <v>0.33027447641550628</v>
      </c>
      <c r="AD3302" s="21">
        <v>0.39270967368590221</v>
      </c>
      <c r="AE3302" s="21">
        <v>27.142641024783632</v>
      </c>
      <c r="AF3302" s="21">
        <v>-1</v>
      </c>
      <c r="AG3302" s="21">
        <v>-1</v>
      </c>
      <c r="AH3302" s="21">
        <v>-1</v>
      </c>
      <c r="AI3302" s="21">
        <v>0</v>
      </c>
      <c r="AJ3302" s="21">
        <v>-2.657639103539057E-2</v>
      </c>
      <c r="AK3302" s="21">
        <v>0.35033290359105657</v>
      </c>
      <c r="AL3302" s="21">
        <v>-7.7922364286968235E-2</v>
      </c>
      <c r="AM3302" s="21">
        <v>-0.11675164951217906</v>
      </c>
      <c r="AN3302" s="21">
        <v>-7.0015382013599373E-2</v>
      </c>
      <c r="AO3302" s="21">
        <v>-1.1671267198491917</v>
      </c>
      <c r="AP3302" s="21">
        <v>-2.139996371774826</v>
      </c>
      <c r="AQ3302" s="21">
        <v>34.03422797283509</v>
      </c>
      <c r="AR3302" s="21">
        <v>0.74462181696929108</v>
      </c>
      <c r="AS3302" s="21">
        <v>1.0164039140624888</v>
      </c>
      <c r="AT3302" s="21">
        <v>-1</v>
      </c>
      <c r="AU3302" s="21">
        <v>-1</v>
      </c>
      <c r="AV3302" s="21">
        <v>-0.48560305656407682</v>
      </c>
      <c r="AW3302" s="21">
        <v>62.575347483920673</v>
      </c>
      <c r="AX3302" s="21">
        <v>59.917708380381605</v>
      </c>
      <c r="AY3302" s="21">
        <v>1.1209542781529767E-3</v>
      </c>
      <c r="AZ3302" s="21">
        <v>-22.058398348445959</v>
      </c>
      <c r="BA3302" s="26">
        <v>1354.9593957767881</v>
      </c>
    </row>
    <row r="3303" spans="1:100" x14ac:dyDescent="0.25">
      <c r="A3303">
        <v>6707</v>
      </c>
      <c r="B3303" t="s">
        <v>3529</v>
      </c>
      <c r="C3303" s="26">
        <v>3</v>
      </c>
      <c r="D3303" s="21">
        <v>0.93763305301346711</v>
      </c>
      <c r="E3303" s="21">
        <v>0</v>
      </c>
      <c r="F3303" s="21">
        <v>7.6350267603141064E-2</v>
      </c>
      <c r="G3303" s="21">
        <v>7.6350267603141064E-2</v>
      </c>
      <c r="H3303" s="21">
        <v>0.28797249495545896</v>
      </c>
      <c r="I3303" s="21">
        <v>0</v>
      </c>
      <c r="J3303" s="21">
        <v>17.278349697327545</v>
      </c>
      <c r="K3303" s="21">
        <v>0.28797249495545896</v>
      </c>
      <c r="L3303" s="21">
        <v>-1</v>
      </c>
      <c r="M3303" s="21">
        <v>-1</v>
      </c>
      <c r="N3303" s="21">
        <v>5.7594498991091818</v>
      </c>
      <c r="O3303" s="21">
        <v>18.292333017944159</v>
      </c>
      <c r="P3303" s="21">
        <v>-2.1580412680440621E-2</v>
      </c>
      <c r="Q3303" s="21">
        <v>2.7993110151423877</v>
      </c>
      <c r="R3303" s="21">
        <v>0.92226997975473191</v>
      </c>
      <c r="S3303" s="21">
        <v>0.33333333333333331</v>
      </c>
      <c r="T3303" s="21">
        <v>0.39870724711839617</v>
      </c>
      <c r="U3303" s="21">
        <v>-2.6028432927703113E-2</v>
      </c>
      <c r="V3303" s="21">
        <v>-2.0427604849341502E-2</v>
      </c>
      <c r="W3303" s="21">
        <v>15.904481908769034</v>
      </c>
      <c r="X3303" s="21">
        <v>0.28274836396734632</v>
      </c>
      <c r="Y3303" s="21">
        <v>-1</v>
      </c>
      <c r="Z3303" s="21">
        <v>-1</v>
      </c>
      <c r="AA3303" s="21">
        <v>9.3647715151353825</v>
      </c>
      <c r="AB3303" s="21">
        <v>0.22365536831027344</v>
      </c>
      <c r="AC3303" s="21">
        <v>-0.3468600441939923</v>
      </c>
      <c r="AD3303" s="21">
        <v>-2.6034931584048678E-2</v>
      </c>
      <c r="AE3303" s="21">
        <v>-7.4619803733883794</v>
      </c>
      <c r="AF3303" s="21">
        <v>-1</v>
      </c>
      <c r="AG3303" s="21">
        <v>-1</v>
      </c>
      <c r="AH3303" s="21">
        <v>-1</v>
      </c>
      <c r="AI3303" s="21">
        <v>0</v>
      </c>
      <c r="AJ3303" s="21">
        <v>-2.0427604849341502E-2</v>
      </c>
      <c r="AK3303" s="21">
        <v>0.16151150981103285</v>
      </c>
      <c r="AL3303" s="21">
        <v>-2.3408005845266852E-2</v>
      </c>
      <c r="AM3303" s="21">
        <v>-8.1405929517334219E-2</v>
      </c>
      <c r="AN3303" s="21">
        <v>-8.9057388623277584E-2</v>
      </c>
      <c r="AO3303" s="21">
        <v>-1.2275906888781898</v>
      </c>
      <c r="AP3303" s="21">
        <v>-2.3434747448082742</v>
      </c>
      <c r="AQ3303" s="21">
        <v>33.182831606096585</v>
      </c>
      <c r="AR3303" s="21">
        <v>0.68558454267468494</v>
      </c>
      <c r="AS3303" s="21">
        <v>0.57072085892280533</v>
      </c>
      <c r="AT3303" s="21">
        <v>-1</v>
      </c>
      <c r="AU3303" s="21">
        <v>-1</v>
      </c>
      <c r="AV3303" s="21">
        <v>0.99862024735787303</v>
      </c>
      <c r="AW3303" s="21">
        <v>25.313629788271264</v>
      </c>
      <c r="AX3303" s="21">
        <v>23.270869303337115</v>
      </c>
      <c r="AY3303" s="21">
        <v>-0.20716258847493157</v>
      </c>
      <c r="AZ3303" s="21">
        <v>-72.240303243792127</v>
      </c>
      <c r="BA3303" s="26">
        <v>1298.4187004425914</v>
      </c>
      <c r="CU3303" t="e">
        <v>#N/A</v>
      </c>
      <c r="CV3303" t="e">
        <v>#N/A</v>
      </c>
    </row>
    <row r="3304" spans="1:100" x14ac:dyDescent="0.25">
      <c r="A3304">
        <v>6708</v>
      </c>
      <c r="B3304" t="s">
        <v>3530</v>
      </c>
      <c r="C3304" s="26">
        <v>3</v>
      </c>
      <c r="D3304" s="21">
        <v>-0.18547321686371721</v>
      </c>
      <c r="E3304" s="21">
        <v>-0.15745457373496285</v>
      </c>
      <c r="F3304" s="21">
        <v>0.13498708086296529</v>
      </c>
      <c r="G3304" s="21">
        <v>8.342096531324146E-2</v>
      </c>
      <c r="H3304" s="21">
        <v>-0.10673027263929184</v>
      </c>
      <c r="I3304" s="21">
        <v>0</v>
      </c>
      <c r="J3304" s="21">
        <v>-6.4038163583575098</v>
      </c>
      <c r="K3304" s="21">
        <v>-0.10673027263929184</v>
      </c>
      <c r="L3304" s="21">
        <v>-0.99999999999999889</v>
      </c>
      <c r="M3304" s="21">
        <v>-0.99999999999999889</v>
      </c>
      <c r="N3304" s="21">
        <v>-2.1346054527858365</v>
      </c>
      <c r="O3304" s="21">
        <v>-6.5058686099079885</v>
      </c>
      <c r="P3304" s="21">
        <v>0.3263719556952267</v>
      </c>
      <c r="Q3304" s="21">
        <v>0.45164894169696962</v>
      </c>
      <c r="R3304" s="21">
        <v>0.1844554780261457</v>
      </c>
      <c r="S3304" s="21">
        <v>0.26171638171052936</v>
      </c>
      <c r="T3304" s="21">
        <v>0.16991987932631197</v>
      </c>
      <c r="U3304" s="21">
        <v>-1.628747114876189E-2</v>
      </c>
      <c r="V3304" s="21">
        <v>0</v>
      </c>
      <c r="W3304" s="21">
        <v>20.883162501094855</v>
      </c>
      <c r="X3304" s="21">
        <v>0.28419274345102963</v>
      </c>
      <c r="Y3304" s="21">
        <v>-0.99999999999999889</v>
      </c>
      <c r="Z3304" s="21">
        <v>-0.99999999999999889</v>
      </c>
      <c r="AA3304" s="21">
        <v>31.078797841291429</v>
      </c>
      <c r="AB3304" s="21">
        <v>0.21917045291736945</v>
      </c>
      <c r="AC3304" s="21">
        <v>6.6049551829154743E-2</v>
      </c>
      <c r="AD3304" s="21">
        <v>-8.499640750311549E-2</v>
      </c>
      <c r="AE3304" s="21">
        <v>10.01117986217044</v>
      </c>
      <c r="AF3304" s="21">
        <v>-0.99999999999999889</v>
      </c>
      <c r="AG3304" s="21">
        <v>-0.99999999999999889</v>
      </c>
      <c r="AH3304" s="21">
        <v>-0.99999999999999889</v>
      </c>
      <c r="AI3304" s="21">
        <v>0</v>
      </c>
      <c r="AJ3304" s="21">
        <v>0</v>
      </c>
      <c r="AK3304" s="21">
        <v>-3.4015436463461501E-2</v>
      </c>
      <c r="AL3304" s="21">
        <v>-4.26679595266167E-2</v>
      </c>
      <c r="AM3304" s="21">
        <v>-5.9113748323341514E-2</v>
      </c>
      <c r="AN3304" s="21">
        <v>-0.31533400112564991</v>
      </c>
      <c r="AO3304" s="21">
        <v>-1.6479208904008456</v>
      </c>
      <c r="AP3304" s="21">
        <v>-8.0966898257743356</v>
      </c>
      <c r="AQ3304" s="21">
        <v>14.479346142737342</v>
      </c>
      <c r="AR3304" s="21">
        <v>0.41534878988807966</v>
      </c>
      <c r="AS3304" s="21">
        <v>0.17746247081173769</v>
      </c>
      <c r="AT3304" s="21">
        <v>-0.99999999999999889</v>
      </c>
      <c r="AU3304" s="21">
        <v>-0.99999999999999889</v>
      </c>
      <c r="AV3304" s="21">
        <v>0.2678764433393872</v>
      </c>
      <c r="AW3304" s="21">
        <v>16.476239405609121</v>
      </c>
      <c r="AX3304" s="21">
        <v>16.476239405609121</v>
      </c>
      <c r="AY3304" s="21">
        <v>9.1423127862099551E-2</v>
      </c>
      <c r="AZ3304" s="21">
        <v>-4.115613543498549</v>
      </c>
      <c r="BA3304" s="26">
        <v>1375.2077325114749</v>
      </c>
      <c r="CU3304" t="e">
        <v>#N/A</v>
      </c>
      <c r="CV3304" t="e">
        <v>#N/A</v>
      </c>
    </row>
    <row r="3305" spans="1:100" x14ac:dyDescent="0.25">
      <c r="A3305">
        <v>6709</v>
      </c>
      <c r="B3305" t="s">
        <v>3531</v>
      </c>
      <c r="C3305" s="26">
        <v>1</v>
      </c>
      <c r="D3305" s="21">
        <v>3.6780808625294901</v>
      </c>
      <c r="E3305" s="21">
        <v>2.1757476414710399E-2</v>
      </c>
      <c r="F3305" s="21">
        <v>5.7515663270048999E-2</v>
      </c>
      <c r="G3305" s="21">
        <v>6.3638324821297304E-2</v>
      </c>
      <c r="H3305" s="21">
        <v>4.4731895715573101E-2</v>
      </c>
      <c r="I3305" s="21">
        <v>0</v>
      </c>
      <c r="J3305" s="21">
        <v>2.6839137429343798</v>
      </c>
      <c r="K3305" s="21">
        <v>4.4731895715573101E-2</v>
      </c>
      <c r="L3305" s="21">
        <v>-1</v>
      </c>
      <c r="M3305" s="21">
        <v>-1</v>
      </c>
      <c r="N3305" s="21">
        <v>0.894637914311463</v>
      </c>
      <c r="O3305" s="21">
        <v>6.42563293028517</v>
      </c>
      <c r="P3305" s="21">
        <v>8.4867148022695807E-2</v>
      </c>
      <c r="Q3305" s="21">
        <v>0.153507344323627</v>
      </c>
      <c r="R3305" s="21">
        <v>5.0277871893111802E-2</v>
      </c>
      <c r="S3305" s="21">
        <v>0.32916601326620298</v>
      </c>
      <c r="T3305" s="21">
        <v>0.23975694309620599</v>
      </c>
      <c r="U3305" s="21">
        <v>4.00147922229208E-2</v>
      </c>
      <c r="V3305" s="21">
        <v>-3.2092616958779002E-3</v>
      </c>
      <c r="W3305" s="21">
        <v>22.4398636469551</v>
      </c>
      <c r="X3305" s="21">
        <v>0.57887640222380699</v>
      </c>
      <c r="Y3305" s="21">
        <v>-1</v>
      </c>
      <c r="Z3305" s="21">
        <v>-1</v>
      </c>
      <c r="AA3305" s="21">
        <v>33.0321732872819</v>
      </c>
      <c r="AB3305" s="21">
        <v>0.100272451404467</v>
      </c>
      <c r="AC3305" s="21">
        <v>4.1627991656747201E-2</v>
      </c>
      <c r="AD3305" s="21">
        <v>6.8940192307458195E-2</v>
      </c>
      <c r="AE3305" s="21">
        <v>10.542031768433599</v>
      </c>
      <c r="AF3305" s="21">
        <v>-1</v>
      </c>
      <c r="AG3305" s="21">
        <v>-1</v>
      </c>
      <c r="AH3305" s="21">
        <v>-1</v>
      </c>
      <c r="AI3305" s="21">
        <v>-6.4806894010443399E-4</v>
      </c>
      <c r="AJ3305" s="21">
        <v>-3.2092616958779002E-3</v>
      </c>
      <c r="AK3305" s="21">
        <v>0.108545496552842</v>
      </c>
      <c r="AL3305" s="21">
        <v>6.3541779719447203E-2</v>
      </c>
      <c r="AM3305" s="21">
        <v>0.14516971361987499</v>
      </c>
      <c r="AN3305" s="21">
        <v>6.2411759814733403E-2</v>
      </c>
      <c r="AO3305" s="21">
        <v>4.1719703232610899</v>
      </c>
      <c r="AP3305" s="21">
        <v>1.87800289396557</v>
      </c>
      <c r="AQ3305" s="21">
        <v>25.123777389889501</v>
      </c>
      <c r="AR3305" s="21">
        <v>0.60572848688945202</v>
      </c>
      <c r="AS3305" s="21">
        <v>0.62360829793938</v>
      </c>
      <c r="AT3305" s="21">
        <v>-1</v>
      </c>
      <c r="AU3305" s="21">
        <v>-1</v>
      </c>
      <c r="AV3305" s="21">
        <v>0.113916196714409</v>
      </c>
      <c r="AW3305" s="21">
        <v>41.335809111532598</v>
      </c>
      <c r="AX3305" s="21">
        <v>41.001921563142801</v>
      </c>
      <c r="AY3305" s="21">
        <v>9.6368259759583505E-2</v>
      </c>
      <c r="AZ3305" s="21">
        <v>-14.145392237927799</v>
      </c>
      <c r="BA3305" s="26">
        <v>1350</v>
      </c>
    </row>
    <row r="3306" spans="1:100" x14ac:dyDescent="0.25">
      <c r="A3306">
        <v>6710</v>
      </c>
      <c r="B3306" t="s">
        <v>3532</v>
      </c>
      <c r="C3306" s="26">
        <v>3</v>
      </c>
      <c r="D3306" s="21">
        <v>2.087650871036989E-2</v>
      </c>
      <c r="E3306" s="21">
        <v>0</v>
      </c>
      <c r="F3306" s="21">
        <v>-6.5290041319642236E-2</v>
      </c>
      <c r="G3306" s="21">
        <v>-6.5290041319642236E-2</v>
      </c>
      <c r="H3306" s="21">
        <v>-4.9350221595518301E-2</v>
      </c>
      <c r="I3306" s="21">
        <v>0</v>
      </c>
      <c r="J3306" s="21">
        <v>-2.9610132957310973</v>
      </c>
      <c r="K3306" s="21">
        <v>-4.9350221595518301E-2</v>
      </c>
      <c r="L3306" s="21">
        <v>-1.0000000000000011</v>
      </c>
      <c r="M3306" s="21">
        <v>-1.0000000000000011</v>
      </c>
      <c r="N3306" s="21">
        <v>-0.98700443191036569</v>
      </c>
      <c r="O3306" s="21">
        <v>-3.0054268283403673</v>
      </c>
      <c r="P3306" s="21">
        <v>-0.31314933653242705</v>
      </c>
      <c r="Q3306" s="21">
        <v>8.9839156335310769E-2</v>
      </c>
      <c r="R3306" s="21">
        <v>-7.5391646984217117E-2</v>
      </c>
      <c r="S3306" s="21">
        <v>0.32937832967862868</v>
      </c>
      <c r="T3306" s="21">
        <v>0.17263323222386368</v>
      </c>
      <c r="U3306" s="21">
        <v>6.9715148695168719E-2</v>
      </c>
      <c r="V3306" s="21">
        <v>0</v>
      </c>
      <c r="W3306" s="21">
        <v>24.843077287727166</v>
      </c>
      <c r="X3306" s="21">
        <v>0.66952227716921597</v>
      </c>
      <c r="Y3306" s="21">
        <v>-1.0000000000000011</v>
      </c>
      <c r="Z3306" s="21">
        <v>-1.0000000000000011</v>
      </c>
      <c r="AA3306" s="21">
        <v>39.075103161832679</v>
      </c>
      <c r="AB3306" s="21">
        <v>-0.11105341265385066</v>
      </c>
      <c r="AC3306" s="21">
        <v>0.2897615472036919</v>
      </c>
      <c r="AD3306" s="21">
        <v>0.10744021587195327</v>
      </c>
      <c r="AE3306" s="21">
        <v>14.307417521089729</v>
      </c>
      <c r="AF3306" s="21">
        <v>-1.0000000000000011</v>
      </c>
      <c r="AG3306" s="21">
        <v>-1.0000000000000011</v>
      </c>
      <c r="AH3306" s="21">
        <v>-1.0000000000000011</v>
      </c>
      <c r="AI3306" s="21">
        <v>0</v>
      </c>
      <c r="AJ3306" s="21">
        <v>0</v>
      </c>
      <c r="AK3306" s="21">
        <v>5.664886353518022E-2</v>
      </c>
      <c r="AL3306" s="21">
        <v>8.7245114848210958E-2</v>
      </c>
      <c r="AM3306" s="21">
        <v>-9.0577524780454444E-2</v>
      </c>
      <c r="AN3306" s="21">
        <v>0.14075523236553231</v>
      </c>
      <c r="AO3306" s="21">
        <v>-1.9811938018354605</v>
      </c>
      <c r="AP3306" s="21">
        <v>3.9551063833793614</v>
      </c>
      <c r="AQ3306" s="21">
        <v>21.882063991996066</v>
      </c>
      <c r="AR3306" s="21">
        <v>0.57172671059766123</v>
      </c>
      <c r="AS3306" s="21">
        <v>0.62017205557369759</v>
      </c>
      <c r="AT3306" s="21">
        <v>-1.0000000000000011</v>
      </c>
      <c r="AU3306" s="21">
        <v>-1.0000000000000011</v>
      </c>
      <c r="AV3306" s="21">
        <v>-0.14068168830385935</v>
      </c>
      <c r="AW3306" s="21">
        <v>40.02478271687167</v>
      </c>
      <c r="AX3306" s="21">
        <v>40.02478271687167</v>
      </c>
      <c r="AY3306" s="21">
        <v>8.9475527190868126E-2</v>
      </c>
      <c r="AZ3306" s="21">
        <v>-21.954359324540558</v>
      </c>
      <c r="BA3306" s="26">
        <v>1343.7805167118047</v>
      </c>
      <c r="CU3306" t="e">
        <v>#N/A</v>
      </c>
      <c r="CV3306" t="e">
        <v>#N/A</v>
      </c>
    </row>
    <row r="3307" spans="1:100" x14ac:dyDescent="0.25">
      <c r="A3307">
        <v>6711</v>
      </c>
      <c r="B3307" t="s">
        <v>3533</v>
      </c>
      <c r="C3307" s="26">
        <v>3</v>
      </c>
      <c r="D3307" s="21">
        <v>9.4766228158241705E-2</v>
      </c>
      <c r="E3307" s="21">
        <v>0</v>
      </c>
      <c r="F3307" s="21">
        <v>-2.9090137591038734E-2</v>
      </c>
      <c r="G3307" s="21">
        <v>-2.9090137591038734E-2</v>
      </c>
      <c r="H3307" s="21">
        <v>-8.2571526995781658E-2</v>
      </c>
      <c r="I3307" s="21">
        <v>0</v>
      </c>
      <c r="J3307" s="21">
        <v>-4.9542916197468969</v>
      </c>
      <c r="K3307" s="21">
        <v>-8.2571526995781658E-2</v>
      </c>
      <c r="L3307" s="21">
        <v>-1</v>
      </c>
      <c r="M3307" s="21">
        <v>-1</v>
      </c>
      <c r="N3307" s="21">
        <v>-1.6514305399156326</v>
      </c>
      <c r="O3307" s="21">
        <v>-4.8886155291796953</v>
      </c>
      <c r="P3307" s="21">
        <v>1.5776684491456403</v>
      </c>
      <c r="Q3307" s="21">
        <v>2.4877916769449993</v>
      </c>
      <c r="R3307" s="21">
        <v>0.81133507833179874</v>
      </c>
      <c r="S3307" s="21">
        <v>0.32610140569317081</v>
      </c>
      <c r="T3307" s="21">
        <v>0.17183945116706714</v>
      </c>
      <c r="U3307" s="21">
        <v>-8.0809266420328763E-2</v>
      </c>
      <c r="V3307" s="21">
        <v>0</v>
      </c>
      <c r="W3307" s="21">
        <v>19.988124697427633</v>
      </c>
      <c r="X3307" s="21">
        <v>9.578143600843847E-2</v>
      </c>
      <c r="Y3307" s="21">
        <v>-1</v>
      </c>
      <c r="Z3307" s="21">
        <v>-1</v>
      </c>
      <c r="AA3307" s="21">
        <v>36.656001332402326</v>
      </c>
      <c r="AB3307" s="21">
        <v>-8.6991517777442684E-2</v>
      </c>
      <c r="AC3307" s="21">
        <v>0.23986743503751434</v>
      </c>
      <c r="AD3307" s="21">
        <v>0.16425491387278601</v>
      </c>
      <c r="AE3307" s="21">
        <v>15.856541556642886</v>
      </c>
      <c r="AF3307" s="21">
        <v>-1</v>
      </c>
      <c r="AG3307" s="21">
        <v>-1</v>
      </c>
      <c r="AH3307" s="21">
        <v>-1</v>
      </c>
      <c r="AI3307" s="21">
        <v>5.5136376570123196E-3</v>
      </c>
      <c r="AJ3307" s="21">
        <v>0</v>
      </c>
      <c r="AK3307" s="21">
        <v>5.6215732613481673E-2</v>
      </c>
      <c r="AL3307" s="21">
        <v>0.20861863316857088</v>
      </c>
      <c r="AM3307" s="21">
        <v>0.43350419450381811</v>
      </c>
      <c r="AN3307" s="21">
        <v>0.10543656898934221</v>
      </c>
      <c r="AO3307" s="21">
        <v>11.118683525662863</v>
      </c>
      <c r="AP3307" s="21">
        <v>3.6790073905764094</v>
      </c>
      <c r="AQ3307" s="21">
        <v>15.033833077680738</v>
      </c>
      <c r="AR3307" s="21">
        <v>0.41713159043990933</v>
      </c>
      <c r="AS3307" s="21">
        <v>1.3209909012656812E-2</v>
      </c>
      <c r="AT3307" s="21">
        <v>-1</v>
      </c>
      <c r="AU3307" s="21">
        <v>-1</v>
      </c>
      <c r="AV3307" s="21">
        <v>0.7822449407407599</v>
      </c>
      <c r="AW3307" s="21">
        <v>35.446393193799025</v>
      </c>
      <c r="AX3307" s="21">
        <v>35.556665946939262</v>
      </c>
      <c r="AY3307" s="21">
        <v>-0.16176938359718165</v>
      </c>
      <c r="AZ3307" s="21">
        <v>-56.252966590515484</v>
      </c>
      <c r="BA3307" s="26">
        <v>1324.7226539302023</v>
      </c>
    </row>
    <row r="3308" spans="1:100" x14ac:dyDescent="0.25">
      <c r="A3308">
        <v>6712</v>
      </c>
      <c r="B3308" t="s">
        <v>3534</v>
      </c>
      <c r="C3308" s="26">
        <v>3</v>
      </c>
      <c r="D3308" s="21">
        <v>5.1959014557542558</v>
      </c>
      <c r="E3308" s="21">
        <v>3.7677972249353922E-3</v>
      </c>
      <c r="F3308" s="21">
        <v>0.35435205470646408</v>
      </c>
      <c r="G3308" s="21">
        <v>0.35435205470646408</v>
      </c>
      <c r="H3308" s="21">
        <v>-2.8800980994318409E-2</v>
      </c>
      <c r="I3308" s="21">
        <v>0</v>
      </c>
      <c r="J3308" s="21">
        <v>-1.728058859659104</v>
      </c>
      <c r="K3308" s="21">
        <v>-2.8800980994318409E-2</v>
      </c>
      <c r="L3308" s="21">
        <v>-0.99999999999999989</v>
      </c>
      <c r="M3308" s="21">
        <v>-0.99999999999999989</v>
      </c>
      <c r="N3308" s="21">
        <v>-0.57601961988636796</v>
      </c>
      <c r="O3308" s="21">
        <v>3.8221946508016189</v>
      </c>
      <c r="P3308" s="21">
        <v>2.9968372585518377E-2</v>
      </c>
      <c r="Q3308" s="21">
        <v>1.8904050214153691</v>
      </c>
      <c r="R3308" s="21">
        <v>0.71139720447730315</v>
      </c>
      <c r="S3308" s="21">
        <v>0.35041288829818995</v>
      </c>
      <c r="T3308" s="21">
        <v>0.3448215008416825</v>
      </c>
      <c r="U3308" s="21">
        <v>-1.2510949022335661E-2</v>
      </c>
      <c r="V3308" s="21">
        <v>-1.438651669274771E-3</v>
      </c>
      <c r="W3308" s="21">
        <v>28.403430777703221</v>
      </c>
      <c r="X3308" s="21">
        <v>0.66996696298730463</v>
      </c>
      <c r="Y3308" s="21">
        <v>-0.99999999999999989</v>
      </c>
      <c r="Z3308" s="21">
        <v>-0.99999999999999989</v>
      </c>
      <c r="AA3308" s="21">
        <v>34.918111039767275</v>
      </c>
      <c r="AB3308" s="21">
        <v>8.6765225897120102E-2</v>
      </c>
      <c r="AC3308" s="21">
        <v>-5.9309383523335674E-2</v>
      </c>
      <c r="AD3308" s="21">
        <v>8.8609818777950142E-2</v>
      </c>
      <c r="AE3308" s="21">
        <v>5.8032830575867322</v>
      </c>
      <c r="AF3308" s="21">
        <v>-0.99999999999999989</v>
      </c>
      <c r="AG3308" s="21">
        <v>-0.99999999999999989</v>
      </c>
      <c r="AH3308" s="21">
        <v>-0.99999999999999989</v>
      </c>
      <c r="AI3308" s="21">
        <v>0</v>
      </c>
      <c r="AJ3308" s="21">
        <v>-1.438651669274771E-3</v>
      </c>
      <c r="AK3308" s="21">
        <v>-0.17997694034469142</v>
      </c>
      <c r="AL3308" s="21">
        <v>-2.3481830694118713E-2</v>
      </c>
      <c r="AM3308" s="21">
        <v>5.8588546115200334E-2</v>
      </c>
      <c r="AN3308" s="21">
        <v>-6.8800968509149948E-2</v>
      </c>
      <c r="AO3308" s="21">
        <v>0.56482895115655152</v>
      </c>
      <c r="AP3308" s="21">
        <v>-1.8374333661993423</v>
      </c>
      <c r="AQ3308" s="21">
        <v>26.675371918044114</v>
      </c>
      <c r="AR3308" s="21">
        <v>0.68128478844826212</v>
      </c>
      <c r="AS3308" s="21">
        <v>0.64116598199298647</v>
      </c>
      <c r="AT3308" s="21">
        <v>-0.99999999999999989</v>
      </c>
      <c r="AU3308" s="21">
        <v>-0.99999999999999989</v>
      </c>
      <c r="AV3308" s="21">
        <v>1.0657492591837676</v>
      </c>
      <c r="AW3308" s="21">
        <v>36.902872324369518</v>
      </c>
      <c r="AX3308" s="21">
        <v>36.759007157442035</v>
      </c>
      <c r="AY3308" s="21">
        <v>0.24075621158704841</v>
      </c>
      <c r="AZ3308" s="21">
        <v>-33.83992549158144</v>
      </c>
      <c r="BA3308" s="26">
        <v>1331.0038187881041</v>
      </c>
      <c r="CU3308" t="e">
        <v>#N/A</v>
      </c>
      <c r="CV3308" t="e">
        <v>#N/A</v>
      </c>
    </row>
    <row r="3309" spans="1:100" x14ac:dyDescent="0.25">
      <c r="A3309">
        <v>6714</v>
      </c>
      <c r="B3309" t="s">
        <v>3535</v>
      </c>
      <c r="C3309" s="26">
        <v>3</v>
      </c>
      <c r="D3309" s="21">
        <v>4.784395930352435</v>
      </c>
      <c r="E3309" s="21">
        <v>1.9958237361093423E-2</v>
      </c>
      <c r="F3309" s="21">
        <v>-1.3542061939263189E-2</v>
      </c>
      <c r="G3309" s="21">
        <v>1.4190477879525758E-2</v>
      </c>
      <c r="H3309" s="21">
        <v>-2.2822868737781513E-2</v>
      </c>
      <c r="I3309" s="21">
        <v>0</v>
      </c>
      <c r="J3309" s="21">
        <v>-1.369372124266885</v>
      </c>
      <c r="K3309" s="21">
        <v>-2.2822868737781513E-2</v>
      </c>
      <c r="L3309" s="21">
        <v>-0.99999999999999978</v>
      </c>
      <c r="M3309" s="21">
        <v>-0.99999999999999978</v>
      </c>
      <c r="N3309" s="21">
        <v>-0.45645737475562864</v>
      </c>
      <c r="O3309" s="21">
        <v>3.4292142839650697</v>
      </c>
      <c r="P3309" s="21">
        <v>-6.4417762519367622E-2</v>
      </c>
      <c r="Q3309" s="21">
        <v>-0.50271112627750036</v>
      </c>
      <c r="R3309" s="21">
        <v>-0.18385643049457132</v>
      </c>
      <c r="S3309" s="21">
        <v>0.33333333333333304</v>
      </c>
      <c r="T3309" s="21">
        <v>0.32375734709096582</v>
      </c>
      <c r="U3309" s="21">
        <v>9.4059901959875236E-2</v>
      </c>
      <c r="V3309" s="21">
        <v>-4.1678098086005092E-3</v>
      </c>
      <c r="W3309" s="21">
        <v>30.792225652534203</v>
      </c>
      <c r="X3309" s="21">
        <v>1.0215703119076109</v>
      </c>
      <c r="Y3309" s="21">
        <v>-0.99999999999999978</v>
      </c>
      <c r="Z3309" s="21">
        <v>-0.99999999999999978</v>
      </c>
      <c r="AA3309" s="21">
        <v>28.523794249610425</v>
      </c>
      <c r="AB3309" s="21">
        <v>6.260786579742382E-2</v>
      </c>
      <c r="AC3309" s="21">
        <v>5.7427982716968529E-2</v>
      </c>
      <c r="AD3309" s="21">
        <v>-0.16172734796297647</v>
      </c>
      <c r="AE3309" s="21">
        <v>-2.0845749724292086</v>
      </c>
      <c r="AF3309" s="21">
        <v>-0.99999999999999978</v>
      </c>
      <c r="AG3309" s="21">
        <v>-0.99999999999999978</v>
      </c>
      <c r="AH3309" s="21">
        <v>-0.99999999999999978</v>
      </c>
      <c r="AI3309" s="21">
        <v>0</v>
      </c>
      <c r="AJ3309" s="21">
        <v>-4.1678098086005092E-3</v>
      </c>
      <c r="AK3309" s="21">
        <v>0.27254417306093681</v>
      </c>
      <c r="AL3309" s="21">
        <v>-0.10008324097975946</v>
      </c>
      <c r="AM3309" s="21">
        <v>0.13520641037291636</v>
      </c>
      <c r="AN3309" s="21">
        <v>-2.5954285712490144E-2</v>
      </c>
      <c r="AO3309" s="21">
        <v>4.7428811246275933</v>
      </c>
      <c r="AP3309" s="21">
        <v>-1.1492733477110506</v>
      </c>
      <c r="AQ3309" s="21">
        <v>29.422853528267318</v>
      </c>
      <c r="AR3309" s="21">
        <v>0.74698277257557366</v>
      </c>
      <c r="AS3309" s="21">
        <v>0.99874744316982955</v>
      </c>
      <c r="AT3309" s="21">
        <v>-0.99999999999999978</v>
      </c>
      <c r="AU3309" s="21">
        <v>-0.99999999999999978</v>
      </c>
      <c r="AV3309" s="21">
        <v>-0.16966595261504563</v>
      </c>
      <c r="AW3309" s="21">
        <v>30.803735185864465</v>
      </c>
      <c r="AX3309" s="21">
        <v>30.386954205004411</v>
      </c>
      <c r="AY3309" s="21">
        <v>7.5934159553569802E-3</v>
      </c>
      <c r="AZ3309" s="21">
        <v>-34.667917114861197</v>
      </c>
      <c r="BA3309" s="26">
        <v>1318.3687853597451</v>
      </c>
    </row>
    <row r="3310" spans="1:100" x14ac:dyDescent="0.25">
      <c r="A3310">
        <v>6715</v>
      </c>
      <c r="B3310" t="s">
        <v>3536</v>
      </c>
      <c r="C3310" s="26">
        <v>3</v>
      </c>
      <c r="D3310" s="21">
        <v>-4.7183561377776559E-2</v>
      </c>
      <c r="E3310" s="21">
        <v>-4.7956444089752234E-2</v>
      </c>
      <c r="F3310" s="21">
        <v>-3.7918316402213048E-2</v>
      </c>
      <c r="G3310" s="21">
        <v>-3.1316782563752942E-2</v>
      </c>
      <c r="H3310" s="21">
        <v>7.4866397260926254E-2</v>
      </c>
      <c r="I3310" s="21">
        <v>0</v>
      </c>
      <c r="J3310" s="21">
        <v>4.4919838356555761</v>
      </c>
      <c r="K3310" s="21">
        <v>7.4866397260926254E-2</v>
      </c>
      <c r="L3310" s="21">
        <v>-0.99999999999999956</v>
      </c>
      <c r="M3310" s="21">
        <v>-0.99999999999999956</v>
      </c>
      <c r="N3310" s="21">
        <v>1.4973279452185235</v>
      </c>
      <c r="O3310" s="21">
        <v>4.4134834917140493</v>
      </c>
      <c r="P3310" s="21">
        <v>0.44732956125341822</v>
      </c>
      <c r="Q3310" s="21">
        <v>-3.6993830748128724E-2</v>
      </c>
      <c r="R3310" s="21">
        <v>1.6217484935462791E-2</v>
      </c>
      <c r="S3310" s="21">
        <v>0.33333333333333315</v>
      </c>
      <c r="T3310" s="21">
        <v>0.30903527385049179</v>
      </c>
      <c r="U3310" s="21">
        <v>-0.1622518860633681</v>
      </c>
      <c r="V3310" s="21">
        <v>-1.4081590187631797E-2</v>
      </c>
      <c r="W3310" s="21">
        <v>15.646749346875952</v>
      </c>
      <c r="X3310" s="21">
        <v>-0.19029293493920568</v>
      </c>
      <c r="Y3310" s="21">
        <v>-0.99999999999999956</v>
      </c>
      <c r="Z3310" s="21">
        <v>-0.99999999999999956</v>
      </c>
      <c r="AA3310" s="21">
        <v>21.676193990621357</v>
      </c>
      <c r="AB3310" s="21">
        <v>-9.7010590436176769E-2</v>
      </c>
      <c r="AC3310" s="21">
        <v>8.6517339949150299E-2</v>
      </c>
      <c r="AD3310" s="21">
        <v>0.13075779366322549</v>
      </c>
      <c r="AE3310" s="21">
        <v>6.0132271588099471</v>
      </c>
      <c r="AF3310" s="21">
        <v>-0.99999999999999956</v>
      </c>
      <c r="AG3310" s="21">
        <v>-0.99999999999999956</v>
      </c>
      <c r="AH3310" s="21">
        <v>-0.99999999999999956</v>
      </c>
      <c r="AI3310" s="21">
        <v>0</v>
      </c>
      <c r="AJ3310" s="21">
        <v>-1.4081590187631797E-2</v>
      </c>
      <c r="AK3310" s="21">
        <v>8.2822760344592281E-2</v>
      </c>
      <c r="AL3310" s="21">
        <v>0.22430038035806615</v>
      </c>
      <c r="AM3310" s="21">
        <v>-8.0398391164065788E-2</v>
      </c>
      <c r="AN3310" s="21">
        <v>9.0065532232335654E-2</v>
      </c>
      <c r="AO3310" s="21">
        <v>-1.5958459773786839</v>
      </c>
      <c r="AP3310" s="21">
        <v>3.3731402075987211</v>
      </c>
      <c r="AQ3310" s="21">
        <v>20.138733182531531</v>
      </c>
      <c r="AR3310" s="21">
        <v>0.46603513093282517</v>
      </c>
      <c r="AS3310" s="21">
        <v>-0.11542653767827939</v>
      </c>
      <c r="AT3310" s="21">
        <v>-0.99999999999999956</v>
      </c>
      <c r="AU3310" s="21">
        <v>-0.99999999999999956</v>
      </c>
      <c r="AV3310" s="21">
        <v>-1.509929762829022E-2</v>
      </c>
      <c r="AW3310" s="21">
        <v>29.462817689934134</v>
      </c>
      <c r="AX3310" s="21">
        <v>28.054658671170955</v>
      </c>
      <c r="AY3310" s="21">
        <v>4.2007002263204307E-2</v>
      </c>
      <c r="AZ3310" s="21">
        <v>-42.110385245644039</v>
      </c>
      <c r="BA3310" s="26">
        <v>1239.5381990751034</v>
      </c>
    </row>
    <row r="3311" spans="1:100" x14ac:dyDescent="0.25">
      <c r="A3311">
        <v>6716</v>
      </c>
      <c r="B3311" t="s">
        <v>3537</v>
      </c>
      <c r="C3311" s="26">
        <v>3</v>
      </c>
      <c r="D3311" s="21">
        <v>2.6003277765819832</v>
      </c>
      <c r="E3311" s="21">
        <v>0.62088111589121875</v>
      </c>
      <c r="F3311" s="21">
        <v>-2.2689566859237894E-2</v>
      </c>
      <c r="G3311" s="21">
        <v>0.16212512063724807</v>
      </c>
      <c r="H3311" s="21">
        <v>-6.4894777186137193E-3</v>
      </c>
      <c r="I3311" s="21">
        <v>0</v>
      </c>
      <c r="J3311" s="21">
        <v>-0.38936866311682272</v>
      </c>
      <c r="K3311" s="21">
        <v>-6.4894777186137193E-3</v>
      </c>
      <c r="L3311" s="21">
        <v>-1.0000000000000011</v>
      </c>
      <c r="M3311" s="21">
        <v>-1.0000000000000011</v>
      </c>
      <c r="N3311" s="21">
        <v>-0.12978955437227346</v>
      </c>
      <c r="O3311" s="21">
        <v>2.3730842341024085</v>
      </c>
      <c r="P3311" s="21">
        <v>-0.17002930303914915</v>
      </c>
      <c r="Q3311" s="21">
        <v>-7.1743331360543047E-2</v>
      </c>
      <c r="R3311" s="21">
        <v>-3.5444730181802081E-2</v>
      </c>
      <c r="S3311" s="21">
        <v>0.3333333333333337</v>
      </c>
      <c r="T3311" s="21">
        <v>0.25247332362737135</v>
      </c>
      <c r="U3311" s="21">
        <v>-0.30985051279406539</v>
      </c>
      <c r="V3311" s="21">
        <v>-2.409741960658374E-3</v>
      </c>
      <c r="W3311" s="21">
        <v>11.201435196983788</v>
      </c>
      <c r="X3311" s="21">
        <v>-0.76889492603755438</v>
      </c>
      <c r="Y3311" s="21">
        <v>-1.0000000000000011</v>
      </c>
      <c r="Z3311" s="21">
        <v>-1.0000000000000011</v>
      </c>
      <c r="AA3311" s="21">
        <v>9.0268414060040705</v>
      </c>
      <c r="AB3311" s="21">
        <v>-2.2344719298167129E-2</v>
      </c>
      <c r="AC3311" s="21">
        <v>-5.5053553919429746E-2</v>
      </c>
      <c r="AD3311" s="21">
        <v>3.4615292001638591E-2</v>
      </c>
      <c r="AE3311" s="21">
        <v>-2.1391490607979113</v>
      </c>
      <c r="AF3311" s="21">
        <v>-1.0000000000000011</v>
      </c>
      <c r="AG3311" s="21">
        <v>-1.0000000000000011</v>
      </c>
      <c r="AH3311" s="21">
        <v>-1.0000000000000011</v>
      </c>
      <c r="AI3311" s="21">
        <v>0</v>
      </c>
      <c r="AJ3311" s="21">
        <v>-2.409741960658374E-3</v>
      </c>
      <c r="AK3311" s="21">
        <v>-0.13112969984704587</v>
      </c>
      <c r="AL3311" s="21">
        <v>-4.2090439341086514E-2</v>
      </c>
      <c r="AM3311" s="21">
        <v>-8.9493431734041465E-2</v>
      </c>
      <c r="AN3311" s="21">
        <v>2.5156462537449686E-2</v>
      </c>
      <c r="AO3311" s="21">
        <v>-2.8929842925862657</v>
      </c>
      <c r="AP3311" s="21">
        <v>0.41845936673080975</v>
      </c>
      <c r="AQ3311" s="21">
        <v>10.812066533866963</v>
      </c>
      <c r="AR3311" s="21">
        <v>0.27354640220598098</v>
      </c>
      <c r="AS3311" s="21">
        <v>-0.77538440375616824</v>
      </c>
      <c r="AT3311" s="21">
        <v>-1.0000000000000011</v>
      </c>
      <c r="AU3311" s="21">
        <v>-1.0000000000000011</v>
      </c>
      <c r="AV3311" s="21">
        <v>0.12668039045544599</v>
      </c>
      <c r="AW3311" s="21">
        <v>11.818385006837291</v>
      </c>
      <c r="AX3311" s="21">
        <v>11.577410810771456</v>
      </c>
      <c r="AY3311" s="21">
        <v>-2.6619920662490991E-2</v>
      </c>
      <c r="AZ3311" s="21">
        <v>-61.890019582805181</v>
      </c>
      <c r="BA3311" s="26">
        <v>1301.1554844986711</v>
      </c>
      <c r="CU3311" t="e">
        <v>#N/A</v>
      </c>
      <c r="CV3311" t="e">
        <v>#N/A</v>
      </c>
    </row>
    <row r="3312" spans="1:100" x14ac:dyDescent="0.25">
      <c r="A3312">
        <v>6717</v>
      </c>
      <c r="B3312" t="s">
        <v>3538</v>
      </c>
      <c r="C3312" s="26">
        <v>3</v>
      </c>
      <c r="D3312" s="21">
        <v>4.217725486302955</v>
      </c>
      <c r="E3312" s="21">
        <v>0</v>
      </c>
      <c r="F3312" s="21">
        <v>-2.9296493118454787E-2</v>
      </c>
      <c r="G3312" s="21">
        <v>-2.9296493118454787E-2</v>
      </c>
      <c r="H3312" s="21">
        <v>1.2501667541642931E-2</v>
      </c>
      <c r="I3312" s="21">
        <v>0</v>
      </c>
      <c r="J3312" s="21">
        <v>0.75010005249857692</v>
      </c>
      <c r="K3312" s="21">
        <v>1.2501667541642931E-2</v>
      </c>
      <c r="L3312" s="21">
        <v>-1.0000000000000011</v>
      </c>
      <c r="M3312" s="21">
        <v>-1.0000000000000011</v>
      </c>
      <c r="N3312" s="21">
        <v>0.25003335083285982</v>
      </c>
      <c r="O3312" s="21">
        <v>4.9385290456830786</v>
      </c>
      <c r="P3312" s="21">
        <v>-1.8056470871265022</v>
      </c>
      <c r="Q3312" s="21">
        <v>-1.2529017837697505</v>
      </c>
      <c r="R3312" s="21">
        <v>-0.60923526148312712</v>
      </c>
      <c r="S3312" s="21">
        <v>0.33495261490651762</v>
      </c>
      <c r="T3312" s="21">
        <v>0.25549851589675809</v>
      </c>
      <c r="U3312" s="21">
        <v>0.10325869063646664</v>
      </c>
      <c r="V3312" s="21">
        <v>0</v>
      </c>
      <c r="W3312" s="21">
        <v>27.24832615592398</v>
      </c>
      <c r="X3312" s="21">
        <v>0.88000425202107446</v>
      </c>
      <c r="Y3312" s="21">
        <v>-1.0000000000000011</v>
      </c>
      <c r="Z3312" s="21">
        <v>-1.0000000000000011</v>
      </c>
      <c r="AA3312" s="21">
        <v>45.111465627518811</v>
      </c>
      <c r="AB3312" s="21">
        <v>8.2331649453768058E-3</v>
      </c>
      <c r="AC3312" s="21">
        <v>0.16519048097103686</v>
      </c>
      <c r="AD3312" s="21">
        <v>0.19602384874514567</v>
      </c>
      <c r="AE3312" s="21">
        <v>18.472374733077967</v>
      </c>
      <c r="AF3312" s="21">
        <v>-1.0000000000000011</v>
      </c>
      <c r="AG3312" s="21">
        <v>-1.0000000000000011</v>
      </c>
      <c r="AH3312" s="21">
        <v>-1.0000000000000011</v>
      </c>
      <c r="AI3312" s="21">
        <v>-1.4499752387854541E-2</v>
      </c>
      <c r="AJ3312" s="21">
        <v>0</v>
      </c>
      <c r="AK3312" s="21">
        <v>8.4999298642257942E-2</v>
      </c>
      <c r="AL3312" s="21">
        <v>0.15121032335404574</v>
      </c>
      <c r="AM3312" s="21">
        <v>0.17536609552248553</v>
      </c>
      <c r="AN3312" s="21">
        <v>-0.12961755633339447</v>
      </c>
      <c r="AO3312" s="21">
        <v>4.8091488812734262</v>
      </c>
      <c r="AP3312" s="21">
        <v>-2.4843872915646346</v>
      </c>
      <c r="AQ3312" s="21">
        <v>27.998426208422561</v>
      </c>
      <c r="AR3312" s="21">
        <v>0.69370982143974225</v>
      </c>
      <c r="AS3312" s="21">
        <v>0.89250591956271741</v>
      </c>
      <c r="AT3312" s="21">
        <v>-1.0000000000000011</v>
      </c>
      <c r="AU3312" s="21">
        <v>-1.0000000000000011</v>
      </c>
      <c r="AV3312" s="21">
        <v>-0.63853175460158229</v>
      </c>
      <c r="AW3312" s="21">
        <v>47.565607381637257</v>
      </c>
      <c r="AX3312" s="21">
        <v>47.275612333880154</v>
      </c>
      <c r="AY3312" s="21">
        <v>0.22409490607561941</v>
      </c>
      <c r="AZ3312" s="21">
        <v>-15.900006667319468</v>
      </c>
      <c r="BA3312" s="26">
        <v>1392.6234606411035</v>
      </c>
    </row>
    <row r="3313" spans="1:100" x14ac:dyDescent="0.25">
      <c r="A3313">
        <v>6718</v>
      </c>
      <c r="B3313" t="s">
        <v>3539</v>
      </c>
      <c r="C3313" s="26">
        <v>3</v>
      </c>
      <c r="D3313" s="21">
        <v>2.8074422960056959</v>
      </c>
      <c r="E3313" s="21">
        <v>9.7455480041714962E-2</v>
      </c>
      <c r="F3313" s="21">
        <v>-0.2368537481449155</v>
      </c>
      <c r="G3313" s="21">
        <v>-0.2368537481449155</v>
      </c>
      <c r="H3313" s="21">
        <v>3.4765615414810741E-2</v>
      </c>
      <c r="I3313" s="21">
        <v>0</v>
      </c>
      <c r="J3313" s="21">
        <v>2.085936924888645</v>
      </c>
      <c r="K3313" s="21">
        <v>3.4765615414810741E-2</v>
      </c>
      <c r="L3313" s="21">
        <v>-0.99999999999999933</v>
      </c>
      <c r="M3313" s="21">
        <v>-0.99999999999999933</v>
      </c>
      <c r="N3313" s="21">
        <v>0.69531230829621471</v>
      </c>
      <c r="O3313" s="21">
        <v>4.6565254727494256</v>
      </c>
      <c r="P3313" s="21">
        <v>0.27515534346280957</v>
      </c>
      <c r="Q3313" s="21">
        <v>-2.2055939752451055</v>
      </c>
      <c r="R3313" s="21">
        <v>-0.79957284306386478</v>
      </c>
      <c r="S3313" s="21">
        <v>0.35123021295366186</v>
      </c>
      <c r="T3313" s="21">
        <v>4.5953775615448791E-2</v>
      </c>
      <c r="U3313" s="21">
        <v>1.588778690613496E-2</v>
      </c>
      <c r="V3313" s="21">
        <v>0</v>
      </c>
      <c r="W3313" s="21">
        <v>15.132246402417392</v>
      </c>
      <c r="X3313" s="21">
        <v>0.13858996306095545</v>
      </c>
      <c r="Y3313" s="21">
        <v>-0.99999999999999933</v>
      </c>
      <c r="Z3313" s="21">
        <v>-0.99999999999999933</v>
      </c>
      <c r="AA3313" s="21">
        <v>8.4707574295143733</v>
      </c>
      <c r="AB3313" s="21">
        <v>0.12736591578376286</v>
      </c>
      <c r="AC3313" s="21">
        <v>1.2188807346881485E-2</v>
      </c>
      <c r="AD3313" s="21">
        <v>-0.2567930457274275</v>
      </c>
      <c r="AE3313" s="21">
        <v>-5.8619161298391571</v>
      </c>
      <c r="AF3313" s="21">
        <v>-0.99999999999999933</v>
      </c>
      <c r="AG3313" s="21">
        <v>-0.99999999999999933</v>
      </c>
      <c r="AH3313" s="21">
        <v>-0.99999999999999933</v>
      </c>
      <c r="AI3313" s="21">
        <v>-2.8723677190974739E-2</v>
      </c>
      <c r="AJ3313" s="21">
        <v>0</v>
      </c>
      <c r="AK3313" s="21">
        <v>0.13762419125460024</v>
      </c>
      <c r="AL3313" s="21">
        <v>-2.3187384741338028E-2</v>
      </c>
      <c r="AM3313" s="21">
        <v>0.18097798048668645</v>
      </c>
      <c r="AN3313" s="21">
        <v>-0.13722294228375054</v>
      </c>
      <c r="AO3313" s="21">
        <v>5.2125704684401626</v>
      </c>
      <c r="AP3313" s="21">
        <v>-3.5465104808004528</v>
      </c>
      <c r="AQ3313" s="21">
        <v>17.218183327306043</v>
      </c>
      <c r="AR3313" s="21">
        <v>0.41307177547524582</v>
      </c>
      <c r="AS3313" s="21">
        <v>0.17335557847576624</v>
      </c>
      <c r="AT3313" s="21">
        <v>-0.99999999999999933</v>
      </c>
      <c r="AU3313" s="21">
        <v>-0.99999999999999933</v>
      </c>
      <c r="AV3313" s="21">
        <v>-1.0364265912087802</v>
      </c>
      <c r="AW3313" s="21">
        <v>9.5807724214633492</v>
      </c>
      <c r="AX3313" s="21">
        <v>9.0062988776438555</v>
      </c>
      <c r="AY3313" s="21">
        <v>-8.8054714405998463E-2</v>
      </c>
      <c r="AZ3313" s="21">
        <v>-49.607146569772098</v>
      </c>
      <c r="BA3313" s="26">
        <v>1284.1113721785102</v>
      </c>
    </row>
    <row r="3314" spans="1:100" x14ac:dyDescent="0.25">
      <c r="A3314">
        <v>6719</v>
      </c>
      <c r="B3314" t="s">
        <v>3540</v>
      </c>
      <c r="C3314" s="26">
        <v>1</v>
      </c>
      <c r="D3314" s="21">
        <v>3.6780808625294901</v>
      </c>
      <c r="E3314" s="21">
        <v>2.1757476414710399E-2</v>
      </c>
      <c r="F3314" s="21">
        <v>5.7515663270048999E-2</v>
      </c>
      <c r="G3314" s="21">
        <v>6.3638324821297304E-2</v>
      </c>
      <c r="H3314" s="21">
        <v>4.4731895715573101E-2</v>
      </c>
      <c r="I3314" s="21">
        <v>0</v>
      </c>
      <c r="J3314" s="21">
        <v>2.6839137429343798</v>
      </c>
      <c r="K3314" s="21">
        <v>4.4731895715573101E-2</v>
      </c>
      <c r="L3314" s="21">
        <v>-1</v>
      </c>
      <c r="M3314" s="21">
        <v>-1</v>
      </c>
      <c r="N3314" s="21">
        <v>0.894637914311463</v>
      </c>
      <c r="O3314" s="21">
        <v>6.42563293028517</v>
      </c>
      <c r="P3314" s="21">
        <v>8.4867148022695807E-2</v>
      </c>
      <c r="Q3314" s="21">
        <v>0.153507344323627</v>
      </c>
      <c r="R3314" s="21">
        <v>5.0277871893111802E-2</v>
      </c>
      <c r="S3314" s="21">
        <v>0.32916601326620298</v>
      </c>
      <c r="T3314" s="21">
        <v>0.23975694309620599</v>
      </c>
      <c r="U3314" s="21">
        <v>4.00147922229208E-2</v>
      </c>
      <c r="V3314" s="21">
        <v>-3.2092616958779002E-3</v>
      </c>
      <c r="W3314" s="21">
        <v>22.4398636469551</v>
      </c>
      <c r="X3314" s="21">
        <v>0.57887640222380699</v>
      </c>
      <c r="Y3314" s="21">
        <v>-1</v>
      </c>
      <c r="Z3314" s="21">
        <v>-1</v>
      </c>
      <c r="AA3314" s="21">
        <v>33.0321732872819</v>
      </c>
      <c r="AB3314" s="21">
        <v>0.100272451404467</v>
      </c>
      <c r="AC3314" s="21">
        <v>4.1627991656747201E-2</v>
      </c>
      <c r="AD3314" s="21">
        <v>6.8940192307458195E-2</v>
      </c>
      <c r="AE3314" s="21">
        <v>10.542031768433599</v>
      </c>
      <c r="AF3314" s="21">
        <v>-1</v>
      </c>
      <c r="AG3314" s="21">
        <v>-1</v>
      </c>
      <c r="AH3314" s="21">
        <v>-1</v>
      </c>
      <c r="AI3314" s="21">
        <v>-6.4806894010443399E-4</v>
      </c>
      <c r="AJ3314" s="21">
        <v>-3.2092616958779002E-3</v>
      </c>
      <c r="AK3314" s="21">
        <v>0.108545496552842</v>
      </c>
      <c r="AL3314" s="21">
        <v>6.3541779719447203E-2</v>
      </c>
      <c r="AM3314" s="21">
        <v>0.14516971361987499</v>
      </c>
      <c r="AN3314" s="21">
        <v>6.2411759814733403E-2</v>
      </c>
      <c r="AO3314" s="21">
        <v>4.1719703232610899</v>
      </c>
      <c r="AP3314" s="21">
        <v>1.87800289396557</v>
      </c>
      <c r="AQ3314" s="21">
        <v>25.123777389889501</v>
      </c>
      <c r="AR3314" s="21">
        <v>0.60572848688945202</v>
      </c>
      <c r="AS3314" s="21">
        <v>0.62360829793938</v>
      </c>
      <c r="AT3314" s="21">
        <v>-1</v>
      </c>
      <c r="AU3314" s="21">
        <v>-1</v>
      </c>
      <c r="AV3314" s="21">
        <v>0.113916196714409</v>
      </c>
      <c r="AW3314" s="21">
        <v>41.335809111532598</v>
      </c>
      <c r="AX3314" s="21">
        <v>41.001921563142801</v>
      </c>
      <c r="AY3314" s="21">
        <v>9.6368259759583505E-2</v>
      </c>
      <c r="AZ3314" s="21">
        <v>-14.145392237927799</v>
      </c>
      <c r="BA3314" s="26">
        <v>1350</v>
      </c>
    </row>
    <row r="3315" spans="1:100" x14ac:dyDescent="0.25">
      <c r="A3315">
        <v>6720</v>
      </c>
      <c r="B3315" t="s">
        <v>3541</v>
      </c>
      <c r="C3315" s="26">
        <v>3</v>
      </c>
      <c r="D3315" s="21">
        <v>1.5971801815859807</v>
      </c>
      <c r="E3315" s="21">
        <v>0.19255823163453692</v>
      </c>
      <c r="F3315" s="21">
        <v>0.34687151451661735</v>
      </c>
      <c r="G3315" s="21">
        <v>0.4129413877195578</v>
      </c>
      <c r="H3315" s="21">
        <v>-0.2760202903241723</v>
      </c>
      <c r="I3315" s="21">
        <v>0</v>
      </c>
      <c r="J3315" s="21">
        <v>-16.56121741945034</v>
      </c>
      <c r="K3315" s="21">
        <v>-0.2760202903241723</v>
      </c>
      <c r="L3315" s="21">
        <v>-1.0000000000000016</v>
      </c>
      <c r="M3315" s="21">
        <v>-1.0000000000000016</v>
      </c>
      <c r="N3315" s="21">
        <v>-5.5204058064834447</v>
      </c>
      <c r="O3315" s="21">
        <v>-14.551095850144794</v>
      </c>
      <c r="P3315" s="21">
        <v>0.29170857824720964</v>
      </c>
      <c r="Q3315" s="21">
        <v>5.0474774160078155</v>
      </c>
      <c r="R3315" s="21">
        <v>1.6851648175215053</v>
      </c>
      <c r="S3315" s="21">
        <v>0.33333333333333365</v>
      </c>
      <c r="T3315" s="21">
        <v>-1.6845753736658083E-2</v>
      </c>
      <c r="U3315" s="21">
        <v>1.1552595138821925E-2</v>
      </c>
      <c r="V3315" s="21">
        <v>-3.3247722165759379E-3</v>
      </c>
      <c r="W3315" s="21">
        <v>24.029427713723749</v>
      </c>
      <c r="X3315" s="21">
        <v>0.26613858321993034</v>
      </c>
      <c r="Y3315" s="21">
        <v>-1.0000000000000016</v>
      </c>
      <c r="Z3315" s="21">
        <v>-1.0000000000000016</v>
      </c>
      <c r="AA3315" s="21">
        <v>36.82546227959218</v>
      </c>
      <c r="AB3315" s="21">
        <v>0.23232020265570291</v>
      </c>
      <c r="AC3315" s="21">
        <v>-0.12548530899380084</v>
      </c>
      <c r="AD3315" s="21">
        <v>0.11538250130503634</v>
      </c>
      <c r="AE3315" s="21">
        <v>11.110869748346932</v>
      </c>
      <c r="AF3315" s="21">
        <v>-1.0000000000000016</v>
      </c>
      <c r="AG3315" s="21">
        <v>-1.0000000000000016</v>
      </c>
      <c r="AH3315" s="21">
        <v>-1.0000000000000016</v>
      </c>
      <c r="AI3315" s="21">
        <v>0</v>
      </c>
      <c r="AJ3315" s="21">
        <v>-3.3247722165759379E-3</v>
      </c>
      <c r="AK3315" s="21">
        <v>-6.9715012313257468E-2</v>
      </c>
      <c r="AL3315" s="21">
        <v>-9.4636495823513689E-2</v>
      </c>
      <c r="AM3315" s="21">
        <v>-8.69205479706123E-2</v>
      </c>
      <c r="AN3315" s="21">
        <v>0.11056912265878545</v>
      </c>
      <c r="AO3315" s="21">
        <v>-2.5215887608315941</v>
      </c>
      <c r="AP3315" s="21">
        <v>2.2910455873520679</v>
      </c>
      <c r="AQ3315" s="21">
        <v>7.4682102942734234</v>
      </c>
      <c r="AR3315" s="21">
        <v>0.32471540251892195</v>
      </c>
      <c r="AS3315" s="21">
        <v>-9.8817071042417957E-3</v>
      </c>
      <c r="AT3315" s="21">
        <v>-1.0000000000000016</v>
      </c>
      <c r="AU3315" s="21">
        <v>-1.0000000000000016</v>
      </c>
      <c r="AV3315" s="21">
        <v>2.098106205241062</v>
      </c>
      <c r="AW3315" s="21">
        <v>24.565412016799456</v>
      </c>
      <c r="AX3315" s="21">
        <v>24.232934795141865</v>
      </c>
      <c r="AY3315" s="21">
        <v>0.31248970428857448</v>
      </c>
      <c r="AZ3315" s="21">
        <v>21.740281655578578</v>
      </c>
      <c r="BA3315" s="26">
        <v>1395.8762027068867</v>
      </c>
      <c r="CU3315" t="e">
        <v>#N/A</v>
      </c>
      <c r="CV3315" t="e">
        <v>#N/A</v>
      </c>
    </row>
    <row r="3316" spans="1:100" x14ac:dyDescent="0.25">
      <c r="A3316">
        <v>6721</v>
      </c>
      <c r="B3316" t="s">
        <v>3542</v>
      </c>
      <c r="C3316" s="26">
        <v>3</v>
      </c>
      <c r="D3316" s="21">
        <v>4.7868798018927246</v>
      </c>
      <c r="E3316" s="21">
        <v>0</v>
      </c>
      <c r="F3316" s="21">
        <v>-0.12749168744141476</v>
      </c>
      <c r="G3316" s="21">
        <v>-0.12749168744141476</v>
      </c>
      <c r="H3316" s="21">
        <v>0.20491211292334247</v>
      </c>
      <c r="I3316" s="21">
        <v>0</v>
      </c>
      <c r="J3316" s="21">
        <v>12.29472677540055</v>
      </c>
      <c r="K3316" s="21">
        <v>0.20491211292334247</v>
      </c>
      <c r="L3316" s="21">
        <v>-0.99999999999999978</v>
      </c>
      <c r="M3316" s="21">
        <v>-0.99999999999999978</v>
      </c>
      <c r="N3316" s="21">
        <v>4.0982422584668496</v>
      </c>
      <c r="O3316" s="21">
        <v>16.954114889851859</v>
      </c>
      <c r="P3316" s="21">
        <v>1.0478484391298736E-2</v>
      </c>
      <c r="Q3316" s="21">
        <v>-0.55536393501591119</v>
      </c>
      <c r="R3316" s="21">
        <v>-0.22134218835790243</v>
      </c>
      <c r="S3316" s="21">
        <v>0.33333333333333343</v>
      </c>
      <c r="T3316" s="21">
        <v>0.34417266057889406</v>
      </c>
      <c r="U3316" s="21">
        <v>0.25706073804121798</v>
      </c>
      <c r="V3316" s="21">
        <v>7.4459963072143504E-2</v>
      </c>
      <c r="W3316" s="21">
        <v>32.164583284089851</v>
      </c>
      <c r="X3316" s="21">
        <v>1.954576732804826</v>
      </c>
      <c r="Y3316" s="21">
        <v>-0.99999999999999978</v>
      </c>
      <c r="Z3316" s="21">
        <v>-0.99999999999999978</v>
      </c>
      <c r="AA3316" s="21">
        <v>62.050710683128749</v>
      </c>
      <c r="AB3316" s="21">
        <v>0.22900532307330029</v>
      </c>
      <c r="AC3316" s="21">
        <v>2.0579802408544502E-2</v>
      </c>
      <c r="AD3316" s="21">
        <v>0.35256426626609094</v>
      </c>
      <c r="AE3316" s="21">
        <v>30.107469587396782</v>
      </c>
      <c r="AF3316" s="21">
        <v>-0.99999999999999978</v>
      </c>
      <c r="AG3316" s="21">
        <v>-0.99999999999999978</v>
      </c>
      <c r="AH3316" s="21">
        <v>-0.99999999999999978</v>
      </c>
      <c r="AI3316" s="21">
        <v>0</v>
      </c>
      <c r="AJ3316" s="21">
        <v>7.4459963072143504E-2</v>
      </c>
      <c r="AK3316" s="21">
        <v>0.11855185950428425</v>
      </c>
      <c r="AL3316" s="21">
        <v>4.8531245506683633E-2</v>
      </c>
      <c r="AM3316" s="21">
        <v>0.10793368521803347</v>
      </c>
      <c r="AN3316" s="21">
        <v>-0.18011229643201287</v>
      </c>
      <c r="AO3316" s="21">
        <v>3.2911014279722588</v>
      </c>
      <c r="AP3316" s="21">
        <v>-4.2601511832669035</v>
      </c>
      <c r="AQ3316" s="21">
        <v>44.459310059490399</v>
      </c>
      <c r="AR3316" s="21">
        <v>1.0090266950255882</v>
      </c>
      <c r="AS3316" s="21">
        <v>2.1594888457281685</v>
      </c>
      <c r="AT3316" s="21">
        <v>-0.99999999999999978</v>
      </c>
      <c r="AU3316" s="21">
        <v>-0.99999999999999978</v>
      </c>
      <c r="AV3316" s="21">
        <v>-0.34883387579931735</v>
      </c>
      <c r="AW3316" s="21">
        <v>74.744674389713666</v>
      </c>
      <c r="AX3316" s="21">
        <v>82.190670696928052</v>
      </c>
      <c r="AY3316" s="21">
        <v>0.3891002588178597</v>
      </c>
      <c r="AZ3316" s="21">
        <v>9.1485446897094178</v>
      </c>
      <c r="BA3316" s="26">
        <v>1473.1562068325143</v>
      </c>
    </row>
    <row r="3317" spans="1:100" x14ac:dyDescent="0.25">
      <c r="A3317">
        <v>6722</v>
      </c>
      <c r="B3317" t="s">
        <v>3543</v>
      </c>
      <c r="C3317" s="26">
        <v>3</v>
      </c>
      <c r="D3317" s="21">
        <v>4.1357346700300717</v>
      </c>
      <c r="E3317" s="21">
        <v>-8.6417195577311895E-2</v>
      </c>
      <c r="F3317" s="21">
        <v>-0.24340209083498318</v>
      </c>
      <c r="G3317" s="21">
        <v>-0.27046891122338934</v>
      </c>
      <c r="H3317" s="21">
        <v>-0.22635530098440637</v>
      </c>
      <c r="I3317" s="21">
        <v>0</v>
      </c>
      <c r="J3317" s="21">
        <v>-13.581318059064383</v>
      </c>
      <c r="K3317" s="21">
        <v>-0.22635530098440637</v>
      </c>
      <c r="L3317" s="21">
        <v>-0.99999999999999978</v>
      </c>
      <c r="M3317" s="21">
        <v>-0.99999999999999978</v>
      </c>
      <c r="N3317" s="21">
        <v>-4.5271060196881283</v>
      </c>
      <c r="O3317" s="21">
        <v>-9.7160523002577008</v>
      </c>
      <c r="P3317" s="21">
        <v>-1.327696207253358</v>
      </c>
      <c r="Q3317" s="21">
        <v>-1.6174231641828254</v>
      </c>
      <c r="R3317" s="21">
        <v>-0.47334223602458547</v>
      </c>
      <c r="S3317" s="21">
        <v>0.33333333333333337</v>
      </c>
      <c r="T3317" s="21">
        <v>0.10742170389173994</v>
      </c>
      <c r="U3317" s="21">
        <v>0.15382286244686807</v>
      </c>
      <c r="V3317" s="21">
        <v>-2.0587116119602754E-3</v>
      </c>
      <c r="W3317" s="21">
        <v>32.754979561775492</v>
      </c>
      <c r="X3317" s="21">
        <v>1.0596979712348333</v>
      </c>
      <c r="Y3317" s="21">
        <v>-0.99999999999999978</v>
      </c>
      <c r="Z3317" s="21">
        <v>-0.99999999999999978</v>
      </c>
      <c r="AA3317" s="21">
        <v>39.292333192605035</v>
      </c>
      <c r="AB3317" s="21">
        <v>-0.10442401689449854</v>
      </c>
      <c r="AC3317" s="21">
        <v>0.13061202782126932</v>
      </c>
      <c r="AD3317" s="21">
        <v>0.11402590641031118</v>
      </c>
      <c r="AE3317" s="21">
        <v>7.0106958668540988</v>
      </c>
      <c r="AF3317" s="21">
        <v>-0.99999999999999978</v>
      </c>
      <c r="AG3317" s="21">
        <v>-0.99999999999999978</v>
      </c>
      <c r="AH3317" s="21">
        <v>-0.99999999999999978</v>
      </c>
      <c r="AI3317" s="21">
        <v>0</v>
      </c>
      <c r="AJ3317" s="21">
        <v>-2.0587116119602754E-3</v>
      </c>
      <c r="AK3317" s="21">
        <v>0.21821795887746634</v>
      </c>
      <c r="AL3317" s="21">
        <v>-5.1372325384295578E-2</v>
      </c>
      <c r="AM3317" s="21">
        <v>-8.3286050315284493E-2</v>
      </c>
      <c r="AN3317" s="21">
        <v>-5.4179778937188922E-2</v>
      </c>
      <c r="AO3317" s="21">
        <v>-0.99106146349478164</v>
      </c>
      <c r="AP3317" s="21">
        <v>-1.6113561003512014</v>
      </c>
      <c r="AQ3317" s="21">
        <v>19.173661502711106</v>
      </c>
      <c r="AR3317" s="21">
        <v>0.59251918805998138</v>
      </c>
      <c r="AS3317" s="21">
        <v>0.83334267025042708</v>
      </c>
      <c r="AT3317" s="21">
        <v>-0.99999999999999978</v>
      </c>
      <c r="AU3317" s="21">
        <v>-0.99999999999999978</v>
      </c>
      <c r="AV3317" s="21">
        <v>-0.74381114724797492</v>
      </c>
      <c r="AW3317" s="21">
        <v>27.964924791996076</v>
      </c>
      <c r="AX3317" s="21">
        <v>27.759053630800047</v>
      </c>
      <c r="AY3317" s="21">
        <v>-0.10922272059671209</v>
      </c>
      <c r="AZ3317" s="21">
        <v>-31.970528728242588</v>
      </c>
      <c r="BA3317" s="26">
        <v>1358.1367447566599</v>
      </c>
    </row>
    <row r="3318" spans="1:100" x14ac:dyDescent="0.25">
      <c r="A3318">
        <v>6723</v>
      </c>
      <c r="B3318" t="s">
        <v>3544</v>
      </c>
      <c r="C3318" s="26">
        <v>3</v>
      </c>
      <c r="D3318" s="21">
        <v>5.1863812598009913</v>
      </c>
      <c r="E3318" s="21">
        <v>0</v>
      </c>
      <c r="F3318" s="21">
        <v>-0.60738043187601631</v>
      </c>
      <c r="G3318" s="21">
        <v>-0.60738043187601631</v>
      </c>
      <c r="H3318" s="21">
        <v>-0.10116562275914597</v>
      </c>
      <c r="I3318" s="21">
        <v>0</v>
      </c>
      <c r="J3318" s="21">
        <v>-6.069937365548757</v>
      </c>
      <c r="K3318" s="21">
        <v>-0.10116562275914597</v>
      </c>
      <c r="L3318" s="21">
        <v>-1.0000000000000004</v>
      </c>
      <c r="M3318" s="21">
        <v>-1.0000000000000004</v>
      </c>
      <c r="N3318" s="21">
        <v>-2.0233124551829182</v>
      </c>
      <c r="O3318" s="21">
        <v>-1.4909365376237771</v>
      </c>
      <c r="P3318" s="21">
        <v>14.066425190317574</v>
      </c>
      <c r="Q3318" s="21">
        <v>-0.93507318564592756</v>
      </c>
      <c r="R3318" s="21">
        <v>1.0174925036099014</v>
      </c>
      <c r="S3318" s="21">
        <v>0.34651189924852871</v>
      </c>
      <c r="T3318" s="21">
        <v>0.32410887924628157</v>
      </c>
      <c r="U3318" s="21">
        <v>-0.23361724096723163</v>
      </c>
      <c r="V3318" s="21">
        <v>-1.0927784745165411E-2</v>
      </c>
      <c r="W3318" s="21">
        <v>21.089655021662374</v>
      </c>
      <c r="X3318" s="21">
        <v>-0.23747372517301449</v>
      </c>
      <c r="Y3318" s="21">
        <v>-1.0000000000000004</v>
      </c>
      <c r="Z3318" s="21">
        <v>-1.0000000000000004</v>
      </c>
      <c r="AA3318" s="21">
        <v>19.372816389559002</v>
      </c>
      <c r="AB3318" s="21">
        <v>-7.9508834960692665E-2</v>
      </c>
      <c r="AC3318" s="21">
        <v>0.1479804472044276</v>
      </c>
      <c r="AD3318" s="21">
        <v>-0.12315823495800038</v>
      </c>
      <c r="AE3318" s="21">
        <v>-2.7343311357132745</v>
      </c>
      <c r="AF3318" s="21">
        <v>-1.0000000000000004</v>
      </c>
      <c r="AG3318" s="21">
        <v>-1.0000000000000004</v>
      </c>
      <c r="AH3318" s="21">
        <v>-1.0000000000000004</v>
      </c>
      <c r="AI3318" s="21">
        <v>0</v>
      </c>
      <c r="AJ3318" s="21">
        <v>-1.0927784745165411E-2</v>
      </c>
      <c r="AK3318" s="21">
        <v>0.11107537896124189</v>
      </c>
      <c r="AL3318" s="21">
        <v>2.9761137628793358E-2</v>
      </c>
      <c r="AM3318" s="21">
        <v>2.2486873400641837E-2</v>
      </c>
      <c r="AN3318" s="21">
        <v>0.10898841128698056</v>
      </c>
      <c r="AO3318" s="21">
        <v>1.1175487298222555</v>
      </c>
      <c r="AP3318" s="21">
        <v>2.8735159703184805</v>
      </c>
      <c r="AQ3318" s="21">
        <v>15.019717656113604</v>
      </c>
      <c r="AR3318" s="21">
        <v>0.42607575278241344</v>
      </c>
      <c r="AS3318" s="21">
        <v>-0.33863934793216055</v>
      </c>
      <c r="AT3318" s="21">
        <v>-1.0000000000000004</v>
      </c>
      <c r="AU3318" s="21">
        <v>-1.0000000000000004</v>
      </c>
      <c r="AV3318" s="21">
        <v>0.41011207173388498</v>
      </c>
      <c r="AW3318" s="21">
        <v>20.7553958222537</v>
      </c>
      <c r="AX3318" s="21">
        <v>19.662617347737157</v>
      </c>
      <c r="AY3318" s="21">
        <v>5.2993118871244201E-3</v>
      </c>
      <c r="AZ3318" s="21">
        <v>-17.965193706207735</v>
      </c>
      <c r="BA3318" s="26">
        <v>1341.9186175567884</v>
      </c>
    </row>
    <row r="3319" spans="1:100" x14ac:dyDescent="0.25">
      <c r="A3319">
        <v>6724</v>
      </c>
      <c r="B3319" t="s">
        <v>3545</v>
      </c>
      <c r="C3319" s="26">
        <v>1</v>
      </c>
      <c r="D3319" s="21">
        <v>3.6780808625294901</v>
      </c>
      <c r="E3319" s="21">
        <v>2.1757476414710399E-2</v>
      </c>
      <c r="F3319" s="21">
        <v>5.7515663270048999E-2</v>
      </c>
      <c r="G3319" s="21">
        <v>6.3638324821297304E-2</v>
      </c>
      <c r="H3319" s="21">
        <v>4.4731895715573101E-2</v>
      </c>
      <c r="I3319" s="21">
        <v>0</v>
      </c>
      <c r="J3319" s="21">
        <v>2.6839137429343798</v>
      </c>
      <c r="K3319" s="21">
        <v>4.4731895715573101E-2</v>
      </c>
      <c r="L3319" s="21">
        <v>-1</v>
      </c>
      <c r="M3319" s="21">
        <v>-1</v>
      </c>
      <c r="N3319" s="21">
        <v>0.894637914311463</v>
      </c>
      <c r="O3319" s="21">
        <v>6.42563293028517</v>
      </c>
      <c r="P3319" s="21">
        <v>8.4867148022695807E-2</v>
      </c>
      <c r="Q3319" s="21">
        <v>0.153507344323627</v>
      </c>
      <c r="R3319" s="21">
        <v>5.0277871893111802E-2</v>
      </c>
      <c r="S3319" s="21">
        <v>0.32916601326620298</v>
      </c>
      <c r="T3319" s="21">
        <v>0.23975694309620599</v>
      </c>
      <c r="U3319" s="21">
        <v>4.00147922229208E-2</v>
      </c>
      <c r="V3319" s="21">
        <v>-3.2092616958779002E-3</v>
      </c>
      <c r="W3319" s="21">
        <v>22.4398636469551</v>
      </c>
      <c r="X3319" s="21">
        <v>0.57887640222380699</v>
      </c>
      <c r="Y3319" s="21">
        <v>-1</v>
      </c>
      <c r="Z3319" s="21">
        <v>-1</v>
      </c>
      <c r="AA3319" s="21">
        <v>33.0321732872819</v>
      </c>
      <c r="AB3319" s="21">
        <v>0.100272451404467</v>
      </c>
      <c r="AC3319" s="21">
        <v>4.1627991656747201E-2</v>
      </c>
      <c r="AD3319" s="21">
        <v>6.8940192307458195E-2</v>
      </c>
      <c r="AE3319" s="21">
        <v>10.542031768433599</v>
      </c>
      <c r="AF3319" s="21">
        <v>-1</v>
      </c>
      <c r="AG3319" s="21">
        <v>-1</v>
      </c>
      <c r="AH3319" s="21">
        <v>-1</v>
      </c>
      <c r="AI3319" s="21">
        <v>-6.4806894010443399E-4</v>
      </c>
      <c r="AJ3319" s="21">
        <v>-3.2092616958779002E-3</v>
      </c>
      <c r="AK3319" s="21">
        <v>0.108545496552842</v>
      </c>
      <c r="AL3319" s="21">
        <v>6.3541779719447203E-2</v>
      </c>
      <c r="AM3319" s="21">
        <v>0.14516971361987499</v>
      </c>
      <c r="AN3319" s="21">
        <v>6.2411759814733403E-2</v>
      </c>
      <c r="AO3319" s="21">
        <v>4.1719703232610899</v>
      </c>
      <c r="AP3319" s="21">
        <v>1.87800289396557</v>
      </c>
      <c r="AQ3319" s="21">
        <v>25.123777389889501</v>
      </c>
      <c r="AR3319" s="21">
        <v>0.60572848688945202</v>
      </c>
      <c r="AS3319" s="21">
        <v>0.62360829793938</v>
      </c>
      <c r="AT3319" s="21">
        <v>-1</v>
      </c>
      <c r="AU3319" s="21">
        <v>-1</v>
      </c>
      <c r="AV3319" s="21">
        <v>0.113916196714409</v>
      </c>
      <c r="AW3319" s="21">
        <v>41.335809111532598</v>
      </c>
      <c r="AX3319" s="21">
        <v>41.001921563142801</v>
      </c>
      <c r="AY3319" s="21">
        <v>9.6368259759583505E-2</v>
      </c>
      <c r="AZ3319" s="21">
        <v>-14.145392237927799</v>
      </c>
      <c r="BA3319" s="26">
        <v>1350</v>
      </c>
    </row>
    <row r="3320" spans="1:100" x14ac:dyDescent="0.25">
      <c r="A3320">
        <v>6725</v>
      </c>
      <c r="B3320" t="s">
        <v>3546</v>
      </c>
      <c r="C3320" s="26">
        <v>1</v>
      </c>
      <c r="D3320" s="21">
        <v>3.6780808625294901</v>
      </c>
      <c r="E3320" s="21">
        <v>2.1757476414710399E-2</v>
      </c>
      <c r="F3320" s="21">
        <v>5.7515663270048999E-2</v>
      </c>
      <c r="G3320" s="21">
        <v>6.3638324821297304E-2</v>
      </c>
      <c r="H3320" s="21">
        <v>4.4731895715573101E-2</v>
      </c>
      <c r="I3320" s="21">
        <v>0</v>
      </c>
      <c r="J3320" s="21">
        <v>2.6839137429343798</v>
      </c>
      <c r="K3320" s="21">
        <v>4.4731895715573101E-2</v>
      </c>
      <c r="L3320" s="21">
        <v>-1</v>
      </c>
      <c r="M3320" s="21">
        <v>-1</v>
      </c>
      <c r="N3320" s="21">
        <v>0.894637914311463</v>
      </c>
      <c r="O3320" s="21">
        <v>6.42563293028517</v>
      </c>
      <c r="P3320" s="21">
        <v>8.4867148022695807E-2</v>
      </c>
      <c r="Q3320" s="21">
        <v>0.153507344323627</v>
      </c>
      <c r="R3320" s="21">
        <v>5.0277871893111802E-2</v>
      </c>
      <c r="S3320" s="21">
        <v>0.32916601326620298</v>
      </c>
      <c r="T3320" s="21">
        <v>0.23975694309620599</v>
      </c>
      <c r="U3320" s="21">
        <v>4.00147922229208E-2</v>
      </c>
      <c r="V3320" s="21">
        <v>-3.2092616958779002E-3</v>
      </c>
      <c r="W3320" s="21">
        <v>22.4398636469551</v>
      </c>
      <c r="X3320" s="21">
        <v>0.57887640222380699</v>
      </c>
      <c r="Y3320" s="21">
        <v>-1</v>
      </c>
      <c r="Z3320" s="21">
        <v>-1</v>
      </c>
      <c r="AA3320" s="21">
        <v>33.0321732872819</v>
      </c>
      <c r="AB3320" s="21">
        <v>0.100272451404467</v>
      </c>
      <c r="AC3320" s="21">
        <v>4.1627991656747201E-2</v>
      </c>
      <c r="AD3320" s="21">
        <v>6.8940192307458195E-2</v>
      </c>
      <c r="AE3320" s="21">
        <v>10.542031768433599</v>
      </c>
      <c r="AF3320" s="21">
        <v>-1</v>
      </c>
      <c r="AG3320" s="21">
        <v>-1</v>
      </c>
      <c r="AH3320" s="21">
        <v>-1</v>
      </c>
      <c r="AI3320" s="21">
        <v>-6.4806894010443399E-4</v>
      </c>
      <c r="AJ3320" s="21">
        <v>-3.2092616958779002E-3</v>
      </c>
      <c r="AK3320" s="21">
        <v>0.108545496552842</v>
      </c>
      <c r="AL3320" s="21">
        <v>6.3541779719447203E-2</v>
      </c>
      <c r="AM3320" s="21">
        <v>0.14516971361987499</v>
      </c>
      <c r="AN3320" s="21">
        <v>6.2411759814733403E-2</v>
      </c>
      <c r="AO3320" s="21">
        <v>4.1719703232610899</v>
      </c>
      <c r="AP3320" s="21">
        <v>1.87800289396557</v>
      </c>
      <c r="AQ3320" s="21">
        <v>25.123777389889501</v>
      </c>
      <c r="AR3320" s="21">
        <v>0.60572848688945202</v>
      </c>
      <c r="AS3320" s="21">
        <v>0.62360829793938</v>
      </c>
      <c r="AT3320" s="21">
        <v>-1</v>
      </c>
      <c r="AU3320" s="21">
        <v>-1</v>
      </c>
      <c r="AV3320" s="21">
        <v>0.113916196714409</v>
      </c>
      <c r="AW3320" s="21">
        <v>41.335809111532598</v>
      </c>
      <c r="AX3320" s="21">
        <v>41.001921563142801</v>
      </c>
      <c r="AY3320" s="21">
        <v>9.6368259759583505E-2</v>
      </c>
      <c r="AZ3320" s="21">
        <v>-14.145392237927799</v>
      </c>
      <c r="BA3320" s="26">
        <v>1350</v>
      </c>
    </row>
    <row r="3321" spans="1:100" x14ac:dyDescent="0.25">
      <c r="A3321">
        <v>6727</v>
      </c>
      <c r="B3321" t="s">
        <v>3547</v>
      </c>
      <c r="C3321" s="26">
        <v>1</v>
      </c>
      <c r="D3321" s="21">
        <v>3.6780808625294901</v>
      </c>
      <c r="E3321" s="21">
        <v>2.1757476414710399E-2</v>
      </c>
      <c r="F3321" s="21">
        <v>5.7515663270048999E-2</v>
      </c>
      <c r="G3321" s="21">
        <v>6.3638324821297304E-2</v>
      </c>
      <c r="H3321" s="21">
        <v>4.4731895715573101E-2</v>
      </c>
      <c r="I3321" s="21">
        <v>0</v>
      </c>
      <c r="J3321" s="21">
        <v>2.6839137429343798</v>
      </c>
      <c r="K3321" s="21">
        <v>4.4731895715573101E-2</v>
      </c>
      <c r="L3321" s="21">
        <v>-1</v>
      </c>
      <c r="M3321" s="21">
        <v>-1</v>
      </c>
      <c r="N3321" s="21">
        <v>0.894637914311463</v>
      </c>
      <c r="O3321" s="21">
        <v>6.42563293028517</v>
      </c>
      <c r="P3321" s="21">
        <v>8.4867148022695807E-2</v>
      </c>
      <c r="Q3321" s="21">
        <v>0.153507344323627</v>
      </c>
      <c r="R3321" s="21">
        <v>5.0277871893111802E-2</v>
      </c>
      <c r="S3321" s="21">
        <v>0.32916601326620298</v>
      </c>
      <c r="T3321" s="21">
        <v>0.23975694309620599</v>
      </c>
      <c r="U3321" s="21">
        <v>4.00147922229208E-2</v>
      </c>
      <c r="V3321" s="21">
        <v>-3.2092616958779002E-3</v>
      </c>
      <c r="W3321" s="21">
        <v>22.4398636469551</v>
      </c>
      <c r="X3321" s="21">
        <v>0.57887640222380699</v>
      </c>
      <c r="Y3321" s="21">
        <v>-1</v>
      </c>
      <c r="Z3321" s="21">
        <v>-1</v>
      </c>
      <c r="AA3321" s="21">
        <v>33.0321732872819</v>
      </c>
      <c r="AB3321" s="21">
        <v>0.100272451404467</v>
      </c>
      <c r="AC3321" s="21">
        <v>4.1627991656747201E-2</v>
      </c>
      <c r="AD3321" s="21">
        <v>6.8940192307458195E-2</v>
      </c>
      <c r="AE3321" s="21">
        <v>10.542031768433599</v>
      </c>
      <c r="AF3321" s="21">
        <v>-1</v>
      </c>
      <c r="AG3321" s="21">
        <v>-1</v>
      </c>
      <c r="AH3321" s="21">
        <v>-1</v>
      </c>
      <c r="AI3321" s="21">
        <v>-6.4806894010443399E-4</v>
      </c>
      <c r="AJ3321" s="21">
        <v>-3.2092616958779002E-3</v>
      </c>
      <c r="AK3321" s="21">
        <v>0.108545496552842</v>
      </c>
      <c r="AL3321" s="21">
        <v>6.3541779719447203E-2</v>
      </c>
      <c r="AM3321" s="21">
        <v>0.14516971361987499</v>
      </c>
      <c r="AN3321" s="21">
        <v>6.2411759814733403E-2</v>
      </c>
      <c r="AO3321" s="21">
        <v>4.1719703232610899</v>
      </c>
      <c r="AP3321" s="21">
        <v>1.87800289396557</v>
      </c>
      <c r="AQ3321" s="21">
        <v>25.123777389889501</v>
      </c>
      <c r="AR3321" s="21">
        <v>0.60572848688945202</v>
      </c>
      <c r="AS3321" s="21">
        <v>0.62360829793938</v>
      </c>
      <c r="AT3321" s="21">
        <v>-1</v>
      </c>
      <c r="AU3321" s="21">
        <v>-1</v>
      </c>
      <c r="AV3321" s="21">
        <v>0.113916196714409</v>
      </c>
      <c r="AW3321" s="21">
        <v>41.335809111532598</v>
      </c>
      <c r="AX3321" s="21">
        <v>41.001921563142801</v>
      </c>
      <c r="AY3321" s="21">
        <v>9.6368259759583505E-2</v>
      </c>
      <c r="AZ3321" s="21">
        <v>-14.145392237927799</v>
      </c>
      <c r="BA3321" s="26">
        <v>1350</v>
      </c>
    </row>
    <row r="3322" spans="1:100" x14ac:dyDescent="0.25">
      <c r="A3322">
        <v>6728</v>
      </c>
      <c r="B3322" t="s">
        <v>3548</v>
      </c>
      <c r="C3322" s="26">
        <v>3</v>
      </c>
      <c r="D3322" s="21">
        <v>3.638182746373424</v>
      </c>
      <c r="E3322" s="21">
        <v>-4.1940846922087875E-3</v>
      </c>
      <c r="F3322" s="21">
        <v>8.0956836719136671E-2</v>
      </c>
      <c r="G3322" s="21">
        <v>8.0956836719136671E-2</v>
      </c>
      <c r="H3322" s="21">
        <v>-7.3666242273548815E-2</v>
      </c>
      <c r="I3322" s="21">
        <v>0</v>
      </c>
      <c r="J3322" s="21">
        <v>-4.4199745364129299</v>
      </c>
      <c r="K3322" s="21">
        <v>-7.3666242273548815E-2</v>
      </c>
      <c r="L3322" s="21">
        <v>-0.99999999999999956</v>
      </c>
      <c r="M3322" s="21">
        <v>-0.99999999999999956</v>
      </c>
      <c r="N3322" s="21">
        <v>-1.4733248454709758</v>
      </c>
      <c r="O3322" s="21">
        <v>-0.70083495332036594</v>
      </c>
      <c r="P3322" s="21">
        <v>1.8112754663333115</v>
      </c>
      <c r="Q3322" s="21">
        <v>-1.1148984048448862</v>
      </c>
      <c r="R3322" s="21">
        <v>-0.33704030808807228</v>
      </c>
      <c r="S3322" s="21">
        <v>0.33983782231861914</v>
      </c>
      <c r="T3322" s="21">
        <v>8.3222149937219145E-2</v>
      </c>
      <c r="U3322" s="21">
        <v>1.9659042012345765E-2</v>
      </c>
      <c r="V3322" s="21">
        <v>0</v>
      </c>
      <c r="W3322" s="21">
        <v>20.655410261669296</v>
      </c>
      <c r="X3322" s="21">
        <v>0.29504211088039295</v>
      </c>
      <c r="Y3322" s="21">
        <v>-0.99999999999999956</v>
      </c>
      <c r="Z3322" s="21">
        <v>-0.99999999999999956</v>
      </c>
      <c r="AA3322" s="21">
        <v>-3.6011116331159201</v>
      </c>
      <c r="AB3322" s="21">
        <v>-0.18523337875332524</v>
      </c>
      <c r="AC3322" s="21">
        <v>2.4074320401111751E-2</v>
      </c>
      <c r="AD3322" s="21">
        <v>-0.31723057338172955</v>
      </c>
      <c r="AE3322" s="21">
        <v>-23.91948158669716</v>
      </c>
      <c r="AF3322" s="21">
        <v>-0.99999999999999956</v>
      </c>
      <c r="AG3322" s="21">
        <v>-0.99999999999999956</v>
      </c>
      <c r="AH3322" s="21">
        <v>-0.99999999999999956</v>
      </c>
      <c r="AI3322" s="21">
        <v>0</v>
      </c>
      <c r="AJ3322" s="21">
        <v>0</v>
      </c>
      <c r="AK3322" s="21">
        <v>-7.0857799798372409E-2</v>
      </c>
      <c r="AL3322" s="21">
        <v>-8.8885280552815749E-2</v>
      </c>
      <c r="AM3322" s="21">
        <v>0.14829764458748959</v>
      </c>
      <c r="AN3322" s="21">
        <v>0.32395355637041956</v>
      </c>
      <c r="AO3322" s="21">
        <v>3.3531521156953796</v>
      </c>
      <c r="AP3322" s="21">
        <v>7.6544125064964108</v>
      </c>
      <c r="AQ3322" s="21">
        <v>16.235435725256359</v>
      </c>
      <c r="AR3322" s="21">
        <v>0.4427190142681835</v>
      </c>
      <c r="AS3322" s="21">
        <v>0.221375868606844</v>
      </c>
      <c r="AT3322" s="21">
        <v>-0.99999999999999956</v>
      </c>
      <c r="AU3322" s="21">
        <v>-0.99999999999999956</v>
      </c>
      <c r="AV3322" s="21">
        <v>-0.2560834713689355</v>
      </c>
      <c r="AW3322" s="21">
        <v>3.3524659200601006</v>
      </c>
      <c r="AX3322" s="21">
        <v>3.3524659200601006</v>
      </c>
      <c r="AY3322" s="21">
        <v>-0.32783435932202176</v>
      </c>
      <c r="AZ3322" s="21">
        <v>-69.187874253035375</v>
      </c>
      <c r="BA3322" s="26">
        <v>1324.8174419728502</v>
      </c>
    </row>
    <row r="3323" spans="1:100" x14ac:dyDescent="0.25">
      <c r="A3323">
        <v>6729</v>
      </c>
      <c r="B3323" t="s">
        <v>3549</v>
      </c>
      <c r="C3323" s="26">
        <v>3</v>
      </c>
      <c r="D3323" s="21">
        <v>5.7377301828589093</v>
      </c>
      <c r="E3323" s="21">
        <v>0</v>
      </c>
      <c r="F3323" s="21">
        <v>-0.24069275905196144</v>
      </c>
      <c r="G3323" s="21">
        <v>-0.24069275905196144</v>
      </c>
      <c r="H3323" s="21">
        <v>6.9756606747862521E-2</v>
      </c>
      <c r="I3323" s="21">
        <v>0</v>
      </c>
      <c r="J3323" s="21">
        <v>4.1853964048717511</v>
      </c>
      <c r="K3323" s="21">
        <v>6.9756606747862521E-2</v>
      </c>
      <c r="L3323" s="21">
        <v>-1.0000000000000007</v>
      </c>
      <c r="M3323" s="21">
        <v>-1.0000000000000007</v>
      </c>
      <c r="N3323" s="21">
        <v>1.3951321349572507</v>
      </c>
      <c r="O3323" s="21">
        <v>9.6824338286787004</v>
      </c>
      <c r="P3323" s="21">
        <v>4.3810858776742517E-3</v>
      </c>
      <c r="Q3323" s="21">
        <v>-0.56886830296768287</v>
      </c>
      <c r="R3323" s="21">
        <v>-0.15667665686143042</v>
      </c>
      <c r="S3323" s="21">
        <v>0.33333333333333354</v>
      </c>
      <c r="T3323" s="21">
        <v>0.26197457420075487</v>
      </c>
      <c r="U3323" s="21">
        <v>4.8885295497342399E-2</v>
      </c>
      <c r="V3323" s="21">
        <v>-7.6896496607430269E-3</v>
      </c>
      <c r="W3323" s="21">
        <v>22.669877864913008</v>
      </c>
      <c r="X3323" s="21">
        <v>0.60359582567855841</v>
      </c>
      <c r="Y3323" s="21">
        <v>-1.0000000000000007</v>
      </c>
      <c r="Z3323" s="21">
        <v>-1.0000000000000007</v>
      </c>
      <c r="AA3323" s="21">
        <v>52.639561262255476</v>
      </c>
      <c r="AB3323" s="21">
        <v>0.23477246957839526</v>
      </c>
      <c r="AC3323" s="21">
        <v>-0.17696355759582508</v>
      </c>
      <c r="AD3323" s="21">
        <v>0.54471828910150777</v>
      </c>
      <c r="AE3323" s="21">
        <v>30.126360054203904</v>
      </c>
      <c r="AF3323" s="21">
        <v>-1.0000000000000007</v>
      </c>
      <c r="AG3323" s="21">
        <v>-1.0000000000000007</v>
      </c>
      <c r="AH3323" s="21">
        <v>-1.0000000000000007</v>
      </c>
      <c r="AI3323" s="21">
        <v>-3.7305504809119231E-3</v>
      </c>
      <c r="AJ3323" s="21">
        <v>-7.6896496607430269E-3</v>
      </c>
      <c r="AK3323" s="21">
        <v>-0.10490940144582203</v>
      </c>
      <c r="AL3323" s="21">
        <v>0.13209374058449941</v>
      </c>
      <c r="AM3323" s="21">
        <v>-0.24977166822571167</v>
      </c>
      <c r="AN3323" s="21">
        <v>-0.18850893583333603</v>
      </c>
      <c r="AO3323" s="21">
        <v>-6.7688387128718999</v>
      </c>
      <c r="AP3323" s="21">
        <v>-4.0522546929109025</v>
      </c>
      <c r="AQ3323" s="21">
        <v>26.855274269784761</v>
      </c>
      <c r="AR3323" s="21">
        <v>0.63650355337068776</v>
      </c>
      <c r="AS3323" s="21">
        <v>0.67335243242642095</v>
      </c>
      <c r="AT3323" s="21">
        <v>-1.0000000000000007</v>
      </c>
      <c r="AU3323" s="21">
        <v>-1.0000000000000007</v>
      </c>
      <c r="AV3323" s="21">
        <v>-0.39736941591339192</v>
      </c>
      <c r="AW3323" s="21">
        <v>58.269740398023288</v>
      </c>
      <c r="AX3323" s="21">
        <v>57.426164422330736</v>
      </c>
      <c r="AY3323" s="21">
        <v>0.42772982818342709</v>
      </c>
      <c r="AZ3323" s="21">
        <v>16.606678429438329</v>
      </c>
      <c r="BA3323" s="26">
        <v>1429.9247309355133</v>
      </c>
    </row>
    <row r="3324" spans="1:100" x14ac:dyDescent="0.25">
      <c r="A3324">
        <v>6730</v>
      </c>
      <c r="B3324" t="s">
        <v>3550</v>
      </c>
      <c r="C3324" s="26">
        <v>3</v>
      </c>
      <c r="D3324" s="21">
        <v>3.9879847523439853</v>
      </c>
      <c r="E3324" s="21">
        <v>0</v>
      </c>
      <c r="F3324" s="21">
        <v>-0.28352457574394785</v>
      </c>
      <c r="G3324" s="21">
        <v>-0.28352457574394785</v>
      </c>
      <c r="H3324" s="21">
        <v>9.477970078870665E-2</v>
      </c>
      <c r="I3324" s="21">
        <v>0</v>
      </c>
      <c r="J3324" s="21">
        <v>5.6867820473223993</v>
      </c>
      <c r="K3324" s="21">
        <v>9.477970078870665E-2</v>
      </c>
      <c r="L3324" s="21">
        <v>-0.99999999999999833</v>
      </c>
      <c r="M3324" s="21">
        <v>-0.99999999999999833</v>
      </c>
      <c r="N3324" s="21">
        <v>1.8955940157741307</v>
      </c>
      <c r="O3324" s="21">
        <v>9.3912422239224398</v>
      </c>
      <c r="P3324" s="21">
        <v>-0.39467584339507022</v>
      </c>
      <c r="Q3324" s="21">
        <v>0.15854319920152454</v>
      </c>
      <c r="R3324" s="21">
        <v>-5.2620934039396258E-2</v>
      </c>
      <c r="S3324" s="21">
        <v>0.33333333333333276</v>
      </c>
      <c r="T3324" s="21">
        <v>0.23704117795623625</v>
      </c>
      <c r="U3324" s="21">
        <v>0.16332782788077502</v>
      </c>
      <c r="V3324" s="21">
        <v>0</v>
      </c>
      <c r="W3324" s="21">
        <v>25.556905535265493</v>
      </c>
      <c r="X3324" s="21">
        <v>1.020161648005059</v>
      </c>
      <c r="Y3324" s="21">
        <v>-0.99999999999999833</v>
      </c>
      <c r="Z3324" s="21">
        <v>-0.99999999999999833</v>
      </c>
      <c r="AA3324" s="21">
        <v>35.1341398897343</v>
      </c>
      <c r="AB3324" s="21">
        <v>6.7124589898752779E-2</v>
      </c>
      <c r="AC3324" s="21">
        <v>-8.8131181306558226E-2</v>
      </c>
      <c r="AD3324" s="21">
        <v>0.2136036971779694</v>
      </c>
      <c r="AE3324" s="21">
        <v>9.6298552885081943</v>
      </c>
      <c r="AF3324" s="21">
        <v>-0.99999999999999833</v>
      </c>
      <c r="AG3324" s="21">
        <v>-0.99999999999999833</v>
      </c>
      <c r="AH3324" s="21">
        <v>-0.99999999999999833</v>
      </c>
      <c r="AI3324" s="21">
        <v>0</v>
      </c>
      <c r="AJ3324" s="21">
        <v>0</v>
      </c>
      <c r="AK3324" s="21">
        <v>0.20345882048785283</v>
      </c>
      <c r="AL3324" s="21">
        <v>-0.16287550892883942</v>
      </c>
      <c r="AM3324" s="21">
        <v>3.2277687386416891E-2</v>
      </c>
      <c r="AN3324" s="21">
        <v>-0.23757683689043099</v>
      </c>
      <c r="AO3324" s="21">
        <v>1.8242362870996867</v>
      </c>
      <c r="AP3324" s="21">
        <v>-6.7537984669049731</v>
      </c>
      <c r="AQ3324" s="21">
        <v>31.243687582587896</v>
      </c>
      <c r="AR3324" s="21">
        <v>0.73370233917034433</v>
      </c>
      <c r="AS3324" s="21">
        <v>1.1149413487937656</v>
      </c>
      <c r="AT3324" s="21">
        <v>-0.99999999999999833</v>
      </c>
      <c r="AU3324" s="21">
        <v>-0.99999999999999833</v>
      </c>
      <c r="AV3324" s="21">
        <v>-0.33614550978334423</v>
      </c>
      <c r="AW3324" s="21">
        <v>37.771583646751765</v>
      </c>
      <c r="AX3324" s="21">
        <v>37.771583646751765</v>
      </c>
      <c r="AY3324" s="21">
        <v>-7.7714411982538825E-2</v>
      </c>
      <c r="AZ3324" s="21">
        <v>-22.768916172033851</v>
      </c>
      <c r="BA3324" s="26">
        <v>1367.2672292404795</v>
      </c>
    </row>
    <row r="3325" spans="1:100" x14ac:dyDescent="0.25">
      <c r="A3325">
        <v>6731</v>
      </c>
      <c r="B3325" t="s">
        <v>3551</v>
      </c>
      <c r="C3325" s="26">
        <v>3</v>
      </c>
      <c r="D3325" s="21">
        <v>4.7177401595433279</v>
      </c>
      <c r="E3325" s="21">
        <v>0.23615906265349307</v>
      </c>
      <c r="F3325" s="21">
        <v>1.2880178195779968</v>
      </c>
      <c r="G3325" s="21">
        <v>1.3555206145623702</v>
      </c>
      <c r="H3325" s="21">
        <v>0.24627001261459872</v>
      </c>
      <c r="I3325" s="21">
        <v>0</v>
      </c>
      <c r="J3325" s="21">
        <v>14.776200756875919</v>
      </c>
      <c r="K3325" s="21">
        <v>0.24627001261459872</v>
      </c>
      <c r="L3325" s="21">
        <v>-0.99999999999999956</v>
      </c>
      <c r="M3325" s="21">
        <v>-0.99999999999999956</v>
      </c>
      <c r="N3325" s="21">
        <v>4.9254002522919738</v>
      </c>
      <c r="O3325" s="21">
        <v>20.849461530981625</v>
      </c>
      <c r="P3325" s="21">
        <v>-0.28534972812871257</v>
      </c>
      <c r="Q3325" s="21">
        <v>-0.98885215904443569</v>
      </c>
      <c r="R3325" s="21">
        <v>-0.36851329187324444</v>
      </c>
      <c r="S3325" s="21">
        <v>0.33333333333333331</v>
      </c>
      <c r="T3325" s="21">
        <v>0.32953919215930888</v>
      </c>
      <c r="U3325" s="21">
        <v>0.37411623782128473</v>
      </c>
      <c r="V3325" s="21">
        <v>-3.0502380248459401E-2</v>
      </c>
      <c r="W3325" s="21">
        <v>30.40865481803473</v>
      </c>
      <c r="X3325" s="21">
        <v>1.7300531826724248</v>
      </c>
      <c r="Y3325" s="21">
        <v>-0.99999999999999956</v>
      </c>
      <c r="Z3325" s="21">
        <v>-0.99999999999999956</v>
      </c>
      <c r="AA3325" s="21">
        <v>55.634103037860257</v>
      </c>
      <c r="AB3325" s="21">
        <v>9.8160270577705225E-2</v>
      </c>
      <c r="AC3325" s="21">
        <v>0.407366799290445</v>
      </c>
      <c r="AD3325" s="21">
        <v>6.3521603658253691E-3</v>
      </c>
      <c r="AE3325" s="21">
        <v>25.593961511698769</v>
      </c>
      <c r="AF3325" s="21">
        <v>-0.99999999999999956</v>
      </c>
      <c r="AG3325" s="21">
        <v>-0.99999999999999956</v>
      </c>
      <c r="AH3325" s="21">
        <v>-0.99999999999999956</v>
      </c>
      <c r="AI3325" s="21">
        <v>3.7147079185012033E-2</v>
      </c>
      <c r="AJ3325" s="21">
        <v>-3.0502380248459401E-2</v>
      </c>
      <c r="AK3325" s="21">
        <v>-0.16343309629960462</v>
      </c>
      <c r="AL3325" s="21">
        <v>0.1244752475802188</v>
      </c>
      <c r="AM3325" s="21">
        <v>-0.10475424158762829</v>
      </c>
      <c r="AN3325" s="21">
        <v>0.44596929264289814</v>
      </c>
      <c r="AO3325" s="21">
        <v>-3.4360215211887311</v>
      </c>
      <c r="AP3325" s="21">
        <v>11.77160855397355</v>
      </c>
      <c r="AQ3325" s="21">
        <v>45.184855574910664</v>
      </c>
      <c r="AR3325" s="21">
        <v>1.0064863830654671</v>
      </c>
      <c r="AS3325" s="21">
        <v>1.9763231952870235</v>
      </c>
      <c r="AT3325" s="21">
        <v>-0.99999999999999956</v>
      </c>
      <c r="AU3325" s="21">
        <v>-0.99999999999999956</v>
      </c>
      <c r="AV3325" s="21">
        <v>0.98700732268912672</v>
      </c>
      <c r="AW3325" s="21">
        <v>88.255173122815421</v>
      </c>
      <c r="AX3325" s="21">
        <v>85.947876681669726</v>
      </c>
      <c r="AY3325" s="21">
        <v>7.1084244107895975E-2</v>
      </c>
      <c r="AZ3325" s="21">
        <v>-2.4565308220241895</v>
      </c>
      <c r="BA3325" s="26">
        <v>1447.4070106368602</v>
      </c>
    </row>
    <row r="3326" spans="1:100" x14ac:dyDescent="0.25">
      <c r="A3326">
        <v>6732</v>
      </c>
      <c r="B3326" t="s">
        <v>3552</v>
      </c>
      <c r="C3326" s="26">
        <v>1</v>
      </c>
      <c r="D3326" s="21">
        <v>3.6780808625294901</v>
      </c>
      <c r="E3326" s="21">
        <v>2.1757476414710399E-2</v>
      </c>
      <c r="F3326" s="21">
        <v>5.7515663270048999E-2</v>
      </c>
      <c r="G3326" s="21">
        <v>6.3638324821297304E-2</v>
      </c>
      <c r="H3326" s="21">
        <v>4.4731895715573101E-2</v>
      </c>
      <c r="I3326" s="21">
        <v>0</v>
      </c>
      <c r="J3326" s="21">
        <v>2.6839137429343798</v>
      </c>
      <c r="K3326" s="21">
        <v>4.4731895715573101E-2</v>
      </c>
      <c r="L3326" s="21">
        <v>-1</v>
      </c>
      <c r="M3326" s="21">
        <v>-1</v>
      </c>
      <c r="N3326" s="21">
        <v>0.894637914311463</v>
      </c>
      <c r="O3326" s="21">
        <v>6.42563293028517</v>
      </c>
      <c r="P3326" s="21">
        <v>8.4867148022695807E-2</v>
      </c>
      <c r="Q3326" s="21">
        <v>0.153507344323627</v>
      </c>
      <c r="R3326" s="21">
        <v>5.0277871893111802E-2</v>
      </c>
      <c r="S3326" s="21">
        <v>0.32916601326620298</v>
      </c>
      <c r="T3326" s="21">
        <v>0.23975694309620599</v>
      </c>
      <c r="U3326" s="21">
        <v>4.00147922229208E-2</v>
      </c>
      <c r="V3326" s="21">
        <v>-3.2092616958779002E-3</v>
      </c>
      <c r="W3326" s="21">
        <v>22.4398636469551</v>
      </c>
      <c r="X3326" s="21">
        <v>0.57887640222380699</v>
      </c>
      <c r="Y3326" s="21">
        <v>-1</v>
      </c>
      <c r="Z3326" s="21">
        <v>-1</v>
      </c>
      <c r="AA3326" s="21">
        <v>33.0321732872819</v>
      </c>
      <c r="AB3326" s="21">
        <v>0.100272451404467</v>
      </c>
      <c r="AC3326" s="21">
        <v>4.1627991656747201E-2</v>
      </c>
      <c r="AD3326" s="21">
        <v>6.8940192307458195E-2</v>
      </c>
      <c r="AE3326" s="21">
        <v>10.542031768433599</v>
      </c>
      <c r="AF3326" s="21">
        <v>-1</v>
      </c>
      <c r="AG3326" s="21">
        <v>-1</v>
      </c>
      <c r="AH3326" s="21">
        <v>-1</v>
      </c>
      <c r="AI3326" s="21">
        <v>-6.4806894010443399E-4</v>
      </c>
      <c r="AJ3326" s="21">
        <v>-3.2092616958779002E-3</v>
      </c>
      <c r="AK3326" s="21">
        <v>0.108545496552842</v>
      </c>
      <c r="AL3326" s="21">
        <v>6.3541779719447203E-2</v>
      </c>
      <c r="AM3326" s="21">
        <v>0.14516971361987499</v>
      </c>
      <c r="AN3326" s="21">
        <v>6.2411759814733403E-2</v>
      </c>
      <c r="AO3326" s="21">
        <v>4.1719703232610899</v>
      </c>
      <c r="AP3326" s="21">
        <v>1.87800289396557</v>
      </c>
      <c r="AQ3326" s="21">
        <v>25.123777389889501</v>
      </c>
      <c r="AR3326" s="21">
        <v>0.60572848688945202</v>
      </c>
      <c r="AS3326" s="21">
        <v>0.62360829793938</v>
      </c>
      <c r="AT3326" s="21">
        <v>-1</v>
      </c>
      <c r="AU3326" s="21">
        <v>-1</v>
      </c>
      <c r="AV3326" s="21">
        <v>0.113916196714409</v>
      </c>
      <c r="AW3326" s="21">
        <v>41.335809111532598</v>
      </c>
      <c r="AX3326" s="21">
        <v>41.001921563142801</v>
      </c>
      <c r="AY3326" s="21">
        <v>9.6368259759583505E-2</v>
      </c>
      <c r="AZ3326" s="21">
        <v>-14.145392237927799</v>
      </c>
      <c r="BA3326" s="26">
        <v>1350</v>
      </c>
    </row>
    <row r="3327" spans="1:100" x14ac:dyDescent="0.25">
      <c r="A3327">
        <v>6733</v>
      </c>
      <c r="B3327" t="s">
        <v>3553</v>
      </c>
      <c r="C3327" s="26">
        <v>1</v>
      </c>
      <c r="D3327" s="21">
        <v>3.6780808625294901</v>
      </c>
      <c r="E3327" s="21">
        <v>2.1757476414710399E-2</v>
      </c>
      <c r="F3327" s="21">
        <v>5.7515663270048999E-2</v>
      </c>
      <c r="G3327" s="21">
        <v>6.3638324821297304E-2</v>
      </c>
      <c r="H3327" s="21">
        <v>4.4731895715573101E-2</v>
      </c>
      <c r="I3327" s="21">
        <v>0</v>
      </c>
      <c r="J3327" s="21">
        <v>2.6839137429343798</v>
      </c>
      <c r="K3327" s="21">
        <v>4.4731895715573101E-2</v>
      </c>
      <c r="L3327" s="21">
        <v>-1</v>
      </c>
      <c r="M3327" s="21">
        <v>-1</v>
      </c>
      <c r="N3327" s="21">
        <v>0.894637914311463</v>
      </c>
      <c r="O3327" s="21">
        <v>6.42563293028517</v>
      </c>
      <c r="P3327" s="21">
        <v>8.4867148022695807E-2</v>
      </c>
      <c r="Q3327" s="21">
        <v>0.153507344323627</v>
      </c>
      <c r="R3327" s="21">
        <v>5.0277871893111802E-2</v>
      </c>
      <c r="S3327" s="21">
        <v>0.32916601326620298</v>
      </c>
      <c r="T3327" s="21">
        <v>0.23975694309620599</v>
      </c>
      <c r="U3327" s="21">
        <v>4.00147922229208E-2</v>
      </c>
      <c r="V3327" s="21">
        <v>-3.2092616958779002E-3</v>
      </c>
      <c r="W3327" s="21">
        <v>22.4398636469551</v>
      </c>
      <c r="X3327" s="21">
        <v>0.57887640222380699</v>
      </c>
      <c r="Y3327" s="21">
        <v>-1</v>
      </c>
      <c r="Z3327" s="21">
        <v>-1</v>
      </c>
      <c r="AA3327" s="21">
        <v>33.0321732872819</v>
      </c>
      <c r="AB3327" s="21">
        <v>0.100272451404467</v>
      </c>
      <c r="AC3327" s="21">
        <v>4.1627991656747201E-2</v>
      </c>
      <c r="AD3327" s="21">
        <v>6.8940192307458195E-2</v>
      </c>
      <c r="AE3327" s="21">
        <v>10.542031768433599</v>
      </c>
      <c r="AF3327" s="21">
        <v>-1</v>
      </c>
      <c r="AG3327" s="21">
        <v>-1</v>
      </c>
      <c r="AH3327" s="21">
        <v>-1</v>
      </c>
      <c r="AI3327" s="21">
        <v>-6.4806894010443399E-4</v>
      </c>
      <c r="AJ3327" s="21">
        <v>-3.2092616958779002E-3</v>
      </c>
      <c r="AK3327" s="21">
        <v>0.108545496552842</v>
      </c>
      <c r="AL3327" s="21">
        <v>6.3541779719447203E-2</v>
      </c>
      <c r="AM3327" s="21">
        <v>0.14516971361987499</v>
      </c>
      <c r="AN3327" s="21">
        <v>6.2411759814733403E-2</v>
      </c>
      <c r="AO3327" s="21">
        <v>4.1719703232610899</v>
      </c>
      <c r="AP3327" s="21">
        <v>1.87800289396557</v>
      </c>
      <c r="AQ3327" s="21">
        <v>25.123777389889501</v>
      </c>
      <c r="AR3327" s="21">
        <v>0.60572848688945202</v>
      </c>
      <c r="AS3327" s="21">
        <v>0.62360829793938</v>
      </c>
      <c r="AT3327" s="21">
        <v>-1</v>
      </c>
      <c r="AU3327" s="21">
        <v>-1</v>
      </c>
      <c r="AV3327" s="21">
        <v>0.113916196714409</v>
      </c>
      <c r="AW3327" s="21">
        <v>41.335809111532598</v>
      </c>
      <c r="AX3327" s="21">
        <v>41.001921563142801</v>
      </c>
      <c r="AY3327" s="21">
        <v>9.6368259759583505E-2</v>
      </c>
      <c r="AZ3327" s="21">
        <v>-14.145392237927799</v>
      </c>
      <c r="BA3327" s="26">
        <v>1350</v>
      </c>
    </row>
    <row r="3328" spans="1:100" x14ac:dyDescent="0.25">
      <c r="A3328">
        <v>6734</v>
      </c>
      <c r="B3328" t="s">
        <v>3554</v>
      </c>
      <c r="C3328" s="26">
        <v>1</v>
      </c>
      <c r="D3328" s="21">
        <v>3.6780808625294901</v>
      </c>
      <c r="E3328" s="21">
        <v>2.1757476414710399E-2</v>
      </c>
      <c r="F3328" s="21">
        <v>5.7515663270048999E-2</v>
      </c>
      <c r="G3328" s="21">
        <v>6.3638324821297304E-2</v>
      </c>
      <c r="H3328" s="21">
        <v>4.4731895715573101E-2</v>
      </c>
      <c r="I3328" s="21">
        <v>0</v>
      </c>
      <c r="J3328" s="21">
        <v>2.6839137429343798</v>
      </c>
      <c r="K3328" s="21">
        <v>4.4731895715573101E-2</v>
      </c>
      <c r="L3328" s="21">
        <v>-1</v>
      </c>
      <c r="M3328" s="21">
        <v>-1</v>
      </c>
      <c r="N3328" s="21">
        <v>0.894637914311463</v>
      </c>
      <c r="O3328" s="21">
        <v>6.42563293028517</v>
      </c>
      <c r="P3328" s="21">
        <v>8.4867148022695807E-2</v>
      </c>
      <c r="Q3328" s="21">
        <v>0.153507344323627</v>
      </c>
      <c r="R3328" s="21">
        <v>5.0277871893111802E-2</v>
      </c>
      <c r="S3328" s="21">
        <v>0.32916601326620298</v>
      </c>
      <c r="T3328" s="21">
        <v>0.23975694309620599</v>
      </c>
      <c r="U3328" s="21">
        <v>4.00147922229208E-2</v>
      </c>
      <c r="V3328" s="21">
        <v>-3.2092616958779002E-3</v>
      </c>
      <c r="W3328" s="21">
        <v>22.4398636469551</v>
      </c>
      <c r="X3328" s="21">
        <v>0.57887640222380699</v>
      </c>
      <c r="Y3328" s="21">
        <v>-1</v>
      </c>
      <c r="Z3328" s="21">
        <v>-1</v>
      </c>
      <c r="AA3328" s="21">
        <v>33.0321732872819</v>
      </c>
      <c r="AB3328" s="21">
        <v>0.100272451404467</v>
      </c>
      <c r="AC3328" s="21">
        <v>4.1627991656747201E-2</v>
      </c>
      <c r="AD3328" s="21">
        <v>6.8940192307458195E-2</v>
      </c>
      <c r="AE3328" s="21">
        <v>10.542031768433599</v>
      </c>
      <c r="AF3328" s="21">
        <v>-1</v>
      </c>
      <c r="AG3328" s="21">
        <v>-1</v>
      </c>
      <c r="AH3328" s="21">
        <v>-1</v>
      </c>
      <c r="AI3328" s="21">
        <v>-6.4806894010443399E-4</v>
      </c>
      <c r="AJ3328" s="21">
        <v>-3.2092616958779002E-3</v>
      </c>
      <c r="AK3328" s="21">
        <v>0.108545496552842</v>
      </c>
      <c r="AL3328" s="21">
        <v>6.3541779719447203E-2</v>
      </c>
      <c r="AM3328" s="21">
        <v>0.14516971361987499</v>
      </c>
      <c r="AN3328" s="21">
        <v>6.2411759814733403E-2</v>
      </c>
      <c r="AO3328" s="21">
        <v>4.1719703232610899</v>
      </c>
      <c r="AP3328" s="21">
        <v>1.87800289396557</v>
      </c>
      <c r="AQ3328" s="21">
        <v>25.123777389889501</v>
      </c>
      <c r="AR3328" s="21">
        <v>0.60572848688945202</v>
      </c>
      <c r="AS3328" s="21">
        <v>0.62360829793938</v>
      </c>
      <c r="AT3328" s="21">
        <v>-1</v>
      </c>
      <c r="AU3328" s="21">
        <v>-1</v>
      </c>
      <c r="AV3328" s="21">
        <v>0.113916196714409</v>
      </c>
      <c r="AW3328" s="21">
        <v>41.335809111532598</v>
      </c>
      <c r="AX3328" s="21">
        <v>41.001921563142801</v>
      </c>
      <c r="AY3328" s="21">
        <v>9.6368259759583505E-2</v>
      </c>
      <c r="AZ3328" s="21">
        <v>-14.145392237927799</v>
      </c>
      <c r="BA3328" s="26">
        <v>1350</v>
      </c>
    </row>
    <row r="3329" spans="1:100" x14ac:dyDescent="0.25">
      <c r="A3329">
        <v>6736</v>
      </c>
      <c r="B3329" t="s">
        <v>3555</v>
      </c>
      <c r="C3329" s="26">
        <v>3</v>
      </c>
      <c r="D3329" s="21">
        <v>4.3814272669831347</v>
      </c>
      <c r="E3329" s="21">
        <v>9.2689551036785667E-2</v>
      </c>
      <c r="F3329" s="21">
        <v>0.52136392315994262</v>
      </c>
      <c r="G3329" s="21">
        <v>0.52136392315994262</v>
      </c>
      <c r="H3329" s="21">
        <v>-1.7008559894446319E-2</v>
      </c>
      <c r="I3329" s="21">
        <v>0</v>
      </c>
      <c r="J3329" s="21">
        <v>-1.0205135936667769</v>
      </c>
      <c r="K3329" s="21">
        <v>-1.7008559894446319E-2</v>
      </c>
      <c r="L3329" s="21">
        <v>-0.99999999999999967</v>
      </c>
      <c r="M3329" s="21">
        <v>-0.99999999999999967</v>
      </c>
      <c r="N3329" s="21">
        <v>-0.34017119788892669</v>
      </c>
      <c r="O3329" s="21">
        <v>3.8822775964762992</v>
      </c>
      <c r="P3329" s="21">
        <v>-6.8191488092006307E-3</v>
      </c>
      <c r="Q3329" s="21">
        <v>-4.1792736886152904</v>
      </c>
      <c r="R3329" s="21">
        <v>-1.3238807642865822</v>
      </c>
      <c r="S3329" s="21">
        <v>0.33333333333333309</v>
      </c>
      <c r="T3329" s="21">
        <v>0.25116020084370633</v>
      </c>
      <c r="U3329" s="21">
        <v>2.8932067566795519E-2</v>
      </c>
      <c r="V3329" s="21">
        <v>0</v>
      </c>
      <c r="W3329" s="21">
        <v>25.217366465531246</v>
      </c>
      <c r="X3329" s="21">
        <v>0.73528403314151247</v>
      </c>
      <c r="Y3329" s="21">
        <v>-0.99999999999999967</v>
      </c>
      <c r="Z3329" s="21">
        <v>-0.99999999999999967</v>
      </c>
      <c r="AA3329" s="21">
        <v>71.989221961810173</v>
      </c>
      <c r="AB3329" s="21">
        <v>0.34248489686044581</v>
      </c>
      <c r="AC3329" s="21">
        <v>0.32519675884131899</v>
      </c>
      <c r="AD3329" s="21">
        <v>0.29423306950954459</v>
      </c>
      <c r="AE3329" s="21">
        <v>48.095736260565445</v>
      </c>
      <c r="AF3329" s="21">
        <v>-0.99999999999999967</v>
      </c>
      <c r="AG3329" s="21">
        <v>-0.99999999999999967</v>
      </c>
      <c r="AH3329" s="21">
        <v>-0.99999999999999967</v>
      </c>
      <c r="AI3329" s="21">
        <v>2.3894688707218309E-2</v>
      </c>
      <c r="AJ3329" s="21">
        <v>0</v>
      </c>
      <c r="AK3329" s="21">
        <v>4.0966690251053532E-2</v>
      </c>
      <c r="AL3329" s="21">
        <v>0.12060097912291612</v>
      </c>
      <c r="AM3329" s="21">
        <v>6.5305613167679591E-2</v>
      </c>
      <c r="AN3329" s="21">
        <v>-7.4754343170085252E-2</v>
      </c>
      <c r="AO3329" s="21">
        <v>1.8374737804472576</v>
      </c>
      <c r="AP3329" s="21">
        <v>-1.26585368363755</v>
      </c>
      <c r="AQ3329" s="21">
        <v>24.196852871864472</v>
      </c>
      <c r="AR3329" s="21">
        <v>0.61342560174383476</v>
      </c>
      <c r="AS3329" s="21">
        <v>0.71827547324706631</v>
      </c>
      <c r="AT3329" s="21">
        <v>-0.99999999999999967</v>
      </c>
      <c r="AU3329" s="21">
        <v>-0.99999999999999967</v>
      </c>
      <c r="AV3329" s="21">
        <v>-0.80251684112664123</v>
      </c>
      <c r="AW3329" s="21">
        <v>74.605645874648857</v>
      </c>
      <c r="AX3329" s="21">
        <v>75.083539648793234</v>
      </c>
      <c r="AY3329" s="21">
        <v>0.12858423867572313</v>
      </c>
      <c r="AZ3329" s="21">
        <v>25.978199046093305</v>
      </c>
      <c r="BA3329" s="26">
        <v>1382.5559846880346</v>
      </c>
    </row>
    <row r="3330" spans="1:100" x14ac:dyDescent="0.25">
      <c r="A3330">
        <v>6737</v>
      </c>
      <c r="B3330" t="s">
        <v>3556</v>
      </c>
      <c r="C3330" s="26">
        <v>3</v>
      </c>
      <c r="D3330" s="21">
        <v>4.2831760081887111</v>
      </c>
      <c r="E3330" s="21">
        <v>0</v>
      </c>
      <c r="F3330" s="21">
        <v>0.28902239275443692</v>
      </c>
      <c r="G3330" s="21">
        <v>0.28902239275443692</v>
      </c>
      <c r="H3330" s="21">
        <v>-9.2482553332005668E-2</v>
      </c>
      <c r="I3330" s="21">
        <v>0</v>
      </c>
      <c r="J3330" s="21">
        <v>-5.5489531999203434</v>
      </c>
      <c r="K3330" s="21">
        <v>-9.2482553332005668E-2</v>
      </c>
      <c r="L3330" s="21">
        <v>-1.0000000000000009</v>
      </c>
      <c r="M3330" s="21">
        <v>-1.0000000000000009</v>
      </c>
      <c r="N3330" s="21">
        <v>-1.8496510666401136</v>
      </c>
      <c r="O3330" s="21">
        <v>-0.97675479897719175</v>
      </c>
      <c r="P3330" s="21">
        <v>0.88147578606380328</v>
      </c>
      <c r="Q3330" s="21">
        <v>7.764622100767174E-2</v>
      </c>
      <c r="R3330" s="21">
        <v>9.9982381953842264E-2</v>
      </c>
      <c r="S3330" s="21">
        <v>0.3333333333333337</v>
      </c>
      <c r="T3330" s="21">
        <v>0.42285878339758998</v>
      </c>
      <c r="U3330" s="21">
        <v>-4.4242046657796602E-2</v>
      </c>
      <c r="V3330" s="21">
        <v>0</v>
      </c>
      <c r="W3330" s="21">
        <v>32.177304936205296</v>
      </c>
      <c r="X3330" s="21">
        <v>0.75621114012086166</v>
      </c>
      <c r="Y3330" s="21">
        <v>-1.0000000000000009</v>
      </c>
      <c r="Z3330" s="21">
        <v>-1.0000000000000009</v>
      </c>
      <c r="AA3330" s="21">
        <v>48.783863952931448</v>
      </c>
      <c r="AB3330" s="21">
        <v>0.11489720721098901</v>
      </c>
      <c r="AC3330" s="21">
        <v>0.12005990962285114</v>
      </c>
      <c r="AD3330" s="21">
        <v>9.517441586160609E-2</v>
      </c>
      <c r="AE3330" s="21">
        <v>16.506576634772316</v>
      </c>
      <c r="AF3330" s="21">
        <v>-1.0000000000000009</v>
      </c>
      <c r="AG3330" s="21">
        <v>-1.0000000000000009</v>
      </c>
      <c r="AH3330" s="21">
        <v>-1.0000000000000009</v>
      </c>
      <c r="AI3330" s="21">
        <v>0</v>
      </c>
      <c r="AJ3330" s="21">
        <v>0</v>
      </c>
      <c r="AK3330" s="21">
        <v>0.40159110680664739</v>
      </c>
      <c r="AL3330" s="21">
        <v>0.31610993079101685</v>
      </c>
      <c r="AM3330" s="21">
        <v>-2.7350140444214081E-2</v>
      </c>
      <c r="AN3330" s="21">
        <v>-0.21058112576879137</v>
      </c>
      <c r="AO3330" s="21">
        <v>1.3242020229278861</v>
      </c>
      <c r="AP3330" s="21">
        <v>-3.6839784902646984</v>
      </c>
      <c r="AQ3330" s="21">
        <v>26.628351736284955</v>
      </c>
      <c r="AR3330" s="21">
        <v>0.71195007007312672</v>
      </c>
      <c r="AS3330" s="21">
        <v>0.66372858678885638</v>
      </c>
      <c r="AT3330" s="21">
        <v>-1.0000000000000009</v>
      </c>
      <c r="AU3330" s="21">
        <v>-1.0000000000000009</v>
      </c>
      <c r="AV3330" s="21">
        <v>0.3890047747082791</v>
      </c>
      <c r="AW3330" s="21">
        <v>44.123130663689565</v>
      </c>
      <c r="AX3330" s="21">
        <v>44.123130663689565</v>
      </c>
      <c r="AY3330" s="21">
        <v>2.0171163031963653E-2</v>
      </c>
      <c r="AZ3330" s="21">
        <v>-22.348114142943285</v>
      </c>
      <c r="BA3330" s="26">
        <v>1375.0778955334608</v>
      </c>
      <c r="CU3330" t="e">
        <v>#N/A</v>
      </c>
      <c r="CV3330" t="e">
        <v>#N/A</v>
      </c>
    </row>
    <row r="3331" spans="1:100" x14ac:dyDescent="0.25">
      <c r="A3331">
        <v>6738</v>
      </c>
      <c r="B3331" t="s">
        <v>3557</v>
      </c>
      <c r="C3331" s="26">
        <v>3</v>
      </c>
      <c r="D3331" s="21">
        <v>4.6636296324739828</v>
      </c>
      <c r="E3331" s="21">
        <v>0</v>
      </c>
      <c r="F3331" s="21">
        <v>-1.7992524189536525</v>
      </c>
      <c r="G3331" s="21">
        <v>-1.7992524189536525</v>
      </c>
      <c r="H3331" s="21">
        <v>0.20824945106829024</v>
      </c>
      <c r="I3331" s="21">
        <v>0</v>
      </c>
      <c r="J3331" s="21">
        <v>12.494967064097404</v>
      </c>
      <c r="K3331" s="21">
        <v>0.20824945106829024</v>
      </c>
      <c r="L3331" s="21">
        <v>-1.0000000000000002</v>
      </c>
      <c r="M3331" s="21">
        <v>-1.0000000000000002</v>
      </c>
      <c r="N3331" s="21">
        <v>4.1649890213658036</v>
      </c>
      <c r="O3331" s="21">
        <v>15.35934427761774</v>
      </c>
      <c r="P3331" s="21">
        <v>0</v>
      </c>
      <c r="Q3331" s="21">
        <v>-5.870945217792868</v>
      </c>
      <c r="R3331" s="21">
        <v>-1.8990543590710394</v>
      </c>
      <c r="S3331" s="21">
        <v>0.33333333333333326</v>
      </c>
      <c r="T3331" s="21">
        <v>0.34042335088388287</v>
      </c>
      <c r="U3331" s="21">
        <v>0.10746323703644857</v>
      </c>
      <c r="V3331" s="21">
        <v>0</v>
      </c>
      <c r="W3331" s="21">
        <v>22.91881880741499</v>
      </c>
      <c r="X3331" s="21">
        <v>0.90245019884526978</v>
      </c>
      <c r="Y3331" s="21">
        <v>-1.0000000000000002</v>
      </c>
      <c r="Z3331" s="21">
        <v>-1.0000000000000002</v>
      </c>
      <c r="AA3331" s="21">
        <v>37.223451378822581</v>
      </c>
      <c r="AB3331" s="21">
        <v>0.15351183936955665</v>
      </c>
      <c r="AC3331" s="21">
        <v>0.12146486073859297</v>
      </c>
      <c r="AD3331" s="21">
        <v>4.9097038501423128E-2</v>
      </c>
      <c r="AE3331" s="21">
        <v>16.203686930478636</v>
      </c>
      <c r="AF3331" s="21">
        <v>-1.0000000000000002</v>
      </c>
      <c r="AG3331" s="21">
        <v>-1.0000000000000002</v>
      </c>
      <c r="AH3331" s="21">
        <v>-1.0000000000000002</v>
      </c>
      <c r="AI3331" s="21">
        <v>-6.3795715596216107E-2</v>
      </c>
      <c r="AJ3331" s="21">
        <v>0</v>
      </c>
      <c r="AK3331" s="21">
        <v>1.2995539074726571E-2</v>
      </c>
      <c r="AL3331" s="21">
        <v>0.49498167965557693</v>
      </c>
      <c r="AM3331" s="21">
        <v>-4.0280675915303814E-2</v>
      </c>
      <c r="AN3331" s="21">
        <v>0.13438209083391822</v>
      </c>
      <c r="AO3331" s="21">
        <v>-0.94203920250896234</v>
      </c>
      <c r="AP3331" s="21">
        <v>5.8344606691258392</v>
      </c>
      <c r="AQ3331" s="21">
        <v>35.413785871512403</v>
      </c>
      <c r="AR3331" s="21">
        <v>0.78121992125366491</v>
      </c>
      <c r="AS3331" s="21">
        <v>1.1106996499135597</v>
      </c>
      <c r="AT3331" s="21">
        <v>-1.0000000000000002</v>
      </c>
      <c r="AU3331" s="21">
        <v>-1.0000000000000002</v>
      </c>
      <c r="AV3331" s="21">
        <v>-3.6983067780246914</v>
      </c>
      <c r="AW3331" s="21">
        <v>58.417256325566171</v>
      </c>
      <c r="AX3331" s="21">
        <v>57.141342013641861</v>
      </c>
      <c r="AY3331" s="21">
        <v>-2.3664353303351718E-2</v>
      </c>
      <c r="AZ3331" s="21">
        <v>-44.227551550118008</v>
      </c>
      <c r="BA3331" s="26">
        <v>1371.5057466089925</v>
      </c>
      <c r="CU3331" t="e">
        <v>#N/A</v>
      </c>
      <c r="CV3331" t="e">
        <v>#N/A</v>
      </c>
    </row>
    <row r="3332" spans="1:100" x14ac:dyDescent="0.25">
      <c r="A3332">
        <v>6739</v>
      </c>
      <c r="B3332" t="s">
        <v>3558</v>
      </c>
      <c r="C3332" s="26">
        <v>3</v>
      </c>
      <c r="D3332" s="21">
        <v>4.7936054429759682</v>
      </c>
      <c r="E3332" s="21">
        <v>-1.2759332050766105E-2</v>
      </c>
      <c r="F3332" s="21">
        <v>-1.5570280818639968</v>
      </c>
      <c r="G3332" s="21">
        <v>-1.5570280818639968</v>
      </c>
      <c r="H3332" s="21">
        <v>0.1513258911295805</v>
      </c>
      <c r="I3332" s="21">
        <v>0</v>
      </c>
      <c r="J3332" s="21">
        <v>9.0795534677748311</v>
      </c>
      <c r="K3332" s="21">
        <v>0.1513258911295805</v>
      </c>
      <c r="L3332" s="21">
        <v>-0.99999999999999933</v>
      </c>
      <c r="M3332" s="21">
        <v>-0.99999999999999933</v>
      </c>
      <c r="N3332" s="21">
        <v>3.026517822591611</v>
      </c>
      <c r="O3332" s="21">
        <v>12.316130828886802</v>
      </c>
      <c r="P3332" s="21">
        <v>-2.0530646173808991E-2</v>
      </c>
      <c r="Q3332" s="21">
        <v>0.55591158804786822</v>
      </c>
      <c r="R3332" s="21">
        <v>0.21138692175195417</v>
      </c>
      <c r="S3332" s="21">
        <v>0.33333333333333309</v>
      </c>
      <c r="T3332" s="21">
        <v>0.34488712644943675</v>
      </c>
      <c r="U3332" s="21">
        <v>3.2238223407298656E-2</v>
      </c>
      <c r="V3332" s="21">
        <v>0</v>
      </c>
      <c r="W3332" s="21">
        <v>22.365311682419531</v>
      </c>
      <c r="X3332" s="21">
        <v>0.67533392238812118</v>
      </c>
      <c r="Y3332" s="21">
        <v>-0.99999999999999933</v>
      </c>
      <c r="Z3332" s="21">
        <v>-0.99999999999999933</v>
      </c>
      <c r="AA3332" s="21">
        <v>5.4339220915024349</v>
      </c>
      <c r="AB3332" s="21">
        <v>-6.628873169064535E-2</v>
      </c>
      <c r="AC3332" s="21">
        <v>-0.19050949344707055</v>
      </c>
      <c r="AD3332" s="21">
        <v>-8.6057305115664923E-2</v>
      </c>
      <c r="AE3332" s="21">
        <v>-17.142776512669041</v>
      </c>
      <c r="AF3332" s="21">
        <v>-0.99999999999999933</v>
      </c>
      <c r="AG3332" s="21">
        <v>-0.99999999999999933</v>
      </c>
      <c r="AH3332" s="21">
        <v>-0.99999999999999933</v>
      </c>
      <c r="AI3332" s="21">
        <v>3.5653810092229801E-2</v>
      </c>
      <c r="AJ3332" s="21">
        <v>0</v>
      </c>
      <c r="AK3332" s="21">
        <v>0.15583410855104868</v>
      </c>
      <c r="AL3332" s="21">
        <v>-0.16447992970830236</v>
      </c>
      <c r="AM3332" s="21">
        <v>0.24483010606487501</v>
      </c>
      <c r="AN3332" s="21">
        <v>0.1134409660765977</v>
      </c>
      <c r="AO3332" s="21">
        <v>6.8999231943771209</v>
      </c>
      <c r="AP3332" s="21">
        <v>2.0136245033734301</v>
      </c>
      <c r="AQ3332" s="21">
        <v>31.44486515019436</v>
      </c>
      <c r="AR3332" s="21">
        <v>0.71045868319006855</v>
      </c>
      <c r="AS3332" s="21">
        <v>0.82665981351770179</v>
      </c>
      <c r="AT3332" s="21">
        <v>-0.99999999999999933</v>
      </c>
      <c r="AU3332" s="21">
        <v>-0.99999999999999933</v>
      </c>
      <c r="AV3332" s="21">
        <v>-1.3456411601120424</v>
      </c>
      <c r="AW3332" s="21">
        <v>19.763677423762651</v>
      </c>
      <c r="AX3332" s="21">
        <v>20.476753625607238</v>
      </c>
      <c r="AY3332" s="21">
        <v>-0.28669335634794629</v>
      </c>
      <c r="AZ3332" s="21">
        <v>-75.845819338103368</v>
      </c>
      <c r="BA3332" s="26">
        <v>1205.7050090432654</v>
      </c>
    </row>
    <row r="3333" spans="1:100" x14ac:dyDescent="0.25">
      <c r="A3333">
        <v>6740</v>
      </c>
      <c r="B3333" t="s">
        <v>3559</v>
      </c>
      <c r="C3333" s="26">
        <v>3</v>
      </c>
      <c r="D3333" s="21">
        <v>4.0765503068400886</v>
      </c>
      <c r="E3333" s="21">
        <v>0</v>
      </c>
      <c r="F3333" s="21">
        <v>-1.0028726272287392</v>
      </c>
      <c r="G3333" s="21">
        <v>-1.0028726272287392</v>
      </c>
      <c r="H3333" s="21">
        <v>-2.9894557161142282E-2</v>
      </c>
      <c r="I3333" s="21">
        <v>0</v>
      </c>
      <c r="J3333" s="21">
        <v>-1.7936734296685339</v>
      </c>
      <c r="K3333" s="21">
        <v>-2.9894557161142282E-2</v>
      </c>
      <c r="L3333" s="21">
        <v>-0.99999999999999889</v>
      </c>
      <c r="M3333" s="21">
        <v>-0.99999999999999889</v>
      </c>
      <c r="N3333" s="21">
        <v>-0.59789114322284609</v>
      </c>
      <c r="O3333" s="21">
        <v>1.2800042499428135</v>
      </c>
      <c r="P3333" s="21">
        <v>0</v>
      </c>
      <c r="Q3333" s="21">
        <v>2.7308989608101593</v>
      </c>
      <c r="R3333" s="21">
        <v>0.89340033470115066</v>
      </c>
      <c r="S3333" s="21">
        <v>0.33333333333333315</v>
      </c>
      <c r="T3333" s="21">
        <v>0.34205799655771962</v>
      </c>
      <c r="U3333" s="21">
        <v>-0.14493615156699308</v>
      </c>
      <c r="V3333" s="21">
        <v>0</v>
      </c>
      <c r="W3333" s="21">
        <v>22.413989419408093</v>
      </c>
      <c r="X3333" s="21">
        <v>0.13426594400860939</v>
      </c>
      <c r="Y3333" s="21">
        <v>-0.99999999999999889</v>
      </c>
      <c r="Z3333" s="21">
        <v>-0.99999999999999889</v>
      </c>
      <c r="AA3333" s="21">
        <v>37.332252521724961</v>
      </c>
      <c r="AB3333" s="21">
        <v>7.3532057279287341E-2</v>
      </c>
      <c r="AC3333" s="21">
        <v>-5.8998294653848232E-4</v>
      </c>
      <c r="AD3333" s="21">
        <v>0.20755518101956616</v>
      </c>
      <c r="AE3333" s="21">
        <v>14.024862767615751</v>
      </c>
      <c r="AF3333" s="21">
        <v>-0.99999999999999889</v>
      </c>
      <c r="AG3333" s="21">
        <v>-0.99999999999999889</v>
      </c>
      <c r="AH3333" s="21">
        <v>-0.99999999999999889</v>
      </c>
      <c r="AI3333" s="21">
        <v>-8.0401255135096758E-2</v>
      </c>
      <c r="AJ3333" s="21">
        <v>0</v>
      </c>
      <c r="AK3333" s="21">
        <v>-0.11168123978099488</v>
      </c>
      <c r="AL3333" s="21">
        <v>0.23991579838344751</v>
      </c>
      <c r="AM3333" s="21">
        <v>-7.1864683488629941E-2</v>
      </c>
      <c r="AN3333" s="21">
        <v>-0.2062825178564241</v>
      </c>
      <c r="AO3333" s="21">
        <v>-2.3550232861207241</v>
      </c>
      <c r="AP3333" s="21">
        <v>-3.9574839544933673</v>
      </c>
      <c r="AQ3333" s="21">
        <v>20.620315989739542</v>
      </c>
      <c r="AR3333" s="21">
        <v>0.53045517832405986</v>
      </c>
      <c r="AS3333" s="21">
        <v>0.10437138684746693</v>
      </c>
      <c r="AT3333" s="21">
        <v>-0.99999999999999889</v>
      </c>
      <c r="AU3333" s="21">
        <v>-0.99999999999999889</v>
      </c>
      <c r="AV3333" s="21">
        <v>-0.10947229252758811</v>
      </c>
      <c r="AW3333" s="21">
        <v>34.654772817174418</v>
      </c>
      <c r="AX3333" s="21">
        <v>33.046747714472474</v>
      </c>
      <c r="AY3333" s="21">
        <v>0.14784578700598763</v>
      </c>
      <c r="AZ3333" s="21">
        <v>-45.1952628199681</v>
      </c>
      <c r="BA3333" s="26">
        <v>1369.63027227206</v>
      </c>
      <c r="CU3333" t="e">
        <v>#N/A</v>
      </c>
      <c r="CV3333" t="e">
        <v>#N/A</v>
      </c>
    </row>
    <row r="3334" spans="1:100" x14ac:dyDescent="0.25">
      <c r="A3334">
        <v>6741</v>
      </c>
      <c r="B3334" t="s">
        <v>3560</v>
      </c>
      <c r="C3334" s="26">
        <v>3</v>
      </c>
      <c r="D3334" s="21">
        <v>4.1356880789487729</v>
      </c>
      <c r="E3334" s="21">
        <v>-9.7996420179957203E-3</v>
      </c>
      <c r="F3334" s="21">
        <v>0.55817382980556252</v>
      </c>
      <c r="G3334" s="21">
        <v>0.55817382980556252</v>
      </c>
      <c r="H3334" s="21">
        <v>0.24579121502963169</v>
      </c>
      <c r="I3334" s="21">
        <v>0</v>
      </c>
      <c r="J3334" s="21">
        <v>14.747472901777908</v>
      </c>
      <c r="K3334" s="21">
        <v>0.24579121502963169</v>
      </c>
      <c r="L3334" s="21">
        <v>-1.0000000000000004</v>
      </c>
      <c r="M3334" s="21">
        <v>-1.0000000000000004</v>
      </c>
      <c r="N3334" s="21">
        <v>4.9158243005926359</v>
      </c>
      <c r="O3334" s="21">
        <v>19.441334810532243</v>
      </c>
      <c r="P3334" s="21">
        <v>-3.7435090644282751E-3</v>
      </c>
      <c r="Q3334" s="21">
        <v>2.4545724166601777</v>
      </c>
      <c r="R3334" s="21">
        <v>0.78292981691026453</v>
      </c>
      <c r="S3334" s="21">
        <v>0.33333333333333354</v>
      </c>
      <c r="T3334" s="21">
        <v>0.33985635932842179</v>
      </c>
      <c r="U3334" s="21">
        <v>0.444393943978174</v>
      </c>
      <c r="V3334" s="21">
        <v>0</v>
      </c>
      <c r="W3334" s="21">
        <v>34.871696864411902</v>
      </c>
      <c r="X3334" s="21">
        <v>2.2078417951313472</v>
      </c>
      <c r="Y3334" s="21">
        <v>-1.0000000000000004</v>
      </c>
      <c r="Z3334" s="21">
        <v>-1.0000000000000004</v>
      </c>
      <c r="AA3334" s="21">
        <v>23.969793762028022</v>
      </c>
      <c r="AB3334" s="21">
        <v>-4.4216587427579265E-2</v>
      </c>
      <c r="AC3334" s="21">
        <v>-8.3121615988856271E-2</v>
      </c>
      <c r="AD3334" s="21">
        <v>-0.10635845496944724</v>
      </c>
      <c r="AE3334" s="21">
        <v>-11.684832919294131</v>
      </c>
      <c r="AF3334" s="21">
        <v>-1.0000000000000004</v>
      </c>
      <c r="AG3334" s="21">
        <v>-1.0000000000000004</v>
      </c>
      <c r="AH3334" s="21">
        <v>-1.0000000000000004</v>
      </c>
      <c r="AI3334" s="21">
        <v>2.3706105399128204E-2</v>
      </c>
      <c r="AJ3334" s="21">
        <v>0</v>
      </c>
      <c r="AK3334" s="21">
        <v>0.51590900888828084</v>
      </c>
      <c r="AL3334" s="21">
        <v>0.21101280417953089</v>
      </c>
      <c r="AM3334" s="21">
        <v>0.19789594313244532</v>
      </c>
      <c r="AN3334" s="21">
        <v>0.12256973815843095</v>
      </c>
      <c r="AO3334" s="21">
        <v>7.5269436227525359</v>
      </c>
      <c r="AP3334" s="21">
        <v>4.1193074748584282</v>
      </c>
      <c r="AQ3334" s="21">
        <v>49.619169766189813</v>
      </c>
      <c r="AR3334" s="21">
        <v>1.1175836366399288</v>
      </c>
      <c r="AS3334" s="21">
        <v>2.4536330101609782</v>
      </c>
      <c r="AT3334" s="21">
        <v>-1.0000000000000004</v>
      </c>
      <c r="AU3334" s="21">
        <v>-1.0000000000000004</v>
      </c>
      <c r="AV3334" s="21">
        <v>1.3411036467158266</v>
      </c>
      <c r="AW3334" s="21">
        <v>47.530436047418675</v>
      </c>
      <c r="AX3334" s="21">
        <v>48.004558155401241</v>
      </c>
      <c r="AY3334" s="21">
        <v>0.22448324063784714</v>
      </c>
      <c r="AZ3334" s="21">
        <v>-9.8873215156894272</v>
      </c>
      <c r="BA3334" s="26">
        <v>1349.9541249032361</v>
      </c>
    </row>
    <row r="3335" spans="1:100" x14ac:dyDescent="0.25">
      <c r="A3335">
        <v>6742</v>
      </c>
      <c r="B3335" t="s">
        <v>3561</v>
      </c>
      <c r="C3335" s="26">
        <v>1</v>
      </c>
      <c r="D3335" s="21">
        <v>3.6780808625294901</v>
      </c>
      <c r="E3335" s="21">
        <v>2.1757476414710399E-2</v>
      </c>
      <c r="F3335" s="21">
        <v>5.7515663270048999E-2</v>
      </c>
      <c r="G3335" s="21">
        <v>6.3638324821297304E-2</v>
      </c>
      <c r="H3335" s="21">
        <v>4.4731895715573101E-2</v>
      </c>
      <c r="I3335" s="21">
        <v>0</v>
      </c>
      <c r="J3335" s="21">
        <v>2.6839137429343798</v>
      </c>
      <c r="K3335" s="21">
        <v>4.4731895715573101E-2</v>
      </c>
      <c r="L3335" s="21">
        <v>-1</v>
      </c>
      <c r="M3335" s="21">
        <v>-1</v>
      </c>
      <c r="N3335" s="21">
        <v>0.894637914311463</v>
      </c>
      <c r="O3335" s="21">
        <v>6.42563293028517</v>
      </c>
      <c r="P3335" s="21">
        <v>8.4867148022695807E-2</v>
      </c>
      <c r="Q3335" s="21">
        <v>0.153507344323627</v>
      </c>
      <c r="R3335" s="21">
        <v>5.0277871893111802E-2</v>
      </c>
      <c r="S3335" s="21">
        <v>0.32916601326620298</v>
      </c>
      <c r="T3335" s="21">
        <v>0.23975694309620599</v>
      </c>
      <c r="U3335" s="21">
        <v>4.00147922229208E-2</v>
      </c>
      <c r="V3335" s="21">
        <v>-3.2092616958779002E-3</v>
      </c>
      <c r="W3335" s="21">
        <v>22.4398636469551</v>
      </c>
      <c r="X3335" s="21">
        <v>0.57887640222380699</v>
      </c>
      <c r="Y3335" s="21">
        <v>-1</v>
      </c>
      <c r="Z3335" s="21">
        <v>-1</v>
      </c>
      <c r="AA3335" s="21">
        <v>33.0321732872819</v>
      </c>
      <c r="AB3335" s="21">
        <v>0.100272451404467</v>
      </c>
      <c r="AC3335" s="21">
        <v>4.1627991656747201E-2</v>
      </c>
      <c r="AD3335" s="21">
        <v>6.8940192307458195E-2</v>
      </c>
      <c r="AE3335" s="21">
        <v>10.542031768433599</v>
      </c>
      <c r="AF3335" s="21">
        <v>-1</v>
      </c>
      <c r="AG3335" s="21">
        <v>-1</v>
      </c>
      <c r="AH3335" s="21">
        <v>-1</v>
      </c>
      <c r="AI3335" s="21">
        <v>-6.4806894010443399E-4</v>
      </c>
      <c r="AJ3335" s="21">
        <v>-3.2092616958779002E-3</v>
      </c>
      <c r="AK3335" s="21">
        <v>0.108545496552842</v>
      </c>
      <c r="AL3335" s="21">
        <v>6.3541779719447203E-2</v>
      </c>
      <c r="AM3335" s="21">
        <v>0.14516971361987499</v>
      </c>
      <c r="AN3335" s="21">
        <v>6.2411759814733403E-2</v>
      </c>
      <c r="AO3335" s="21">
        <v>4.1719703232610899</v>
      </c>
      <c r="AP3335" s="21">
        <v>1.87800289396557</v>
      </c>
      <c r="AQ3335" s="21">
        <v>25.123777389889501</v>
      </c>
      <c r="AR3335" s="21">
        <v>0.60572848688945202</v>
      </c>
      <c r="AS3335" s="21">
        <v>0.62360829793938</v>
      </c>
      <c r="AT3335" s="21">
        <v>-1</v>
      </c>
      <c r="AU3335" s="21">
        <v>-1</v>
      </c>
      <c r="AV3335" s="21">
        <v>0.113916196714409</v>
      </c>
      <c r="AW3335" s="21">
        <v>41.335809111532598</v>
      </c>
      <c r="AX3335" s="21">
        <v>41.001921563142801</v>
      </c>
      <c r="AY3335" s="21">
        <v>9.6368259759583505E-2</v>
      </c>
      <c r="AZ3335" s="21">
        <v>-14.145392237927799</v>
      </c>
      <c r="BA3335" s="26">
        <v>1350</v>
      </c>
    </row>
    <row r="3336" spans="1:100" x14ac:dyDescent="0.25">
      <c r="A3336">
        <v>6743</v>
      </c>
      <c r="B3336" t="s">
        <v>3562</v>
      </c>
      <c r="C3336" s="26">
        <v>3</v>
      </c>
      <c r="D3336" s="21">
        <v>1.8511448387682847</v>
      </c>
      <c r="E3336" s="21">
        <v>0</v>
      </c>
      <c r="F3336" s="21">
        <v>-0.14844426807507186</v>
      </c>
      <c r="G3336" s="21">
        <v>-0.14844426807507186</v>
      </c>
      <c r="H3336" s="21">
        <v>2.5514257373102318E-2</v>
      </c>
      <c r="I3336" s="21">
        <v>0</v>
      </c>
      <c r="J3336" s="21">
        <v>1.5308554423861387</v>
      </c>
      <c r="K3336" s="21">
        <v>2.5514257373102318E-2</v>
      </c>
      <c r="L3336" s="21">
        <v>-0.99999999999999989</v>
      </c>
      <c r="M3336" s="21">
        <v>-0.99999999999999989</v>
      </c>
      <c r="N3336" s="21">
        <v>0.51028514746204656</v>
      </c>
      <c r="O3336" s="21">
        <v>3.2335560130793541</v>
      </c>
      <c r="P3336" s="21">
        <v>6.4766645452213972E-2</v>
      </c>
      <c r="Q3336" s="21">
        <v>3.4500244524257946</v>
      </c>
      <c r="R3336" s="21">
        <v>1.1431097508348123</v>
      </c>
      <c r="S3336" s="21">
        <v>0.24781582692937773</v>
      </c>
      <c r="T3336" s="21">
        <v>7.4158183783189557E-2</v>
      </c>
      <c r="U3336" s="21">
        <v>-0.10938860921408067</v>
      </c>
      <c r="V3336" s="21">
        <v>0</v>
      </c>
      <c r="W3336" s="21">
        <v>7.4828457650153748</v>
      </c>
      <c r="X3336" s="21">
        <v>-0.40026983306700137</v>
      </c>
      <c r="Y3336" s="21">
        <v>-0.99999999999999989</v>
      </c>
      <c r="Z3336" s="21">
        <v>-0.99999999999999989</v>
      </c>
      <c r="AA3336" s="21">
        <v>17.664380668216634</v>
      </c>
      <c r="AB3336" s="21">
        <v>0.12961092713302891</v>
      </c>
      <c r="AC3336" s="21">
        <v>2.5711768664219981E-3</v>
      </c>
      <c r="AD3336" s="21">
        <v>4.858639904787828E-2</v>
      </c>
      <c r="AE3336" s="21">
        <v>9.0384251523664449</v>
      </c>
      <c r="AF3336" s="21">
        <v>-0.99999999999999989</v>
      </c>
      <c r="AG3336" s="21">
        <v>-0.99999999999999989</v>
      </c>
      <c r="AH3336" s="21">
        <v>-0.99999999999999989</v>
      </c>
      <c r="AI3336" s="21">
        <v>0</v>
      </c>
      <c r="AJ3336" s="21">
        <v>0</v>
      </c>
      <c r="AK3336" s="21">
        <v>3.3537461157687756E-2</v>
      </c>
      <c r="AL3336" s="21">
        <v>-0.19978176651329063</v>
      </c>
      <c r="AM3336" s="21">
        <v>0.47713175547730563</v>
      </c>
      <c r="AN3336" s="21">
        <v>0.75363601155707938</v>
      </c>
      <c r="AO3336" s="21">
        <v>12.095981192721082</v>
      </c>
      <c r="AP3336" s="21">
        <v>17.841991456360535</v>
      </c>
      <c r="AQ3336" s="21">
        <v>9.0137012074015193</v>
      </c>
      <c r="AR3336" s="21">
        <v>0.2125854014984867</v>
      </c>
      <c r="AS3336" s="21">
        <v>-0.37475557569389928</v>
      </c>
      <c r="AT3336" s="21">
        <v>-0.99999999999999989</v>
      </c>
      <c r="AU3336" s="21">
        <v>-0.99999999999999989</v>
      </c>
      <c r="AV3336" s="21">
        <v>0.99466548275974043</v>
      </c>
      <c r="AW3336" s="21">
        <v>38.739928137656513</v>
      </c>
      <c r="AX3336" s="21">
        <v>38.739928137656513</v>
      </c>
      <c r="AY3336" s="21">
        <v>0.154812139140035</v>
      </c>
      <c r="AZ3336" s="21">
        <v>-49.225454091684369</v>
      </c>
      <c r="BA3336" s="26">
        <v>1324.529983804857</v>
      </c>
      <c r="CU3336" t="e">
        <v>#N/A</v>
      </c>
      <c r="CV3336" t="e">
        <v>#N/A</v>
      </c>
    </row>
    <row r="3337" spans="1:100" x14ac:dyDescent="0.25">
      <c r="A3337">
        <v>6744</v>
      </c>
      <c r="B3337" t="s">
        <v>3563</v>
      </c>
      <c r="C3337" s="26">
        <v>3</v>
      </c>
      <c r="D3337" s="21">
        <v>2.8967612413397816</v>
      </c>
      <c r="E3337" s="21">
        <v>1.0845074957676936E-2</v>
      </c>
      <c r="F3337" s="21">
        <v>-0.98617283136042699</v>
      </c>
      <c r="G3337" s="21">
        <v>-0.98617283136042699</v>
      </c>
      <c r="H3337" s="21">
        <v>0.13529794131200845</v>
      </c>
      <c r="I3337" s="21">
        <v>0</v>
      </c>
      <c r="J3337" s="21">
        <v>8.1178764787205093</v>
      </c>
      <c r="K3337" s="21">
        <v>0.13529794131200845</v>
      </c>
      <c r="L3337" s="21">
        <v>-0.99999999999999911</v>
      </c>
      <c r="M3337" s="21">
        <v>-0.99999999999999911</v>
      </c>
      <c r="N3337" s="21">
        <v>2.7059588262401699</v>
      </c>
      <c r="O3337" s="21">
        <v>10.028464888699865</v>
      </c>
      <c r="P3337" s="21">
        <v>-0.28392904510686368</v>
      </c>
      <c r="Q3337" s="21">
        <v>-4.3614327149770258</v>
      </c>
      <c r="R3337" s="21">
        <v>-1.4365929058316214</v>
      </c>
      <c r="S3337" s="21">
        <v>0.33486383254346325</v>
      </c>
      <c r="T3337" s="21">
        <v>0.3220673030676719</v>
      </c>
      <c r="U3337" s="21">
        <v>0.26687316874527967</v>
      </c>
      <c r="V3337" s="21">
        <v>1.1483248916752875E-2</v>
      </c>
      <c r="W3337" s="21">
        <v>31.999584478446369</v>
      </c>
      <c r="X3337" s="21">
        <v>1.6489472038503021</v>
      </c>
      <c r="Y3337" s="21">
        <v>-0.99999999999999911</v>
      </c>
      <c r="Z3337" s="21">
        <v>-0.99999999999999911</v>
      </c>
      <c r="AA3337" s="21">
        <v>22.226849285007553</v>
      </c>
      <c r="AB3337" s="21">
        <v>-4.7886638691646922E-2</v>
      </c>
      <c r="AC3337" s="21">
        <v>-0.15778151187767991</v>
      </c>
      <c r="AD3337" s="21">
        <v>3.8945304817183037E-2</v>
      </c>
      <c r="AE3337" s="21">
        <v>-8.3361422876071813</v>
      </c>
      <c r="AF3337" s="21">
        <v>-0.99999999999999911</v>
      </c>
      <c r="AG3337" s="21">
        <v>-0.99999999999999911</v>
      </c>
      <c r="AH3337" s="21">
        <v>-0.99999999999999911</v>
      </c>
      <c r="AI3337" s="21">
        <v>-6.1026652424115133E-2</v>
      </c>
      <c r="AJ3337" s="21">
        <v>1.1483248916752875E-2</v>
      </c>
      <c r="AK3337" s="21">
        <v>0.10640715999561737</v>
      </c>
      <c r="AL3337" s="21">
        <v>-0.15688221613260095</v>
      </c>
      <c r="AM3337" s="21">
        <v>0.17214022090350872</v>
      </c>
      <c r="AN3337" s="21">
        <v>-2.3620775083088533E-2</v>
      </c>
      <c r="AO3337" s="21">
        <v>4.8355413225658044</v>
      </c>
      <c r="AP3337" s="21">
        <v>-1.3749304577402179</v>
      </c>
      <c r="AQ3337" s="21">
        <v>40.117460957166884</v>
      </c>
      <c r="AR3337" s="21">
        <v>0.93528755327316737</v>
      </c>
      <c r="AS3337" s="21">
        <v>1.7842451451623111</v>
      </c>
      <c r="AT3337" s="21">
        <v>-0.99999999999999911</v>
      </c>
      <c r="AU3337" s="21">
        <v>-0.99999999999999911</v>
      </c>
      <c r="AV3337" s="21">
        <v>-2.4227657371920479</v>
      </c>
      <c r="AW3337" s="21">
        <v>30.880383715967199</v>
      </c>
      <c r="AX3337" s="21">
        <v>30.80817555916018</v>
      </c>
      <c r="AY3337" s="21">
        <v>-9.9122054744940666E-2</v>
      </c>
      <c r="AZ3337" s="21">
        <v>-31.781210458195204</v>
      </c>
      <c r="BA3337" s="26">
        <v>1365.5392288196606</v>
      </c>
    </row>
    <row r="3338" spans="1:100" x14ac:dyDescent="0.25">
      <c r="A3338">
        <v>6746</v>
      </c>
      <c r="B3338" t="s">
        <v>1858</v>
      </c>
      <c r="C3338" s="26">
        <v>1</v>
      </c>
      <c r="D3338" s="21">
        <v>3.6780808625294901</v>
      </c>
      <c r="E3338" s="21">
        <v>2.1757476414710399E-2</v>
      </c>
      <c r="F3338" s="21">
        <v>5.7515663270048999E-2</v>
      </c>
      <c r="G3338" s="21">
        <v>6.3638324821297304E-2</v>
      </c>
      <c r="H3338" s="21">
        <v>4.4731895715573101E-2</v>
      </c>
      <c r="I3338" s="21">
        <v>0</v>
      </c>
      <c r="J3338" s="21">
        <v>2.6839137429343798</v>
      </c>
      <c r="K3338" s="21">
        <v>4.4731895715573101E-2</v>
      </c>
      <c r="L3338" s="21">
        <v>-1</v>
      </c>
      <c r="M3338" s="21">
        <v>-1</v>
      </c>
      <c r="N3338" s="21">
        <v>0.894637914311463</v>
      </c>
      <c r="O3338" s="21">
        <v>6.42563293028517</v>
      </c>
      <c r="P3338" s="21">
        <v>8.4867148022695807E-2</v>
      </c>
      <c r="Q3338" s="21">
        <v>0.153507344323627</v>
      </c>
      <c r="R3338" s="21">
        <v>5.0277871893111802E-2</v>
      </c>
      <c r="S3338" s="21">
        <v>0.32916601326620298</v>
      </c>
      <c r="T3338" s="21">
        <v>0.23975694309620599</v>
      </c>
      <c r="U3338" s="21">
        <v>4.00147922229208E-2</v>
      </c>
      <c r="V3338" s="21">
        <v>-3.2092616958779002E-3</v>
      </c>
      <c r="W3338" s="21">
        <v>22.4398636469551</v>
      </c>
      <c r="X3338" s="21">
        <v>0.57887640222380699</v>
      </c>
      <c r="Y3338" s="21">
        <v>-1</v>
      </c>
      <c r="Z3338" s="21">
        <v>-1</v>
      </c>
      <c r="AA3338" s="21">
        <v>33.0321732872819</v>
      </c>
      <c r="AB3338" s="21">
        <v>0.100272451404467</v>
      </c>
      <c r="AC3338" s="21">
        <v>4.1627991656747201E-2</v>
      </c>
      <c r="AD3338" s="21">
        <v>6.8940192307458195E-2</v>
      </c>
      <c r="AE3338" s="21">
        <v>10.542031768433599</v>
      </c>
      <c r="AF3338" s="21">
        <v>-1</v>
      </c>
      <c r="AG3338" s="21">
        <v>-1</v>
      </c>
      <c r="AH3338" s="21">
        <v>-1</v>
      </c>
      <c r="AI3338" s="21">
        <v>-6.4806894010443399E-4</v>
      </c>
      <c r="AJ3338" s="21">
        <v>-3.2092616958779002E-3</v>
      </c>
      <c r="AK3338" s="21">
        <v>0.108545496552842</v>
      </c>
      <c r="AL3338" s="21">
        <v>6.3541779719447203E-2</v>
      </c>
      <c r="AM3338" s="21">
        <v>0.14516971361987499</v>
      </c>
      <c r="AN3338" s="21">
        <v>6.2411759814733403E-2</v>
      </c>
      <c r="AO3338" s="21">
        <v>4.1719703232610899</v>
      </c>
      <c r="AP3338" s="21">
        <v>1.87800289396557</v>
      </c>
      <c r="AQ3338" s="21">
        <v>25.123777389889501</v>
      </c>
      <c r="AR3338" s="21">
        <v>0.60572848688945202</v>
      </c>
      <c r="AS3338" s="21">
        <v>0.62360829793938</v>
      </c>
      <c r="AT3338" s="21">
        <v>-1</v>
      </c>
      <c r="AU3338" s="21">
        <v>-1</v>
      </c>
      <c r="AV3338" s="21">
        <v>0.113916196714409</v>
      </c>
      <c r="AW3338" s="21">
        <v>41.335809111532598</v>
      </c>
      <c r="AX3338" s="21">
        <v>41.001921563142801</v>
      </c>
      <c r="AY3338" s="21">
        <v>9.6368259759583505E-2</v>
      </c>
      <c r="AZ3338" s="21">
        <v>-14.145392237927799</v>
      </c>
      <c r="BA3338" s="26">
        <v>1350</v>
      </c>
    </row>
    <row r="3339" spans="1:100" x14ac:dyDescent="0.25">
      <c r="A3339">
        <v>6748</v>
      </c>
      <c r="B3339" t="s">
        <v>3564</v>
      </c>
      <c r="C3339" s="26">
        <v>1</v>
      </c>
      <c r="D3339" s="21">
        <v>3.6780808625294901</v>
      </c>
      <c r="E3339" s="21">
        <v>2.1757476414710399E-2</v>
      </c>
      <c r="F3339" s="21">
        <v>5.7515663270048999E-2</v>
      </c>
      <c r="G3339" s="21">
        <v>6.3638324821297304E-2</v>
      </c>
      <c r="H3339" s="21">
        <v>4.4731895715573101E-2</v>
      </c>
      <c r="I3339" s="21">
        <v>0</v>
      </c>
      <c r="J3339" s="21">
        <v>2.6839137429343798</v>
      </c>
      <c r="K3339" s="21">
        <v>4.4731895715573101E-2</v>
      </c>
      <c r="L3339" s="21">
        <v>-1</v>
      </c>
      <c r="M3339" s="21">
        <v>-1</v>
      </c>
      <c r="N3339" s="21">
        <v>0.894637914311463</v>
      </c>
      <c r="O3339" s="21">
        <v>6.42563293028517</v>
      </c>
      <c r="P3339" s="21">
        <v>8.4867148022695807E-2</v>
      </c>
      <c r="Q3339" s="21">
        <v>0.153507344323627</v>
      </c>
      <c r="R3339" s="21">
        <v>5.0277871893111802E-2</v>
      </c>
      <c r="S3339" s="21">
        <v>0.32916601326620298</v>
      </c>
      <c r="T3339" s="21">
        <v>0.23975694309620599</v>
      </c>
      <c r="U3339" s="21">
        <v>4.00147922229208E-2</v>
      </c>
      <c r="V3339" s="21">
        <v>-3.2092616958779002E-3</v>
      </c>
      <c r="W3339" s="21">
        <v>22.4398636469551</v>
      </c>
      <c r="X3339" s="21">
        <v>0.57887640222380699</v>
      </c>
      <c r="Y3339" s="21">
        <v>-1</v>
      </c>
      <c r="Z3339" s="21">
        <v>-1</v>
      </c>
      <c r="AA3339" s="21">
        <v>33.0321732872819</v>
      </c>
      <c r="AB3339" s="21">
        <v>0.100272451404467</v>
      </c>
      <c r="AC3339" s="21">
        <v>4.1627991656747201E-2</v>
      </c>
      <c r="AD3339" s="21">
        <v>6.8940192307458195E-2</v>
      </c>
      <c r="AE3339" s="21">
        <v>10.542031768433599</v>
      </c>
      <c r="AF3339" s="21">
        <v>-1</v>
      </c>
      <c r="AG3339" s="21">
        <v>-1</v>
      </c>
      <c r="AH3339" s="21">
        <v>-1</v>
      </c>
      <c r="AI3339" s="21">
        <v>-6.4806894010443399E-4</v>
      </c>
      <c r="AJ3339" s="21">
        <v>-3.2092616958779002E-3</v>
      </c>
      <c r="AK3339" s="21">
        <v>0.108545496552842</v>
      </c>
      <c r="AL3339" s="21">
        <v>6.3541779719447203E-2</v>
      </c>
      <c r="AM3339" s="21">
        <v>0.14516971361987499</v>
      </c>
      <c r="AN3339" s="21">
        <v>6.2411759814733403E-2</v>
      </c>
      <c r="AO3339" s="21">
        <v>4.1719703232610899</v>
      </c>
      <c r="AP3339" s="21">
        <v>1.87800289396557</v>
      </c>
      <c r="AQ3339" s="21">
        <v>25.123777389889501</v>
      </c>
      <c r="AR3339" s="21">
        <v>0.60572848688945202</v>
      </c>
      <c r="AS3339" s="21">
        <v>0.62360829793938</v>
      </c>
      <c r="AT3339" s="21">
        <v>-1</v>
      </c>
      <c r="AU3339" s="21">
        <v>-1</v>
      </c>
      <c r="AV3339" s="21">
        <v>0.113916196714409</v>
      </c>
      <c r="AW3339" s="21">
        <v>41.335809111532598</v>
      </c>
      <c r="AX3339" s="21">
        <v>41.001921563142801</v>
      </c>
      <c r="AY3339" s="21">
        <v>9.6368259759583505E-2</v>
      </c>
      <c r="AZ3339" s="21">
        <v>-14.145392237927799</v>
      </c>
      <c r="BA3339" s="26">
        <v>1350</v>
      </c>
    </row>
    <row r="3340" spans="1:100" x14ac:dyDescent="0.25">
      <c r="A3340">
        <v>6749</v>
      </c>
      <c r="B3340" t="s">
        <v>3565</v>
      </c>
      <c r="C3340" s="26">
        <v>1</v>
      </c>
      <c r="D3340" s="21">
        <v>3.6780808625294901</v>
      </c>
      <c r="E3340" s="21">
        <v>2.1757476414710399E-2</v>
      </c>
      <c r="F3340" s="21">
        <v>5.7515663270048999E-2</v>
      </c>
      <c r="G3340" s="21">
        <v>6.3638324821297304E-2</v>
      </c>
      <c r="H3340" s="21">
        <v>4.4731895715573101E-2</v>
      </c>
      <c r="I3340" s="21">
        <v>0</v>
      </c>
      <c r="J3340" s="21">
        <v>2.6839137429343798</v>
      </c>
      <c r="K3340" s="21">
        <v>4.4731895715573101E-2</v>
      </c>
      <c r="L3340" s="21">
        <v>-1</v>
      </c>
      <c r="M3340" s="21">
        <v>-1</v>
      </c>
      <c r="N3340" s="21">
        <v>0.894637914311463</v>
      </c>
      <c r="O3340" s="21">
        <v>6.42563293028517</v>
      </c>
      <c r="P3340" s="21">
        <v>8.4867148022695807E-2</v>
      </c>
      <c r="Q3340" s="21">
        <v>0.153507344323627</v>
      </c>
      <c r="R3340" s="21">
        <v>5.0277871893111802E-2</v>
      </c>
      <c r="S3340" s="21">
        <v>0.32916601326620298</v>
      </c>
      <c r="T3340" s="21">
        <v>0.23975694309620599</v>
      </c>
      <c r="U3340" s="21">
        <v>4.00147922229208E-2</v>
      </c>
      <c r="V3340" s="21">
        <v>-3.2092616958779002E-3</v>
      </c>
      <c r="W3340" s="21">
        <v>22.4398636469551</v>
      </c>
      <c r="X3340" s="21">
        <v>0.57887640222380699</v>
      </c>
      <c r="Y3340" s="21">
        <v>-1</v>
      </c>
      <c r="Z3340" s="21">
        <v>-1</v>
      </c>
      <c r="AA3340" s="21">
        <v>33.0321732872819</v>
      </c>
      <c r="AB3340" s="21">
        <v>0.100272451404467</v>
      </c>
      <c r="AC3340" s="21">
        <v>4.1627991656747201E-2</v>
      </c>
      <c r="AD3340" s="21">
        <v>6.8940192307458195E-2</v>
      </c>
      <c r="AE3340" s="21">
        <v>10.542031768433599</v>
      </c>
      <c r="AF3340" s="21">
        <v>-1</v>
      </c>
      <c r="AG3340" s="21">
        <v>-1</v>
      </c>
      <c r="AH3340" s="21">
        <v>-1</v>
      </c>
      <c r="AI3340" s="21">
        <v>-6.4806894010443399E-4</v>
      </c>
      <c r="AJ3340" s="21">
        <v>-3.2092616958779002E-3</v>
      </c>
      <c r="AK3340" s="21">
        <v>0.108545496552842</v>
      </c>
      <c r="AL3340" s="21">
        <v>6.3541779719447203E-2</v>
      </c>
      <c r="AM3340" s="21">
        <v>0.14516971361987499</v>
      </c>
      <c r="AN3340" s="21">
        <v>6.2411759814733403E-2</v>
      </c>
      <c r="AO3340" s="21">
        <v>4.1719703232610899</v>
      </c>
      <c r="AP3340" s="21">
        <v>1.87800289396557</v>
      </c>
      <c r="AQ3340" s="21">
        <v>25.123777389889501</v>
      </c>
      <c r="AR3340" s="21">
        <v>0.60572848688945202</v>
      </c>
      <c r="AS3340" s="21">
        <v>0.62360829793938</v>
      </c>
      <c r="AT3340" s="21">
        <v>-1</v>
      </c>
      <c r="AU3340" s="21">
        <v>-1</v>
      </c>
      <c r="AV3340" s="21">
        <v>0.113916196714409</v>
      </c>
      <c r="AW3340" s="21">
        <v>41.335809111532598</v>
      </c>
      <c r="AX3340" s="21">
        <v>41.001921563142801</v>
      </c>
      <c r="AY3340" s="21">
        <v>9.6368259759583505E-2</v>
      </c>
      <c r="AZ3340" s="21">
        <v>-14.145392237927799</v>
      </c>
      <c r="BA3340" s="26">
        <v>1350</v>
      </c>
    </row>
    <row r="3341" spans="1:100" x14ac:dyDescent="0.25">
      <c r="A3341">
        <v>6750</v>
      </c>
      <c r="B3341" t="s">
        <v>3566</v>
      </c>
      <c r="C3341" s="26">
        <v>3</v>
      </c>
      <c r="D3341" s="21">
        <v>3.4740620783431364</v>
      </c>
      <c r="E3341" s="21">
        <v>9.3297521125198069E-2</v>
      </c>
      <c r="F3341" s="21">
        <v>-2.7746122564802335E-2</v>
      </c>
      <c r="G3341" s="21">
        <v>1.8955527085245311E-2</v>
      </c>
      <c r="H3341" s="21">
        <v>-2.1900217030452265E-2</v>
      </c>
      <c r="I3341" s="21">
        <v>0</v>
      </c>
      <c r="J3341" s="21">
        <v>-1.3140130218271349</v>
      </c>
      <c r="K3341" s="21">
        <v>-2.1900217030452265E-2</v>
      </c>
      <c r="L3341" s="21">
        <v>-1.0000000000000004</v>
      </c>
      <c r="M3341" s="21">
        <v>-1.0000000000000004</v>
      </c>
      <c r="N3341" s="21">
        <v>-0.43800434060904436</v>
      </c>
      <c r="O3341" s="21">
        <v>2.1790045836012517</v>
      </c>
      <c r="P3341" s="21">
        <v>6.7988968753689566E-3</v>
      </c>
      <c r="Q3341" s="21">
        <v>-0.69147680958121627</v>
      </c>
      <c r="R3341" s="21">
        <v>-0.21120081083565109</v>
      </c>
      <c r="S3341" s="21">
        <v>0.33333333333333337</v>
      </c>
      <c r="T3341" s="21">
        <v>0.21679650656536867</v>
      </c>
      <c r="U3341" s="21">
        <v>-6.1612588406845692E-2</v>
      </c>
      <c r="V3341" s="21">
        <v>-1.1930132724021028E-2</v>
      </c>
      <c r="W3341" s="21">
        <v>19.939493431931488</v>
      </c>
      <c r="X3341" s="21">
        <v>0.13746208018968076</v>
      </c>
      <c r="Y3341" s="21">
        <v>-1.0000000000000004</v>
      </c>
      <c r="Z3341" s="21">
        <v>-1.0000000000000004</v>
      </c>
      <c r="AA3341" s="21">
        <v>18.635337406555912</v>
      </c>
      <c r="AB3341" s="21">
        <v>2.0887113467647211E-2</v>
      </c>
      <c r="AC3341" s="21">
        <v>0.12289761833639092</v>
      </c>
      <c r="AD3341" s="21">
        <v>-0.16564383609483704</v>
      </c>
      <c r="AE3341" s="21">
        <v>-1.0929552145399395</v>
      </c>
      <c r="AF3341" s="21">
        <v>-1.0000000000000004</v>
      </c>
      <c r="AG3341" s="21">
        <v>-1.0000000000000004</v>
      </c>
      <c r="AH3341" s="21">
        <v>-1.0000000000000004</v>
      </c>
      <c r="AI3341" s="21">
        <v>0</v>
      </c>
      <c r="AJ3341" s="21">
        <v>-1.1930132724021028E-2</v>
      </c>
      <c r="AK3341" s="21">
        <v>0.13242056323849219</v>
      </c>
      <c r="AL3341" s="21">
        <v>-6.3316807559297677E-3</v>
      </c>
      <c r="AM3341" s="21">
        <v>0.15793002372139286</v>
      </c>
      <c r="AN3341" s="21">
        <v>0.17487705451108307</v>
      </c>
      <c r="AO3341" s="21">
        <v>4.610353409227284</v>
      </c>
      <c r="AP3341" s="21">
        <v>4.3402679589974262</v>
      </c>
      <c r="AQ3341" s="21">
        <v>18.625480410104373</v>
      </c>
      <c r="AR3341" s="21">
        <v>0.47658711876783555</v>
      </c>
      <c r="AS3341" s="21">
        <v>0.11556186315922856</v>
      </c>
      <c r="AT3341" s="21">
        <v>-1.0000000000000004</v>
      </c>
      <c r="AU3341" s="21">
        <v>-1.0000000000000004</v>
      </c>
      <c r="AV3341" s="21">
        <v>-0.19224528375040578</v>
      </c>
      <c r="AW3341" s="21">
        <v>25.154609949154572</v>
      </c>
      <c r="AX3341" s="21">
        <v>23.961596676752492</v>
      </c>
      <c r="AY3341" s="21">
        <v>7.4060714500900834E-2</v>
      </c>
      <c r="AZ3341" s="21">
        <v>-31.184009287753888</v>
      </c>
      <c r="BA3341" s="26">
        <v>1301.8754661061453</v>
      </c>
    </row>
    <row r="3342" spans="1:100" x14ac:dyDescent="0.25">
      <c r="A3342">
        <v>6751</v>
      </c>
      <c r="B3342" t="s">
        <v>3567</v>
      </c>
      <c r="C3342" s="26">
        <v>3</v>
      </c>
      <c r="D3342" s="21">
        <v>4.4886754361869459</v>
      </c>
      <c r="E3342" s="21">
        <v>0</v>
      </c>
      <c r="F3342" s="21">
        <v>5.0600182787989816E-4</v>
      </c>
      <c r="G3342" s="21">
        <v>5.0600182787989816E-4</v>
      </c>
      <c r="H3342" s="21">
        <v>0.11331302335778132</v>
      </c>
      <c r="I3342" s="21">
        <v>0</v>
      </c>
      <c r="J3342" s="21">
        <v>6.7987814014668793</v>
      </c>
      <c r="K3342" s="21">
        <v>0.11331302335778132</v>
      </c>
      <c r="L3342" s="21">
        <v>-1</v>
      </c>
      <c r="M3342" s="21">
        <v>-1</v>
      </c>
      <c r="N3342" s="21">
        <v>2.2662604671556239</v>
      </c>
      <c r="O3342" s="21">
        <v>11.2879628394817</v>
      </c>
      <c r="P3342" s="21">
        <v>0.15015401018929128</v>
      </c>
      <c r="Q3342" s="21">
        <v>-0.24961151292875192</v>
      </c>
      <c r="R3342" s="21">
        <v>-6.3764337628662807E-2</v>
      </c>
      <c r="S3342" s="21">
        <v>0.33333333333333331</v>
      </c>
      <c r="T3342" s="21">
        <v>0.3888472702354514</v>
      </c>
      <c r="U3342" s="21">
        <v>-0.21214310101736866</v>
      </c>
      <c r="V3342" s="21">
        <v>0</v>
      </c>
      <c r="W3342" s="21">
        <v>15.86897916774539</v>
      </c>
      <c r="X3342" s="21">
        <v>-0.18419088695635308</v>
      </c>
      <c r="Y3342" s="21">
        <v>-1</v>
      </c>
      <c r="Z3342" s="21">
        <v>-1</v>
      </c>
      <c r="AA3342" s="21">
        <v>14.758684405686996</v>
      </c>
      <c r="AB3342" s="21">
        <v>5.4832959536475691E-2</v>
      </c>
      <c r="AC3342" s="21">
        <v>-0.13937872147312377</v>
      </c>
      <c r="AD3342" s="21">
        <v>6.3615153448053213E-2</v>
      </c>
      <c r="AE3342" s="21">
        <v>-1.0465304244297435</v>
      </c>
      <c r="AF3342" s="21">
        <v>-1</v>
      </c>
      <c r="AG3342" s="21">
        <v>-1</v>
      </c>
      <c r="AH3342" s="21">
        <v>-1</v>
      </c>
      <c r="AI3342" s="21">
        <v>0</v>
      </c>
      <c r="AJ3342" s="21">
        <v>0</v>
      </c>
      <c r="AK3342" s="21">
        <v>0.53844828194784133</v>
      </c>
      <c r="AL3342" s="21">
        <v>0.41022626833227066</v>
      </c>
      <c r="AM3342" s="21">
        <v>-0.13321394139530643</v>
      </c>
      <c r="AN3342" s="21">
        <v>-0.12809111800362868</v>
      </c>
      <c r="AO3342" s="21">
        <v>-0.63810712514345491</v>
      </c>
      <c r="AP3342" s="21">
        <v>-1.1511466084293642</v>
      </c>
      <c r="AQ3342" s="21">
        <v>22.66776056921228</v>
      </c>
      <c r="AR3342" s="21">
        <v>0.51003750255141589</v>
      </c>
      <c r="AS3342" s="21">
        <v>-7.0877863598571789E-2</v>
      </c>
      <c r="AT3342" s="21">
        <v>-1</v>
      </c>
      <c r="AU3342" s="21">
        <v>-1</v>
      </c>
      <c r="AV3342" s="21">
        <v>-6.3258335800782911E-2</v>
      </c>
      <c r="AW3342" s="21">
        <v>24.895500636739328</v>
      </c>
      <c r="AX3342" s="21">
        <v>24.895500636739328</v>
      </c>
      <c r="AY3342" s="21">
        <v>-0.13634054138189508</v>
      </c>
      <c r="AZ3342" s="21">
        <v>-32.694549563245118</v>
      </c>
      <c r="BA3342" s="26">
        <v>1352.3864416476779</v>
      </c>
    </row>
    <row r="3343" spans="1:100" x14ac:dyDescent="0.25">
      <c r="A3343">
        <v>6752</v>
      </c>
      <c r="B3343" t="s">
        <v>3568</v>
      </c>
      <c r="C3343" s="26">
        <v>3</v>
      </c>
      <c r="D3343" s="21">
        <v>2.6967258821689919</v>
      </c>
      <c r="E3343" s="21">
        <v>0</v>
      </c>
      <c r="F3343" s="21">
        <v>-6.6678625746521619E-3</v>
      </c>
      <c r="G3343" s="21">
        <v>-6.6678625746521619E-3</v>
      </c>
      <c r="H3343" s="21">
        <v>-2.9958974643079048E-2</v>
      </c>
      <c r="I3343" s="21">
        <v>0</v>
      </c>
      <c r="J3343" s="21">
        <v>-1.7975384785847486</v>
      </c>
      <c r="K3343" s="21">
        <v>-2.9958974643079048E-2</v>
      </c>
      <c r="L3343" s="21">
        <v>-1.0000000000000007</v>
      </c>
      <c r="M3343" s="21">
        <v>-1.0000000000000007</v>
      </c>
      <c r="N3343" s="21">
        <v>-0.59917949286158256</v>
      </c>
      <c r="O3343" s="21">
        <v>0.89251954100959674</v>
      </c>
      <c r="P3343" s="21">
        <v>7.0167446432202157E-2</v>
      </c>
      <c r="Q3343" s="21">
        <v>-0.11621400548109777</v>
      </c>
      <c r="R3343" s="21">
        <v>-3.6037343502049922E-2</v>
      </c>
      <c r="S3343" s="21">
        <v>0.33333333333333354</v>
      </c>
      <c r="T3343" s="21">
        <v>0.17207512274996412</v>
      </c>
      <c r="U3343" s="21">
        <v>0.18710596136376054</v>
      </c>
      <c r="V3343" s="21">
        <v>0</v>
      </c>
      <c r="W3343" s="21">
        <v>28.898935683605476</v>
      </c>
      <c r="X3343" s="21">
        <v>1.1225330655980494</v>
      </c>
      <c r="Y3343" s="21">
        <v>-1.0000000000000007</v>
      </c>
      <c r="Z3343" s="21">
        <v>-1.0000000000000007</v>
      </c>
      <c r="AA3343" s="21">
        <v>42.857800020444678</v>
      </c>
      <c r="AB3343" s="21">
        <v>0.1066082536500913</v>
      </c>
      <c r="AC3343" s="21">
        <v>4.0505771404982134E-2</v>
      </c>
      <c r="AD3343" s="21">
        <v>0.13278400855175093</v>
      </c>
      <c r="AE3343" s="21">
        <v>13.99490168034122</v>
      </c>
      <c r="AF3343" s="21">
        <v>-1.0000000000000007</v>
      </c>
      <c r="AG3343" s="21">
        <v>-1.0000000000000007</v>
      </c>
      <c r="AH3343" s="21">
        <v>-1.0000000000000007</v>
      </c>
      <c r="AI3343" s="21">
        <v>0</v>
      </c>
      <c r="AJ3343" s="21">
        <v>0</v>
      </c>
      <c r="AK3343" s="21">
        <v>0.69275632029744794</v>
      </c>
      <c r="AL3343" s="21">
        <v>-4.6570404704764659E-2</v>
      </c>
      <c r="AM3343" s="21">
        <v>0.33179747333452148</v>
      </c>
      <c r="AN3343" s="21">
        <v>-0.21531750630510321</v>
      </c>
      <c r="AO3343" s="21">
        <v>11.758718434850273</v>
      </c>
      <c r="AP3343" s="21">
        <v>-5.6157896811514041</v>
      </c>
      <c r="AQ3343" s="21">
        <v>27.101397205020735</v>
      </c>
      <c r="AR3343" s="21">
        <v>0.69251441744705811</v>
      </c>
      <c r="AS3343" s="21">
        <v>1.0925740909549702</v>
      </c>
      <c r="AT3343" s="21">
        <v>-1.0000000000000007</v>
      </c>
      <c r="AU3343" s="21">
        <v>-1.0000000000000007</v>
      </c>
      <c r="AV3343" s="21">
        <v>-4.2705206076702085E-2</v>
      </c>
      <c r="AW3343" s="21">
        <v>38.134529880302864</v>
      </c>
      <c r="AX3343" s="21">
        <v>38.134529880302864</v>
      </c>
      <c r="AY3343" s="21">
        <v>-9.4722777288010235E-2</v>
      </c>
      <c r="AZ3343" s="21">
        <v>-37.343829985492249</v>
      </c>
      <c r="BA3343" s="26">
        <v>1380.5607469299894</v>
      </c>
    </row>
    <row r="3344" spans="1:100" x14ac:dyDescent="0.25">
      <c r="A3344">
        <v>6753</v>
      </c>
      <c r="B3344" t="s">
        <v>3569</v>
      </c>
      <c r="C3344" s="26">
        <v>3</v>
      </c>
      <c r="D3344" s="21">
        <v>5.438066231109838</v>
      </c>
      <c r="E3344" s="21">
        <v>-1.4034700652797757E-2</v>
      </c>
      <c r="F3344" s="21">
        <v>0.18476541013346709</v>
      </c>
      <c r="G3344" s="21">
        <v>0.18476541013346709</v>
      </c>
      <c r="H3344" s="21">
        <v>0.41777750033167016</v>
      </c>
      <c r="I3344" s="21">
        <v>0</v>
      </c>
      <c r="J3344" s="21">
        <v>25.066650019900205</v>
      </c>
      <c r="K3344" s="21">
        <v>0.41777750033167016</v>
      </c>
      <c r="L3344" s="21">
        <v>-1.0000000000000004</v>
      </c>
      <c r="M3344" s="21">
        <v>-1.0000000000000004</v>
      </c>
      <c r="N3344" s="21">
        <v>8.3555500066333988</v>
      </c>
      <c r="O3344" s="21">
        <v>30.68948166114351</v>
      </c>
      <c r="P3344" s="21">
        <v>0.17989118942429638</v>
      </c>
      <c r="Q3344" s="21">
        <v>-5.6917568718572766E-2</v>
      </c>
      <c r="R3344" s="21">
        <v>-1.5610046661484175E-2</v>
      </c>
      <c r="S3344" s="21">
        <v>0.33333333333333348</v>
      </c>
      <c r="T3344" s="21">
        <v>0.34096455134628972</v>
      </c>
      <c r="U3344" s="21">
        <v>0.39463032997491004</v>
      </c>
      <c r="V3344" s="21">
        <v>6.0706110328468947E-2</v>
      </c>
      <c r="W3344" s="21">
        <v>28.474272986053293</v>
      </c>
      <c r="X3344" s="21">
        <v>2.2092572917096867</v>
      </c>
      <c r="Y3344" s="21">
        <v>-1.0000000000000004</v>
      </c>
      <c r="Z3344" s="21">
        <v>-1.0000000000000004</v>
      </c>
      <c r="AA3344" s="21">
        <v>70.901497627340305</v>
      </c>
      <c r="AB3344" s="21">
        <v>0.33691046952774251</v>
      </c>
      <c r="AC3344" s="21">
        <v>0.20484573884363405</v>
      </c>
      <c r="AD3344" s="21">
        <v>0.30710048538759366</v>
      </c>
      <c r="AE3344" s="21">
        <v>42.442834687948512</v>
      </c>
      <c r="AF3344" s="21">
        <v>-1.0000000000000004</v>
      </c>
      <c r="AG3344" s="21">
        <v>-1.0000000000000004</v>
      </c>
      <c r="AH3344" s="21">
        <v>-1.0000000000000004</v>
      </c>
      <c r="AI3344" s="21">
        <v>0</v>
      </c>
      <c r="AJ3344" s="21">
        <v>6.0706110328468947E-2</v>
      </c>
      <c r="AK3344" s="21">
        <v>-3.5578690765334917E-2</v>
      </c>
      <c r="AL3344" s="21">
        <v>2.8482666826983138E-2</v>
      </c>
      <c r="AM3344" s="21">
        <v>4.8619899133895243E-3</v>
      </c>
      <c r="AN3344" s="21">
        <v>-3.5795746903570992E-2</v>
      </c>
      <c r="AO3344" s="21">
        <v>-5.6343705991935417E-2</v>
      </c>
      <c r="AP3344" s="21">
        <v>-0.75248033845435935</v>
      </c>
      <c r="AQ3344" s="21">
        <v>53.540923005953474</v>
      </c>
      <c r="AR3344" s="21">
        <v>1.1296343249830014</v>
      </c>
      <c r="AS3344" s="21">
        <v>2.627034792041357</v>
      </c>
      <c r="AT3344" s="21">
        <v>-1.0000000000000004</v>
      </c>
      <c r="AU3344" s="21">
        <v>-1.0000000000000004</v>
      </c>
      <c r="AV3344" s="21">
        <v>0.1691553634719829</v>
      </c>
      <c r="AW3344" s="21">
        <v>100.83849895002952</v>
      </c>
      <c r="AX3344" s="21">
        <v>106.90910998287644</v>
      </c>
      <c r="AY3344" s="21">
        <v>0.42505585788686234</v>
      </c>
      <c r="AZ3344" s="21">
        <v>17.903205232132375</v>
      </c>
      <c r="BA3344" s="26">
        <v>1461.7103359703735</v>
      </c>
    </row>
    <row r="3345" spans="1:100" x14ac:dyDescent="0.25">
      <c r="A3345">
        <v>6754</v>
      </c>
      <c r="B3345" t="s">
        <v>3570</v>
      </c>
      <c r="C3345" s="26">
        <v>1</v>
      </c>
      <c r="D3345" s="21">
        <v>3.6780808625294901</v>
      </c>
      <c r="E3345" s="21">
        <v>2.1757476414710399E-2</v>
      </c>
      <c r="F3345" s="21">
        <v>5.7515663270048999E-2</v>
      </c>
      <c r="G3345" s="21">
        <v>6.3638324821297304E-2</v>
      </c>
      <c r="H3345" s="21">
        <v>4.4731895715573101E-2</v>
      </c>
      <c r="I3345" s="21">
        <v>0</v>
      </c>
      <c r="J3345" s="21">
        <v>2.6839137429343798</v>
      </c>
      <c r="K3345" s="21">
        <v>4.4731895715573101E-2</v>
      </c>
      <c r="L3345" s="21">
        <v>-1</v>
      </c>
      <c r="M3345" s="21">
        <v>-1</v>
      </c>
      <c r="N3345" s="21">
        <v>0.894637914311463</v>
      </c>
      <c r="O3345" s="21">
        <v>6.42563293028517</v>
      </c>
      <c r="P3345" s="21">
        <v>8.4867148022695807E-2</v>
      </c>
      <c r="Q3345" s="21">
        <v>0.153507344323627</v>
      </c>
      <c r="R3345" s="21">
        <v>5.0277871893111802E-2</v>
      </c>
      <c r="S3345" s="21">
        <v>0.32916601326620298</v>
      </c>
      <c r="T3345" s="21">
        <v>0.23975694309620599</v>
      </c>
      <c r="U3345" s="21">
        <v>4.00147922229208E-2</v>
      </c>
      <c r="V3345" s="21">
        <v>-3.2092616958779002E-3</v>
      </c>
      <c r="W3345" s="21">
        <v>22.4398636469551</v>
      </c>
      <c r="X3345" s="21">
        <v>0.57887640222380699</v>
      </c>
      <c r="Y3345" s="21">
        <v>-1</v>
      </c>
      <c r="Z3345" s="21">
        <v>-1</v>
      </c>
      <c r="AA3345" s="21">
        <v>33.0321732872819</v>
      </c>
      <c r="AB3345" s="21">
        <v>0.100272451404467</v>
      </c>
      <c r="AC3345" s="21">
        <v>4.1627991656747201E-2</v>
      </c>
      <c r="AD3345" s="21">
        <v>6.8940192307458195E-2</v>
      </c>
      <c r="AE3345" s="21">
        <v>10.542031768433599</v>
      </c>
      <c r="AF3345" s="21">
        <v>-1</v>
      </c>
      <c r="AG3345" s="21">
        <v>-1</v>
      </c>
      <c r="AH3345" s="21">
        <v>-1</v>
      </c>
      <c r="AI3345" s="21">
        <v>-6.4806894010443399E-4</v>
      </c>
      <c r="AJ3345" s="21">
        <v>-3.2092616958779002E-3</v>
      </c>
      <c r="AK3345" s="21">
        <v>0.108545496552842</v>
      </c>
      <c r="AL3345" s="21">
        <v>6.3541779719447203E-2</v>
      </c>
      <c r="AM3345" s="21">
        <v>0.14516971361987499</v>
      </c>
      <c r="AN3345" s="21">
        <v>6.2411759814733403E-2</v>
      </c>
      <c r="AO3345" s="21">
        <v>4.1719703232610899</v>
      </c>
      <c r="AP3345" s="21">
        <v>1.87800289396557</v>
      </c>
      <c r="AQ3345" s="21">
        <v>25.123777389889501</v>
      </c>
      <c r="AR3345" s="21">
        <v>0.60572848688945202</v>
      </c>
      <c r="AS3345" s="21">
        <v>0.62360829793938</v>
      </c>
      <c r="AT3345" s="21">
        <v>-1</v>
      </c>
      <c r="AU3345" s="21">
        <v>-1</v>
      </c>
      <c r="AV3345" s="21">
        <v>0.113916196714409</v>
      </c>
      <c r="AW3345" s="21">
        <v>41.335809111532598</v>
      </c>
      <c r="AX3345" s="21">
        <v>41.001921563142801</v>
      </c>
      <c r="AY3345" s="21">
        <v>9.6368259759583505E-2</v>
      </c>
      <c r="AZ3345" s="21">
        <v>-14.145392237927799</v>
      </c>
      <c r="BA3345" s="26">
        <v>1350</v>
      </c>
    </row>
    <row r="3346" spans="1:100" x14ac:dyDescent="0.25">
      <c r="A3346">
        <v>6755</v>
      </c>
      <c r="B3346" t="s">
        <v>3571</v>
      </c>
      <c r="C3346" s="26">
        <v>3</v>
      </c>
      <c r="D3346" s="21">
        <v>5.287803287010636</v>
      </c>
      <c r="E3346" s="21">
        <v>-9.89735894669386E-2</v>
      </c>
      <c r="F3346" s="21">
        <v>0.43163364271559501</v>
      </c>
      <c r="G3346" s="21">
        <v>0.41459003923555193</v>
      </c>
      <c r="H3346" s="21">
        <v>2.3899887970960081E-2</v>
      </c>
      <c r="I3346" s="21">
        <v>0</v>
      </c>
      <c r="J3346" s="21">
        <v>1.4339932782576073</v>
      </c>
      <c r="K3346" s="21">
        <v>2.3899887970960081E-2</v>
      </c>
      <c r="L3346" s="21">
        <v>-0.99999999999999989</v>
      </c>
      <c r="M3346" s="21">
        <v>-0.99999999999999989</v>
      </c>
      <c r="N3346" s="21">
        <v>0.47799775941920081</v>
      </c>
      <c r="O3346" s="21">
        <v>7.1363866045037847</v>
      </c>
      <c r="P3346" s="21">
        <v>2.2236047669537844E-2</v>
      </c>
      <c r="Q3346" s="21">
        <v>-2.3819887969908242E-2</v>
      </c>
      <c r="R3346" s="21">
        <v>-3.5934630940851434E-2</v>
      </c>
      <c r="S3346" s="21">
        <v>0.33333333333333331</v>
      </c>
      <c r="T3346" s="21">
        <v>0.36874643583402544</v>
      </c>
      <c r="U3346" s="21">
        <v>6.798565897797533E-2</v>
      </c>
      <c r="V3346" s="21">
        <v>0</v>
      </c>
      <c r="W3346" s="21">
        <v>29.84662160697496</v>
      </c>
      <c r="X3346" s="21">
        <v>0.98568965418599785</v>
      </c>
      <c r="Y3346" s="21">
        <v>-0.99999999999999989</v>
      </c>
      <c r="Z3346" s="21">
        <v>-0.99999999999999989</v>
      </c>
      <c r="AA3346" s="21">
        <v>23.555739767871941</v>
      </c>
      <c r="AB3346" s="21">
        <v>-0.2206306003474249</v>
      </c>
      <c r="AC3346" s="21">
        <v>3.4393555143093866E-3</v>
      </c>
      <c r="AD3346" s="21">
        <v>9.2092300669872548E-2</v>
      </c>
      <c r="AE3346" s="21">
        <v>-6.2549472081621484</v>
      </c>
      <c r="AF3346" s="21">
        <v>-0.99999999999999989</v>
      </c>
      <c r="AG3346" s="21">
        <v>-0.99999999999999989</v>
      </c>
      <c r="AH3346" s="21">
        <v>-0.99999999999999989</v>
      </c>
      <c r="AI3346" s="21">
        <v>0</v>
      </c>
      <c r="AJ3346" s="21">
        <v>0</v>
      </c>
      <c r="AK3346" s="21">
        <v>6.8358131788118521E-3</v>
      </c>
      <c r="AL3346" s="21">
        <v>0.28300474706146761</v>
      </c>
      <c r="AM3346" s="21">
        <v>0.16714653345972696</v>
      </c>
      <c r="AN3346" s="21">
        <v>3.1052744805392905E-2</v>
      </c>
      <c r="AO3346" s="21">
        <v>4.2128424023872331</v>
      </c>
      <c r="AP3346" s="21">
        <v>2.1913423554421607</v>
      </c>
      <c r="AQ3346" s="21">
        <v>31.280614885232584</v>
      </c>
      <c r="AR3346" s="21">
        <v>0.77006542814533419</v>
      </c>
      <c r="AS3346" s="21">
        <v>1.0095895421569585</v>
      </c>
      <c r="AT3346" s="21">
        <v>-0.99999999999999989</v>
      </c>
      <c r="AU3346" s="21">
        <v>-0.99999999999999989</v>
      </c>
      <c r="AV3346" s="21">
        <v>0.37865540829470057</v>
      </c>
      <c r="AW3346" s="21">
        <v>32.883468727817885</v>
      </c>
      <c r="AX3346" s="21">
        <v>32.883468727817885</v>
      </c>
      <c r="AY3346" s="21">
        <v>-2.6690760594967566E-2</v>
      </c>
      <c r="AZ3346" s="21">
        <v>-12.066484780321584</v>
      </c>
      <c r="BA3346" s="26">
        <v>1373.3110433615102</v>
      </c>
    </row>
    <row r="3347" spans="1:100" x14ac:dyDescent="0.25">
      <c r="A3347">
        <v>6756</v>
      </c>
      <c r="B3347" t="s">
        <v>3572</v>
      </c>
      <c r="C3347" s="26">
        <v>1</v>
      </c>
      <c r="D3347" s="21">
        <v>3.6780808625294901</v>
      </c>
      <c r="E3347" s="21">
        <v>2.1757476414710399E-2</v>
      </c>
      <c r="F3347" s="21">
        <v>5.7515663270048999E-2</v>
      </c>
      <c r="G3347" s="21">
        <v>6.3638324821297304E-2</v>
      </c>
      <c r="H3347" s="21">
        <v>4.4731895715573101E-2</v>
      </c>
      <c r="I3347" s="21">
        <v>0</v>
      </c>
      <c r="J3347" s="21">
        <v>2.6839137429343798</v>
      </c>
      <c r="K3347" s="21">
        <v>4.4731895715573101E-2</v>
      </c>
      <c r="L3347" s="21">
        <v>-1</v>
      </c>
      <c r="M3347" s="21">
        <v>-1</v>
      </c>
      <c r="N3347" s="21">
        <v>0.894637914311463</v>
      </c>
      <c r="O3347" s="21">
        <v>6.42563293028517</v>
      </c>
      <c r="P3347" s="21">
        <v>8.4867148022695807E-2</v>
      </c>
      <c r="Q3347" s="21">
        <v>0.153507344323627</v>
      </c>
      <c r="R3347" s="21">
        <v>5.0277871893111802E-2</v>
      </c>
      <c r="S3347" s="21">
        <v>0.32916601326620298</v>
      </c>
      <c r="T3347" s="21">
        <v>0.23975694309620599</v>
      </c>
      <c r="U3347" s="21">
        <v>4.00147922229208E-2</v>
      </c>
      <c r="V3347" s="21">
        <v>-3.2092616958779002E-3</v>
      </c>
      <c r="W3347" s="21">
        <v>22.4398636469551</v>
      </c>
      <c r="X3347" s="21">
        <v>0.57887640222380699</v>
      </c>
      <c r="Y3347" s="21">
        <v>-1</v>
      </c>
      <c r="Z3347" s="21">
        <v>-1</v>
      </c>
      <c r="AA3347" s="21">
        <v>33.0321732872819</v>
      </c>
      <c r="AB3347" s="21">
        <v>0.100272451404467</v>
      </c>
      <c r="AC3347" s="21">
        <v>4.1627991656747201E-2</v>
      </c>
      <c r="AD3347" s="21">
        <v>6.8940192307458195E-2</v>
      </c>
      <c r="AE3347" s="21">
        <v>10.542031768433599</v>
      </c>
      <c r="AF3347" s="21">
        <v>-1</v>
      </c>
      <c r="AG3347" s="21">
        <v>-1</v>
      </c>
      <c r="AH3347" s="21">
        <v>-1</v>
      </c>
      <c r="AI3347" s="21">
        <v>-6.4806894010443399E-4</v>
      </c>
      <c r="AJ3347" s="21">
        <v>-3.2092616958779002E-3</v>
      </c>
      <c r="AK3347" s="21">
        <v>0.108545496552842</v>
      </c>
      <c r="AL3347" s="21">
        <v>6.3541779719447203E-2</v>
      </c>
      <c r="AM3347" s="21">
        <v>0.14516971361987499</v>
      </c>
      <c r="AN3347" s="21">
        <v>6.2411759814733403E-2</v>
      </c>
      <c r="AO3347" s="21">
        <v>4.1719703232610899</v>
      </c>
      <c r="AP3347" s="21">
        <v>1.87800289396557</v>
      </c>
      <c r="AQ3347" s="21">
        <v>25.123777389889501</v>
      </c>
      <c r="AR3347" s="21">
        <v>0.60572848688945202</v>
      </c>
      <c r="AS3347" s="21">
        <v>0.62360829793938</v>
      </c>
      <c r="AT3347" s="21">
        <v>-1</v>
      </c>
      <c r="AU3347" s="21">
        <v>-1</v>
      </c>
      <c r="AV3347" s="21">
        <v>0.113916196714409</v>
      </c>
      <c r="AW3347" s="21">
        <v>41.335809111532598</v>
      </c>
      <c r="AX3347" s="21">
        <v>41.001921563142801</v>
      </c>
      <c r="AY3347" s="21">
        <v>9.6368259759583505E-2</v>
      </c>
      <c r="AZ3347" s="21">
        <v>-14.145392237927799</v>
      </c>
      <c r="BA3347" s="26">
        <v>1350</v>
      </c>
    </row>
    <row r="3348" spans="1:100" x14ac:dyDescent="0.25">
      <c r="A3348">
        <v>6757</v>
      </c>
      <c r="B3348" t="s">
        <v>3573</v>
      </c>
      <c r="C3348" s="26">
        <v>1</v>
      </c>
      <c r="D3348" s="21">
        <v>3.6780808625294901</v>
      </c>
      <c r="E3348" s="21">
        <v>2.1757476414710399E-2</v>
      </c>
      <c r="F3348" s="21">
        <v>5.7515663270048999E-2</v>
      </c>
      <c r="G3348" s="21">
        <v>6.3638324821297304E-2</v>
      </c>
      <c r="H3348" s="21">
        <v>4.4731895715573101E-2</v>
      </c>
      <c r="I3348" s="21">
        <v>0</v>
      </c>
      <c r="J3348" s="21">
        <v>2.6839137429343798</v>
      </c>
      <c r="K3348" s="21">
        <v>4.4731895715573101E-2</v>
      </c>
      <c r="L3348" s="21">
        <v>-1</v>
      </c>
      <c r="M3348" s="21">
        <v>-1</v>
      </c>
      <c r="N3348" s="21">
        <v>0.894637914311463</v>
      </c>
      <c r="O3348" s="21">
        <v>6.42563293028517</v>
      </c>
      <c r="P3348" s="21">
        <v>8.4867148022695807E-2</v>
      </c>
      <c r="Q3348" s="21">
        <v>0.153507344323627</v>
      </c>
      <c r="R3348" s="21">
        <v>5.0277871893111802E-2</v>
      </c>
      <c r="S3348" s="21">
        <v>0.32916601326620298</v>
      </c>
      <c r="T3348" s="21">
        <v>0.23975694309620599</v>
      </c>
      <c r="U3348" s="21">
        <v>4.00147922229208E-2</v>
      </c>
      <c r="V3348" s="21">
        <v>-3.2092616958779002E-3</v>
      </c>
      <c r="W3348" s="21">
        <v>22.4398636469551</v>
      </c>
      <c r="X3348" s="21">
        <v>0.57887640222380699</v>
      </c>
      <c r="Y3348" s="21">
        <v>-1</v>
      </c>
      <c r="Z3348" s="21">
        <v>-1</v>
      </c>
      <c r="AA3348" s="21">
        <v>33.0321732872819</v>
      </c>
      <c r="AB3348" s="21">
        <v>0.100272451404467</v>
      </c>
      <c r="AC3348" s="21">
        <v>4.1627991656747201E-2</v>
      </c>
      <c r="AD3348" s="21">
        <v>6.8940192307458195E-2</v>
      </c>
      <c r="AE3348" s="21">
        <v>10.542031768433599</v>
      </c>
      <c r="AF3348" s="21">
        <v>-1</v>
      </c>
      <c r="AG3348" s="21">
        <v>-1</v>
      </c>
      <c r="AH3348" s="21">
        <v>-1</v>
      </c>
      <c r="AI3348" s="21">
        <v>-6.4806894010443399E-4</v>
      </c>
      <c r="AJ3348" s="21">
        <v>-3.2092616958779002E-3</v>
      </c>
      <c r="AK3348" s="21">
        <v>0.108545496552842</v>
      </c>
      <c r="AL3348" s="21">
        <v>6.3541779719447203E-2</v>
      </c>
      <c r="AM3348" s="21">
        <v>0.14516971361987499</v>
      </c>
      <c r="AN3348" s="21">
        <v>6.2411759814733403E-2</v>
      </c>
      <c r="AO3348" s="21">
        <v>4.1719703232610899</v>
      </c>
      <c r="AP3348" s="21">
        <v>1.87800289396557</v>
      </c>
      <c r="AQ3348" s="21">
        <v>25.123777389889501</v>
      </c>
      <c r="AR3348" s="21">
        <v>0.60572848688945202</v>
      </c>
      <c r="AS3348" s="21">
        <v>0.62360829793938</v>
      </c>
      <c r="AT3348" s="21">
        <v>-1</v>
      </c>
      <c r="AU3348" s="21">
        <v>-1</v>
      </c>
      <c r="AV3348" s="21">
        <v>0.113916196714409</v>
      </c>
      <c r="AW3348" s="21">
        <v>41.335809111532598</v>
      </c>
      <c r="AX3348" s="21">
        <v>41.001921563142801</v>
      </c>
      <c r="AY3348" s="21">
        <v>9.6368259759583505E-2</v>
      </c>
      <c r="AZ3348" s="21">
        <v>-14.145392237927799</v>
      </c>
      <c r="BA3348" s="26">
        <v>1350</v>
      </c>
    </row>
    <row r="3349" spans="1:100" x14ac:dyDescent="0.25">
      <c r="A3349">
        <v>6758</v>
      </c>
      <c r="B3349" t="s">
        <v>3574</v>
      </c>
      <c r="C3349" s="26">
        <v>3</v>
      </c>
      <c r="D3349" s="21">
        <v>5.3476862011661774</v>
      </c>
      <c r="E3349" s="21">
        <v>0</v>
      </c>
      <c r="F3349" s="21">
        <v>0.45605332046481872</v>
      </c>
      <c r="G3349" s="21">
        <v>0.45605332046481872</v>
      </c>
      <c r="H3349" s="21">
        <v>5.3775912516611922E-2</v>
      </c>
      <c r="I3349" s="21">
        <v>0</v>
      </c>
      <c r="J3349" s="21">
        <v>3.226554750996717</v>
      </c>
      <c r="K3349" s="21">
        <v>5.3775912516611922E-2</v>
      </c>
      <c r="L3349" s="21">
        <v>-1.0000000000000007</v>
      </c>
      <c r="M3349" s="21">
        <v>-1.0000000000000007</v>
      </c>
      <c r="N3349" s="21">
        <v>1.0755182503322385</v>
      </c>
      <c r="O3349" s="21">
        <v>9.030294272627712</v>
      </c>
      <c r="P3349" s="21">
        <v>0.42499574289902631</v>
      </c>
      <c r="Q3349" s="21">
        <v>-0.17476658211981794</v>
      </c>
      <c r="R3349" s="21">
        <v>2.4441143547247274E-2</v>
      </c>
      <c r="S3349" s="21">
        <v>0.33333333333333348</v>
      </c>
      <c r="T3349" s="21">
        <v>0.29212898997526904</v>
      </c>
      <c r="U3349" s="21">
        <v>-1.779999222370459E-2</v>
      </c>
      <c r="V3349" s="21">
        <v>-4.0282729239454688E-2</v>
      </c>
      <c r="W3349" s="21">
        <v>20.544147573153257</v>
      </c>
      <c r="X3349" s="21">
        <v>0.35303190778620136</v>
      </c>
      <c r="Y3349" s="21">
        <v>-1.0000000000000007</v>
      </c>
      <c r="Z3349" s="21">
        <v>-1.0000000000000007</v>
      </c>
      <c r="AA3349" s="21">
        <v>44.484163845193955</v>
      </c>
      <c r="AB3349" s="21">
        <v>0.15068475138957813</v>
      </c>
      <c r="AC3349" s="21">
        <v>0.26776062172804227</v>
      </c>
      <c r="AD3349" s="21">
        <v>5.9866129452248902E-2</v>
      </c>
      <c r="AE3349" s="21">
        <v>23.915575128493465</v>
      </c>
      <c r="AF3349" s="21">
        <v>-1.0000000000000007</v>
      </c>
      <c r="AG3349" s="21">
        <v>-1.0000000000000007</v>
      </c>
      <c r="AH3349" s="21">
        <v>-1.0000000000000007</v>
      </c>
      <c r="AI3349" s="21">
        <v>0</v>
      </c>
      <c r="AJ3349" s="21">
        <v>-4.0282729239454688E-2</v>
      </c>
      <c r="AK3349" s="21">
        <v>0.18876673267705685</v>
      </c>
      <c r="AL3349" s="21">
        <v>0.10031208997921165</v>
      </c>
      <c r="AM3349" s="21">
        <v>6.2568509402880612E-2</v>
      </c>
      <c r="AN3349" s="21">
        <v>-1.7969446807015135E-2</v>
      </c>
      <c r="AO3349" s="21">
        <v>2.5080463984572998</v>
      </c>
      <c r="AP3349" s="21">
        <v>5.2324279720678629E-2</v>
      </c>
      <c r="AQ3349" s="21">
        <v>23.770702324149976</v>
      </c>
      <c r="AR3349" s="21">
        <v>0.56737960184544334</v>
      </c>
      <c r="AS3349" s="21">
        <v>0.40680782030281365</v>
      </c>
      <c r="AT3349" s="21">
        <v>-1.0000000000000007</v>
      </c>
      <c r="AU3349" s="21">
        <v>-1.0000000000000007</v>
      </c>
      <c r="AV3349" s="21">
        <v>0.48049446401206597</v>
      </c>
      <c r="AW3349" s="21">
        <v>53.566782397542376</v>
      </c>
      <c r="AX3349" s="21">
        <v>49.538509473596925</v>
      </c>
      <c r="AY3349" s="21">
        <v>0.15797130459537587</v>
      </c>
      <c r="AZ3349" s="21">
        <v>-7.0688528791046599</v>
      </c>
      <c r="BA3349" s="26">
        <v>1395.1657110716465</v>
      </c>
      <c r="CU3349" t="e">
        <v>#N/A</v>
      </c>
      <c r="CV3349" t="e">
        <v>#N/A</v>
      </c>
    </row>
    <row r="3350" spans="1:100" x14ac:dyDescent="0.25">
      <c r="A3350">
        <v>6759</v>
      </c>
      <c r="B3350" t="s">
        <v>3575</v>
      </c>
      <c r="C3350" s="26">
        <v>1</v>
      </c>
      <c r="D3350" s="21">
        <v>3.6780808625294901</v>
      </c>
      <c r="E3350" s="21">
        <v>2.1757476414710399E-2</v>
      </c>
      <c r="F3350" s="21">
        <v>5.7515663270048999E-2</v>
      </c>
      <c r="G3350" s="21">
        <v>6.3638324821297304E-2</v>
      </c>
      <c r="H3350" s="21">
        <v>4.4731895715573101E-2</v>
      </c>
      <c r="I3350" s="21">
        <v>0</v>
      </c>
      <c r="J3350" s="21">
        <v>2.6839137429343798</v>
      </c>
      <c r="K3350" s="21">
        <v>4.4731895715573101E-2</v>
      </c>
      <c r="L3350" s="21">
        <v>-1</v>
      </c>
      <c r="M3350" s="21">
        <v>-1</v>
      </c>
      <c r="N3350" s="21">
        <v>0.894637914311463</v>
      </c>
      <c r="O3350" s="21">
        <v>6.42563293028517</v>
      </c>
      <c r="P3350" s="21">
        <v>8.4867148022695807E-2</v>
      </c>
      <c r="Q3350" s="21">
        <v>0.153507344323627</v>
      </c>
      <c r="R3350" s="21">
        <v>5.0277871893111802E-2</v>
      </c>
      <c r="S3350" s="21">
        <v>0.32916601326620298</v>
      </c>
      <c r="T3350" s="21">
        <v>0.23975694309620599</v>
      </c>
      <c r="U3350" s="21">
        <v>4.00147922229208E-2</v>
      </c>
      <c r="V3350" s="21">
        <v>-3.2092616958779002E-3</v>
      </c>
      <c r="W3350" s="21">
        <v>22.4398636469551</v>
      </c>
      <c r="X3350" s="21">
        <v>0.57887640222380699</v>
      </c>
      <c r="Y3350" s="21">
        <v>-1</v>
      </c>
      <c r="Z3350" s="21">
        <v>-1</v>
      </c>
      <c r="AA3350" s="21">
        <v>33.0321732872819</v>
      </c>
      <c r="AB3350" s="21">
        <v>0.100272451404467</v>
      </c>
      <c r="AC3350" s="21">
        <v>4.1627991656747201E-2</v>
      </c>
      <c r="AD3350" s="21">
        <v>6.8940192307458195E-2</v>
      </c>
      <c r="AE3350" s="21">
        <v>10.542031768433599</v>
      </c>
      <c r="AF3350" s="21">
        <v>-1</v>
      </c>
      <c r="AG3350" s="21">
        <v>-1</v>
      </c>
      <c r="AH3350" s="21">
        <v>-1</v>
      </c>
      <c r="AI3350" s="21">
        <v>-6.4806894010443399E-4</v>
      </c>
      <c r="AJ3350" s="21">
        <v>-3.2092616958779002E-3</v>
      </c>
      <c r="AK3350" s="21">
        <v>0.108545496552842</v>
      </c>
      <c r="AL3350" s="21">
        <v>6.3541779719447203E-2</v>
      </c>
      <c r="AM3350" s="21">
        <v>0.14516971361987499</v>
      </c>
      <c r="AN3350" s="21">
        <v>6.2411759814733403E-2</v>
      </c>
      <c r="AO3350" s="21">
        <v>4.1719703232610899</v>
      </c>
      <c r="AP3350" s="21">
        <v>1.87800289396557</v>
      </c>
      <c r="AQ3350" s="21">
        <v>25.123777389889501</v>
      </c>
      <c r="AR3350" s="21">
        <v>0.60572848688945202</v>
      </c>
      <c r="AS3350" s="21">
        <v>0.62360829793938</v>
      </c>
      <c r="AT3350" s="21">
        <v>-1</v>
      </c>
      <c r="AU3350" s="21">
        <v>-1</v>
      </c>
      <c r="AV3350" s="21">
        <v>0.113916196714409</v>
      </c>
      <c r="AW3350" s="21">
        <v>41.335809111532598</v>
      </c>
      <c r="AX3350" s="21">
        <v>41.001921563142801</v>
      </c>
      <c r="AY3350" s="21">
        <v>9.6368259759583505E-2</v>
      </c>
      <c r="AZ3350" s="21">
        <v>-14.145392237927799</v>
      </c>
      <c r="BA3350" s="26">
        <v>1350</v>
      </c>
    </row>
    <row r="3351" spans="1:100" x14ac:dyDescent="0.25">
      <c r="A3351">
        <v>6762</v>
      </c>
      <c r="B3351" t="s">
        <v>3576</v>
      </c>
      <c r="C3351" s="26">
        <v>3</v>
      </c>
      <c r="D3351" s="21">
        <v>5.0209815179806352</v>
      </c>
      <c r="E3351" s="21">
        <v>-0.29848539087685183</v>
      </c>
      <c r="F3351" s="21">
        <v>-0.14856218939916899</v>
      </c>
      <c r="G3351" s="21">
        <v>-0.27276798774708644</v>
      </c>
      <c r="H3351" s="21">
        <v>0.18047222209299166</v>
      </c>
      <c r="I3351" s="21">
        <v>0</v>
      </c>
      <c r="J3351" s="21">
        <v>10.828333325579496</v>
      </c>
      <c r="K3351" s="21">
        <v>0.18047222209299166</v>
      </c>
      <c r="L3351" s="21">
        <v>-1.0000000000000004</v>
      </c>
      <c r="M3351" s="21">
        <v>-1.0000000000000004</v>
      </c>
      <c r="N3351" s="21">
        <v>3.6094444418598326</v>
      </c>
      <c r="O3351" s="21">
        <v>15.57654685581306</v>
      </c>
      <c r="P3351" s="21">
        <v>-0.87901718880403734</v>
      </c>
      <c r="Q3351" s="21">
        <v>-1.2080672660324177</v>
      </c>
      <c r="R3351" s="21">
        <v>-0.43700377661186512</v>
      </c>
      <c r="S3351" s="21">
        <v>0.3333333333333337</v>
      </c>
      <c r="T3351" s="21">
        <v>0.3406981843804292</v>
      </c>
      <c r="U3351" s="21">
        <v>0.17394904362897926</v>
      </c>
      <c r="V3351" s="21">
        <v>4.5646876987099828E-2</v>
      </c>
      <c r="W3351" s="21">
        <v>28.526208649474011</v>
      </c>
      <c r="X3351" s="21">
        <v>1.470601583106383</v>
      </c>
      <c r="Y3351" s="21">
        <v>-1.0000000000000004</v>
      </c>
      <c r="Z3351" s="21">
        <v>-1.0000000000000004</v>
      </c>
      <c r="AA3351" s="21">
        <v>33.813291283859492</v>
      </c>
      <c r="AB3351" s="21">
        <v>2.4190110951858516E-2</v>
      </c>
      <c r="AC3351" s="21">
        <v>-7.7773357009216268E-2</v>
      </c>
      <c r="AD3351" s="21">
        <v>0.16806497427730463</v>
      </c>
      <c r="AE3351" s="21">
        <v>5.7240864109973337</v>
      </c>
      <c r="AF3351" s="21">
        <v>-1.0000000000000004</v>
      </c>
      <c r="AG3351" s="21">
        <v>-1.0000000000000004</v>
      </c>
      <c r="AH3351" s="21">
        <v>-1.0000000000000004</v>
      </c>
      <c r="AI3351" s="21">
        <v>0</v>
      </c>
      <c r="AJ3351" s="21">
        <v>4.5646876987099828E-2</v>
      </c>
      <c r="AK3351" s="21">
        <v>4.5635524270484056E-3</v>
      </c>
      <c r="AL3351" s="21">
        <v>0.47108939253511123</v>
      </c>
      <c r="AM3351" s="21">
        <v>0.13195150609037279</v>
      </c>
      <c r="AN3351" s="21">
        <v>-7.4534180014321064E-2</v>
      </c>
      <c r="AO3351" s="21">
        <v>3.3216054143945635</v>
      </c>
      <c r="AP3351" s="21">
        <v>0.49209246231753001</v>
      </c>
      <c r="AQ3351" s="21">
        <v>39.354541975053507</v>
      </c>
      <c r="AR3351" s="21">
        <v>0.89362743832984137</v>
      </c>
      <c r="AS3351" s="21">
        <v>1.6510738051993747</v>
      </c>
      <c r="AT3351" s="21">
        <v>-1.0000000000000004</v>
      </c>
      <c r="AU3351" s="21">
        <v>-1.0000000000000004</v>
      </c>
      <c r="AV3351" s="21">
        <v>-0.70977176435895162</v>
      </c>
      <c r="AW3351" s="21">
        <v>49.881930601990071</v>
      </c>
      <c r="AX3351" s="21">
        <v>54.446618300700038</v>
      </c>
      <c r="AY3351" s="21">
        <v>-2.9902223959791821E-2</v>
      </c>
      <c r="AZ3351" s="21">
        <v>-33.549731040408076</v>
      </c>
      <c r="BA3351" s="26">
        <v>1357.9649060061181</v>
      </c>
    </row>
    <row r="3352" spans="1:100" x14ac:dyDescent="0.25">
      <c r="A3352">
        <v>6763</v>
      </c>
      <c r="B3352" t="s">
        <v>3577</v>
      </c>
      <c r="C3352" s="26">
        <v>3</v>
      </c>
      <c r="D3352" s="21">
        <v>4.4632619271266991</v>
      </c>
      <c r="E3352" s="21">
        <v>-5.0620449696496712E-2</v>
      </c>
      <c r="F3352" s="21">
        <v>0.59028456160127585</v>
      </c>
      <c r="G3352" s="21">
        <v>0.58060114997002532</v>
      </c>
      <c r="H3352" s="21">
        <v>0.38395046521823417</v>
      </c>
      <c r="I3352" s="21">
        <v>0</v>
      </c>
      <c r="J3352" s="21">
        <v>23.037027913094047</v>
      </c>
      <c r="K3352" s="21">
        <v>0.38395046521823417</v>
      </c>
      <c r="L3352" s="21">
        <v>-1.0000000000000002</v>
      </c>
      <c r="M3352" s="21">
        <v>-1.0000000000000002</v>
      </c>
      <c r="N3352" s="21">
        <v>7.6790093043646825</v>
      </c>
      <c r="O3352" s="21">
        <v>28.08089099019077</v>
      </c>
      <c r="P3352" s="21">
        <v>-0.61761987349618308</v>
      </c>
      <c r="Q3352" s="21">
        <v>3.073687398609303</v>
      </c>
      <c r="R3352" s="21">
        <v>0.93039155526988604</v>
      </c>
      <c r="S3352" s="21">
        <v>0.33333333333333337</v>
      </c>
      <c r="T3352" s="21">
        <v>0.36448973999452922</v>
      </c>
      <c r="U3352" s="21">
        <v>0.70052268944253848</v>
      </c>
      <c r="V3352" s="21">
        <v>-1.7955720865309038E-2</v>
      </c>
      <c r="W3352" s="21">
        <v>39.857583067474287</v>
      </c>
      <c r="X3352" s="21">
        <v>3.0393854473491215</v>
      </c>
      <c r="Y3352" s="21">
        <v>-1.0000000000000002</v>
      </c>
      <c r="Z3352" s="21">
        <v>-1.0000000000000002</v>
      </c>
      <c r="AA3352" s="21">
        <v>99.546943973082094</v>
      </c>
      <c r="AB3352" s="21">
        <v>0.58532411919674243</v>
      </c>
      <c r="AC3352" s="21">
        <v>0.23044010673047963</v>
      </c>
      <c r="AD3352" s="21">
        <v>0.35941516107953569</v>
      </c>
      <c r="AE3352" s="21">
        <v>58.758969350337914</v>
      </c>
      <c r="AF3352" s="21">
        <v>-1.0000000000000002</v>
      </c>
      <c r="AG3352" s="21">
        <v>-1.0000000000000002</v>
      </c>
      <c r="AH3352" s="21">
        <v>-1.0000000000000002</v>
      </c>
      <c r="AI3352" s="21">
        <v>5.8572465069847916E-2</v>
      </c>
      <c r="AJ3352" s="21">
        <v>-1.7955720865309038E-2</v>
      </c>
      <c r="AK3352" s="21">
        <v>-2.7311305767936115E-2</v>
      </c>
      <c r="AL3352" s="21">
        <v>7.6415821933952743E-2</v>
      </c>
      <c r="AM3352" s="21">
        <v>-0.22152472308837481</v>
      </c>
      <c r="AN3352" s="21">
        <v>0.17662162624736266</v>
      </c>
      <c r="AO3352" s="21">
        <v>-5.6746746060490505</v>
      </c>
      <c r="AP3352" s="21">
        <v>4.7976197658538311</v>
      </c>
      <c r="AQ3352" s="21">
        <v>62.894610980568331</v>
      </c>
      <c r="AR3352" s="21">
        <v>1.3803900419050916</v>
      </c>
      <c r="AS3352" s="21">
        <v>3.4233359125673575</v>
      </c>
      <c r="AT3352" s="21">
        <v>-1.0000000000000002</v>
      </c>
      <c r="AU3352" s="21">
        <v>-1.0000000000000002</v>
      </c>
      <c r="AV3352" s="21">
        <v>1.5109927052399108</v>
      </c>
      <c r="AW3352" s="21">
        <v>132.42545472912667</v>
      </c>
      <c r="AX3352" s="21">
        <v>131.80133194399275</v>
      </c>
      <c r="AY3352" s="21">
        <v>0.41621606804710659</v>
      </c>
      <c r="AZ3352" s="21">
        <v>50.010638134335423</v>
      </c>
      <c r="BA3352" s="26">
        <v>1567.0582102920107</v>
      </c>
      <c r="CU3352" t="e">
        <v>#N/A</v>
      </c>
      <c r="CV3352" t="e">
        <v>#N/A</v>
      </c>
    </row>
    <row r="3353" spans="1:100" x14ac:dyDescent="0.25">
      <c r="A3353">
        <v>6764</v>
      </c>
      <c r="B3353" t="s">
        <v>3578</v>
      </c>
      <c r="C3353" s="26">
        <v>3</v>
      </c>
      <c r="D3353" s="21">
        <v>5.0726968848296385</v>
      </c>
      <c r="E3353" s="21">
        <v>8.9118396619545695E-2</v>
      </c>
      <c r="F3353" s="21">
        <v>-0.44295524766870054</v>
      </c>
      <c r="G3353" s="21">
        <v>-0.44295524766870054</v>
      </c>
      <c r="H3353" s="21">
        <v>-7.3272505020250567E-2</v>
      </c>
      <c r="I3353" s="21">
        <v>0</v>
      </c>
      <c r="J3353" s="21">
        <v>-4.3963503012150333</v>
      </c>
      <c r="K3353" s="21">
        <v>-7.3272505020250567E-2</v>
      </c>
      <c r="L3353" s="21">
        <v>-1</v>
      </c>
      <c r="M3353" s="21">
        <v>-1</v>
      </c>
      <c r="N3353" s="21">
        <v>-1.4654501004050111</v>
      </c>
      <c r="O3353" s="21">
        <v>0.233391335945903</v>
      </c>
      <c r="P3353" s="21">
        <v>-0.13587423705711477</v>
      </c>
      <c r="Q3353" s="21">
        <v>0.72359657398773791</v>
      </c>
      <c r="R3353" s="21">
        <v>0.18358808879913144</v>
      </c>
      <c r="S3353" s="21">
        <v>0.33333333333333337</v>
      </c>
      <c r="T3353" s="21">
        <v>0.27910964131149041</v>
      </c>
      <c r="U3353" s="21">
        <v>3.9305521519139464E-2</v>
      </c>
      <c r="V3353" s="21">
        <v>-8.1962484968596712E-4</v>
      </c>
      <c r="W3353" s="21">
        <v>28.968055053381118</v>
      </c>
      <c r="X3353" s="21">
        <v>0.78379612462167325</v>
      </c>
      <c r="Y3353" s="21">
        <v>-1</v>
      </c>
      <c r="Z3353" s="21">
        <v>-1</v>
      </c>
      <c r="AA3353" s="21">
        <v>31.573979801946976</v>
      </c>
      <c r="AB3353" s="21">
        <v>0.19596442478219919</v>
      </c>
      <c r="AC3353" s="21">
        <v>-8.2019142562000311E-2</v>
      </c>
      <c r="AD3353" s="21">
        <v>-6.5498549024864239E-2</v>
      </c>
      <c r="AE3353" s="21">
        <v>2.4223366597667306</v>
      </c>
      <c r="AF3353" s="21">
        <v>-1</v>
      </c>
      <c r="AG3353" s="21">
        <v>-1</v>
      </c>
      <c r="AH3353" s="21">
        <v>-1</v>
      </c>
      <c r="AI3353" s="21">
        <v>0</v>
      </c>
      <c r="AJ3353" s="21">
        <v>-8.1962484968596712E-4</v>
      </c>
      <c r="AK3353" s="21">
        <v>0.41367030429715168</v>
      </c>
      <c r="AL3353" s="21">
        <v>-0.12235243937790705</v>
      </c>
      <c r="AM3353" s="21">
        <v>-8.2895977109072622E-2</v>
      </c>
      <c r="AN3353" s="21">
        <v>5.2185996341292118E-3</v>
      </c>
      <c r="AO3353" s="21">
        <v>-4.0479062410575528E-3</v>
      </c>
      <c r="AP3353" s="21">
        <v>-0.48129720603630505</v>
      </c>
      <c r="AQ3353" s="21">
        <v>24.571704752166085</v>
      </c>
      <c r="AR3353" s="21">
        <v>0.65092887131427757</v>
      </c>
      <c r="AS3353" s="21">
        <v>0.71052361960142307</v>
      </c>
      <c r="AT3353" s="21">
        <v>-1</v>
      </c>
      <c r="AU3353" s="21">
        <v>-1</v>
      </c>
      <c r="AV3353" s="21">
        <v>-0.25936715886956907</v>
      </c>
      <c r="AW3353" s="21">
        <v>31.326073931856577</v>
      </c>
      <c r="AX3353" s="21">
        <v>31.244111446887992</v>
      </c>
      <c r="AY3353" s="21">
        <v>1.7433600334118508E-2</v>
      </c>
      <c r="AZ3353" s="21">
        <v>-33.489060594854138</v>
      </c>
      <c r="BA3353" s="26">
        <v>1315.883869131563</v>
      </c>
    </row>
    <row r="3354" spans="1:100" x14ac:dyDescent="0.25">
      <c r="A3354">
        <v>6765</v>
      </c>
      <c r="B3354" t="s">
        <v>3579</v>
      </c>
      <c r="C3354" s="26">
        <v>3</v>
      </c>
      <c r="D3354" s="21">
        <v>5.8349113493143809</v>
      </c>
      <c r="E3354" s="21">
        <v>0</v>
      </c>
      <c r="F3354" s="21">
        <v>0.31353227652363613</v>
      </c>
      <c r="G3354" s="21">
        <v>0.31353227652363613</v>
      </c>
      <c r="H3354" s="21">
        <v>0.21701099300782434</v>
      </c>
      <c r="I3354" s="21">
        <v>0</v>
      </c>
      <c r="J3354" s="21">
        <v>13.020659580469458</v>
      </c>
      <c r="K3354" s="21">
        <v>0.21701099300782434</v>
      </c>
      <c r="L3354" s="21">
        <v>-1.000000000000002</v>
      </c>
      <c r="M3354" s="21">
        <v>-1.000000000000002</v>
      </c>
      <c r="N3354" s="21">
        <v>4.3402198601564859</v>
      </c>
      <c r="O3354" s="21">
        <v>19.169103206307486</v>
      </c>
      <c r="P3354" s="21">
        <v>-9.7373351964473061E-3</v>
      </c>
      <c r="Q3354" s="21">
        <v>-9.438167810036582E-3</v>
      </c>
      <c r="R3354" s="21">
        <v>-1.109182026635344E-2</v>
      </c>
      <c r="S3354" s="21">
        <v>0.33333333333333393</v>
      </c>
      <c r="T3354" s="21">
        <v>0.30715418854095111</v>
      </c>
      <c r="U3354" s="21">
        <v>4.1499858202655907E-2</v>
      </c>
      <c r="V3354" s="21">
        <v>-2.7726901037471319E-3</v>
      </c>
      <c r="W3354" s="21">
        <v>18.488147878614786</v>
      </c>
      <c r="X3354" s="21">
        <v>0.54275849101537965</v>
      </c>
      <c r="Y3354" s="21">
        <v>-1.000000000000002</v>
      </c>
      <c r="Z3354" s="21">
        <v>-1.000000000000002</v>
      </c>
      <c r="AA3354" s="21">
        <v>28.427377360811395</v>
      </c>
      <c r="AB3354" s="21">
        <v>0.19545619735665576</v>
      </c>
      <c r="AC3354" s="21">
        <v>3.1830154993301454E-2</v>
      </c>
      <c r="AD3354" s="21">
        <v>-2.8279926300697238E-2</v>
      </c>
      <c r="AE3354" s="21">
        <v>9.9503213024629975</v>
      </c>
      <c r="AF3354" s="21">
        <v>-1.000000000000002</v>
      </c>
      <c r="AG3354" s="21">
        <v>-1.000000000000002</v>
      </c>
      <c r="AH3354" s="21">
        <v>-1.000000000000002</v>
      </c>
      <c r="AI3354" s="21">
        <v>0</v>
      </c>
      <c r="AJ3354" s="21">
        <v>-2.7726901037471319E-3</v>
      </c>
      <c r="AK3354" s="21">
        <v>4.9260197529664623E-2</v>
      </c>
      <c r="AL3354" s="21">
        <v>0.24001891902661324</v>
      </c>
      <c r="AM3354" s="21">
        <v>-8.3785796541416588E-2</v>
      </c>
      <c r="AN3354" s="21">
        <v>0.15075230829318495</v>
      </c>
      <c r="AO3354" s="21">
        <v>-1.8483439258870908</v>
      </c>
      <c r="AP3354" s="21">
        <v>4.9689023024626895</v>
      </c>
      <c r="AQ3354" s="21">
        <v>31.508807459084242</v>
      </c>
      <c r="AR3354" s="21">
        <v>0.6792146899731939</v>
      </c>
      <c r="AS3354" s="21">
        <v>0.75976948402320421</v>
      </c>
      <c r="AT3354" s="21">
        <v>-1.000000000000002</v>
      </c>
      <c r="AU3354" s="21">
        <v>-1.000000000000002</v>
      </c>
      <c r="AV3354" s="21">
        <v>0.30244045625728277</v>
      </c>
      <c r="AW3354" s="21">
        <v>52.565382869581605</v>
      </c>
      <c r="AX3354" s="21">
        <v>52.288113859206895</v>
      </c>
      <c r="AY3354" s="21">
        <v>1.5182333339212225E-2</v>
      </c>
      <c r="AZ3354" s="21">
        <v>-24.480521633322493</v>
      </c>
      <c r="BA3354" s="26">
        <v>1322.1939098671139</v>
      </c>
    </row>
    <row r="3355" spans="1:100" x14ac:dyDescent="0.25">
      <c r="A3355">
        <v>6766</v>
      </c>
      <c r="B3355" t="s">
        <v>3580</v>
      </c>
      <c r="C3355" s="26">
        <v>3</v>
      </c>
      <c r="D3355" s="21">
        <v>4.380524900427968</v>
      </c>
      <c r="E3355" s="21">
        <v>-1.4204959081825112E-2</v>
      </c>
      <c r="F3355" s="21">
        <v>0.59000778404301546</v>
      </c>
      <c r="G3355" s="21">
        <v>0.59000778404301546</v>
      </c>
      <c r="H3355" s="21">
        <v>0.29363831008533825</v>
      </c>
      <c r="I3355" s="21">
        <v>0</v>
      </c>
      <c r="J3355" s="21">
        <v>17.618298605120287</v>
      </c>
      <c r="K3355" s="21">
        <v>0.29363831008533825</v>
      </c>
      <c r="L3355" s="21">
        <v>-1.0000000000000002</v>
      </c>
      <c r="M3355" s="21">
        <v>-1.0000000000000002</v>
      </c>
      <c r="N3355" s="21">
        <v>5.8727662017067619</v>
      </c>
      <c r="O3355" s="21">
        <v>22.58883128959128</v>
      </c>
      <c r="P3355" s="21">
        <v>-3.0632667481523643E-2</v>
      </c>
      <c r="Q3355" s="21">
        <v>-3.5889016404902545</v>
      </c>
      <c r="R3355" s="21">
        <v>-1.2478313405620369</v>
      </c>
      <c r="S3355" s="21">
        <v>0.33333333333333343</v>
      </c>
      <c r="T3355" s="21">
        <v>0.41722663034805324</v>
      </c>
      <c r="U3355" s="21">
        <v>5.572448585916847E-2</v>
      </c>
      <c r="V3355" s="21">
        <v>0</v>
      </c>
      <c r="W3355" s="21">
        <v>20.505845578208667</v>
      </c>
      <c r="X3355" s="21">
        <v>0.76550793219959579</v>
      </c>
      <c r="Y3355" s="21">
        <v>-1.0000000000000002</v>
      </c>
      <c r="Z3355" s="21">
        <v>-1.0000000000000002</v>
      </c>
      <c r="AA3355" s="21">
        <v>42.232495626747131</v>
      </c>
      <c r="AB3355" s="21">
        <v>-0.10345749043507049</v>
      </c>
      <c r="AC3355" s="21">
        <v>0.29268530598920334</v>
      </c>
      <c r="AD3355" s="21">
        <v>0.27026181222787721</v>
      </c>
      <c r="AE3355" s="21">
        <v>22.974481389100493</v>
      </c>
      <c r="AF3355" s="21">
        <v>-1.0000000000000002</v>
      </c>
      <c r="AG3355" s="21">
        <v>-1.0000000000000002</v>
      </c>
      <c r="AH3355" s="21">
        <v>-1.0000000000000002</v>
      </c>
      <c r="AI3355" s="21">
        <v>-1.9454062624112513E-2</v>
      </c>
      <c r="AJ3355" s="21">
        <v>0</v>
      </c>
      <c r="AK3355" s="21">
        <v>0.66462256777946527</v>
      </c>
      <c r="AL3355" s="21">
        <v>-0.31910717943955946</v>
      </c>
      <c r="AM3355" s="21">
        <v>-0.40709442771321269</v>
      </c>
      <c r="AN3355" s="21">
        <v>0.12788943874997305</v>
      </c>
      <c r="AO3355" s="21">
        <v>-6.854247853932991</v>
      </c>
      <c r="AP3355" s="21">
        <v>1.601700071551529</v>
      </c>
      <c r="AQ3355" s="21">
        <v>38.12414418332898</v>
      </c>
      <c r="AR3355" s="21">
        <v>0.806284449540555</v>
      </c>
      <c r="AS3355" s="21">
        <v>1.0591462422849343</v>
      </c>
      <c r="AT3355" s="21">
        <v>-1.0000000000000002</v>
      </c>
      <c r="AU3355" s="21">
        <v>-1.0000000000000002</v>
      </c>
      <c r="AV3355" s="21">
        <v>-0.65782355651902158</v>
      </c>
      <c r="AW3355" s="21">
        <v>66.423026987889941</v>
      </c>
      <c r="AX3355" s="21">
        <v>66.033945735407684</v>
      </c>
      <c r="AY3355" s="21">
        <v>0.25764403722736551</v>
      </c>
      <c r="AZ3355" s="21">
        <v>18.511103364845567</v>
      </c>
      <c r="BA3355" s="26">
        <v>1397.5480022196755</v>
      </c>
    </row>
    <row r="3356" spans="1:100" x14ac:dyDescent="0.25">
      <c r="A3356">
        <v>6768</v>
      </c>
      <c r="B3356" t="s">
        <v>3581</v>
      </c>
      <c r="C3356" s="26">
        <v>3</v>
      </c>
      <c r="D3356" s="21">
        <v>3.0969920941963069</v>
      </c>
      <c r="E3356" s="21">
        <v>0</v>
      </c>
      <c r="F3356" s="21">
        <v>-8.9596025689854496E-3</v>
      </c>
      <c r="G3356" s="21">
        <v>-8.9596025689854496E-3</v>
      </c>
      <c r="H3356" s="21">
        <v>7.4670954921276608E-2</v>
      </c>
      <c r="I3356" s="21">
        <v>0</v>
      </c>
      <c r="J3356" s="21">
        <v>4.4802572952765907</v>
      </c>
      <c r="K3356" s="21">
        <v>7.4670954921276608E-2</v>
      </c>
      <c r="L3356" s="21">
        <v>-1.0000000000000009</v>
      </c>
      <c r="M3356" s="21">
        <v>-1.0000000000000009</v>
      </c>
      <c r="N3356" s="21">
        <v>1.4934190984255313</v>
      </c>
      <c r="O3356" s="21">
        <v>7.568289786903911</v>
      </c>
      <c r="P3356" s="21">
        <v>-0.27968870918924515</v>
      </c>
      <c r="Q3356" s="21">
        <v>4.1854439574543267E-2</v>
      </c>
      <c r="R3356" s="21">
        <v>-8.8220160193927324E-3</v>
      </c>
      <c r="S3356" s="21">
        <v>0.33333333333333348</v>
      </c>
      <c r="T3356" s="21">
        <v>0.11718088106342084</v>
      </c>
      <c r="U3356" s="21">
        <v>0.20658073988790443</v>
      </c>
      <c r="V3356" s="21">
        <v>0</v>
      </c>
      <c r="W3356" s="21">
        <v>23.296959974535273</v>
      </c>
      <c r="X3356" s="21">
        <v>0.98601376675718266</v>
      </c>
      <c r="Y3356" s="21">
        <v>-1.0000000000000009</v>
      </c>
      <c r="Z3356" s="21">
        <v>-1.0000000000000009</v>
      </c>
      <c r="AA3356" s="21">
        <v>28.794254756446605</v>
      </c>
      <c r="AB3356" s="21">
        <v>0.33060215824559791</v>
      </c>
      <c r="AC3356" s="21">
        <v>4.1085156433609271E-3</v>
      </c>
      <c r="AD3356" s="21">
        <v>-0.22458833793034463</v>
      </c>
      <c r="AE3356" s="21">
        <v>5.506116797930706</v>
      </c>
      <c r="AF3356" s="21">
        <v>-1.0000000000000009</v>
      </c>
      <c r="AG3356" s="21">
        <v>-1.0000000000000009</v>
      </c>
      <c r="AH3356" s="21">
        <v>-1.0000000000000009</v>
      </c>
      <c r="AI3356" s="21">
        <v>0</v>
      </c>
      <c r="AJ3356" s="21">
        <v>0</v>
      </c>
      <c r="AK3356" s="21">
        <v>0.7023550836921878</v>
      </c>
      <c r="AL3356" s="21">
        <v>-0.15332493684857762</v>
      </c>
      <c r="AM3356" s="21">
        <v>-4.2983693753107913E-2</v>
      </c>
      <c r="AN3356" s="21">
        <v>-0.16605300720678612</v>
      </c>
      <c r="AO3356" s="21">
        <v>2.4371830746332401</v>
      </c>
      <c r="AP3356" s="21">
        <v>-4.9179498644125408</v>
      </c>
      <c r="AQ3356" s="21">
        <v>27.777217269811853</v>
      </c>
      <c r="AR3356" s="21">
        <v>0.65709495428465847</v>
      </c>
      <c r="AS3356" s="21">
        <v>1.0606847216784596</v>
      </c>
      <c r="AT3356" s="21">
        <v>-1.0000000000000009</v>
      </c>
      <c r="AU3356" s="21">
        <v>-1.0000000000000009</v>
      </c>
      <c r="AV3356" s="21">
        <v>-1.7781618588378185E-2</v>
      </c>
      <c r="AW3356" s="21">
        <v>31.44459467893796</v>
      </c>
      <c r="AX3356" s="21">
        <v>31.44459467893796</v>
      </c>
      <c r="AY3356" s="21">
        <v>0.1981831518237166</v>
      </c>
      <c r="AZ3356" s="21">
        <v>-25.579937655450358</v>
      </c>
      <c r="BA3356" s="26">
        <v>1358.9448110802571</v>
      </c>
    </row>
    <row r="3357" spans="1:100" x14ac:dyDescent="0.25">
      <c r="A3357">
        <v>6769</v>
      </c>
      <c r="B3357" t="s">
        <v>3582</v>
      </c>
      <c r="C3357" s="26">
        <v>3</v>
      </c>
      <c r="D3357" s="21">
        <v>5.5925088477755569</v>
      </c>
      <c r="E3357" s="21">
        <v>-1.597882461618831E-3</v>
      </c>
      <c r="F3357" s="21">
        <v>0.39136870054866424</v>
      </c>
      <c r="G3357" s="21">
        <v>0.39136870054866424</v>
      </c>
      <c r="H3357" s="21">
        <v>9.3751326046646322E-2</v>
      </c>
      <c r="I3357" s="21">
        <v>0</v>
      </c>
      <c r="J3357" s="21">
        <v>5.6250795627987831</v>
      </c>
      <c r="K3357" s="21">
        <v>9.3751326046646322E-2</v>
      </c>
      <c r="L3357" s="21">
        <v>-1.0000000000000007</v>
      </c>
      <c r="M3357" s="21">
        <v>-1.0000000000000007</v>
      </c>
      <c r="N3357" s="21">
        <v>1.8750265209329269</v>
      </c>
      <c r="O3357" s="21">
        <v>11.608957111123001</v>
      </c>
      <c r="P3357" s="21">
        <v>-0.54043089213836404</v>
      </c>
      <c r="Q3357" s="21">
        <v>2.5834445390455585</v>
      </c>
      <c r="R3357" s="21">
        <v>0.86614017424641543</v>
      </c>
      <c r="S3357" s="21">
        <v>0.33333333333333343</v>
      </c>
      <c r="T3357" s="21">
        <v>2.2847687761230348E-2</v>
      </c>
      <c r="U3357" s="21">
        <v>9.2794197481436469E-2</v>
      </c>
      <c r="V3357" s="21">
        <v>1.3653370729940049E-2</v>
      </c>
      <c r="W3357" s="21">
        <v>14.755090530371749</v>
      </c>
      <c r="X3357" s="21">
        <v>0.40683631634702228</v>
      </c>
      <c r="Y3357" s="21">
        <v>-1.0000000000000007</v>
      </c>
      <c r="Z3357" s="21">
        <v>-1.0000000000000007</v>
      </c>
      <c r="AA3357" s="21">
        <v>12.067925787331918</v>
      </c>
      <c r="AB3357" s="21">
        <v>-1.419547687449103E-3</v>
      </c>
      <c r="AC3357" s="21">
        <v>-0.21840727147600317</v>
      </c>
      <c r="AD3357" s="21">
        <v>0.14876072081772709</v>
      </c>
      <c r="AE3357" s="21">
        <v>-3.5533049172862561</v>
      </c>
      <c r="AF3357" s="21">
        <v>-1.0000000000000007</v>
      </c>
      <c r="AG3357" s="21">
        <v>-1.0000000000000007</v>
      </c>
      <c r="AH3357" s="21">
        <v>-1.0000000000000007</v>
      </c>
      <c r="AI3357" s="21">
        <v>2.1714592252162351E-2</v>
      </c>
      <c r="AJ3357" s="21">
        <v>1.3653370729940049E-2</v>
      </c>
      <c r="AK3357" s="21">
        <v>2.2151215631721094E-2</v>
      </c>
      <c r="AL3357" s="21">
        <v>-0.16998733810442232</v>
      </c>
      <c r="AM3357" s="21">
        <v>0.23711943567050642</v>
      </c>
      <c r="AN3357" s="21">
        <v>0.12925344426978508</v>
      </c>
      <c r="AO3357" s="21">
        <v>6.038741969921265</v>
      </c>
      <c r="AP3357" s="21">
        <v>2.3813994162225152</v>
      </c>
      <c r="AQ3357" s="21">
        <v>20.380170093170541</v>
      </c>
      <c r="AR3357" s="21">
        <v>0.46262858930594047</v>
      </c>
      <c r="AS3357" s="21">
        <v>0.50058764239366871</v>
      </c>
      <c r="AT3357" s="21">
        <v>-1.0000000000000007</v>
      </c>
      <c r="AU3357" s="21">
        <v>-1.0000000000000007</v>
      </c>
      <c r="AV3357" s="21">
        <v>1.2575088747950796</v>
      </c>
      <c r="AW3357" s="21">
        <v>26.058282314677417</v>
      </c>
      <c r="AX3357" s="21">
        <v>27.857911232714667</v>
      </c>
      <c r="AY3357" s="21">
        <v>0.17824162639065444</v>
      </c>
      <c r="AZ3357" s="21">
        <v>-19.339610680240266</v>
      </c>
      <c r="BA3357" s="26">
        <v>1293.7273049193359</v>
      </c>
    </row>
    <row r="3358" spans="1:100" x14ac:dyDescent="0.25">
      <c r="A3358">
        <v>6770</v>
      </c>
      <c r="B3358" t="s">
        <v>3583</v>
      </c>
      <c r="C3358" s="26">
        <v>3</v>
      </c>
      <c r="D3358" s="21">
        <v>1.3309090882148369</v>
      </c>
      <c r="E3358" s="21">
        <v>1.4396206158514609E-3</v>
      </c>
      <c r="F3358" s="21">
        <v>0.53016975778905617</v>
      </c>
      <c r="G3358" s="21">
        <v>0.53016975778905617</v>
      </c>
      <c r="H3358" s="21">
        <v>-5.9168769234731404E-2</v>
      </c>
      <c r="I3358" s="21">
        <v>0</v>
      </c>
      <c r="J3358" s="21">
        <v>-3.5501261540838822</v>
      </c>
      <c r="K3358" s="21">
        <v>-5.9168769234731404E-2</v>
      </c>
      <c r="L3358" s="21">
        <v>-0.99999999999999989</v>
      </c>
      <c r="M3358" s="21">
        <v>-0.99999999999999989</v>
      </c>
      <c r="N3358" s="21">
        <v>-1.1833753846946278</v>
      </c>
      <c r="O3358" s="21">
        <v>-1.6890473080799917</v>
      </c>
      <c r="P3358" s="21">
        <v>-0.42757511734291564</v>
      </c>
      <c r="Q3358" s="21">
        <v>3.5218257386019669</v>
      </c>
      <c r="R3358" s="21">
        <v>1.1045102516134453</v>
      </c>
      <c r="S3358" s="21">
        <v>0.33333333333333348</v>
      </c>
      <c r="T3358" s="21">
        <v>0.23836902541178662</v>
      </c>
      <c r="U3358" s="21">
        <v>9.2168494008437962E-2</v>
      </c>
      <c r="V3358" s="21">
        <v>-7.8222395758821492E-3</v>
      </c>
      <c r="W3358" s="21">
        <v>28.608695296496272</v>
      </c>
      <c r="X3358" s="21">
        <v>0.83867132262907429</v>
      </c>
      <c r="Y3358" s="21">
        <v>-0.99999999999999989</v>
      </c>
      <c r="Z3358" s="21">
        <v>-0.99999999999999989</v>
      </c>
      <c r="AA3358" s="21">
        <v>43.012166164121382</v>
      </c>
      <c r="AB3358" s="21">
        <v>0.11210051931860771</v>
      </c>
      <c r="AC3358" s="21">
        <v>4.2526858232755683E-2</v>
      </c>
      <c r="AD3358" s="21">
        <v>0.11135183476887039</v>
      </c>
      <c r="AE3358" s="21">
        <v>13.298960616011689</v>
      </c>
      <c r="AF3358" s="21">
        <v>-0.99999999999999989</v>
      </c>
      <c r="AG3358" s="21">
        <v>-0.99999999999999989</v>
      </c>
      <c r="AH3358" s="21">
        <v>-0.99999999999999989</v>
      </c>
      <c r="AI3358" s="21">
        <v>-5.253811909211167E-4</v>
      </c>
      <c r="AJ3358" s="21">
        <v>-7.8222395758821492E-3</v>
      </c>
      <c r="AK3358" s="21">
        <v>9.7805148897295774E-2</v>
      </c>
      <c r="AL3358" s="21">
        <v>0.2815490214571798</v>
      </c>
      <c r="AM3358" s="21">
        <v>-4.4117875708673419E-2</v>
      </c>
      <c r="AN3358" s="21">
        <v>-0.14403084115036283</v>
      </c>
      <c r="AO3358" s="21">
        <v>-0.61392114823035648</v>
      </c>
      <c r="AP3358" s="21">
        <v>-2.193025921473172</v>
      </c>
      <c r="AQ3358" s="21">
        <v>25.058569142412392</v>
      </c>
      <c r="AR3358" s="21">
        <v>0.65604861317767538</v>
      </c>
      <c r="AS3358" s="21">
        <v>0.77950255339434271</v>
      </c>
      <c r="AT3358" s="21">
        <v>-0.99999999999999989</v>
      </c>
      <c r="AU3358" s="21">
        <v>-0.99999999999999989</v>
      </c>
      <c r="AV3358" s="21">
        <v>1.6346800094025009</v>
      </c>
      <c r="AW3358" s="21">
        <v>39.13009293456826</v>
      </c>
      <c r="AX3358" s="21">
        <v>38.337361353161612</v>
      </c>
      <c r="AY3358" s="21">
        <v>0.1506560636735727</v>
      </c>
      <c r="AZ3358" s="21">
        <v>-20.271371284610542</v>
      </c>
      <c r="BA3358" s="26">
        <v>1333.3098181200826</v>
      </c>
    </row>
    <row r="3359" spans="1:100" x14ac:dyDescent="0.25">
      <c r="A3359">
        <v>6771</v>
      </c>
      <c r="B3359" t="s">
        <v>3584</v>
      </c>
      <c r="C3359" s="26">
        <v>1</v>
      </c>
      <c r="D3359" s="21">
        <v>3.6780808625294901</v>
      </c>
      <c r="E3359" s="21">
        <v>2.1757476414710399E-2</v>
      </c>
      <c r="F3359" s="21">
        <v>5.7515663270048999E-2</v>
      </c>
      <c r="G3359" s="21">
        <v>6.3638324821297304E-2</v>
      </c>
      <c r="H3359" s="21">
        <v>4.4731895715573101E-2</v>
      </c>
      <c r="I3359" s="21">
        <v>0</v>
      </c>
      <c r="J3359" s="21">
        <v>2.6839137429343798</v>
      </c>
      <c r="K3359" s="21">
        <v>4.4731895715573101E-2</v>
      </c>
      <c r="L3359" s="21">
        <v>-1</v>
      </c>
      <c r="M3359" s="21">
        <v>-1</v>
      </c>
      <c r="N3359" s="21">
        <v>0.894637914311463</v>
      </c>
      <c r="O3359" s="21">
        <v>6.42563293028517</v>
      </c>
      <c r="P3359" s="21">
        <v>8.4867148022695807E-2</v>
      </c>
      <c r="Q3359" s="21">
        <v>0.153507344323627</v>
      </c>
      <c r="R3359" s="21">
        <v>5.0277871893111802E-2</v>
      </c>
      <c r="S3359" s="21">
        <v>0.32916601326620298</v>
      </c>
      <c r="T3359" s="21">
        <v>0.23975694309620599</v>
      </c>
      <c r="U3359" s="21">
        <v>4.00147922229208E-2</v>
      </c>
      <c r="V3359" s="21">
        <v>-3.2092616958779002E-3</v>
      </c>
      <c r="W3359" s="21">
        <v>22.4398636469551</v>
      </c>
      <c r="X3359" s="21">
        <v>0.57887640222380699</v>
      </c>
      <c r="Y3359" s="21">
        <v>-1</v>
      </c>
      <c r="Z3359" s="21">
        <v>-1</v>
      </c>
      <c r="AA3359" s="21">
        <v>33.0321732872819</v>
      </c>
      <c r="AB3359" s="21">
        <v>0.100272451404467</v>
      </c>
      <c r="AC3359" s="21">
        <v>4.1627991656747201E-2</v>
      </c>
      <c r="AD3359" s="21">
        <v>6.8940192307458195E-2</v>
      </c>
      <c r="AE3359" s="21">
        <v>10.542031768433599</v>
      </c>
      <c r="AF3359" s="21">
        <v>-1</v>
      </c>
      <c r="AG3359" s="21">
        <v>-1</v>
      </c>
      <c r="AH3359" s="21">
        <v>-1</v>
      </c>
      <c r="AI3359" s="21">
        <v>-6.4806894010443399E-4</v>
      </c>
      <c r="AJ3359" s="21">
        <v>-3.2092616958779002E-3</v>
      </c>
      <c r="AK3359" s="21">
        <v>0.108545496552842</v>
      </c>
      <c r="AL3359" s="21">
        <v>6.3541779719447203E-2</v>
      </c>
      <c r="AM3359" s="21">
        <v>0.14516971361987499</v>
      </c>
      <c r="AN3359" s="21">
        <v>6.2411759814733403E-2</v>
      </c>
      <c r="AO3359" s="21">
        <v>4.1719703232610899</v>
      </c>
      <c r="AP3359" s="21">
        <v>1.87800289396557</v>
      </c>
      <c r="AQ3359" s="21">
        <v>25.123777389889501</v>
      </c>
      <c r="AR3359" s="21">
        <v>0.60572848688945202</v>
      </c>
      <c r="AS3359" s="21">
        <v>0.62360829793938</v>
      </c>
      <c r="AT3359" s="21">
        <v>-1</v>
      </c>
      <c r="AU3359" s="21">
        <v>-1</v>
      </c>
      <c r="AV3359" s="21">
        <v>0.113916196714409</v>
      </c>
      <c r="AW3359" s="21">
        <v>41.335809111532598</v>
      </c>
      <c r="AX3359" s="21">
        <v>41.001921563142801</v>
      </c>
      <c r="AY3359" s="21">
        <v>9.6368259759583505E-2</v>
      </c>
      <c r="AZ3359" s="21">
        <v>-14.145392237927799</v>
      </c>
      <c r="BA3359" s="26">
        <v>1350</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6" width="6.28515625" customWidth="1"/>
  </cols>
  <sheetData>
    <row r="1" spans="1:53" x14ac:dyDescent="0.25">
      <c r="A1" t="s">
        <v>3593</v>
      </c>
      <c r="D1" t="s">
        <v>2</v>
      </c>
      <c r="P1" t="s">
        <v>12</v>
      </c>
      <c r="AB1" t="s">
        <v>28</v>
      </c>
      <c r="AF1" t="s">
        <v>42</v>
      </c>
      <c r="AI1" t="s">
        <v>33</v>
      </c>
      <c r="AQ1" t="s">
        <v>46</v>
      </c>
    </row>
    <row r="2" spans="1:53" s="1" customFormat="1" ht="113.25" customHeight="1" x14ac:dyDescent="0.25">
      <c r="A2" s="1" t="s">
        <v>55</v>
      </c>
      <c r="B2" s="1" t="s">
        <v>56</v>
      </c>
      <c r="C2" s="1" t="s">
        <v>3585</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16</v>
      </c>
      <c r="B3" t="s">
        <v>451</v>
      </c>
      <c r="C3">
        <v>3</v>
      </c>
      <c r="D3">
        <v>3.0022321682987312</v>
      </c>
      <c r="E3">
        <v>9.754967084852937E-3</v>
      </c>
      <c r="F3">
        <v>5.1622822351293856</v>
      </c>
      <c r="G3">
        <v>5.1622822351293856</v>
      </c>
      <c r="H3">
        <v>0.16468871171408059</v>
      </c>
      <c r="I3">
        <v>0</v>
      </c>
      <c r="J3">
        <v>9.8813227028448374</v>
      </c>
      <c r="K3">
        <v>0.16468871171408059</v>
      </c>
      <c r="L3">
        <v>-0.99999999999999989</v>
      </c>
      <c r="M3">
        <v>-0.99999999999999989</v>
      </c>
      <c r="N3">
        <v>3.2937742342816128</v>
      </c>
      <c r="O3">
        <v>18.045837106272955</v>
      </c>
      <c r="P3">
        <v>2.5939438565560954E-2</v>
      </c>
      <c r="Q3">
        <v>4.034032816426337</v>
      </c>
      <c r="R3">
        <v>1.253954013944178</v>
      </c>
      <c r="S3">
        <v>0.34614499504405422</v>
      </c>
      <c r="T3">
        <v>0.30268623293532909</v>
      </c>
      <c r="U3">
        <v>0.35937416035292097</v>
      </c>
      <c r="V3">
        <v>0</v>
      </c>
      <c r="W3">
        <v>33.740667064728939</v>
      </c>
      <c r="X3">
        <v>1.8882803520911835</v>
      </c>
      <c r="Y3">
        <v>-0.99999999999999989</v>
      </c>
      <c r="Z3">
        <v>-0.99999999999999989</v>
      </c>
      <c r="AA3">
        <v>94.561091098096028</v>
      </c>
      <c r="AB3">
        <v>0.24616576537446155</v>
      </c>
      <c r="AC3">
        <v>0.34669541691697181</v>
      </c>
      <c r="AD3">
        <v>0.59846821809702611</v>
      </c>
      <c r="AE3">
        <v>59.566470019422951</v>
      </c>
      <c r="AF3">
        <v>-0.99999999999999989</v>
      </c>
      <c r="AG3">
        <v>-0.99999999999999989</v>
      </c>
      <c r="AH3">
        <v>-0.99999999999999989</v>
      </c>
      <c r="AI3">
        <v>0</v>
      </c>
      <c r="AJ3">
        <v>0</v>
      </c>
      <c r="AK3">
        <v>-1.5855841070637252E-3</v>
      </c>
      <c r="AL3">
        <v>-9.667106484242817E-2</v>
      </c>
      <c r="AM3">
        <v>0.17505295409683694</v>
      </c>
      <c r="AN3">
        <v>1.7684162554222102E-2</v>
      </c>
      <c r="AO3">
        <v>4.3683959318856038</v>
      </c>
      <c r="AP3">
        <v>-4.125126035658902E-2</v>
      </c>
      <c r="AQ3">
        <v>43.621989767573794</v>
      </c>
      <c r="AR3">
        <v>1.0082053883323037</v>
      </c>
      <c r="AS3">
        <v>2.0529690638052633</v>
      </c>
      <c r="AT3">
        <v>-0.99999999999999989</v>
      </c>
      <c r="AU3">
        <v>-0.99999999999999989</v>
      </c>
      <c r="AV3">
        <v>6.4162362490735632</v>
      </c>
      <c r="AW3">
        <v>112.56567694401248</v>
      </c>
      <c r="AX3">
        <v>112.56567694401248</v>
      </c>
      <c r="AY3">
        <v>0.44593950704775542</v>
      </c>
      <c r="AZ3">
        <v>72.943110653787642</v>
      </c>
      <c r="BA3">
        <v>1693.491076124609</v>
      </c>
    </row>
    <row r="4" spans="1:53" x14ac:dyDescent="0.25">
      <c r="A4">
        <v>101</v>
      </c>
      <c r="B4" t="s">
        <v>489</v>
      </c>
      <c r="C4">
        <v>2</v>
      </c>
      <c r="D4">
        <v>4.647137001688983</v>
      </c>
      <c r="E4">
        <v>0.20329390701835873</v>
      </c>
      <c r="F4">
        <v>0.58316131318676356</v>
      </c>
      <c r="G4">
        <v>0.59347637293383493</v>
      </c>
      <c r="H4">
        <v>0.1750056642096818</v>
      </c>
      <c r="I4">
        <v>0</v>
      </c>
      <c r="J4">
        <v>10.500339852580908</v>
      </c>
      <c r="K4">
        <v>0.1750056642096818</v>
      </c>
      <c r="L4">
        <v>-1</v>
      </c>
      <c r="M4">
        <v>-1</v>
      </c>
      <c r="N4">
        <v>3.5001132841936355</v>
      </c>
      <c r="O4">
        <v>14.751976500530661</v>
      </c>
      <c r="P4">
        <v>1.19735325671332</v>
      </c>
      <c r="Q4">
        <v>3.0867844353346943</v>
      </c>
      <c r="R4">
        <v>1.0153418667798562</v>
      </c>
      <c r="S4">
        <v>0.34756825196769892</v>
      </c>
      <c r="T4">
        <v>0.35651542642611667</v>
      </c>
      <c r="U4">
        <v>0.16719384450406605</v>
      </c>
      <c r="V4">
        <v>1.2476820577587006E-2</v>
      </c>
      <c r="W4">
        <v>29.971121680240554</v>
      </c>
      <c r="X4">
        <v>1.2178380200865864</v>
      </c>
      <c r="Y4">
        <v>-1</v>
      </c>
      <c r="Z4">
        <v>-1</v>
      </c>
      <c r="AA4">
        <v>54.053632904490655</v>
      </c>
      <c r="AB4">
        <v>0.21790144527959124</v>
      </c>
      <c r="AC4">
        <v>0.21815320353948717</v>
      </c>
      <c r="AD4">
        <v>0.21269865490983741</v>
      </c>
      <c r="AE4">
        <v>26.878091103540683</v>
      </c>
      <c r="AF4">
        <v>-1</v>
      </c>
      <c r="AG4">
        <v>-1</v>
      </c>
      <c r="AH4">
        <v>-1</v>
      </c>
      <c r="AI4">
        <v>6.5745372300947194E-3</v>
      </c>
      <c r="AJ4">
        <v>1.2476820577587006E-2</v>
      </c>
      <c r="AK4">
        <v>-3.0607054245859799E-2</v>
      </c>
      <c r="AL4">
        <v>0.20243501123510713</v>
      </c>
      <c r="AM4">
        <v>-4.3994340078390579E-2</v>
      </c>
      <c r="AN4">
        <v>0.22743520029344433</v>
      </c>
      <c r="AO4">
        <v>-0.73324895871074558</v>
      </c>
      <c r="AP4">
        <v>6.1784102490333268</v>
      </c>
      <c r="AQ4">
        <v>35.528972159897286</v>
      </c>
      <c r="AR4">
        <v>0.82752601743594989</v>
      </c>
      <c r="AS4">
        <v>1.3175644302248875</v>
      </c>
      <c r="AT4">
        <v>-1</v>
      </c>
      <c r="AU4">
        <v>-1</v>
      </c>
      <c r="AV4">
        <v>1.3991158862863613</v>
      </c>
      <c r="AW4">
        <v>67.736535721580125</v>
      </c>
      <c r="AX4">
        <v>68.019672722312947</v>
      </c>
      <c r="AY4">
        <v>0.2661255005418301</v>
      </c>
      <c r="AZ4">
        <v>17.424443795241498</v>
      </c>
      <c r="BA4">
        <v>1395.8018513996647</v>
      </c>
    </row>
    <row r="5" spans="1:53" x14ac:dyDescent="0.25">
      <c r="A5">
        <v>111</v>
      </c>
      <c r="B5" t="s">
        <v>494</v>
      </c>
      <c r="C5">
        <v>3</v>
      </c>
      <c r="D5">
        <v>2.6246674879114122</v>
      </c>
      <c r="E5">
        <v>0.5509355862588059</v>
      </c>
      <c r="F5">
        <v>-1.1771825892764101</v>
      </c>
      <c r="G5">
        <v>-1.0151323993451071</v>
      </c>
      <c r="H5">
        <v>-1.3491478257026122E-2</v>
      </c>
      <c r="I5">
        <v>0</v>
      </c>
      <c r="J5">
        <v>-0.80948869542156754</v>
      </c>
      <c r="K5">
        <v>-1.3491478257026122E-2</v>
      </c>
      <c r="L5">
        <v>-0.99999999999999933</v>
      </c>
      <c r="M5">
        <v>-0.99999999999999933</v>
      </c>
      <c r="N5">
        <v>-0.26982956514052286</v>
      </c>
      <c r="O5">
        <v>0.80004639314473758</v>
      </c>
      <c r="P5">
        <v>-0.68606261016434655</v>
      </c>
      <c r="Q5">
        <v>-9.568221990122322E-2</v>
      </c>
      <c r="R5">
        <v>-0.15939756459267188</v>
      </c>
      <c r="S5">
        <v>0.33333333333333326</v>
      </c>
      <c r="T5">
        <v>0.35949028391969245</v>
      </c>
      <c r="U5">
        <v>0.44555705154197384</v>
      </c>
      <c r="V5">
        <v>0</v>
      </c>
      <c r="W5">
        <v>46.074885882081006</v>
      </c>
      <c r="X5">
        <v>2.5147002522643058</v>
      </c>
      <c r="Y5">
        <v>-0.99999999999999933</v>
      </c>
      <c r="Z5">
        <v>-0.99999999999999933</v>
      </c>
      <c r="AA5">
        <v>83.900103430621954</v>
      </c>
      <c r="AB5">
        <v>0.36719777388411745</v>
      </c>
      <c r="AC5">
        <v>0.32539915245984596</v>
      </c>
      <c r="AD5">
        <v>6.7095375918708511E-2</v>
      </c>
      <c r="AE5">
        <v>37.9846151131336</v>
      </c>
      <c r="AF5">
        <v>-0.99999999999999933</v>
      </c>
      <c r="AG5">
        <v>-0.99999999999999933</v>
      </c>
      <c r="AH5">
        <v>-0.99999999999999933</v>
      </c>
      <c r="AI5">
        <v>-6.446436436422226E-2</v>
      </c>
      <c r="AJ5">
        <v>0</v>
      </c>
      <c r="AK5">
        <v>-4.4694003249306037E-2</v>
      </c>
      <c r="AL5">
        <v>0.69214201729832525</v>
      </c>
      <c r="AM5">
        <v>0.20394264822245251</v>
      </c>
      <c r="AN5">
        <v>-2.0266033553984514E-2</v>
      </c>
      <c r="AO5">
        <v>4.8750961893147808</v>
      </c>
      <c r="AP5">
        <v>2.9540592476420131</v>
      </c>
      <c r="AQ5">
        <v>45.265397186659449</v>
      </c>
      <c r="AR5">
        <v>1.1383806687949991</v>
      </c>
      <c r="AS5">
        <v>2.5012087740072784</v>
      </c>
      <c r="AT5">
        <v>-0.99999999999999933</v>
      </c>
      <c r="AU5">
        <v>-0.99999999999999933</v>
      </c>
      <c r="AV5">
        <v>-1.1745299639377795</v>
      </c>
      <c r="AW5">
        <v>87.654209071408701</v>
      </c>
      <c r="AX5">
        <v>86.364921784124249</v>
      </c>
      <c r="AY5">
        <v>0.31444582270637944</v>
      </c>
      <c r="AZ5">
        <v>26.786599917909154</v>
      </c>
      <c r="BA5">
        <v>1576.5801333225249</v>
      </c>
    </row>
    <row r="6" spans="1:53" x14ac:dyDescent="0.25">
      <c r="A6">
        <v>144</v>
      </c>
      <c r="B6" t="s">
        <v>512</v>
      </c>
      <c r="C6">
        <v>3</v>
      </c>
      <c r="D6">
        <v>4.9380102496602047</v>
      </c>
      <c r="E6">
        <v>0.132097811421133</v>
      </c>
      <c r="F6">
        <v>1.2248019590520409</v>
      </c>
      <c r="G6">
        <v>1.2726069287272417</v>
      </c>
      <c r="H6">
        <v>0.43397503747513105</v>
      </c>
      <c r="I6">
        <v>0</v>
      </c>
      <c r="J6">
        <v>26.038502248507864</v>
      </c>
      <c r="K6">
        <v>0.43397503747513105</v>
      </c>
      <c r="L6">
        <v>-1.0000000000000004</v>
      </c>
      <c r="M6">
        <v>-1.0000000000000004</v>
      </c>
      <c r="N6">
        <v>8.6795007495026173</v>
      </c>
      <c r="O6">
        <v>32.249119426895291</v>
      </c>
      <c r="P6">
        <v>-0.54970360257778661</v>
      </c>
      <c r="Q6">
        <v>4.0373260160162783</v>
      </c>
      <c r="R6">
        <v>1.0472495544650129</v>
      </c>
      <c r="S6">
        <v>0.33333333333333326</v>
      </c>
      <c r="T6">
        <v>0.41454069426438572</v>
      </c>
      <c r="U6">
        <v>0.11873197059296875</v>
      </c>
      <c r="V6">
        <v>-2.4385550477314062E-2</v>
      </c>
      <c r="W6">
        <v>16.329816409529727</v>
      </c>
      <c r="X6">
        <v>0.72372093056163167</v>
      </c>
      <c r="Y6">
        <v>-1.0000000000000004</v>
      </c>
      <c r="Z6">
        <v>-1.0000000000000004</v>
      </c>
      <c r="AA6">
        <v>56.243940891473876</v>
      </c>
      <c r="AB6">
        <v>9.3317450791015374E-2</v>
      </c>
      <c r="AC6">
        <v>0.31629814058054573</v>
      </c>
      <c r="AD6">
        <v>0.36772190717802156</v>
      </c>
      <c r="AE6">
        <v>38.866874927479131</v>
      </c>
      <c r="AF6">
        <v>-1.0000000000000004</v>
      </c>
      <c r="AG6">
        <v>-1.0000000000000004</v>
      </c>
      <c r="AH6">
        <v>-1.0000000000000004</v>
      </c>
      <c r="AI6">
        <v>0</v>
      </c>
      <c r="AJ6">
        <v>-2.4385550477314062E-2</v>
      </c>
      <c r="AK6">
        <v>0.46730960085395945</v>
      </c>
      <c r="AL6">
        <v>-0.24872116573803535</v>
      </c>
      <c r="AM6">
        <v>0.34087893997339463</v>
      </c>
      <c r="AN6">
        <v>0.10304325658347964</v>
      </c>
      <c r="AO6">
        <v>10.858521503604662</v>
      </c>
      <c r="AP6">
        <v>1.3324755858968149</v>
      </c>
      <c r="AQ6">
        <v>42.368318658037552</v>
      </c>
      <c r="AR6">
        <v>0.84222044771337423</v>
      </c>
      <c r="AS6">
        <v>1.1576959680367631</v>
      </c>
      <c r="AT6">
        <v>-1.0000000000000004</v>
      </c>
      <c r="AU6">
        <v>-1.0000000000000004</v>
      </c>
      <c r="AV6">
        <v>2.319856483192253</v>
      </c>
      <c r="AW6">
        <v>89.825535904265962</v>
      </c>
      <c r="AX6">
        <v>87.386980856534564</v>
      </c>
      <c r="AY6">
        <v>0.22951816783023771</v>
      </c>
      <c r="AZ6">
        <v>21.441765596062712</v>
      </c>
      <c r="BA6">
        <v>1576.3478324610805</v>
      </c>
    </row>
    <row r="7" spans="1:53" x14ac:dyDescent="0.25">
      <c r="A7">
        <v>383</v>
      </c>
      <c r="B7" t="s">
        <v>625</v>
      </c>
      <c r="C7">
        <v>2</v>
      </c>
      <c r="D7">
        <v>3.6547512140374545</v>
      </c>
      <c r="E7">
        <v>-1.7142842421075929E-2</v>
      </c>
      <c r="F7">
        <v>3.4249727513622472E-2</v>
      </c>
      <c r="G7">
        <v>4.2072128273055731E-2</v>
      </c>
      <c r="H7">
        <v>6.0931394407642843E-2</v>
      </c>
      <c r="I7">
        <v>0</v>
      </c>
      <c r="J7">
        <v>3.6558836644585702</v>
      </c>
      <c r="K7">
        <v>6.0931394407642843E-2</v>
      </c>
      <c r="L7">
        <v>-1</v>
      </c>
      <c r="M7">
        <v>-1</v>
      </c>
      <c r="N7">
        <v>1.2186278881528567</v>
      </c>
      <c r="O7">
        <v>7.6423760637475722</v>
      </c>
      <c r="P7">
        <v>8.0958949068459962E-2</v>
      </c>
      <c r="Q7">
        <v>0.47748110240692188</v>
      </c>
      <c r="R7">
        <v>0.15832035401329142</v>
      </c>
      <c r="S7">
        <v>0.32624451117942094</v>
      </c>
      <c r="T7">
        <v>0.26648616469480091</v>
      </c>
      <c r="U7">
        <v>5.5712310594854514E-2</v>
      </c>
      <c r="V7">
        <v>-2.2642200276260416E-3</v>
      </c>
      <c r="W7">
        <v>22.935056516878561</v>
      </c>
      <c r="X7">
        <v>0.70138882053129892</v>
      </c>
      <c r="Y7">
        <v>-1</v>
      </c>
      <c r="Z7">
        <v>-1</v>
      </c>
      <c r="AA7">
        <v>39.567507993686327</v>
      </c>
      <c r="AB7">
        <v>9.2854120958000746E-2</v>
      </c>
      <c r="AC7">
        <v>9.3058424057054626E-2</v>
      </c>
      <c r="AD7">
        <v>8.8678134749091683E-2</v>
      </c>
      <c r="AE7">
        <v>15.357920722053688</v>
      </c>
      <c r="AF7">
        <v>-1</v>
      </c>
      <c r="AG7">
        <v>-1</v>
      </c>
      <c r="AH7">
        <v>-1</v>
      </c>
      <c r="AI7">
        <v>-1.5086033649219113E-3</v>
      </c>
      <c r="AJ7">
        <v>-2.2642200276260416E-3</v>
      </c>
      <c r="AK7">
        <v>0.120042726686343</v>
      </c>
      <c r="AL7">
        <v>5.1785230302904328E-2</v>
      </c>
      <c r="AM7">
        <v>0.13147098079040798</v>
      </c>
      <c r="AN7">
        <v>5.1969879424645773E-2</v>
      </c>
      <c r="AO7">
        <v>3.734785356792381</v>
      </c>
      <c r="AP7">
        <v>1.7103759335302</v>
      </c>
      <c r="AQ7">
        <v>28.038584192736042</v>
      </c>
      <c r="AR7">
        <v>0.66264791656406086</v>
      </c>
      <c r="AS7">
        <v>0.78436933899695394</v>
      </c>
      <c r="AT7">
        <v>-1</v>
      </c>
      <c r="AU7">
        <v>-1</v>
      </c>
      <c r="AV7">
        <v>0.26181382954879473</v>
      </c>
      <c r="AW7">
        <v>51.042336613815444</v>
      </c>
      <c r="AX7">
        <v>51.10676896278877</v>
      </c>
      <c r="AY7">
        <v>0.13753539811425394</v>
      </c>
      <c r="AZ7">
        <v>-5.1035803638389217</v>
      </c>
      <c r="BA7">
        <v>1480.3695156246781</v>
      </c>
    </row>
    <row r="8" spans="1:53" x14ac:dyDescent="0.25">
      <c r="A8">
        <v>1288</v>
      </c>
      <c r="B8" t="s">
        <v>878</v>
      </c>
      <c r="C8">
        <v>3</v>
      </c>
      <c r="D8">
        <v>4.5143727096029336</v>
      </c>
      <c r="E8">
        <v>1.2186534082740046E-2</v>
      </c>
      <c r="F8">
        <v>0.59220582053536774</v>
      </c>
      <c r="G8">
        <v>0.59220582053536774</v>
      </c>
      <c r="H8">
        <v>0.21119184692554455</v>
      </c>
      <c r="I8">
        <v>0</v>
      </c>
      <c r="J8">
        <v>12.67151081553267</v>
      </c>
      <c r="K8">
        <v>0.21119184692554455</v>
      </c>
      <c r="L8">
        <v>-1.0000000000000002</v>
      </c>
      <c r="M8">
        <v>-1.0000000000000002</v>
      </c>
      <c r="N8">
        <v>4.2238369385108916</v>
      </c>
      <c r="O8">
        <v>17.778089345670978</v>
      </c>
      <c r="P8">
        <v>0.47489108692582199</v>
      </c>
      <c r="Q8">
        <v>-0.99624669509782704</v>
      </c>
      <c r="R8">
        <v>-0.24754115783759595</v>
      </c>
      <c r="S8">
        <v>0.33636419406286</v>
      </c>
      <c r="T8">
        <v>0.45433180346491914</v>
      </c>
      <c r="U8">
        <v>0.28894070218734835</v>
      </c>
      <c r="V8">
        <v>-2.5454441805831379E-3</v>
      </c>
      <c r="W8">
        <v>34.635976344359982</v>
      </c>
      <c r="X8">
        <v>1.8381298772228631</v>
      </c>
      <c r="Y8">
        <v>-1.0000000000000002</v>
      </c>
      <c r="Z8">
        <v>-1.0000000000000002</v>
      </c>
      <c r="AA8">
        <v>48.78421993306393</v>
      </c>
      <c r="AB8">
        <v>0.14638893002251724</v>
      </c>
      <c r="AC8">
        <v>0.10206568345967346</v>
      </c>
      <c r="AD8">
        <v>3.9461081448640217E-2</v>
      </c>
      <c r="AE8">
        <v>14.395784746541549</v>
      </c>
      <c r="AF8">
        <v>-1.0000000000000002</v>
      </c>
      <c r="AG8">
        <v>-1.0000000000000002</v>
      </c>
      <c r="AH8">
        <v>-1.0000000000000002</v>
      </c>
      <c r="AI8">
        <v>3.104126477643885E-3</v>
      </c>
      <c r="AJ8">
        <v>-2.5454441805831379E-3</v>
      </c>
      <c r="AK8">
        <v>-6.0500191121925524E-3</v>
      </c>
      <c r="AL8">
        <v>0.10012733638409416</v>
      </c>
      <c r="AM8">
        <v>0.39057130995713529</v>
      </c>
      <c r="AN8">
        <v>0.39043104816889318</v>
      </c>
      <c r="AO8">
        <v>9.7340326533674162</v>
      </c>
      <c r="AP8">
        <v>10.261412886142798</v>
      </c>
      <c r="AQ8">
        <v>47.307487159892673</v>
      </c>
      <c r="AR8">
        <v>1.0770912555345451</v>
      </c>
      <c r="AS8">
        <v>2.0493217241484083</v>
      </c>
      <c r="AT8">
        <v>-1.0000000000000002</v>
      </c>
      <c r="AU8">
        <v>-1.0000000000000002</v>
      </c>
      <c r="AV8">
        <v>0.34466466269777157</v>
      </c>
      <c r="AW8">
        <v>76.823722164877694</v>
      </c>
      <c r="AX8">
        <v>76.631260276372259</v>
      </c>
      <c r="AY8">
        <v>0.17448470776738875</v>
      </c>
      <c r="AZ8">
        <v>3.9450936172353765</v>
      </c>
      <c r="BA8">
        <v>1465.926630086879</v>
      </c>
    </row>
    <row r="9" spans="1:53" x14ac:dyDescent="0.25">
      <c r="A9">
        <v>1405</v>
      </c>
      <c r="B9" t="s">
        <v>912</v>
      </c>
      <c r="C9">
        <v>3</v>
      </c>
      <c r="D9">
        <v>3.6652763585846992</v>
      </c>
      <c r="E9">
        <v>-4.0494275669129649E-3</v>
      </c>
      <c r="F9">
        <v>0.41040925544961748</v>
      </c>
      <c r="G9">
        <v>0.41040925544961748</v>
      </c>
      <c r="H9">
        <v>0.1217137399496008</v>
      </c>
      <c r="I9">
        <v>0</v>
      </c>
      <c r="J9">
        <v>7.3028243969760496</v>
      </c>
      <c r="K9">
        <v>0.1217137399496008</v>
      </c>
      <c r="L9">
        <v>-0.99999999999999933</v>
      </c>
      <c r="M9">
        <v>-0.99999999999999933</v>
      </c>
      <c r="N9">
        <v>2.4342747989920168</v>
      </c>
      <c r="O9">
        <v>11.378510011010363</v>
      </c>
      <c r="P9">
        <v>-0.29223514691474217</v>
      </c>
      <c r="Q9">
        <v>0.67288606239882454</v>
      </c>
      <c r="R9">
        <v>0.24020400073024442</v>
      </c>
      <c r="S9">
        <v>0.33333333333333337</v>
      </c>
      <c r="T9">
        <v>0.36293354061042415</v>
      </c>
      <c r="U9">
        <v>0.49029906044448462</v>
      </c>
      <c r="V9">
        <v>-1.7148678237223882E-3</v>
      </c>
      <c r="W9">
        <v>42.52549306459678</v>
      </c>
      <c r="X9">
        <v>2.5530433365099032</v>
      </c>
      <c r="Y9">
        <v>-0.99999999999999933</v>
      </c>
      <c r="Z9">
        <v>-0.99999999999999933</v>
      </c>
      <c r="AA9">
        <v>82.566243880290443</v>
      </c>
      <c r="AB9">
        <v>0.38613548570619516</v>
      </c>
      <c r="AC9">
        <v>0.17707615026197951</v>
      </c>
      <c r="AD9">
        <v>0.23279930033109422</v>
      </c>
      <c r="AE9">
        <v>39.800546814963447</v>
      </c>
      <c r="AF9">
        <v>-0.99999999999999933</v>
      </c>
      <c r="AG9">
        <v>-0.99999999999999933</v>
      </c>
      <c r="AH9">
        <v>-0.99999999999999933</v>
      </c>
      <c r="AI9">
        <v>1.0580128414823618E-2</v>
      </c>
      <c r="AJ9">
        <v>-1.7148678237223882E-3</v>
      </c>
      <c r="AK9">
        <v>-4.5047150928881619E-2</v>
      </c>
      <c r="AL9">
        <v>-0.17677131968900225</v>
      </c>
      <c r="AM9">
        <v>9.1060665483105901E-2</v>
      </c>
      <c r="AN9">
        <v>0.31847744367993203</v>
      </c>
      <c r="AO9">
        <v>2.0512808824332387</v>
      </c>
      <c r="AP9">
        <v>7.0780794935532922</v>
      </c>
      <c r="AQ9">
        <v>49.828317461572794</v>
      </c>
      <c r="AR9">
        <v>1.1848510665645187</v>
      </c>
      <c r="AS9">
        <v>2.674757076459501</v>
      </c>
      <c r="AT9">
        <v>-0.99999999999999933</v>
      </c>
      <c r="AU9">
        <v>-0.99999999999999933</v>
      </c>
      <c r="AV9">
        <v>0.65061325617986177</v>
      </c>
      <c r="AW9">
        <v>101.02283338485412</v>
      </c>
      <c r="AX9">
        <v>101.06294917077838</v>
      </c>
      <c r="AY9">
        <v>0.36953389245386242</v>
      </c>
      <c r="AZ9">
        <v>33.843116884030728</v>
      </c>
      <c r="BA9">
        <v>1542.027494194843</v>
      </c>
    </row>
    <row r="10" spans="1:53" x14ac:dyDescent="0.25">
      <c r="A10">
        <v>1511</v>
      </c>
      <c r="B10" t="s">
        <v>939</v>
      </c>
      <c r="C10">
        <v>3</v>
      </c>
      <c r="D10">
        <v>4.3782108392876022</v>
      </c>
      <c r="E10">
        <v>-1.4898354464101225E-3</v>
      </c>
      <c r="F10">
        <v>-0.82216136838889597</v>
      </c>
      <c r="G10">
        <v>-0.82216136838889597</v>
      </c>
      <c r="H10">
        <v>0.32071734473641611</v>
      </c>
      <c r="I10">
        <v>0</v>
      </c>
      <c r="J10">
        <v>19.243040684184965</v>
      </c>
      <c r="K10">
        <v>0.32071734473641611</v>
      </c>
      <c r="L10">
        <v>-0.999999999999999</v>
      </c>
      <c r="M10">
        <v>-0.999999999999999</v>
      </c>
      <c r="N10">
        <v>6.4143468947283218</v>
      </c>
      <c r="O10">
        <v>22.799090155083668</v>
      </c>
      <c r="P10">
        <v>0.49796323815165344</v>
      </c>
      <c r="Q10">
        <v>0.91110455169978688</v>
      </c>
      <c r="R10">
        <v>0.23366860315045387</v>
      </c>
      <c r="S10">
        <v>0.33333333333333298</v>
      </c>
      <c r="T10">
        <v>0.39656558270587478</v>
      </c>
      <c r="U10">
        <v>0.35935286974787717</v>
      </c>
      <c r="V10">
        <v>-1.2362095219808132E-2</v>
      </c>
      <c r="W10">
        <v>30.24689383323447</v>
      </c>
      <c r="X10">
        <v>1.8282769494895232</v>
      </c>
      <c r="Y10">
        <v>-0.999999999999999</v>
      </c>
      <c r="Z10">
        <v>-0.999999999999999</v>
      </c>
      <c r="AA10">
        <v>32.004421033112358</v>
      </c>
      <c r="AB10">
        <v>-0.15114804439002613</v>
      </c>
      <c r="AC10">
        <v>3.7350496710664233E-2</v>
      </c>
      <c r="AD10">
        <v>0.14427471961391128</v>
      </c>
      <c r="AE10">
        <v>1.52385859672748</v>
      </c>
      <c r="AF10">
        <v>-0.999999999999999</v>
      </c>
      <c r="AG10">
        <v>-0.999999999999999</v>
      </c>
      <c r="AH10">
        <v>-0.999999999999999</v>
      </c>
      <c r="AI10">
        <v>-3.5141016205793036E-3</v>
      </c>
      <c r="AJ10">
        <v>-1.2362095219808132E-2</v>
      </c>
      <c r="AK10">
        <v>-8.9189375273880336E-2</v>
      </c>
      <c r="AL10">
        <v>0.13385894959476877</v>
      </c>
      <c r="AM10">
        <v>0.28743227900051899</v>
      </c>
      <c r="AN10">
        <v>-3.8059286224749925E-2</v>
      </c>
      <c r="AO10">
        <v>6.7398600986435735</v>
      </c>
      <c r="AP10">
        <v>-0.28218740764490413</v>
      </c>
      <c r="AQ10">
        <v>49.48993451741935</v>
      </c>
      <c r="AR10">
        <v>1.0768896905672771</v>
      </c>
      <c r="AS10">
        <v>2.1489942942259392</v>
      </c>
      <c r="AT10">
        <v>-0.999999999999999</v>
      </c>
      <c r="AU10">
        <v>-0.999999999999999</v>
      </c>
      <c r="AV10">
        <v>-0.58849276523844229</v>
      </c>
      <c r="AW10">
        <v>54.521323780551135</v>
      </c>
      <c r="AX10">
        <v>53.214832226158741</v>
      </c>
      <c r="AY10">
        <v>-5.9593054261452859E-2</v>
      </c>
      <c r="AZ10">
        <v>-17.828786250496709</v>
      </c>
      <c r="BA10">
        <v>1481.1984003176481</v>
      </c>
    </row>
    <row r="11" spans="1:53" x14ac:dyDescent="0.25">
      <c r="A11">
        <v>1592</v>
      </c>
      <c r="B11" t="s">
        <v>976</v>
      </c>
      <c r="C11">
        <v>3</v>
      </c>
      <c r="D11">
        <v>3.3415897766870444</v>
      </c>
      <c r="E11">
        <v>-8.6031369776330635E-2</v>
      </c>
      <c r="F11">
        <v>-0.33812446120991518</v>
      </c>
      <c r="G11">
        <v>-0.35875377207565967</v>
      </c>
      <c r="H11">
        <v>0.32509833286854811</v>
      </c>
      <c r="I11">
        <v>0</v>
      </c>
      <c r="J11">
        <v>19.505899972112896</v>
      </c>
      <c r="K11">
        <v>0.32509833286854811</v>
      </c>
      <c r="L11">
        <v>-1.0000000000000013</v>
      </c>
      <c r="M11">
        <v>-1.0000000000000013</v>
      </c>
      <c r="N11">
        <v>6.5019666573709607</v>
      </c>
      <c r="O11">
        <v>22.488735976724289</v>
      </c>
      <c r="P11">
        <v>6.6932890526434669E-2</v>
      </c>
      <c r="Q11">
        <v>4.7067636612547004</v>
      </c>
      <c r="R11">
        <v>1.3572684314758154</v>
      </c>
      <c r="S11">
        <v>0.33333333333333354</v>
      </c>
      <c r="T11">
        <v>0.35978174955221021</v>
      </c>
      <c r="U11">
        <v>0.33431741883394178</v>
      </c>
      <c r="V11">
        <v>0.13273905327137459</v>
      </c>
      <c r="W11">
        <v>33.402928884892496</v>
      </c>
      <c r="X11">
        <v>2.5156468104273975</v>
      </c>
      <c r="Y11">
        <v>-1.0000000000000013</v>
      </c>
      <c r="Z11">
        <v>-1.0000000000000013</v>
      </c>
      <c r="AA11">
        <v>61.83472622641068</v>
      </c>
      <c r="AB11">
        <v>3.1791610097154602E-2</v>
      </c>
      <c r="AC11">
        <v>0.34684194105816041</v>
      </c>
      <c r="AD11">
        <v>0.16285702704553245</v>
      </c>
      <c r="AE11">
        <v>27.074528910042364</v>
      </c>
      <c r="AF11">
        <v>-1.0000000000000013</v>
      </c>
      <c r="AG11">
        <v>-1.0000000000000013</v>
      </c>
      <c r="AH11">
        <v>-1.0000000000000013</v>
      </c>
      <c r="AI11">
        <v>0</v>
      </c>
      <c r="AJ11">
        <v>0.13273905327137459</v>
      </c>
      <c r="AK11">
        <v>-4.1643784060456566E-2</v>
      </c>
      <c r="AL11">
        <v>0.12544394150977234</v>
      </c>
      <c r="AM11">
        <v>0.4997584528045047</v>
      </c>
      <c r="AN11">
        <v>-0.17436983177429788</v>
      </c>
      <c r="AO11">
        <v>12.285742399810335</v>
      </c>
      <c r="AP11">
        <v>-3.7320260868085842</v>
      </c>
      <c r="AQ11">
        <v>52.908828857005403</v>
      </c>
      <c r="AR11">
        <v>1.1601715549908602</v>
      </c>
      <c r="AS11">
        <v>2.8407451432959454</v>
      </c>
      <c r="AT11">
        <v>-1.0000000000000013</v>
      </c>
      <c r="AU11">
        <v>-1.0000000000000013</v>
      </c>
      <c r="AV11">
        <v>0.99851465940015582</v>
      </c>
      <c r="AW11">
        <v>80.591436116326378</v>
      </c>
      <c r="AX11">
        <v>93.865341443463876</v>
      </c>
      <c r="AY11">
        <v>0.20701352416421592</v>
      </c>
      <c r="AZ11">
        <v>0.55653230923920083</v>
      </c>
      <c r="BA11">
        <v>1537.6230842942375</v>
      </c>
    </row>
    <row r="12" spans="1:53" x14ac:dyDescent="0.25">
      <c r="A12">
        <v>1625</v>
      </c>
      <c r="B12" t="s">
        <v>985</v>
      </c>
      <c r="C12">
        <v>3</v>
      </c>
      <c r="D12">
        <v>5.7013151786350962</v>
      </c>
      <c r="E12">
        <v>6.8906549322446429</v>
      </c>
      <c r="F12">
        <v>1.1479496364425563</v>
      </c>
      <c r="G12">
        <v>3.2448315201244764</v>
      </c>
      <c r="H12">
        <v>0.19333701435855802</v>
      </c>
      <c r="I12">
        <v>0</v>
      </c>
      <c r="J12">
        <v>11.600220861513479</v>
      </c>
      <c r="K12">
        <v>0.19333701435855802</v>
      </c>
      <c r="L12">
        <v>-0.99999999999999911</v>
      </c>
      <c r="M12">
        <v>-0.99999999999999911</v>
      </c>
      <c r="N12">
        <v>3.8667402871711585</v>
      </c>
      <c r="O12">
        <v>20.546367560273058</v>
      </c>
      <c r="P12">
        <v>4.2442643751913005</v>
      </c>
      <c r="Q12">
        <v>1.5408857435284931</v>
      </c>
      <c r="R12">
        <v>1.0129947863203856</v>
      </c>
      <c r="S12">
        <v>0.33333333333333343</v>
      </c>
      <c r="T12">
        <v>0.28456330192702733</v>
      </c>
      <c r="U12">
        <v>0.26489001199719892</v>
      </c>
      <c r="V12">
        <v>0</v>
      </c>
      <c r="W12">
        <v>27.577985315960056</v>
      </c>
      <c r="X12">
        <v>1.4353496374842913</v>
      </c>
      <c r="Y12">
        <v>-0.99999999999999911</v>
      </c>
      <c r="Z12">
        <v>-0.99999999999999911</v>
      </c>
      <c r="AA12">
        <v>58.777108748422265</v>
      </c>
      <c r="AB12">
        <v>0.32338079710162787</v>
      </c>
      <c r="AC12">
        <v>0.12211782205457859</v>
      </c>
      <c r="AD12">
        <v>0.15822395376663059</v>
      </c>
      <c r="AE12">
        <v>30.186128646141835</v>
      </c>
      <c r="AF12">
        <v>-0.99999999999999911</v>
      </c>
      <c r="AG12">
        <v>-0.99999999999999911</v>
      </c>
      <c r="AH12">
        <v>-0.99999999999999911</v>
      </c>
      <c r="AI12">
        <v>5.4101571329221401E-2</v>
      </c>
      <c r="AJ12">
        <v>0</v>
      </c>
      <c r="AK12">
        <v>-8.5484876174386798E-2</v>
      </c>
      <c r="AL12">
        <v>0.24461099874309275</v>
      </c>
      <c r="AM12">
        <v>0.72374626874293269</v>
      </c>
      <c r="AN12">
        <v>0.41794768443795943</v>
      </c>
      <c r="AO12">
        <v>17.666232337701388</v>
      </c>
      <c r="AP12">
        <v>11.671747104664448</v>
      </c>
      <c r="AQ12">
        <v>39.178206177473506</v>
      </c>
      <c r="AR12">
        <v>0.88278664725755895</v>
      </c>
      <c r="AS12">
        <v>1.6286866518428496</v>
      </c>
      <c r="AT12">
        <v>-0.99999999999999911</v>
      </c>
      <c r="AU12">
        <v>-0.99999999999999911</v>
      </c>
      <c r="AV12">
        <v>4.2578263064448629</v>
      </c>
      <c r="AW12">
        <v>90.995223413359781</v>
      </c>
      <c r="AX12">
        <v>92.077254839944203</v>
      </c>
      <c r="AY12">
        <v>0.46107197793322569</v>
      </c>
      <c r="AZ12">
        <v>25.548650579380592</v>
      </c>
      <c r="BA12">
        <v>1519.9943309859407</v>
      </c>
    </row>
    <row r="13" spans="1:53" x14ac:dyDescent="0.25">
      <c r="A13">
        <v>1723</v>
      </c>
      <c r="B13" t="s">
        <v>1025</v>
      </c>
      <c r="C13">
        <v>3</v>
      </c>
      <c r="D13">
        <v>2.9196045110465918</v>
      </c>
      <c r="E13">
        <v>0</v>
      </c>
      <c r="F13">
        <v>-0.63623045151495716</v>
      </c>
      <c r="G13">
        <v>-0.63623045151495716</v>
      </c>
      <c r="H13">
        <v>-5.2190065890414007E-4</v>
      </c>
      <c r="I13">
        <v>0</v>
      </c>
      <c r="J13">
        <v>-3.1314039534246607E-2</v>
      </c>
      <c r="K13">
        <v>-5.2190065890414007E-4</v>
      </c>
      <c r="L13">
        <v>-1.0000000000000004</v>
      </c>
      <c r="M13">
        <v>-1.0000000000000004</v>
      </c>
      <c r="N13">
        <v>-1.043801317808235E-2</v>
      </c>
      <c r="O13">
        <v>2.2520600199973901</v>
      </c>
      <c r="P13">
        <v>-9.6991565838722815E-2</v>
      </c>
      <c r="Q13">
        <v>6.0845719652557317</v>
      </c>
      <c r="R13">
        <v>2.0276959714352598</v>
      </c>
      <c r="S13">
        <v>0.33333333333333381</v>
      </c>
      <c r="T13">
        <v>0.41967271683705587</v>
      </c>
      <c r="U13">
        <v>0.2689812321624539</v>
      </c>
      <c r="V13">
        <v>-1.7497256430149898E-2</v>
      </c>
      <c r="W13">
        <v>40.200477062463918</v>
      </c>
      <c r="X13">
        <v>1.8108087244019324</v>
      </c>
      <c r="Y13">
        <v>-1.0000000000000004</v>
      </c>
      <c r="Z13">
        <v>-1.0000000000000004</v>
      </c>
      <c r="AA13">
        <v>70.525584795162786</v>
      </c>
      <c r="AB13">
        <v>0.26962624017606873</v>
      </c>
      <c r="AC13">
        <v>0.30130091007562382</v>
      </c>
      <c r="AD13">
        <v>-4.9789150264212528E-3</v>
      </c>
      <c r="AE13">
        <v>28.297411761263565</v>
      </c>
      <c r="AF13">
        <v>-1.0000000000000004</v>
      </c>
      <c r="AG13">
        <v>-1.0000000000000004</v>
      </c>
      <c r="AH13">
        <v>-1.0000000000000004</v>
      </c>
      <c r="AI13">
        <v>4.1584376639997027E-2</v>
      </c>
      <c r="AJ13">
        <v>-1.7497256430149898E-2</v>
      </c>
      <c r="AK13">
        <v>-0.19740548142903333</v>
      </c>
      <c r="AL13">
        <v>-0.14549197821657586</v>
      </c>
      <c r="AM13">
        <v>-8.5958062789069423E-2</v>
      </c>
      <c r="AN13">
        <v>-6.7761696349876929E-2</v>
      </c>
      <c r="AO13">
        <v>-3.1359789768719031</v>
      </c>
      <c r="AP13">
        <v>-2.4215022998298021</v>
      </c>
      <c r="AQ13">
        <v>40.169163022929645</v>
      </c>
      <c r="AR13">
        <v>1.0044900259026934</v>
      </c>
      <c r="AS13">
        <v>1.8102868237430283</v>
      </c>
      <c r="AT13">
        <v>-1.0000000000000004</v>
      </c>
      <c r="AU13">
        <v>-1.0000000000000004</v>
      </c>
      <c r="AV13">
        <v>1.3914655199203032</v>
      </c>
      <c r="AW13">
        <v>70.356142515330319</v>
      </c>
      <c r="AX13">
        <v>69.43810440511524</v>
      </c>
      <c r="AY13">
        <v>-3.7884728361025716E-2</v>
      </c>
      <c r="AZ13">
        <v>-29.969537395756394</v>
      </c>
      <c r="BA13">
        <v>1424.218862848018</v>
      </c>
    </row>
    <row r="14" spans="1:53" x14ac:dyDescent="0.25">
      <c r="A14">
        <v>1736</v>
      </c>
      <c r="B14" t="s">
        <v>1033</v>
      </c>
      <c r="C14">
        <v>3</v>
      </c>
      <c r="D14">
        <v>3.9344307807572347</v>
      </c>
      <c r="E14">
        <v>0.58658838219311493</v>
      </c>
      <c r="F14">
        <v>0.44007275623781672</v>
      </c>
      <c r="G14">
        <v>0.61635704998679997</v>
      </c>
      <c r="H14">
        <v>0.17932399009107047</v>
      </c>
      <c r="I14">
        <v>0</v>
      </c>
      <c r="J14">
        <v>10.759439405464228</v>
      </c>
      <c r="K14">
        <v>0.17932399009107047</v>
      </c>
      <c r="L14">
        <v>-1.0000000000000002</v>
      </c>
      <c r="M14">
        <v>-1.0000000000000002</v>
      </c>
      <c r="N14">
        <v>3.5864798018214108</v>
      </c>
      <c r="O14">
        <v>15.310227236208263</v>
      </c>
      <c r="P14">
        <v>-0.52662853475512228</v>
      </c>
      <c r="Q14">
        <v>0.89586732858903684</v>
      </c>
      <c r="R14">
        <v>0.29009544810791604</v>
      </c>
      <c r="S14">
        <v>0.33333333333333326</v>
      </c>
      <c r="T14">
        <v>0.3703458297048845</v>
      </c>
      <c r="U14">
        <v>0.20586613703817572</v>
      </c>
      <c r="V14">
        <v>0</v>
      </c>
      <c r="W14">
        <v>29.208852399412923</v>
      </c>
      <c r="X14">
        <v>1.3848322174714021</v>
      </c>
      <c r="Y14">
        <v>-1.0000000000000002</v>
      </c>
      <c r="Z14">
        <v>-1.0000000000000002</v>
      </c>
      <c r="AA14">
        <v>52.597730005981845</v>
      </c>
      <c r="AB14">
        <v>8.3032509536031841E-3</v>
      </c>
      <c r="AC14">
        <v>0.19114175302037742</v>
      </c>
      <c r="AD14">
        <v>0.26253063919523884</v>
      </c>
      <c r="AE14">
        <v>23.098782158460967</v>
      </c>
      <c r="AF14">
        <v>-1.0000000000000002</v>
      </c>
      <c r="AG14">
        <v>-1.0000000000000002</v>
      </c>
      <c r="AH14">
        <v>-1.0000000000000002</v>
      </c>
      <c r="AI14">
        <v>5.9738780151421936E-2</v>
      </c>
      <c r="AJ14">
        <v>0</v>
      </c>
      <c r="AK14">
        <v>0.30725173500026171</v>
      </c>
      <c r="AL14">
        <v>3.616939870393282E-2</v>
      </c>
      <c r="AM14">
        <v>0.66671831040745944</v>
      </c>
      <c r="AN14">
        <v>-6.0377127768177066E-2</v>
      </c>
      <c r="AO14">
        <v>18.204216435187796</v>
      </c>
      <c r="AP14">
        <v>-1.3285812006847635</v>
      </c>
      <c r="AQ14">
        <v>39.968291804877147</v>
      </c>
      <c r="AR14">
        <v>0.90954530007639356</v>
      </c>
      <c r="AS14">
        <v>1.5641562075624726</v>
      </c>
      <c r="AT14">
        <v>-1.0000000000000002</v>
      </c>
      <c r="AU14">
        <v>-1.0000000000000002</v>
      </c>
      <c r="AV14">
        <v>0.90645249809471606</v>
      </c>
      <c r="AW14">
        <v>66.579376041505313</v>
      </c>
      <c r="AX14">
        <v>67.774151644533745</v>
      </c>
      <c r="AY14">
        <v>-2.1512573357413842E-2</v>
      </c>
      <c r="AZ14">
        <v>-19.558228651063018</v>
      </c>
      <c r="BA14">
        <v>1552.3205903492164</v>
      </c>
    </row>
    <row r="15" spans="1:53" x14ac:dyDescent="0.25">
      <c r="A15">
        <v>1739</v>
      </c>
      <c r="B15" t="s">
        <v>1035</v>
      </c>
      <c r="C15">
        <v>2</v>
      </c>
      <c r="D15">
        <v>3.1568054807811965</v>
      </c>
      <c r="E15">
        <v>-0.12775057199769993</v>
      </c>
      <c r="F15">
        <v>-0.24117560144810715</v>
      </c>
      <c r="G15">
        <v>-0.23460393293696069</v>
      </c>
      <c r="H15">
        <v>3.692771455704208E-3</v>
      </c>
      <c r="I15">
        <v>0</v>
      </c>
      <c r="J15">
        <v>0.22156628734225237</v>
      </c>
      <c r="K15">
        <v>3.692771455704208E-3</v>
      </c>
      <c r="L15">
        <v>-1</v>
      </c>
      <c r="M15">
        <v>-1</v>
      </c>
      <c r="N15">
        <v>7.3855429114084048E-2</v>
      </c>
      <c r="O15">
        <v>4.0750182411100626</v>
      </c>
      <c r="P15">
        <v>-0.47921007898551188</v>
      </c>
      <c r="Q15">
        <v>-0.83177934606995318</v>
      </c>
      <c r="R15">
        <v>-0.27170414946215099</v>
      </c>
      <c r="S15">
        <v>0.31554497691088507</v>
      </c>
      <c r="T15">
        <v>0.22131251619525061</v>
      </c>
      <c r="U15">
        <v>-2.2536489153344996E-4</v>
      </c>
      <c r="V15">
        <v>-9.6607772581499534E-3</v>
      </c>
      <c r="W15">
        <v>19.40459621544651</v>
      </c>
      <c r="X15">
        <v>0.44225202256209339</v>
      </c>
      <c r="Y15">
        <v>-1</v>
      </c>
      <c r="Z15">
        <v>-1</v>
      </c>
      <c r="AA15">
        <v>32.298858864981632</v>
      </c>
      <c r="AB15">
        <v>3.0109589168200335E-2</v>
      </c>
      <c r="AC15">
        <v>3.029008086733663E-2</v>
      </c>
      <c r="AD15">
        <v>2.6448818671914856E-2</v>
      </c>
      <c r="AE15">
        <v>9.5774875888648818</v>
      </c>
      <c r="AF15">
        <v>-1</v>
      </c>
      <c r="AG15">
        <v>-1</v>
      </c>
      <c r="AH15">
        <v>-1</v>
      </c>
      <c r="AI15">
        <v>-5.5644508192914692E-3</v>
      </c>
      <c r="AJ15">
        <v>-9.6607772581499534E-3</v>
      </c>
      <c r="AK15">
        <v>0.19563370810164882</v>
      </c>
      <c r="AL15">
        <v>-2.3805751112401505E-2</v>
      </c>
      <c r="AM15">
        <v>0.21951356357247703</v>
      </c>
      <c r="AN15">
        <v>-3.6072703357423255E-2</v>
      </c>
      <c r="AO15">
        <v>5.9766943513905257</v>
      </c>
      <c r="AP15">
        <v>-0.53153306106794451</v>
      </c>
      <c r="AQ15">
        <v>24.280160024340297</v>
      </c>
      <c r="AR15">
        <v>0.57991764386351996</v>
      </c>
      <c r="AS15">
        <v>0.51683001711847454</v>
      </c>
      <c r="AT15">
        <v>-1</v>
      </c>
      <c r="AU15">
        <v>-1</v>
      </c>
      <c r="AV15">
        <v>-0.30884600216465219</v>
      </c>
      <c r="AW15">
        <v>42.665750290956041</v>
      </c>
      <c r="AX15">
        <v>42.620444018576634</v>
      </c>
      <c r="AY15">
        <v>7.3013219703854507E-2</v>
      </c>
      <c r="AZ15">
        <v>-16.407383429433654</v>
      </c>
      <c r="BA15">
        <v>1445.7107537236775</v>
      </c>
    </row>
    <row r="16" spans="1:53" x14ac:dyDescent="0.25">
      <c r="A16">
        <v>1756</v>
      </c>
      <c r="B16" t="s">
        <v>1046</v>
      </c>
      <c r="C16">
        <v>3</v>
      </c>
      <c r="D16">
        <v>4.703187791483078</v>
      </c>
      <c r="E16">
        <v>-0.75718004573818631</v>
      </c>
      <c r="F16">
        <v>-7.848951849657855E-2</v>
      </c>
      <c r="G16">
        <v>-0.31323180085842278</v>
      </c>
      <c r="H16">
        <v>0.15810351733545588</v>
      </c>
      <c r="I16">
        <v>0</v>
      </c>
      <c r="J16">
        <v>9.4862110401273441</v>
      </c>
      <c r="K16">
        <v>0.15810351733545588</v>
      </c>
      <c r="L16">
        <v>-1.0000000000000009</v>
      </c>
      <c r="M16">
        <v>-1.0000000000000009</v>
      </c>
      <c r="N16">
        <v>3.1620703467091174</v>
      </c>
      <c r="O16">
        <v>13.876167030752001</v>
      </c>
      <c r="P16">
        <v>-0.11434580179102805</v>
      </c>
      <c r="Q16">
        <v>-1.322891609809516</v>
      </c>
      <c r="R16">
        <v>-0.53252973091828582</v>
      </c>
      <c r="S16">
        <v>0.33333333333333365</v>
      </c>
      <c r="T16">
        <v>0.36486319192369937</v>
      </c>
      <c r="U16">
        <v>-9.2527496381689278E-2</v>
      </c>
      <c r="V16">
        <v>0</v>
      </c>
      <c r="W16">
        <v>17.902620461595514</v>
      </c>
      <c r="X16">
        <v>0.20151288098518588</v>
      </c>
      <c r="Y16">
        <v>-1.0000000000000009</v>
      </c>
      <c r="Z16">
        <v>-1.0000000000000009</v>
      </c>
      <c r="AA16">
        <v>58.126403528045699</v>
      </c>
      <c r="AB16">
        <v>0.40009375334118069</v>
      </c>
      <c r="AC16">
        <v>7.3779479125755509E-4</v>
      </c>
      <c r="AD16">
        <v>0.41429470781493172</v>
      </c>
      <c r="AE16">
        <v>40.75631279736848</v>
      </c>
      <c r="AF16">
        <v>-1.0000000000000009</v>
      </c>
      <c r="AG16">
        <v>-1.0000000000000009</v>
      </c>
      <c r="AH16">
        <v>-1.0000000000000009</v>
      </c>
      <c r="AI16">
        <v>-3.0083113179594584E-2</v>
      </c>
      <c r="AJ16">
        <v>0</v>
      </c>
      <c r="AK16">
        <v>2.0658661444876929E-2</v>
      </c>
      <c r="AL16">
        <v>-0.23399618191058533</v>
      </c>
      <c r="AM16">
        <v>2.9492003043291255E-2</v>
      </c>
      <c r="AN16">
        <v>0.24992823700496022</v>
      </c>
      <c r="AO16">
        <v>0.84059338330666633</v>
      </c>
      <c r="AP16">
        <v>5.078225015571082</v>
      </c>
      <c r="AQ16">
        <v>27.388831501722862</v>
      </c>
      <c r="AR16">
        <v>0.60566902887534335</v>
      </c>
      <c r="AS16">
        <v>0.35961639832064152</v>
      </c>
      <c r="AT16">
        <v>-1.0000000000000009</v>
      </c>
      <c r="AU16">
        <v>-1.0000000000000009</v>
      </c>
      <c r="AV16">
        <v>-0.84576153177670876</v>
      </c>
      <c r="AW16">
        <v>77.080795574368807</v>
      </c>
      <c r="AX16">
        <v>76.479133310776916</v>
      </c>
      <c r="AY16">
        <v>8.3199770881793381E-3</v>
      </c>
      <c r="AZ16">
        <v>13.835946785554047</v>
      </c>
      <c r="BA16">
        <v>1546.1503076781567</v>
      </c>
    </row>
    <row r="17" spans="1:100" x14ac:dyDescent="0.25">
      <c r="A17">
        <v>1781</v>
      </c>
      <c r="B17" t="s">
        <v>1060</v>
      </c>
      <c r="C17">
        <v>3</v>
      </c>
      <c r="D17">
        <v>4.8336797591375253</v>
      </c>
      <c r="E17">
        <v>6.8988214547743096</v>
      </c>
      <c r="F17">
        <v>0.39444649425237499</v>
      </c>
      <c r="G17">
        <v>2.5674531328775938</v>
      </c>
      <c r="H17">
        <v>6.8080554015027255E-3</v>
      </c>
      <c r="I17">
        <v>0</v>
      </c>
      <c r="J17">
        <v>0.40848332409016308</v>
      </c>
      <c r="K17">
        <v>6.8080554015027255E-3</v>
      </c>
      <c r="L17">
        <v>-1.0000000000000004</v>
      </c>
      <c r="M17">
        <v>-1.0000000000000004</v>
      </c>
      <c r="N17">
        <v>0.13616110803005266</v>
      </c>
      <c r="O17">
        <v>7.8096162161052911</v>
      </c>
      <c r="P17">
        <v>1.8946445716275919</v>
      </c>
      <c r="Q17">
        <v>6.2159670179893753</v>
      </c>
      <c r="R17">
        <v>2.3222781462884838</v>
      </c>
      <c r="S17">
        <v>0.33333333333333354</v>
      </c>
      <c r="T17">
        <v>0.36305993546799453</v>
      </c>
      <c r="U17">
        <v>0.10762761678388166</v>
      </c>
      <c r="V17">
        <v>-4.8822174438579863E-2</v>
      </c>
      <c r="W17">
        <v>29.935626229805088</v>
      </c>
      <c r="X17">
        <v>0.85688923603853451</v>
      </c>
      <c r="Y17">
        <v>-1.0000000000000004</v>
      </c>
      <c r="Z17">
        <v>-1.0000000000000004</v>
      </c>
      <c r="AA17">
        <v>79.779849559310449</v>
      </c>
      <c r="AB17">
        <v>0.31040719681032242</v>
      </c>
      <c r="AC17">
        <v>0.42303253676458435</v>
      </c>
      <c r="AD17">
        <v>0.21699917008942962</v>
      </c>
      <c r="AE17">
        <v>47.521945183216822</v>
      </c>
      <c r="AF17">
        <v>-1.0000000000000004</v>
      </c>
      <c r="AG17">
        <v>-1.0000000000000004</v>
      </c>
      <c r="AH17">
        <v>-1.0000000000000004</v>
      </c>
      <c r="AI17">
        <v>0</v>
      </c>
      <c r="AJ17">
        <v>-4.8822174438579863E-2</v>
      </c>
      <c r="AK17">
        <v>0.11235025363178155</v>
      </c>
      <c r="AL17">
        <v>0.16502088715039287</v>
      </c>
      <c r="AM17">
        <v>-4.9745838795195639E-2</v>
      </c>
      <c r="AN17">
        <v>-1.6491316522100639E-2</v>
      </c>
      <c r="AO17">
        <v>-0.6818947017209831</v>
      </c>
      <c r="AP17">
        <v>0.41282152269944772</v>
      </c>
      <c r="AQ17">
        <v>30.344109553895251</v>
      </c>
      <c r="AR17">
        <v>0.75519871114663006</v>
      </c>
      <c r="AS17">
        <v>0.86369729144003704</v>
      </c>
      <c r="AT17">
        <v>-1.0000000000000004</v>
      </c>
      <c r="AU17">
        <v>-1.0000000000000004</v>
      </c>
      <c r="AV17">
        <v>4.8897312791660754</v>
      </c>
      <c r="AW17">
        <v>88.00228729811505</v>
      </c>
      <c r="AX17">
        <v>83.12006985425711</v>
      </c>
      <c r="AY17">
        <v>0.21814207320000922</v>
      </c>
      <c r="AZ17">
        <v>-11.548851526562681</v>
      </c>
      <c r="BA17">
        <v>1440.1588818490318</v>
      </c>
    </row>
    <row r="18" spans="1:100" x14ac:dyDescent="0.25">
      <c r="A18">
        <v>1939</v>
      </c>
      <c r="B18" t="s">
        <v>1105</v>
      </c>
      <c r="C18">
        <v>3</v>
      </c>
      <c r="D18">
        <v>4.6473022238559958</v>
      </c>
      <c r="E18">
        <v>-7.7924575112390702E-3</v>
      </c>
      <c r="F18">
        <v>-8.7694945095574406E-3</v>
      </c>
      <c r="G18">
        <v>-8.7694945095574406E-3</v>
      </c>
      <c r="H18">
        <v>0.54068914003507673</v>
      </c>
      <c r="I18">
        <v>0</v>
      </c>
      <c r="J18">
        <v>32.441348402104602</v>
      </c>
      <c r="K18">
        <v>0.54068914003507673</v>
      </c>
      <c r="L18">
        <v>-1.0000000000000002</v>
      </c>
      <c r="M18">
        <v>-1.0000000000000002</v>
      </c>
      <c r="N18">
        <v>10.813782800701535</v>
      </c>
      <c r="O18">
        <v>37.079881131451053</v>
      </c>
      <c r="P18">
        <v>2.1150228083323488</v>
      </c>
      <c r="Q18">
        <v>-2.4296837360704338</v>
      </c>
      <c r="R18">
        <v>-0.5950856000685969</v>
      </c>
      <c r="S18">
        <v>0.3243720994125045</v>
      </c>
      <c r="T18">
        <v>0.47601799634646025</v>
      </c>
      <c r="U18">
        <v>0.15441872515976837</v>
      </c>
      <c r="V18">
        <v>1.2060038687685636E-2</v>
      </c>
      <c r="W18">
        <v>17.047188782853677</v>
      </c>
      <c r="X18">
        <v>1.0869041402837405</v>
      </c>
      <c r="Y18">
        <v>-1.0000000000000002</v>
      </c>
      <c r="Z18">
        <v>-1.0000000000000002</v>
      </c>
      <c r="AA18">
        <v>56.126823007639111</v>
      </c>
      <c r="AB18">
        <v>0.29098030193539204</v>
      </c>
      <c r="AC18">
        <v>0.36092690905306274</v>
      </c>
      <c r="AD18">
        <v>0.14158718550862609</v>
      </c>
      <c r="AE18">
        <v>39.674719824854009</v>
      </c>
      <c r="AF18">
        <v>-1.0000000000000002</v>
      </c>
      <c r="AG18">
        <v>-1.0000000000000002</v>
      </c>
      <c r="AH18">
        <v>-1.0000000000000002</v>
      </c>
      <c r="AI18">
        <v>6.3177436213934669E-3</v>
      </c>
      <c r="AJ18">
        <v>1.2060038687685636E-2</v>
      </c>
      <c r="AK18">
        <v>-5.8300340909059493E-2</v>
      </c>
      <c r="AL18">
        <v>9.1257459358575002E-3</v>
      </c>
      <c r="AM18">
        <v>-3.8628809297321022E-2</v>
      </c>
      <c r="AN18">
        <v>0.19235187253533587</v>
      </c>
      <c r="AO18">
        <v>-1.257221936978324</v>
      </c>
      <c r="AP18">
        <v>4.8544255430626846</v>
      </c>
      <c r="AQ18">
        <v>49.488537184958297</v>
      </c>
      <c r="AR18">
        <v>0.96686885960641888</v>
      </c>
      <c r="AS18">
        <v>1.6275932803188173</v>
      </c>
      <c r="AT18">
        <v>-1.0000000000000002</v>
      </c>
      <c r="AU18">
        <v>-1.0000000000000002</v>
      </c>
      <c r="AV18">
        <v>-0.60385509457815401</v>
      </c>
      <c r="AW18">
        <v>98.061129682152796</v>
      </c>
      <c r="AX18">
        <v>99.393488423349226</v>
      </c>
      <c r="AY18">
        <v>0.53832129249315308</v>
      </c>
      <c r="AZ18">
        <v>48.131118911483014</v>
      </c>
      <c r="BA18">
        <v>1496.8867938945598</v>
      </c>
    </row>
    <row r="19" spans="1:100" x14ac:dyDescent="0.25">
      <c r="A19">
        <v>1986</v>
      </c>
      <c r="B19" t="s">
        <v>1118</v>
      </c>
      <c r="C19">
        <v>3</v>
      </c>
      <c r="D19">
        <v>6.0981513867627939</v>
      </c>
      <c r="E19">
        <v>0</v>
      </c>
      <c r="F19">
        <v>26.991304641029952</v>
      </c>
      <c r="G19">
        <v>26.991304641029952</v>
      </c>
      <c r="H19">
        <v>-3.2787821766620116E-2</v>
      </c>
      <c r="I19">
        <v>0</v>
      </c>
      <c r="J19">
        <v>-1.9672693059972015</v>
      </c>
      <c r="K19">
        <v>-3.2787821766620116E-2</v>
      </c>
      <c r="L19">
        <v>-0.99999999999999967</v>
      </c>
      <c r="M19">
        <v>-0.99999999999999967</v>
      </c>
      <c r="N19">
        <v>-0.65575643533240313</v>
      </c>
      <c r="O19">
        <v>31.122186721795547</v>
      </c>
      <c r="P19">
        <v>-0.13301792003599844</v>
      </c>
      <c r="Q19">
        <v>51.351098582334245</v>
      </c>
      <c r="R19">
        <v>16.702911540933968</v>
      </c>
      <c r="S19">
        <v>0.3333333333333332</v>
      </c>
      <c r="T19">
        <v>0.22949206229282698</v>
      </c>
      <c r="U19">
        <v>0.10155913906529621</v>
      </c>
      <c r="V19">
        <v>-1.3604083451392364E-2</v>
      </c>
      <c r="W19">
        <v>27.342730920267343</v>
      </c>
      <c r="X19">
        <v>0.81638400190510441</v>
      </c>
      <c r="Y19">
        <v>-0.99999999999999967</v>
      </c>
      <c r="Z19">
        <v>-0.99999999999999967</v>
      </c>
      <c r="AA19">
        <v>90.612976595728412</v>
      </c>
      <c r="AB19">
        <v>0.52285173847777056</v>
      </c>
      <c r="AC19">
        <v>8.269246495422429E-2</v>
      </c>
      <c r="AD19">
        <v>0.32580247925854611</v>
      </c>
      <c r="AE19">
        <v>46.567334134527066</v>
      </c>
      <c r="AF19">
        <v>-0.99999999999999967</v>
      </c>
      <c r="AG19">
        <v>-0.99999999999999967</v>
      </c>
      <c r="AH19">
        <v>-0.99999999999999967</v>
      </c>
      <c r="AI19">
        <v>0.77979494134483984</v>
      </c>
      <c r="AJ19">
        <v>-1.3604083451392364E-2</v>
      </c>
      <c r="AK19">
        <v>-8.5898933533283345E-2</v>
      </c>
      <c r="AL19">
        <v>-0.10062930161200558</v>
      </c>
      <c r="AM19">
        <v>0.19136581351651594</v>
      </c>
      <c r="AN19">
        <v>0.52114565004519986</v>
      </c>
      <c r="AO19">
        <v>4.3546506702464809</v>
      </c>
      <c r="AP19">
        <v>12.52549474306997</v>
      </c>
      <c r="AQ19">
        <v>25.375461614270144</v>
      </c>
      <c r="AR19">
        <v>0.65078045124006367</v>
      </c>
      <c r="AS19">
        <v>0.78359618013848387</v>
      </c>
      <c r="AT19">
        <v>-0.99999999999999967</v>
      </c>
      <c r="AU19">
        <v>-0.99999999999999967</v>
      </c>
      <c r="AV19">
        <v>43.69421618196391</v>
      </c>
      <c r="AW19">
        <v>134.26065806059393</v>
      </c>
      <c r="AX19">
        <v>148.49614854235153</v>
      </c>
      <c r="AY19">
        <v>0.44940070235314794</v>
      </c>
      <c r="AZ19">
        <v>80.968590124554112</v>
      </c>
      <c r="BA19">
        <v>1710.9403291560316</v>
      </c>
    </row>
    <row r="20" spans="1:100" x14ac:dyDescent="0.25">
      <c r="A20">
        <v>2022</v>
      </c>
      <c r="B20" t="s">
        <v>664</v>
      </c>
      <c r="C20">
        <v>3</v>
      </c>
      <c r="D20">
        <v>5.1016315394044041</v>
      </c>
      <c r="E20">
        <v>0.14895769328758801</v>
      </c>
      <c r="F20">
        <v>-1.3571460397441275</v>
      </c>
      <c r="G20">
        <v>-1.3108622572342712</v>
      </c>
      <c r="H20">
        <v>0.21894800043694632</v>
      </c>
      <c r="I20">
        <v>0</v>
      </c>
      <c r="J20">
        <v>13.136880026216771</v>
      </c>
      <c r="K20">
        <v>0.21894800043694632</v>
      </c>
      <c r="L20">
        <v>-0.99999999999999811</v>
      </c>
      <c r="M20">
        <v>-0.99999999999999811</v>
      </c>
      <c r="N20">
        <v>4.3789600087389235</v>
      </c>
      <c r="O20">
        <v>16.927649308386911</v>
      </c>
      <c r="P20">
        <v>-1.2566408640695609E-2</v>
      </c>
      <c r="Q20">
        <v>-3.0468890090268572</v>
      </c>
      <c r="R20">
        <v>-0.91725649040734791</v>
      </c>
      <c r="S20">
        <v>0.33333333333333304</v>
      </c>
      <c r="T20">
        <v>0.3823358975481651</v>
      </c>
      <c r="U20">
        <v>0.19466898993040499</v>
      </c>
      <c r="V20">
        <v>0</v>
      </c>
      <c r="W20">
        <v>27.655608814998256</v>
      </c>
      <c r="X20">
        <v>1.324399754381004</v>
      </c>
      <c r="Y20">
        <v>-0.99999999999999811</v>
      </c>
      <c r="Z20">
        <v>-0.99999999999999811</v>
      </c>
      <c r="AA20">
        <v>49.478172715802515</v>
      </c>
      <c r="AB20">
        <v>0.21773351590655629</v>
      </c>
      <c r="AC20">
        <v>0.27541094101247576</v>
      </c>
      <c r="AD20">
        <v>-3.8348049094800121E-2</v>
      </c>
      <c r="AE20">
        <v>22.739820391211598</v>
      </c>
      <c r="AF20">
        <v>-0.99999999999999811</v>
      </c>
      <c r="AG20">
        <v>-0.99999999999999811</v>
      </c>
      <c r="AH20">
        <v>-0.99999999999999811</v>
      </c>
      <c r="AI20">
        <v>-4.1719156178149377E-2</v>
      </c>
      <c r="AJ20">
        <v>0</v>
      </c>
      <c r="AK20">
        <v>3.1251337916285427E-2</v>
      </c>
      <c r="AL20">
        <v>-7.2606881062542247E-2</v>
      </c>
      <c r="AM20">
        <v>0.11476548677847516</v>
      </c>
      <c r="AN20">
        <v>8.0300489164717159E-2</v>
      </c>
      <c r="AO20">
        <v>3.0253938590433074</v>
      </c>
      <c r="AP20">
        <v>1.6444778238052169</v>
      </c>
      <c r="AQ20">
        <v>40.792488841215039</v>
      </c>
      <c r="AR20">
        <v>0.91033822081190274</v>
      </c>
      <c r="AS20">
        <v>1.5433477548179502</v>
      </c>
      <c r="AT20">
        <v>-0.99999999999999811</v>
      </c>
      <c r="AU20">
        <v>-0.99999999999999811</v>
      </c>
      <c r="AV20">
        <v>-2.2281187476416187</v>
      </c>
      <c r="AW20">
        <v>68.050299847994623</v>
      </c>
      <c r="AX20">
        <v>67.215916724431636</v>
      </c>
      <c r="AY20">
        <v>8.0729486181625246E-2</v>
      </c>
      <c r="AZ20">
        <v>1.9399846152493398</v>
      </c>
      <c r="BA20">
        <v>1503.0885842439895</v>
      </c>
    </row>
    <row r="21" spans="1:100" x14ac:dyDescent="0.25">
      <c r="A21">
        <v>2039</v>
      </c>
      <c r="B21" t="s">
        <v>1132</v>
      </c>
      <c r="C21">
        <v>3</v>
      </c>
      <c r="D21">
        <v>3.1635031742323498</v>
      </c>
      <c r="E21">
        <v>0.21852603815328878</v>
      </c>
      <c r="F21">
        <v>-0.14829505854249528</v>
      </c>
      <c r="G21">
        <v>-8.5609454227742174E-2</v>
      </c>
      <c r="H21">
        <v>-9.4696559671410593E-2</v>
      </c>
      <c r="I21">
        <v>0</v>
      </c>
      <c r="J21">
        <v>-5.6817935802846362</v>
      </c>
      <c r="K21">
        <v>-9.4696559671410593E-2</v>
      </c>
      <c r="L21">
        <v>-0.99999999999999889</v>
      </c>
      <c r="M21">
        <v>-0.99999999999999889</v>
      </c>
      <c r="N21">
        <v>-1.8939311934282117</v>
      </c>
      <c r="O21">
        <v>-2.6038998602800296</v>
      </c>
      <c r="P21">
        <v>5.2701053595392278</v>
      </c>
      <c r="Q21">
        <v>-0.62363938455135282</v>
      </c>
      <c r="R21">
        <v>0.45639160772528986</v>
      </c>
      <c r="S21">
        <v>0.33333333333333293</v>
      </c>
      <c r="T21">
        <v>0.27798688990209031</v>
      </c>
      <c r="U21">
        <v>0.13023784889044715</v>
      </c>
      <c r="V21">
        <v>0</v>
      </c>
      <c r="W21">
        <v>33.450185271891243</v>
      </c>
      <c r="X21">
        <v>1.1716217350373803</v>
      </c>
      <c r="Y21">
        <v>-0.99999999999999889</v>
      </c>
      <c r="Z21">
        <v>-0.99999999999999889</v>
      </c>
      <c r="AA21">
        <v>32.347649912198975</v>
      </c>
      <c r="AB21">
        <v>-7.7749305269350144E-2</v>
      </c>
      <c r="AC21">
        <v>-0.12053931889268948</v>
      </c>
      <c r="AD21">
        <v>0.16711008481368894</v>
      </c>
      <c r="AE21">
        <v>-1.5589269674175286</v>
      </c>
      <c r="AF21">
        <v>-0.99999999999999889</v>
      </c>
      <c r="AG21">
        <v>-0.99999999999999889</v>
      </c>
      <c r="AH21">
        <v>-0.99999999999999889</v>
      </c>
      <c r="AI21">
        <v>4.9035740478517251E-3</v>
      </c>
      <c r="AJ21">
        <v>0</v>
      </c>
      <c r="AK21">
        <v>-0.106013986225624</v>
      </c>
      <c r="AL21">
        <v>-8.9889568403413514E-2</v>
      </c>
      <c r="AM21">
        <v>6.1187985682791796E-2</v>
      </c>
      <c r="AN21">
        <v>-8.35622538345316E-3</v>
      </c>
      <c r="AO21">
        <v>0.99962971094167508</v>
      </c>
      <c r="AP21">
        <v>-0.65835347660339694</v>
      </c>
      <c r="AQ21">
        <v>27.768391691606599</v>
      </c>
      <c r="AR21">
        <v>0.74155807212587044</v>
      </c>
      <c r="AS21">
        <v>1.0769251753659697</v>
      </c>
      <c r="AT21">
        <v>-0.99999999999999889</v>
      </c>
      <c r="AU21">
        <v>-0.99999999999999889</v>
      </c>
      <c r="AV21">
        <v>0.37078215349754734</v>
      </c>
      <c r="AW21">
        <v>29.085396575315542</v>
      </c>
      <c r="AX21">
        <v>29.183468056272595</v>
      </c>
      <c r="AY21">
        <v>5.570478854875769E-2</v>
      </c>
      <c r="AZ21">
        <v>-12.797366733509008</v>
      </c>
      <c r="BA21">
        <v>1454.1734945541082</v>
      </c>
    </row>
    <row r="22" spans="1:100" x14ac:dyDescent="0.25">
      <c r="A22">
        <v>2136</v>
      </c>
      <c r="B22" t="s">
        <v>1165</v>
      </c>
      <c r="C22">
        <v>2</v>
      </c>
      <c r="D22">
        <v>3.2174616257876267</v>
      </c>
      <c r="E22">
        <v>-0.11427713897888733</v>
      </c>
      <c r="F22">
        <v>-0.20762528145099043</v>
      </c>
      <c r="G22">
        <v>-0.20090125779037782</v>
      </c>
      <c r="H22">
        <v>1.0665166200483425E-2</v>
      </c>
      <c r="I22">
        <v>0</v>
      </c>
      <c r="J22">
        <v>0.63990997202900513</v>
      </c>
      <c r="K22">
        <v>1.0665166200483425E-2</v>
      </c>
      <c r="L22">
        <v>-1</v>
      </c>
      <c r="M22">
        <v>-1</v>
      </c>
      <c r="N22">
        <v>0.21330332400966845</v>
      </c>
      <c r="O22">
        <v>4.5095679499000498</v>
      </c>
      <c r="P22">
        <v>-0.41097434258998228</v>
      </c>
      <c r="Q22">
        <v>-0.6722947148940337</v>
      </c>
      <c r="R22">
        <v>-0.21932167704180566</v>
      </c>
      <c r="S22">
        <v>0.31684831673036618</v>
      </c>
      <c r="T22">
        <v>0.22681524308064818</v>
      </c>
      <c r="U22">
        <v>6.5885578494790931E-3</v>
      </c>
      <c r="V22">
        <v>-8.7597821939104318E-3</v>
      </c>
      <c r="W22">
        <v>19.834651335274</v>
      </c>
      <c r="X22">
        <v>0.47381819161295469</v>
      </c>
      <c r="Y22">
        <v>-1</v>
      </c>
      <c r="Z22">
        <v>-1</v>
      </c>
      <c r="AA22">
        <v>33.184273090078889</v>
      </c>
      <c r="AB22">
        <v>3.775267387487076E-2</v>
      </c>
      <c r="AC22">
        <v>3.7936066106393912E-2</v>
      </c>
      <c r="AD22">
        <v>3.402914352969548E-2</v>
      </c>
      <c r="AE22">
        <v>10.281618113357666</v>
      </c>
      <c r="AF22">
        <v>-1</v>
      </c>
      <c r="AG22">
        <v>-1</v>
      </c>
      <c r="AH22">
        <v>-1</v>
      </c>
      <c r="AI22">
        <v>-5.0703968393378046E-3</v>
      </c>
      <c r="AJ22">
        <v>-8.7597821939104318E-3</v>
      </c>
      <c r="AK22">
        <v>0.18642576188646248</v>
      </c>
      <c r="AL22">
        <v>-1.4597804897215141E-2</v>
      </c>
      <c r="AM22">
        <v>0.20878885340567352</v>
      </c>
      <c r="AN22">
        <v>-2.5347993190619755E-2</v>
      </c>
      <c r="AO22">
        <v>5.70360122500042</v>
      </c>
      <c r="AP22">
        <v>-0.25843993467783921</v>
      </c>
      <c r="AQ22">
        <v>24.737984052398716</v>
      </c>
      <c r="AR22">
        <v>0.58999524686762694</v>
      </c>
      <c r="AS22">
        <v>0.54941972081301693</v>
      </c>
      <c r="AT22">
        <v>-1</v>
      </c>
      <c r="AU22">
        <v>-1</v>
      </c>
      <c r="AV22">
        <v>-0.23933235200160841</v>
      </c>
      <c r="AW22">
        <v>43.686125405600833</v>
      </c>
      <c r="AX22">
        <v>43.654186697767159</v>
      </c>
      <c r="AY22">
        <v>8.0872844454927234E-2</v>
      </c>
      <c r="AZ22">
        <v>-15.030435958898767</v>
      </c>
      <c r="BA22">
        <v>1400.2213129068095</v>
      </c>
    </row>
    <row r="23" spans="1:100" x14ac:dyDescent="0.25">
      <c r="A23">
        <v>2151</v>
      </c>
      <c r="B23" t="s">
        <v>1174</v>
      </c>
      <c r="C23">
        <v>2</v>
      </c>
      <c r="D23">
        <v>3.0224754544719148</v>
      </c>
      <c r="E23">
        <v>-0.15758904280229161</v>
      </c>
      <c r="F23">
        <v>-0.31547665317864093</v>
      </c>
      <c r="G23">
        <v>-0.30924239271137816</v>
      </c>
      <c r="H23">
        <v>-1.1748400570734396E-2</v>
      </c>
      <c r="I23">
        <v>0</v>
      </c>
      <c r="J23">
        <v>-0.70490403424406356</v>
      </c>
      <c r="K23">
        <v>-1.1748400570734396E-2</v>
      </c>
      <c r="L23">
        <v>-1</v>
      </c>
      <c r="M23">
        <v>-1</v>
      </c>
      <c r="N23">
        <v>-0.23496801141468771</v>
      </c>
      <c r="O23">
        <v>3.112657810715719</v>
      </c>
      <c r="P23">
        <v>-0.63032598429523823</v>
      </c>
      <c r="Q23">
        <v>-1.1849764491749439</v>
      </c>
      <c r="R23">
        <v>-0.38771117393797744</v>
      </c>
      <c r="S23">
        <v>0.31265858061546825</v>
      </c>
      <c r="T23">
        <v>0.20912609308494756</v>
      </c>
      <c r="U23">
        <v>-1.5315582395013058E-2</v>
      </c>
      <c r="V23">
        <v>-1.1656134705791864E-2</v>
      </c>
      <c r="W23">
        <v>18.452189570501567</v>
      </c>
      <c r="X23">
        <v>0.37234510185956726</v>
      </c>
      <c r="Y23">
        <v>-1</v>
      </c>
      <c r="Z23">
        <v>-1</v>
      </c>
      <c r="AA23">
        <v>30.338006981972615</v>
      </c>
      <c r="AB23">
        <v>1.3183096895698188E-2</v>
      </c>
      <c r="AC23">
        <v>1.3357165031454454E-2</v>
      </c>
      <c r="AD23">
        <v>9.6613153205128005E-3</v>
      </c>
      <c r="AE23">
        <v>8.0181093614774124</v>
      </c>
      <c r="AF23">
        <v>-1</v>
      </c>
      <c r="AG23">
        <v>-1</v>
      </c>
      <c r="AH23">
        <v>-1</v>
      </c>
      <c r="AI23">
        <v>-6.6585903185680199E-3</v>
      </c>
      <c r="AJ23">
        <v>-1.1656134705791864E-2</v>
      </c>
      <c r="AK23">
        <v>0.21602576660139872</v>
      </c>
      <c r="AL23">
        <v>-4.4197809612151404E-2</v>
      </c>
      <c r="AM23">
        <v>0.24326467071443952</v>
      </c>
      <c r="AN23">
        <v>-5.9823810499385746E-2</v>
      </c>
      <c r="AO23">
        <v>6.5814905653434241</v>
      </c>
      <c r="AP23">
        <v>-1.1363292750208429</v>
      </c>
      <c r="AQ23">
        <v>23.266255930573877</v>
      </c>
      <c r="AR23">
        <v>0.55759963013988678</v>
      </c>
      <c r="AS23">
        <v>0.44465636094175115</v>
      </c>
      <c r="AT23">
        <v>-1</v>
      </c>
      <c r="AU23">
        <v>-1</v>
      </c>
      <c r="AV23">
        <v>-0.46279199484628419</v>
      </c>
      <c r="AW23">
        <v>40.406011958079119</v>
      </c>
      <c r="AX23">
        <v>40.331101672834563</v>
      </c>
      <c r="AY23">
        <v>5.5607174537602014E-2</v>
      </c>
      <c r="AZ23">
        <v>-19.456792354511933</v>
      </c>
      <c r="BA23">
        <v>1376.0876004592033</v>
      </c>
    </row>
    <row r="24" spans="1:100" x14ac:dyDescent="0.25">
      <c r="A24">
        <v>2338</v>
      </c>
      <c r="B24" t="s">
        <v>1223</v>
      </c>
      <c r="C24">
        <v>3</v>
      </c>
      <c r="D24">
        <v>4.6613131447296494</v>
      </c>
      <c r="E24">
        <v>0.43306710600104137</v>
      </c>
      <c r="F24">
        <v>-0.25385826641144765</v>
      </c>
      <c r="G24">
        <v>-0.12361237666074439</v>
      </c>
      <c r="H24">
        <v>-5.4621103326799848E-2</v>
      </c>
      <c r="I24">
        <v>0</v>
      </c>
      <c r="J24">
        <v>-3.2772661996079897</v>
      </c>
      <c r="K24">
        <v>-5.4621103326799848E-2</v>
      </c>
      <c r="L24">
        <v>-0.99999999999999889</v>
      </c>
      <c r="M24">
        <v>-0.99999999999999889</v>
      </c>
      <c r="N24">
        <v>-1.0924220665359967</v>
      </c>
      <c r="O24">
        <v>1.2604345684609131</v>
      </c>
      <c r="P24">
        <v>-1.2477895303449922</v>
      </c>
      <c r="Q24">
        <v>-1.3060602406658188</v>
      </c>
      <c r="R24">
        <v>-0.66450120928563039</v>
      </c>
      <c r="S24">
        <v>0.33333333333333304</v>
      </c>
      <c r="T24">
        <v>0.16385367703788314</v>
      </c>
      <c r="U24">
        <v>-2.0397960130825333E-3</v>
      </c>
      <c r="V24">
        <v>0</v>
      </c>
      <c r="W24">
        <v>21.990732707397335</v>
      </c>
      <c r="X24">
        <v>0.37416927335023531</v>
      </c>
      <c r="Y24">
        <v>-0.99999999999999889</v>
      </c>
      <c r="Z24">
        <v>-0.99999999999999889</v>
      </c>
      <c r="AA24">
        <v>61.270792488322307</v>
      </c>
      <c r="AB24">
        <v>0.22624557350579391</v>
      </c>
      <c r="AC24">
        <v>0.33404475780889958</v>
      </c>
      <c r="AD24">
        <v>0.23860088848951891</v>
      </c>
      <c r="AE24">
        <v>39.944560990210611</v>
      </c>
      <c r="AF24">
        <v>-0.99999999999999889</v>
      </c>
      <c r="AG24">
        <v>-0.99999999999999889</v>
      </c>
      <c r="AH24">
        <v>-0.99999999999999889</v>
      </c>
      <c r="AI24">
        <v>-4.0801650690784314E-2</v>
      </c>
      <c r="AJ24">
        <v>0</v>
      </c>
      <c r="AK24">
        <v>0.42175051452455214</v>
      </c>
      <c r="AL24">
        <v>-2.0400684158274611E-2</v>
      </c>
      <c r="AM24">
        <v>6.6324825698256887E-2</v>
      </c>
      <c r="AN24">
        <v>-0.13029434859764391</v>
      </c>
      <c r="AO24">
        <v>3.7668732150791806</v>
      </c>
      <c r="AP24">
        <v>-3.359362135732471</v>
      </c>
      <c r="AQ24">
        <v>18.713466507789349</v>
      </c>
      <c r="AR24">
        <v>0.49514721435813336</v>
      </c>
      <c r="AS24">
        <v>0.31954817002343572</v>
      </c>
      <c r="AT24">
        <v>-0.99999999999999889</v>
      </c>
      <c r="AU24">
        <v>-0.99999999999999889</v>
      </c>
      <c r="AV24">
        <v>-0.78811358594637504</v>
      </c>
      <c r="AW24">
        <v>59.171864921050791</v>
      </c>
      <c r="AX24">
        <v>58.355831907235107</v>
      </c>
      <c r="AY24">
        <v>-7.3259901100841657E-2</v>
      </c>
      <c r="AZ24">
        <v>-24.826151718483402</v>
      </c>
      <c r="BA24">
        <v>1499.4081914047761</v>
      </c>
    </row>
    <row r="25" spans="1:100" x14ac:dyDescent="0.25">
      <c r="A25">
        <v>2451</v>
      </c>
      <c r="B25" t="s">
        <v>1269</v>
      </c>
      <c r="C25">
        <v>3</v>
      </c>
      <c r="D25">
        <v>5.1839005206179145</v>
      </c>
      <c r="E25">
        <v>0</v>
      </c>
      <c r="F25">
        <v>2.7454126673546155</v>
      </c>
      <c r="G25">
        <v>2.7454126673546155</v>
      </c>
      <c r="H25">
        <v>3.0766557860274886E-2</v>
      </c>
      <c r="I25">
        <v>0</v>
      </c>
      <c r="J25">
        <v>1.8459934716164919</v>
      </c>
      <c r="K25">
        <v>3.0766557860274886E-2</v>
      </c>
      <c r="L25">
        <v>-1.0000000000000013</v>
      </c>
      <c r="M25">
        <v>-1.0000000000000013</v>
      </c>
      <c r="N25">
        <v>0.61533115720549614</v>
      </c>
      <c r="O25">
        <v>9.7753066595890186</v>
      </c>
      <c r="P25">
        <v>-4.4958986937255916E-3</v>
      </c>
      <c r="Q25">
        <v>1.4248917007617601E-2</v>
      </c>
      <c r="R25">
        <v>-5.696540880261404E-2</v>
      </c>
      <c r="S25">
        <v>0.33333333333333398</v>
      </c>
      <c r="T25">
        <v>0.39153457241597917</v>
      </c>
      <c r="U25">
        <v>0.23287822552162371</v>
      </c>
      <c r="V25">
        <v>-3.5488003706135182E-2</v>
      </c>
      <c r="W25">
        <v>35.659662788181038</v>
      </c>
      <c r="X25">
        <v>1.4593219270644033</v>
      </c>
      <c r="Y25">
        <v>-1.0000000000000013</v>
      </c>
      <c r="Z25">
        <v>-1.0000000000000013</v>
      </c>
      <c r="AA25">
        <v>66.399571329385424</v>
      </c>
      <c r="AB25">
        <v>0.41945512039687527</v>
      </c>
      <c r="AC25">
        <v>-5.7938352176675E-2</v>
      </c>
      <c r="AD25">
        <v>0.25442071077993916</v>
      </c>
      <c r="AE25">
        <v>30.796873950006955</v>
      </c>
      <c r="AF25">
        <v>-1.0000000000000013</v>
      </c>
      <c r="AG25">
        <v>-1.0000000000000013</v>
      </c>
      <c r="AH25">
        <v>-1.0000000000000013</v>
      </c>
      <c r="AI25">
        <v>0</v>
      </c>
      <c r="AJ25">
        <v>-3.5488003706135182E-2</v>
      </c>
      <c r="AK25">
        <v>8.0501964460034641E-3</v>
      </c>
      <c r="AL25">
        <v>9.8166962687484781E-3</v>
      </c>
      <c r="AM25">
        <v>-0.12681644335611375</v>
      </c>
      <c r="AN25">
        <v>-5.2440164116484424E-2</v>
      </c>
      <c r="AO25">
        <v>-3.1301601016728262</v>
      </c>
      <c r="AP25">
        <v>-1.2619206215683678</v>
      </c>
      <c r="AQ25">
        <v>37.505656259797526</v>
      </c>
      <c r="AR25">
        <v>0.92225812756480152</v>
      </c>
      <c r="AS25">
        <v>1.4900884849246789</v>
      </c>
      <c r="AT25">
        <v>-1.0000000000000013</v>
      </c>
      <c r="AU25">
        <v>-1.0000000000000013</v>
      </c>
      <c r="AV25">
        <v>2.6884472585520021</v>
      </c>
      <c r="AW25">
        <v>74.912957367406023</v>
      </c>
      <c r="AX25">
        <v>71.364156996792502</v>
      </c>
      <c r="AY25">
        <v>0.17542342881100942</v>
      </c>
      <c r="AZ25">
        <v>11.866717184190884</v>
      </c>
      <c r="BA25">
        <v>1548.6432157990641</v>
      </c>
    </row>
    <row r="26" spans="1:100" x14ac:dyDescent="0.25">
      <c r="A26">
        <v>2526</v>
      </c>
      <c r="B26" t="s">
        <v>1310</v>
      </c>
      <c r="C26">
        <v>3</v>
      </c>
      <c r="D26">
        <v>1.0761231701753671</v>
      </c>
      <c r="E26">
        <v>0.1839330280107131</v>
      </c>
      <c r="F26">
        <v>0.14937146245378047</v>
      </c>
      <c r="G26">
        <v>0.20865565687015503</v>
      </c>
      <c r="H26">
        <v>9.691451884527845E-2</v>
      </c>
      <c r="I26">
        <v>0</v>
      </c>
      <c r="J26">
        <v>5.814871130716706</v>
      </c>
      <c r="K26">
        <v>9.691451884527845E-2</v>
      </c>
      <c r="L26">
        <v>-1.0000000000000031</v>
      </c>
      <c r="M26">
        <v>-1.0000000000000031</v>
      </c>
      <c r="N26">
        <v>1.9382903769055686</v>
      </c>
      <c r="O26">
        <v>7.0996499577622236</v>
      </c>
      <c r="P26">
        <v>0.45185391417661019</v>
      </c>
      <c r="Q26">
        <v>-1.2123731887810545</v>
      </c>
      <c r="R26">
        <v>-0.50092141102858156</v>
      </c>
      <c r="S26">
        <v>0.3333333333333347</v>
      </c>
      <c r="T26">
        <v>0.42057072220767122</v>
      </c>
      <c r="U26">
        <v>0.11993609499261963</v>
      </c>
      <c r="V26">
        <v>1.3965223008096224E-2</v>
      </c>
      <c r="W26">
        <v>31.635634187857718</v>
      </c>
      <c r="X26">
        <v>1.2823625490599941</v>
      </c>
      <c r="Y26">
        <v>-1.0000000000000031</v>
      </c>
      <c r="Z26">
        <v>-1.0000000000000031</v>
      </c>
      <c r="AA26">
        <v>64.920103929925858</v>
      </c>
      <c r="AB26">
        <v>0.57779284877412751</v>
      </c>
      <c r="AC26">
        <v>-7.9644686249685542E-2</v>
      </c>
      <c r="AD26">
        <v>0.17755966053749261</v>
      </c>
      <c r="AE26">
        <v>33.785391153096718</v>
      </c>
      <c r="AF26">
        <v>-1.0000000000000031</v>
      </c>
      <c r="AG26">
        <v>-1.0000000000000031</v>
      </c>
      <c r="AH26">
        <v>-1.0000000000000031</v>
      </c>
      <c r="AI26">
        <v>0</v>
      </c>
      <c r="AJ26">
        <v>1.3965223008096224E-2</v>
      </c>
      <c r="AK26">
        <v>3.0459043178570407E-2</v>
      </c>
      <c r="AL26">
        <v>-8.7806630328194982E-2</v>
      </c>
      <c r="AM26">
        <v>-0.10060439793400336</v>
      </c>
      <c r="AN26">
        <v>0.39722521680114764</v>
      </c>
      <c r="AO26">
        <v>-2.3628147324572311</v>
      </c>
      <c r="AP26">
        <v>9.4915972683877214</v>
      </c>
      <c r="AQ26">
        <v>37.450505318574429</v>
      </c>
      <c r="AR26">
        <v>0.88780537354172118</v>
      </c>
      <c r="AS26">
        <v>1.3792770679052726</v>
      </c>
      <c r="AT26">
        <v>-1.0000000000000031</v>
      </c>
      <c r="AU26">
        <v>-1.0000000000000031</v>
      </c>
      <c r="AV26">
        <v>-0.29226575415842737</v>
      </c>
      <c r="AW26">
        <v>81.511351156075847</v>
      </c>
      <c r="AX26">
        <v>82.907873456885468</v>
      </c>
      <c r="AY26">
        <v>0.36036345253516289</v>
      </c>
      <c r="AZ26">
        <v>60.794842496613946</v>
      </c>
      <c r="BA26">
        <v>1516.9715878641136</v>
      </c>
      <c r="CU26" t="e">
        <v>#N/A</v>
      </c>
      <c r="CV26" t="e">
        <v>#N/A</v>
      </c>
    </row>
    <row r="27" spans="1:100" x14ac:dyDescent="0.25">
      <c r="A27">
        <v>2704</v>
      </c>
      <c r="B27" t="s">
        <v>1378</v>
      </c>
      <c r="C27">
        <v>3</v>
      </c>
      <c r="D27">
        <v>4.8453252459480529</v>
      </c>
      <c r="E27">
        <v>4.5002788652518028E-2</v>
      </c>
      <c r="F27">
        <v>-0.58065428475991032</v>
      </c>
      <c r="G27">
        <v>-0.56205520981649171</v>
      </c>
      <c r="H27">
        <v>0.15853305674815366</v>
      </c>
      <c r="I27">
        <v>0</v>
      </c>
      <c r="J27">
        <v>9.5119834048892216</v>
      </c>
      <c r="K27">
        <v>0.15853305674815366</v>
      </c>
      <c r="L27">
        <v>-0.99999999999999956</v>
      </c>
      <c r="M27">
        <v>-0.99999999999999956</v>
      </c>
      <c r="N27">
        <v>3.1706611349630727</v>
      </c>
      <c r="O27">
        <v>13.795253441020781</v>
      </c>
      <c r="P27">
        <v>-1.2689586126537424</v>
      </c>
      <c r="Q27">
        <v>-1.5512450118147352</v>
      </c>
      <c r="R27">
        <v>-0.72415197680855714</v>
      </c>
      <c r="S27">
        <v>0.33333333333333293</v>
      </c>
      <c r="T27">
        <v>0.38244776280764003</v>
      </c>
      <c r="U27">
        <v>0.18304554140734103</v>
      </c>
      <c r="V27">
        <v>0</v>
      </c>
      <c r="W27">
        <v>29.611743232006429</v>
      </c>
      <c r="X27">
        <v>1.3385446344964909</v>
      </c>
      <c r="Y27">
        <v>-0.99999999999999956</v>
      </c>
      <c r="Z27">
        <v>-0.99999999999999956</v>
      </c>
      <c r="AA27">
        <v>59.31076610333276</v>
      </c>
      <c r="AB27">
        <v>0.35141177972107845</v>
      </c>
      <c r="AC27">
        <v>0.10466795882229094</v>
      </c>
      <c r="AD27">
        <v>0.1523837584193285</v>
      </c>
      <c r="AE27">
        <v>30.423174848134892</v>
      </c>
      <c r="AF27">
        <v>-0.99999999999999956</v>
      </c>
      <c r="AG27">
        <v>-0.99999999999999956</v>
      </c>
      <c r="AH27">
        <v>-0.99999999999999956</v>
      </c>
      <c r="AI27">
        <v>-4.7843758233968296E-2</v>
      </c>
      <c r="AJ27">
        <v>0</v>
      </c>
      <c r="AK27">
        <v>-0.2498906020602697</v>
      </c>
      <c r="AL27">
        <v>-0.19217792233502173</v>
      </c>
      <c r="AM27">
        <v>4.8361666758477764E-2</v>
      </c>
      <c r="AN27">
        <v>0.16112471067987408</v>
      </c>
      <c r="AO27">
        <v>-4.0411341339404799E-2</v>
      </c>
      <c r="AP27">
        <v>3.0672281553217404</v>
      </c>
      <c r="AQ27">
        <v>39.123726636895633</v>
      </c>
      <c r="AR27">
        <v>0.89882663754831382</v>
      </c>
      <c r="AS27">
        <v>1.4970776912446442</v>
      </c>
      <c r="AT27">
        <v>-0.99999999999999956</v>
      </c>
      <c r="AU27">
        <v>-0.99999999999999956</v>
      </c>
      <c r="AV27">
        <v>-1.2862071866250484</v>
      </c>
      <c r="AW27">
        <v>76.173247699675301</v>
      </c>
      <c r="AX27">
        <v>75.216372534995926</v>
      </c>
      <c r="AY27">
        <v>7.1547772729323916E-2</v>
      </c>
      <c r="AZ27">
        <v>-4.4955675681073739</v>
      </c>
      <c r="BA27">
        <v>1447.3917990158725</v>
      </c>
    </row>
    <row r="28" spans="1:100" x14ac:dyDescent="0.25">
      <c r="A28">
        <v>2709</v>
      </c>
      <c r="B28" t="s">
        <v>1382</v>
      </c>
      <c r="C28">
        <v>3</v>
      </c>
      <c r="D28">
        <v>1.0056120012449881</v>
      </c>
      <c r="E28">
        <v>-0.84733882833614427</v>
      </c>
      <c r="F28">
        <v>1.1156290202191177</v>
      </c>
      <c r="G28">
        <v>0.85766932790762995</v>
      </c>
      <c r="H28">
        <v>6.8376824014881182E-2</v>
      </c>
      <c r="I28">
        <v>0</v>
      </c>
      <c r="J28">
        <v>4.1026094408928735</v>
      </c>
      <c r="K28">
        <v>6.8376824014881182E-2</v>
      </c>
      <c r="L28">
        <v>-1.0000000000000002</v>
      </c>
      <c r="M28">
        <v>-1.0000000000000002</v>
      </c>
      <c r="N28">
        <v>1.3675364802976242</v>
      </c>
      <c r="O28">
        <v>5.9658907700454868</v>
      </c>
      <c r="P28">
        <v>-0.45315544772097777</v>
      </c>
      <c r="Q28">
        <v>0.90946404219165566</v>
      </c>
      <c r="R28">
        <v>0.19926997863832496</v>
      </c>
      <c r="S28">
        <v>0.33333333333333337</v>
      </c>
      <c r="T28">
        <v>0.27221905397064061</v>
      </c>
      <c r="U28">
        <v>1.1939475974827346E-3</v>
      </c>
      <c r="V28">
        <v>0</v>
      </c>
      <c r="W28">
        <v>21.534780435463027</v>
      </c>
      <c r="X28">
        <v>0.48083707431633083</v>
      </c>
      <c r="Y28">
        <v>-1.0000000000000002</v>
      </c>
      <c r="Z28">
        <v>-1.0000000000000002</v>
      </c>
      <c r="AA28">
        <v>21.543766299977218</v>
      </c>
      <c r="AB28">
        <v>-0.14323279987995433</v>
      </c>
      <c r="AC28">
        <v>0.15825836442479627</v>
      </c>
      <c r="AD28">
        <v>-1.8831246827324486E-2</v>
      </c>
      <c r="AE28">
        <v>-0.19028411412412494</v>
      </c>
      <c r="AF28">
        <v>-1.0000000000000002</v>
      </c>
      <c r="AG28">
        <v>-1.0000000000000002</v>
      </c>
      <c r="AH28">
        <v>-1.0000000000000002</v>
      </c>
      <c r="AI28">
        <v>6.1150609085456623E-2</v>
      </c>
      <c r="AJ28">
        <v>0</v>
      </c>
      <c r="AK28">
        <v>-7.7866383476282178E-2</v>
      </c>
      <c r="AL28">
        <v>0.28552440975292892</v>
      </c>
      <c r="AM28">
        <v>0.26414311012602537</v>
      </c>
      <c r="AN28">
        <v>5.8606553003715575E-2</v>
      </c>
      <c r="AO28">
        <v>6.214245835769221</v>
      </c>
      <c r="AP28">
        <v>2.8927858738575329</v>
      </c>
      <c r="AQ28">
        <v>25.637389876355904</v>
      </c>
      <c r="AR28">
        <v>0.60674633490145657</v>
      </c>
      <c r="AS28">
        <v>0.54921389833121204</v>
      </c>
      <c r="AT28">
        <v>-1.0000000000000002</v>
      </c>
      <c r="AU28">
        <v>-1.0000000000000002</v>
      </c>
      <c r="AV28">
        <v>1.0569393065459547</v>
      </c>
      <c r="AW28">
        <v>30.402442943880267</v>
      </c>
      <c r="AX28">
        <v>31.625455125589397</v>
      </c>
      <c r="AY28">
        <v>-6.5728093562735901E-2</v>
      </c>
      <c r="AZ28">
        <v>-50.270779841385121</v>
      </c>
      <c r="BA28">
        <v>1350.1407149252423</v>
      </c>
    </row>
    <row r="29" spans="1:100" x14ac:dyDescent="0.25">
      <c r="A29">
        <v>2725</v>
      </c>
      <c r="B29" t="s">
        <v>1386</v>
      </c>
      <c r="C29">
        <v>2</v>
      </c>
      <c r="D29">
        <v>2.4942035526209758</v>
      </c>
      <c r="E29">
        <v>-0.27493306597677519</v>
      </c>
      <c r="F29">
        <v>-0.60767608904298043</v>
      </c>
      <c r="G29">
        <v>-0.60276873361653005</v>
      </c>
      <c r="H29">
        <v>-7.2473002041690812E-2</v>
      </c>
      <c r="I29">
        <v>0</v>
      </c>
      <c r="J29">
        <v>-4.3483801225014487</v>
      </c>
      <c r="K29">
        <v>-7.2473002041690812E-2</v>
      </c>
      <c r="L29">
        <v>-1</v>
      </c>
      <c r="M29">
        <v>-1</v>
      </c>
      <c r="N29">
        <v>-1.4494600408338161</v>
      </c>
      <c r="O29">
        <v>-0.67196122643085054</v>
      </c>
      <c r="P29">
        <v>-1.2246107387260461</v>
      </c>
      <c r="Q29">
        <v>-2.573974207248213</v>
      </c>
      <c r="R29">
        <v>-0.84392526941365698</v>
      </c>
      <c r="S29">
        <v>0.30130741734714095</v>
      </c>
      <c r="T29">
        <v>0.16120125386532488</v>
      </c>
      <c r="U29">
        <v>-7.4660005372742116E-2</v>
      </c>
      <c r="V29">
        <v>-1.9503161187505526E-2</v>
      </c>
      <c r="W29">
        <v>14.706715207963063</v>
      </c>
      <c r="X29">
        <v>9.7426210181255302E-2</v>
      </c>
      <c r="Y29">
        <v>-1</v>
      </c>
      <c r="Z29">
        <v>-1</v>
      </c>
      <c r="AA29">
        <v>22.626678532589338</v>
      </c>
      <c r="AB29">
        <v>-5.3382737342079198E-2</v>
      </c>
      <c r="AC29">
        <v>-5.3233930781390437E-2</v>
      </c>
      <c r="AD29">
        <v>-5.6357925250136817E-2</v>
      </c>
      <c r="AE29">
        <v>1.8856330676794784</v>
      </c>
      <c r="AF29">
        <v>-1</v>
      </c>
      <c r="AG29">
        <v>-1</v>
      </c>
      <c r="AH29">
        <v>-1</v>
      </c>
      <c r="AI29">
        <v>-1.0961449255275596E-2</v>
      </c>
      <c r="AJ29">
        <v>-1.9503161187505526E-2</v>
      </c>
      <c r="AK29">
        <v>0.29622043210020332</v>
      </c>
      <c r="AL29">
        <v>-0.12439247511095601</v>
      </c>
      <c r="AM29">
        <v>0.33666927194679241</v>
      </c>
      <c r="AN29">
        <v>-0.15322841173173868</v>
      </c>
      <c r="AO29">
        <v>8.9599375511389461</v>
      </c>
      <c r="AP29">
        <v>-3.5147762608163662</v>
      </c>
      <c r="AQ29">
        <v>19.278934118582022</v>
      </c>
      <c r="AR29">
        <v>0.46983087225865372</v>
      </c>
      <c r="AS29">
        <v>0.16082321015959489</v>
      </c>
      <c r="AT29">
        <v>-1</v>
      </c>
      <c r="AU29">
        <v>-1</v>
      </c>
      <c r="AV29">
        <v>-1.0682064697084619</v>
      </c>
      <c r="AW29">
        <v>31.519270105994199</v>
      </c>
      <c r="AX29">
        <v>31.327937836712529</v>
      </c>
      <c r="AY29">
        <v>-1.2844569546097195E-2</v>
      </c>
      <c r="AZ29">
        <v>-31.449025934987461</v>
      </c>
      <c r="BA29">
        <v>1363.4580936938339</v>
      </c>
    </row>
    <row r="30" spans="1:100" x14ac:dyDescent="0.25">
      <c r="A30">
        <v>2781</v>
      </c>
      <c r="B30" t="s">
        <v>1394</v>
      </c>
      <c r="C30">
        <v>2</v>
      </c>
      <c r="D30">
        <v>4.147349024227462</v>
      </c>
      <c r="E30">
        <v>9.227696327388285E-2</v>
      </c>
      <c r="F30">
        <v>0.30671699624627491</v>
      </c>
      <c r="G30">
        <v>0.31577669642508693</v>
      </c>
      <c r="H30">
        <v>0.11755527617089145</v>
      </c>
      <c r="I30">
        <v>0</v>
      </c>
      <c r="J30">
        <v>7.0533165702534859</v>
      </c>
      <c r="K30">
        <v>0.11755527617089145</v>
      </c>
      <c r="L30">
        <v>-1</v>
      </c>
      <c r="M30">
        <v>-1</v>
      </c>
      <c r="N30">
        <v>2.3511055234178286</v>
      </c>
      <c r="O30">
        <v>11.171420564448384</v>
      </c>
      <c r="P30">
        <v>0.63511177763310478</v>
      </c>
      <c r="Q30">
        <v>1.7726801307640758</v>
      </c>
      <c r="R30">
        <v>0.58372640650583185</v>
      </c>
      <c r="S30">
        <v>0.33682913275307602</v>
      </c>
      <c r="T30">
        <v>0.3111746494894278</v>
      </c>
      <c r="U30">
        <v>0.11104921703147108</v>
      </c>
      <c r="V30">
        <v>5.0528983878179896E-3</v>
      </c>
      <c r="W30">
        <v>26.427599774706199</v>
      </c>
      <c r="X30">
        <v>0.95774249663276356</v>
      </c>
      <c r="Y30">
        <v>-1</v>
      </c>
      <c r="Z30">
        <v>-1</v>
      </c>
      <c r="AA30">
        <v>46.758092036700496</v>
      </c>
      <c r="AB30">
        <v>0.15492477825419834</v>
      </c>
      <c r="AC30">
        <v>0.15515263701940935</v>
      </c>
      <c r="AD30">
        <v>0.15023910973482099</v>
      </c>
      <c r="AE30">
        <v>21.076272167176317</v>
      </c>
      <c r="AF30">
        <v>-1</v>
      </c>
      <c r="AG30">
        <v>-1</v>
      </c>
      <c r="AH30">
        <v>-1</v>
      </c>
      <c r="AI30">
        <v>2.5036844027071367E-3</v>
      </c>
      <c r="AJ30">
        <v>5.0528983878179896E-3</v>
      </c>
      <c r="AK30">
        <v>4.5263590269623337E-2</v>
      </c>
      <c r="AL30">
        <v>0.12656436671962398</v>
      </c>
      <c r="AM30">
        <v>4.437397285279731E-2</v>
      </c>
      <c r="AN30">
        <v>0.13906688736225645</v>
      </c>
      <c r="AO30">
        <v>1.5169544012733969</v>
      </c>
      <c r="AP30">
        <v>3.9282068890491839</v>
      </c>
      <c r="AQ30">
        <v>31.756642992055376</v>
      </c>
      <c r="AR30">
        <v>0.74448966847989873</v>
      </c>
      <c r="AS30">
        <v>1.0490352961389862</v>
      </c>
      <c r="AT30">
        <v>-1</v>
      </c>
      <c r="AU30">
        <v>-1</v>
      </c>
      <c r="AV30">
        <v>0.82634479083886103</v>
      </c>
      <c r="AW30">
        <v>59.328958636911679</v>
      </c>
      <c r="AX30">
        <v>59.501951017553779</v>
      </c>
      <c r="AY30">
        <v>0.20136461015671361</v>
      </c>
      <c r="AZ30">
        <v>6.0788201771161718</v>
      </c>
      <c r="BA30">
        <v>1407.8812188152194</v>
      </c>
    </row>
    <row r="31" spans="1:100" x14ac:dyDescent="0.25">
      <c r="A31">
        <v>3061</v>
      </c>
      <c r="B31" t="s">
        <v>1521</v>
      </c>
      <c r="C31">
        <v>3</v>
      </c>
      <c r="D31">
        <v>6.6413724899885</v>
      </c>
      <c r="E31">
        <v>-1.807807683057679E-2</v>
      </c>
      <c r="F31">
        <v>0.3173212487259634</v>
      </c>
      <c r="G31">
        <v>0.3173212487259634</v>
      </c>
      <c r="H31">
        <v>0.12016349935471092</v>
      </c>
      <c r="I31">
        <v>0</v>
      </c>
      <c r="J31">
        <v>7.2098099612826552</v>
      </c>
      <c r="K31">
        <v>0.12016349935471092</v>
      </c>
      <c r="L31">
        <v>-0.99999999999999767</v>
      </c>
      <c r="M31">
        <v>-0.99999999999999767</v>
      </c>
      <c r="N31">
        <v>2.4032699870942174</v>
      </c>
      <c r="O31">
        <v>14.168503699997126</v>
      </c>
      <c r="P31">
        <v>-0.31092634932202334</v>
      </c>
      <c r="Q31">
        <v>-3.2513687065469661</v>
      </c>
      <c r="R31">
        <v>-1.0633815807701288</v>
      </c>
      <c r="S31">
        <v>0.38133701668891412</v>
      </c>
      <c r="T31">
        <v>0.44388968776930032</v>
      </c>
      <c r="U31">
        <v>0.1084880209846196</v>
      </c>
      <c r="V31">
        <v>0</v>
      </c>
      <c r="W31">
        <v>32.542049043524926</v>
      </c>
      <c r="X31">
        <v>1.2520997999591941</v>
      </c>
      <c r="Y31">
        <v>-0.99999999999999767</v>
      </c>
      <c r="Z31">
        <v>-0.99999999999999767</v>
      </c>
      <c r="AA31">
        <v>61.999260693415216</v>
      </c>
      <c r="AB31">
        <v>4.0230089922707379E-2</v>
      </c>
      <c r="AC31">
        <v>-1.9645483323644367E-2</v>
      </c>
      <c r="AD31">
        <v>0.58982725801414504</v>
      </c>
      <c r="AE31">
        <v>30.520593230660403</v>
      </c>
      <c r="AF31">
        <v>-0.99999999999999767</v>
      </c>
      <c r="AG31">
        <v>-0.99999999999999767</v>
      </c>
      <c r="AH31">
        <v>-0.99999999999999767</v>
      </c>
      <c r="AI31">
        <v>0</v>
      </c>
      <c r="AJ31">
        <v>0</v>
      </c>
      <c r="AK31">
        <v>3.5978484459626904E-2</v>
      </c>
      <c r="AL31">
        <v>0.14699065375857182</v>
      </c>
      <c r="AM31">
        <v>0.19951794853838031</v>
      </c>
      <c r="AN31">
        <v>0.19243165208714028</v>
      </c>
      <c r="AO31">
        <v>5.1678411357576426</v>
      </c>
      <c r="AP31">
        <v>5.5457445709713635</v>
      </c>
      <c r="AQ31">
        <v>39.751859004807571</v>
      </c>
      <c r="AR31">
        <v>0.93371472544283396</v>
      </c>
      <c r="AS31">
        <v>1.3722632993139048</v>
      </c>
      <c r="AT31">
        <v>-0.99999999999999767</v>
      </c>
      <c r="AU31">
        <v>-0.99999999999999767</v>
      </c>
      <c r="AV31">
        <v>-0.74606033204416555</v>
      </c>
      <c r="AW31">
        <v>81.713508964383763</v>
      </c>
      <c r="AX31">
        <v>81.713508964383763</v>
      </c>
      <c r="AY31">
        <v>-2.2695757732050063E-2</v>
      </c>
      <c r="AZ31">
        <v>-38.116844169559165</v>
      </c>
      <c r="BA31">
        <v>1444.4050788678612</v>
      </c>
    </row>
    <row r="32" spans="1:100" x14ac:dyDescent="0.25">
      <c r="A32">
        <v>3067</v>
      </c>
      <c r="B32" t="s">
        <v>1523</v>
      </c>
      <c r="C32">
        <v>2</v>
      </c>
      <c r="D32">
        <v>4.3875424297255163</v>
      </c>
      <c r="E32">
        <v>0.14563066321962545</v>
      </c>
      <c r="F32">
        <v>0.43957353724146431</v>
      </c>
      <c r="G32">
        <v>0.4492365514322626</v>
      </c>
      <c r="H32">
        <v>0.145165392805368</v>
      </c>
      <c r="I32">
        <v>0</v>
      </c>
      <c r="J32">
        <v>8.709923568322079</v>
      </c>
      <c r="K32">
        <v>0.145165392805368</v>
      </c>
      <c r="L32">
        <v>-1</v>
      </c>
      <c r="M32">
        <v>-1</v>
      </c>
      <c r="N32">
        <v>2.9033078561073595</v>
      </c>
      <c r="O32">
        <v>12.892202101115277</v>
      </c>
      <c r="P32">
        <v>0.90531974913825586</v>
      </c>
      <c r="Q32">
        <v>2.4042263110016151</v>
      </c>
      <c r="R32">
        <v>0.79115674085558063</v>
      </c>
      <c r="S32">
        <v>0.34199025253293003</v>
      </c>
      <c r="T32">
        <v>0.33296500082133712</v>
      </c>
      <c r="U32">
        <v>0.13803179740796773</v>
      </c>
      <c r="V32">
        <v>8.6207656301837358E-3</v>
      </c>
      <c r="W32">
        <v>28.130583104297756</v>
      </c>
      <c r="X32">
        <v>1.0827419611066416</v>
      </c>
      <c r="Y32">
        <v>-1</v>
      </c>
      <c r="Z32">
        <v>-1</v>
      </c>
      <c r="AA32">
        <v>50.264260422112805</v>
      </c>
      <c r="AB32">
        <v>0.18519077263960898</v>
      </c>
      <c r="AC32">
        <v>0.18543011727738379</v>
      </c>
      <c r="AD32">
        <v>0.18025658021829574</v>
      </c>
      <c r="AE32">
        <v>23.864571828737795</v>
      </c>
      <c r="AF32">
        <v>-1</v>
      </c>
      <c r="AG32">
        <v>-1</v>
      </c>
      <c r="AH32">
        <v>-1</v>
      </c>
      <c r="AI32">
        <v>4.4600980180524285E-3</v>
      </c>
      <c r="AJ32">
        <v>8.6207656301837358E-3</v>
      </c>
      <c r="AK32">
        <v>8.8008714662099474E-3</v>
      </c>
      <c r="AL32">
        <v>0.16302708552303738</v>
      </c>
      <c r="AM32">
        <v>1.9049920484442984E-3</v>
      </c>
      <c r="AN32">
        <v>0.18153586816660947</v>
      </c>
      <c r="AO32">
        <v>0.43552781145638386</v>
      </c>
      <c r="AP32">
        <v>5.0096334788661974</v>
      </c>
      <c r="AQ32">
        <v>33.569588941827348</v>
      </c>
      <c r="AR32">
        <v>0.78439615750186464</v>
      </c>
      <c r="AS32">
        <v>1.1780878746326375</v>
      </c>
      <c r="AT32">
        <v>-1</v>
      </c>
      <c r="AU32">
        <v>-1</v>
      </c>
      <c r="AV32">
        <v>1.1016131970241181</v>
      </c>
      <c r="AW32">
        <v>63.369561178435184</v>
      </c>
      <c r="AX32">
        <v>63.59548802847219</v>
      </c>
      <c r="AY32">
        <v>0.23248808552259498</v>
      </c>
      <c r="AZ32">
        <v>11.531420274017234</v>
      </c>
      <c r="BA32">
        <v>1460.1052591728985</v>
      </c>
    </row>
    <row r="33" spans="1:53" x14ac:dyDescent="0.25">
      <c r="A33">
        <v>3110</v>
      </c>
      <c r="B33" t="s">
        <v>1538</v>
      </c>
      <c r="C33">
        <v>2</v>
      </c>
      <c r="D33">
        <v>1.9941999777427148</v>
      </c>
      <c r="E33">
        <v>-0.38599789996144301</v>
      </c>
      <c r="F33">
        <v>-0.88423965791287229</v>
      </c>
      <c r="G33">
        <v>-0.88058820358887613</v>
      </c>
      <c r="H33">
        <v>-0.12994817290001753</v>
      </c>
      <c r="I33">
        <v>0</v>
      </c>
      <c r="J33">
        <v>-7.7968903740010509</v>
      </c>
      <c r="K33">
        <v>-0.12994817290001753</v>
      </c>
      <c r="L33">
        <v>-1</v>
      </c>
      <c r="M33">
        <v>-1</v>
      </c>
      <c r="N33">
        <v>-2.5989634580003509</v>
      </c>
      <c r="O33">
        <v>-4.2540617347019865</v>
      </c>
      <c r="P33">
        <v>-1.7870947562744521</v>
      </c>
      <c r="Q33">
        <v>-3.8886453871863251</v>
      </c>
      <c r="R33">
        <v>-1.2757269189968614</v>
      </c>
      <c r="S33">
        <v>0.29056366551535812</v>
      </c>
      <c r="T33">
        <v>0.11584091792597623</v>
      </c>
      <c r="U33">
        <v>-0.13082885238880912</v>
      </c>
      <c r="V33">
        <v>-2.6930285892177604E-2</v>
      </c>
      <c r="W33">
        <v>11.161664705896884</v>
      </c>
      <c r="X33">
        <v>-0.1627815126961053</v>
      </c>
      <c r="Y33">
        <v>-1</v>
      </c>
      <c r="Z33">
        <v>-1</v>
      </c>
      <c r="AA33">
        <v>15.327990530742845</v>
      </c>
      <c r="AB33">
        <v>-0.11638657110084276</v>
      </c>
      <c r="AC33">
        <v>-0.11626167434454932</v>
      </c>
      <c r="AD33">
        <v>-0.11884441408365996</v>
      </c>
      <c r="AE33">
        <v>-3.9186886443247246</v>
      </c>
      <c r="AF33">
        <v>-1</v>
      </c>
      <c r="AG33">
        <v>-1</v>
      </c>
      <c r="AH33">
        <v>-1</v>
      </c>
      <c r="AI33">
        <v>-1.5034058158025316E-2</v>
      </c>
      <c r="AJ33">
        <v>-2.6930285892177604E-2</v>
      </c>
      <c r="AK33">
        <v>0.37212380552414687</v>
      </c>
      <c r="AL33">
        <v>-0.20029584853489951</v>
      </c>
      <c r="AM33">
        <v>0.42507570500261083</v>
      </c>
      <c r="AN33">
        <v>-0.24163484478755703</v>
      </c>
      <c r="AO33">
        <v>11.211111598801526</v>
      </c>
      <c r="AP33">
        <v>-5.7659503084789456</v>
      </c>
      <c r="AQ33">
        <v>15.504977651844662</v>
      </c>
      <c r="AR33">
        <v>0.38675870326863254</v>
      </c>
      <c r="AS33">
        <v>-0.10782176142188293</v>
      </c>
      <c r="AT33">
        <v>-1</v>
      </c>
      <c r="AU33">
        <v>-1</v>
      </c>
      <c r="AV33">
        <v>-1.641224645866445</v>
      </c>
      <c r="AW33">
        <v>23.108066179580369</v>
      </c>
      <c r="AX33">
        <v>22.806541776268816</v>
      </c>
      <c r="AY33">
        <v>-7.7633396338855382E-2</v>
      </c>
      <c r="AZ33">
        <v>-42.799543802782004</v>
      </c>
      <c r="BA33">
        <v>1317.3069058047543</v>
      </c>
    </row>
    <row r="34" spans="1:53" x14ac:dyDescent="0.25">
      <c r="A34">
        <v>3138</v>
      </c>
      <c r="B34" t="s">
        <v>1550</v>
      </c>
      <c r="C34">
        <v>3</v>
      </c>
      <c r="D34">
        <v>1.1582381227578409</v>
      </c>
      <c r="E34">
        <v>0</v>
      </c>
      <c r="F34">
        <v>-0.30573898981268965</v>
      </c>
      <c r="G34">
        <v>-0.30573898981268965</v>
      </c>
      <c r="H34">
        <v>7.806154573409578E-2</v>
      </c>
      <c r="I34">
        <v>0</v>
      </c>
      <c r="J34">
        <v>4.6836927440457421</v>
      </c>
      <c r="K34">
        <v>7.806154573409578E-2</v>
      </c>
      <c r="L34">
        <v>-0.999999999999997</v>
      </c>
      <c r="M34">
        <v>-0.999999999999997</v>
      </c>
      <c r="N34">
        <v>1.5612309146819152</v>
      </c>
      <c r="O34">
        <v>5.5361918769908929</v>
      </c>
      <c r="P34">
        <v>-1.5866675914522177E-2</v>
      </c>
      <c r="Q34">
        <v>0.79488595529919892</v>
      </c>
      <c r="R34">
        <v>0.26221645548904493</v>
      </c>
      <c r="S34">
        <v>0.33333333333333209</v>
      </c>
      <c r="T34">
        <v>0.27593356199602331</v>
      </c>
      <c r="U34">
        <v>0.4220201617956883</v>
      </c>
      <c r="V34">
        <v>-2.5317156503775813E-2</v>
      </c>
      <c r="W34">
        <v>37.116334195486893</v>
      </c>
      <c r="X34">
        <v>1.998133525932333</v>
      </c>
      <c r="Y34">
        <v>-0.999999999999997</v>
      </c>
      <c r="Z34">
        <v>-0.999999999999997</v>
      </c>
      <c r="AA34">
        <v>44.266863844269068</v>
      </c>
      <c r="AB34">
        <v>0.1386817931274586</v>
      </c>
      <c r="AC34">
        <v>1.4557928095459138E-3</v>
      </c>
      <c r="AD34">
        <v>-2.3713220711423684E-3</v>
      </c>
      <c r="AE34">
        <v>6.8883131932931096</v>
      </c>
      <c r="AF34">
        <v>-0.999999999999997</v>
      </c>
      <c r="AG34">
        <v>-0.999999999999997</v>
      </c>
      <c r="AH34">
        <v>-0.999999999999997</v>
      </c>
      <c r="AI34">
        <v>0</v>
      </c>
      <c r="AJ34">
        <v>-2.5317156503775813E-2</v>
      </c>
      <c r="AK34">
        <v>-3.8999169390919443E-2</v>
      </c>
      <c r="AL34">
        <v>-1.2334057772214219E-2</v>
      </c>
      <c r="AM34">
        <v>0.10249406768678417</v>
      </c>
      <c r="AN34">
        <v>0.23960098036900829</v>
      </c>
      <c r="AO34">
        <v>2.3673558452150076</v>
      </c>
      <c r="AP34">
        <v>5.9283542203641373</v>
      </c>
      <c r="AQ34">
        <v>41.800026939532628</v>
      </c>
      <c r="AR34">
        <v>1.0059699006212686</v>
      </c>
      <c r="AS34">
        <v>2.076195071666429</v>
      </c>
      <c r="AT34">
        <v>-0.999999999999997</v>
      </c>
      <c r="AU34">
        <v>-0.999999999999997</v>
      </c>
      <c r="AV34">
        <v>-4.3522534323644696E-2</v>
      </c>
      <c r="AW34">
        <v>55.731409941624065</v>
      </c>
      <c r="AX34">
        <v>53.199694291246487</v>
      </c>
      <c r="AY34">
        <v>0.20223543740477601</v>
      </c>
      <c r="AZ34">
        <v>15.829214309879992</v>
      </c>
      <c r="BA34">
        <v>1534.3338443667046</v>
      </c>
    </row>
    <row r="35" spans="1:53" x14ac:dyDescent="0.25">
      <c r="A35">
        <v>3352</v>
      </c>
      <c r="B35" t="s">
        <v>1660</v>
      </c>
      <c r="C35">
        <v>3</v>
      </c>
      <c r="D35">
        <v>0.52189452334199238</v>
      </c>
      <c r="E35">
        <v>8.6544457943430436E-2</v>
      </c>
      <c r="F35">
        <v>0.77907351794743751</v>
      </c>
      <c r="G35">
        <v>0.80848813332132674</v>
      </c>
      <c r="H35">
        <v>-0.12456849124696441</v>
      </c>
      <c r="I35">
        <v>0</v>
      </c>
      <c r="J35">
        <v>-7.4741094748178591</v>
      </c>
      <c r="K35">
        <v>-0.12456849124696441</v>
      </c>
      <c r="L35">
        <v>-0.99999999999999811</v>
      </c>
      <c r="M35">
        <v>-0.99999999999999811</v>
      </c>
      <c r="N35">
        <v>-2.4913698249392873</v>
      </c>
      <c r="O35">
        <v>-6.1437268181545424</v>
      </c>
      <c r="P35">
        <v>2.5621948567826514</v>
      </c>
      <c r="Q35">
        <v>0.73733174151293823</v>
      </c>
      <c r="R35">
        <v>0.25386560975952105</v>
      </c>
      <c r="S35">
        <v>0.33333333333333282</v>
      </c>
      <c r="T35">
        <v>0.23243877578770639</v>
      </c>
      <c r="U35">
        <v>-0.15173200992195651</v>
      </c>
      <c r="V35">
        <v>0</v>
      </c>
      <c r="W35">
        <v>21.544343617841886</v>
      </c>
      <c r="X35">
        <v>-1.7481996865448581E-2</v>
      </c>
      <c r="Y35">
        <v>-0.99999999999999811</v>
      </c>
      <c r="Z35">
        <v>-0.99999999999999811</v>
      </c>
      <c r="AA35">
        <v>46.175008581900599</v>
      </c>
      <c r="AB35">
        <v>0.23696784911123364</v>
      </c>
      <c r="AC35">
        <v>9.8572651650990259E-2</v>
      </c>
      <c r="AD35">
        <v>0.15199548632375945</v>
      </c>
      <c r="AE35">
        <v>24.376799354299145</v>
      </c>
      <c r="AF35">
        <v>-0.99999999999999811</v>
      </c>
      <c r="AG35">
        <v>-0.99999999999999811</v>
      </c>
      <c r="AH35">
        <v>-0.99999999999999811</v>
      </c>
      <c r="AI35">
        <v>1.3952599510830072E-2</v>
      </c>
      <c r="AJ35">
        <v>0</v>
      </c>
      <c r="AK35">
        <v>0.18234062391990596</v>
      </c>
      <c r="AL35">
        <v>0.19783921521941802</v>
      </c>
      <c r="AM35">
        <v>-8.9774396419676342E-2</v>
      </c>
      <c r="AN35">
        <v>-8.9917534689394299E-2</v>
      </c>
      <c r="AO35">
        <v>-1.3326567908923794</v>
      </c>
      <c r="AP35">
        <v>-1.2587422911377681</v>
      </c>
      <c r="AQ35">
        <v>14.070234143024033</v>
      </c>
      <c r="AR35">
        <v>0.41404009919908252</v>
      </c>
      <c r="AS35">
        <v>-0.14205048811241291</v>
      </c>
      <c r="AT35">
        <v>-0.99999999999999811</v>
      </c>
      <c r="AU35">
        <v>-0.99999999999999811</v>
      </c>
      <c r="AV35">
        <v>1.0623537430808476</v>
      </c>
      <c r="AW35">
        <v>38.772539472608265</v>
      </c>
      <c r="AX35">
        <v>39.051591462824867</v>
      </c>
      <c r="AY35">
        <v>6.3978412117048737E-3</v>
      </c>
      <c r="AZ35">
        <v>-30.141851347111455</v>
      </c>
      <c r="BA35">
        <v>1462.5146078850014</v>
      </c>
    </row>
    <row r="36" spans="1:53" x14ac:dyDescent="0.25">
      <c r="A36">
        <v>3488</v>
      </c>
      <c r="B36" t="s">
        <v>1713</v>
      </c>
      <c r="C36">
        <v>2</v>
      </c>
      <c r="D36">
        <v>4.944206531744971</v>
      </c>
      <c r="E36">
        <v>0.26928139129905571</v>
      </c>
      <c r="F36">
        <v>0.74747735723662689</v>
      </c>
      <c r="G36">
        <v>0.75853859154933767</v>
      </c>
      <c r="H36">
        <v>0.20915366405333863</v>
      </c>
      <c r="I36">
        <v>0</v>
      </c>
      <c r="J36">
        <v>12.549219843200316</v>
      </c>
      <c r="K36">
        <v>0.20915366405333863</v>
      </c>
      <c r="L36">
        <v>-1</v>
      </c>
      <c r="M36">
        <v>-1</v>
      </c>
      <c r="N36">
        <v>4.1830732810667719</v>
      </c>
      <c r="O36">
        <v>16.880227113267804</v>
      </c>
      <c r="P36">
        <v>1.5315445928408526</v>
      </c>
      <c r="Q36">
        <v>3.8678763499224145</v>
      </c>
      <c r="R36">
        <v>1.2718902587594827</v>
      </c>
      <c r="S36">
        <v>0.3539514889445205</v>
      </c>
      <c r="T36">
        <v>0.3834655811004406</v>
      </c>
      <c r="U36">
        <v>0.20056571187703903</v>
      </c>
      <c r="V36">
        <v>1.6889533919129313E-2</v>
      </c>
      <c r="W36">
        <v>32.077359594499377</v>
      </c>
      <c r="X36">
        <v>1.3724364866494241</v>
      </c>
      <c r="Y36">
        <v>-1</v>
      </c>
      <c r="Z36">
        <v>-1</v>
      </c>
      <c r="AA36">
        <v>58.390037529721027</v>
      </c>
      <c r="AB36">
        <v>0.25533421621727603</v>
      </c>
      <c r="AC36">
        <v>0.25560018012431596</v>
      </c>
      <c r="AD36">
        <v>0.24982405321752565</v>
      </c>
      <c r="AE36">
        <v>30.326640693808464</v>
      </c>
      <c r="AF36">
        <v>-1</v>
      </c>
      <c r="AG36">
        <v>-1</v>
      </c>
      <c r="AH36">
        <v>-1</v>
      </c>
      <c r="AI36">
        <v>8.9942159556643513E-3</v>
      </c>
      <c r="AJ36">
        <v>1.6889533919129313E-2</v>
      </c>
      <c r="AK36">
        <v>-7.5703890759888856E-2</v>
      </c>
      <c r="AL36">
        <v>0.24753184774913617</v>
      </c>
      <c r="AM36">
        <v>-9.6519679578638121E-2</v>
      </c>
      <c r="AN36">
        <v>0.2799605397936919</v>
      </c>
      <c r="AO36">
        <v>-2.0707498287318913</v>
      </c>
      <c r="AP36">
        <v>7.5159111190544721</v>
      </c>
      <c r="AQ36">
        <v>37.771211076485812</v>
      </c>
      <c r="AR36">
        <v>0.8768820849572786</v>
      </c>
      <c r="AS36">
        <v>1.477175759961969</v>
      </c>
      <c r="AT36">
        <v>-1</v>
      </c>
      <c r="AU36">
        <v>-1</v>
      </c>
      <c r="AV36">
        <v>1.7395659327610034</v>
      </c>
      <c r="AW36">
        <v>72.733924786714738</v>
      </c>
      <c r="AX36">
        <v>73.082530770304501</v>
      </c>
      <c r="AY36">
        <v>0.3046187979805326</v>
      </c>
      <c r="AZ36">
        <v>24.168181596913801</v>
      </c>
      <c r="BA36">
        <v>1455.7126330692749</v>
      </c>
    </row>
    <row r="37" spans="1:53" x14ac:dyDescent="0.25">
      <c r="A37">
        <v>3620</v>
      </c>
      <c r="B37" t="s">
        <v>1780</v>
      </c>
      <c r="C37">
        <v>3</v>
      </c>
      <c r="D37">
        <v>4.9317415460781087</v>
      </c>
      <c r="E37">
        <v>8.3228157189975921E-2</v>
      </c>
      <c r="F37">
        <v>1.0095876367827674</v>
      </c>
      <c r="G37">
        <v>1.0095876367827674</v>
      </c>
      <c r="H37">
        <v>0.24369136644479819</v>
      </c>
      <c r="I37">
        <v>0</v>
      </c>
      <c r="J37">
        <v>14.621481986687893</v>
      </c>
      <c r="K37">
        <v>0.24369136644479819</v>
      </c>
      <c r="L37">
        <v>-0.99999999999999978</v>
      </c>
      <c r="M37">
        <v>-0.99999999999999978</v>
      </c>
      <c r="N37">
        <v>4.8738273288959642</v>
      </c>
      <c r="O37">
        <v>20.562811169548763</v>
      </c>
      <c r="P37">
        <v>-1.5895489691544447</v>
      </c>
      <c r="Q37">
        <v>5.3273881531069572E-2</v>
      </c>
      <c r="R37">
        <v>-0.21608943906397626</v>
      </c>
      <c r="S37">
        <v>0.3333333333333332</v>
      </c>
      <c r="T37">
        <v>0.37017552213169674</v>
      </c>
      <c r="U37">
        <v>0.45747506435959906</v>
      </c>
      <c r="V37">
        <v>0.17952639719845159</v>
      </c>
      <c r="W37">
        <v>43.872758023131325</v>
      </c>
      <c r="X37">
        <v>3.3885970472556286</v>
      </c>
      <c r="Y37">
        <v>-0.99999999999999978</v>
      </c>
      <c r="Z37">
        <v>-0.99999999999999978</v>
      </c>
      <c r="AA37">
        <v>76.003538338641576</v>
      </c>
      <c r="AB37">
        <v>0.23168970836103658</v>
      </c>
      <c r="AC37">
        <v>8.0261834515200928E-2</v>
      </c>
      <c r="AD37">
        <v>0.33498585221524729</v>
      </c>
      <c r="AE37">
        <v>32.346869754574243</v>
      </c>
      <c r="AF37">
        <v>-0.99999999999999978</v>
      </c>
      <c r="AG37">
        <v>-0.99999999999999978</v>
      </c>
      <c r="AH37">
        <v>-0.99999999999999978</v>
      </c>
      <c r="AI37">
        <v>0</v>
      </c>
      <c r="AJ37">
        <v>0.17952639719845159</v>
      </c>
      <c r="AK37">
        <v>1.4886979217513523E-2</v>
      </c>
      <c r="AL37">
        <v>4.3791035790307235E-2</v>
      </c>
      <c r="AM37">
        <v>2.6997153618662492E-2</v>
      </c>
      <c r="AN37">
        <v>0.21947111688715487</v>
      </c>
      <c r="AO37">
        <v>0.74936373655412991</v>
      </c>
      <c r="AP37">
        <v>5.7057331011304102</v>
      </c>
      <c r="AQ37">
        <v>58.494240009819237</v>
      </c>
      <c r="AR37">
        <v>1.3405103170230808</v>
      </c>
      <c r="AS37">
        <v>3.6322884137004241</v>
      </c>
      <c r="AT37">
        <v>-0.99999999999999978</v>
      </c>
      <c r="AU37">
        <v>-0.99999999999999978</v>
      </c>
      <c r="AV37">
        <v>0.79349819771879115</v>
      </c>
      <c r="AW37">
        <v>102.27208260932079</v>
      </c>
      <c r="AX37">
        <v>120.2247223291659</v>
      </c>
      <c r="AY37">
        <v>0.38617050938715419</v>
      </c>
      <c r="AZ37">
        <v>29.44250813662838</v>
      </c>
      <c r="BA37">
        <v>1621.4006198640479</v>
      </c>
    </row>
    <row r="38" spans="1:53" x14ac:dyDescent="0.25">
      <c r="A38">
        <v>3734</v>
      </c>
      <c r="B38" t="s">
        <v>1827</v>
      </c>
      <c r="C38">
        <v>2</v>
      </c>
      <c r="D38">
        <v>4.1007783702054965</v>
      </c>
      <c r="E38">
        <v>8.193231332059743E-2</v>
      </c>
      <c r="F38">
        <v>0.28095768785721881</v>
      </c>
      <c r="G38">
        <v>0.28990041260092037</v>
      </c>
      <c r="H38">
        <v>0.11220200185170651</v>
      </c>
      <c r="I38">
        <v>0</v>
      </c>
      <c r="J38">
        <v>6.7321201111023896</v>
      </c>
      <c r="K38">
        <v>0.11220200185170651</v>
      </c>
      <c r="L38">
        <v>-1</v>
      </c>
      <c r="M38">
        <v>-1</v>
      </c>
      <c r="N38">
        <v>2.24404003703413</v>
      </c>
      <c r="O38">
        <v>10.837781423001811</v>
      </c>
      <c r="P38">
        <v>0.58272165506146201</v>
      </c>
      <c r="Q38">
        <v>1.6502308128997922</v>
      </c>
      <c r="R38">
        <v>0.54350812359905609</v>
      </c>
      <c r="S38">
        <v>0.33582845280878237</v>
      </c>
      <c r="T38">
        <v>0.30694975867366547</v>
      </c>
      <c r="U38">
        <v>0.10581761455375914</v>
      </c>
      <c r="V38">
        <v>4.3611312237862385E-3</v>
      </c>
      <c r="W38">
        <v>26.097411494627771</v>
      </c>
      <c r="X38">
        <v>0.93350658224172078</v>
      </c>
      <c r="Y38">
        <v>-1</v>
      </c>
      <c r="Z38">
        <v>-1</v>
      </c>
      <c r="AA38">
        <v>46.078287549640542</v>
      </c>
      <c r="AB38">
        <v>0.14905656072245135</v>
      </c>
      <c r="AC38">
        <v>0.14928219251312824</v>
      </c>
      <c r="AD38">
        <v>0.14441907804160378</v>
      </c>
      <c r="AE38">
        <v>20.535653915901332</v>
      </c>
      <c r="AF38">
        <v>-1</v>
      </c>
      <c r="AG38">
        <v>-1</v>
      </c>
      <c r="AH38">
        <v>-1</v>
      </c>
      <c r="AI38">
        <v>2.1243589944379849E-3</v>
      </c>
      <c r="AJ38">
        <v>4.3611312237862385E-3</v>
      </c>
      <c r="AK38">
        <v>5.233327920872171E-2</v>
      </c>
      <c r="AL38">
        <v>0.11949467778052561</v>
      </c>
      <c r="AM38">
        <v>5.2608204794360833E-2</v>
      </c>
      <c r="AN38">
        <v>0.13083265542069294</v>
      </c>
      <c r="AO38">
        <v>1.7266301975763456</v>
      </c>
      <c r="AP38">
        <v>3.7185310927462352</v>
      </c>
      <c r="AQ38">
        <v>31.405134263444435</v>
      </c>
      <c r="AR38">
        <v>0.73675227331861326</v>
      </c>
      <c r="AS38">
        <v>1.0240135309859915</v>
      </c>
      <c r="AT38">
        <v>-1</v>
      </c>
      <c r="AU38">
        <v>-1</v>
      </c>
      <c r="AV38">
        <v>0.77297350997022285</v>
      </c>
      <c r="AW38">
        <v>58.545533702278789</v>
      </c>
      <c r="AX38">
        <v>58.708262716801769</v>
      </c>
      <c r="AY38">
        <v>0.19533013722761669</v>
      </c>
      <c r="AZ38">
        <v>5.0216256546172211</v>
      </c>
      <c r="BA38">
        <v>1500.3089994597908</v>
      </c>
    </row>
    <row r="39" spans="1:53" x14ac:dyDescent="0.25">
      <c r="A39">
        <v>4096</v>
      </c>
      <c r="B39" t="s">
        <v>1989</v>
      </c>
      <c r="C39">
        <v>3</v>
      </c>
      <c r="D39">
        <v>4.9197610679740933</v>
      </c>
      <c r="E39">
        <v>-0.14435373532819989</v>
      </c>
      <c r="F39">
        <v>0.95058848544628582</v>
      </c>
      <c r="G39">
        <v>0.90488653276685693</v>
      </c>
      <c r="H39">
        <v>2.8233354786781698E-2</v>
      </c>
      <c r="I39">
        <v>0</v>
      </c>
      <c r="J39">
        <v>1.6940012872069015</v>
      </c>
      <c r="K39">
        <v>2.8233354786781698E-2</v>
      </c>
      <c r="L39">
        <v>-1.0000000000000009</v>
      </c>
      <c r="M39">
        <v>-1.0000000000000009</v>
      </c>
      <c r="N39">
        <v>0.56466709573563389</v>
      </c>
      <c r="O39">
        <v>7.5186488879478572</v>
      </c>
      <c r="P39">
        <v>0.10870556976008965</v>
      </c>
      <c r="Q39">
        <v>4.3074669586336727</v>
      </c>
      <c r="R39">
        <v>1.3405109964894903</v>
      </c>
      <c r="S39">
        <v>0.33333333333333376</v>
      </c>
      <c r="T39">
        <v>0.27723316152067423</v>
      </c>
      <c r="U39">
        <v>-0.19270241000682711</v>
      </c>
      <c r="V39">
        <v>0</v>
      </c>
      <c r="W39">
        <v>15.585229202415961</v>
      </c>
      <c r="X39">
        <v>-0.2445766717727417</v>
      </c>
      <c r="Y39">
        <v>-1.0000000000000009</v>
      </c>
      <c r="Z39">
        <v>-1.0000000000000009</v>
      </c>
      <c r="AA39">
        <v>68.95213518386592</v>
      </c>
      <c r="AB39">
        <v>0.46059958138259477</v>
      </c>
      <c r="AC39">
        <v>0.4197870427577936</v>
      </c>
      <c r="AD39">
        <v>0.16014127555882191</v>
      </c>
      <c r="AE39">
        <v>52.026394984960476</v>
      </c>
      <c r="AF39">
        <v>-1.0000000000000009</v>
      </c>
      <c r="AG39">
        <v>-1.0000000000000009</v>
      </c>
      <c r="AH39">
        <v>-1.0000000000000009</v>
      </c>
      <c r="AI39">
        <v>-3.619184998716914E-3</v>
      </c>
      <c r="AJ39">
        <v>0</v>
      </c>
      <c r="AK39">
        <v>0.11104178696572023</v>
      </c>
      <c r="AL39">
        <v>-3.9463316294922814E-2</v>
      </c>
      <c r="AM39">
        <v>0.1817129845826331</v>
      </c>
      <c r="AN39">
        <v>-8.9260934397697431E-2</v>
      </c>
      <c r="AO39">
        <v>5.0980335493944287</v>
      </c>
      <c r="AP39">
        <v>-2.4288399414170496</v>
      </c>
      <c r="AQ39">
        <v>17.279230489622865</v>
      </c>
      <c r="AR39">
        <v>0.41786408484718085</v>
      </c>
      <c r="AS39">
        <v>-0.21634331698596007</v>
      </c>
      <c r="AT39">
        <v>-1.0000000000000009</v>
      </c>
      <c r="AU39">
        <v>-1.0000000000000009</v>
      </c>
      <c r="AV39">
        <v>2.2453975292563473</v>
      </c>
      <c r="AW39">
        <v>74.041944130396814</v>
      </c>
      <c r="AX39">
        <v>73.969560430422433</v>
      </c>
      <c r="AY39">
        <v>0.13740220477710127</v>
      </c>
      <c r="AZ39">
        <v>-6.5302440903119372</v>
      </c>
      <c r="BA39">
        <v>1497.5502903749384</v>
      </c>
    </row>
    <row r="40" spans="1:53" x14ac:dyDescent="0.25">
      <c r="A40">
        <v>4213</v>
      </c>
      <c r="B40" t="s">
        <v>2043</v>
      </c>
      <c r="C40">
        <v>3</v>
      </c>
      <c r="D40">
        <v>4.1763621132236013</v>
      </c>
      <c r="E40">
        <v>0.20010934537397396</v>
      </c>
      <c r="F40">
        <v>0.6664720213513764</v>
      </c>
      <c r="G40">
        <v>0.72918134224821807</v>
      </c>
      <c r="H40">
        <v>0.27823597325175764</v>
      </c>
      <c r="I40">
        <v>0</v>
      </c>
      <c r="J40">
        <v>16.694158395105458</v>
      </c>
      <c r="K40">
        <v>0.27823597325175764</v>
      </c>
      <c r="L40">
        <v>-1.0000000000000011</v>
      </c>
      <c r="M40">
        <v>-1.0000000000000011</v>
      </c>
      <c r="N40">
        <v>5.564719465035151</v>
      </c>
      <c r="O40">
        <v>21.599701850577265</v>
      </c>
      <c r="P40">
        <v>-0.35434508015976118</v>
      </c>
      <c r="Q40">
        <v>2.9942504361898457</v>
      </c>
      <c r="R40">
        <v>0.85545319738218562</v>
      </c>
      <c r="S40">
        <v>0.3333333333333337</v>
      </c>
      <c r="T40">
        <v>0.28780547800884576</v>
      </c>
      <c r="U40">
        <v>0.23307944680704953</v>
      </c>
      <c r="V40">
        <v>0</v>
      </c>
      <c r="W40">
        <v>23.039291395898857</v>
      </c>
      <c r="X40">
        <v>1.229692769994132</v>
      </c>
      <c r="Y40">
        <v>-1.0000000000000011</v>
      </c>
      <c r="Z40">
        <v>-1.0000000000000011</v>
      </c>
      <c r="AA40">
        <v>67.923262225713216</v>
      </c>
      <c r="AB40">
        <v>0.17179434651920583</v>
      </c>
      <c r="AC40">
        <v>0.46802900465860792</v>
      </c>
      <c r="AD40">
        <v>0.24074700147083095</v>
      </c>
      <c r="AE40">
        <v>44.028517632432241</v>
      </c>
      <c r="AF40">
        <v>-1.0000000000000011</v>
      </c>
      <c r="AG40">
        <v>-1.0000000000000011</v>
      </c>
      <c r="AH40">
        <v>-1.0000000000000011</v>
      </c>
      <c r="AI40">
        <v>4.019472758154731E-2</v>
      </c>
      <c r="AJ40">
        <v>0</v>
      </c>
      <c r="AK40">
        <v>0.6145453775701879</v>
      </c>
      <c r="AL40">
        <v>0.29509134638597695</v>
      </c>
      <c r="AM40">
        <v>9.7047744368795097E-2</v>
      </c>
      <c r="AN40">
        <v>-0.18462254703887218</v>
      </c>
      <c r="AO40">
        <v>5.498920497070821</v>
      </c>
      <c r="AP40">
        <v>-3.1401069440419205</v>
      </c>
      <c r="AQ40">
        <v>39.733449791004311</v>
      </c>
      <c r="AR40">
        <v>0.85421825814922914</v>
      </c>
      <c r="AS40">
        <v>1.5079287432458899</v>
      </c>
      <c r="AT40">
        <v>-1.0000000000000011</v>
      </c>
      <c r="AU40">
        <v>-1.0000000000000011</v>
      </c>
      <c r="AV40">
        <v>1.5846345396304031</v>
      </c>
      <c r="AW40">
        <v>86.382857132248589</v>
      </c>
      <c r="AX40">
        <v>87.186751683879535</v>
      </c>
      <c r="AY40">
        <v>-3.3552964875046956E-2</v>
      </c>
      <c r="AZ40">
        <v>-17.827348473276391</v>
      </c>
      <c r="BA40">
        <v>1489.9662982304815</v>
      </c>
    </row>
    <row r="41" spans="1:53" x14ac:dyDescent="0.25">
      <c r="A41">
        <v>4241</v>
      </c>
      <c r="B41" t="s">
        <v>2056</v>
      </c>
      <c r="C41">
        <v>3</v>
      </c>
      <c r="D41">
        <v>5.7650923705564363</v>
      </c>
      <c r="E41">
        <v>-0.78308550113905651</v>
      </c>
      <c r="F41">
        <v>1.178968857479642</v>
      </c>
      <c r="G41">
        <v>0.94008889391984496</v>
      </c>
      <c r="H41">
        <v>-3.8503104154427262E-3</v>
      </c>
      <c r="I41">
        <v>0</v>
      </c>
      <c r="J41">
        <v>-0.23101862492656211</v>
      </c>
      <c r="K41">
        <v>-3.8503104154427262E-3</v>
      </c>
      <c r="L41">
        <v>-1.0000000000000009</v>
      </c>
      <c r="M41">
        <v>-1.0000000000000009</v>
      </c>
      <c r="N41">
        <v>-7.7006208308853297E-2</v>
      </c>
      <c r="O41">
        <v>6.4741626395497232</v>
      </c>
      <c r="P41">
        <v>-1.2898819447677512</v>
      </c>
      <c r="Q41">
        <v>2.4456376265393609</v>
      </c>
      <c r="R41">
        <v>0.69178254327375821</v>
      </c>
      <c r="S41">
        <v>0.33333333333333381</v>
      </c>
      <c r="T41">
        <v>0.26992165299128634</v>
      </c>
      <c r="U41">
        <v>-0.12288603790812079</v>
      </c>
      <c r="V41">
        <v>0</v>
      </c>
      <c r="W41">
        <v>19.368770353277682</v>
      </c>
      <c r="X41">
        <v>5.2149464765531922E-2</v>
      </c>
      <c r="Y41">
        <v>-1.0000000000000009</v>
      </c>
      <c r="Z41">
        <v>-1.0000000000000009</v>
      </c>
      <c r="AA41">
        <v>30.072351665010395</v>
      </c>
      <c r="AB41">
        <v>-2.4858435345996605E-2</v>
      </c>
      <c r="AC41">
        <v>4.9590429707454808E-3</v>
      </c>
      <c r="AD41">
        <v>0.22013536774443021</v>
      </c>
      <c r="AE41">
        <v>10.011798768458959</v>
      </c>
      <c r="AF41">
        <v>-1.0000000000000009</v>
      </c>
      <c r="AG41">
        <v>-1.0000000000000009</v>
      </c>
      <c r="AH41">
        <v>-1.0000000000000009</v>
      </c>
      <c r="AI41">
        <v>6.0133540854625779E-2</v>
      </c>
      <c r="AJ41">
        <v>0</v>
      </c>
      <c r="AK41">
        <v>2.2841613885803247E-2</v>
      </c>
      <c r="AL41">
        <v>-0.14682443828632433</v>
      </c>
      <c r="AM41">
        <v>-2.8035984091238791E-2</v>
      </c>
      <c r="AN41">
        <v>0.244023952823093</v>
      </c>
      <c r="AO41">
        <v>-0.58669153285195463</v>
      </c>
      <c r="AP41">
        <v>5.3664766291457049</v>
      </c>
      <c r="AQ41">
        <v>19.137751728351127</v>
      </c>
      <c r="AR41">
        <v>0.48036894841649935</v>
      </c>
      <c r="AS41">
        <v>4.8299154350089329E-2</v>
      </c>
      <c r="AT41">
        <v>-1.0000000000000009</v>
      </c>
      <c r="AU41">
        <v>-1.0000000000000009</v>
      </c>
      <c r="AV41">
        <v>1.6318714371936018</v>
      </c>
      <c r="AW41">
        <v>41.912990933705792</v>
      </c>
      <c r="AX41">
        <v>43.115661750798289</v>
      </c>
      <c r="AY41">
        <v>-0.12252048082297863</v>
      </c>
      <c r="AZ41">
        <v>-32.294714983430339</v>
      </c>
      <c r="BA41">
        <v>1432.0808577963412</v>
      </c>
    </row>
    <row r="42" spans="1:53" x14ac:dyDescent="0.25">
      <c r="A42">
        <v>4284</v>
      </c>
      <c r="B42" t="s">
        <v>2077</v>
      </c>
      <c r="C42">
        <v>3</v>
      </c>
      <c r="D42">
        <v>5.5364173397988568</v>
      </c>
      <c r="E42">
        <v>0</v>
      </c>
      <c r="F42">
        <v>0.16411827681120664</v>
      </c>
      <c r="G42">
        <v>0.16411827681120664</v>
      </c>
      <c r="H42">
        <v>2.954103276069012E-2</v>
      </c>
      <c r="I42">
        <v>0</v>
      </c>
      <c r="J42">
        <v>1.7724619656414062</v>
      </c>
      <c r="K42">
        <v>2.954103276069012E-2</v>
      </c>
      <c r="L42">
        <v>-1.0000000000000002</v>
      </c>
      <c r="M42">
        <v>-1.0000000000000002</v>
      </c>
      <c r="N42">
        <v>0.59082065521380134</v>
      </c>
      <c r="O42">
        <v>7.4729975822514705</v>
      </c>
      <c r="P42">
        <v>-1.2596511228302283E-2</v>
      </c>
      <c r="Q42">
        <v>-0.44068218598667391</v>
      </c>
      <c r="R42">
        <v>-0.17501252110188437</v>
      </c>
      <c r="S42">
        <v>0.33333333333333337</v>
      </c>
      <c r="T42">
        <v>0.22544115630015366</v>
      </c>
      <c r="U42">
        <v>-1.889772042702082E-3</v>
      </c>
      <c r="V42">
        <v>-1.66679302609141E-2</v>
      </c>
      <c r="W42">
        <v>20.427030182767236</v>
      </c>
      <c r="X42">
        <v>0.3228942513717275</v>
      </c>
      <c r="Y42">
        <v>-1.0000000000000002</v>
      </c>
      <c r="Z42">
        <v>-1.0000000000000002</v>
      </c>
      <c r="AA42">
        <v>22.987255669262964</v>
      </c>
      <c r="AB42">
        <v>9.4141831902395737E-2</v>
      </c>
      <c r="AC42">
        <v>4.9626249551725531E-2</v>
      </c>
      <c r="AD42">
        <v>-8.906332130216929E-2</v>
      </c>
      <c r="AE42">
        <v>2.7352380075976002</v>
      </c>
      <c r="AF42">
        <v>-1.0000000000000002</v>
      </c>
      <c r="AG42">
        <v>-1.0000000000000002</v>
      </c>
      <c r="AH42">
        <v>-1.0000000000000002</v>
      </c>
      <c r="AI42">
        <v>0</v>
      </c>
      <c r="AJ42">
        <v>-1.66679302609141E-2</v>
      </c>
      <c r="AK42">
        <v>0.19455116591854593</v>
      </c>
      <c r="AL42">
        <v>-6.5338972399234469E-3</v>
      </c>
      <c r="AM42">
        <v>4.5068494927416429E-5</v>
      </c>
      <c r="AN42">
        <v>0.10523282107536613</v>
      </c>
      <c r="AO42">
        <v>0.97388254196591406</v>
      </c>
      <c r="AP42">
        <v>2.598151040684535</v>
      </c>
      <c r="AQ42">
        <v>22.199492148408645</v>
      </c>
      <c r="AR42">
        <v>0.540216787329871</v>
      </c>
      <c r="AS42">
        <v>0.35243528413241787</v>
      </c>
      <c r="AT42">
        <v>-1.0000000000000002</v>
      </c>
      <c r="AU42">
        <v>-1.0000000000000002</v>
      </c>
      <c r="AV42">
        <v>-1.0894244290677729E-2</v>
      </c>
      <c r="AW42">
        <v>33.058404292198951</v>
      </c>
      <c r="AX42">
        <v>31.391611266107542</v>
      </c>
      <c r="AY42">
        <v>0.19853540657065638</v>
      </c>
      <c r="AZ42">
        <v>-3.0640198985540321</v>
      </c>
      <c r="BA42">
        <v>1387.7711187751847</v>
      </c>
    </row>
    <row r="43" spans="1:53" x14ac:dyDescent="0.25">
      <c r="A43">
        <v>4292</v>
      </c>
      <c r="B43" t="s">
        <v>2082</v>
      </c>
      <c r="C43">
        <v>2</v>
      </c>
      <c r="D43">
        <v>3.3230431226291324</v>
      </c>
      <c r="E43">
        <v>-9.0824523822266384E-2</v>
      </c>
      <c r="F43">
        <v>-0.14922570784749858</v>
      </c>
      <c r="G43">
        <v>-0.1422364862464226</v>
      </c>
      <c r="H43">
        <v>2.2801708568047335E-2</v>
      </c>
      <c r="I43">
        <v>0</v>
      </c>
      <c r="J43">
        <v>1.3681025140828398</v>
      </c>
      <c r="K43">
        <v>2.2801708568047335E-2</v>
      </c>
      <c r="L43">
        <v>-1</v>
      </c>
      <c r="M43">
        <v>-1</v>
      </c>
      <c r="N43">
        <v>0.45603417136094659</v>
      </c>
      <c r="O43">
        <v>5.2659696088123251</v>
      </c>
      <c r="P43">
        <v>-0.29219938275765706</v>
      </c>
      <c r="Q43">
        <v>-0.39468679765854153</v>
      </c>
      <c r="R43">
        <v>-0.12814179995247443</v>
      </c>
      <c r="S43">
        <v>0.3191169833101391</v>
      </c>
      <c r="T43">
        <v>0.23639359892915596</v>
      </c>
      <c r="U43">
        <v>1.8449254936018539E-2</v>
      </c>
      <c r="V43">
        <v>-7.19145951994009E-3</v>
      </c>
      <c r="W43">
        <v>20.58322945989643</v>
      </c>
      <c r="X43">
        <v>0.52876404050573611</v>
      </c>
      <c r="Y43">
        <v>-1</v>
      </c>
      <c r="Z43">
        <v>-1</v>
      </c>
      <c r="AA43">
        <v>34.725474879289528</v>
      </c>
      <c r="AB43">
        <v>5.105665690463862E-2</v>
      </c>
      <c r="AC43">
        <v>5.1245097965938374E-2</v>
      </c>
      <c r="AD43">
        <v>4.7223883237346026E-2</v>
      </c>
      <c r="AE43">
        <v>11.507267299270517</v>
      </c>
      <c r="AF43">
        <v>-1</v>
      </c>
      <c r="AG43">
        <v>-1</v>
      </c>
      <c r="AH43">
        <v>-1</v>
      </c>
      <c r="AI43">
        <v>-4.2104186999673988E-3</v>
      </c>
      <c r="AJ43">
        <v>-7.19145951994009E-3</v>
      </c>
      <c r="AK43">
        <v>0.17039789291898372</v>
      </c>
      <c r="AL43">
        <v>1.430064070263623E-3</v>
      </c>
      <c r="AM43">
        <v>0.1901208198126651</v>
      </c>
      <c r="AN43">
        <v>-6.6799595976113346E-3</v>
      </c>
      <c r="AO43">
        <v>5.2282399725117026</v>
      </c>
      <c r="AP43">
        <v>0.2169213178108782</v>
      </c>
      <c r="AQ43">
        <v>25.534898300201498</v>
      </c>
      <c r="AR43">
        <v>0.60753688934482808</v>
      </c>
      <c r="AS43">
        <v>0.60614719166244457</v>
      </c>
      <c r="AT43">
        <v>-1</v>
      </c>
      <c r="AU43">
        <v>-1</v>
      </c>
      <c r="AV43">
        <v>-0.11833298360533284</v>
      </c>
      <c r="AW43">
        <v>45.462247708338658</v>
      </c>
      <c r="AX43">
        <v>45.45357733504413</v>
      </c>
      <c r="AY43">
        <v>9.4553749262557787E-2</v>
      </c>
      <c r="AZ43">
        <v>-12.633643762563395</v>
      </c>
      <c r="BA43">
        <v>1385.7436350104158</v>
      </c>
    </row>
    <row r="44" spans="1:53" x14ac:dyDescent="0.25">
      <c r="A44">
        <v>4524</v>
      </c>
      <c r="B44" t="s">
        <v>2191</v>
      </c>
      <c r="C44">
        <v>3</v>
      </c>
      <c r="D44">
        <v>5.5785958988110682</v>
      </c>
      <c r="E44">
        <v>-2.0668966749897037E-2</v>
      </c>
      <c r="F44">
        <v>6.827905488242636E-3</v>
      </c>
      <c r="G44">
        <v>6.827905488242636E-3</v>
      </c>
      <c r="H44">
        <v>-0.25098512659975053</v>
      </c>
      <c r="I44">
        <v>0</v>
      </c>
      <c r="J44">
        <v>-15.059107595985029</v>
      </c>
      <c r="K44">
        <v>-0.25098512659975053</v>
      </c>
      <c r="L44">
        <v>-1.0000000000000022</v>
      </c>
      <c r="M44">
        <v>-1.0000000000000022</v>
      </c>
      <c r="N44">
        <v>-5.0197025319950086</v>
      </c>
      <c r="O44">
        <v>-9.4736837916857191</v>
      </c>
      <c r="P44">
        <v>0.51122167756514048</v>
      </c>
      <c r="Q44">
        <v>-2.7325337506224665</v>
      </c>
      <c r="R44">
        <v>-0.97131941766820018</v>
      </c>
      <c r="S44">
        <v>0.36310567880904626</v>
      </c>
      <c r="T44">
        <v>0.12863417015080642</v>
      </c>
      <c r="U44">
        <v>0.14320748211212997</v>
      </c>
      <c r="V44">
        <v>0</v>
      </c>
      <c r="W44">
        <v>35.43729830686933</v>
      </c>
      <c r="X44">
        <v>1.1859142785693297</v>
      </c>
      <c r="Y44">
        <v>-1.0000000000000022</v>
      </c>
      <c r="Z44">
        <v>-1.0000000000000022</v>
      </c>
      <c r="AA44">
        <v>40.020629247474325</v>
      </c>
      <c r="AB44">
        <v>-0.20348347651275783</v>
      </c>
      <c r="AC44">
        <v>4.5984728573375114E-2</v>
      </c>
      <c r="AD44">
        <v>0.26859175510484645</v>
      </c>
      <c r="AE44">
        <v>5.554650358273185</v>
      </c>
      <c r="AF44">
        <v>-1.0000000000000022</v>
      </c>
      <c r="AG44">
        <v>-1.0000000000000022</v>
      </c>
      <c r="AH44">
        <v>-1.0000000000000022</v>
      </c>
      <c r="AI44">
        <v>0</v>
      </c>
      <c r="AJ44">
        <v>0</v>
      </c>
      <c r="AK44">
        <v>5.3599435077825941E-2</v>
      </c>
      <c r="AL44">
        <v>-8.3565808509449724E-2</v>
      </c>
      <c r="AM44">
        <v>0.53032950496977893</v>
      </c>
      <c r="AN44">
        <v>-5.0197944033295736E-2</v>
      </c>
      <c r="AO44">
        <v>13.526234799633601</v>
      </c>
      <c r="AP44">
        <v>-1.6727776433796422</v>
      </c>
      <c r="AQ44">
        <v>20.378190710884294</v>
      </c>
      <c r="AR44">
        <v>0.63494733107198287</v>
      </c>
      <c r="AS44">
        <v>0.93492915196957904</v>
      </c>
      <c r="AT44">
        <v>-1.0000000000000022</v>
      </c>
      <c r="AU44">
        <v>-1.0000000000000022</v>
      </c>
      <c r="AV44">
        <v>-0.96449151217995743</v>
      </c>
      <c r="AW44">
        <v>28.874167812408956</v>
      </c>
      <c r="AX44">
        <v>28.874167812408956</v>
      </c>
      <c r="AY44">
        <v>1.5503460247575207E-2</v>
      </c>
      <c r="AZ44">
        <v>-48.465470826233549</v>
      </c>
      <c r="BA44">
        <v>1320.3531851078335</v>
      </c>
    </row>
    <row r="45" spans="1:53" x14ac:dyDescent="0.25">
      <c r="A45">
        <v>4645</v>
      </c>
      <c r="B45" t="s">
        <v>2263</v>
      </c>
      <c r="C45">
        <v>3</v>
      </c>
      <c r="D45">
        <v>4.1541978341542212</v>
      </c>
      <c r="E45">
        <v>0.27922120197950639</v>
      </c>
      <c r="F45">
        <v>-0.11106078373462459</v>
      </c>
      <c r="G45">
        <v>-3.6390440250705702E-2</v>
      </c>
      <c r="H45">
        <v>-2.9438126255657643E-2</v>
      </c>
      <c r="I45">
        <v>0</v>
      </c>
      <c r="J45">
        <v>-1.7662875753394576</v>
      </c>
      <c r="K45">
        <v>-2.9438126255657643E-2</v>
      </c>
      <c r="L45">
        <v>-0.99999999999999967</v>
      </c>
      <c r="M45">
        <v>-0.99999999999999967</v>
      </c>
      <c r="N45">
        <v>-0.5887625251131533</v>
      </c>
      <c r="O45">
        <v>2.3515198185640585</v>
      </c>
      <c r="P45">
        <v>-0.61734567453834399</v>
      </c>
      <c r="Q45">
        <v>0.12982497001586715</v>
      </c>
      <c r="R45">
        <v>-9.8173362173099965E-2</v>
      </c>
      <c r="S45">
        <v>0.3333333333333332</v>
      </c>
      <c r="T45">
        <v>0.30705797433106458</v>
      </c>
      <c r="U45">
        <v>-4.9455318875759921E-2</v>
      </c>
      <c r="V45">
        <v>0</v>
      </c>
      <c r="W45">
        <v>24.814964601771827</v>
      </c>
      <c r="X45">
        <v>0.44573279941474719</v>
      </c>
      <c r="Y45">
        <v>-0.99999999999999967</v>
      </c>
      <c r="Z45">
        <v>-0.99999999999999967</v>
      </c>
      <c r="AA45">
        <v>55.808641693887076</v>
      </c>
      <c r="AB45">
        <v>0.13516361567944135</v>
      </c>
      <c r="AC45">
        <v>1.4668048237365533E-2</v>
      </c>
      <c r="AD45">
        <v>0.47200534516896031</v>
      </c>
      <c r="AE45">
        <v>31.091850454288366</v>
      </c>
      <c r="AF45">
        <v>-0.99999999999999967</v>
      </c>
      <c r="AG45">
        <v>-0.99999999999999967</v>
      </c>
      <c r="AH45">
        <v>-0.99999999999999967</v>
      </c>
      <c r="AI45">
        <v>5.4818339800747091E-3</v>
      </c>
      <c r="AJ45">
        <v>0</v>
      </c>
      <c r="AK45">
        <v>0.20262032063163962</v>
      </c>
      <c r="AL45">
        <v>-5.969357829987601E-3</v>
      </c>
      <c r="AM45">
        <v>-0.2706350511232285</v>
      </c>
      <c r="AN45">
        <v>6.2799344471151514E-2</v>
      </c>
      <c r="AO45">
        <v>-5.7527746749225122</v>
      </c>
      <c r="AP45">
        <v>1.5401368226288494</v>
      </c>
      <c r="AQ45">
        <v>23.048677026432383</v>
      </c>
      <c r="AR45">
        <v>0.5909359887886384</v>
      </c>
      <c r="AS45">
        <v>0.41629467315908952</v>
      </c>
      <c r="AT45">
        <v>-0.99999999999999967</v>
      </c>
      <c r="AU45">
        <v>-0.99999999999999967</v>
      </c>
      <c r="AV45">
        <v>-0.13456380242380545</v>
      </c>
      <c r="AW45">
        <v>59.700298335080035</v>
      </c>
      <c r="AX45">
        <v>59.809935014681535</v>
      </c>
      <c r="AY45">
        <v>0.23358635974296516</v>
      </c>
      <c r="AZ45">
        <v>-10.48940470277206</v>
      </c>
      <c r="BA45">
        <v>1416.305943061984</v>
      </c>
    </row>
    <row r="46" spans="1:53" x14ac:dyDescent="0.25">
      <c r="A46">
        <v>4655</v>
      </c>
      <c r="B46" t="s">
        <v>2268</v>
      </c>
      <c r="C46">
        <v>3</v>
      </c>
      <c r="D46">
        <v>4.3254679838018655</v>
      </c>
      <c r="E46">
        <v>8.5707810651613203E-2</v>
      </c>
      <c r="F46">
        <v>-1.2141978129970235</v>
      </c>
      <c r="G46">
        <v>-1.1905656061610879</v>
      </c>
      <c r="H46">
        <v>0.22957020440438908</v>
      </c>
      <c r="I46">
        <v>0</v>
      </c>
      <c r="J46">
        <v>13.774212264263344</v>
      </c>
      <c r="K46">
        <v>0.22957020440438908</v>
      </c>
      <c r="L46">
        <v>-0.99999999999999989</v>
      </c>
      <c r="M46">
        <v>-0.99999999999999989</v>
      </c>
      <c r="N46">
        <v>4.5914040880877813</v>
      </c>
      <c r="O46">
        <v>16.909114641904122</v>
      </c>
      <c r="P46">
        <v>8.7148176365100039</v>
      </c>
      <c r="Q46">
        <v>-1.6641810458661748</v>
      </c>
      <c r="R46">
        <v>0.30357946470542535</v>
      </c>
      <c r="S46">
        <v>0.33333333333333309</v>
      </c>
      <c r="T46">
        <v>0.28576164316746788</v>
      </c>
      <c r="U46">
        <v>0.39104924782992817</v>
      </c>
      <c r="V46">
        <v>0</v>
      </c>
      <c r="W46">
        <v>31.222960797053606</v>
      </c>
      <c r="X46">
        <v>1.9061500732502596</v>
      </c>
      <c r="Y46">
        <v>-0.99999999999999989</v>
      </c>
      <c r="Z46">
        <v>-0.99999999999999989</v>
      </c>
      <c r="AA46">
        <v>88.398474885664683</v>
      </c>
      <c r="AB46">
        <v>0.48520461026172573</v>
      </c>
      <c r="AC46">
        <v>0.43891796897655455</v>
      </c>
      <c r="AD46">
        <v>0.21331611323983199</v>
      </c>
      <c r="AE46">
        <v>56.871934623905609</v>
      </c>
      <c r="AF46">
        <v>-0.99999999999999989</v>
      </c>
      <c r="AG46">
        <v>-0.99999999999999989</v>
      </c>
      <c r="AH46">
        <v>-0.99999999999999989</v>
      </c>
      <c r="AI46">
        <v>-8.3820022320333504E-2</v>
      </c>
      <c r="AJ46">
        <v>0</v>
      </c>
      <c r="AK46">
        <v>0.25522888743775834</v>
      </c>
      <c r="AL46">
        <v>0.51016080348685422</v>
      </c>
      <c r="AM46">
        <v>6.3776163276936887E-2</v>
      </c>
      <c r="AN46">
        <v>-2.4196173269059155E-2</v>
      </c>
      <c r="AO46">
        <v>2.870548519112214</v>
      </c>
      <c r="AP46">
        <v>1.9458996857077924</v>
      </c>
      <c r="AQ46">
        <v>44.997173061316957</v>
      </c>
      <c r="AR46">
        <v>1.0101442243307297</v>
      </c>
      <c r="AS46">
        <v>2.13572027765465</v>
      </c>
      <c r="AT46">
        <v>-0.99999999999999989</v>
      </c>
      <c r="AU46">
        <v>-0.99999999999999989</v>
      </c>
      <c r="AV46">
        <v>-0.88698614145566201</v>
      </c>
      <c r="AW46">
        <v>107.25348921327659</v>
      </c>
      <c r="AX46">
        <v>105.57708876686993</v>
      </c>
      <c r="AY46">
        <v>0.30121294675188837</v>
      </c>
      <c r="AZ46">
        <v>40.12657295988781</v>
      </c>
      <c r="BA46">
        <v>1516.3118080917363</v>
      </c>
    </row>
    <row r="47" spans="1:53" x14ac:dyDescent="0.25">
      <c r="A47">
        <v>4787</v>
      </c>
      <c r="B47" t="s">
        <v>2335</v>
      </c>
      <c r="C47">
        <v>3</v>
      </c>
      <c r="D47">
        <v>5.0228279512691376</v>
      </c>
      <c r="E47">
        <v>-0.20659477074556423</v>
      </c>
      <c r="F47">
        <v>-0.24432480293026293</v>
      </c>
      <c r="G47">
        <v>-0.30196748289203468</v>
      </c>
      <c r="H47">
        <v>-4.2278625161902519E-2</v>
      </c>
      <c r="I47">
        <v>0</v>
      </c>
      <c r="J47">
        <v>-2.5367175097141512</v>
      </c>
      <c r="K47">
        <v>-4.2278625161902519E-2</v>
      </c>
      <c r="L47">
        <v>-0.99999999999999944</v>
      </c>
      <c r="M47">
        <v>-0.99999999999999944</v>
      </c>
      <c r="N47">
        <v>-0.84557250323805078</v>
      </c>
      <c r="O47">
        <v>2.1841429586629539</v>
      </c>
      <c r="P47">
        <v>-1.3524464589560345</v>
      </c>
      <c r="Q47">
        <v>1.8701789273394838</v>
      </c>
      <c r="R47">
        <v>0.42763434886013785</v>
      </c>
      <c r="S47">
        <v>0.33333333333333315</v>
      </c>
      <c r="T47">
        <v>0.36823653591940925</v>
      </c>
      <c r="U47">
        <v>-5.9908119404856672E-2</v>
      </c>
      <c r="V47">
        <v>0</v>
      </c>
      <c r="W47">
        <v>27.357615000391537</v>
      </c>
      <c r="X47">
        <v>0.53911921938129359</v>
      </c>
      <c r="Y47">
        <v>-0.99999999999999944</v>
      </c>
      <c r="Z47">
        <v>-0.99999999999999944</v>
      </c>
      <c r="AA47">
        <v>16.618063257509569</v>
      </c>
      <c r="AB47">
        <v>6.7052223697200541E-2</v>
      </c>
      <c r="AC47">
        <v>-0.24662142342345492</v>
      </c>
      <c r="AD47">
        <v>-4.3774522108587469E-2</v>
      </c>
      <c r="AE47">
        <v>-11.16718609174209</v>
      </c>
      <c r="AF47">
        <v>-0.99999999999999944</v>
      </c>
      <c r="AG47">
        <v>-0.99999999999999944</v>
      </c>
      <c r="AH47">
        <v>-0.99999999999999944</v>
      </c>
      <c r="AI47">
        <v>-3.224196165824241E-3</v>
      </c>
      <c r="AJ47">
        <v>0</v>
      </c>
      <c r="AK47">
        <v>-0.18105383605095435</v>
      </c>
      <c r="AL47">
        <v>-0.17662767365207216</v>
      </c>
      <c r="AM47">
        <v>0.33896269400230328</v>
      </c>
      <c r="AN47">
        <v>0.68325135243152713</v>
      </c>
      <c r="AO47">
        <v>7.5687981698028111</v>
      </c>
      <c r="AP47">
        <v>16.198145442527817</v>
      </c>
      <c r="AQ47">
        <v>24.820897490677364</v>
      </c>
      <c r="AR47">
        <v>0.64166174984788549</v>
      </c>
      <c r="AS47">
        <v>0.49684059421939136</v>
      </c>
      <c r="AT47">
        <v>-0.99999999999999944</v>
      </c>
      <c r="AU47">
        <v>-0.99999999999999944</v>
      </c>
      <c r="AV47">
        <v>0.1256668659681032</v>
      </c>
      <c r="AW47">
        <v>35.000351658700318</v>
      </c>
      <c r="AX47">
        <v>34.93586773538383</v>
      </c>
      <c r="AY47">
        <v>9.2485120072292065E-2</v>
      </c>
      <c r="AZ47">
        <v>-16.149317632642955</v>
      </c>
      <c r="BA47">
        <v>1416.3803012855296</v>
      </c>
    </row>
    <row r="48" spans="1:53" x14ac:dyDescent="0.25">
      <c r="A48">
        <v>4979</v>
      </c>
      <c r="B48" t="s">
        <v>2409</v>
      </c>
      <c r="C48">
        <v>2</v>
      </c>
      <c r="D48">
        <v>3.0042017211712384</v>
      </c>
      <c r="E48">
        <v>-0.16164815209128791</v>
      </c>
      <c r="F48">
        <v>-0.32558427870800266</v>
      </c>
      <c r="G48">
        <v>-0.3193959179161649</v>
      </c>
      <c r="H48">
        <v>-1.3848957439615964E-2</v>
      </c>
      <c r="I48">
        <v>0</v>
      </c>
      <c r="J48">
        <v>-0.83093744637695721</v>
      </c>
      <c r="K48">
        <v>-1.3848957439615964E-2</v>
      </c>
      <c r="L48">
        <v>-1</v>
      </c>
      <c r="M48">
        <v>-1</v>
      </c>
      <c r="N48">
        <v>-0.27697914879231922</v>
      </c>
      <c r="O48">
        <v>2.9817420480428201</v>
      </c>
      <c r="P48">
        <v>-0.65088320316127368</v>
      </c>
      <c r="Q48">
        <v>-1.2330240066871554</v>
      </c>
      <c r="R48">
        <v>-0.40349231747319475</v>
      </c>
      <c r="S48">
        <v>0.31226592651160417</v>
      </c>
      <c r="T48">
        <v>0.20746829957499802</v>
      </c>
      <c r="U48">
        <v>-1.7368396778246226E-2</v>
      </c>
      <c r="V48">
        <v>-1.1927575357145382E-2</v>
      </c>
      <c r="W48">
        <v>18.322627882011719</v>
      </c>
      <c r="X48">
        <v>0.36283523679151264</v>
      </c>
      <c r="Y48">
        <v>-1</v>
      </c>
      <c r="Z48">
        <v>-1</v>
      </c>
      <c r="AA48">
        <v>30.071260333165029</v>
      </c>
      <c r="AB48">
        <v>1.0880482848772396E-2</v>
      </c>
      <c r="AC48">
        <v>1.1053677147998806E-2</v>
      </c>
      <c r="AD48">
        <v>7.377608784779513E-3</v>
      </c>
      <c r="AE48">
        <v>7.8059776242547052</v>
      </c>
      <c r="AF48">
        <v>-1</v>
      </c>
      <c r="AG48">
        <v>-1</v>
      </c>
      <c r="AH48">
        <v>-1</v>
      </c>
      <c r="AI48">
        <v>-6.8074327922341901E-3</v>
      </c>
      <c r="AJ48">
        <v>-1.1927575357145382E-2</v>
      </c>
      <c r="AK48">
        <v>0.21879982277271409</v>
      </c>
      <c r="AL48">
        <v>-4.6971865783466779E-2</v>
      </c>
      <c r="AM48">
        <v>0.24649567877297079</v>
      </c>
      <c r="AN48">
        <v>-6.3054818557917044E-2</v>
      </c>
      <c r="AO48">
        <v>6.6637646854242778</v>
      </c>
      <c r="AP48">
        <v>-1.2186033951016966</v>
      </c>
      <c r="AQ48">
        <v>23.128328368799316</v>
      </c>
      <c r="AR48">
        <v>0.55456357452528049</v>
      </c>
      <c r="AS48">
        <v>0.43483813801315918</v>
      </c>
      <c r="AT48">
        <v>-1</v>
      </c>
      <c r="AU48">
        <v>-1</v>
      </c>
      <c r="AV48">
        <v>-0.48373420776966258</v>
      </c>
      <c r="AW48">
        <v>40.09860596137937</v>
      </c>
      <c r="AX48">
        <v>40.019668461590236</v>
      </c>
      <c r="AY48">
        <v>5.323932398380779E-2</v>
      </c>
      <c r="AZ48">
        <v>-19.871622061261814</v>
      </c>
      <c r="BA48">
        <v>1382.8315882321529</v>
      </c>
    </row>
    <row r="49" spans="1:53" x14ac:dyDescent="0.25">
      <c r="A49">
        <v>5125</v>
      </c>
      <c r="B49" t="s">
        <v>2488</v>
      </c>
      <c r="C49">
        <v>2</v>
      </c>
      <c r="D49">
        <v>2.480378358299558</v>
      </c>
      <c r="E49">
        <v>-0.27800402984435924</v>
      </c>
      <c r="F49">
        <v>-0.61532312453224058</v>
      </c>
      <c r="G49">
        <v>-0.61045049501108828</v>
      </c>
      <c r="H49">
        <v>-7.4062201490847787E-2</v>
      </c>
      <c r="I49">
        <v>0</v>
      </c>
      <c r="J49">
        <v>-4.4437320894508678</v>
      </c>
      <c r="K49">
        <v>-7.4062201490847787E-2</v>
      </c>
      <c r="L49">
        <v>-1</v>
      </c>
      <c r="M49">
        <v>-1</v>
      </c>
      <c r="N49">
        <v>-1.4812440298169558</v>
      </c>
      <c r="O49">
        <v>-0.77100698948915536</v>
      </c>
      <c r="P49">
        <v>-1.2401635292179778</v>
      </c>
      <c r="Q49">
        <v>-2.6103251164108867</v>
      </c>
      <c r="R49">
        <v>-0.85586466747746082</v>
      </c>
      <c r="S49">
        <v>0.30101035055746522</v>
      </c>
      <c r="T49">
        <v>0.15994703191501389</v>
      </c>
      <c r="U49">
        <v>-7.6213084718217139E-2</v>
      </c>
      <c r="V49">
        <v>-1.9708522603804388E-2</v>
      </c>
      <c r="W49">
        <v>14.60869388465105</v>
      </c>
      <c r="X49">
        <v>9.0231416956848887E-2</v>
      </c>
      <c r="Y49">
        <v>-1</v>
      </c>
      <c r="Z49">
        <v>-1</v>
      </c>
      <c r="AA49">
        <v>22.424868415648682</v>
      </c>
      <c r="AB49">
        <v>-5.5124805376135302E-2</v>
      </c>
      <c r="AC49">
        <v>-5.4976659926103649E-2</v>
      </c>
      <c r="AD49">
        <v>-5.8085688598222676E-2</v>
      </c>
      <c r="AE49">
        <v>1.7251424640032518</v>
      </c>
      <c r="AF49">
        <v>-1</v>
      </c>
      <c r="AG49">
        <v>-1</v>
      </c>
      <c r="AH49">
        <v>-1</v>
      </c>
      <c r="AI49">
        <v>-1.1074057669104154E-2</v>
      </c>
      <c r="AJ49">
        <v>-1.9708522603804388E-2</v>
      </c>
      <c r="AK49">
        <v>0.29831917486917786</v>
      </c>
      <c r="AL49">
        <v>-0.12649121787993051</v>
      </c>
      <c r="AM49">
        <v>0.33911372670205631</v>
      </c>
      <c r="AN49">
        <v>-0.15567286648700251</v>
      </c>
      <c r="AO49">
        <v>9.0221829434200842</v>
      </c>
      <c r="AP49">
        <v>-3.5770216530975025</v>
      </c>
      <c r="AQ49">
        <v>19.174583501637095</v>
      </c>
      <c r="AR49">
        <v>0.46753391092339058</v>
      </c>
      <c r="AS49">
        <v>0.15339512539742095</v>
      </c>
      <c r="AT49">
        <v>-1</v>
      </c>
      <c r="AU49">
        <v>-1</v>
      </c>
      <c r="AV49">
        <v>-1.0840505316974536</v>
      </c>
      <c r="AW49">
        <v>31.286698711303558</v>
      </c>
      <c r="AX49">
        <v>31.0923196084747</v>
      </c>
      <c r="AY49">
        <v>-1.4635992978388912E-2</v>
      </c>
      <c r="AZ49">
        <v>-31.762869921421334</v>
      </c>
      <c r="BA49">
        <v>1381.3000253844771</v>
      </c>
    </row>
    <row r="50" spans="1:53" x14ac:dyDescent="0.25">
      <c r="A50">
        <v>5350</v>
      </c>
      <c r="B50" t="s">
        <v>2610</v>
      </c>
      <c r="C50">
        <v>2</v>
      </c>
      <c r="D50">
        <v>2.4157533813748833</v>
      </c>
      <c r="E50">
        <v>-0.29235905187625089</v>
      </c>
      <c r="F50">
        <v>-0.65106869747294238</v>
      </c>
      <c r="G50">
        <v>-0.64635839195074463</v>
      </c>
      <c r="H50">
        <v>-8.1490811559016732E-2</v>
      </c>
      <c r="I50">
        <v>0</v>
      </c>
      <c r="J50">
        <v>-4.8894486935410031</v>
      </c>
      <c r="K50">
        <v>-8.1490811559016732E-2</v>
      </c>
      <c r="L50">
        <v>-1</v>
      </c>
      <c r="M50">
        <v>-1</v>
      </c>
      <c r="N50">
        <v>-1.6298162311803344</v>
      </c>
      <c r="O50">
        <v>-1.2339900046510994</v>
      </c>
      <c r="P50">
        <v>-1.3128640427361353</v>
      </c>
      <c r="Q50">
        <v>-2.7802450908585126</v>
      </c>
      <c r="R50">
        <v>-0.91167461173065023</v>
      </c>
      <c r="S50">
        <v>0.29962173105732975</v>
      </c>
      <c r="T50">
        <v>0.1540842525057074</v>
      </c>
      <c r="U50">
        <v>-8.3472853697234395E-2</v>
      </c>
      <c r="V50">
        <v>-2.0668471265717411E-2</v>
      </c>
      <c r="W50">
        <v>14.150499546843337</v>
      </c>
      <c r="X50">
        <v>5.6599821241426485E-2</v>
      </c>
      <c r="Y50">
        <v>-1</v>
      </c>
      <c r="Z50">
        <v>-1</v>
      </c>
      <c r="AA50">
        <v>21.481520072960183</v>
      </c>
      <c r="AB50">
        <v>-6.3267989760001933E-2</v>
      </c>
      <c r="AC50">
        <v>-6.3122934628989935E-2</v>
      </c>
      <c r="AD50">
        <v>-6.6162006652455765E-2</v>
      </c>
      <c r="AE50">
        <v>0.97493951436836213</v>
      </c>
      <c r="AF50">
        <v>-1</v>
      </c>
      <c r="AG50">
        <v>-1</v>
      </c>
      <c r="AH50">
        <v>-1</v>
      </c>
      <c r="AI50">
        <v>-1.1600438418336812E-2</v>
      </c>
      <c r="AJ50">
        <v>-2.0668471265717411E-2</v>
      </c>
      <c r="AK50">
        <v>0.30812961223899393</v>
      </c>
      <c r="AL50">
        <v>-0.13630165524974663</v>
      </c>
      <c r="AM50">
        <v>0.35054017239820179</v>
      </c>
      <c r="AN50">
        <v>-0.167099312183148</v>
      </c>
      <c r="AO50">
        <v>9.3131450048794289</v>
      </c>
      <c r="AP50">
        <v>-3.8679837145568481</v>
      </c>
      <c r="AQ50">
        <v>18.686803289991587</v>
      </c>
      <c r="AR50">
        <v>0.45679691368218106</v>
      </c>
      <c r="AS50">
        <v>0.11867302347322983</v>
      </c>
      <c r="AT50">
        <v>-1</v>
      </c>
      <c r="AU50">
        <v>-1</v>
      </c>
      <c r="AV50">
        <v>-1.1581125749951342</v>
      </c>
      <c r="AW50">
        <v>30.199558764783024</v>
      </c>
      <c r="AX50">
        <v>29.990937435544691</v>
      </c>
      <c r="AY50">
        <v>-2.3009885980010331E-2</v>
      </c>
      <c r="AZ50">
        <v>-33.229913342996724</v>
      </c>
      <c r="BA50">
        <v>1373.8949191661234</v>
      </c>
    </row>
    <row r="51" spans="1:53" x14ac:dyDescent="0.25">
      <c r="A51">
        <v>5811</v>
      </c>
      <c r="B51" t="s">
        <v>2871</v>
      </c>
      <c r="C51">
        <v>3</v>
      </c>
      <c r="D51">
        <v>4.039268723836777</v>
      </c>
      <c r="E51">
        <v>0</v>
      </c>
      <c r="F51">
        <v>0.28245406896544956</v>
      </c>
      <c r="G51">
        <v>0.28245406896544956</v>
      </c>
      <c r="H51">
        <v>-4.8466680998607257E-3</v>
      </c>
      <c r="I51">
        <v>0</v>
      </c>
      <c r="J51">
        <v>-0.29080008599164447</v>
      </c>
      <c r="K51">
        <v>-4.8466680998607257E-3</v>
      </c>
      <c r="L51">
        <v>-1.0000000000000002</v>
      </c>
      <c r="M51">
        <v>-1.0000000000000002</v>
      </c>
      <c r="N51">
        <v>-9.6933361997215417E-2</v>
      </c>
      <c r="O51">
        <v>4.0309227068105828</v>
      </c>
      <c r="P51">
        <v>-1.6178368958632838E-2</v>
      </c>
      <c r="Q51">
        <v>0.17502869613586136</v>
      </c>
      <c r="R51">
        <v>3.0767255878999568E-2</v>
      </c>
      <c r="S51">
        <v>0.33333333333333348</v>
      </c>
      <c r="T51">
        <v>0.36407837378122987</v>
      </c>
      <c r="U51">
        <v>6.8770889527608153E-2</v>
      </c>
      <c r="V51">
        <v>-1.9353212626965238E-2</v>
      </c>
      <c r="W51">
        <v>30.067042084602686</v>
      </c>
      <c r="X51">
        <v>0.88885115591621733</v>
      </c>
      <c r="Y51">
        <v>-1.0000000000000002</v>
      </c>
      <c r="Z51">
        <v>-1.0000000000000002</v>
      </c>
      <c r="AA51">
        <v>41.784749871938203</v>
      </c>
      <c r="AB51">
        <v>7.251478316446025E-2</v>
      </c>
      <c r="AC51">
        <v>0.27743008499467636</v>
      </c>
      <c r="AD51">
        <v>-0.11620605753000565</v>
      </c>
      <c r="AE51">
        <v>11.686940531456552</v>
      </c>
      <c r="AF51">
        <v>-1.0000000000000002</v>
      </c>
      <c r="AG51">
        <v>-1.0000000000000002</v>
      </c>
      <c r="AH51">
        <v>-1.0000000000000002</v>
      </c>
      <c r="AI51">
        <v>0</v>
      </c>
      <c r="AJ51">
        <v>-1.9353212626965238E-2</v>
      </c>
      <c r="AK51">
        <v>0.2622303447684815</v>
      </c>
      <c r="AL51">
        <v>0.26404142889837406</v>
      </c>
      <c r="AM51">
        <v>9.674341213117478E-2</v>
      </c>
      <c r="AN51">
        <v>0.35559101326841991</v>
      </c>
      <c r="AO51">
        <v>3.7297370271217765</v>
      </c>
      <c r="AP51">
        <v>10.20998247620237</v>
      </c>
      <c r="AQ51">
        <v>29.776241998611027</v>
      </c>
      <c r="AR51">
        <v>0.74682938401520604</v>
      </c>
      <c r="AS51">
        <v>0.88400448781635632</v>
      </c>
      <c r="AT51">
        <v>-1.0000000000000002</v>
      </c>
      <c r="AU51">
        <v>-1.0000000000000002</v>
      </c>
      <c r="AV51">
        <v>0.3132213248444492</v>
      </c>
      <c r="AW51">
        <v>56.025655054951145</v>
      </c>
      <c r="AX51">
        <v>54.090333792254619</v>
      </c>
      <c r="AY51">
        <v>-3.9420314135602499E-2</v>
      </c>
      <c r="AZ51">
        <v>-47.413511173141302</v>
      </c>
      <c r="BA51">
        <v>1413.9200662788865</v>
      </c>
    </row>
    <row r="52" spans="1:53" x14ac:dyDescent="0.25">
      <c r="A52">
        <v>5822</v>
      </c>
      <c r="B52" t="s">
        <v>2880</v>
      </c>
      <c r="C52">
        <v>3</v>
      </c>
      <c r="D52">
        <v>4.3226515401076977</v>
      </c>
      <c r="E52">
        <v>0.1246473898807354</v>
      </c>
      <c r="F52">
        <v>1.470451321324606</v>
      </c>
      <c r="G52">
        <v>1.5041209861564273</v>
      </c>
      <c r="H52">
        <v>0.15219886947128192</v>
      </c>
      <c r="I52">
        <v>0</v>
      </c>
      <c r="J52">
        <v>9.1319321682769132</v>
      </c>
      <c r="K52">
        <v>0.15219886947128192</v>
      </c>
      <c r="L52">
        <v>-1</v>
      </c>
      <c r="M52">
        <v>-1</v>
      </c>
      <c r="N52">
        <v>3.0439773894256374</v>
      </c>
      <c r="O52">
        <v>14.958704694541042</v>
      </c>
      <c r="P52">
        <v>0.48699763597246393</v>
      </c>
      <c r="Q52">
        <v>-1.43527798416153</v>
      </c>
      <c r="R52">
        <v>-0.46031284584352017</v>
      </c>
      <c r="S52">
        <v>0.33333333333333337</v>
      </c>
      <c r="T52">
        <v>0.37584426376373092</v>
      </c>
      <c r="U52">
        <v>0.24661452529807038</v>
      </c>
      <c r="V52">
        <v>0</v>
      </c>
      <c r="W52">
        <v>32.143730116954103</v>
      </c>
      <c r="X52">
        <v>1.5859477592484612</v>
      </c>
      <c r="Y52">
        <v>-1</v>
      </c>
      <c r="Z52">
        <v>-1</v>
      </c>
      <c r="AA52">
        <v>54.076922873002012</v>
      </c>
      <c r="AB52">
        <v>0.2754506113395383</v>
      </c>
      <c r="AC52">
        <v>0.15785130449332563</v>
      </c>
      <c r="AD52">
        <v>1.4568196204964445E-2</v>
      </c>
      <c r="AE52">
        <v>22.393505601891416</v>
      </c>
      <c r="AF52">
        <v>-1</v>
      </c>
      <c r="AG52">
        <v>-1</v>
      </c>
      <c r="AH52">
        <v>-1</v>
      </c>
      <c r="AI52">
        <v>-2.1654194739348556E-2</v>
      </c>
      <c r="AJ52">
        <v>0</v>
      </c>
      <c r="AK52">
        <v>-0.19649406126177152</v>
      </c>
      <c r="AL52">
        <v>0.30868138993143746</v>
      </c>
      <c r="AM52">
        <v>6.1259619199725092E-2</v>
      </c>
      <c r="AN52">
        <v>0.2855694451762546</v>
      </c>
      <c r="AO52">
        <v>0.54902017368426792</v>
      </c>
      <c r="AP52">
        <v>8.6826430790635492</v>
      </c>
      <c r="AQ52">
        <v>41.275662285231014</v>
      </c>
      <c r="AR52">
        <v>0.955792122395135</v>
      </c>
      <c r="AS52">
        <v>1.7381466287197433</v>
      </c>
      <c r="AT52">
        <v>-1</v>
      </c>
      <c r="AU52">
        <v>-1</v>
      </c>
      <c r="AV52">
        <v>1.0438081403129076</v>
      </c>
      <c r="AW52">
        <v>77.718270646606641</v>
      </c>
      <c r="AX52">
        <v>77.285186751819651</v>
      </c>
      <c r="AY52">
        <v>0.14176371350287478</v>
      </c>
      <c r="AZ52">
        <v>-15.393675150317661</v>
      </c>
      <c r="BA52">
        <v>1474.9068283477286</v>
      </c>
    </row>
    <row r="53" spans="1:53" x14ac:dyDescent="0.25">
      <c r="A53">
        <v>5847</v>
      </c>
      <c r="B53" t="s">
        <v>2899</v>
      </c>
      <c r="C53">
        <v>3</v>
      </c>
      <c r="D53">
        <v>4.4146993111140187</v>
      </c>
      <c r="E53">
        <v>-0.32434665705013477</v>
      </c>
      <c r="F53">
        <v>0.98270084131558055</v>
      </c>
      <c r="G53">
        <v>0.88899032034765779</v>
      </c>
      <c r="H53">
        <v>0.16936612643667612</v>
      </c>
      <c r="I53">
        <v>0</v>
      </c>
      <c r="J53">
        <v>10.16196758620057</v>
      </c>
      <c r="K53">
        <v>0.16936612643667612</v>
      </c>
      <c r="L53">
        <v>-0.99999999999999956</v>
      </c>
      <c r="M53">
        <v>-0.99999999999999956</v>
      </c>
      <c r="N53">
        <v>3.387322528733522</v>
      </c>
      <c r="O53">
        <v>15.46565721766223</v>
      </c>
      <c r="P53">
        <v>-0.26216133376404094</v>
      </c>
      <c r="Q53">
        <v>1.5312417032264207</v>
      </c>
      <c r="R53">
        <v>0.5088227271319965</v>
      </c>
      <c r="S53">
        <v>0.33333333333333331</v>
      </c>
      <c r="T53">
        <v>0.25859020861993193</v>
      </c>
      <c r="U53">
        <v>7.7521756239096018E-2</v>
      </c>
      <c r="V53">
        <v>0</v>
      </c>
      <c r="W53">
        <v>20.003166870227403</v>
      </c>
      <c r="X53">
        <v>0.65790131575957078</v>
      </c>
      <c r="Y53">
        <v>-0.99999999999999956</v>
      </c>
      <c r="Z53">
        <v>-0.99999999999999956</v>
      </c>
      <c r="AA53">
        <v>70.484779004488473</v>
      </c>
      <c r="AB53">
        <v>0.28946978153464731</v>
      </c>
      <c r="AC53">
        <v>0.14836164705422814</v>
      </c>
      <c r="AD53">
        <v>0.56162435955370493</v>
      </c>
      <c r="AE53">
        <v>49.972789407129014</v>
      </c>
      <c r="AF53">
        <v>-0.99999999999999956</v>
      </c>
      <c r="AG53">
        <v>-0.99999999999999956</v>
      </c>
      <c r="AH53">
        <v>-0.99999999999999956</v>
      </c>
      <c r="AI53">
        <v>3.1216213389319555E-2</v>
      </c>
      <c r="AJ53">
        <v>0</v>
      </c>
      <c r="AK53">
        <v>0.31565513440112253</v>
      </c>
      <c r="AL53">
        <v>-9.6705757382036142E-2</v>
      </c>
      <c r="AM53">
        <v>-0.19019091634905735</v>
      </c>
      <c r="AN53">
        <v>0.33413058511838112</v>
      </c>
      <c r="AO53">
        <v>-3.1764972367208211</v>
      </c>
      <c r="AP53">
        <v>7.8697358410493488</v>
      </c>
      <c r="AQ53">
        <v>30.165134456427971</v>
      </c>
      <c r="AR53">
        <v>0.66944529819236154</v>
      </c>
      <c r="AS53">
        <v>0.82726744219624793</v>
      </c>
      <c r="AT53">
        <v>-0.99999999999999956</v>
      </c>
      <c r="AU53">
        <v>-0.99999999999999956</v>
      </c>
      <c r="AV53">
        <v>1.3978130474796544</v>
      </c>
      <c r="AW53">
        <v>93.820172063200005</v>
      </c>
      <c r="AX53">
        <v>94.444496330986439</v>
      </c>
      <c r="AY53">
        <v>0.54254938412378106</v>
      </c>
      <c r="AZ53">
        <v>40.642294821436032</v>
      </c>
      <c r="BA53">
        <v>1538.7678492777327</v>
      </c>
    </row>
    <row r="54" spans="1:53" x14ac:dyDescent="0.25">
      <c r="A54">
        <v>5934</v>
      </c>
      <c r="B54" t="s">
        <v>2961</v>
      </c>
      <c r="C54">
        <v>2</v>
      </c>
      <c r="D54">
        <v>3.4354122587865716</v>
      </c>
      <c r="E54">
        <v>-6.5864183377970231E-2</v>
      </c>
      <c r="F54">
        <v>-8.7071733580225158E-2</v>
      </c>
      <c r="G54">
        <v>-7.9800264953182765E-2</v>
      </c>
      <c r="H54">
        <v>3.5718486815930595E-2</v>
      </c>
      <c r="I54">
        <v>0</v>
      </c>
      <c r="J54">
        <v>2.1431092089558352</v>
      </c>
      <c r="K54">
        <v>3.5718486815930595E-2</v>
      </c>
      <c r="L54">
        <v>-1</v>
      </c>
      <c r="M54">
        <v>-1</v>
      </c>
      <c r="N54">
        <v>0.71436973631861167</v>
      </c>
      <c r="O54">
        <v>6.0709989325357698</v>
      </c>
      <c r="P54">
        <v>-0.1657886002554132</v>
      </c>
      <c r="Q54">
        <v>-9.9231980447094248E-2</v>
      </c>
      <c r="R54">
        <v>-3.1100137066692846E-2</v>
      </c>
      <c r="S54">
        <v>0.32153149827179967</v>
      </c>
      <c r="T54">
        <v>0.24658772957423558</v>
      </c>
      <c r="U54">
        <v>3.1072454319526009E-2</v>
      </c>
      <c r="V54">
        <v>-5.5223122795413065E-3</v>
      </c>
      <c r="W54">
        <v>21.379932288768526</v>
      </c>
      <c r="X54">
        <v>0.58724225648317663</v>
      </c>
      <c r="Y54">
        <v>-1</v>
      </c>
      <c r="Z54">
        <v>-1</v>
      </c>
      <c r="AA54">
        <v>36.365757683367164</v>
      </c>
      <c r="AB54">
        <v>6.5215928417453106E-2</v>
      </c>
      <c r="AC54">
        <v>6.5409742888465475E-2</v>
      </c>
      <c r="AD54">
        <v>6.1266888376747354E-2</v>
      </c>
      <c r="AE54">
        <v>12.811711206329743</v>
      </c>
      <c r="AF54">
        <v>-1</v>
      </c>
      <c r="AG54">
        <v>-1</v>
      </c>
      <c r="AH54">
        <v>-1</v>
      </c>
      <c r="AI54">
        <v>-3.2951541552678825E-3</v>
      </c>
      <c r="AJ54">
        <v>-5.5223122795413065E-3</v>
      </c>
      <c r="AK54">
        <v>0.15333962187530026</v>
      </c>
      <c r="AL54">
        <v>1.8488335113947069E-2</v>
      </c>
      <c r="AM54">
        <v>0.17025265283873595</v>
      </c>
      <c r="AN54">
        <v>1.3188207376317818E-2</v>
      </c>
      <c r="AO54">
        <v>4.7223186235743881</v>
      </c>
      <c r="AP54">
        <v>0.72284266674819309</v>
      </c>
      <c r="AQ54">
        <v>26.383044692287413</v>
      </c>
      <c r="AR54">
        <v>0.62620625159970056</v>
      </c>
      <c r="AS54">
        <v>0.66652156677966312</v>
      </c>
      <c r="AT54">
        <v>-1</v>
      </c>
      <c r="AU54">
        <v>-1</v>
      </c>
      <c r="AV54">
        <v>1.0445210576701003E-2</v>
      </c>
      <c r="AW54">
        <v>47.352553631621923</v>
      </c>
      <c r="AX54">
        <v>47.368647471093865</v>
      </c>
      <c r="AY54">
        <v>0.1091141741577773</v>
      </c>
      <c r="AZ54">
        <v>-10.082766225229404</v>
      </c>
      <c r="BA54">
        <v>1379.3003516479689</v>
      </c>
    </row>
    <row r="55" spans="1:53" x14ac:dyDescent="0.25">
      <c r="A55">
        <v>6651</v>
      </c>
      <c r="B55" t="s">
        <v>3479</v>
      </c>
      <c r="C55">
        <v>1</v>
      </c>
      <c r="D55">
        <v>3.6780808625294901</v>
      </c>
      <c r="E55">
        <v>2.1757476414710399E-2</v>
      </c>
      <c r="F55">
        <v>5.7515663270048999E-2</v>
      </c>
      <c r="G55">
        <v>6.3638324821297304E-2</v>
      </c>
      <c r="H55">
        <v>4.4731895715573101E-2</v>
      </c>
      <c r="I55">
        <v>0</v>
      </c>
      <c r="J55">
        <v>2.6839137429343798</v>
      </c>
      <c r="K55">
        <v>4.4731895715573101E-2</v>
      </c>
      <c r="L55">
        <v>-1</v>
      </c>
      <c r="M55">
        <v>-1</v>
      </c>
      <c r="N55">
        <v>0.894637914311463</v>
      </c>
      <c r="O55">
        <v>6.42563293028517</v>
      </c>
      <c r="P55">
        <v>8.4867148022695807E-2</v>
      </c>
      <c r="Q55">
        <v>0.153507344323627</v>
      </c>
      <c r="R55">
        <v>5.0277871893111802E-2</v>
      </c>
      <c r="S55">
        <v>0.32916601326620298</v>
      </c>
      <c r="T55">
        <v>0.23975694309620599</v>
      </c>
      <c r="U55">
        <v>4.00147922229208E-2</v>
      </c>
      <c r="V55">
        <v>-3.2092616958779002E-3</v>
      </c>
      <c r="W55">
        <v>22.4398636469551</v>
      </c>
      <c r="X55">
        <v>0.57887640222380699</v>
      </c>
      <c r="Y55">
        <v>-1</v>
      </c>
      <c r="Z55">
        <v>-1</v>
      </c>
      <c r="AA55">
        <v>33.0321732872819</v>
      </c>
      <c r="AB55">
        <v>0.100272451404467</v>
      </c>
      <c r="AC55">
        <v>4.1627991656747201E-2</v>
      </c>
      <c r="AD55">
        <v>6.8940192307458195E-2</v>
      </c>
      <c r="AE55">
        <v>10.542031768433599</v>
      </c>
      <c r="AF55">
        <v>-1</v>
      </c>
      <c r="AG55">
        <v>-1</v>
      </c>
      <c r="AH55">
        <v>-1</v>
      </c>
      <c r="AI55">
        <v>-6.4806894010443399E-4</v>
      </c>
      <c r="AJ55">
        <v>-3.2092616958779002E-3</v>
      </c>
      <c r="AK55">
        <v>0.108545496552842</v>
      </c>
      <c r="AL55">
        <v>6.3541779719447203E-2</v>
      </c>
      <c r="AM55">
        <v>0.14516971361987499</v>
      </c>
      <c r="AN55">
        <v>6.2411759814733403E-2</v>
      </c>
      <c r="AO55">
        <v>4.1719703232610899</v>
      </c>
      <c r="AP55">
        <v>1.87800289396557</v>
      </c>
      <c r="AQ55">
        <v>25.123777389889501</v>
      </c>
      <c r="AR55">
        <v>0.60572848688945202</v>
      </c>
      <c r="AS55">
        <v>0.62360829793938</v>
      </c>
      <c r="AT55">
        <v>-1</v>
      </c>
      <c r="AU55">
        <v>-1</v>
      </c>
      <c r="AV55">
        <v>0.113916196714409</v>
      </c>
      <c r="AW55">
        <v>41.335809111532598</v>
      </c>
      <c r="AX55">
        <v>41.001921563142801</v>
      </c>
      <c r="AY55">
        <v>9.6368259759583505E-2</v>
      </c>
      <c r="AZ55">
        <v>-14.145392237927799</v>
      </c>
      <c r="BA55">
        <v>1350</v>
      </c>
    </row>
    <row r="845" spans="2:2" x14ac:dyDescent="0.25">
      <c r="B845" s="13"/>
    </row>
    <row r="1796" spans="2:2" x14ac:dyDescent="0.25">
      <c r="B1796" s="13"/>
    </row>
  </sheetData>
  <sortState ref="A3:FD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3585</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16</v>
      </c>
      <c r="B3" t="s">
        <v>451</v>
      </c>
      <c r="C3" s="26">
        <v>3</v>
      </c>
      <c r="D3" s="21">
        <v>3.0022321682987312</v>
      </c>
      <c r="E3" s="21">
        <v>9.754967084852937E-3</v>
      </c>
      <c r="F3" s="21">
        <v>5.1622822351293856</v>
      </c>
      <c r="G3" s="21">
        <v>5.1622822351293856</v>
      </c>
      <c r="H3" s="21">
        <v>0.16468871171408059</v>
      </c>
      <c r="I3" s="21">
        <v>0</v>
      </c>
      <c r="J3" s="21">
        <v>9.8813227028448374</v>
      </c>
      <c r="K3" s="21">
        <v>0.16468871171408059</v>
      </c>
      <c r="L3" s="21">
        <v>-0.99999999999999989</v>
      </c>
      <c r="M3" s="21">
        <v>-0.99999999999999989</v>
      </c>
      <c r="N3" s="21">
        <v>3.2937742342816128</v>
      </c>
      <c r="O3" s="21">
        <v>18.045837106272955</v>
      </c>
      <c r="P3" s="21">
        <v>2.5939438565560954E-2</v>
      </c>
      <c r="Q3" s="21">
        <v>4.034032816426337</v>
      </c>
      <c r="R3" s="21">
        <v>1.253954013944178</v>
      </c>
      <c r="S3" s="21">
        <v>0.34614499504405422</v>
      </c>
      <c r="T3" s="21">
        <v>0.30268623293532909</v>
      </c>
      <c r="U3" s="21">
        <v>0.35937416035292097</v>
      </c>
      <c r="V3" s="21">
        <v>0</v>
      </c>
      <c r="W3" s="21">
        <v>33.740667064728939</v>
      </c>
      <c r="X3" s="21">
        <v>1.8882803520911835</v>
      </c>
      <c r="Y3" s="21">
        <v>-0.99999999999999989</v>
      </c>
      <c r="Z3" s="21">
        <v>-0.99999999999999989</v>
      </c>
      <c r="AA3" s="21">
        <v>94.561091098096028</v>
      </c>
      <c r="AB3" s="21">
        <v>0.24616576537446155</v>
      </c>
      <c r="AC3" s="21">
        <v>0.34669541691697181</v>
      </c>
      <c r="AD3" s="21">
        <v>0.59846821809702611</v>
      </c>
      <c r="AE3" s="21">
        <v>59.566470019422951</v>
      </c>
      <c r="AF3" s="21">
        <v>-0.99999999999999989</v>
      </c>
      <c r="AG3" s="21">
        <v>-0.99999999999999989</v>
      </c>
      <c r="AH3" s="21">
        <v>-0.99999999999999989</v>
      </c>
      <c r="AI3" s="21">
        <v>0</v>
      </c>
      <c r="AJ3" s="21">
        <v>0</v>
      </c>
      <c r="AK3" s="21">
        <v>-1.5855841070637252E-3</v>
      </c>
      <c r="AL3" s="21">
        <v>-9.667106484242817E-2</v>
      </c>
      <c r="AM3" s="21">
        <v>0.17505295409683694</v>
      </c>
      <c r="AN3" s="21">
        <v>1.7684162554222102E-2</v>
      </c>
      <c r="AO3" s="21">
        <v>4.3683959318856038</v>
      </c>
      <c r="AP3" s="21">
        <v>-4.125126035658902E-2</v>
      </c>
      <c r="AQ3" s="21">
        <v>43.621989767573794</v>
      </c>
      <c r="AR3" s="21">
        <v>1.0082053883323037</v>
      </c>
      <c r="AS3" s="21">
        <v>2.0529690638052633</v>
      </c>
      <c r="AT3" s="21">
        <v>-0.99999999999999989</v>
      </c>
      <c r="AU3" s="21">
        <v>-0.99999999999999989</v>
      </c>
      <c r="AV3" s="21">
        <v>6.4162362490735632</v>
      </c>
      <c r="AW3" s="21">
        <v>112.56567694401248</v>
      </c>
      <c r="AX3" s="21">
        <v>112.56567694401248</v>
      </c>
      <c r="AY3" s="21">
        <v>0.44593950704775542</v>
      </c>
      <c r="AZ3" s="21">
        <v>72.943110653787642</v>
      </c>
      <c r="BA3" s="26">
        <v>1693.491076124609</v>
      </c>
    </row>
    <row r="4" spans="1:53" x14ac:dyDescent="0.25">
      <c r="A4">
        <v>101</v>
      </c>
      <c r="B4" t="s">
        <v>489</v>
      </c>
      <c r="C4" s="26">
        <v>2</v>
      </c>
      <c r="D4" s="21">
        <v>4.647137001688983</v>
      </c>
      <c r="E4" s="21">
        <v>0.20329390701835873</v>
      </c>
      <c r="F4" s="21">
        <v>0.58316131318676356</v>
      </c>
      <c r="G4" s="21">
        <v>0.59347637293383493</v>
      </c>
      <c r="H4" s="21">
        <v>0.1750056642096818</v>
      </c>
      <c r="I4" s="21">
        <v>0</v>
      </c>
      <c r="J4" s="21">
        <v>10.500339852580908</v>
      </c>
      <c r="K4" s="21">
        <v>0.1750056642096818</v>
      </c>
      <c r="L4" s="21">
        <v>-1</v>
      </c>
      <c r="M4" s="21">
        <v>-1</v>
      </c>
      <c r="N4" s="21">
        <v>3.5001132841936355</v>
      </c>
      <c r="O4" s="21">
        <v>14.751976500530661</v>
      </c>
      <c r="P4" s="21">
        <v>1.19735325671332</v>
      </c>
      <c r="Q4" s="21">
        <v>3.0867844353346943</v>
      </c>
      <c r="R4" s="21">
        <v>1.0153418667798562</v>
      </c>
      <c r="S4" s="21">
        <v>0.34756825196769892</v>
      </c>
      <c r="T4" s="21">
        <v>0.35651542642611667</v>
      </c>
      <c r="U4" s="21">
        <v>0.16719384450406605</v>
      </c>
      <c r="V4" s="21">
        <v>1.2476820577587006E-2</v>
      </c>
      <c r="W4" s="21">
        <v>29.971121680240554</v>
      </c>
      <c r="X4" s="21">
        <v>1.2178380200865864</v>
      </c>
      <c r="Y4" s="21">
        <v>-1</v>
      </c>
      <c r="Z4" s="21">
        <v>-1</v>
      </c>
      <c r="AA4" s="21">
        <v>54.053632904490655</v>
      </c>
      <c r="AB4" s="21">
        <v>0.21790144527959124</v>
      </c>
      <c r="AC4" s="21">
        <v>0.21815320353948717</v>
      </c>
      <c r="AD4" s="21">
        <v>0.21269865490983741</v>
      </c>
      <c r="AE4" s="21">
        <v>26.878091103540683</v>
      </c>
      <c r="AF4" s="21">
        <v>-1</v>
      </c>
      <c r="AG4" s="21">
        <v>-1</v>
      </c>
      <c r="AH4" s="21">
        <v>-1</v>
      </c>
      <c r="AI4" s="21">
        <v>6.5745372300947194E-3</v>
      </c>
      <c r="AJ4" s="21">
        <v>1.2476820577587006E-2</v>
      </c>
      <c r="AK4" s="21">
        <v>-3.0607054245859799E-2</v>
      </c>
      <c r="AL4" s="21">
        <v>0.20243501123510713</v>
      </c>
      <c r="AM4" s="21">
        <v>-4.3994340078390579E-2</v>
      </c>
      <c r="AN4" s="21">
        <v>0.22743520029344433</v>
      </c>
      <c r="AO4" s="21">
        <v>-0.73324895871074558</v>
      </c>
      <c r="AP4" s="21">
        <v>6.1784102490333268</v>
      </c>
      <c r="AQ4" s="21">
        <v>35.528972159897286</v>
      </c>
      <c r="AR4" s="21">
        <v>0.82752601743594989</v>
      </c>
      <c r="AS4" s="21">
        <v>1.3175644302248875</v>
      </c>
      <c r="AT4" s="21">
        <v>-1</v>
      </c>
      <c r="AU4" s="21">
        <v>-1</v>
      </c>
      <c r="AV4" s="21">
        <v>1.3991158862863613</v>
      </c>
      <c r="AW4" s="21">
        <v>67.736535721580125</v>
      </c>
      <c r="AX4" s="21">
        <v>68.019672722312947</v>
      </c>
      <c r="AY4" s="21">
        <v>0.2661255005418301</v>
      </c>
      <c r="AZ4" s="21">
        <v>17.424443795241498</v>
      </c>
      <c r="BA4" s="26">
        <v>1395.8018513996647</v>
      </c>
    </row>
    <row r="5" spans="1:53" x14ac:dyDescent="0.25">
      <c r="A5">
        <v>111</v>
      </c>
      <c r="B5" t="s">
        <v>494</v>
      </c>
      <c r="C5" s="26">
        <v>3</v>
      </c>
      <c r="D5" s="21">
        <v>2.6246674879114122</v>
      </c>
      <c r="E5" s="21">
        <v>0.5509355862588059</v>
      </c>
      <c r="F5" s="21">
        <v>-1.1771825892764101</v>
      </c>
      <c r="G5" s="21">
        <v>-1.0151323993451071</v>
      </c>
      <c r="H5" s="21">
        <v>-1.3491478257026122E-2</v>
      </c>
      <c r="I5" s="21">
        <v>0</v>
      </c>
      <c r="J5" s="21">
        <v>-0.80948869542156754</v>
      </c>
      <c r="K5" s="21">
        <v>-1.3491478257026122E-2</v>
      </c>
      <c r="L5" s="21">
        <v>-0.99999999999999933</v>
      </c>
      <c r="M5" s="21">
        <v>-0.99999999999999933</v>
      </c>
      <c r="N5" s="21">
        <v>-0.26982956514052286</v>
      </c>
      <c r="O5" s="21">
        <v>0.80004639314473758</v>
      </c>
      <c r="P5" s="21">
        <v>-0.68606261016434655</v>
      </c>
      <c r="Q5" s="21">
        <v>-9.568221990122322E-2</v>
      </c>
      <c r="R5" s="21">
        <v>-0.15939756459267188</v>
      </c>
      <c r="S5" s="21">
        <v>0.33333333333333326</v>
      </c>
      <c r="T5" s="21">
        <v>0.35949028391969245</v>
      </c>
      <c r="U5" s="21">
        <v>0.44555705154197384</v>
      </c>
      <c r="V5" s="21">
        <v>0</v>
      </c>
      <c r="W5" s="21">
        <v>46.074885882081006</v>
      </c>
      <c r="X5" s="21">
        <v>2.5147002522643058</v>
      </c>
      <c r="Y5" s="21">
        <v>-0.99999999999999933</v>
      </c>
      <c r="Z5" s="21">
        <v>-0.99999999999999933</v>
      </c>
      <c r="AA5" s="21">
        <v>83.900103430621954</v>
      </c>
      <c r="AB5" s="21">
        <v>0.36719777388411745</v>
      </c>
      <c r="AC5" s="21">
        <v>0.32539915245984596</v>
      </c>
      <c r="AD5" s="21">
        <v>6.7095375918708511E-2</v>
      </c>
      <c r="AE5" s="21">
        <v>37.9846151131336</v>
      </c>
      <c r="AF5" s="21">
        <v>-0.99999999999999933</v>
      </c>
      <c r="AG5" s="21">
        <v>-0.99999999999999933</v>
      </c>
      <c r="AH5" s="21">
        <v>-0.99999999999999933</v>
      </c>
      <c r="AI5" s="21">
        <v>-6.446436436422226E-2</v>
      </c>
      <c r="AJ5" s="21">
        <v>0</v>
      </c>
      <c r="AK5" s="21">
        <v>-4.4694003249306037E-2</v>
      </c>
      <c r="AL5" s="21">
        <v>0.69214201729832525</v>
      </c>
      <c r="AM5" s="21">
        <v>0.20394264822245251</v>
      </c>
      <c r="AN5" s="21">
        <v>-2.0266033553984514E-2</v>
      </c>
      <c r="AO5" s="21">
        <v>4.8750961893147808</v>
      </c>
      <c r="AP5" s="21">
        <v>2.9540592476420131</v>
      </c>
      <c r="AQ5" s="21">
        <v>45.265397186659449</v>
      </c>
      <c r="AR5" s="21">
        <v>1.1383806687949991</v>
      </c>
      <c r="AS5" s="21">
        <v>2.5012087740072784</v>
      </c>
      <c r="AT5" s="21">
        <v>-0.99999999999999933</v>
      </c>
      <c r="AU5" s="21">
        <v>-0.99999999999999933</v>
      </c>
      <c r="AV5" s="21">
        <v>-1.1745299639377795</v>
      </c>
      <c r="AW5" s="21">
        <v>87.654209071408701</v>
      </c>
      <c r="AX5" s="21">
        <v>86.364921784124249</v>
      </c>
      <c r="AY5" s="21">
        <v>0.31444582270637944</v>
      </c>
      <c r="AZ5" s="21">
        <v>26.786599917909154</v>
      </c>
      <c r="BA5" s="26">
        <v>1576.5801333225249</v>
      </c>
    </row>
    <row r="6" spans="1:53" x14ac:dyDescent="0.25">
      <c r="A6">
        <v>144</v>
      </c>
      <c r="B6" t="s">
        <v>512</v>
      </c>
      <c r="C6" s="26">
        <v>3</v>
      </c>
      <c r="D6" s="21">
        <v>4.9380102496602047</v>
      </c>
      <c r="E6" s="21">
        <v>0.132097811421133</v>
      </c>
      <c r="F6" s="21">
        <v>1.2248019590520409</v>
      </c>
      <c r="G6" s="21">
        <v>1.2726069287272417</v>
      </c>
      <c r="H6" s="21">
        <v>0.43397503747513105</v>
      </c>
      <c r="I6" s="21">
        <v>0</v>
      </c>
      <c r="J6" s="21">
        <v>26.038502248507864</v>
      </c>
      <c r="K6" s="21">
        <v>0.43397503747513105</v>
      </c>
      <c r="L6" s="21">
        <v>-1.0000000000000004</v>
      </c>
      <c r="M6" s="21">
        <v>-1.0000000000000004</v>
      </c>
      <c r="N6" s="21">
        <v>8.6795007495026173</v>
      </c>
      <c r="O6" s="21">
        <v>32.249119426895291</v>
      </c>
      <c r="P6" s="21">
        <v>-0.54970360257778661</v>
      </c>
      <c r="Q6" s="21">
        <v>4.0373260160162783</v>
      </c>
      <c r="R6" s="21">
        <v>1.0472495544650129</v>
      </c>
      <c r="S6" s="21">
        <v>0.33333333333333326</v>
      </c>
      <c r="T6" s="21">
        <v>0.41454069426438572</v>
      </c>
      <c r="U6" s="21">
        <v>0.11873197059296875</v>
      </c>
      <c r="V6" s="21">
        <v>-2.4385550477314062E-2</v>
      </c>
      <c r="W6" s="21">
        <v>16.329816409529727</v>
      </c>
      <c r="X6" s="21">
        <v>0.72372093056163167</v>
      </c>
      <c r="Y6" s="21">
        <v>-1.0000000000000004</v>
      </c>
      <c r="Z6" s="21">
        <v>-1.0000000000000004</v>
      </c>
      <c r="AA6" s="21">
        <v>56.243940891473876</v>
      </c>
      <c r="AB6" s="21">
        <v>9.3317450791015374E-2</v>
      </c>
      <c r="AC6" s="21">
        <v>0.31629814058054573</v>
      </c>
      <c r="AD6" s="21">
        <v>0.36772190717802156</v>
      </c>
      <c r="AE6" s="21">
        <v>38.866874927479131</v>
      </c>
      <c r="AF6" s="21">
        <v>-1.0000000000000004</v>
      </c>
      <c r="AG6" s="21">
        <v>-1.0000000000000004</v>
      </c>
      <c r="AH6" s="21">
        <v>-1.0000000000000004</v>
      </c>
      <c r="AI6" s="21">
        <v>0</v>
      </c>
      <c r="AJ6" s="21">
        <v>-2.4385550477314062E-2</v>
      </c>
      <c r="AK6" s="21">
        <v>0.46730960085395945</v>
      </c>
      <c r="AL6" s="21">
        <v>-0.24872116573803535</v>
      </c>
      <c r="AM6" s="21">
        <v>0.34087893997339463</v>
      </c>
      <c r="AN6" s="21">
        <v>0.10304325658347964</v>
      </c>
      <c r="AO6" s="21">
        <v>10.858521503604662</v>
      </c>
      <c r="AP6" s="21">
        <v>1.3324755858968149</v>
      </c>
      <c r="AQ6" s="21">
        <v>42.368318658037552</v>
      </c>
      <c r="AR6" s="21">
        <v>0.84222044771337423</v>
      </c>
      <c r="AS6" s="21">
        <v>1.1576959680367631</v>
      </c>
      <c r="AT6" s="21">
        <v>-1.0000000000000004</v>
      </c>
      <c r="AU6" s="21">
        <v>-1.0000000000000004</v>
      </c>
      <c r="AV6" s="21">
        <v>2.319856483192253</v>
      </c>
      <c r="AW6" s="21">
        <v>89.825535904265962</v>
      </c>
      <c r="AX6" s="21">
        <v>87.386980856534564</v>
      </c>
      <c r="AY6" s="21">
        <v>0.22951816783023771</v>
      </c>
      <c r="AZ6" s="21">
        <v>21.441765596062712</v>
      </c>
      <c r="BA6" s="26">
        <v>1576.3478324610805</v>
      </c>
    </row>
    <row r="7" spans="1:53" x14ac:dyDescent="0.25">
      <c r="A7">
        <v>383</v>
      </c>
      <c r="B7" t="s">
        <v>625</v>
      </c>
      <c r="C7" s="26">
        <v>2</v>
      </c>
      <c r="D7" s="21">
        <v>3.6547512140374545</v>
      </c>
      <c r="E7" s="21">
        <v>-1.7142842421075929E-2</v>
      </c>
      <c r="F7" s="21">
        <v>3.4249727513622472E-2</v>
      </c>
      <c r="G7" s="21">
        <v>4.2072128273055731E-2</v>
      </c>
      <c r="H7" s="21">
        <v>6.0931394407642843E-2</v>
      </c>
      <c r="I7" s="21">
        <v>0</v>
      </c>
      <c r="J7" s="21">
        <v>3.6558836644585702</v>
      </c>
      <c r="K7" s="21">
        <v>6.0931394407642843E-2</v>
      </c>
      <c r="L7" s="21">
        <v>-1</v>
      </c>
      <c r="M7" s="21">
        <v>-1</v>
      </c>
      <c r="N7" s="21">
        <v>1.2186278881528567</v>
      </c>
      <c r="O7" s="21">
        <v>7.6423760637475722</v>
      </c>
      <c r="P7" s="21">
        <v>8.0958949068459962E-2</v>
      </c>
      <c r="Q7" s="21">
        <v>0.47748110240692188</v>
      </c>
      <c r="R7" s="21">
        <v>0.15832035401329142</v>
      </c>
      <c r="S7" s="21">
        <v>0.32624451117942094</v>
      </c>
      <c r="T7" s="21">
        <v>0.26648616469480091</v>
      </c>
      <c r="U7" s="21">
        <v>5.5712310594854514E-2</v>
      </c>
      <c r="V7" s="21">
        <v>-2.2642200276260416E-3</v>
      </c>
      <c r="W7" s="21">
        <v>22.935056516878561</v>
      </c>
      <c r="X7" s="21">
        <v>0.70138882053129892</v>
      </c>
      <c r="Y7" s="21">
        <v>-1</v>
      </c>
      <c r="Z7" s="21">
        <v>-1</v>
      </c>
      <c r="AA7" s="21">
        <v>39.567507993686327</v>
      </c>
      <c r="AB7" s="21">
        <v>9.2854120958000746E-2</v>
      </c>
      <c r="AC7" s="21">
        <v>9.3058424057054626E-2</v>
      </c>
      <c r="AD7" s="21">
        <v>8.8678134749091683E-2</v>
      </c>
      <c r="AE7" s="21">
        <v>15.357920722053688</v>
      </c>
      <c r="AF7" s="21">
        <v>-1</v>
      </c>
      <c r="AG7" s="21">
        <v>-1</v>
      </c>
      <c r="AH7" s="21">
        <v>-1</v>
      </c>
      <c r="AI7" s="21">
        <v>-1.5086033649219113E-3</v>
      </c>
      <c r="AJ7" s="21">
        <v>-2.2642200276260416E-3</v>
      </c>
      <c r="AK7" s="21">
        <v>0.120042726686343</v>
      </c>
      <c r="AL7" s="21">
        <v>5.1785230302904328E-2</v>
      </c>
      <c r="AM7" s="21">
        <v>0.13147098079040798</v>
      </c>
      <c r="AN7" s="21">
        <v>5.1969879424645773E-2</v>
      </c>
      <c r="AO7" s="21">
        <v>3.734785356792381</v>
      </c>
      <c r="AP7" s="21">
        <v>1.7103759335302</v>
      </c>
      <c r="AQ7" s="21">
        <v>28.038584192736042</v>
      </c>
      <c r="AR7" s="21">
        <v>0.66264791656406086</v>
      </c>
      <c r="AS7" s="21">
        <v>0.78436933899695394</v>
      </c>
      <c r="AT7" s="21">
        <v>-1</v>
      </c>
      <c r="AU7" s="21">
        <v>-1</v>
      </c>
      <c r="AV7" s="21">
        <v>0.26181382954879473</v>
      </c>
      <c r="AW7" s="21">
        <v>51.042336613815444</v>
      </c>
      <c r="AX7" s="21">
        <v>51.10676896278877</v>
      </c>
      <c r="AY7" s="21">
        <v>0.13753539811425394</v>
      </c>
      <c r="AZ7" s="21">
        <v>-5.1035803638389217</v>
      </c>
      <c r="BA7" s="26">
        <v>1480.3695156246781</v>
      </c>
    </row>
    <row r="8" spans="1:53" x14ac:dyDescent="0.25">
      <c r="A8">
        <v>1288</v>
      </c>
      <c r="B8" t="s">
        <v>878</v>
      </c>
      <c r="C8" s="26">
        <v>3</v>
      </c>
      <c r="D8" s="21">
        <v>4.5143727096029336</v>
      </c>
      <c r="E8" s="21">
        <v>1.2186534082740046E-2</v>
      </c>
      <c r="F8" s="21">
        <v>0.59220582053536774</v>
      </c>
      <c r="G8" s="21">
        <v>0.59220582053536774</v>
      </c>
      <c r="H8" s="21">
        <v>0.21119184692554455</v>
      </c>
      <c r="I8" s="21">
        <v>0</v>
      </c>
      <c r="J8" s="21">
        <v>12.67151081553267</v>
      </c>
      <c r="K8" s="21">
        <v>0.21119184692554455</v>
      </c>
      <c r="L8" s="21">
        <v>-1.0000000000000002</v>
      </c>
      <c r="M8" s="21">
        <v>-1.0000000000000002</v>
      </c>
      <c r="N8" s="21">
        <v>4.2238369385108916</v>
      </c>
      <c r="O8" s="21">
        <v>17.778089345670978</v>
      </c>
      <c r="P8" s="21">
        <v>0.47489108692582199</v>
      </c>
      <c r="Q8" s="21">
        <v>-0.99624669509782704</v>
      </c>
      <c r="R8" s="21">
        <v>-0.24754115783759595</v>
      </c>
      <c r="S8" s="21">
        <v>0.33636419406286</v>
      </c>
      <c r="T8" s="21">
        <v>0.45433180346491914</v>
      </c>
      <c r="U8" s="21">
        <v>0.28894070218734835</v>
      </c>
      <c r="V8" s="21">
        <v>-2.5454441805831379E-3</v>
      </c>
      <c r="W8" s="21">
        <v>34.635976344359982</v>
      </c>
      <c r="X8" s="21">
        <v>1.8381298772228631</v>
      </c>
      <c r="Y8" s="21">
        <v>-1.0000000000000002</v>
      </c>
      <c r="Z8" s="21">
        <v>-1.0000000000000002</v>
      </c>
      <c r="AA8" s="21">
        <v>48.78421993306393</v>
      </c>
      <c r="AB8" s="21">
        <v>0.14638893002251724</v>
      </c>
      <c r="AC8" s="21">
        <v>0.10206568345967346</v>
      </c>
      <c r="AD8" s="21">
        <v>3.9461081448640217E-2</v>
      </c>
      <c r="AE8" s="21">
        <v>14.395784746541549</v>
      </c>
      <c r="AF8" s="21">
        <v>-1.0000000000000002</v>
      </c>
      <c r="AG8" s="21">
        <v>-1.0000000000000002</v>
      </c>
      <c r="AH8" s="21">
        <v>-1.0000000000000002</v>
      </c>
      <c r="AI8" s="21">
        <v>3.104126477643885E-3</v>
      </c>
      <c r="AJ8" s="21">
        <v>-2.5454441805831379E-3</v>
      </c>
      <c r="AK8" s="21">
        <v>-6.0500191121925524E-3</v>
      </c>
      <c r="AL8" s="21">
        <v>0.10012733638409416</v>
      </c>
      <c r="AM8" s="21">
        <v>0.39057130995713529</v>
      </c>
      <c r="AN8" s="21">
        <v>0.39043104816889318</v>
      </c>
      <c r="AO8" s="21">
        <v>9.7340326533674162</v>
      </c>
      <c r="AP8" s="21">
        <v>10.261412886142798</v>
      </c>
      <c r="AQ8" s="21">
        <v>47.307487159892673</v>
      </c>
      <c r="AR8" s="21">
        <v>1.0770912555345451</v>
      </c>
      <c r="AS8" s="21">
        <v>2.0493217241484083</v>
      </c>
      <c r="AT8" s="21">
        <v>-1.0000000000000002</v>
      </c>
      <c r="AU8" s="21">
        <v>-1.0000000000000002</v>
      </c>
      <c r="AV8" s="21">
        <v>0.34466466269777157</v>
      </c>
      <c r="AW8" s="21">
        <v>76.823722164877694</v>
      </c>
      <c r="AX8" s="21">
        <v>76.631260276372259</v>
      </c>
      <c r="AY8" s="21">
        <v>0.17448470776738875</v>
      </c>
      <c r="AZ8" s="21">
        <v>3.9450936172353765</v>
      </c>
      <c r="BA8" s="26">
        <v>1465.926630086879</v>
      </c>
    </row>
    <row r="9" spans="1:53" x14ac:dyDescent="0.25">
      <c r="A9">
        <v>1405</v>
      </c>
      <c r="B9" t="s">
        <v>912</v>
      </c>
      <c r="C9" s="26">
        <v>3</v>
      </c>
      <c r="D9" s="21">
        <v>3.6652763585846992</v>
      </c>
      <c r="E9" s="21">
        <v>-4.0494275669129649E-3</v>
      </c>
      <c r="F9" s="21">
        <v>0.41040925544961748</v>
      </c>
      <c r="G9" s="21">
        <v>0.41040925544961748</v>
      </c>
      <c r="H9" s="21">
        <v>0.1217137399496008</v>
      </c>
      <c r="I9" s="21">
        <v>0</v>
      </c>
      <c r="J9" s="21">
        <v>7.3028243969760496</v>
      </c>
      <c r="K9" s="21">
        <v>0.1217137399496008</v>
      </c>
      <c r="L9" s="21">
        <v>-0.99999999999999933</v>
      </c>
      <c r="M9" s="21">
        <v>-0.99999999999999933</v>
      </c>
      <c r="N9" s="21">
        <v>2.4342747989920168</v>
      </c>
      <c r="O9" s="21">
        <v>11.378510011010363</v>
      </c>
      <c r="P9" s="21">
        <v>-0.29223514691474217</v>
      </c>
      <c r="Q9" s="21">
        <v>0.67288606239882454</v>
      </c>
      <c r="R9" s="21">
        <v>0.24020400073024442</v>
      </c>
      <c r="S9" s="21">
        <v>0.33333333333333337</v>
      </c>
      <c r="T9" s="21">
        <v>0.36293354061042415</v>
      </c>
      <c r="U9" s="21">
        <v>0.49029906044448462</v>
      </c>
      <c r="V9" s="21">
        <v>-1.7148678237223882E-3</v>
      </c>
      <c r="W9" s="21">
        <v>42.52549306459678</v>
      </c>
      <c r="X9" s="21">
        <v>2.5530433365099032</v>
      </c>
      <c r="Y9" s="21">
        <v>-0.99999999999999933</v>
      </c>
      <c r="Z9" s="21">
        <v>-0.99999999999999933</v>
      </c>
      <c r="AA9" s="21">
        <v>82.566243880290443</v>
      </c>
      <c r="AB9" s="21">
        <v>0.38613548570619516</v>
      </c>
      <c r="AC9" s="21">
        <v>0.17707615026197951</v>
      </c>
      <c r="AD9" s="21">
        <v>0.23279930033109422</v>
      </c>
      <c r="AE9" s="21">
        <v>39.800546814963447</v>
      </c>
      <c r="AF9" s="21">
        <v>-0.99999999999999933</v>
      </c>
      <c r="AG9" s="21">
        <v>-0.99999999999999933</v>
      </c>
      <c r="AH9" s="21">
        <v>-0.99999999999999933</v>
      </c>
      <c r="AI9" s="21">
        <v>1.0580128414823618E-2</v>
      </c>
      <c r="AJ9" s="21">
        <v>-1.7148678237223882E-3</v>
      </c>
      <c r="AK9" s="21">
        <v>-4.5047150928881619E-2</v>
      </c>
      <c r="AL9" s="21">
        <v>-0.17677131968900225</v>
      </c>
      <c r="AM9" s="21">
        <v>9.1060665483105901E-2</v>
      </c>
      <c r="AN9" s="21">
        <v>0.31847744367993203</v>
      </c>
      <c r="AO9" s="21">
        <v>2.0512808824332387</v>
      </c>
      <c r="AP9" s="21">
        <v>7.0780794935532922</v>
      </c>
      <c r="AQ9" s="21">
        <v>49.828317461572794</v>
      </c>
      <c r="AR9" s="21">
        <v>1.1848510665645187</v>
      </c>
      <c r="AS9" s="21">
        <v>2.674757076459501</v>
      </c>
      <c r="AT9" s="21">
        <v>-0.99999999999999933</v>
      </c>
      <c r="AU9" s="21">
        <v>-0.99999999999999933</v>
      </c>
      <c r="AV9" s="21">
        <v>0.65061325617986177</v>
      </c>
      <c r="AW9" s="21">
        <v>101.02283338485412</v>
      </c>
      <c r="AX9" s="21">
        <v>101.06294917077838</v>
      </c>
      <c r="AY9" s="21">
        <v>0.36953389245386242</v>
      </c>
      <c r="AZ9" s="21">
        <v>33.843116884030728</v>
      </c>
      <c r="BA9" s="26">
        <v>1542.027494194843</v>
      </c>
    </row>
    <row r="10" spans="1:53" x14ac:dyDescent="0.25">
      <c r="A10">
        <v>1511</v>
      </c>
      <c r="B10" t="s">
        <v>939</v>
      </c>
      <c r="C10" s="26">
        <v>3</v>
      </c>
      <c r="D10" s="21">
        <v>4.3782108392876022</v>
      </c>
      <c r="E10" s="21">
        <v>-1.4898354464101225E-3</v>
      </c>
      <c r="F10" s="21">
        <v>-0.82216136838889597</v>
      </c>
      <c r="G10" s="21">
        <v>-0.82216136838889597</v>
      </c>
      <c r="H10" s="21">
        <v>0.32071734473641611</v>
      </c>
      <c r="I10" s="21">
        <v>0</v>
      </c>
      <c r="J10" s="21">
        <v>19.243040684184965</v>
      </c>
      <c r="K10" s="21">
        <v>0.32071734473641611</v>
      </c>
      <c r="L10" s="21">
        <v>-0.999999999999999</v>
      </c>
      <c r="M10" s="21">
        <v>-0.999999999999999</v>
      </c>
      <c r="N10" s="21">
        <v>6.4143468947283218</v>
      </c>
      <c r="O10" s="21">
        <v>22.799090155083668</v>
      </c>
      <c r="P10" s="21">
        <v>0.49796323815165344</v>
      </c>
      <c r="Q10" s="21">
        <v>0.91110455169978688</v>
      </c>
      <c r="R10" s="21">
        <v>0.23366860315045387</v>
      </c>
      <c r="S10" s="21">
        <v>0.33333333333333298</v>
      </c>
      <c r="T10" s="21">
        <v>0.39656558270587478</v>
      </c>
      <c r="U10" s="21">
        <v>0.35935286974787717</v>
      </c>
      <c r="V10" s="21">
        <v>-1.2362095219808132E-2</v>
      </c>
      <c r="W10" s="21">
        <v>30.24689383323447</v>
      </c>
      <c r="X10" s="21">
        <v>1.8282769494895232</v>
      </c>
      <c r="Y10" s="21">
        <v>-0.999999999999999</v>
      </c>
      <c r="Z10" s="21">
        <v>-0.999999999999999</v>
      </c>
      <c r="AA10" s="21">
        <v>32.004421033112358</v>
      </c>
      <c r="AB10" s="21">
        <v>-0.15114804439002613</v>
      </c>
      <c r="AC10" s="21">
        <v>3.7350496710664233E-2</v>
      </c>
      <c r="AD10" s="21">
        <v>0.14427471961391128</v>
      </c>
      <c r="AE10" s="21">
        <v>1.52385859672748</v>
      </c>
      <c r="AF10" s="21">
        <v>-0.999999999999999</v>
      </c>
      <c r="AG10" s="21">
        <v>-0.999999999999999</v>
      </c>
      <c r="AH10" s="21">
        <v>-0.999999999999999</v>
      </c>
      <c r="AI10" s="21">
        <v>-3.5141016205793036E-3</v>
      </c>
      <c r="AJ10" s="21">
        <v>-1.2362095219808132E-2</v>
      </c>
      <c r="AK10" s="21">
        <v>-8.9189375273880336E-2</v>
      </c>
      <c r="AL10" s="21">
        <v>0.13385894959476877</v>
      </c>
      <c r="AM10" s="21">
        <v>0.28743227900051899</v>
      </c>
      <c r="AN10" s="21">
        <v>-3.8059286224749925E-2</v>
      </c>
      <c r="AO10" s="21">
        <v>6.7398600986435735</v>
      </c>
      <c r="AP10" s="21">
        <v>-0.28218740764490413</v>
      </c>
      <c r="AQ10" s="21">
        <v>49.48993451741935</v>
      </c>
      <c r="AR10" s="21">
        <v>1.0768896905672771</v>
      </c>
      <c r="AS10" s="21">
        <v>2.1489942942259392</v>
      </c>
      <c r="AT10" s="21">
        <v>-0.999999999999999</v>
      </c>
      <c r="AU10" s="21">
        <v>-0.999999999999999</v>
      </c>
      <c r="AV10" s="21">
        <v>-0.58849276523844229</v>
      </c>
      <c r="AW10" s="21">
        <v>54.521323780551135</v>
      </c>
      <c r="AX10" s="21">
        <v>53.214832226158741</v>
      </c>
      <c r="AY10" s="21">
        <v>-5.9593054261452859E-2</v>
      </c>
      <c r="AZ10" s="21">
        <v>-17.828786250496709</v>
      </c>
      <c r="BA10" s="26">
        <v>1481.1984003176481</v>
      </c>
    </row>
    <row r="11" spans="1:53" x14ac:dyDescent="0.25">
      <c r="A11">
        <v>1592</v>
      </c>
      <c r="B11" t="s">
        <v>976</v>
      </c>
      <c r="C11" s="26">
        <v>3</v>
      </c>
      <c r="D11" s="21">
        <v>3.3415897766870444</v>
      </c>
      <c r="E11" s="21">
        <v>-8.6031369776330635E-2</v>
      </c>
      <c r="F11" s="21">
        <v>-0.33812446120991518</v>
      </c>
      <c r="G11" s="21">
        <v>-0.35875377207565967</v>
      </c>
      <c r="H11" s="21">
        <v>0.32509833286854811</v>
      </c>
      <c r="I11" s="21">
        <v>0</v>
      </c>
      <c r="J11" s="21">
        <v>19.505899972112896</v>
      </c>
      <c r="K11" s="21">
        <v>0.32509833286854811</v>
      </c>
      <c r="L11" s="21">
        <v>-1.0000000000000013</v>
      </c>
      <c r="M11" s="21">
        <v>-1.0000000000000013</v>
      </c>
      <c r="N11" s="21">
        <v>6.5019666573709607</v>
      </c>
      <c r="O11" s="21">
        <v>22.488735976724289</v>
      </c>
      <c r="P11" s="21">
        <v>6.6932890526434669E-2</v>
      </c>
      <c r="Q11" s="21">
        <v>4.7067636612547004</v>
      </c>
      <c r="R11" s="21">
        <v>1.3572684314758154</v>
      </c>
      <c r="S11" s="21">
        <v>0.33333333333333354</v>
      </c>
      <c r="T11" s="21">
        <v>0.35978174955221021</v>
      </c>
      <c r="U11" s="21">
        <v>0.33431741883394178</v>
      </c>
      <c r="V11" s="21">
        <v>0.13273905327137459</v>
      </c>
      <c r="W11" s="21">
        <v>33.402928884892496</v>
      </c>
      <c r="X11" s="21">
        <v>2.5156468104273975</v>
      </c>
      <c r="Y11" s="21">
        <v>-1.0000000000000013</v>
      </c>
      <c r="Z11" s="21">
        <v>-1.0000000000000013</v>
      </c>
      <c r="AA11" s="21">
        <v>61.83472622641068</v>
      </c>
      <c r="AB11" s="21">
        <v>3.1791610097154602E-2</v>
      </c>
      <c r="AC11" s="21">
        <v>0.34684194105816041</v>
      </c>
      <c r="AD11" s="21">
        <v>0.16285702704553245</v>
      </c>
      <c r="AE11" s="21">
        <v>27.074528910042364</v>
      </c>
      <c r="AF11" s="21">
        <v>-1.0000000000000013</v>
      </c>
      <c r="AG11" s="21">
        <v>-1.0000000000000013</v>
      </c>
      <c r="AH11" s="21">
        <v>-1.0000000000000013</v>
      </c>
      <c r="AI11" s="21">
        <v>0</v>
      </c>
      <c r="AJ11" s="21">
        <v>0.13273905327137459</v>
      </c>
      <c r="AK11" s="21">
        <v>-4.1643784060456566E-2</v>
      </c>
      <c r="AL11" s="21">
        <v>0.12544394150977234</v>
      </c>
      <c r="AM11" s="21">
        <v>0.4997584528045047</v>
      </c>
      <c r="AN11" s="21">
        <v>-0.17436983177429788</v>
      </c>
      <c r="AO11" s="21">
        <v>12.285742399810335</v>
      </c>
      <c r="AP11" s="21">
        <v>-3.7320260868085842</v>
      </c>
      <c r="AQ11" s="21">
        <v>52.908828857005403</v>
      </c>
      <c r="AR11" s="21">
        <v>1.1601715549908602</v>
      </c>
      <c r="AS11" s="21">
        <v>2.8407451432959454</v>
      </c>
      <c r="AT11" s="21">
        <v>-1.0000000000000013</v>
      </c>
      <c r="AU11" s="21">
        <v>-1.0000000000000013</v>
      </c>
      <c r="AV11" s="21">
        <v>0.99851465940015582</v>
      </c>
      <c r="AW11" s="21">
        <v>80.591436116326378</v>
      </c>
      <c r="AX11" s="21">
        <v>93.865341443463876</v>
      </c>
      <c r="AY11" s="21">
        <v>0.20701352416421592</v>
      </c>
      <c r="AZ11" s="21">
        <v>0.55653230923920083</v>
      </c>
      <c r="BA11" s="26">
        <v>1537.6230842942375</v>
      </c>
    </row>
    <row r="12" spans="1:53" x14ac:dyDescent="0.25">
      <c r="A12">
        <v>1625</v>
      </c>
      <c r="B12" t="s">
        <v>985</v>
      </c>
      <c r="C12" s="26">
        <v>3</v>
      </c>
      <c r="D12" s="21">
        <v>5.7013151786350962</v>
      </c>
      <c r="E12" s="21">
        <v>6.8906549322446429</v>
      </c>
      <c r="F12" s="21">
        <v>1.1479496364425563</v>
      </c>
      <c r="G12" s="21">
        <v>3.2448315201244764</v>
      </c>
      <c r="H12" s="21">
        <v>0.19333701435855802</v>
      </c>
      <c r="I12" s="21">
        <v>0</v>
      </c>
      <c r="J12" s="21">
        <v>11.600220861513479</v>
      </c>
      <c r="K12" s="21">
        <v>0.19333701435855802</v>
      </c>
      <c r="L12" s="21">
        <v>-0.99999999999999911</v>
      </c>
      <c r="M12" s="21">
        <v>-0.99999999999999911</v>
      </c>
      <c r="N12" s="21">
        <v>3.8667402871711585</v>
      </c>
      <c r="O12" s="21">
        <v>20.546367560273058</v>
      </c>
      <c r="P12" s="21">
        <v>4.2442643751913005</v>
      </c>
      <c r="Q12" s="21">
        <v>1.5408857435284931</v>
      </c>
      <c r="R12" s="21">
        <v>1.0129947863203856</v>
      </c>
      <c r="S12" s="21">
        <v>0.33333333333333343</v>
      </c>
      <c r="T12" s="21">
        <v>0.28456330192702733</v>
      </c>
      <c r="U12" s="21">
        <v>0.26489001199719892</v>
      </c>
      <c r="V12" s="21">
        <v>0</v>
      </c>
      <c r="W12" s="21">
        <v>27.577985315960056</v>
      </c>
      <c r="X12" s="21">
        <v>1.4353496374842913</v>
      </c>
      <c r="Y12" s="21">
        <v>-0.99999999999999911</v>
      </c>
      <c r="Z12" s="21">
        <v>-0.99999999999999911</v>
      </c>
      <c r="AA12" s="21">
        <v>58.777108748422265</v>
      </c>
      <c r="AB12" s="21">
        <v>0.32338079710162787</v>
      </c>
      <c r="AC12" s="21">
        <v>0.12211782205457859</v>
      </c>
      <c r="AD12" s="21">
        <v>0.15822395376663059</v>
      </c>
      <c r="AE12" s="21">
        <v>30.186128646141835</v>
      </c>
      <c r="AF12" s="21">
        <v>-0.99999999999999911</v>
      </c>
      <c r="AG12" s="21">
        <v>-0.99999999999999911</v>
      </c>
      <c r="AH12" s="21">
        <v>-0.99999999999999911</v>
      </c>
      <c r="AI12" s="21">
        <v>5.4101571329221401E-2</v>
      </c>
      <c r="AJ12" s="21">
        <v>0</v>
      </c>
      <c r="AK12" s="21">
        <v>-8.5484876174386798E-2</v>
      </c>
      <c r="AL12" s="21">
        <v>0.24461099874309275</v>
      </c>
      <c r="AM12" s="21">
        <v>0.72374626874293269</v>
      </c>
      <c r="AN12" s="21">
        <v>0.41794768443795943</v>
      </c>
      <c r="AO12" s="21">
        <v>17.666232337701388</v>
      </c>
      <c r="AP12" s="21">
        <v>11.671747104664448</v>
      </c>
      <c r="AQ12" s="21">
        <v>39.178206177473506</v>
      </c>
      <c r="AR12" s="21">
        <v>0.88278664725755895</v>
      </c>
      <c r="AS12" s="21">
        <v>1.6286866518428496</v>
      </c>
      <c r="AT12" s="21">
        <v>-0.99999999999999911</v>
      </c>
      <c r="AU12" s="21">
        <v>-0.99999999999999911</v>
      </c>
      <c r="AV12" s="21">
        <v>4.2578263064448629</v>
      </c>
      <c r="AW12" s="21">
        <v>90.995223413359781</v>
      </c>
      <c r="AX12" s="21">
        <v>92.077254839944203</v>
      </c>
      <c r="AY12" s="21">
        <v>0.46107197793322569</v>
      </c>
      <c r="AZ12" s="21">
        <v>25.548650579380592</v>
      </c>
      <c r="BA12" s="26">
        <v>1519.9943309859407</v>
      </c>
    </row>
    <row r="13" spans="1:53" x14ac:dyDescent="0.25">
      <c r="A13">
        <v>1723</v>
      </c>
      <c r="B13" t="s">
        <v>1025</v>
      </c>
      <c r="C13" s="26">
        <v>3</v>
      </c>
      <c r="D13" s="21">
        <v>2.9196045110465918</v>
      </c>
      <c r="E13" s="21">
        <v>0</v>
      </c>
      <c r="F13" s="21">
        <v>-0.63623045151495716</v>
      </c>
      <c r="G13" s="21">
        <v>-0.63623045151495716</v>
      </c>
      <c r="H13" s="21">
        <v>-5.2190065890414007E-4</v>
      </c>
      <c r="I13" s="21">
        <v>0</v>
      </c>
      <c r="J13" s="21">
        <v>-3.1314039534246607E-2</v>
      </c>
      <c r="K13" s="21">
        <v>-5.2190065890414007E-4</v>
      </c>
      <c r="L13" s="21">
        <v>-1.0000000000000004</v>
      </c>
      <c r="M13" s="21">
        <v>-1.0000000000000004</v>
      </c>
      <c r="N13" s="21">
        <v>-1.043801317808235E-2</v>
      </c>
      <c r="O13" s="21">
        <v>2.2520600199973901</v>
      </c>
      <c r="P13" s="21">
        <v>-9.6991565838722815E-2</v>
      </c>
      <c r="Q13" s="21">
        <v>6.0845719652557317</v>
      </c>
      <c r="R13" s="21">
        <v>2.0276959714352598</v>
      </c>
      <c r="S13" s="21">
        <v>0.33333333333333381</v>
      </c>
      <c r="T13" s="21">
        <v>0.41967271683705587</v>
      </c>
      <c r="U13" s="21">
        <v>0.2689812321624539</v>
      </c>
      <c r="V13" s="21">
        <v>-1.7497256430149898E-2</v>
      </c>
      <c r="W13" s="21">
        <v>40.200477062463918</v>
      </c>
      <c r="X13" s="21">
        <v>1.8108087244019324</v>
      </c>
      <c r="Y13" s="21">
        <v>-1.0000000000000004</v>
      </c>
      <c r="Z13" s="21">
        <v>-1.0000000000000004</v>
      </c>
      <c r="AA13" s="21">
        <v>70.525584795162786</v>
      </c>
      <c r="AB13" s="21">
        <v>0.26962624017606873</v>
      </c>
      <c r="AC13" s="21">
        <v>0.30130091007562382</v>
      </c>
      <c r="AD13" s="21">
        <v>-4.9789150264212528E-3</v>
      </c>
      <c r="AE13" s="21">
        <v>28.297411761263565</v>
      </c>
      <c r="AF13" s="21">
        <v>-1.0000000000000004</v>
      </c>
      <c r="AG13" s="21">
        <v>-1.0000000000000004</v>
      </c>
      <c r="AH13" s="21">
        <v>-1.0000000000000004</v>
      </c>
      <c r="AI13" s="21">
        <v>4.1584376639997027E-2</v>
      </c>
      <c r="AJ13" s="21">
        <v>-1.7497256430149898E-2</v>
      </c>
      <c r="AK13" s="21">
        <v>-0.19740548142903333</v>
      </c>
      <c r="AL13" s="21">
        <v>-0.14549197821657586</v>
      </c>
      <c r="AM13" s="21">
        <v>-8.5958062789069423E-2</v>
      </c>
      <c r="AN13" s="21">
        <v>-6.7761696349876929E-2</v>
      </c>
      <c r="AO13" s="21">
        <v>-3.1359789768719031</v>
      </c>
      <c r="AP13" s="21">
        <v>-2.4215022998298021</v>
      </c>
      <c r="AQ13" s="21">
        <v>40.169163022929645</v>
      </c>
      <c r="AR13" s="21">
        <v>1.0044900259026934</v>
      </c>
      <c r="AS13" s="21">
        <v>1.8102868237430283</v>
      </c>
      <c r="AT13" s="21">
        <v>-1.0000000000000004</v>
      </c>
      <c r="AU13" s="21">
        <v>-1.0000000000000004</v>
      </c>
      <c r="AV13" s="21">
        <v>1.3914655199203032</v>
      </c>
      <c r="AW13" s="21">
        <v>70.356142515330319</v>
      </c>
      <c r="AX13" s="21">
        <v>69.43810440511524</v>
      </c>
      <c r="AY13" s="21">
        <v>-3.7884728361025716E-2</v>
      </c>
      <c r="AZ13" s="21">
        <v>-29.969537395756394</v>
      </c>
      <c r="BA13" s="26">
        <v>1424.218862848018</v>
      </c>
    </row>
    <row r="14" spans="1:53" x14ac:dyDescent="0.25">
      <c r="A14">
        <v>1736</v>
      </c>
      <c r="B14" t="s">
        <v>1033</v>
      </c>
      <c r="C14" s="26">
        <v>3</v>
      </c>
      <c r="D14" s="21">
        <v>3.9344307807572347</v>
      </c>
      <c r="E14" s="21">
        <v>0.58658838219311493</v>
      </c>
      <c r="F14" s="21">
        <v>0.44007275623781672</v>
      </c>
      <c r="G14" s="21">
        <v>0.61635704998679997</v>
      </c>
      <c r="H14" s="21">
        <v>0.17932399009107047</v>
      </c>
      <c r="I14" s="21">
        <v>0</v>
      </c>
      <c r="J14" s="21">
        <v>10.759439405464228</v>
      </c>
      <c r="K14" s="21">
        <v>0.17932399009107047</v>
      </c>
      <c r="L14" s="21">
        <v>-1.0000000000000002</v>
      </c>
      <c r="M14" s="21">
        <v>-1.0000000000000002</v>
      </c>
      <c r="N14" s="21">
        <v>3.5864798018214108</v>
      </c>
      <c r="O14" s="21">
        <v>15.310227236208263</v>
      </c>
      <c r="P14" s="21">
        <v>-0.52662853475512228</v>
      </c>
      <c r="Q14" s="21">
        <v>0.89586732858903684</v>
      </c>
      <c r="R14" s="21">
        <v>0.29009544810791604</v>
      </c>
      <c r="S14" s="21">
        <v>0.33333333333333326</v>
      </c>
      <c r="T14" s="21">
        <v>0.3703458297048845</v>
      </c>
      <c r="U14" s="21">
        <v>0.20586613703817572</v>
      </c>
      <c r="V14" s="21">
        <v>0</v>
      </c>
      <c r="W14" s="21">
        <v>29.208852399412923</v>
      </c>
      <c r="X14" s="21">
        <v>1.3848322174714021</v>
      </c>
      <c r="Y14" s="21">
        <v>-1.0000000000000002</v>
      </c>
      <c r="Z14" s="21">
        <v>-1.0000000000000002</v>
      </c>
      <c r="AA14" s="21">
        <v>52.597730005981845</v>
      </c>
      <c r="AB14" s="21">
        <v>8.3032509536031841E-3</v>
      </c>
      <c r="AC14" s="21">
        <v>0.19114175302037742</v>
      </c>
      <c r="AD14" s="21">
        <v>0.26253063919523884</v>
      </c>
      <c r="AE14" s="21">
        <v>23.098782158460967</v>
      </c>
      <c r="AF14" s="21">
        <v>-1.0000000000000002</v>
      </c>
      <c r="AG14" s="21">
        <v>-1.0000000000000002</v>
      </c>
      <c r="AH14" s="21">
        <v>-1.0000000000000002</v>
      </c>
      <c r="AI14" s="21">
        <v>5.9738780151421936E-2</v>
      </c>
      <c r="AJ14" s="21">
        <v>0</v>
      </c>
      <c r="AK14" s="21">
        <v>0.30725173500026171</v>
      </c>
      <c r="AL14" s="21">
        <v>3.616939870393282E-2</v>
      </c>
      <c r="AM14" s="21">
        <v>0.66671831040745944</v>
      </c>
      <c r="AN14" s="21">
        <v>-6.0377127768177066E-2</v>
      </c>
      <c r="AO14" s="21">
        <v>18.204216435187796</v>
      </c>
      <c r="AP14" s="21">
        <v>-1.3285812006847635</v>
      </c>
      <c r="AQ14" s="21">
        <v>39.968291804877147</v>
      </c>
      <c r="AR14" s="21">
        <v>0.90954530007639356</v>
      </c>
      <c r="AS14" s="21">
        <v>1.5641562075624726</v>
      </c>
      <c r="AT14" s="21">
        <v>-1.0000000000000002</v>
      </c>
      <c r="AU14" s="21">
        <v>-1.0000000000000002</v>
      </c>
      <c r="AV14" s="21">
        <v>0.90645249809471606</v>
      </c>
      <c r="AW14" s="21">
        <v>66.579376041505313</v>
      </c>
      <c r="AX14" s="21">
        <v>67.774151644533745</v>
      </c>
      <c r="AY14" s="21">
        <v>-2.1512573357413842E-2</v>
      </c>
      <c r="AZ14" s="21">
        <v>-19.558228651063018</v>
      </c>
      <c r="BA14" s="26">
        <v>1552.3205903492164</v>
      </c>
    </row>
    <row r="15" spans="1:53" x14ac:dyDescent="0.25">
      <c r="A15">
        <v>1739</v>
      </c>
      <c r="B15" t="s">
        <v>1035</v>
      </c>
      <c r="C15" s="26">
        <v>2</v>
      </c>
      <c r="D15" s="21">
        <v>3.1568054807811965</v>
      </c>
      <c r="E15" s="21">
        <v>-0.12775057199769993</v>
      </c>
      <c r="F15" s="21">
        <v>-0.24117560144810715</v>
      </c>
      <c r="G15" s="21">
        <v>-0.23460393293696069</v>
      </c>
      <c r="H15" s="21">
        <v>3.692771455704208E-3</v>
      </c>
      <c r="I15" s="21">
        <v>0</v>
      </c>
      <c r="J15" s="21">
        <v>0.22156628734225237</v>
      </c>
      <c r="K15" s="21">
        <v>3.692771455704208E-3</v>
      </c>
      <c r="L15" s="21">
        <v>-1</v>
      </c>
      <c r="M15" s="21">
        <v>-1</v>
      </c>
      <c r="N15" s="21">
        <v>7.3855429114084048E-2</v>
      </c>
      <c r="O15" s="21">
        <v>4.0750182411100626</v>
      </c>
      <c r="P15" s="21">
        <v>-0.47921007898551188</v>
      </c>
      <c r="Q15" s="21">
        <v>-0.83177934606995318</v>
      </c>
      <c r="R15" s="21">
        <v>-0.27170414946215099</v>
      </c>
      <c r="S15" s="21">
        <v>0.31554497691088507</v>
      </c>
      <c r="T15" s="21">
        <v>0.22131251619525061</v>
      </c>
      <c r="U15" s="21">
        <v>-2.2536489153344996E-4</v>
      </c>
      <c r="V15" s="21">
        <v>-9.6607772581499534E-3</v>
      </c>
      <c r="W15" s="21">
        <v>19.40459621544651</v>
      </c>
      <c r="X15" s="21">
        <v>0.44225202256209339</v>
      </c>
      <c r="Y15" s="21">
        <v>-1</v>
      </c>
      <c r="Z15" s="21">
        <v>-1</v>
      </c>
      <c r="AA15" s="21">
        <v>32.298858864981632</v>
      </c>
      <c r="AB15" s="21">
        <v>3.0109589168200335E-2</v>
      </c>
      <c r="AC15" s="21">
        <v>3.029008086733663E-2</v>
      </c>
      <c r="AD15" s="21">
        <v>2.6448818671914856E-2</v>
      </c>
      <c r="AE15" s="21">
        <v>9.5774875888648818</v>
      </c>
      <c r="AF15" s="21">
        <v>-1</v>
      </c>
      <c r="AG15" s="21">
        <v>-1</v>
      </c>
      <c r="AH15" s="21">
        <v>-1</v>
      </c>
      <c r="AI15" s="21">
        <v>-5.5644508192914692E-3</v>
      </c>
      <c r="AJ15" s="21">
        <v>-9.6607772581499534E-3</v>
      </c>
      <c r="AK15" s="21">
        <v>0.19563370810164882</v>
      </c>
      <c r="AL15" s="21">
        <v>-2.3805751112401505E-2</v>
      </c>
      <c r="AM15" s="21">
        <v>0.21951356357247703</v>
      </c>
      <c r="AN15" s="21">
        <v>-3.6072703357423255E-2</v>
      </c>
      <c r="AO15" s="21">
        <v>5.9766943513905257</v>
      </c>
      <c r="AP15" s="21">
        <v>-0.53153306106794451</v>
      </c>
      <c r="AQ15" s="21">
        <v>24.280160024340297</v>
      </c>
      <c r="AR15" s="21">
        <v>0.57991764386351996</v>
      </c>
      <c r="AS15" s="21">
        <v>0.51683001711847454</v>
      </c>
      <c r="AT15" s="21">
        <v>-1</v>
      </c>
      <c r="AU15" s="21">
        <v>-1</v>
      </c>
      <c r="AV15" s="21">
        <v>-0.30884600216465219</v>
      </c>
      <c r="AW15" s="21">
        <v>42.665750290956041</v>
      </c>
      <c r="AX15" s="21">
        <v>42.620444018576634</v>
      </c>
      <c r="AY15" s="21">
        <v>7.3013219703854507E-2</v>
      </c>
      <c r="AZ15" s="21">
        <v>-16.407383429433654</v>
      </c>
      <c r="BA15" s="26">
        <v>1445.7107537236775</v>
      </c>
    </row>
    <row r="16" spans="1:53" x14ac:dyDescent="0.25">
      <c r="A16">
        <v>1756</v>
      </c>
      <c r="B16" t="s">
        <v>1046</v>
      </c>
      <c r="C16" s="26">
        <v>3</v>
      </c>
      <c r="D16" s="21">
        <v>4.703187791483078</v>
      </c>
      <c r="E16" s="21">
        <v>-0.75718004573818631</v>
      </c>
      <c r="F16" s="21">
        <v>-7.848951849657855E-2</v>
      </c>
      <c r="G16" s="21">
        <v>-0.31323180085842278</v>
      </c>
      <c r="H16" s="21">
        <v>0.15810351733545588</v>
      </c>
      <c r="I16" s="21">
        <v>0</v>
      </c>
      <c r="J16" s="21">
        <v>9.4862110401273441</v>
      </c>
      <c r="K16" s="21">
        <v>0.15810351733545588</v>
      </c>
      <c r="L16" s="21">
        <v>-1.0000000000000009</v>
      </c>
      <c r="M16" s="21">
        <v>-1.0000000000000009</v>
      </c>
      <c r="N16" s="21">
        <v>3.1620703467091174</v>
      </c>
      <c r="O16" s="21">
        <v>13.876167030752001</v>
      </c>
      <c r="P16" s="21">
        <v>-0.11434580179102805</v>
      </c>
      <c r="Q16" s="21">
        <v>-1.322891609809516</v>
      </c>
      <c r="R16" s="21">
        <v>-0.53252973091828582</v>
      </c>
      <c r="S16" s="21">
        <v>0.33333333333333365</v>
      </c>
      <c r="T16" s="21">
        <v>0.36486319192369937</v>
      </c>
      <c r="U16" s="21">
        <v>-9.2527496381689278E-2</v>
      </c>
      <c r="V16" s="21">
        <v>0</v>
      </c>
      <c r="W16" s="21">
        <v>17.902620461595514</v>
      </c>
      <c r="X16" s="21">
        <v>0.20151288098518588</v>
      </c>
      <c r="Y16" s="21">
        <v>-1.0000000000000009</v>
      </c>
      <c r="Z16" s="21">
        <v>-1.0000000000000009</v>
      </c>
      <c r="AA16" s="21">
        <v>58.126403528045699</v>
      </c>
      <c r="AB16" s="21">
        <v>0.40009375334118069</v>
      </c>
      <c r="AC16" s="21">
        <v>7.3779479125755509E-4</v>
      </c>
      <c r="AD16" s="21">
        <v>0.41429470781493172</v>
      </c>
      <c r="AE16" s="21">
        <v>40.75631279736848</v>
      </c>
      <c r="AF16" s="21">
        <v>-1.0000000000000009</v>
      </c>
      <c r="AG16" s="21">
        <v>-1.0000000000000009</v>
      </c>
      <c r="AH16" s="21">
        <v>-1.0000000000000009</v>
      </c>
      <c r="AI16" s="21">
        <v>-3.0083113179594584E-2</v>
      </c>
      <c r="AJ16" s="21">
        <v>0</v>
      </c>
      <c r="AK16" s="21">
        <v>2.0658661444876929E-2</v>
      </c>
      <c r="AL16" s="21">
        <v>-0.23399618191058533</v>
      </c>
      <c r="AM16" s="21">
        <v>2.9492003043291255E-2</v>
      </c>
      <c r="AN16" s="21">
        <v>0.24992823700496022</v>
      </c>
      <c r="AO16" s="21">
        <v>0.84059338330666633</v>
      </c>
      <c r="AP16" s="21">
        <v>5.078225015571082</v>
      </c>
      <c r="AQ16" s="21">
        <v>27.388831501722862</v>
      </c>
      <c r="AR16" s="21">
        <v>0.60566902887534335</v>
      </c>
      <c r="AS16" s="21">
        <v>0.35961639832064152</v>
      </c>
      <c r="AT16" s="21">
        <v>-1.0000000000000009</v>
      </c>
      <c r="AU16" s="21">
        <v>-1.0000000000000009</v>
      </c>
      <c r="AV16" s="21">
        <v>-0.84576153177670876</v>
      </c>
      <c r="AW16" s="21">
        <v>77.080795574368807</v>
      </c>
      <c r="AX16" s="21">
        <v>76.479133310776916</v>
      </c>
      <c r="AY16" s="21">
        <v>8.3199770881793381E-3</v>
      </c>
      <c r="AZ16" s="21">
        <v>13.835946785554047</v>
      </c>
      <c r="BA16" s="26">
        <v>1546.1503076781567</v>
      </c>
    </row>
    <row r="17" spans="1:53" x14ac:dyDescent="0.25">
      <c r="A17">
        <v>1781</v>
      </c>
      <c r="B17" t="s">
        <v>1060</v>
      </c>
      <c r="C17" s="26">
        <v>3</v>
      </c>
      <c r="D17" s="21">
        <v>4.8336797591375253</v>
      </c>
      <c r="E17" s="21">
        <v>6.8988214547743096</v>
      </c>
      <c r="F17" s="21">
        <v>0.39444649425237499</v>
      </c>
      <c r="G17" s="21">
        <v>2.5674531328775938</v>
      </c>
      <c r="H17" s="21">
        <v>6.8080554015027255E-3</v>
      </c>
      <c r="I17" s="21">
        <v>0</v>
      </c>
      <c r="J17" s="21">
        <v>0.40848332409016308</v>
      </c>
      <c r="K17" s="21">
        <v>6.8080554015027255E-3</v>
      </c>
      <c r="L17" s="21">
        <v>-1.0000000000000004</v>
      </c>
      <c r="M17" s="21">
        <v>-1.0000000000000004</v>
      </c>
      <c r="N17" s="21">
        <v>0.13616110803005266</v>
      </c>
      <c r="O17" s="21">
        <v>7.8096162161052911</v>
      </c>
      <c r="P17" s="21">
        <v>1.8946445716275919</v>
      </c>
      <c r="Q17" s="21">
        <v>6.2159670179893753</v>
      </c>
      <c r="R17" s="21">
        <v>2.3222781462884838</v>
      </c>
      <c r="S17" s="21">
        <v>0.33333333333333354</v>
      </c>
      <c r="T17" s="21">
        <v>0.36305993546799453</v>
      </c>
      <c r="U17" s="21">
        <v>0.10762761678388166</v>
      </c>
      <c r="V17" s="21">
        <v>-4.8822174438579863E-2</v>
      </c>
      <c r="W17" s="21">
        <v>29.935626229805088</v>
      </c>
      <c r="X17" s="21">
        <v>0.85688923603853451</v>
      </c>
      <c r="Y17" s="21">
        <v>-1.0000000000000004</v>
      </c>
      <c r="Z17" s="21">
        <v>-1.0000000000000004</v>
      </c>
      <c r="AA17" s="21">
        <v>79.779849559310449</v>
      </c>
      <c r="AB17" s="21">
        <v>0.31040719681032242</v>
      </c>
      <c r="AC17" s="21">
        <v>0.42303253676458435</v>
      </c>
      <c r="AD17" s="21">
        <v>0.21699917008942962</v>
      </c>
      <c r="AE17" s="21">
        <v>47.521945183216822</v>
      </c>
      <c r="AF17" s="21">
        <v>-1.0000000000000004</v>
      </c>
      <c r="AG17" s="21">
        <v>-1.0000000000000004</v>
      </c>
      <c r="AH17" s="21">
        <v>-1.0000000000000004</v>
      </c>
      <c r="AI17" s="21">
        <v>0</v>
      </c>
      <c r="AJ17" s="21">
        <v>-4.8822174438579863E-2</v>
      </c>
      <c r="AK17" s="21">
        <v>0.11235025363178155</v>
      </c>
      <c r="AL17" s="21">
        <v>0.16502088715039287</v>
      </c>
      <c r="AM17" s="21">
        <v>-4.9745838795195639E-2</v>
      </c>
      <c r="AN17" s="21">
        <v>-1.6491316522100639E-2</v>
      </c>
      <c r="AO17" s="21">
        <v>-0.6818947017209831</v>
      </c>
      <c r="AP17" s="21">
        <v>0.41282152269944772</v>
      </c>
      <c r="AQ17" s="21">
        <v>30.344109553895251</v>
      </c>
      <c r="AR17" s="21">
        <v>0.75519871114663006</v>
      </c>
      <c r="AS17" s="21">
        <v>0.86369729144003704</v>
      </c>
      <c r="AT17" s="21">
        <v>-1.0000000000000004</v>
      </c>
      <c r="AU17" s="21">
        <v>-1.0000000000000004</v>
      </c>
      <c r="AV17" s="21">
        <v>4.8897312791660754</v>
      </c>
      <c r="AW17" s="21">
        <v>88.00228729811505</v>
      </c>
      <c r="AX17" s="21">
        <v>83.12006985425711</v>
      </c>
      <c r="AY17" s="21">
        <v>0.21814207320000922</v>
      </c>
      <c r="AZ17" s="21">
        <v>-11.548851526562681</v>
      </c>
      <c r="BA17" s="26">
        <v>1440.1588818490318</v>
      </c>
    </row>
    <row r="18" spans="1:53" x14ac:dyDescent="0.25">
      <c r="A18">
        <v>1939</v>
      </c>
      <c r="B18" t="s">
        <v>1105</v>
      </c>
      <c r="C18" s="26">
        <v>3</v>
      </c>
      <c r="D18" s="21">
        <v>4.6473022238559958</v>
      </c>
      <c r="E18" s="21">
        <v>-7.7924575112390702E-3</v>
      </c>
      <c r="F18" s="21">
        <v>-8.7694945095574406E-3</v>
      </c>
      <c r="G18" s="21">
        <v>-8.7694945095574406E-3</v>
      </c>
      <c r="H18" s="21">
        <v>0.54068914003507673</v>
      </c>
      <c r="I18" s="21">
        <v>0</v>
      </c>
      <c r="J18" s="21">
        <v>32.441348402104602</v>
      </c>
      <c r="K18" s="21">
        <v>0.54068914003507673</v>
      </c>
      <c r="L18" s="21">
        <v>-1.0000000000000002</v>
      </c>
      <c r="M18" s="21">
        <v>-1.0000000000000002</v>
      </c>
      <c r="N18" s="21">
        <v>10.813782800701535</v>
      </c>
      <c r="O18" s="21">
        <v>37.079881131451053</v>
      </c>
      <c r="P18" s="21">
        <v>2.1150228083323488</v>
      </c>
      <c r="Q18" s="21">
        <v>-2.4296837360704338</v>
      </c>
      <c r="R18" s="21">
        <v>-0.5950856000685969</v>
      </c>
      <c r="S18" s="21">
        <v>0.3243720994125045</v>
      </c>
      <c r="T18" s="21">
        <v>0.47601799634646025</v>
      </c>
      <c r="U18" s="21">
        <v>0.15441872515976837</v>
      </c>
      <c r="V18" s="21">
        <v>1.2060038687685636E-2</v>
      </c>
      <c r="W18" s="21">
        <v>17.047188782853677</v>
      </c>
      <c r="X18" s="21">
        <v>1.0869041402837405</v>
      </c>
      <c r="Y18" s="21">
        <v>-1.0000000000000002</v>
      </c>
      <c r="Z18" s="21">
        <v>-1.0000000000000002</v>
      </c>
      <c r="AA18" s="21">
        <v>56.126823007639111</v>
      </c>
      <c r="AB18" s="21">
        <v>0.29098030193539204</v>
      </c>
      <c r="AC18" s="21">
        <v>0.36092690905306274</v>
      </c>
      <c r="AD18" s="21">
        <v>0.14158718550862609</v>
      </c>
      <c r="AE18" s="21">
        <v>39.674719824854009</v>
      </c>
      <c r="AF18" s="21">
        <v>-1.0000000000000002</v>
      </c>
      <c r="AG18" s="21">
        <v>-1.0000000000000002</v>
      </c>
      <c r="AH18" s="21">
        <v>-1.0000000000000002</v>
      </c>
      <c r="AI18" s="21">
        <v>6.3177436213934669E-3</v>
      </c>
      <c r="AJ18" s="21">
        <v>1.2060038687685636E-2</v>
      </c>
      <c r="AK18" s="21">
        <v>-5.8300340909059493E-2</v>
      </c>
      <c r="AL18" s="21">
        <v>9.1257459358575002E-3</v>
      </c>
      <c r="AM18" s="21">
        <v>-3.8628809297321022E-2</v>
      </c>
      <c r="AN18" s="21">
        <v>0.19235187253533587</v>
      </c>
      <c r="AO18" s="21">
        <v>-1.257221936978324</v>
      </c>
      <c r="AP18" s="21">
        <v>4.8544255430626846</v>
      </c>
      <c r="AQ18" s="21">
        <v>49.488537184958297</v>
      </c>
      <c r="AR18" s="21">
        <v>0.96686885960641888</v>
      </c>
      <c r="AS18" s="21">
        <v>1.6275932803188173</v>
      </c>
      <c r="AT18" s="21">
        <v>-1.0000000000000002</v>
      </c>
      <c r="AU18" s="21">
        <v>-1.0000000000000002</v>
      </c>
      <c r="AV18" s="21">
        <v>-0.60385509457815401</v>
      </c>
      <c r="AW18" s="21">
        <v>98.061129682152796</v>
      </c>
      <c r="AX18" s="21">
        <v>99.393488423349226</v>
      </c>
      <c r="AY18" s="21">
        <v>0.53832129249315308</v>
      </c>
      <c r="AZ18" s="21">
        <v>48.131118911483014</v>
      </c>
      <c r="BA18" s="26">
        <v>1496.8867938945598</v>
      </c>
    </row>
    <row r="19" spans="1:53" x14ac:dyDescent="0.25">
      <c r="A19">
        <v>1986</v>
      </c>
      <c r="B19" t="s">
        <v>1118</v>
      </c>
      <c r="C19" s="26">
        <v>3</v>
      </c>
      <c r="D19" s="21">
        <v>6.0981513867627939</v>
      </c>
      <c r="E19" s="21">
        <v>0</v>
      </c>
      <c r="F19" s="21">
        <v>26.991304641029952</v>
      </c>
      <c r="G19" s="21">
        <v>26.991304641029952</v>
      </c>
      <c r="H19" s="21">
        <v>-3.2787821766620116E-2</v>
      </c>
      <c r="I19" s="21">
        <v>0</v>
      </c>
      <c r="J19" s="21">
        <v>-1.9672693059972015</v>
      </c>
      <c r="K19" s="21">
        <v>-3.2787821766620116E-2</v>
      </c>
      <c r="L19" s="21">
        <v>-0.99999999999999967</v>
      </c>
      <c r="M19" s="21">
        <v>-0.99999999999999967</v>
      </c>
      <c r="N19" s="21">
        <v>-0.65575643533240313</v>
      </c>
      <c r="O19" s="21">
        <v>31.122186721795547</v>
      </c>
      <c r="P19" s="21">
        <v>-0.13301792003599844</v>
      </c>
      <c r="Q19" s="21">
        <v>51.351098582334245</v>
      </c>
      <c r="R19" s="21">
        <v>16.702911540933968</v>
      </c>
      <c r="S19" s="21">
        <v>0.3333333333333332</v>
      </c>
      <c r="T19" s="21">
        <v>0.22949206229282698</v>
      </c>
      <c r="U19" s="21">
        <v>0.10155913906529621</v>
      </c>
      <c r="V19" s="21">
        <v>-1.3604083451392364E-2</v>
      </c>
      <c r="W19" s="21">
        <v>27.342730920267343</v>
      </c>
      <c r="X19" s="21">
        <v>0.81638400190510441</v>
      </c>
      <c r="Y19" s="21">
        <v>-0.99999999999999967</v>
      </c>
      <c r="Z19" s="21">
        <v>-0.99999999999999967</v>
      </c>
      <c r="AA19" s="21">
        <v>90.612976595728412</v>
      </c>
      <c r="AB19" s="21">
        <v>0.52285173847777056</v>
      </c>
      <c r="AC19" s="21">
        <v>8.269246495422429E-2</v>
      </c>
      <c r="AD19" s="21">
        <v>0.32580247925854611</v>
      </c>
      <c r="AE19" s="21">
        <v>46.567334134527066</v>
      </c>
      <c r="AF19" s="21">
        <v>-0.99999999999999967</v>
      </c>
      <c r="AG19" s="21">
        <v>-0.99999999999999967</v>
      </c>
      <c r="AH19" s="21">
        <v>-0.99999999999999967</v>
      </c>
      <c r="AI19" s="21">
        <v>0.77979494134483984</v>
      </c>
      <c r="AJ19" s="21">
        <v>-1.3604083451392364E-2</v>
      </c>
      <c r="AK19" s="21">
        <v>-8.5898933533283345E-2</v>
      </c>
      <c r="AL19" s="21">
        <v>-0.10062930161200558</v>
      </c>
      <c r="AM19" s="21">
        <v>0.19136581351651594</v>
      </c>
      <c r="AN19" s="21">
        <v>0.52114565004519986</v>
      </c>
      <c r="AO19" s="21">
        <v>4.3546506702464809</v>
      </c>
      <c r="AP19" s="21">
        <v>12.52549474306997</v>
      </c>
      <c r="AQ19" s="21">
        <v>25.375461614270144</v>
      </c>
      <c r="AR19" s="21">
        <v>0.65078045124006367</v>
      </c>
      <c r="AS19" s="21">
        <v>0.78359618013848387</v>
      </c>
      <c r="AT19" s="21">
        <v>-0.99999999999999967</v>
      </c>
      <c r="AU19" s="21">
        <v>-0.99999999999999967</v>
      </c>
      <c r="AV19" s="21">
        <v>43.69421618196391</v>
      </c>
      <c r="AW19" s="21">
        <v>134.26065806059393</v>
      </c>
      <c r="AX19" s="21">
        <v>148.49614854235153</v>
      </c>
      <c r="AY19" s="21">
        <v>0.44940070235314794</v>
      </c>
      <c r="AZ19" s="21">
        <v>80.968590124554112</v>
      </c>
      <c r="BA19" s="26">
        <v>1710.9403291560316</v>
      </c>
    </row>
    <row r="20" spans="1:53" x14ac:dyDescent="0.25">
      <c r="A20">
        <v>2022</v>
      </c>
      <c r="B20" t="s">
        <v>664</v>
      </c>
      <c r="C20" s="26">
        <v>3</v>
      </c>
      <c r="D20" s="21">
        <v>5.1016315394044041</v>
      </c>
      <c r="E20" s="21">
        <v>0.14895769328758801</v>
      </c>
      <c r="F20" s="21">
        <v>-1.3571460397441275</v>
      </c>
      <c r="G20" s="21">
        <v>-1.3108622572342712</v>
      </c>
      <c r="H20" s="21">
        <v>0.21894800043694632</v>
      </c>
      <c r="I20" s="21">
        <v>0</v>
      </c>
      <c r="J20" s="21">
        <v>13.136880026216771</v>
      </c>
      <c r="K20" s="21">
        <v>0.21894800043694632</v>
      </c>
      <c r="L20" s="21">
        <v>-0.99999999999999811</v>
      </c>
      <c r="M20" s="21">
        <v>-0.99999999999999811</v>
      </c>
      <c r="N20" s="21">
        <v>4.3789600087389235</v>
      </c>
      <c r="O20" s="21">
        <v>16.927649308386911</v>
      </c>
      <c r="P20" s="21">
        <v>-1.2566408640695609E-2</v>
      </c>
      <c r="Q20" s="21">
        <v>-3.0468890090268572</v>
      </c>
      <c r="R20" s="21">
        <v>-0.91725649040734791</v>
      </c>
      <c r="S20" s="21">
        <v>0.33333333333333304</v>
      </c>
      <c r="T20" s="21">
        <v>0.3823358975481651</v>
      </c>
      <c r="U20" s="21">
        <v>0.19466898993040499</v>
      </c>
      <c r="V20" s="21">
        <v>0</v>
      </c>
      <c r="W20" s="21">
        <v>27.655608814998256</v>
      </c>
      <c r="X20" s="21">
        <v>1.324399754381004</v>
      </c>
      <c r="Y20" s="21">
        <v>-0.99999999999999811</v>
      </c>
      <c r="Z20" s="21">
        <v>-0.99999999999999811</v>
      </c>
      <c r="AA20" s="21">
        <v>49.478172715802515</v>
      </c>
      <c r="AB20" s="21">
        <v>0.21773351590655629</v>
      </c>
      <c r="AC20" s="21">
        <v>0.27541094101247576</v>
      </c>
      <c r="AD20" s="21">
        <v>-3.8348049094800121E-2</v>
      </c>
      <c r="AE20" s="21">
        <v>22.739820391211598</v>
      </c>
      <c r="AF20" s="21">
        <v>-0.99999999999999811</v>
      </c>
      <c r="AG20" s="21">
        <v>-0.99999999999999811</v>
      </c>
      <c r="AH20" s="21">
        <v>-0.99999999999999811</v>
      </c>
      <c r="AI20" s="21">
        <v>-4.1719156178149377E-2</v>
      </c>
      <c r="AJ20" s="21">
        <v>0</v>
      </c>
      <c r="AK20" s="21">
        <v>3.1251337916285427E-2</v>
      </c>
      <c r="AL20" s="21">
        <v>-7.2606881062542247E-2</v>
      </c>
      <c r="AM20" s="21">
        <v>0.11476548677847516</v>
      </c>
      <c r="AN20" s="21">
        <v>8.0300489164717159E-2</v>
      </c>
      <c r="AO20" s="21">
        <v>3.0253938590433074</v>
      </c>
      <c r="AP20" s="21">
        <v>1.6444778238052169</v>
      </c>
      <c r="AQ20" s="21">
        <v>40.792488841215039</v>
      </c>
      <c r="AR20" s="21">
        <v>0.91033822081190274</v>
      </c>
      <c r="AS20" s="21">
        <v>1.5433477548179502</v>
      </c>
      <c r="AT20" s="21">
        <v>-0.99999999999999811</v>
      </c>
      <c r="AU20" s="21">
        <v>-0.99999999999999811</v>
      </c>
      <c r="AV20" s="21">
        <v>-2.2281187476416187</v>
      </c>
      <c r="AW20" s="21">
        <v>68.050299847994623</v>
      </c>
      <c r="AX20" s="21">
        <v>67.215916724431636</v>
      </c>
      <c r="AY20" s="21">
        <v>8.0729486181625246E-2</v>
      </c>
      <c r="AZ20" s="21">
        <v>1.9399846152493398</v>
      </c>
      <c r="BA20" s="26">
        <v>1503.0885842439895</v>
      </c>
    </row>
    <row r="21" spans="1:53" x14ac:dyDescent="0.25">
      <c r="A21">
        <v>2039</v>
      </c>
      <c r="B21" t="s">
        <v>1132</v>
      </c>
      <c r="C21" s="26">
        <v>3</v>
      </c>
      <c r="D21" s="21">
        <v>3.1635031742323498</v>
      </c>
      <c r="E21" s="21">
        <v>0.21852603815328878</v>
      </c>
      <c r="F21" s="21">
        <v>-0.14829505854249528</v>
      </c>
      <c r="G21" s="21">
        <v>-8.5609454227742174E-2</v>
      </c>
      <c r="H21" s="21">
        <v>-9.4696559671410593E-2</v>
      </c>
      <c r="I21" s="21">
        <v>0</v>
      </c>
      <c r="J21" s="21">
        <v>-5.6817935802846362</v>
      </c>
      <c r="K21" s="21">
        <v>-9.4696559671410593E-2</v>
      </c>
      <c r="L21" s="21">
        <v>-0.99999999999999889</v>
      </c>
      <c r="M21" s="21">
        <v>-0.99999999999999889</v>
      </c>
      <c r="N21" s="21">
        <v>-1.8939311934282117</v>
      </c>
      <c r="O21" s="21">
        <v>-2.6038998602800296</v>
      </c>
      <c r="P21" s="21">
        <v>5.2701053595392278</v>
      </c>
      <c r="Q21" s="21">
        <v>-0.62363938455135282</v>
      </c>
      <c r="R21" s="21">
        <v>0.45639160772528986</v>
      </c>
      <c r="S21" s="21">
        <v>0.33333333333333293</v>
      </c>
      <c r="T21" s="21">
        <v>0.27798688990209031</v>
      </c>
      <c r="U21" s="21">
        <v>0.13023784889044715</v>
      </c>
      <c r="V21" s="21">
        <v>0</v>
      </c>
      <c r="W21" s="21">
        <v>33.450185271891243</v>
      </c>
      <c r="X21" s="21">
        <v>1.1716217350373803</v>
      </c>
      <c r="Y21" s="21">
        <v>-0.99999999999999889</v>
      </c>
      <c r="Z21" s="21">
        <v>-0.99999999999999889</v>
      </c>
      <c r="AA21" s="21">
        <v>32.347649912198975</v>
      </c>
      <c r="AB21" s="21">
        <v>-7.7749305269350144E-2</v>
      </c>
      <c r="AC21" s="21">
        <v>-0.12053931889268948</v>
      </c>
      <c r="AD21" s="21">
        <v>0.16711008481368894</v>
      </c>
      <c r="AE21" s="21">
        <v>-1.5589269674175286</v>
      </c>
      <c r="AF21" s="21">
        <v>-0.99999999999999889</v>
      </c>
      <c r="AG21" s="21">
        <v>-0.99999999999999889</v>
      </c>
      <c r="AH21" s="21">
        <v>-0.99999999999999889</v>
      </c>
      <c r="AI21" s="21">
        <v>4.9035740478517251E-3</v>
      </c>
      <c r="AJ21" s="21">
        <v>0</v>
      </c>
      <c r="AK21" s="21">
        <v>-0.106013986225624</v>
      </c>
      <c r="AL21" s="21">
        <v>-8.9889568403413514E-2</v>
      </c>
      <c r="AM21" s="21">
        <v>6.1187985682791796E-2</v>
      </c>
      <c r="AN21" s="21">
        <v>-8.35622538345316E-3</v>
      </c>
      <c r="AO21" s="21">
        <v>0.99962971094167508</v>
      </c>
      <c r="AP21" s="21">
        <v>-0.65835347660339694</v>
      </c>
      <c r="AQ21" s="21">
        <v>27.768391691606599</v>
      </c>
      <c r="AR21" s="21">
        <v>0.74155807212587044</v>
      </c>
      <c r="AS21" s="21">
        <v>1.0769251753659697</v>
      </c>
      <c r="AT21" s="21">
        <v>-0.99999999999999889</v>
      </c>
      <c r="AU21" s="21">
        <v>-0.99999999999999889</v>
      </c>
      <c r="AV21" s="21">
        <v>0.37078215349754734</v>
      </c>
      <c r="AW21" s="21">
        <v>29.085396575315542</v>
      </c>
      <c r="AX21" s="21">
        <v>29.183468056272595</v>
      </c>
      <c r="AY21" s="21">
        <v>5.570478854875769E-2</v>
      </c>
      <c r="AZ21" s="21">
        <v>-12.797366733509008</v>
      </c>
      <c r="BA21" s="26">
        <v>1454.1734945541082</v>
      </c>
    </row>
    <row r="22" spans="1:53" x14ac:dyDescent="0.25">
      <c r="A22">
        <v>2136</v>
      </c>
      <c r="B22" t="s">
        <v>1165</v>
      </c>
      <c r="C22" s="26">
        <v>2</v>
      </c>
      <c r="D22" s="21">
        <v>3.2174616257876267</v>
      </c>
      <c r="E22" s="21">
        <v>-0.11427713897888733</v>
      </c>
      <c r="F22" s="21">
        <v>-0.20762528145099043</v>
      </c>
      <c r="G22" s="21">
        <v>-0.20090125779037782</v>
      </c>
      <c r="H22" s="21">
        <v>1.0665166200483425E-2</v>
      </c>
      <c r="I22" s="21">
        <v>0</v>
      </c>
      <c r="J22" s="21">
        <v>0.63990997202900513</v>
      </c>
      <c r="K22" s="21">
        <v>1.0665166200483425E-2</v>
      </c>
      <c r="L22" s="21">
        <v>-1</v>
      </c>
      <c r="M22" s="21">
        <v>-1</v>
      </c>
      <c r="N22" s="21">
        <v>0.21330332400966845</v>
      </c>
      <c r="O22" s="21">
        <v>4.5095679499000498</v>
      </c>
      <c r="P22" s="21">
        <v>-0.41097434258998228</v>
      </c>
      <c r="Q22" s="21">
        <v>-0.6722947148940337</v>
      </c>
      <c r="R22" s="21">
        <v>-0.21932167704180566</v>
      </c>
      <c r="S22" s="21">
        <v>0.31684831673036618</v>
      </c>
      <c r="T22" s="21">
        <v>0.22681524308064818</v>
      </c>
      <c r="U22" s="21">
        <v>6.5885578494790931E-3</v>
      </c>
      <c r="V22" s="21">
        <v>-8.7597821939104318E-3</v>
      </c>
      <c r="W22" s="21">
        <v>19.834651335274</v>
      </c>
      <c r="X22" s="21">
        <v>0.47381819161295469</v>
      </c>
      <c r="Y22" s="21">
        <v>-1</v>
      </c>
      <c r="Z22" s="21">
        <v>-1</v>
      </c>
      <c r="AA22" s="21">
        <v>33.184273090078889</v>
      </c>
      <c r="AB22" s="21">
        <v>3.775267387487076E-2</v>
      </c>
      <c r="AC22" s="21">
        <v>3.7936066106393912E-2</v>
      </c>
      <c r="AD22" s="21">
        <v>3.402914352969548E-2</v>
      </c>
      <c r="AE22" s="21">
        <v>10.281618113357666</v>
      </c>
      <c r="AF22" s="21">
        <v>-1</v>
      </c>
      <c r="AG22" s="21">
        <v>-1</v>
      </c>
      <c r="AH22" s="21">
        <v>-1</v>
      </c>
      <c r="AI22" s="21">
        <v>-5.0703968393378046E-3</v>
      </c>
      <c r="AJ22" s="21">
        <v>-8.7597821939104318E-3</v>
      </c>
      <c r="AK22" s="21">
        <v>0.18642576188646248</v>
      </c>
      <c r="AL22" s="21">
        <v>-1.4597804897215141E-2</v>
      </c>
      <c r="AM22" s="21">
        <v>0.20878885340567352</v>
      </c>
      <c r="AN22" s="21">
        <v>-2.5347993190619755E-2</v>
      </c>
      <c r="AO22" s="21">
        <v>5.70360122500042</v>
      </c>
      <c r="AP22" s="21">
        <v>-0.25843993467783921</v>
      </c>
      <c r="AQ22" s="21">
        <v>24.737984052398716</v>
      </c>
      <c r="AR22" s="21">
        <v>0.58999524686762694</v>
      </c>
      <c r="AS22" s="21">
        <v>0.54941972081301693</v>
      </c>
      <c r="AT22" s="21">
        <v>-1</v>
      </c>
      <c r="AU22" s="21">
        <v>-1</v>
      </c>
      <c r="AV22" s="21">
        <v>-0.23933235200160841</v>
      </c>
      <c r="AW22" s="21">
        <v>43.686125405600833</v>
      </c>
      <c r="AX22" s="21">
        <v>43.654186697767159</v>
      </c>
      <c r="AY22" s="21">
        <v>8.0872844454927234E-2</v>
      </c>
      <c r="AZ22" s="21">
        <v>-15.030435958898767</v>
      </c>
      <c r="BA22" s="26">
        <v>1400.2213129068095</v>
      </c>
    </row>
    <row r="23" spans="1:53" x14ac:dyDescent="0.25">
      <c r="A23">
        <v>2151</v>
      </c>
      <c r="B23" t="s">
        <v>1174</v>
      </c>
      <c r="C23" s="26">
        <v>2</v>
      </c>
      <c r="D23" s="21">
        <v>3.0224754544719148</v>
      </c>
      <c r="E23" s="21">
        <v>-0.15758904280229161</v>
      </c>
      <c r="F23" s="21">
        <v>-0.31547665317864093</v>
      </c>
      <c r="G23" s="21">
        <v>-0.30924239271137816</v>
      </c>
      <c r="H23" s="21">
        <v>-1.1748400570734396E-2</v>
      </c>
      <c r="I23" s="21">
        <v>0</v>
      </c>
      <c r="J23" s="21">
        <v>-0.70490403424406356</v>
      </c>
      <c r="K23" s="21">
        <v>-1.1748400570734396E-2</v>
      </c>
      <c r="L23" s="21">
        <v>-1</v>
      </c>
      <c r="M23" s="21">
        <v>-1</v>
      </c>
      <c r="N23" s="21">
        <v>-0.23496801141468771</v>
      </c>
      <c r="O23" s="21">
        <v>3.112657810715719</v>
      </c>
      <c r="P23" s="21">
        <v>-0.63032598429523823</v>
      </c>
      <c r="Q23" s="21">
        <v>-1.1849764491749439</v>
      </c>
      <c r="R23" s="21">
        <v>-0.38771117393797744</v>
      </c>
      <c r="S23" s="21">
        <v>0.31265858061546825</v>
      </c>
      <c r="T23" s="21">
        <v>0.20912609308494756</v>
      </c>
      <c r="U23" s="21">
        <v>-1.5315582395013058E-2</v>
      </c>
      <c r="V23" s="21">
        <v>-1.1656134705791864E-2</v>
      </c>
      <c r="W23" s="21">
        <v>18.452189570501567</v>
      </c>
      <c r="X23" s="21">
        <v>0.37234510185956726</v>
      </c>
      <c r="Y23" s="21">
        <v>-1</v>
      </c>
      <c r="Z23" s="21">
        <v>-1</v>
      </c>
      <c r="AA23" s="21">
        <v>30.338006981972615</v>
      </c>
      <c r="AB23" s="21">
        <v>1.3183096895698188E-2</v>
      </c>
      <c r="AC23" s="21">
        <v>1.3357165031454454E-2</v>
      </c>
      <c r="AD23" s="21">
        <v>9.6613153205128005E-3</v>
      </c>
      <c r="AE23" s="21">
        <v>8.0181093614774124</v>
      </c>
      <c r="AF23" s="21">
        <v>-1</v>
      </c>
      <c r="AG23" s="21">
        <v>-1</v>
      </c>
      <c r="AH23" s="21">
        <v>-1</v>
      </c>
      <c r="AI23" s="21">
        <v>-6.6585903185680199E-3</v>
      </c>
      <c r="AJ23" s="21">
        <v>-1.1656134705791864E-2</v>
      </c>
      <c r="AK23" s="21">
        <v>0.21602576660139872</v>
      </c>
      <c r="AL23" s="21">
        <v>-4.4197809612151404E-2</v>
      </c>
      <c r="AM23" s="21">
        <v>0.24326467071443952</v>
      </c>
      <c r="AN23" s="21">
        <v>-5.9823810499385746E-2</v>
      </c>
      <c r="AO23" s="21">
        <v>6.5814905653434241</v>
      </c>
      <c r="AP23" s="21">
        <v>-1.1363292750208429</v>
      </c>
      <c r="AQ23" s="21">
        <v>23.266255930573877</v>
      </c>
      <c r="AR23" s="21">
        <v>0.55759963013988678</v>
      </c>
      <c r="AS23" s="21">
        <v>0.44465636094175115</v>
      </c>
      <c r="AT23" s="21">
        <v>-1</v>
      </c>
      <c r="AU23" s="21">
        <v>-1</v>
      </c>
      <c r="AV23" s="21">
        <v>-0.46279199484628419</v>
      </c>
      <c r="AW23" s="21">
        <v>40.406011958079119</v>
      </c>
      <c r="AX23" s="21">
        <v>40.331101672834563</v>
      </c>
      <c r="AY23" s="21">
        <v>5.5607174537602014E-2</v>
      </c>
      <c r="AZ23" s="21">
        <v>-19.456792354511933</v>
      </c>
      <c r="BA23" s="26">
        <v>1376.0876004592033</v>
      </c>
    </row>
    <row r="24" spans="1:53" x14ac:dyDescent="0.25">
      <c r="A24">
        <v>2338</v>
      </c>
      <c r="B24" t="s">
        <v>1223</v>
      </c>
      <c r="C24" s="26">
        <v>3</v>
      </c>
      <c r="D24" s="21">
        <v>4.6613131447296494</v>
      </c>
      <c r="E24" s="21">
        <v>0.43306710600104137</v>
      </c>
      <c r="F24" s="21">
        <v>-0.25385826641144765</v>
      </c>
      <c r="G24" s="21">
        <v>-0.12361237666074439</v>
      </c>
      <c r="H24" s="21">
        <v>-5.4621103326799848E-2</v>
      </c>
      <c r="I24" s="21">
        <v>0</v>
      </c>
      <c r="J24" s="21">
        <v>-3.2772661996079897</v>
      </c>
      <c r="K24" s="21">
        <v>-5.4621103326799848E-2</v>
      </c>
      <c r="L24" s="21">
        <v>-0.99999999999999889</v>
      </c>
      <c r="M24" s="21">
        <v>-0.99999999999999889</v>
      </c>
      <c r="N24" s="21">
        <v>-1.0924220665359967</v>
      </c>
      <c r="O24" s="21">
        <v>1.2604345684609131</v>
      </c>
      <c r="P24" s="21">
        <v>-1.2477895303449922</v>
      </c>
      <c r="Q24" s="21">
        <v>-1.3060602406658188</v>
      </c>
      <c r="R24" s="21">
        <v>-0.66450120928563039</v>
      </c>
      <c r="S24" s="21">
        <v>0.33333333333333304</v>
      </c>
      <c r="T24" s="21">
        <v>0.16385367703788314</v>
      </c>
      <c r="U24" s="21">
        <v>-2.0397960130825333E-3</v>
      </c>
      <c r="V24" s="21">
        <v>0</v>
      </c>
      <c r="W24" s="21">
        <v>21.990732707397335</v>
      </c>
      <c r="X24" s="21">
        <v>0.37416927335023531</v>
      </c>
      <c r="Y24" s="21">
        <v>-0.99999999999999889</v>
      </c>
      <c r="Z24" s="21">
        <v>-0.99999999999999889</v>
      </c>
      <c r="AA24" s="21">
        <v>61.270792488322307</v>
      </c>
      <c r="AB24" s="21">
        <v>0.22624557350579391</v>
      </c>
      <c r="AC24" s="21">
        <v>0.33404475780889958</v>
      </c>
      <c r="AD24" s="21">
        <v>0.23860088848951891</v>
      </c>
      <c r="AE24" s="21">
        <v>39.944560990210611</v>
      </c>
      <c r="AF24" s="21">
        <v>-0.99999999999999889</v>
      </c>
      <c r="AG24" s="21">
        <v>-0.99999999999999889</v>
      </c>
      <c r="AH24" s="21">
        <v>-0.99999999999999889</v>
      </c>
      <c r="AI24" s="21">
        <v>-4.0801650690784314E-2</v>
      </c>
      <c r="AJ24" s="21">
        <v>0</v>
      </c>
      <c r="AK24" s="21">
        <v>0.42175051452455214</v>
      </c>
      <c r="AL24" s="21">
        <v>-2.0400684158274611E-2</v>
      </c>
      <c r="AM24" s="21">
        <v>6.6324825698256887E-2</v>
      </c>
      <c r="AN24" s="21">
        <v>-0.13029434859764391</v>
      </c>
      <c r="AO24" s="21">
        <v>3.7668732150791806</v>
      </c>
      <c r="AP24" s="21">
        <v>-3.359362135732471</v>
      </c>
      <c r="AQ24" s="21">
        <v>18.713466507789349</v>
      </c>
      <c r="AR24" s="21">
        <v>0.49514721435813336</v>
      </c>
      <c r="AS24" s="21">
        <v>0.31954817002343572</v>
      </c>
      <c r="AT24" s="21">
        <v>-0.99999999999999889</v>
      </c>
      <c r="AU24" s="21">
        <v>-0.99999999999999889</v>
      </c>
      <c r="AV24" s="21">
        <v>-0.78811358594637504</v>
      </c>
      <c r="AW24" s="21">
        <v>59.171864921050791</v>
      </c>
      <c r="AX24" s="21">
        <v>58.355831907235107</v>
      </c>
      <c r="AY24" s="21">
        <v>-7.3259901100841657E-2</v>
      </c>
      <c r="AZ24" s="21">
        <v>-24.826151718483402</v>
      </c>
      <c r="BA24" s="26">
        <v>1499.4081914047761</v>
      </c>
    </row>
    <row r="25" spans="1:53" x14ac:dyDescent="0.25">
      <c r="A25">
        <v>2451</v>
      </c>
      <c r="B25" t="s">
        <v>1269</v>
      </c>
      <c r="C25" s="26">
        <v>3</v>
      </c>
      <c r="D25" s="21">
        <v>5.1839005206179145</v>
      </c>
      <c r="E25" s="21">
        <v>0</v>
      </c>
      <c r="F25" s="21">
        <v>2.7454126673546155</v>
      </c>
      <c r="G25" s="21">
        <v>2.7454126673546155</v>
      </c>
      <c r="H25" s="21">
        <v>3.0766557860274886E-2</v>
      </c>
      <c r="I25" s="21">
        <v>0</v>
      </c>
      <c r="J25" s="21">
        <v>1.8459934716164919</v>
      </c>
      <c r="K25" s="21">
        <v>3.0766557860274886E-2</v>
      </c>
      <c r="L25" s="21">
        <v>-1.0000000000000013</v>
      </c>
      <c r="M25" s="21">
        <v>-1.0000000000000013</v>
      </c>
      <c r="N25" s="21">
        <v>0.61533115720549614</v>
      </c>
      <c r="O25" s="21">
        <v>9.7753066595890186</v>
      </c>
      <c r="P25" s="21">
        <v>-4.4958986937255916E-3</v>
      </c>
      <c r="Q25" s="21">
        <v>1.4248917007617601E-2</v>
      </c>
      <c r="R25" s="21">
        <v>-5.696540880261404E-2</v>
      </c>
      <c r="S25" s="21">
        <v>0.33333333333333398</v>
      </c>
      <c r="T25" s="21">
        <v>0.39153457241597917</v>
      </c>
      <c r="U25" s="21">
        <v>0.23287822552162371</v>
      </c>
      <c r="V25" s="21">
        <v>-3.5488003706135182E-2</v>
      </c>
      <c r="W25" s="21">
        <v>35.659662788181038</v>
      </c>
      <c r="X25" s="21">
        <v>1.4593219270644033</v>
      </c>
      <c r="Y25" s="21">
        <v>-1.0000000000000013</v>
      </c>
      <c r="Z25" s="21">
        <v>-1.0000000000000013</v>
      </c>
      <c r="AA25" s="21">
        <v>66.399571329385424</v>
      </c>
      <c r="AB25" s="21">
        <v>0.41945512039687527</v>
      </c>
      <c r="AC25" s="21">
        <v>-5.7938352176675E-2</v>
      </c>
      <c r="AD25" s="21">
        <v>0.25442071077993916</v>
      </c>
      <c r="AE25" s="21">
        <v>30.796873950006955</v>
      </c>
      <c r="AF25" s="21">
        <v>-1.0000000000000013</v>
      </c>
      <c r="AG25" s="21">
        <v>-1.0000000000000013</v>
      </c>
      <c r="AH25" s="21">
        <v>-1.0000000000000013</v>
      </c>
      <c r="AI25" s="21">
        <v>0</v>
      </c>
      <c r="AJ25" s="21">
        <v>-3.5488003706135182E-2</v>
      </c>
      <c r="AK25" s="21">
        <v>8.0501964460034641E-3</v>
      </c>
      <c r="AL25" s="21">
        <v>9.8166962687484781E-3</v>
      </c>
      <c r="AM25" s="21">
        <v>-0.12681644335611375</v>
      </c>
      <c r="AN25" s="21">
        <v>-5.2440164116484424E-2</v>
      </c>
      <c r="AO25" s="21">
        <v>-3.1301601016728262</v>
      </c>
      <c r="AP25" s="21">
        <v>-1.2619206215683678</v>
      </c>
      <c r="AQ25" s="21">
        <v>37.505656259797526</v>
      </c>
      <c r="AR25" s="21">
        <v>0.92225812756480152</v>
      </c>
      <c r="AS25" s="21">
        <v>1.4900884849246789</v>
      </c>
      <c r="AT25" s="21">
        <v>-1.0000000000000013</v>
      </c>
      <c r="AU25" s="21">
        <v>-1.0000000000000013</v>
      </c>
      <c r="AV25" s="21">
        <v>2.6884472585520021</v>
      </c>
      <c r="AW25" s="21">
        <v>74.912957367406023</v>
      </c>
      <c r="AX25" s="21">
        <v>71.364156996792502</v>
      </c>
      <c r="AY25" s="21">
        <v>0.17542342881100942</v>
      </c>
      <c r="AZ25" s="21">
        <v>11.866717184190884</v>
      </c>
      <c r="BA25" s="26">
        <v>1548.6432157990641</v>
      </c>
    </row>
    <row r="26" spans="1:53" x14ac:dyDescent="0.25">
      <c r="A26">
        <v>2526</v>
      </c>
      <c r="B26" t="s">
        <v>1310</v>
      </c>
      <c r="C26" s="26">
        <v>3</v>
      </c>
      <c r="D26" s="21">
        <v>1.0761231701753671</v>
      </c>
      <c r="E26" s="21">
        <v>0.1839330280107131</v>
      </c>
      <c r="F26" s="21">
        <v>0.14937146245378047</v>
      </c>
      <c r="G26" s="21">
        <v>0.20865565687015503</v>
      </c>
      <c r="H26" s="21">
        <v>9.691451884527845E-2</v>
      </c>
      <c r="I26" s="21">
        <v>0</v>
      </c>
      <c r="J26" s="21">
        <v>5.814871130716706</v>
      </c>
      <c r="K26" s="21">
        <v>9.691451884527845E-2</v>
      </c>
      <c r="L26" s="21">
        <v>-1.0000000000000031</v>
      </c>
      <c r="M26" s="21">
        <v>-1.0000000000000031</v>
      </c>
      <c r="N26" s="21">
        <v>1.9382903769055686</v>
      </c>
      <c r="O26" s="21">
        <v>7.0996499577622236</v>
      </c>
      <c r="P26" s="21">
        <v>0.45185391417661019</v>
      </c>
      <c r="Q26" s="21">
        <v>-1.2123731887810545</v>
      </c>
      <c r="R26" s="21">
        <v>-0.50092141102858156</v>
      </c>
      <c r="S26" s="21">
        <v>0.3333333333333347</v>
      </c>
      <c r="T26" s="21">
        <v>0.42057072220767122</v>
      </c>
      <c r="U26" s="21">
        <v>0.11993609499261963</v>
      </c>
      <c r="V26" s="21">
        <v>1.3965223008096224E-2</v>
      </c>
      <c r="W26" s="21">
        <v>31.635634187857718</v>
      </c>
      <c r="X26" s="21">
        <v>1.2823625490599941</v>
      </c>
      <c r="Y26" s="21">
        <v>-1.0000000000000031</v>
      </c>
      <c r="Z26" s="21">
        <v>-1.0000000000000031</v>
      </c>
      <c r="AA26" s="21">
        <v>64.920103929925858</v>
      </c>
      <c r="AB26" s="21">
        <v>0.57779284877412751</v>
      </c>
      <c r="AC26" s="21">
        <v>-7.9644686249685542E-2</v>
      </c>
      <c r="AD26" s="21">
        <v>0.17755966053749261</v>
      </c>
      <c r="AE26" s="21">
        <v>33.785391153096718</v>
      </c>
      <c r="AF26" s="21">
        <v>-1.0000000000000031</v>
      </c>
      <c r="AG26" s="21">
        <v>-1.0000000000000031</v>
      </c>
      <c r="AH26" s="21">
        <v>-1.0000000000000031</v>
      </c>
      <c r="AI26" s="21">
        <v>0</v>
      </c>
      <c r="AJ26" s="21">
        <v>1.3965223008096224E-2</v>
      </c>
      <c r="AK26" s="21">
        <v>3.0459043178570407E-2</v>
      </c>
      <c r="AL26" s="21">
        <v>-8.7806630328194982E-2</v>
      </c>
      <c r="AM26" s="21">
        <v>-0.10060439793400336</v>
      </c>
      <c r="AN26" s="21">
        <v>0.39722521680114764</v>
      </c>
      <c r="AO26" s="21">
        <v>-2.3628147324572311</v>
      </c>
      <c r="AP26" s="21">
        <v>9.4915972683877214</v>
      </c>
      <c r="AQ26" s="21">
        <v>37.450505318574429</v>
      </c>
      <c r="AR26" s="21">
        <v>0.88780537354172118</v>
      </c>
      <c r="AS26" s="21">
        <v>1.3792770679052726</v>
      </c>
      <c r="AT26" s="21">
        <v>-1.0000000000000031</v>
      </c>
      <c r="AU26" s="21">
        <v>-1.0000000000000031</v>
      </c>
      <c r="AV26" s="21">
        <v>-0.29226575415842737</v>
      </c>
      <c r="AW26" s="21">
        <v>81.511351156075847</v>
      </c>
      <c r="AX26" s="21">
        <v>82.907873456885468</v>
      </c>
      <c r="AY26" s="21">
        <v>0.36036345253516289</v>
      </c>
      <c r="AZ26" s="21">
        <v>60.794842496613946</v>
      </c>
      <c r="BA26" s="26">
        <v>1516.9715878641136</v>
      </c>
    </row>
    <row r="27" spans="1:53" x14ac:dyDescent="0.25">
      <c r="A27">
        <v>2704</v>
      </c>
      <c r="B27" t="s">
        <v>1378</v>
      </c>
      <c r="C27" s="26">
        <v>3</v>
      </c>
      <c r="D27" s="21">
        <v>4.8453252459480529</v>
      </c>
      <c r="E27" s="21">
        <v>4.5002788652518028E-2</v>
      </c>
      <c r="F27" s="21">
        <v>-0.58065428475991032</v>
      </c>
      <c r="G27" s="21">
        <v>-0.56205520981649171</v>
      </c>
      <c r="H27" s="21">
        <v>0.15853305674815366</v>
      </c>
      <c r="I27" s="21">
        <v>0</v>
      </c>
      <c r="J27" s="21">
        <v>9.5119834048892216</v>
      </c>
      <c r="K27" s="21">
        <v>0.15853305674815366</v>
      </c>
      <c r="L27" s="21">
        <v>-0.99999999999999956</v>
      </c>
      <c r="M27" s="21">
        <v>-0.99999999999999956</v>
      </c>
      <c r="N27" s="21">
        <v>3.1706611349630727</v>
      </c>
      <c r="O27" s="21">
        <v>13.795253441020781</v>
      </c>
      <c r="P27" s="21">
        <v>-1.2689586126537424</v>
      </c>
      <c r="Q27" s="21">
        <v>-1.5512450118147352</v>
      </c>
      <c r="R27" s="21">
        <v>-0.72415197680855714</v>
      </c>
      <c r="S27" s="21">
        <v>0.33333333333333293</v>
      </c>
      <c r="T27" s="21">
        <v>0.38244776280764003</v>
      </c>
      <c r="U27" s="21">
        <v>0.18304554140734103</v>
      </c>
      <c r="V27" s="21">
        <v>0</v>
      </c>
      <c r="W27" s="21">
        <v>29.611743232006429</v>
      </c>
      <c r="X27" s="21">
        <v>1.3385446344964909</v>
      </c>
      <c r="Y27" s="21">
        <v>-0.99999999999999956</v>
      </c>
      <c r="Z27" s="21">
        <v>-0.99999999999999956</v>
      </c>
      <c r="AA27" s="21">
        <v>59.31076610333276</v>
      </c>
      <c r="AB27" s="21">
        <v>0.35141177972107845</v>
      </c>
      <c r="AC27" s="21">
        <v>0.10466795882229094</v>
      </c>
      <c r="AD27" s="21">
        <v>0.1523837584193285</v>
      </c>
      <c r="AE27" s="21">
        <v>30.423174848134892</v>
      </c>
      <c r="AF27" s="21">
        <v>-0.99999999999999956</v>
      </c>
      <c r="AG27" s="21">
        <v>-0.99999999999999956</v>
      </c>
      <c r="AH27" s="21">
        <v>-0.99999999999999956</v>
      </c>
      <c r="AI27" s="21">
        <v>-4.7843758233968296E-2</v>
      </c>
      <c r="AJ27" s="21">
        <v>0</v>
      </c>
      <c r="AK27" s="21">
        <v>-0.2498906020602697</v>
      </c>
      <c r="AL27" s="21">
        <v>-0.19217792233502173</v>
      </c>
      <c r="AM27" s="21">
        <v>4.8361666758477764E-2</v>
      </c>
      <c r="AN27" s="21">
        <v>0.16112471067987408</v>
      </c>
      <c r="AO27" s="21">
        <v>-4.0411341339404799E-2</v>
      </c>
      <c r="AP27" s="21">
        <v>3.0672281553217404</v>
      </c>
      <c r="AQ27" s="21">
        <v>39.123726636895633</v>
      </c>
      <c r="AR27" s="21">
        <v>0.89882663754831382</v>
      </c>
      <c r="AS27" s="21">
        <v>1.4970776912446442</v>
      </c>
      <c r="AT27" s="21">
        <v>-0.99999999999999956</v>
      </c>
      <c r="AU27" s="21">
        <v>-0.99999999999999956</v>
      </c>
      <c r="AV27" s="21">
        <v>-1.2862071866250484</v>
      </c>
      <c r="AW27" s="21">
        <v>76.173247699675301</v>
      </c>
      <c r="AX27" s="21">
        <v>75.216372534995926</v>
      </c>
      <c r="AY27" s="21">
        <v>7.1547772729323916E-2</v>
      </c>
      <c r="AZ27" s="21">
        <v>-4.4955675681073739</v>
      </c>
      <c r="BA27" s="26">
        <v>1447.3917990158725</v>
      </c>
    </row>
    <row r="28" spans="1:53" x14ac:dyDescent="0.25">
      <c r="A28">
        <v>2709</v>
      </c>
      <c r="B28" t="s">
        <v>1382</v>
      </c>
      <c r="C28" s="26">
        <v>3</v>
      </c>
      <c r="D28" s="21">
        <v>1.0056120012449881</v>
      </c>
      <c r="E28" s="21">
        <v>-0.84733882833614427</v>
      </c>
      <c r="F28" s="21">
        <v>1.1156290202191177</v>
      </c>
      <c r="G28" s="21">
        <v>0.85766932790762995</v>
      </c>
      <c r="H28" s="21">
        <v>6.8376824014881182E-2</v>
      </c>
      <c r="I28" s="21">
        <v>0</v>
      </c>
      <c r="J28" s="21">
        <v>4.1026094408928735</v>
      </c>
      <c r="K28" s="21">
        <v>6.8376824014881182E-2</v>
      </c>
      <c r="L28" s="21">
        <v>-1.0000000000000002</v>
      </c>
      <c r="M28" s="21">
        <v>-1.0000000000000002</v>
      </c>
      <c r="N28" s="21">
        <v>1.3675364802976242</v>
      </c>
      <c r="O28" s="21">
        <v>5.9658907700454868</v>
      </c>
      <c r="P28" s="21">
        <v>-0.45315544772097777</v>
      </c>
      <c r="Q28" s="21">
        <v>0.90946404219165566</v>
      </c>
      <c r="R28" s="21">
        <v>0.19926997863832496</v>
      </c>
      <c r="S28" s="21">
        <v>0.33333333333333337</v>
      </c>
      <c r="T28" s="21">
        <v>0.27221905397064061</v>
      </c>
      <c r="U28" s="21">
        <v>1.1939475974827346E-3</v>
      </c>
      <c r="V28" s="21">
        <v>0</v>
      </c>
      <c r="W28" s="21">
        <v>21.534780435463027</v>
      </c>
      <c r="X28" s="21">
        <v>0.48083707431633083</v>
      </c>
      <c r="Y28" s="21">
        <v>-1.0000000000000002</v>
      </c>
      <c r="Z28" s="21">
        <v>-1.0000000000000002</v>
      </c>
      <c r="AA28" s="21">
        <v>21.543766299977218</v>
      </c>
      <c r="AB28" s="21">
        <v>-0.14323279987995433</v>
      </c>
      <c r="AC28" s="21">
        <v>0.15825836442479627</v>
      </c>
      <c r="AD28" s="21">
        <v>-1.8831246827324486E-2</v>
      </c>
      <c r="AE28" s="21">
        <v>-0.19028411412412494</v>
      </c>
      <c r="AF28" s="21">
        <v>-1.0000000000000002</v>
      </c>
      <c r="AG28" s="21">
        <v>-1.0000000000000002</v>
      </c>
      <c r="AH28" s="21">
        <v>-1.0000000000000002</v>
      </c>
      <c r="AI28" s="21">
        <v>6.1150609085456623E-2</v>
      </c>
      <c r="AJ28" s="21">
        <v>0</v>
      </c>
      <c r="AK28" s="21">
        <v>-7.7866383476282178E-2</v>
      </c>
      <c r="AL28" s="21">
        <v>0.28552440975292892</v>
      </c>
      <c r="AM28" s="21">
        <v>0.26414311012602537</v>
      </c>
      <c r="AN28" s="21">
        <v>5.8606553003715575E-2</v>
      </c>
      <c r="AO28" s="21">
        <v>6.214245835769221</v>
      </c>
      <c r="AP28" s="21">
        <v>2.8927858738575329</v>
      </c>
      <c r="AQ28" s="21">
        <v>25.637389876355904</v>
      </c>
      <c r="AR28" s="21">
        <v>0.60674633490145657</v>
      </c>
      <c r="AS28" s="21">
        <v>0.54921389833121204</v>
      </c>
      <c r="AT28" s="21">
        <v>-1.0000000000000002</v>
      </c>
      <c r="AU28" s="21">
        <v>-1.0000000000000002</v>
      </c>
      <c r="AV28" s="21">
        <v>1.0569393065459547</v>
      </c>
      <c r="AW28" s="21">
        <v>30.402442943880267</v>
      </c>
      <c r="AX28" s="21">
        <v>31.625455125589397</v>
      </c>
      <c r="AY28" s="21">
        <v>-6.5728093562735901E-2</v>
      </c>
      <c r="AZ28" s="21">
        <v>-50.270779841385121</v>
      </c>
      <c r="BA28" s="26">
        <v>1350.1407149252423</v>
      </c>
    </row>
    <row r="29" spans="1:53" x14ac:dyDescent="0.25">
      <c r="A29">
        <v>2725</v>
      </c>
      <c r="B29" t="s">
        <v>1386</v>
      </c>
      <c r="C29" s="26">
        <v>2</v>
      </c>
      <c r="D29" s="21">
        <v>2.4942035526209758</v>
      </c>
      <c r="E29" s="21">
        <v>-0.27493306597677519</v>
      </c>
      <c r="F29" s="21">
        <v>-0.60767608904298043</v>
      </c>
      <c r="G29" s="21">
        <v>-0.60276873361653005</v>
      </c>
      <c r="H29" s="21">
        <v>-7.2473002041690812E-2</v>
      </c>
      <c r="I29" s="21">
        <v>0</v>
      </c>
      <c r="J29" s="21">
        <v>-4.3483801225014487</v>
      </c>
      <c r="K29" s="21">
        <v>-7.2473002041690812E-2</v>
      </c>
      <c r="L29" s="21">
        <v>-1</v>
      </c>
      <c r="M29" s="21">
        <v>-1</v>
      </c>
      <c r="N29" s="21">
        <v>-1.4494600408338161</v>
      </c>
      <c r="O29" s="21">
        <v>-0.67196122643085054</v>
      </c>
      <c r="P29" s="21">
        <v>-1.2246107387260461</v>
      </c>
      <c r="Q29" s="21">
        <v>-2.573974207248213</v>
      </c>
      <c r="R29" s="21">
        <v>-0.84392526941365698</v>
      </c>
      <c r="S29" s="21">
        <v>0.30130741734714095</v>
      </c>
      <c r="T29" s="21">
        <v>0.16120125386532488</v>
      </c>
      <c r="U29" s="21">
        <v>-7.4660005372742116E-2</v>
      </c>
      <c r="V29" s="21">
        <v>-1.9503161187505526E-2</v>
      </c>
      <c r="W29" s="21">
        <v>14.706715207963063</v>
      </c>
      <c r="X29" s="21">
        <v>9.7426210181255302E-2</v>
      </c>
      <c r="Y29" s="21">
        <v>-1</v>
      </c>
      <c r="Z29" s="21">
        <v>-1</v>
      </c>
      <c r="AA29" s="21">
        <v>22.626678532589338</v>
      </c>
      <c r="AB29" s="21">
        <v>-5.3382737342079198E-2</v>
      </c>
      <c r="AC29" s="21">
        <v>-5.3233930781390437E-2</v>
      </c>
      <c r="AD29" s="21">
        <v>-5.6357925250136817E-2</v>
      </c>
      <c r="AE29" s="21">
        <v>1.8856330676794784</v>
      </c>
      <c r="AF29" s="21">
        <v>-1</v>
      </c>
      <c r="AG29" s="21">
        <v>-1</v>
      </c>
      <c r="AH29" s="21">
        <v>-1</v>
      </c>
      <c r="AI29" s="21">
        <v>-1.0961449255275596E-2</v>
      </c>
      <c r="AJ29" s="21">
        <v>-1.9503161187505526E-2</v>
      </c>
      <c r="AK29" s="21">
        <v>0.29622043210020332</v>
      </c>
      <c r="AL29" s="21">
        <v>-0.12439247511095601</v>
      </c>
      <c r="AM29" s="21">
        <v>0.33666927194679241</v>
      </c>
      <c r="AN29" s="21">
        <v>-0.15322841173173868</v>
      </c>
      <c r="AO29" s="21">
        <v>8.9599375511389461</v>
      </c>
      <c r="AP29" s="21">
        <v>-3.5147762608163662</v>
      </c>
      <c r="AQ29" s="21">
        <v>19.278934118582022</v>
      </c>
      <c r="AR29" s="21">
        <v>0.46983087225865372</v>
      </c>
      <c r="AS29" s="21">
        <v>0.16082321015959489</v>
      </c>
      <c r="AT29" s="21">
        <v>-1</v>
      </c>
      <c r="AU29" s="21">
        <v>-1</v>
      </c>
      <c r="AV29" s="21">
        <v>-1.0682064697084619</v>
      </c>
      <c r="AW29" s="21">
        <v>31.519270105994199</v>
      </c>
      <c r="AX29" s="21">
        <v>31.327937836712529</v>
      </c>
      <c r="AY29" s="21">
        <v>-1.2844569546097195E-2</v>
      </c>
      <c r="AZ29" s="21">
        <v>-31.449025934987461</v>
      </c>
      <c r="BA29" s="26">
        <v>1363.4580936938339</v>
      </c>
    </row>
    <row r="30" spans="1:53" x14ac:dyDescent="0.25">
      <c r="A30">
        <v>2781</v>
      </c>
      <c r="B30" t="s">
        <v>1394</v>
      </c>
      <c r="C30" s="26">
        <v>2</v>
      </c>
      <c r="D30" s="21">
        <v>4.147349024227462</v>
      </c>
      <c r="E30" s="21">
        <v>9.227696327388285E-2</v>
      </c>
      <c r="F30" s="21">
        <v>0.30671699624627491</v>
      </c>
      <c r="G30" s="21">
        <v>0.31577669642508693</v>
      </c>
      <c r="H30" s="21">
        <v>0.11755527617089145</v>
      </c>
      <c r="I30" s="21">
        <v>0</v>
      </c>
      <c r="J30" s="21">
        <v>7.0533165702534859</v>
      </c>
      <c r="K30" s="21">
        <v>0.11755527617089145</v>
      </c>
      <c r="L30" s="21">
        <v>-1</v>
      </c>
      <c r="M30" s="21">
        <v>-1</v>
      </c>
      <c r="N30" s="21">
        <v>2.3511055234178286</v>
      </c>
      <c r="O30" s="21">
        <v>11.171420564448384</v>
      </c>
      <c r="P30" s="21">
        <v>0.63511177763310478</v>
      </c>
      <c r="Q30" s="21">
        <v>1.7726801307640758</v>
      </c>
      <c r="R30" s="21">
        <v>0.58372640650583185</v>
      </c>
      <c r="S30" s="21">
        <v>0.33682913275307602</v>
      </c>
      <c r="T30" s="21">
        <v>0.3111746494894278</v>
      </c>
      <c r="U30" s="21">
        <v>0.11104921703147108</v>
      </c>
      <c r="V30" s="21">
        <v>5.0528983878179896E-3</v>
      </c>
      <c r="W30" s="21">
        <v>26.427599774706199</v>
      </c>
      <c r="X30" s="21">
        <v>0.95774249663276356</v>
      </c>
      <c r="Y30" s="21">
        <v>-1</v>
      </c>
      <c r="Z30" s="21">
        <v>-1</v>
      </c>
      <c r="AA30" s="21">
        <v>46.758092036700496</v>
      </c>
      <c r="AB30" s="21">
        <v>0.15492477825419834</v>
      </c>
      <c r="AC30" s="21">
        <v>0.15515263701940935</v>
      </c>
      <c r="AD30" s="21">
        <v>0.15023910973482099</v>
      </c>
      <c r="AE30" s="21">
        <v>21.076272167176317</v>
      </c>
      <c r="AF30" s="21">
        <v>-1</v>
      </c>
      <c r="AG30" s="21">
        <v>-1</v>
      </c>
      <c r="AH30" s="21">
        <v>-1</v>
      </c>
      <c r="AI30" s="21">
        <v>2.5036844027071367E-3</v>
      </c>
      <c r="AJ30" s="21">
        <v>5.0528983878179896E-3</v>
      </c>
      <c r="AK30" s="21">
        <v>4.5263590269623337E-2</v>
      </c>
      <c r="AL30" s="21">
        <v>0.12656436671962398</v>
      </c>
      <c r="AM30" s="21">
        <v>4.437397285279731E-2</v>
      </c>
      <c r="AN30" s="21">
        <v>0.13906688736225645</v>
      </c>
      <c r="AO30" s="21">
        <v>1.5169544012733969</v>
      </c>
      <c r="AP30" s="21">
        <v>3.9282068890491839</v>
      </c>
      <c r="AQ30" s="21">
        <v>31.756642992055376</v>
      </c>
      <c r="AR30" s="21">
        <v>0.74448966847989873</v>
      </c>
      <c r="AS30" s="21">
        <v>1.0490352961389862</v>
      </c>
      <c r="AT30" s="21">
        <v>-1</v>
      </c>
      <c r="AU30" s="21">
        <v>-1</v>
      </c>
      <c r="AV30" s="21">
        <v>0.82634479083886103</v>
      </c>
      <c r="AW30" s="21">
        <v>59.328958636911679</v>
      </c>
      <c r="AX30" s="21">
        <v>59.501951017553779</v>
      </c>
      <c r="AY30" s="21">
        <v>0.20136461015671361</v>
      </c>
      <c r="AZ30" s="21">
        <v>6.0788201771161718</v>
      </c>
      <c r="BA30" s="26">
        <v>1407.8812188152194</v>
      </c>
    </row>
    <row r="31" spans="1:53" x14ac:dyDescent="0.25">
      <c r="A31">
        <v>3061</v>
      </c>
      <c r="B31" t="s">
        <v>1521</v>
      </c>
      <c r="C31" s="26">
        <v>3</v>
      </c>
      <c r="D31" s="21">
        <v>6.6413724899885</v>
      </c>
      <c r="E31" s="21">
        <v>-1.807807683057679E-2</v>
      </c>
      <c r="F31" s="21">
        <v>0.3173212487259634</v>
      </c>
      <c r="G31" s="21">
        <v>0.3173212487259634</v>
      </c>
      <c r="H31" s="21">
        <v>0.12016349935471092</v>
      </c>
      <c r="I31" s="21">
        <v>0</v>
      </c>
      <c r="J31" s="21">
        <v>7.2098099612826552</v>
      </c>
      <c r="K31" s="21">
        <v>0.12016349935471092</v>
      </c>
      <c r="L31" s="21">
        <v>-0.99999999999999767</v>
      </c>
      <c r="M31" s="21">
        <v>-0.99999999999999767</v>
      </c>
      <c r="N31" s="21">
        <v>2.4032699870942174</v>
      </c>
      <c r="O31" s="21">
        <v>14.168503699997126</v>
      </c>
      <c r="P31" s="21">
        <v>-0.31092634932202334</v>
      </c>
      <c r="Q31" s="21">
        <v>-3.2513687065469661</v>
      </c>
      <c r="R31" s="21">
        <v>-1.0633815807701288</v>
      </c>
      <c r="S31" s="21">
        <v>0.38133701668891412</v>
      </c>
      <c r="T31" s="21">
        <v>0.44388968776930032</v>
      </c>
      <c r="U31" s="21">
        <v>0.1084880209846196</v>
      </c>
      <c r="V31" s="21">
        <v>0</v>
      </c>
      <c r="W31" s="21">
        <v>32.542049043524926</v>
      </c>
      <c r="X31" s="21">
        <v>1.2520997999591941</v>
      </c>
      <c r="Y31" s="21">
        <v>-0.99999999999999767</v>
      </c>
      <c r="Z31" s="21">
        <v>-0.99999999999999767</v>
      </c>
      <c r="AA31" s="21">
        <v>61.999260693415216</v>
      </c>
      <c r="AB31" s="21">
        <v>4.0230089922707379E-2</v>
      </c>
      <c r="AC31" s="21">
        <v>-1.9645483323644367E-2</v>
      </c>
      <c r="AD31" s="21">
        <v>0.58982725801414504</v>
      </c>
      <c r="AE31" s="21">
        <v>30.520593230660403</v>
      </c>
      <c r="AF31" s="21">
        <v>-0.99999999999999767</v>
      </c>
      <c r="AG31" s="21">
        <v>-0.99999999999999767</v>
      </c>
      <c r="AH31" s="21">
        <v>-0.99999999999999767</v>
      </c>
      <c r="AI31" s="21">
        <v>0</v>
      </c>
      <c r="AJ31" s="21">
        <v>0</v>
      </c>
      <c r="AK31" s="21">
        <v>3.5978484459626904E-2</v>
      </c>
      <c r="AL31" s="21">
        <v>0.14699065375857182</v>
      </c>
      <c r="AM31" s="21">
        <v>0.19951794853838031</v>
      </c>
      <c r="AN31" s="21">
        <v>0.19243165208714028</v>
      </c>
      <c r="AO31" s="21">
        <v>5.1678411357576426</v>
      </c>
      <c r="AP31" s="21">
        <v>5.5457445709713635</v>
      </c>
      <c r="AQ31" s="21">
        <v>39.751859004807571</v>
      </c>
      <c r="AR31" s="21">
        <v>0.93371472544283396</v>
      </c>
      <c r="AS31" s="21">
        <v>1.3722632993139048</v>
      </c>
      <c r="AT31" s="21">
        <v>-0.99999999999999767</v>
      </c>
      <c r="AU31" s="21">
        <v>-0.99999999999999767</v>
      </c>
      <c r="AV31" s="21">
        <v>-0.74606033204416555</v>
      </c>
      <c r="AW31" s="21">
        <v>81.713508964383763</v>
      </c>
      <c r="AX31" s="21">
        <v>81.713508964383763</v>
      </c>
      <c r="AY31" s="21">
        <v>-2.2695757732050063E-2</v>
      </c>
      <c r="AZ31" s="21">
        <v>-38.116844169559165</v>
      </c>
      <c r="BA31" s="26">
        <v>1444.4050788678612</v>
      </c>
    </row>
    <row r="32" spans="1:53" x14ac:dyDescent="0.25">
      <c r="A32">
        <v>3067</v>
      </c>
      <c r="B32" t="s">
        <v>1523</v>
      </c>
      <c r="C32" s="26">
        <v>2</v>
      </c>
      <c r="D32" s="21">
        <v>4.3875424297255163</v>
      </c>
      <c r="E32" s="21">
        <v>0.14563066321962545</v>
      </c>
      <c r="F32" s="21">
        <v>0.43957353724146431</v>
      </c>
      <c r="G32" s="21">
        <v>0.4492365514322626</v>
      </c>
      <c r="H32" s="21">
        <v>0.145165392805368</v>
      </c>
      <c r="I32" s="21">
        <v>0</v>
      </c>
      <c r="J32" s="21">
        <v>8.709923568322079</v>
      </c>
      <c r="K32" s="21">
        <v>0.145165392805368</v>
      </c>
      <c r="L32" s="21">
        <v>-1</v>
      </c>
      <c r="M32" s="21">
        <v>-1</v>
      </c>
      <c r="N32" s="21">
        <v>2.9033078561073595</v>
      </c>
      <c r="O32" s="21">
        <v>12.892202101115277</v>
      </c>
      <c r="P32" s="21">
        <v>0.90531974913825586</v>
      </c>
      <c r="Q32" s="21">
        <v>2.4042263110016151</v>
      </c>
      <c r="R32" s="21">
        <v>0.79115674085558063</v>
      </c>
      <c r="S32" s="21">
        <v>0.34199025253293003</v>
      </c>
      <c r="T32" s="21">
        <v>0.33296500082133712</v>
      </c>
      <c r="U32" s="21">
        <v>0.13803179740796773</v>
      </c>
      <c r="V32" s="21">
        <v>8.6207656301837358E-3</v>
      </c>
      <c r="W32" s="21">
        <v>28.130583104297756</v>
      </c>
      <c r="X32" s="21">
        <v>1.0827419611066416</v>
      </c>
      <c r="Y32" s="21">
        <v>-1</v>
      </c>
      <c r="Z32" s="21">
        <v>-1</v>
      </c>
      <c r="AA32" s="21">
        <v>50.264260422112805</v>
      </c>
      <c r="AB32" s="21">
        <v>0.18519077263960898</v>
      </c>
      <c r="AC32" s="21">
        <v>0.18543011727738379</v>
      </c>
      <c r="AD32" s="21">
        <v>0.18025658021829574</v>
      </c>
      <c r="AE32" s="21">
        <v>23.864571828737795</v>
      </c>
      <c r="AF32" s="21">
        <v>-1</v>
      </c>
      <c r="AG32" s="21">
        <v>-1</v>
      </c>
      <c r="AH32" s="21">
        <v>-1</v>
      </c>
      <c r="AI32" s="21">
        <v>4.4600980180524285E-3</v>
      </c>
      <c r="AJ32" s="21">
        <v>8.6207656301837358E-3</v>
      </c>
      <c r="AK32" s="21">
        <v>8.8008714662099474E-3</v>
      </c>
      <c r="AL32" s="21">
        <v>0.16302708552303738</v>
      </c>
      <c r="AM32" s="21">
        <v>1.9049920484442984E-3</v>
      </c>
      <c r="AN32" s="21">
        <v>0.18153586816660947</v>
      </c>
      <c r="AO32" s="21">
        <v>0.43552781145638386</v>
      </c>
      <c r="AP32" s="21">
        <v>5.0096334788661974</v>
      </c>
      <c r="AQ32" s="21">
        <v>33.569588941827348</v>
      </c>
      <c r="AR32" s="21">
        <v>0.78439615750186464</v>
      </c>
      <c r="AS32" s="21">
        <v>1.1780878746326375</v>
      </c>
      <c r="AT32" s="21">
        <v>-1</v>
      </c>
      <c r="AU32" s="21">
        <v>-1</v>
      </c>
      <c r="AV32" s="21">
        <v>1.1016131970241181</v>
      </c>
      <c r="AW32" s="21">
        <v>63.369561178435184</v>
      </c>
      <c r="AX32" s="21">
        <v>63.59548802847219</v>
      </c>
      <c r="AY32" s="21">
        <v>0.23248808552259498</v>
      </c>
      <c r="AZ32" s="21">
        <v>11.531420274017234</v>
      </c>
      <c r="BA32" s="26">
        <v>1460.1052591728985</v>
      </c>
    </row>
    <row r="33" spans="1:53" x14ac:dyDescent="0.25">
      <c r="A33">
        <v>3110</v>
      </c>
      <c r="B33" t="s">
        <v>1538</v>
      </c>
      <c r="C33" s="26">
        <v>2</v>
      </c>
      <c r="D33" s="21">
        <v>1.9941999777427148</v>
      </c>
      <c r="E33" s="21">
        <v>-0.38599789996144301</v>
      </c>
      <c r="F33" s="21">
        <v>-0.88423965791287229</v>
      </c>
      <c r="G33" s="21">
        <v>-0.88058820358887613</v>
      </c>
      <c r="H33" s="21">
        <v>-0.12994817290001753</v>
      </c>
      <c r="I33" s="21">
        <v>0</v>
      </c>
      <c r="J33" s="21">
        <v>-7.7968903740010509</v>
      </c>
      <c r="K33" s="21">
        <v>-0.12994817290001753</v>
      </c>
      <c r="L33" s="21">
        <v>-1</v>
      </c>
      <c r="M33" s="21">
        <v>-1</v>
      </c>
      <c r="N33" s="21">
        <v>-2.5989634580003509</v>
      </c>
      <c r="O33" s="21">
        <v>-4.2540617347019865</v>
      </c>
      <c r="P33" s="21">
        <v>-1.7870947562744521</v>
      </c>
      <c r="Q33" s="21">
        <v>-3.8886453871863251</v>
      </c>
      <c r="R33" s="21">
        <v>-1.2757269189968614</v>
      </c>
      <c r="S33" s="21">
        <v>0.29056366551535812</v>
      </c>
      <c r="T33" s="21">
        <v>0.11584091792597623</v>
      </c>
      <c r="U33" s="21">
        <v>-0.13082885238880912</v>
      </c>
      <c r="V33" s="21">
        <v>-2.6930285892177604E-2</v>
      </c>
      <c r="W33" s="21">
        <v>11.161664705896884</v>
      </c>
      <c r="X33" s="21">
        <v>-0.1627815126961053</v>
      </c>
      <c r="Y33" s="21">
        <v>-1</v>
      </c>
      <c r="Z33" s="21">
        <v>-1</v>
      </c>
      <c r="AA33" s="21">
        <v>15.327990530742845</v>
      </c>
      <c r="AB33" s="21">
        <v>-0.11638657110084276</v>
      </c>
      <c r="AC33" s="21">
        <v>-0.11626167434454932</v>
      </c>
      <c r="AD33" s="21">
        <v>-0.11884441408365996</v>
      </c>
      <c r="AE33" s="21">
        <v>-3.9186886443247246</v>
      </c>
      <c r="AF33" s="21">
        <v>-1</v>
      </c>
      <c r="AG33" s="21">
        <v>-1</v>
      </c>
      <c r="AH33" s="21">
        <v>-1</v>
      </c>
      <c r="AI33" s="21">
        <v>-1.5034058158025316E-2</v>
      </c>
      <c r="AJ33" s="21">
        <v>-2.6930285892177604E-2</v>
      </c>
      <c r="AK33" s="21">
        <v>0.37212380552414687</v>
      </c>
      <c r="AL33" s="21">
        <v>-0.20029584853489951</v>
      </c>
      <c r="AM33" s="21">
        <v>0.42507570500261083</v>
      </c>
      <c r="AN33" s="21">
        <v>-0.24163484478755703</v>
      </c>
      <c r="AO33" s="21">
        <v>11.211111598801526</v>
      </c>
      <c r="AP33" s="21">
        <v>-5.7659503084789456</v>
      </c>
      <c r="AQ33" s="21">
        <v>15.504977651844662</v>
      </c>
      <c r="AR33" s="21">
        <v>0.38675870326863254</v>
      </c>
      <c r="AS33" s="21">
        <v>-0.10782176142188293</v>
      </c>
      <c r="AT33" s="21">
        <v>-1</v>
      </c>
      <c r="AU33" s="21">
        <v>-1</v>
      </c>
      <c r="AV33" s="21">
        <v>-1.641224645866445</v>
      </c>
      <c r="AW33" s="21">
        <v>23.108066179580369</v>
      </c>
      <c r="AX33" s="21">
        <v>22.806541776268816</v>
      </c>
      <c r="AY33" s="21">
        <v>-7.7633396338855382E-2</v>
      </c>
      <c r="AZ33" s="21">
        <v>-42.799543802782004</v>
      </c>
      <c r="BA33" s="26">
        <v>1317.3069058047543</v>
      </c>
    </row>
    <row r="34" spans="1:53" x14ac:dyDescent="0.25">
      <c r="A34">
        <v>3138</v>
      </c>
      <c r="B34" t="s">
        <v>1550</v>
      </c>
      <c r="C34" s="26">
        <v>3</v>
      </c>
      <c r="D34" s="21">
        <v>1.1582381227578409</v>
      </c>
      <c r="E34" s="21">
        <v>0</v>
      </c>
      <c r="F34" s="21">
        <v>-0.30573898981268965</v>
      </c>
      <c r="G34" s="21">
        <v>-0.30573898981268965</v>
      </c>
      <c r="H34" s="21">
        <v>7.806154573409578E-2</v>
      </c>
      <c r="I34" s="21">
        <v>0</v>
      </c>
      <c r="J34" s="21">
        <v>4.6836927440457421</v>
      </c>
      <c r="K34" s="21">
        <v>7.806154573409578E-2</v>
      </c>
      <c r="L34" s="21">
        <v>-0.999999999999997</v>
      </c>
      <c r="M34" s="21">
        <v>-0.999999999999997</v>
      </c>
      <c r="N34" s="21">
        <v>1.5612309146819152</v>
      </c>
      <c r="O34" s="21">
        <v>5.5361918769908929</v>
      </c>
      <c r="P34" s="21">
        <v>-1.5866675914522177E-2</v>
      </c>
      <c r="Q34" s="21">
        <v>0.79488595529919892</v>
      </c>
      <c r="R34" s="21">
        <v>0.26221645548904493</v>
      </c>
      <c r="S34" s="21">
        <v>0.33333333333333209</v>
      </c>
      <c r="T34" s="21">
        <v>0.27593356199602331</v>
      </c>
      <c r="U34" s="21">
        <v>0.4220201617956883</v>
      </c>
      <c r="V34" s="21">
        <v>-2.5317156503775813E-2</v>
      </c>
      <c r="W34" s="21">
        <v>37.116334195486893</v>
      </c>
      <c r="X34" s="21">
        <v>1.998133525932333</v>
      </c>
      <c r="Y34" s="21">
        <v>-0.999999999999997</v>
      </c>
      <c r="Z34" s="21">
        <v>-0.999999999999997</v>
      </c>
      <c r="AA34" s="21">
        <v>44.266863844269068</v>
      </c>
      <c r="AB34" s="21">
        <v>0.1386817931274586</v>
      </c>
      <c r="AC34" s="21">
        <v>1.4557928095459138E-3</v>
      </c>
      <c r="AD34" s="21">
        <v>-2.3713220711423684E-3</v>
      </c>
      <c r="AE34" s="21">
        <v>6.8883131932931096</v>
      </c>
      <c r="AF34" s="21">
        <v>-0.999999999999997</v>
      </c>
      <c r="AG34" s="21">
        <v>-0.999999999999997</v>
      </c>
      <c r="AH34" s="21">
        <v>-0.999999999999997</v>
      </c>
      <c r="AI34" s="21">
        <v>0</v>
      </c>
      <c r="AJ34" s="21">
        <v>-2.5317156503775813E-2</v>
      </c>
      <c r="AK34" s="21">
        <v>-3.8999169390919443E-2</v>
      </c>
      <c r="AL34" s="21">
        <v>-1.2334057772214219E-2</v>
      </c>
      <c r="AM34" s="21">
        <v>0.10249406768678417</v>
      </c>
      <c r="AN34" s="21">
        <v>0.23960098036900829</v>
      </c>
      <c r="AO34" s="21">
        <v>2.3673558452150076</v>
      </c>
      <c r="AP34" s="21">
        <v>5.9283542203641373</v>
      </c>
      <c r="AQ34" s="21">
        <v>41.800026939532628</v>
      </c>
      <c r="AR34" s="21">
        <v>1.0059699006212686</v>
      </c>
      <c r="AS34" s="21">
        <v>2.076195071666429</v>
      </c>
      <c r="AT34" s="21">
        <v>-0.999999999999997</v>
      </c>
      <c r="AU34" s="21">
        <v>-0.999999999999997</v>
      </c>
      <c r="AV34" s="21">
        <v>-4.3522534323644696E-2</v>
      </c>
      <c r="AW34" s="21">
        <v>55.731409941624065</v>
      </c>
      <c r="AX34" s="21">
        <v>53.199694291246487</v>
      </c>
      <c r="AY34" s="21">
        <v>0.20223543740477601</v>
      </c>
      <c r="AZ34" s="21">
        <v>15.829214309879992</v>
      </c>
      <c r="BA34" s="26">
        <v>1534.3338443667046</v>
      </c>
    </row>
    <row r="35" spans="1:53" x14ac:dyDescent="0.25">
      <c r="A35">
        <v>3352</v>
      </c>
      <c r="B35" t="s">
        <v>1660</v>
      </c>
      <c r="C35" s="26">
        <v>3</v>
      </c>
      <c r="D35" s="21">
        <v>0.52189452334199238</v>
      </c>
      <c r="E35" s="21">
        <v>8.6544457943430436E-2</v>
      </c>
      <c r="F35" s="21">
        <v>0.77907351794743751</v>
      </c>
      <c r="G35" s="21">
        <v>0.80848813332132674</v>
      </c>
      <c r="H35" s="21">
        <v>-0.12456849124696441</v>
      </c>
      <c r="I35" s="21">
        <v>0</v>
      </c>
      <c r="J35" s="21">
        <v>-7.4741094748178591</v>
      </c>
      <c r="K35" s="21">
        <v>-0.12456849124696441</v>
      </c>
      <c r="L35" s="21">
        <v>-0.99999999999999811</v>
      </c>
      <c r="M35" s="21">
        <v>-0.99999999999999811</v>
      </c>
      <c r="N35" s="21">
        <v>-2.4913698249392873</v>
      </c>
      <c r="O35" s="21">
        <v>-6.1437268181545424</v>
      </c>
      <c r="P35" s="21">
        <v>2.5621948567826514</v>
      </c>
      <c r="Q35" s="21">
        <v>0.73733174151293823</v>
      </c>
      <c r="R35" s="21">
        <v>0.25386560975952105</v>
      </c>
      <c r="S35" s="21">
        <v>0.33333333333333282</v>
      </c>
      <c r="T35" s="21">
        <v>0.23243877578770639</v>
      </c>
      <c r="U35" s="21">
        <v>-0.15173200992195651</v>
      </c>
      <c r="V35" s="21">
        <v>0</v>
      </c>
      <c r="W35" s="21">
        <v>21.544343617841886</v>
      </c>
      <c r="X35" s="21">
        <v>-1.7481996865448581E-2</v>
      </c>
      <c r="Y35" s="21">
        <v>-0.99999999999999811</v>
      </c>
      <c r="Z35" s="21">
        <v>-0.99999999999999811</v>
      </c>
      <c r="AA35" s="21">
        <v>46.175008581900599</v>
      </c>
      <c r="AB35" s="21">
        <v>0.23696784911123364</v>
      </c>
      <c r="AC35" s="21">
        <v>9.8572651650990259E-2</v>
      </c>
      <c r="AD35" s="21">
        <v>0.15199548632375945</v>
      </c>
      <c r="AE35" s="21">
        <v>24.376799354299145</v>
      </c>
      <c r="AF35" s="21">
        <v>-0.99999999999999811</v>
      </c>
      <c r="AG35" s="21">
        <v>-0.99999999999999811</v>
      </c>
      <c r="AH35" s="21">
        <v>-0.99999999999999811</v>
      </c>
      <c r="AI35" s="21">
        <v>1.3952599510830072E-2</v>
      </c>
      <c r="AJ35" s="21">
        <v>0</v>
      </c>
      <c r="AK35" s="21">
        <v>0.18234062391990596</v>
      </c>
      <c r="AL35" s="21">
        <v>0.19783921521941802</v>
      </c>
      <c r="AM35" s="21">
        <v>-8.9774396419676342E-2</v>
      </c>
      <c r="AN35" s="21">
        <v>-8.9917534689394299E-2</v>
      </c>
      <c r="AO35" s="21">
        <v>-1.3326567908923794</v>
      </c>
      <c r="AP35" s="21">
        <v>-1.2587422911377681</v>
      </c>
      <c r="AQ35" s="21">
        <v>14.070234143024033</v>
      </c>
      <c r="AR35" s="21">
        <v>0.41404009919908252</v>
      </c>
      <c r="AS35" s="21">
        <v>-0.14205048811241291</v>
      </c>
      <c r="AT35" s="21">
        <v>-0.99999999999999811</v>
      </c>
      <c r="AU35" s="21">
        <v>-0.99999999999999811</v>
      </c>
      <c r="AV35" s="21">
        <v>1.0623537430808476</v>
      </c>
      <c r="AW35" s="21">
        <v>38.772539472608265</v>
      </c>
      <c r="AX35" s="21">
        <v>39.051591462824867</v>
      </c>
      <c r="AY35" s="21">
        <v>6.3978412117048737E-3</v>
      </c>
      <c r="AZ35" s="21">
        <v>-30.141851347111455</v>
      </c>
      <c r="BA35" s="26">
        <v>1462.5146078850014</v>
      </c>
    </row>
    <row r="36" spans="1:53" x14ac:dyDescent="0.25">
      <c r="A36">
        <v>3488</v>
      </c>
      <c r="B36" t="s">
        <v>1713</v>
      </c>
      <c r="C36" s="26">
        <v>2</v>
      </c>
      <c r="D36" s="21">
        <v>4.944206531744971</v>
      </c>
      <c r="E36" s="21">
        <v>0.26928139129905571</v>
      </c>
      <c r="F36" s="21">
        <v>0.74747735723662689</v>
      </c>
      <c r="G36" s="21">
        <v>0.75853859154933767</v>
      </c>
      <c r="H36" s="21">
        <v>0.20915366405333863</v>
      </c>
      <c r="I36" s="21">
        <v>0</v>
      </c>
      <c r="J36" s="21">
        <v>12.549219843200316</v>
      </c>
      <c r="K36" s="21">
        <v>0.20915366405333863</v>
      </c>
      <c r="L36" s="21">
        <v>-1</v>
      </c>
      <c r="M36" s="21">
        <v>-1</v>
      </c>
      <c r="N36" s="21">
        <v>4.1830732810667719</v>
      </c>
      <c r="O36" s="21">
        <v>16.880227113267804</v>
      </c>
      <c r="P36" s="21">
        <v>1.5315445928408526</v>
      </c>
      <c r="Q36" s="21">
        <v>3.8678763499224145</v>
      </c>
      <c r="R36" s="21">
        <v>1.2718902587594827</v>
      </c>
      <c r="S36" s="21">
        <v>0.3539514889445205</v>
      </c>
      <c r="T36" s="21">
        <v>0.3834655811004406</v>
      </c>
      <c r="U36" s="21">
        <v>0.20056571187703903</v>
      </c>
      <c r="V36" s="21">
        <v>1.6889533919129313E-2</v>
      </c>
      <c r="W36" s="21">
        <v>32.077359594499377</v>
      </c>
      <c r="X36" s="21">
        <v>1.3724364866494241</v>
      </c>
      <c r="Y36" s="21">
        <v>-1</v>
      </c>
      <c r="Z36" s="21">
        <v>-1</v>
      </c>
      <c r="AA36" s="21">
        <v>58.390037529721027</v>
      </c>
      <c r="AB36" s="21">
        <v>0.25533421621727603</v>
      </c>
      <c r="AC36" s="21">
        <v>0.25560018012431596</v>
      </c>
      <c r="AD36" s="21">
        <v>0.24982405321752565</v>
      </c>
      <c r="AE36" s="21">
        <v>30.326640693808464</v>
      </c>
      <c r="AF36" s="21">
        <v>-1</v>
      </c>
      <c r="AG36" s="21">
        <v>-1</v>
      </c>
      <c r="AH36" s="21">
        <v>-1</v>
      </c>
      <c r="AI36" s="21">
        <v>8.9942159556643513E-3</v>
      </c>
      <c r="AJ36" s="21">
        <v>1.6889533919129313E-2</v>
      </c>
      <c r="AK36" s="21">
        <v>-7.5703890759888856E-2</v>
      </c>
      <c r="AL36" s="21">
        <v>0.24753184774913617</v>
      </c>
      <c r="AM36" s="21">
        <v>-9.6519679578638121E-2</v>
      </c>
      <c r="AN36" s="21">
        <v>0.2799605397936919</v>
      </c>
      <c r="AO36" s="21">
        <v>-2.0707498287318913</v>
      </c>
      <c r="AP36" s="21">
        <v>7.5159111190544721</v>
      </c>
      <c r="AQ36" s="21">
        <v>37.771211076485812</v>
      </c>
      <c r="AR36" s="21">
        <v>0.8768820849572786</v>
      </c>
      <c r="AS36" s="21">
        <v>1.477175759961969</v>
      </c>
      <c r="AT36" s="21">
        <v>-1</v>
      </c>
      <c r="AU36" s="21">
        <v>-1</v>
      </c>
      <c r="AV36" s="21">
        <v>1.7395659327610034</v>
      </c>
      <c r="AW36" s="21">
        <v>72.733924786714738</v>
      </c>
      <c r="AX36" s="21">
        <v>73.082530770304501</v>
      </c>
      <c r="AY36" s="21">
        <v>0.3046187979805326</v>
      </c>
      <c r="AZ36" s="21">
        <v>24.168181596913801</v>
      </c>
      <c r="BA36" s="26">
        <v>1455.7126330692749</v>
      </c>
    </row>
    <row r="37" spans="1:53" x14ac:dyDescent="0.25">
      <c r="A37">
        <v>3620</v>
      </c>
      <c r="B37" t="s">
        <v>1780</v>
      </c>
      <c r="C37" s="26">
        <v>3</v>
      </c>
      <c r="D37" s="21">
        <v>4.9317415460781087</v>
      </c>
      <c r="E37" s="21">
        <v>8.3228157189975921E-2</v>
      </c>
      <c r="F37" s="21">
        <v>1.0095876367827674</v>
      </c>
      <c r="G37" s="21">
        <v>1.0095876367827674</v>
      </c>
      <c r="H37" s="21">
        <v>0.24369136644479819</v>
      </c>
      <c r="I37" s="21">
        <v>0</v>
      </c>
      <c r="J37" s="21">
        <v>14.621481986687893</v>
      </c>
      <c r="K37" s="21">
        <v>0.24369136644479819</v>
      </c>
      <c r="L37" s="21">
        <v>-0.99999999999999978</v>
      </c>
      <c r="M37" s="21">
        <v>-0.99999999999999978</v>
      </c>
      <c r="N37" s="21">
        <v>4.8738273288959642</v>
      </c>
      <c r="O37" s="21">
        <v>20.562811169548763</v>
      </c>
      <c r="P37" s="21">
        <v>-1.5895489691544447</v>
      </c>
      <c r="Q37" s="21">
        <v>5.3273881531069572E-2</v>
      </c>
      <c r="R37" s="21">
        <v>-0.21608943906397626</v>
      </c>
      <c r="S37" s="21">
        <v>0.3333333333333332</v>
      </c>
      <c r="T37" s="21">
        <v>0.37017552213169674</v>
      </c>
      <c r="U37" s="21">
        <v>0.45747506435959906</v>
      </c>
      <c r="V37" s="21">
        <v>0.17952639719845159</v>
      </c>
      <c r="W37" s="21">
        <v>43.872758023131325</v>
      </c>
      <c r="X37" s="21">
        <v>3.3885970472556286</v>
      </c>
      <c r="Y37" s="21">
        <v>-0.99999999999999978</v>
      </c>
      <c r="Z37" s="21">
        <v>-0.99999999999999978</v>
      </c>
      <c r="AA37" s="21">
        <v>76.003538338641576</v>
      </c>
      <c r="AB37" s="21">
        <v>0.23168970836103658</v>
      </c>
      <c r="AC37" s="21">
        <v>8.0261834515200928E-2</v>
      </c>
      <c r="AD37" s="21">
        <v>0.33498585221524729</v>
      </c>
      <c r="AE37" s="21">
        <v>32.346869754574243</v>
      </c>
      <c r="AF37" s="21">
        <v>-0.99999999999999978</v>
      </c>
      <c r="AG37" s="21">
        <v>-0.99999999999999978</v>
      </c>
      <c r="AH37" s="21">
        <v>-0.99999999999999978</v>
      </c>
      <c r="AI37" s="21">
        <v>0</v>
      </c>
      <c r="AJ37" s="21">
        <v>0.17952639719845159</v>
      </c>
      <c r="AK37" s="21">
        <v>1.4886979217513523E-2</v>
      </c>
      <c r="AL37" s="21">
        <v>4.3791035790307235E-2</v>
      </c>
      <c r="AM37" s="21">
        <v>2.6997153618662492E-2</v>
      </c>
      <c r="AN37" s="21">
        <v>0.21947111688715487</v>
      </c>
      <c r="AO37" s="21">
        <v>0.74936373655412991</v>
      </c>
      <c r="AP37" s="21">
        <v>5.7057331011304102</v>
      </c>
      <c r="AQ37" s="21">
        <v>58.494240009819237</v>
      </c>
      <c r="AR37" s="21">
        <v>1.3405103170230808</v>
      </c>
      <c r="AS37" s="21">
        <v>3.6322884137004241</v>
      </c>
      <c r="AT37" s="21">
        <v>-0.99999999999999978</v>
      </c>
      <c r="AU37" s="21">
        <v>-0.99999999999999978</v>
      </c>
      <c r="AV37" s="21">
        <v>0.79349819771879115</v>
      </c>
      <c r="AW37" s="21">
        <v>102.27208260932079</v>
      </c>
      <c r="AX37" s="21">
        <v>120.2247223291659</v>
      </c>
      <c r="AY37" s="21">
        <v>0.38617050938715419</v>
      </c>
      <c r="AZ37" s="21">
        <v>29.44250813662838</v>
      </c>
      <c r="BA37" s="26">
        <v>1621.4006198640479</v>
      </c>
    </row>
    <row r="38" spans="1:53" x14ac:dyDescent="0.25">
      <c r="A38">
        <v>3734</v>
      </c>
      <c r="B38" t="s">
        <v>1827</v>
      </c>
      <c r="C38" s="26">
        <v>2</v>
      </c>
      <c r="D38" s="21">
        <v>4.1007783702054965</v>
      </c>
      <c r="E38" s="21">
        <v>8.193231332059743E-2</v>
      </c>
      <c r="F38" s="21">
        <v>0.28095768785721881</v>
      </c>
      <c r="G38" s="21">
        <v>0.28990041260092037</v>
      </c>
      <c r="H38" s="21">
        <v>0.11220200185170651</v>
      </c>
      <c r="I38" s="21">
        <v>0</v>
      </c>
      <c r="J38" s="21">
        <v>6.7321201111023896</v>
      </c>
      <c r="K38" s="21">
        <v>0.11220200185170651</v>
      </c>
      <c r="L38" s="21">
        <v>-1</v>
      </c>
      <c r="M38" s="21">
        <v>-1</v>
      </c>
      <c r="N38" s="21">
        <v>2.24404003703413</v>
      </c>
      <c r="O38" s="21">
        <v>10.837781423001811</v>
      </c>
      <c r="P38" s="21">
        <v>0.58272165506146201</v>
      </c>
      <c r="Q38" s="21">
        <v>1.6502308128997922</v>
      </c>
      <c r="R38" s="21">
        <v>0.54350812359905609</v>
      </c>
      <c r="S38" s="21">
        <v>0.33582845280878237</v>
      </c>
      <c r="T38" s="21">
        <v>0.30694975867366547</v>
      </c>
      <c r="U38" s="21">
        <v>0.10581761455375914</v>
      </c>
      <c r="V38" s="21">
        <v>4.3611312237862385E-3</v>
      </c>
      <c r="W38" s="21">
        <v>26.097411494627771</v>
      </c>
      <c r="X38" s="21">
        <v>0.93350658224172078</v>
      </c>
      <c r="Y38" s="21">
        <v>-1</v>
      </c>
      <c r="Z38" s="21">
        <v>-1</v>
      </c>
      <c r="AA38" s="21">
        <v>46.078287549640542</v>
      </c>
      <c r="AB38" s="21">
        <v>0.14905656072245135</v>
      </c>
      <c r="AC38" s="21">
        <v>0.14928219251312824</v>
      </c>
      <c r="AD38" s="21">
        <v>0.14441907804160378</v>
      </c>
      <c r="AE38" s="21">
        <v>20.535653915901332</v>
      </c>
      <c r="AF38" s="21">
        <v>-1</v>
      </c>
      <c r="AG38" s="21">
        <v>-1</v>
      </c>
      <c r="AH38" s="21">
        <v>-1</v>
      </c>
      <c r="AI38" s="21">
        <v>2.1243589944379849E-3</v>
      </c>
      <c r="AJ38" s="21">
        <v>4.3611312237862385E-3</v>
      </c>
      <c r="AK38" s="21">
        <v>5.233327920872171E-2</v>
      </c>
      <c r="AL38" s="21">
        <v>0.11949467778052561</v>
      </c>
      <c r="AM38" s="21">
        <v>5.2608204794360833E-2</v>
      </c>
      <c r="AN38" s="21">
        <v>0.13083265542069294</v>
      </c>
      <c r="AO38" s="21">
        <v>1.7266301975763456</v>
      </c>
      <c r="AP38" s="21">
        <v>3.7185310927462352</v>
      </c>
      <c r="AQ38" s="21">
        <v>31.405134263444435</v>
      </c>
      <c r="AR38" s="21">
        <v>0.73675227331861326</v>
      </c>
      <c r="AS38" s="21">
        <v>1.0240135309859915</v>
      </c>
      <c r="AT38" s="21">
        <v>-1</v>
      </c>
      <c r="AU38" s="21">
        <v>-1</v>
      </c>
      <c r="AV38" s="21">
        <v>0.77297350997022285</v>
      </c>
      <c r="AW38" s="21">
        <v>58.545533702278789</v>
      </c>
      <c r="AX38" s="21">
        <v>58.708262716801769</v>
      </c>
      <c r="AY38" s="21">
        <v>0.19533013722761669</v>
      </c>
      <c r="AZ38" s="21">
        <v>5.0216256546172211</v>
      </c>
      <c r="BA38" s="26">
        <v>1500.3089994597908</v>
      </c>
    </row>
    <row r="39" spans="1:53" x14ac:dyDescent="0.25">
      <c r="A39">
        <v>4096</v>
      </c>
      <c r="B39" t="s">
        <v>1989</v>
      </c>
      <c r="C39" s="26">
        <v>3</v>
      </c>
      <c r="D39" s="21">
        <v>4.9197610679740933</v>
      </c>
      <c r="E39" s="21">
        <v>-0.14435373532819989</v>
      </c>
      <c r="F39" s="21">
        <v>0.95058848544628582</v>
      </c>
      <c r="G39" s="21">
        <v>0.90488653276685693</v>
      </c>
      <c r="H39" s="21">
        <v>2.8233354786781698E-2</v>
      </c>
      <c r="I39" s="21">
        <v>0</v>
      </c>
      <c r="J39" s="21">
        <v>1.6940012872069015</v>
      </c>
      <c r="K39" s="21">
        <v>2.8233354786781698E-2</v>
      </c>
      <c r="L39" s="21">
        <v>-1.0000000000000009</v>
      </c>
      <c r="M39" s="21">
        <v>-1.0000000000000009</v>
      </c>
      <c r="N39" s="21">
        <v>0.56466709573563389</v>
      </c>
      <c r="O39" s="21">
        <v>7.5186488879478572</v>
      </c>
      <c r="P39" s="21">
        <v>0.10870556976008965</v>
      </c>
      <c r="Q39" s="21">
        <v>4.3074669586336727</v>
      </c>
      <c r="R39" s="21">
        <v>1.3405109964894903</v>
      </c>
      <c r="S39" s="21">
        <v>0.33333333333333376</v>
      </c>
      <c r="T39" s="21">
        <v>0.27723316152067423</v>
      </c>
      <c r="U39" s="21">
        <v>-0.19270241000682711</v>
      </c>
      <c r="V39" s="21">
        <v>0</v>
      </c>
      <c r="W39" s="21">
        <v>15.585229202415961</v>
      </c>
      <c r="X39" s="21">
        <v>-0.2445766717727417</v>
      </c>
      <c r="Y39" s="21">
        <v>-1.0000000000000009</v>
      </c>
      <c r="Z39" s="21">
        <v>-1.0000000000000009</v>
      </c>
      <c r="AA39" s="21">
        <v>68.95213518386592</v>
      </c>
      <c r="AB39" s="21">
        <v>0.46059958138259477</v>
      </c>
      <c r="AC39" s="21">
        <v>0.4197870427577936</v>
      </c>
      <c r="AD39" s="21">
        <v>0.16014127555882191</v>
      </c>
      <c r="AE39" s="21">
        <v>52.026394984960476</v>
      </c>
      <c r="AF39" s="21">
        <v>-1.0000000000000009</v>
      </c>
      <c r="AG39" s="21">
        <v>-1.0000000000000009</v>
      </c>
      <c r="AH39" s="21">
        <v>-1.0000000000000009</v>
      </c>
      <c r="AI39" s="21">
        <v>-3.619184998716914E-3</v>
      </c>
      <c r="AJ39" s="21">
        <v>0</v>
      </c>
      <c r="AK39" s="21">
        <v>0.11104178696572023</v>
      </c>
      <c r="AL39" s="21">
        <v>-3.9463316294922814E-2</v>
      </c>
      <c r="AM39" s="21">
        <v>0.1817129845826331</v>
      </c>
      <c r="AN39" s="21">
        <v>-8.9260934397697431E-2</v>
      </c>
      <c r="AO39" s="21">
        <v>5.0980335493944287</v>
      </c>
      <c r="AP39" s="21">
        <v>-2.4288399414170496</v>
      </c>
      <c r="AQ39" s="21">
        <v>17.279230489622865</v>
      </c>
      <c r="AR39" s="21">
        <v>0.41786408484718085</v>
      </c>
      <c r="AS39" s="21">
        <v>-0.21634331698596007</v>
      </c>
      <c r="AT39" s="21">
        <v>-1.0000000000000009</v>
      </c>
      <c r="AU39" s="21">
        <v>-1.0000000000000009</v>
      </c>
      <c r="AV39" s="21">
        <v>2.2453975292563473</v>
      </c>
      <c r="AW39" s="21">
        <v>74.041944130396814</v>
      </c>
      <c r="AX39" s="21">
        <v>73.969560430422433</v>
      </c>
      <c r="AY39" s="21">
        <v>0.13740220477710127</v>
      </c>
      <c r="AZ39" s="21">
        <v>-6.5302440903119372</v>
      </c>
      <c r="BA39" s="26">
        <v>1497.5502903749384</v>
      </c>
    </row>
    <row r="40" spans="1:53" x14ac:dyDescent="0.25">
      <c r="A40">
        <v>4213</v>
      </c>
      <c r="B40" t="s">
        <v>2043</v>
      </c>
      <c r="C40" s="26">
        <v>3</v>
      </c>
      <c r="D40" s="21">
        <v>4.1763621132236013</v>
      </c>
      <c r="E40" s="21">
        <v>0.20010934537397396</v>
      </c>
      <c r="F40" s="21">
        <v>0.6664720213513764</v>
      </c>
      <c r="G40" s="21">
        <v>0.72918134224821807</v>
      </c>
      <c r="H40" s="21">
        <v>0.27823597325175764</v>
      </c>
      <c r="I40" s="21">
        <v>0</v>
      </c>
      <c r="J40" s="21">
        <v>16.694158395105458</v>
      </c>
      <c r="K40" s="21">
        <v>0.27823597325175764</v>
      </c>
      <c r="L40" s="21">
        <v>-1.0000000000000011</v>
      </c>
      <c r="M40" s="21">
        <v>-1.0000000000000011</v>
      </c>
      <c r="N40" s="21">
        <v>5.564719465035151</v>
      </c>
      <c r="O40" s="21">
        <v>21.599701850577265</v>
      </c>
      <c r="P40" s="21">
        <v>-0.35434508015976118</v>
      </c>
      <c r="Q40" s="21">
        <v>2.9942504361898457</v>
      </c>
      <c r="R40" s="21">
        <v>0.85545319738218562</v>
      </c>
      <c r="S40" s="21">
        <v>0.3333333333333337</v>
      </c>
      <c r="T40" s="21">
        <v>0.28780547800884576</v>
      </c>
      <c r="U40" s="21">
        <v>0.23307944680704953</v>
      </c>
      <c r="V40" s="21">
        <v>0</v>
      </c>
      <c r="W40" s="21">
        <v>23.039291395898857</v>
      </c>
      <c r="X40" s="21">
        <v>1.229692769994132</v>
      </c>
      <c r="Y40" s="21">
        <v>-1.0000000000000011</v>
      </c>
      <c r="Z40" s="21">
        <v>-1.0000000000000011</v>
      </c>
      <c r="AA40" s="21">
        <v>67.923262225713216</v>
      </c>
      <c r="AB40" s="21">
        <v>0.17179434651920583</v>
      </c>
      <c r="AC40" s="21">
        <v>0.46802900465860792</v>
      </c>
      <c r="AD40" s="21">
        <v>0.24074700147083095</v>
      </c>
      <c r="AE40" s="21">
        <v>44.028517632432241</v>
      </c>
      <c r="AF40" s="21">
        <v>-1.0000000000000011</v>
      </c>
      <c r="AG40" s="21">
        <v>-1.0000000000000011</v>
      </c>
      <c r="AH40" s="21">
        <v>-1.0000000000000011</v>
      </c>
      <c r="AI40" s="21">
        <v>4.019472758154731E-2</v>
      </c>
      <c r="AJ40" s="21">
        <v>0</v>
      </c>
      <c r="AK40" s="21">
        <v>0.6145453775701879</v>
      </c>
      <c r="AL40" s="21">
        <v>0.29509134638597695</v>
      </c>
      <c r="AM40" s="21">
        <v>9.7047744368795097E-2</v>
      </c>
      <c r="AN40" s="21">
        <v>-0.18462254703887218</v>
      </c>
      <c r="AO40" s="21">
        <v>5.498920497070821</v>
      </c>
      <c r="AP40" s="21">
        <v>-3.1401069440419205</v>
      </c>
      <c r="AQ40" s="21">
        <v>39.733449791004311</v>
      </c>
      <c r="AR40" s="21">
        <v>0.85421825814922914</v>
      </c>
      <c r="AS40" s="21">
        <v>1.5079287432458899</v>
      </c>
      <c r="AT40" s="21">
        <v>-1.0000000000000011</v>
      </c>
      <c r="AU40" s="21">
        <v>-1.0000000000000011</v>
      </c>
      <c r="AV40" s="21">
        <v>1.5846345396304031</v>
      </c>
      <c r="AW40" s="21">
        <v>86.382857132248589</v>
      </c>
      <c r="AX40" s="21">
        <v>87.186751683879535</v>
      </c>
      <c r="AY40" s="21">
        <v>-3.3552964875046956E-2</v>
      </c>
      <c r="AZ40" s="21">
        <v>-17.827348473276391</v>
      </c>
      <c r="BA40" s="26">
        <v>1489.9662982304815</v>
      </c>
    </row>
    <row r="41" spans="1:53" x14ac:dyDescent="0.25">
      <c r="A41">
        <v>4241</v>
      </c>
      <c r="B41" t="s">
        <v>2056</v>
      </c>
      <c r="C41" s="26">
        <v>3</v>
      </c>
      <c r="D41" s="21">
        <v>5.7650923705564363</v>
      </c>
      <c r="E41" s="21">
        <v>-0.78308550113905651</v>
      </c>
      <c r="F41" s="21">
        <v>1.178968857479642</v>
      </c>
      <c r="G41" s="21">
        <v>0.94008889391984496</v>
      </c>
      <c r="H41" s="21">
        <v>-3.8503104154427262E-3</v>
      </c>
      <c r="I41" s="21">
        <v>0</v>
      </c>
      <c r="J41" s="21">
        <v>-0.23101862492656211</v>
      </c>
      <c r="K41" s="21">
        <v>-3.8503104154427262E-3</v>
      </c>
      <c r="L41" s="21">
        <v>-1.0000000000000009</v>
      </c>
      <c r="M41" s="21">
        <v>-1.0000000000000009</v>
      </c>
      <c r="N41" s="21">
        <v>-7.7006208308853297E-2</v>
      </c>
      <c r="O41" s="21">
        <v>6.4741626395497232</v>
      </c>
      <c r="P41" s="21">
        <v>-1.2898819447677512</v>
      </c>
      <c r="Q41" s="21">
        <v>2.4456376265393609</v>
      </c>
      <c r="R41" s="21">
        <v>0.69178254327375821</v>
      </c>
      <c r="S41" s="21">
        <v>0.33333333333333381</v>
      </c>
      <c r="T41" s="21">
        <v>0.26992165299128634</v>
      </c>
      <c r="U41" s="21">
        <v>-0.12288603790812079</v>
      </c>
      <c r="V41" s="21">
        <v>0</v>
      </c>
      <c r="W41" s="21">
        <v>19.368770353277682</v>
      </c>
      <c r="X41" s="21">
        <v>5.2149464765531922E-2</v>
      </c>
      <c r="Y41" s="21">
        <v>-1.0000000000000009</v>
      </c>
      <c r="Z41" s="21">
        <v>-1.0000000000000009</v>
      </c>
      <c r="AA41" s="21">
        <v>30.072351665010395</v>
      </c>
      <c r="AB41" s="21">
        <v>-2.4858435345996605E-2</v>
      </c>
      <c r="AC41" s="21">
        <v>4.9590429707454808E-3</v>
      </c>
      <c r="AD41" s="21">
        <v>0.22013536774443021</v>
      </c>
      <c r="AE41" s="21">
        <v>10.011798768458959</v>
      </c>
      <c r="AF41" s="21">
        <v>-1.0000000000000009</v>
      </c>
      <c r="AG41" s="21">
        <v>-1.0000000000000009</v>
      </c>
      <c r="AH41" s="21">
        <v>-1.0000000000000009</v>
      </c>
      <c r="AI41" s="21">
        <v>6.0133540854625779E-2</v>
      </c>
      <c r="AJ41" s="21">
        <v>0</v>
      </c>
      <c r="AK41" s="21">
        <v>2.2841613885803247E-2</v>
      </c>
      <c r="AL41" s="21">
        <v>-0.14682443828632433</v>
      </c>
      <c r="AM41" s="21">
        <v>-2.8035984091238791E-2</v>
      </c>
      <c r="AN41" s="21">
        <v>0.244023952823093</v>
      </c>
      <c r="AO41" s="21">
        <v>-0.58669153285195463</v>
      </c>
      <c r="AP41" s="21">
        <v>5.3664766291457049</v>
      </c>
      <c r="AQ41" s="21">
        <v>19.137751728351127</v>
      </c>
      <c r="AR41" s="21">
        <v>0.48036894841649935</v>
      </c>
      <c r="AS41" s="21">
        <v>4.8299154350089329E-2</v>
      </c>
      <c r="AT41" s="21">
        <v>-1.0000000000000009</v>
      </c>
      <c r="AU41" s="21">
        <v>-1.0000000000000009</v>
      </c>
      <c r="AV41" s="21">
        <v>1.6318714371936018</v>
      </c>
      <c r="AW41" s="21">
        <v>41.912990933705792</v>
      </c>
      <c r="AX41" s="21">
        <v>43.115661750798289</v>
      </c>
      <c r="AY41" s="21">
        <v>-0.12252048082297863</v>
      </c>
      <c r="AZ41" s="21">
        <v>-32.294714983430339</v>
      </c>
      <c r="BA41" s="26">
        <v>1432.0808577963412</v>
      </c>
    </row>
    <row r="42" spans="1:53" x14ac:dyDescent="0.25">
      <c r="A42">
        <v>4284</v>
      </c>
      <c r="B42" t="s">
        <v>2077</v>
      </c>
      <c r="C42" s="26">
        <v>3</v>
      </c>
      <c r="D42" s="21">
        <v>5.5364173397988568</v>
      </c>
      <c r="E42" s="21">
        <v>0</v>
      </c>
      <c r="F42" s="21">
        <v>0.16411827681120664</v>
      </c>
      <c r="G42" s="21">
        <v>0.16411827681120664</v>
      </c>
      <c r="H42" s="21">
        <v>2.954103276069012E-2</v>
      </c>
      <c r="I42" s="21">
        <v>0</v>
      </c>
      <c r="J42" s="21">
        <v>1.7724619656414062</v>
      </c>
      <c r="K42" s="21">
        <v>2.954103276069012E-2</v>
      </c>
      <c r="L42" s="21">
        <v>-1.0000000000000002</v>
      </c>
      <c r="M42" s="21">
        <v>-1.0000000000000002</v>
      </c>
      <c r="N42" s="21">
        <v>0.59082065521380134</v>
      </c>
      <c r="O42" s="21">
        <v>7.4729975822514705</v>
      </c>
      <c r="P42" s="21">
        <v>-1.2596511228302283E-2</v>
      </c>
      <c r="Q42" s="21">
        <v>-0.44068218598667391</v>
      </c>
      <c r="R42" s="21">
        <v>-0.17501252110188437</v>
      </c>
      <c r="S42" s="21">
        <v>0.33333333333333337</v>
      </c>
      <c r="T42" s="21">
        <v>0.22544115630015366</v>
      </c>
      <c r="U42" s="21">
        <v>-1.889772042702082E-3</v>
      </c>
      <c r="V42" s="21">
        <v>-1.66679302609141E-2</v>
      </c>
      <c r="W42" s="21">
        <v>20.427030182767236</v>
      </c>
      <c r="X42" s="21">
        <v>0.3228942513717275</v>
      </c>
      <c r="Y42" s="21">
        <v>-1.0000000000000002</v>
      </c>
      <c r="Z42" s="21">
        <v>-1.0000000000000002</v>
      </c>
      <c r="AA42" s="21">
        <v>22.987255669262964</v>
      </c>
      <c r="AB42" s="21">
        <v>9.4141831902395737E-2</v>
      </c>
      <c r="AC42" s="21">
        <v>4.9626249551725531E-2</v>
      </c>
      <c r="AD42" s="21">
        <v>-8.906332130216929E-2</v>
      </c>
      <c r="AE42" s="21">
        <v>2.7352380075976002</v>
      </c>
      <c r="AF42" s="21">
        <v>-1.0000000000000002</v>
      </c>
      <c r="AG42" s="21">
        <v>-1.0000000000000002</v>
      </c>
      <c r="AH42" s="21">
        <v>-1.0000000000000002</v>
      </c>
      <c r="AI42" s="21">
        <v>0</v>
      </c>
      <c r="AJ42" s="21">
        <v>-1.66679302609141E-2</v>
      </c>
      <c r="AK42" s="21">
        <v>0.19455116591854593</v>
      </c>
      <c r="AL42" s="21">
        <v>-6.5338972399234469E-3</v>
      </c>
      <c r="AM42" s="21">
        <v>4.5068494927416429E-5</v>
      </c>
      <c r="AN42" s="21">
        <v>0.10523282107536613</v>
      </c>
      <c r="AO42" s="21">
        <v>0.97388254196591406</v>
      </c>
      <c r="AP42" s="21">
        <v>2.598151040684535</v>
      </c>
      <c r="AQ42" s="21">
        <v>22.199492148408645</v>
      </c>
      <c r="AR42" s="21">
        <v>0.540216787329871</v>
      </c>
      <c r="AS42" s="21">
        <v>0.35243528413241787</v>
      </c>
      <c r="AT42" s="21">
        <v>-1.0000000000000002</v>
      </c>
      <c r="AU42" s="21">
        <v>-1.0000000000000002</v>
      </c>
      <c r="AV42" s="21">
        <v>-1.0894244290677729E-2</v>
      </c>
      <c r="AW42" s="21">
        <v>33.058404292198951</v>
      </c>
      <c r="AX42" s="21">
        <v>31.391611266107542</v>
      </c>
      <c r="AY42" s="21">
        <v>0.19853540657065638</v>
      </c>
      <c r="AZ42" s="21">
        <v>-3.0640198985540321</v>
      </c>
      <c r="BA42" s="26">
        <v>1387.7711187751847</v>
      </c>
    </row>
    <row r="43" spans="1:53" x14ac:dyDescent="0.25">
      <c r="A43">
        <v>4292</v>
      </c>
      <c r="B43" t="s">
        <v>2082</v>
      </c>
      <c r="C43" s="26">
        <v>2</v>
      </c>
      <c r="D43" s="21">
        <v>3.3230431226291324</v>
      </c>
      <c r="E43" s="21">
        <v>-9.0824523822266384E-2</v>
      </c>
      <c r="F43" s="21">
        <v>-0.14922570784749858</v>
      </c>
      <c r="G43" s="21">
        <v>-0.1422364862464226</v>
      </c>
      <c r="H43" s="21">
        <v>2.2801708568047335E-2</v>
      </c>
      <c r="I43" s="21">
        <v>0</v>
      </c>
      <c r="J43" s="21">
        <v>1.3681025140828398</v>
      </c>
      <c r="K43" s="21">
        <v>2.2801708568047335E-2</v>
      </c>
      <c r="L43" s="21">
        <v>-1</v>
      </c>
      <c r="M43" s="21">
        <v>-1</v>
      </c>
      <c r="N43" s="21">
        <v>0.45603417136094659</v>
      </c>
      <c r="O43" s="21">
        <v>5.2659696088123251</v>
      </c>
      <c r="P43" s="21">
        <v>-0.29219938275765706</v>
      </c>
      <c r="Q43" s="21">
        <v>-0.39468679765854153</v>
      </c>
      <c r="R43" s="21">
        <v>-0.12814179995247443</v>
      </c>
      <c r="S43" s="21">
        <v>0.3191169833101391</v>
      </c>
      <c r="T43" s="21">
        <v>0.23639359892915596</v>
      </c>
      <c r="U43" s="21">
        <v>1.8449254936018539E-2</v>
      </c>
      <c r="V43" s="21">
        <v>-7.19145951994009E-3</v>
      </c>
      <c r="W43" s="21">
        <v>20.58322945989643</v>
      </c>
      <c r="X43" s="21">
        <v>0.52876404050573611</v>
      </c>
      <c r="Y43" s="21">
        <v>-1</v>
      </c>
      <c r="Z43" s="21">
        <v>-1</v>
      </c>
      <c r="AA43" s="21">
        <v>34.725474879289528</v>
      </c>
      <c r="AB43" s="21">
        <v>5.105665690463862E-2</v>
      </c>
      <c r="AC43" s="21">
        <v>5.1245097965938374E-2</v>
      </c>
      <c r="AD43" s="21">
        <v>4.7223883237346026E-2</v>
      </c>
      <c r="AE43" s="21">
        <v>11.507267299270517</v>
      </c>
      <c r="AF43" s="21">
        <v>-1</v>
      </c>
      <c r="AG43" s="21">
        <v>-1</v>
      </c>
      <c r="AH43" s="21">
        <v>-1</v>
      </c>
      <c r="AI43" s="21">
        <v>-4.2104186999673988E-3</v>
      </c>
      <c r="AJ43" s="21">
        <v>-7.19145951994009E-3</v>
      </c>
      <c r="AK43" s="21">
        <v>0.17039789291898372</v>
      </c>
      <c r="AL43" s="21">
        <v>1.430064070263623E-3</v>
      </c>
      <c r="AM43" s="21">
        <v>0.1901208198126651</v>
      </c>
      <c r="AN43" s="21">
        <v>-6.6799595976113346E-3</v>
      </c>
      <c r="AO43" s="21">
        <v>5.2282399725117026</v>
      </c>
      <c r="AP43" s="21">
        <v>0.2169213178108782</v>
      </c>
      <c r="AQ43" s="21">
        <v>25.534898300201498</v>
      </c>
      <c r="AR43" s="21">
        <v>0.60753688934482808</v>
      </c>
      <c r="AS43" s="21">
        <v>0.60614719166244457</v>
      </c>
      <c r="AT43" s="21">
        <v>-1</v>
      </c>
      <c r="AU43" s="21">
        <v>-1</v>
      </c>
      <c r="AV43" s="21">
        <v>-0.11833298360533284</v>
      </c>
      <c r="AW43" s="21">
        <v>45.462247708338658</v>
      </c>
      <c r="AX43" s="21">
        <v>45.45357733504413</v>
      </c>
      <c r="AY43" s="21">
        <v>9.4553749262557787E-2</v>
      </c>
      <c r="AZ43" s="21">
        <v>-12.633643762563395</v>
      </c>
      <c r="BA43" s="26">
        <v>1385.7436350104158</v>
      </c>
    </row>
    <row r="44" spans="1:53" x14ac:dyDescent="0.25">
      <c r="A44">
        <v>4524</v>
      </c>
      <c r="B44" t="s">
        <v>2191</v>
      </c>
      <c r="C44" s="26">
        <v>3</v>
      </c>
      <c r="D44" s="21">
        <v>5.5785958988110682</v>
      </c>
      <c r="E44" s="21">
        <v>-2.0668966749897037E-2</v>
      </c>
      <c r="F44" s="21">
        <v>6.827905488242636E-3</v>
      </c>
      <c r="G44" s="21">
        <v>6.827905488242636E-3</v>
      </c>
      <c r="H44" s="21">
        <v>-0.25098512659975053</v>
      </c>
      <c r="I44" s="21">
        <v>0</v>
      </c>
      <c r="J44" s="21">
        <v>-15.059107595985029</v>
      </c>
      <c r="K44" s="21">
        <v>-0.25098512659975053</v>
      </c>
      <c r="L44" s="21">
        <v>-1.0000000000000022</v>
      </c>
      <c r="M44" s="21">
        <v>-1.0000000000000022</v>
      </c>
      <c r="N44" s="21">
        <v>-5.0197025319950086</v>
      </c>
      <c r="O44" s="21">
        <v>-9.4736837916857191</v>
      </c>
      <c r="P44" s="21">
        <v>0.51122167756514048</v>
      </c>
      <c r="Q44" s="21">
        <v>-2.7325337506224665</v>
      </c>
      <c r="R44" s="21">
        <v>-0.97131941766820018</v>
      </c>
      <c r="S44" s="21">
        <v>0.36310567880904626</v>
      </c>
      <c r="T44" s="21">
        <v>0.12863417015080642</v>
      </c>
      <c r="U44" s="21">
        <v>0.14320748211212997</v>
      </c>
      <c r="V44" s="21">
        <v>0</v>
      </c>
      <c r="W44" s="21">
        <v>35.43729830686933</v>
      </c>
      <c r="X44" s="21">
        <v>1.1859142785693297</v>
      </c>
      <c r="Y44" s="21">
        <v>-1.0000000000000022</v>
      </c>
      <c r="Z44" s="21">
        <v>-1.0000000000000022</v>
      </c>
      <c r="AA44" s="21">
        <v>40.020629247474325</v>
      </c>
      <c r="AB44" s="21">
        <v>-0.20348347651275783</v>
      </c>
      <c r="AC44" s="21">
        <v>4.5984728573375114E-2</v>
      </c>
      <c r="AD44" s="21">
        <v>0.26859175510484645</v>
      </c>
      <c r="AE44" s="21">
        <v>5.554650358273185</v>
      </c>
      <c r="AF44" s="21">
        <v>-1.0000000000000022</v>
      </c>
      <c r="AG44" s="21">
        <v>-1.0000000000000022</v>
      </c>
      <c r="AH44" s="21">
        <v>-1.0000000000000022</v>
      </c>
      <c r="AI44" s="21">
        <v>0</v>
      </c>
      <c r="AJ44" s="21">
        <v>0</v>
      </c>
      <c r="AK44" s="21">
        <v>5.3599435077825941E-2</v>
      </c>
      <c r="AL44" s="21">
        <v>-8.3565808509449724E-2</v>
      </c>
      <c r="AM44" s="21">
        <v>0.53032950496977893</v>
      </c>
      <c r="AN44" s="21">
        <v>-5.0197944033295736E-2</v>
      </c>
      <c r="AO44" s="21">
        <v>13.526234799633601</v>
      </c>
      <c r="AP44" s="21">
        <v>-1.6727776433796422</v>
      </c>
      <c r="AQ44" s="21">
        <v>20.378190710884294</v>
      </c>
      <c r="AR44" s="21">
        <v>0.63494733107198287</v>
      </c>
      <c r="AS44" s="21">
        <v>0.93492915196957904</v>
      </c>
      <c r="AT44" s="21">
        <v>-1.0000000000000022</v>
      </c>
      <c r="AU44" s="21">
        <v>-1.0000000000000022</v>
      </c>
      <c r="AV44" s="21">
        <v>-0.96449151217995743</v>
      </c>
      <c r="AW44" s="21">
        <v>28.874167812408956</v>
      </c>
      <c r="AX44" s="21">
        <v>28.874167812408956</v>
      </c>
      <c r="AY44" s="21">
        <v>1.5503460247575207E-2</v>
      </c>
      <c r="AZ44" s="21">
        <v>-48.465470826233549</v>
      </c>
      <c r="BA44" s="26">
        <v>1320.3531851078335</v>
      </c>
    </row>
    <row r="45" spans="1:53" x14ac:dyDescent="0.25">
      <c r="A45">
        <v>4645</v>
      </c>
      <c r="B45" t="s">
        <v>2263</v>
      </c>
      <c r="C45" s="26">
        <v>3</v>
      </c>
      <c r="D45" s="21">
        <v>4.1541978341542212</v>
      </c>
      <c r="E45" s="21">
        <v>0.27922120197950639</v>
      </c>
      <c r="F45" s="21">
        <v>-0.11106078373462459</v>
      </c>
      <c r="G45" s="21">
        <v>-3.6390440250705702E-2</v>
      </c>
      <c r="H45" s="21">
        <v>-2.9438126255657643E-2</v>
      </c>
      <c r="I45" s="21">
        <v>0</v>
      </c>
      <c r="J45" s="21">
        <v>-1.7662875753394576</v>
      </c>
      <c r="K45" s="21">
        <v>-2.9438126255657643E-2</v>
      </c>
      <c r="L45" s="21">
        <v>-0.99999999999999967</v>
      </c>
      <c r="M45" s="21">
        <v>-0.99999999999999967</v>
      </c>
      <c r="N45" s="21">
        <v>-0.5887625251131533</v>
      </c>
      <c r="O45" s="21">
        <v>2.3515198185640585</v>
      </c>
      <c r="P45" s="21">
        <v>-0.61734567453834399</v>
      </c>
      <c r="Q45" s="21">
        <v>0.12982497001586715</v>
      </c>
      <c r="R45" s="21">
        <v>-9.8173362173099965E-2</v>
      </c>
      <c r="S45" s="21">
        <v>0.3333333333333332</v>
      </c>
      <c r="T45" s="21">
        <v>0.30705797433106458</v>
      </c>
      <c r="U45" s="21">
        <v>-4.9455318875759921E-2</v>
      </c>
      <c r="V45" s="21">
        <v>0</v>
      </c>
      <c r="W45" s="21">
        <v>24.814964601771827</v>
      </c>
      <c r="X45" s="21">
        <v>0.44573279941474719</v>
      </c>
      <c r="Y45" s="21">
        <v>-0.99999999999999967</v>
      </c>
      <c r="Z45" s="21">
        <v>-0.99999999999999967</v>
      </c>
      <c r="AA45" s="21">
        <v>55.808641693887076</v>
      </c>
      <c r="AB45" s="21">
        <v>0.13516361567944135</v>
      </c>
      <c r="AC45" s="21">
        <v>1.4668048237365533E-2</v>
      </c>
      <c r="AD45" s="21">
        <v>0.47200534516896031</v>
      </c>
      <c r="AE45" s="21">
        <v>31.091850454288366</v>
      </c>
      <c r="AF45" s="21">
        <v>-0.99999999999999967</v>
      </c>
      <c r="AG45" s="21">
        <v>-0.99999999999999967</v>
      </c>
      <c r="AH45" s="21">
        <v>-0.99999999999999967</v>
      </c>
      <c r="AI45" s="21">
        <v>5.4818339800747091E-3</v>
      </c>
      <c r="AJ45" s="21">
        <v>0</v>
      </c>
      <c r="AK45" s="21">
        <v>0.20262032063163962</v>
      </c>
      <c r="AL45" s="21">
        <v>-5.969357829987601E-3</v>
      </c>
      <c r="AM45" s="21">
        <v>-0.2706350511232285</v>
      </c>
      <c r="AN45" s="21">
        <v>6.2799344471151514E-2</v>
      </c>
      <c r="AO45" s="21">
        <v>-5.7527746749225122</v>
      </c>
      <c r="AP45" s="21">
        <v>1.5401368226288494</v>
      </c>
      <c r="AQ45" s="21">
        <v>23.048677026432383</v>
      </c>
      <c r="AR45" s="21">
        <v>0.5909359887886384</v>
      </c>
      <c r="AS45" s="21">
        <v>0.41629467315908952</v>
      </c>
      <c r="AT45" s="21">
        <v>-0.99999999999999967</v>
      </c>
      <c r="AU45" s="21">
        <v>-0.99999999999999967</v>
      </c>
      <c r="AV45" s="21">
        <v>-0.13456380242380545</v>
      </c>
      <c r="AW45" s="21">
        <v>59.700298335080035</v>
      </c>
      <c r="AX45" s="21">
        <v>59.809935014681535</v>
      </c>
      <c r="AY45" s="21">
        <v>0.23358635974296516</v>
      </c>
      <c r="AZ45" s="21">
        <v>-10.48940470277206</v>
      </c>
      <c r="BA45" s="26">
        <v>1416.305943061984</v>
      </c>
    </row>
    <row r="46" spans="1:53" x14ac:dyDescent="0.25">
      <c r="A46">
        <v>4655</v>
      </c>
      <c r="B46" t="s">
        <v>2268</v>
      </c>
      <c r="C46" s="26">
        <v>3</v>
      </c>
      <c r="D46" s="21">
        <v>4.3254679838018655</v>
      </c>
      <c r="E46" s="21">
        <v>8.5707810651613203E-2</v>
      </c>
      <c r="F46" s="21">
        <v>-1.2141978129970235</v>
      </c>
      <c r="G46" s="21">
        <v>-1.1905656061610879</v>
      </c>
      <c r="H46" s="21">
        <v>0.22957020440438908</v>
      </c>
      <c r="I46" s="21">
        <v>0</v>
      </c>
      <c r="J46" s="21">
        <v>13.774212264263344</v>
      </c>
      <c r="K46" s="21">
        <v>0.22957020440438908</v>
      </c>
      <c r="L46" s="21">
        <v>-0.99999999999999989</v>
      </c>
      <c r="M46" s="21">
        <v>-0.99999999999999989</v>
      </c>
      <c r="N46" s="21">
        <v>4.5914040880877813</v>
      </c>
      <c r="O46" s="21">
        <v>16.909114641904122</v>
      </c>
      <c r="P46" s="21">
        <v>8.7148176365100039</v>
      </c>
      <c r="Q46" s="21">
        <v>-1.6641810458661748</v>
      </c>
      <c r="R46" s="21">
        <v>0.30357946470542535</v>
      </c>
      <c r="S46" s="21">
        <v>0.33333333333333309</v>
      </c>
      <c r="T46" s="21">
        <v>0.28576164316746788</v>
      </c>
      <c r="U46" s="21">
        <v>0.39104924782992817</v>
      </c>
      <c r="V46" s="21">
        <v>0</v>
      </c>
      <c r="W46" s="21">
        <v>31.222960797053606</v>
      </c>
      <c r="X46" s="21">
        <v>1.9061500732502596</v>
      </c>
      <c r="Y46" s="21">
        <v>-0.99999999999999989</v>
      </c>
      <c r="Z46" s="21">
        <v>-0.99999999999999989</v>
      </c>
      <c r="AA46" s="21">
        <v>88.398474885664683</v>
      </c>
      <c r="AB46" s="21">
        <v>0.48520461026172573</v>
      </c>
      <c r="AC46" s="21">
        <v>0.43891796897655455</v>
      </c>
      <c r="AD46" s="21">
        <v>0.21331611323983199</v>
      </c>
      <c r="AE46" s="21">
        <v>56.871934623905609</v>
      </c>
      <c r="AF46" s="21">
        <v>-0.99999999999999989</v>
      </c>
      <c r="AG46" s="21">
        <v>-0.99999999999999989</v>
      </c>
      <c r="AH46" s="21">
        <v>-0.99999999999999989</v>
      </c>
      <c r="AI46" s="21">
        <v>-8.3820022320333504E-2</v>
      </c>
      <c r="AJ46" s="21">
        <v>0</v>
      </c>
      <c r="AK46" s="21">
        <v>0.25522888743775834</v>
      </c>
      <c r="AL46" s="21">
        <v>0.51016080348685422</v>
      </c>
      <c r="AM46" s="21">
        <v>6.3776163276936887E-2</v>
      </c>
      <c r="AN46" s="21">
        <v>-2.4196173269059155E-2</v>
      </c>
      <c r="AO46" s="21">
        <v>2.870548519112214</v>
      </c>
      <c r="AP46" s="21">
        <v>1.9458996857077924</v>
      </c>
      <c r="AQ46" s="21">
        <v>44.997173061316957</v>
      </c>
      <c r="AR46" s="21">
        <v>1.0101442243307297</v>
      </c>
      <c r="AS46" s="21">
        <v>2.13572027765465</v>
      </c>
      <c r="AT46" s="21">
        <v>-0.99999999999999989</v>
      </c>
      <c r="AU46" s="21">
        <v>-0.99999999999999989</v>
      </c>
      <c r="AV46" s="21">
        <v>-0.88698614145566201</v>
      </c>
      <c r="AW46" s="21">
        <v>107.25348921327659</v>
      </c>
      <c r="AX46" s="21">
        <v>105.57708876686993</v>
      </c>
      <c r="AY46" s="21">
        <v>0.30121294675188837</v>
      </c>
      <c r="AZ46" s="21">
        <v>40.12657295988781</v>
      </c>
      <c r="BA46" s="26">
        <v>1516.3118080917363</v>
      </c>
    </row>
    <row r="47" spans="1:53" x14ac:dyDescent="0.25">
      <c r="A47">
        <v>4787</v>
      </c>
      <c r="B47" t="s">
        <v>2335</v>
      </c>
      <c r="C47" s="26">
        <v>3</v>
      </c>
      <c r="D47" s="21">
        <v>5.0228279512691376</v>
      </c>
      <c r="E47" s="21">
        <v>-0.20659477074556423</v>
      </c>
      <c r="F47" s="21">
        <v>-0.24432480293026293</v>
      </c>
      <c r="G47" s="21">
        <v>-0.30196748289203468</v>
      </c>
      <c r="H47" s="21">
        <v>-4.2278625161902519E-2</v>
      </c>
      <c r="I47" s="21">
        <v>0</v>
      </c>
      <c r="J47" s="21">
        <v>-2.5367175097141512</v>
      </c>
      <c r="K47" s="21">
        <v>-4.2278625161902519E-2</v>
      </c>
      <c r="L47" s="21">
        <v>-0.99999999999999944</v>
      </c>
      <c r="M47" s="21">
        <v>-0.99999999999999944</v>
      </c>
      <c r="N47" s="21">
        <v>-0.84557250323805078</v>
      </c>
      <c r="O47" s="21">
        <v>2.1841429586629539</v>
      </c>
      <c r="P47" s="21">
        <v>-1.3524464589560345</v>
      </c>
      <c r="Q47" s="21">
        <v>1.8701789273394838</v>
      </c>
      <c r="R47" s="21">
        <v>0.42763434886013785</v>
      </c>
      <c r="S47" s="21">
        <v>0.33333333333333315</v>
      </c>
      <c r="T47" s="21">
        <v>0.36823653591940925</v>
      </c>
      <c r="U47" s="21">
        <v>-5.9908119404856672E-2</v>
      </c>
      <c r="V47" s="21">
        <v>0</v>
      </c>
      <c r="W47" s="21">
        <v>27.357615000391537</v>
      </c>
      <c r="X47" s="21">
        <v>0.53911921938129359</v>
      </c>
      <c r="Y47" s="21">
        <v>-0.99999999999999944</v>
      </c>
      <c r="Z47" s="21">
        <v>-0.99999999999999944</v>
      </c>
      <c r="AA47" s="21">
        <v>16.618063257509569</v>
      </c>
      <c r="AB47" s="21">
        <v>6.7052223697200541E-2</v>
      </c>
      <c r="AC47" s="21">
        <v>-0.24662142342345492</v>
      </c>
      <c r="AD47" s="21">
        <v>-4.3774522108587469E-2</v>
      </c>
      <c r="AE47" s="21">
        <v>-11.16718609174209</v>
      </c>
      <c r="AF47" s="21">
        <v>-0.99999999999999944</v>
      </c>
      <c r="AG47" s="21">
        <v>-0.99999999999999944</v>
      </c>
      <c r="AH47" s="21">
        <v>-0.99999999999999944</v>
      </c>
      <c r="AI47" s="21">
        <v>-3.224196165824241E-3</v>
      </c>
      <c r="AJ47" s="21">
        <v>0</v>
      </c>
      <c r="AK47" s="21">
        <v>-0.18105383605095435</v>
      </c>
      <c r="AL47" s="21">
        <v>-0.17662767365207216</v>
      </c>
      <c r="AM47" s="21">
        <v>0.33896269400230328</v>
      </c>
      <c r="AN47" s="21">
        <v>0.68325135243152713</v>
      </c>
      <c r="AO47" s="21">
        <v>7.5687981698028111</v>
      </c>
      <c r="AP47" s="21">
        <v>16.198145442527817</v>
      </c>
      <c r="AQ47" s="21">
        <v>24.820897490677364</v>
      </c>
      <c r="AR47" s="21">
        <v>0.64166174984788549</v>
      </c>
      <c r="AS47" s="21">
        <v>0.49684059421939136</v>
      </c>
      <c r="AT47" s="21">
        <v>-0.99999999999999944</v>
      </c>
      <c r="AU47" s="21">
        <v>-0.99999999999999944</v>
      </c>
      <c r="AV47" s="21">
        <v>0.1256668659681032</v>
      </c>
      <c r="AW47" s="21">
        <v>35.000351658700318</v>
      </c>
      <c r="AX47" s="21">
        <v>34.93586773538383</v>
      </c>
      <c r="AY47" s="21">
        <v>9.2485120072292065E-2</v>
      </c>
      <c r="AZ47" s="21">
        <v>-16.149317632642955</v>
      </c>
      <c r="BA47" s="26">
        <v>1416.3803012855296</v>
      </c>
    </row>
    <row r="48" spans="1:53" x14ac:dyDescent="0.25">
      <c r="A48">
        <v>4979</v>
      </c>
      <c r="B48" t="s">
        <v>2409</v>
      </c>
      <c r="C48" s="26">
        <v>2</v>
      </c>
      <c r="D48" s="21">
        <v>3.0042017211712384</v>
      </c>
      <c r="E48" s="21">
        <v>-0.16164815209128791</v>
      </c>
      <c r="F48" s="21">
        <v>-0.32558427870800266</v>
      </c>
      <c r="G48" s="21">
        <v>-0.3193959179161649</v>
      </c>
      <c r="H48" s="21">
        <v>-1.3848957439615964E-2</v>
      </c>
      <c r="I48" s="21">
        <v>0</v>
      </c>
      <c r="J48" s="21">
        <v>-0.83093744637695721</v>
      </c>
      <c r="K48" s="21">
        <v>-1.3848957439615964E-2</v>
      </c>
      <c r="L48" s="21">
        <v>-1</v>
      </c>
      <c r="M48" s="21">
        <v>-1</v>
      </c>
      <c r="N48" s="21">
        <v>-0.27697914879231922</v>
      </c>
      <c r="O48" s="21">
        <v>2.9817420480428201</v>
      </c>
      <c r="P48" s="21">
        <v>-0.65088320316127368</v>
      </c>
      <c r="Q48" s="21">
        <v>-1.2330240066871554</v>
      </c>
      <c r="R48" s="21">
        <v>-0.40349231747319475</v>
      </c>
      <c r="S48" s="21">
        <v>0.31226592651160417</v>
      </c>
      <c r="T48" s="21">
        <v>0.20746829957499802</v>
      </c>
      <c r="U48" s="21">
        <v>-1.7368396778246226E-2</v>
      </c>
      <c r="V48" s="21">
        <v>-1.1927575357145382E-2</v>
      </c>
      <c r="W48" s="21">
        <v>18.322627882011719</v>
      </c>
      <c r="X48" s="21">
        <v>0.36283523679151264</v>
      </c>
      <c r="Y48" s="21">
        <v>-1</v>
      </c>
      <c r="Z48" s="21">
        <v>-1</v>
      </c>
      <c r="AA48" s="21">
        <v>30.071260333165029</v>
      </c>
      <c r="AB48" s="21">
        <v>1.0880482848772396E-2</v>
      </c>
      <c r="AC48" s="21">
        <v>1.1053677147998806E-2</v>
      </c>
      <c r="AD48" s="21">
        <v>7.377608784779513E-3</v>
      </c>
      <c r="AE48" s="21">
        <v>7.8059776242547052</v>
      </c>
      <c r="AF48" s="21">
        <v>-1</v>
      </c>
      <c r="AG48" s="21">
        <v>-1</v>
      </c>
      <c r="AH48" s="21">
        <v>-1</v>
      </c>
      <c r="AI48" s="21">
        <v>-6.8074327922341901E-3</v>
      </c>
      <c r="AJ48" s="21">
        <v>-1.1927575357145382E-2</v>
      </c>
      <c r="AK48" s="21">
        <v>0.21879982277271409</v>
      </c>
      <c r="AL48" s="21">
        <v>-4.6971865783466779E-2</v>
      </c>
      <c r="AM48" s="21">
        <v>0.24649567877297079</v>
      </c>
      <c r="AN48" s="21">
        <v>-6.3054818557917044E-2</v>
      </c>
      <c r="AO48" s="21">
        <v>6.6637646854242778</v>
      </c>
      <c r="AP48" s="21">
        <v>-1.2186033951016966</v>
      </c>
      <c r="AQ48" s="21">
        <v>23.128328368799316</v>
      </c>
      <c r="AR48" s="21">
        <v>0.55456357452528049</v>
      </c>
      <c r="AS48" s="21">
        <v>0.43483813801315918</v>
      </c>
      <c r="AT48" s="21">
        <v>-1</v>
      </c>
      <c r="AU48" s="21">
        <v>-1</v>
      </c>
      <c r="AV48" s="21">
        <v>-0.48373420776966258</v>
      </c>
      <c r="AW48" s="21">
        <v>40.09860596137937</v>
      </c>
      <c r="AX48" s="21">
        <v>40.019668461590236</v>
      </c>
      <c r="AY48" s="21">
        <v>5.323932398380779E-2</v>
      </c>
      <c r="AZ48" s="21">
        <v>-19.871622061261814</v>
      </c>
      <c r="BA48" s="26">
        <v>1382.8315882321529</v>
      </c>
    </row>
    <row r="49" spans="1:53" x14ac:dyDescent="0.25">
      <c r="A49">
        <v>5125</v>
      </c>
      <c r="B49" t="s">
        <v>2488</v>
      </c>
      <c r="C49" s="26">
        <v>2</v>
      </c>
      <c r="D49" s="21">
        <v>2.480378358299558</v>
      </c>
      <c r="E49" s="21">
        <v>-0.27800402984435924</v>
      </c>
      <c r="F49" s="21">
        <v>-0.61532312453224058</v>
      </c>
      <c r="G49" s="21">
        <v>-0.61045049501108828</v>
      </c>
      <c r="H49" s="21">
        <v>-7.4062201490847787E-2</v>
      </c>
      <c r="I49" s="21">
        <v>0</v>
      </c>
      <c r="J49" s="21">
        <v>-4.4437320894508678</v>
      </c>
      <c r="K49" s="21">
        <v>-7.4062201490847787E-2</v>
      </c>
      <c r="L49" s="21">
        <v>-1</v>
      </c>
      <c r="M49" s="21">
        <v>-1</v>
      </c>
      <c r="N49" s="21">
        <v>-1.4812440298169558</v>
      </c>
      <c r="O49" s="21">
        <v>-0.77100698948915536</v>
      </c>
      <c r="P49" s="21">
        <v>-1.2401635292179778</v>
      </c>
      <c r="Q49" s="21">
        <v>-2.6103251164108867</v>
      </c>
      <c r="R49" s="21">
        <v>-0.85586466747746082</v>
      </c>
      <c r="S49" s="21">
        <v>0.30101035055746522</v>
      </c>
      <c r="T49" s="21">
        <v>0.15994703191501389</v>
      </c>
      <c r="U49" s="21">
        <v>-7.6213084718217139E-2</v>
      </c>
      <c r="V49" s="21">
        <v>-1.9708522603804388E-2</v>
      </c>
      <c r="W49" s="21">
        <v>14.60869388465105</v>
      </c>
      <c r="X49" s="21">
        <v>9.0231416956848887E-2</v>
      </c>
      <c r="Y49" s="21">
        <v>-1</v>
      </c>
      <c r="Z49" s="21">
        <v>-1</v>
      </c>
      <c r="AA49" s="21">
        <v>22.424868415648682</v>
      </c>
      <c r="AB49" s="21">
        <v>-5.5124805376135302E-2</v>
      </c>
      <c r="AC49" s="21">
        <v>-5.4976659926103649E-2</v>
      </c>
      <c r="AD49" s="21">
        <v>-5.8085688598222676E-2</v>
      </c>
      <c r="AE49" s="21">
        <v>1.7251424640032518</v>
      </c>
      <c r="AF49" s="21">
        <v>-1</v>
      </c>
      <c r="AG49" s="21">
        <v>-1</v>
      </c>
      <c r="AH49" s="21">
        <v>-1</v>
      </c>
      <c r="AI49" s="21">
        <v>-1.1074057669104154E-2</v>
      </c>
      <c r="AJ49" s="21">
        <v>-1.9708522603804388E-2</v>
      </c>
      <c r="AK49" s="21">
        <v>0.29831917486917786</v>
      </c>
      <c r="AL49" s="21">
        <v>-0.12649121787993051</v>
      </c>
      <c r="AM49" s="21">
        <v>0.33911372670205631</v>
      </c>
      <c r="AN49" s="21">
        <v>-0.15567286648700251</v>
      </c>
      <c r="AO49" s="21">
        <v>9.0221829434200842</v>
      </c>
      <c r="AP49" s="21">
        <v>-3.5770216530975025</v>
      </c>
      <c r="AQ49" s="21">
        <v>19.174583501637095</v>
      </c>
      <c r="AR49" s="21">
        <v>0.46753391092339058</v>
      </c>
      <c r="AS49" s="21">
        <v>0.15339512539742095</v>
      </c>
      <c r="AT49" s="21">
        <v>-1</v>
      </c>
      <c r="AU49" s="21">
        <v>-1</v>
      </c>
      <c r="AV49" s="21">
        <v>-1.0840505316974536</v>
      </c>
      <c r="AW49" s="21">
        <v>31.286698711303558</v>
      </c>
      <c r="AX49" s="21">
        <v>31.0923196084747</v>
      </c>
      <c r="AY49" s="21">
        <v>-1.4635992978388912E-2</v>
      </c>
      <c r="AZ49" s="21">
        <v>-31.762869921421334</v>
      </c>
      <c r="BA49" s="26">
        <v>1381.3000253844771</v>
      </c>
    </row>
    <row r="50" spans="1:53" x14ac:dyDescent="0.25">
      <c r="A50">
        <v>5350</v>
      </c>
      <c r="B50" t="s">
        <v>2610</v>
      </c>
      <c r="C50" s="26">
        <v>2</v>
      </c>
      <c r="D50" s="21">
        <v>2.4157533813748833</v>
      </c>
      <c r="E50" s="21">
        <v>-0.29235905187625089</v>
      </c>
      <c r="F50" s="21">
        <v>-0.65106869747294238</v>
      </c>
      <c r="G50" s="21">
        <v>-0.64635839195074463</v>
      </c>
      <c r="H50" s="21">
        <v>-8.1490811559016732E-2</v>
      </c>
      <c r="I50" s="21">
        <v>0</v>
      </c>
      <c r="J50" s="21">
        <v>-4.8894486935410031</v>
      </c>
      <c r="K50" s="21">
        <v>-8.1490811559016732E-2</v>
      </c>
      <c r="L50" s="21">
        <v>-1</v>
      </c>
      <c r="M50" s="21">
        <v>-1</v>
      </c>
      <c r="N50" s="21">
        <v>-1.6298162311803344</v>
      </c>
      <c r="O50" s="21">
        <v>-1.2339900046510994</v>
      </c>
      <c r="P50" s="21">
        <v>-1.3128640427361353</v>
      </c>
      <c r="Q50" s="21">
        <v>-2.7802450908585126</v>
      </c>
      <c r="R50" s="21">
        <v>-0.91167461173065023</v>
      </c>
      <c r="S50" s="21">
        <v>0.29962173105732975</v>
      </c>
      <c r="T50" s="21">
        <v>0.1540842525057074</v>
      </c>
      <c r="U50" s="21">
        <v>-8.3472853697234395E-2</v>
      </c>
      <c r="V50" s="21">
        <v>-2.0668471265717411E-2</v>
      </c>
      <c r="W50" s="21">
        <v>14.150499546843337</v>
      </c>
      <c r="X50" s="21">
        <v>5.6599821241426485E-2</v>
      </c>
      <c r="Y50" s="21">
        <v>-1</v>
      </c>
      <c r="Z50" s="21">
        <v>-1</v>
      </c>
      <c r="AA50" s="21">
        <v>21.481520072960183</v>
      </c>
      <c r="AB50" s="21">
        <v>-6.3267989760001933E-2</v>
      </c>
      <c r="AC50" s="21">
        <v>-6.3122934628989935E-2</v>
      </c>
      <c r="AD50" s="21">
        <v>-6.6162006652455765E-2</v>
      </c>
      <c r="AE50" s="21">
        <v>0.97493951436836213</v>
      </c>
      <c r="AF50" s="21">
        <v>-1</v>
      </c>
      <c r="AG50" s="21">
        <v>-1</v>
      </c>
      <c r="AH50" s="21">
        <v>-1</v>
      </c>
      <c r="AI50" s="21">
        <v>-1.1600438418336812E-2</v>
      </c>
      <c r="AJ50" s="21">
        <v>-2.0668471265717411E-2</v>
      </c>
      <c r="AK50" s="21">
        <v>0.30812961223899393</v>
      </c>
      <c r="AL50" s="21">
        <v>-0.13630165524974663</v>
      </c>
      <c r="AM50" s="21">
        <v>0.35054017239820179</v>
      </c>
      <c r="AN50" s="21">
        <v>-0.167099312183148</v>
      </c>
      <c r="AO50" s="21">
        <v>9.3131450048794289</v>
      </c>
      <c r="AP50" s="21">
        <v>-3.8679837145568481</v>
      </c>
      <c r="AQ50" s="21">
        <v>18.686803289991587</v>
      </c>
      <c r="AR50" s="21">
        <v>0.45679691368218106</v>
      </c>
      <c r="AS50" s="21">
        <v>0.11867302347322983</v>
      </c>
      <c r="AT50" s="21">
        <v>-1</v>
      </c>
      <c r="AU50" s="21">
        <v>-1</v>
      </c>
      <c r="AV50" s="21">
        <v>-1.1581125749951342</v>
      </c>
      <c r="AW50" s="21">
        <v>30.199558764783024</v>
      </c>
      <c r="AX50" s="21">
        <v>29.990937435544691</v>
      </c>
      <c r="AY50" s="21">
        <v>-2.3009885980010331E-2</v>
      </c>
      <c r="AZ50" s="21">
        <v>-33.229913342996724</v>
      </c>
      <c r="BA50" s="26">
        <v>1373.8949191661234</v>
      </c>
    </row>
    <row r="51" spans="1:53" x14ac:dyDescent="0.25">
      <c r="A51">
        <v>5811</v>
      </c>
      <c r="B51" t="s">
        <v>2871</v>
      </c>
      <c r="C51" s="26">
        <v>3</v>
      </c>
      <c r="D51" s="21">
        <v>4.039268723836777</v>
      </c>
      <c r="E51" s="21">
        <v>0</v>
      </c>
      <c r="F51" s="21">
        <v>0.28245406896544956</v>
      </c>
      <c r="G51" s="21">
        <v>0.28245406896544956</v>
      </c>
      <c r="H51" s="21">
        <v>-4.8466680998607257E-3</v>
      </c>
      <c r="I51" s="21">
        <v>0</v>
      </c>
      <c r="J51" s="21">
        <v>-0.29080008599164447</v>
      </c>
      <c r="K51" s="21">
        <v>-4.8466680998607257E-3</v>
      </c>
      <c r="L51" s="21">
        <v>-1.0000000000000002</v>
      </c>
      <c r="M51" s="21">
        <v>-1.0000000000000002</v>
      </c>
      <c r="N51" s="21">
        <v>-9.6933361997215417E-2</v>
      </c>
      <c r="O51" s="21">
        <v>4.0309227068105828</v>
      </c>
      <c r="P51" s="21">
        <v>-1.6178368958632838E-2</v>
      </c>
      <c r="Q51" s="21">
        <v>0.17502869613586136</v>
      </c>
      <c r="R51" s="21">
        <v>3.0767255878999568E-2</v>
      </c>
      <c r="S51" s="21">
        <v>0.33333333333333348</v>
      </c>
      <c r="T51" s="21">
        <v>0.36407837378122987</v>
      </c>
      <c r="U51" s="21">
        <v>6.8770889527608153E-2</v>
      </c>
      <c r="V51" s="21">
        <v>-1.9353212626965238E-2</v>
      </c>
      <c r="W51" s="21">
        <v>30.067042084602686</v>
      </c>
      <c r="X51" s="21">
        <v>0.88885115591621733</v>
      </c>
      <c r="Y51" s="21">
        <v>-1.0000000000000002</v>
      </c>
      <c r="Z51" s="21">
        <v>-1.0000000000000002</v>
      </c>
      <c r="AA51" s="21">
        <v>41.784749871938203</v>
      </c>
      <c r="AB51" s="21">
        <v>7.251478316446025E-2</v>
      </c>
      <c r="AC51" s="21">
        <v>0.27743008499467636</v>
      </c>
      <c r="AD51" s="21">
        <v>-0.11620605753000565</v>
      </c>
      <c r="AE51" s="21">
        <v>11.686940531456552</v>
      </c>
      <c r="AF51" s="21">
        <v>-1.0000000000000002</v>
      </c>
      <c r="AG51" s="21">
        <v>-1.0000000000000002</v>
      </c>
      <c r="AH51" s="21">
        <v>-1.0000000000000002</v>
      </c>
      <c r="AI51" s="21">
        <v>0</v>
      </c>
      <c r="AJ51" s="21">
        <v>-1.9353212626965238E-2</v>
      </c>
      <c r="AK51" s="21">
        <v>0.2622303447684815</v>
      </c>
      <c r="AL51" s="21">
        <v>0.26404142889837406</v>
      </c>
      <c r="AM51" s="21">
        <v>9.674341213117478E-2</v>
      </c>
      <c r="AN51" s="21">
        <v>0.35559101326841991</v>
      </c>
      <c r="AO51" s="21">
        <v>3.7297370271217765</v>
      </c>
      <c r="AP51" s="21">
        <v>10.20998247620237</v>
      </c>
      <c r="AQ51" s="21">
        <v>29.776241998611027</v>
      </c>
      <c r="AR51" s="21">
        <v>0.74682938401520604</v>
      </c>
      <c r="AS51" s="21">
        <v>0.88400448781635632</v>
      </c>
      <c r="AT51" s="21">
        <v>-1.0000000000000002</v>
      </c>
      <c r="AU51" s="21">
        <v>-1.0000000000000002</v>
      </c>
      <c r="AV51" s="21">
        <v>0.3132213248444492</v>
      </c>
      <c r="AW51" s="21">
        <v>56.025655054951145</v>
      </c>
      <c r="AX51" s="21">
        <v>54.090333792254619</v>
      </c>
      <c r="AY51" s="21">
        <v>-3.9420314135602499E-2</v>
      </c>
      <c r="AZ51" s="21">
        <v>-47.413511173141302</v>
      </c>
      <c r="BA51" s="26">
        <v>1413.9200662788865</v>
      </c>
    </row>
    <row r="52" spans="1:53" x14ac:dyDescent="0.25">
      <c r="A52">
        <v>5822</v>
      </c>
      <c r="B52" t="s">
        <v>2880</v>
      </c>
      <c r="C52" s="26">
        <v>3</v>
      </c>
      <c r="D52" s="21">
        <v>4.3226515401076977</v>
      </c>
      <c r="E52" s="21">
        <v>0.1246473898807354</v>
      </c>
      <c r="F52" s="21">
        <v>1.470451321324606</v>
      </c>
      <c r="G52" s="21">
        <v>1.5041209861564273</v>
      </c>
      <c r="H52" s="21">
        <v>0.15219886947128192</v>
      </c>
      <c r="I52" s="21">
        <v>0</v>
      </c>
      <c r="J52" s="21">
        <v>9.1319321682769132</v>
      </c>
      <c r="K52" s="21">
        <v>0.15219886947128192</v>
      </c>
      <c r="L52" s="21">
        <v>-1</v>
      </c>
      <c r="M52" s="21">
        <v>-1</v>
      </c>
      <c r="N52" s="21">
        <v>3.0439773894256374</v>
      </c>
      <c r="O52" s="21">
        <v>14.958704694541042</v>
      </c>
      <c r="P52" s="21">
        <v>0.48699763597246393</v>
      </c>
      <c r="Q52" s="21">
        <v>-1.43527798416153</v>
      </c>
      <c r="R52" s="21">
        <v>-0.46031284584352017</v>
      </c>
      <c r="S52" s="21">
        <v>0.33333333333333337</v>
      </c>
      <c r="T52" s="21">
        <v>0.37584426376373092</v>
      </c>
      <c r="U52" s="21">
        <v>0.24661452529807038</v>
      </c>
      <c r="V52" s="21">
        <v>0</v>
      </c>
      <c r="W52" s="21">
        <v>32.143730116954103</v>
      </c>
      <c r="X52" s="21">
        <v>1.5859477592484612</v>
      </c>
      <c r="Y52" s="21">
        <v>-1</v>
      </c>
      <c r="Z52" s="21">
        <v>-1</v>
      </c>
      <c r="AA52" s="21">
        <v>54.076922873002012</v>
      </c>
      <c r="AB52" s="21">
        <v>0.2754506113395383</v>
      </c>
      <c r="AC52" s="21">
        <v>0.15785130449332563</v>
      </c>
      <c r="AD52" s="21">
        <v>1.4568196204964445E-2</v>
      </c>
      <c r="AE52" s="21">
        <v>22.393505601891416</v>
      </c>
      <c r="AF52" s="21">
        <v>-1</v>
      </c>
      <c r="AG52" s="21">
        <v>-1</v>
      </c>
      <c r="AH52" s="21">
        <v>-1</v>
      </c>
      <c r="AI52" s="21">
        <v>-2.1654194739348556E-2</v>
      </c>
      <c r="AJ52" s="21">
        <v>0</v>
      </c>
      <c r="AK52" s="21">
        <v>-0.19649406126177152</v>
      </c>
      <c r="AL52" s="21">
        <v>0.30868138993143746</v>
      </c>
      <c r="AM52" s="21">
        <v>6.1259619199725092E-2</v>
      </c>
      <c r="AN52" s="21">
        <v>0.2855694451762546</v>
      </c>
      <c r="AO52" s="21">
        <v>0.54902017368426792</v>
      </c>
      <c r="AP52" s="21">
        <v>8.6826430790635492</v>
      </c>
      <c r="AQ52" s="21">
        <v>41.275662285231014</v>
      </c>
      <c r="AR52" s="21">
        <v>0.955792122395135</v>
      </c>
      <c r="AS52" s="21">
        <v>1.7381466287197433</v>
      </c>
      <c r="AT52" s="21">
        <v>-1</v>
      </c>
      <c r="AU52" s="21">
        <v>-1</v>
      </c>
      <c r="AV52" s="21">
        <v>1.0438081403129076</v>
      </c>
      <c r="AW52" s="21">
        <v>77.718270646606641</v>
      </c>
      <c r="AX52" s="21">
        <v>77.285186751819651</v>
      </c>
      <c r="AY52" s="21">
        <v>0.14176371350287478</v>
      </c>
      <c r="AZ52" s="21">
        <v>-15.393675150317661</v>
      </c>
      <c r="BA52" s="26">
        <v>1474.9068283477286</v>
      </c>
    </row>
    <row r="53" spans="1:53" x14ac:dyDescent="0.25">
      <c r="A53">
        <v>5847</v>
      </c>
      <c r="B53" t="s">
        <v>2899</v>
      </c>
      <c r="C53" s="26">
        <v>3</v>
      </c>
      <c r="D53" s="21">
        <v>4.4146993111140187</v>
      </c>
      <c r="E53" s="21">
        <v>-0.32434665705013477</v>
      </c>
      <c r="F53" s="21">
        <v>0.98270084131558055</v>
      </c>
      <c r="G53" s="21">
        <v>0.88899032034765779</v>
      </c>
      <c r="H53" s="21">
        <v>0.16936612643667612</v>
      </c>
      <c r="I53" s="21">
        <v>0</v>
      </c>
      <c r="J53" s="21">
        <v>10.16196758620057</v>
      </c>
      <c r="K53" s="21">
        <v>0.16936612643667612</v>
      </c>
      <c r="L53" s="21">
        <v>-0.99999999999999956</v>
      </c>
      <c r="M53" s="21">
        <v>-0.99999999999999956</v>
      </c>
      <c r="N53" s="21">
        <v>3.387322528733522</v>
      </c>
      <c r="O53" s="21">
        <v>15.46565721766223</v>
      </c>
      <c r="P53" s="21">
        <v>-0.26216133376404094</v>
      </c>
      <c r="Q53" s="21">
        <v>1.5312417032264207</v>
      </c>
      <c r="R53" s="21">
        <v>0.5088227271319965</v>
      </c>
      <c r="S53" s="21">
        <v>0.33333333333333331</v>
      </c>
      <c r="T53" s="21">
        <v>0.25859020861993193</v>
      </c>
      <c r="U53" s="21">
        <v>7.7521756239096018E-2</v>
      </c>
      <c r="V53" s="21">
        <v>0</v>
      </c>
      <c r="W53" s="21">
        <v>20.003166870227403</v>
      </c>
      <c r="X53" s="21">
        <v>0.65790131575957078</v>
      </c>
      <c r="Y53" s="21">
        <v>-0.99999999999999956</v>
      </c>
      <c r="Z53" s="21">
        <v>-0.99999999999999956</v>
      </c>
      <c r="AA53" s="21">
        <v>70.484779004488473</v>
      </c>
      <c r="AB53" s="21">
        <v>0.28946978153464731</v>
      </c>
      <c r="AC53" s="21">
        <v>0.14836164705422814</v>
      </c>
      <c r="AD53" s="21">
        <v>0.56162435955370493</v>
      </c>
      <c r="AE53" s="21">
        <v>49.972789407129014</v>
      </c>
      <c r="AF53" s="21">
        <v>-0.99999999999999956</v>
      </c>
      <c r="AG53" s="21">
        <v>-0.99999999999999956</v>
      </c>
      <c r="AH53" s="21">
        <v>-0.99999999999999956</v>
      </c>
      <c r="AI53" s="21">
        <v>3.1216213389319555E-2</v>
      </c>
      <c r="AJ53" s="21">
        <v>0</v>
      </c>
      <c r="AK53" s="21">
        <v>0.31565513440112253</v>
      </c>
      <c r="AL53" s="21">
        <v>-9.6705757382036142E-2</v>
      </c>
      <c r="AM53" s="21">
        <v>-0.19019091634905735</v>
      </c>
      <c r="AN53" s="21">
        <v>0.33413058511838112</v>
      </c>
      <c r="AO53" s="21">
        <v>-3.1764972367208211</v>
      </c>
      <c r="AP53" s="21">
        <v>7.8697358410493488</v>
      </c>
      <c r="AQ53" s="21">
        <v>30.165134456427971</v>
      </c>
      <c r="AR53" s="21">
        <v>0.66944529819236154</v>
      </c>
      <c r="AS53" s="21">
        <v>0.82726744219624793</v>
      </c>
      <c r="AT53" s="21">
        <v>-0.99999999999999956</v>
      </c>
      <c r="AU53" s="21">
        <v>-0.99999999999999956</v>
      </c>
      <c r="AV53" s="21">
        <v>1.3978130474796544</v>
      </c>
      <c r="AW53" s="21">
        <v>93.820172063200005</v>
      </c>
      <c r="AX53" s="21">
        <v>94.444496330986439</v>
      </c>
      <c r="AY53" s="21">
        <v>0.54254938412378106</v>
      </c>
      <c r="AZ53" s="21">
        <v>40.642294821436032</v>
      </c>
      <c r="BA53" s="26">
        <v>1538.7678492777327</v>
      </c>
    </row>
    <row r="54" spans="1:53" x14ac:dyDescent="0.25">
      <c r="A54">
        <v>5934</v>
      </c>
      <c r="B54" t="s">
        <v>2961</v>
      </c>
      <c r="C54" s="26">
        <v>2</v>
      </c>
      <c r="D54" s="21">
        <v>3.4354122587865716</v>
      </c>
      <c r="E54" s="21">
        <v>-6.5864183377970231E-2</v>
      </c>
      <c r="F54" s="21">
        <v>-8.7071733580225158E-2</v>
      </c>
      <c r="G54" s="21">
        <v>-7.9800264953182765E-2</v>
      </c>
      <c r="H54" s="21">
        <v>3.5718486815930595E-2</v>
      </c>
      <c r="I54" s="21">
        <v>0</v>
      </c>
      <c r="J54" s="21">
        <v>2.1431092089558352</v>
      </c>
      <c r="K54" s="21">
        <v>3.5718486815930595E-2</v>
      </c>
      <c r="L54" s="21">
        <v>-1</v>
      </c>
      <c r="M54" s="21">
        <v>-1</v>
      </c>
      <c r="N54" s="21">
        <v>0.71436973631861167</v>
      </c>
      <c r="O54" s="21">
        <v>6.0709989325357698</v>
      </c>
      <c r="P54" s="21">
        <v>-0.1657886002554132</v>
      </c>
      <c r="Q54" s="21">
        <v>-9.9231980447094248E-2</v>
      </c>
      <c r="R54" s="21">
        <v>-3.1100137066692846E-2</v>
      </c>
      <c r="S54" s="21">
        <v>0.32153149827179967</v>
      </c>
      <c r="T54" s="21">
        <v>0.24658772957423558</v>
      </c>
      <c r="U54" s="21">
        <v>3.1072454319526009E-2</v>
      </c>
      <c r="V54" s="21">
        <v>-5.5223122795413065E-3</v>
      </c>
      <c r="W54" s="21">
        <v>21.379932288768526</v>
      </c>
      <c r="X54" s="21">
        <v>0.58724225648317663</v>
      </c>
      <c r="Y54" s="21">
        <v>-1</v>
      </c>
      <c r="Z54" s="21">
        <v>-1</v>
      </c>
      <c r="AA54" s="21">
        <v>36.365757683367164</v>
      </c>
      <c r="AB54" s="21">
        <v>6.5215928417453106E-2</v>
      </c>
      <c r="AC54" s="21">
        <v>6.5409742888465475E-2</v>
      </c>
      <c r="AD54" s="21">
        <v>6.1266888376747354E-2</v>
      </c>
      <c r="AE54" s="21">
        <v>12.811711206329743</v>
      </c>
      <c r="AF54" s="21">
        <v>-1</v>
      </c>
      <c r="AG54" s="21">
        <v>-1</v>
      </c>
      <c r="AH54" s="21">
        <v>-1</v>
      </c>
      <c r="AI54" s="21">
        <v>-3.2951541552678825E-3</v>
      </c>
      <c r="AJ54" s="21">
        <v>-5.5223122795413065E-3</v>
      </c>
      <c r="AK54" s="21">
        <v>0.15333962187530026</v>
      </c>
      <c r="AL54" s="21">
        <v>1.8488335113947069E-2</v>
      </c>
      <c r="AM54" s="21">
        <v>0.17025265283873595</v>
      </c>
      <c r="AN54" s="21">
        <v>1.3188207376317818E-2</v>
      </c>
      <c r="AO54" s="21">
        <v>4.7223186235743881</v>
      </c>
      <c r="AP54" s="21">
        <v>0.72284266674819309</v>
      </c>
      <c r="AQ54" s="21">
        <v>26.383044692287413</v>
      </c>
      <c r="AR54" s="21">
        <v>0.62620625159970056</v>
      </c>
      <c r="AS54" s="21">
        <v>0.66652156677966312</v>
      </c>
      <c r="AT54" s="21">
        <v>-1</v>
      </c>
      <c r="AU54" s="21">
        <v>-1</v>
      </c>
      <c r="AV54" s="21">
        <v>1.0445210576701003E-2</v>
      </c>
      <c r="AW54" s="21">
        <v>47.352553631621923</v>
      </c>
      <c r="AX54" s="21">
        <v>47.368647471093865</v>
      </c>
      <c r="AY54" s="21">
        <v>0.1091141741577773</v>
      </c>
      <c r="AZ54" s="21">
        <v>-10.082766225229404</v>
      </c>
      <c r="BA54" s="26">
        <v>1379.3003516479689</v>
      </c>
    </row>
    <row r="55" spans="1:53" x14ac:dyDescent="0.25">
      <c r="A55">
        <v>6651</v>
      </c>
      <c r="B55" t="s">
        <v>3479</v>
      </c>
      <c r="C55" s="26">
        <v>1</v>
      </c>
      <c r="D55" s="21">
        <v>3.6780808625294901</v>
      </c>
      <c r="E55" s="21">
        <v>2.1757476414710399E-2</v>
      </c>
      <c r="F55" s="21">
        <v>5.7515663270048999E-2</v>
      </c>
      <c r="G55" s="21">
        <v>6.3638324821297304E-2</v>
      </c>
      <c r="H55" s="21">
        <v>4.4731895715573101E-2</v>
      </c>
      <c r="I55" s="21">
        <v>0</v>
      </c>
      <c r="J55" s="21">
        <v>2.6839137429343798</v>
      </c>
      <c r="K55" s="21">
        <v>4.4731895715573101E-2</v>
      </c>
      <c r="L55" s="21">
        <v>-1</v>
      </c>
      <c r="M55" s="21">
        <v>-1</v>
      </c>
      <c r="N55" s="21">
        <v>0.894637914311463</v>
      </c>
      <c r="O55" s="21">
        <v>6.42563293028517</v>
      </c>
      <c r="P55" s="21">
        <v>8.4867148022695807E-2</v>
      </c>
      <c r="Q55" s="21">
        <v>0.153507344323627</v>
      </c>
      <c r="R55" s="21">
        <v>5.0277871893111802E-2</v>
      </c>
      <c r="S55" s="21">
        <v>0.32916601326620298</v>
      </c>
      <c r="T55" s="21">
        <v>0.23975694309620599</v>
      </c>
      <c r="U55" s="21">
        <v>4.00147922229208E-2</v>
      </c>
      <c r="V55" s="21">
        <v>-3.2092616958779002E-3</v>
      </c>
      <c r="W55" s="21">
        <v>22.4398636469551</v>
      </c>
      <c r="X55" s="21">
        <v>0.57887640222380699</v>
      </c>
      <c r="Y55" s="21">
        <v>-1</v>
      </c>
      <c r="Z55" s="21">
        <v>-1</v>
      </c>
      <c r="AA55" s="21">
        <v>33.0321732872819</v>
      </c>
      <c r="AB55" s="21">
        <v>0.100272451404467</v>
      </c>
      <c r="AC55" s="21">
        <v>4.1627991656747201E-2</v>
      </c>
      <c r="AD55" s="21">
        <v>6.8940192307458195E-2</v>
      </c>
      <c r="AE55" s="21">
        <v>10.542031768433599</v>
      </c>
      <c r="AF55" s="21">
        <v>-1</v>
      </c>
      <c r="AG55" s="21">
        <v>-1</v>
      </c>
      <c r="AH55" s="21">
        <v>-1</v>
      </c>
      <c r="AI55" s="21">
        <v>-6.4806894010443399E-4</v>
      </c>
      <c r="AJ55" s="21">
        <v>-3.2092616958779002E-3</v>
      </c>
      <c r="AK55" s="21">
        <v>0.108545496552842</v>
      </c>
      <c r="AL55" s="21">
        <v>6.3541779719447203E-2</v>
      </c>
      <c r="AM55" s="21">
        <v>0.14516971361987499</v>
      </c>
      <c r="AN55" s="21">
        <v>6.2411759814733403E-2</v>
      </c>
      <c r="AO55" s="21">
        <v>4.1719703232610899</v>
      </c>
      <c r="AP55" s="21">
        <v>1.87800289396557</v>
      </c>
      <c r="AQ55" s="21">
        <v>25.123777389889501</v>
      </c>
      <c r="AR55" s="21">
        <v>0.60572848688945202</v>
      </c>
      <c r="AS55" s="21">
        <v>0.62360829793938</v>
      </c>
      <c r="AT55" s="21">
        <v>-1</v>
      </c>
      <c r="AU55" s="21">
        <v>-1</v>
      </c>
      <c r="AV55" s="21">
        <v>0.113916196714409</v>
      </c>
      <c r="AW55" s="21">
        <v>41.335809111532598</v>
      </c>
      <c r="AX55" s="21">
        <v>41.001921563142801</v>
      </c>
      <c r="AY55" s="21">
        <v>9.6368259759583505E-2</v>
      </c>
      <c r="AZ55" s="21">
        <v>-14.145392237927799</v>
      </c>
      <c r="BA55" s="26">
        <v>1350</v>
      </c>
    </row>
    <row r="56" spans="1:53" x14ac:dyDescent="0.25">
      <c r="C56" s="26"/>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6"/>
    </row>
    <row r="57" spans="1:53" x14ac:dyDescent="0.25">
      <c r="C57" s="26"/>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6"/>
    </row>
    <row r="58" spans="1:53" x14ac:dyDescent="0.25">
      <c r="C58" s="26"/>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6"/>
    </row>
    <row r="59" spans="1:53" x14ac:dyDescent="0.25">
      <c r="C59" s="26"/>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6"/>
    </row>
    <row r="60" spans="1:53" x14ac:dyDescent="0.25">
      <c r="C60" s="26"/>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6"/>
    </row>
    <row r="61" spans="1:53" x14ac:dyDescent="0.25">
      <c r="C61" s="26"/>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6"/>
    </row>
    <row r="62" spans="1:53" x14ac:dyDescent="0.25">
      <c r="C62" s="26"/>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6"/>
    </row>
    <row r="63" spans="1:53" x14ac:dyDescent="0.25">
      <c r="C63" s="26"/>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6"/>
    </row>
    <row r="64" spans="1:53" x14ac:dyDescent="0.25">
      <c r="C64" s="26"/>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6"/>
    </row>
    <row r="65" spans="3:53" x14ac:dyDescent="0.25">
      <c r="C65" s="26"/>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6"/>
    </row>
    <row r="66" spans="3:53" x14ac:dyDescent="0.25">
      <c r="C66" s="26"/>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6"/>
    </row>
    <row r="67" spans="3:53" x14ac:dyDescent="0.25">
      <c r="C67" s="26"/>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6"/>
    </row>
    <row r="68" spans="3:53" x14ac:dyDescent="0.25">
      <c r="C68" s="26"/>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6"/>
    </row>
    <row r="69" spans="3:53" x14ac:dyDescent="0.25">
      <c r="C69" s="26"/>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6"/>
    </row>
    <row r="70" spans="3:53" x14ac:dyDescent="0.25">
      <c r="C70" s="26"/>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6"/>
    </row>
    <row r="71" spans="3:53" x14ac:dyDescent="0.25">
      <c r="C71" s="26"/>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6"/>
    </row>
    <row r="72" spans="3:53" x14ac:dyDescent="0.25">
      <c r="C72" s="26"/>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6"/>
    </row>
    <row r="73" spans="3:53" x14ac:dyDescent="0.25">
      <c r="C73" s="26"/>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6"/>
    </row>
    <row r="74" spans="3:53" x14ac:dyDescent="0.25">
      <c r="C74" s="26"/>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6"/>
    </row>
    <row r="75" spans="3:53" x14ac:dyDescent="0.25">
      <c r="C75" s="26"/>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6"/>
    </row>
    <row r="76" spans="3:53" x14ac:dyDescent="0.25">
      <c r="C76" s="26"/>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6"/>
    </row>
    <row r="77" spans="3:53" x14ac:dyDescent="0.25">
      <c r="C77" s="26"/>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6"/>
    </row>
    <row r="78" spans="3:53" x14ac:dyDescent="0.25">
      <c r="C78" s="26"/>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6"/>
    </row>
    <row r="79" spans="3:53" x14ac:dyDescent="0.25">
      <c r="C79" s="26"/>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6"/>
    </row>
    <row r="80" spans="3:53" x14ac:dyDescent="0.25">
      <c r="C80" s="26"/>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6"/>
    </row>
    <row r="81" spans="3:53" x14ac:dyDescent="0.25">
      <c r="C81" s="26"/>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6"/>
    </row>
    <row r="82" spans="3:53" x14ac:dyDescent="0.25">
      <c r="C82" s="26"/>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6"/>
    </row>
    <row r="83" spans="3:53" x14ac:dyDescent="0.25">
      <c r="C83" s="26"/>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6"/>
    </row>
    <row r="84" spans="3:53" x14ac:dyDescent="0.25">
      <c r="C84" s="26"/>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6"/>
    </row>
    <row r="85" spans="3:53" x14ac:dyDescent="0.25">
      <c r="C85" s="26"/>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6"/>
    </row>
    <row r="86" spans="3:53" x14ac:dyDescent="0.25">
      <c r="C86" s="26"/>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6"/>
    </row>
    <row r="87" spans="3:53" x14ac:dyDescent="0.25">
      <c r="C87" s="26"/>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6"/>
    </row>
    <row r="88" spans="3:53" x14ac:dyDescent="0.25">
      <c r="C88" s="26"/>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6"/>
    </row>
    <row r="89" spans="3:53" x14ac:dyDescent="0.25">
      <c r="C89" s="26"/>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6"/>
    </row>
    <row r="90" spans="3:53" x14ac:dyDescent="0.25">
      <c r="C90" s="26"/>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6"/>
    </row>
    <row r="91" spans="3:53" x14ac:dyDescent="0.25">
      <c r="C91" s="26"/>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6"/>
    </row>
    <row r="92" spans="3:53" x14ac:dyDescent="0.25">
      <c r="C92" s="26"/>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6"/>
    </row>
    <row r="93" spans="3:53" x14ac:dyDescent="0.25">
      <c r="C93" s="26"/>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6"/>
    </row>
    <row r="94" spans="3:53" x14ac:dyDescent="0.25">
      <c r="C94" s="26"/>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6"/>
    </row>
    <row r="95" spans="3:53" x14ac:dyDescent="0.25">
      <c r="C95" s="26"/>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6"/>
    </row>
    <row r="96" spans="3:53" x14ac:dyDescent="0.25">
      <c r="C96" s="26"/>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6"/>
    </row>
    <row r="97" spans="3:53" x14ac:dyDescent="0.25">
      <c r="C97" s="26"/>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6"/>
    </row>
    <row r="98" spans="3:53" x14ac:dyDescent="0.25">
      <c r="C98" s="26"/>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6"/>
    </row>
    <row r="99" spans="3:53" x14ac:dyDescent="0.25">
      <c r="C99" s="26"/>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6"/>
    </row>
    <row r="100" spans="3:53" x14ac:dyDescent="0.25">
      <c r="C100" s="26"/>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6"/>
    </row>
    <row r="101" spans="3:53" x14ac:dyDescent="0.25">
      <c r="C101" s="26"/>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6"/>
    </row>
    <row r="102" spans="3:53" x14ac:dyDescent="0.25">
      <c r="C102" s="26"/>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6"/>
    </row>
    <row r="103" spans="3:53" x14ac:dyDescent="0.25">
      <c r="C103" s="26"/>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6"/>
    </row>
    <row r="104" spans="3:53" x14ac:dyDescent="0.25">
      <c r="C104" s="26"/>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6"/>
    </row>
    <row r="105" spans="3:53" x14ac:dyDescent="0.25">
      <c r="C105" s="26"/>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6"/>
    </row>
    <row r="106" spans="3:53" x14ac:dyDescent="0.25">
      <c r="C106" s="26"/>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6"/>
    </row>
    <row r="107" spans="3:53" x14ac:dyDescent="0.25">
      <c r="C107" s="26"/>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6"/>
    </row>
    <row r="108" spans="3:53" x14ac:dyDescent="0.25">
      <c r="C108" s="26"/>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6"/>
    </row>
    <row r="109" spans="3:53" x14ac:dyDescent="0.25">
      <c r="C109" s="26"/>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6"/>
    </row>
    <row r="110" spans="3:53" x14ac:dyDescent="0.25">
      <c r="C110" s="26"/>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6"/>
    </row>
    <row r="111" spans="3:53" x14ac:dyDescent="0.25">
      <c r="C111" s="26"/>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6"/>
    </row>
    <row r="112" spans="3:53" x14ac:dyDescent="0.25">
      <c r="C112" s="26"/>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6"/>
    </row>
    <row r="113" spans="3:53" x14ac:dyDescent="0.25">
      <c r="C113" s="26"/>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6"/>
    </row>
    <row r="114" spans="3:53" x14ac:dyDescent="0.25">
      <c r="C114" s="26"/>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6"/>
    </row>
    <row r="115" spans="3:53" x14ac:dyDescent="0.25">
      <c r="C115" s="26"/>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6"/>
    </row>
    <row r="116" spans="3:53" x14ac:dyDescent="0.25">
      <c r="C116" s="26"/>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6"/>
    </row>
    <row r="117" spans="3:53" x14ac:dyDescent="0.25">
      <c r="C117" s="26"/>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6"/>
    </row>
    <row r="118" spans="3:53" x14ac:dyDescent="0.25">
      <c r="C118" s="26"/>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6"/>
    </row>
    <row r="119" spans="3:53" x14ac:dyDescent="0.25">
      <c r="C119" s="26"/>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6"/>
    </row>
    <row r="120" spans="3:53" x14ac:dyDescent="0.25">
      <c r="C120" s="26"/>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6"/>
    </row>
    <row r="121" spans="3:53" x14ac:dyDescent="0.25">
      <c r="C121" s="26"/>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6"/>
    </row>
    <row r="122" spans="3:53" x14ac:dyDescent="0.25">
      <c r="C122" s="26"/>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6"/>
    </row>
    <row r="123" spans="3:53" x14ac:dyDescent="0.25">
      <c r="C123" s="26"/>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6"/>
    </row>
    <row r="124" spans="3:53" x14ac:dyDescent="0.25">
      <c r="C124" s="26"/>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6"/>
    </row>
    <row r="125" spans="3:53" x14ac:dyDescent="0.25">
      <c r="C125" s="26"/>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6"/>
    </row>
    <row r="126" spans="3:53" x14ac:dyDescent="0.25">
      <c r="C126" s="26"/>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6"/>
    </row>
    <row r="127" spans="3:53" x14ac:dyDescent="0.25">
      <c r="C127" s="26"/>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6"/>
    </row>
    <row r="128" spans="3:53" x14ac:dyDescent="0.25">
      <c r="C128" s="26"/>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6"/>
    </row>
    <row r="129" spans="3:53" x14ac:dyDescent="0.25">
      <c r="C129" s="26"/>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6"/>
    </row>
    <row r="130" spans="3:53" x14ac:dyDescent="0.25">
      <c r="C130" s="26"/>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6"/>
    </row>
    <row r="131" spans="3:53" x14ac:dyDescent="0.25">
      <c r="C131" s="26"/>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6"/>
    </row>
    <row r="132" spans="3:53" x14ac:dyDescent="0.25">
      <c r="C132" s="26"/>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6"/>
    </row>
    <row r="133" spans="3:53" x14ac:dyDescent="0.25">
      <c r="C133" s="26"/>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6"/>
    </row>
    <row r="134" spans="3:53" x14ac:dyDescent="0.25">
      <c r="C134" s="26"/>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6"/>
    </row>
    <row r="135" spans="3:53" x14ac:dyDescent="0.25">
      <c r="C135" s="26"/>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6"/>
    </row>
    <row r="136" spans="3:53" x14ac:dyDescent="0.25">
      <c r="C136" s="26"/>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6"/>
    </row>
    <row r="137" spans="3:53" x14ac:dyDescent="0.25">
      <c r="C137" s="26"/>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6"/>
    </row>
    <row r="138" spans="3:53" x14ac:dyDescent="0.25">
      <c r="C138" s="26"/>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6"/>
    </row>
    <row r="139" spans="3:53" x14ac:dyDescent="0.25">
      <c r="C139" s="26"/>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6"/>
    </row>
    <row r="140" spans="3:53" x14ac:dyDescent="0.25">
      <c r="C140" s="26"/>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6"/>
    </row>
    <row r="141" spans="3:53" x14ac:dyDescent="0.25">
      <c r="C141" s="26"/>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6"/>
    </row>
    <row r="142" spans="3:53" x14ac:dyDescent="0.25">
      <c r="C142" s="26"/>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6"/>
    </row>
    <row r="143" spans="3:53" x14ac:dyDescent="0.25">
      <c r="C143" s="26"/>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6"/>
    </row>
    <row r="144" spans="3:53" x14ac:dyDescent="0.25">
      <c r="C144" s="26"/>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6"/>
    </row>
    <row r="145" spans="3:53" x14ac:dyDescent="0.25">
      <c r="C145" s="26"/>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6"/>
    </row>
    <row r="146" spans="3:53" x14ac:dyDescent="0.25">
      <c r="C146" s="26"/>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6"/>
    </row>
    <row r="147" spans="3:53" x14ac:dyDescent="0.25">
      <c r="C147" s="26"/>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6"/>
    </row>
    <row r="148" spans="3:53" x14ac:dyDescent="0.25">
      <c r="C148" s="26"/>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6"/>
    </row>
    <row r="149" spans="3:53" x14ac:dyDescent="0.25">
      <c r="C149" s="26"/>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6"/>
    </row>
    <row r="150" spans="3:53" x14ac:dyDescent="0.25">
      <c r="C150" s="26"/>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6"/>
    </row>
    <row r="151" spans="3:53" x14ac:dyDescent="0.25">
      <c r="C151" s="26"/>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6"/>
    </row>
    <row r="152" spans="3:53" x14ac:dyDescent="0.25">
      <c r="C152" s="26"/>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6"/>
    </row>
    <row r="153" spans="3:53" x14ac:dyDescent="0.25">
      <c r="C153" s="26"/>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6"/>
    </row>
    <row r="154" spans="3:53" x14ac:dyDescent="0.25">
      <c r="C154" s="26"/>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6"/>
    </row>
    <row r="155" spans="3:53" x14ac:dyDescent="0.25">
      <c r="C155" s="26"/>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6"/>
    </row>
    <row r="156" spans="3:53" x14ac:dyDescent="0.25">
      <c r="C156" s="26"/>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6"/>
    </row>
    <row r="157" spans="3:53" x14ac:dyDescent="0.25">
      <c r="C157" s="26"/>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6"/>
    </row>
    <row r="158" spans="3:53" x14ac:dyDescent="0.25">
      <c r="C158" s="26"/>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6"/>
    </row>
    <row r="159" spans="3:53" x14ac:dyDescent="0.25">
      <c r="C159" s="26"/>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6"/>
    </row>
    <row r="160" spans="3:53" x14ac:dyDescent="0.25">
      <c r="C160" s="26"/>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6"/>
    </row>
  </sheetData>
  <autoFilter ref="A2:BA2">
    <sortState ref="A3:BA49">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55"/>
  <sheetViews>
    <sheetView workbookViewId="0">
      <pane xSplit="2" ySplit="2" topLeftCell="AV29" activePane="bottomRight" state="frozen"/>
      <selection activeCell="I9" sqref="I9"/>
      <selection pane="topRight" activeCell="I9" sqref="I9"/>
      <selection pane="bottomLeft" activeCell="I9" sqref="I9"/>
      <selection pane="bottomRight" activeCell="AZ38" sqref="AZ38"/>
    </sheetView>
  </sheetViews>
  <sheetFormatPr defaultRowHeight="15" x14ac:dyDescent="0.25"/>
  <cols>
    <col min="1" max="1" width="6.28515625" customWidth="1"/>
    <col min="2" max="2" width="36.140625" customWidth="1"/>
    <col min="3" max="95" width="6.28515625" customWidth="1"/>
  </cols>
  <sheetData>
    <row r="1" spans="1:52" x14ac:dyDescent="0.25">
      <c r="A1" t="s">
        <v>3593</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v>
      </c>
      <c r="B3" t="s">
        <v>451</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1668.9741150594582</v>
      </c>
    </row>
    <row r="4" spans="1:52" x14ac:dyDescent="0.25">
      <c r="A4">
        <v>101</v>
      </c>
      <c r="B4" t="s">
        <v>489</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1395.8018513996647</v>
      </c>
    </row>
    <row r="5" spans="1:52" x14ac:dyDescent="0.25">
      <c r="A5">
        <v>111</v>
      </c>
      <c r="B5" t="s">
        <v>494</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1591.1416680264638</v>
      </c>
    </row>
    <row r="6" spans="1:52" x14ac:dyDescent="0.25">
      <c r="A6">
        <v>144</v>
      </c>
      <c r="B6" t="s">
        <v>512</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1580.6028869455242</v>
      </c>
    </row>
    <row r="7" spans="1:52" x14ac:dyDescent="0.25">
      <c r="A7">
        <v>383</v>
      </c>
      <c r="B7" t="s">
        <v>625</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1476.1144611402344</v>
      </c>
    </row>
    <row r="8" spans="1:52" x14ac:dyDescent="0.25">
      <c r="A8">
        <v>1288</v>
      </c>
      <c r="B8" t="s">
        <v>878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1480.4881647908178</v>
      </c>
    </row>
    <row r="9" spans="1:52" x14ac:dyDescent="0.25">
      <c r="A9">
        <v>1405</v>
      </c>
      <c r="B9" t="s">
        <v>912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1542.027494194843</v>
      </c>
    </row>
    <row r="10" spans="1:52" x14ac:dyDescent="0.25">
      <c r="A10">
        <v>1511</v>
      </c>
      <c r="B10" t="s">
        <v>939</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1549.3877969065641</v>
      </c>
    </row>
    <row r="11" spans="1:52" x14ac:dyDescent="0.25">
      <c r="A11">
        <v>1592</v>
      </c>
      <c r="B11" t="s">
        <v>976</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1533.3680298097938</v>
      </c>
    </row>
    <row r="12" spans="1:52" x14ac:dyDescent="0.25">
      <c r="A12">
        <v>1625</v>
      </c>
      <c r="B12" t="s">
        <v>985</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1530.2368345791967</v>
      </c>
    </row>
    <row r="13" spans="1:52" x14ac:dyDescent="0.25">
      <c r="A13">
        <v>1723</v>
      </c>
      <c r="B13" t="s">
        <v>1025</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1424.218862848018</v>
      </c>
    </row>
    <row r="14" spans="1:52" x14ac:dyDescent="0.25">
      <c r="A14">
        <v>1736</v>
      </c>
      <c r="B14" t="s">
        <v>1033</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1552.3205903492164</v>
      </c>
    </row>
    <row r="15" spans="1:52" x14ac:dyDescent="0.25">
      <c r="A15">
        <v>1739</v>
      </c>
      <c r="B15" t="s">
        <v>1035</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1455.9532573169336</v>
      </c>
    </row>
    <row r="16" spans="1:52" x14ac:dyDescent="0.25">
      <c r="A16">
        <v>1756</v>
      </c>
      <c r="B16" t="s">
        <v>1046</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1560.7118423820955</v>
      </c>
    </row>
    <row r="17" spans="1:52" x14ac:dyDescent="0.25">
      <c r="A17">
        <v>1781</v>
      </c>
      <c r="B17" t="s">
        <v>1060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1440.1588818490318</v>
      </c>
    </row>
    <row r="18" spans="1:52" x14ac:dyDescent="0.25">
      <c r="A18">
        <v>1939</v>
      </c>
      <c r="B18" t="s">
        <v>1105</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1496.8867938945598</v>
      </c>
    </row>
    <row r="19" spans="1:52" x14ac:dyDescent="0.25">
      <c r="A19">
        <v>1986</v>
      </c>
      <c r="B19" t="s">
        <v>1118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1710.9403291560316</v>
      </c>
    </row>
    <row r="20" spans="1:52" x14ac:dyDescent="0.25">
      <c r="A20">
        <v>2022</v>
      </c>
      <c r="B20" t="s">
        <v>664</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1507.3436387284332</v>
      </c>
    </row>
    <row r="21" spans="1:52" x14ac:dyDescent="0.25">
      <c r="A21">
        <v>2039</v>
      </c>
      <c r="B21" t="s">
        <v>1132</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1449.9184400696645</v>
      </c>
    </row>
    <row r="22" spans="1:52" x14ac:dyDescent="0.25">
      <c r="A22">
        <v>2136</v>
      </c>
      <c r="B22" t="s">
        <v>1165</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1417.4405576170861</v>
      </c>
    </row>
    <row r="23" spans="1:52" x14ac:dyDescent="0.25">
      <c r="A23">
        <v>2151</v>
      </c>
      <c r="B23" t="s">
        <v>1174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1358.8683557489267</v>
      </c>
    </row>
    <row r="24" spans="1:52" x14ac:dyDescent="0.25">
      <c r="A24">
        <v>2338</v>
      </c>
      <c r="B24" t="s">
        <v>1223</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1516.6274361150527</v>
      </c>
    </row>
    <row r="25" spans="1:52" x14ac:dyDescent="0.25">
      <c r="A25">
        <v>2451</v>
      </c>
      <c r="B25" t="s">
        <v>1269</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1548.6432157990641</v>
      </c>
    </row>
    <row r="26" spans="1:52" x14ac:dyDescent="0.25">
      <c r="A26">
        <v>2526</v>
      </c>
      <c r="B26" t="s">
        <v>1310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1506.7290842708576</v>
      </c>
    </row>
    <row r="27" spans="1:52" x14ac:dyDescent="0.25">
      <c r="A27">
        <v>2704</v>
      </c>
      <c r="B27" t="s">
        <v>1378</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1432.8302643119337</v>
      </c>
    </row>
    <row r="28" spans="1:52" x14ac:dyDescent="0.25">
      <c r="A28">
        <v>2709</v>
      </c>
      <c r="B28" t="s">
        <v>1382</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1354.395769409686</v>
      </c>
    </row>
    <row r="29" spans="1:52" x14ac:dyDescent="0.25">
      <c r="A29">
        <v>2725</v>
      </c>
      <c r="B29" t="s">
        <v>1386</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1295.2686971049179</v>
      </c>
    </row>
    <row r="30" spans="1:52" x14ac:dyDescent="0.25">
      <c r="A30">
        <v>2781</v>
      </c>
      <c r="B30" t="s">
        <v>1394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1383.3642577500686</v>
      </c>
    </row>
    <row r="31" spans="1:52" x14ac:dyDescent="0.25">
      <c r="A31">
        <v>3061</v>
      </c>
      <c r="B31" t="s">
        <v>1521</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1444.4050788678612</v>
      </c>
    </row>
    <row r="32" spans="1:52" x14ac:dyDescent="0.25">
      <c r="A32">
        <v>3067</v>
      </c>
      <c r="B32" t="s">
        <v>1523</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1445.5437244689597</v>
      </c>
    </row>
    <row r="33" spans="1:52" x14ac:dyDescent="0.25">
      <c r="A33">
        <v>3110</v>
      </c>
      <c r="B33" t="s">
        <v>1538</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1307.0644022114982</v>
      </c>
    </row>
    <row r="34" spans="1:52" x14ac:dyDescent="0.25">
      <c r="A34">
        <v>3138</v>
      </c>
      <c r="B34" t="s">
        <v>1550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1519.7723096627658</v>
      </c>
    </row>
    <row r="35" spans="1:52" x14ac:dyDescent="0.25">
      <c r="A35">
        <v>3352</v>
      </c>
      <c r="B35" t="s">
        <v>1660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1462.5146078850014</v>
      </c>
    </row>
    <row r="36" spans="1:52" x14ac:dyDescent="0.25">
      <c r="A36">
        <v>3488</v>
      </c>
      <c r="B36" t="s">
        <v>1713</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1480.2295941344257</v>
      </c>
    </row>
    <row r="37" spans="1:52" x14ac:dyDescent="0.25">
      <c r="A37">
        <v>3620</v>
      </c>
      <c r="B37" t="s">
        <v>1780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1631.643123457304</v>
      </c>
    </row>
    <row r="38" spans="1:52" x14ac:dyDescent="0.25">
      <c r="A38">
        <v>3734</v>
      </c>
      <c r="B38" t="s">
        <v>1827</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1483.0897547495142</v>
      </c>
    </row>
    <row r="39" spans="1:52" x14ac:dyDescent="0.25">
      <c r="A39">
        <v>4096</v>
      </c>
      <c r="B39" t="s">
        <v>1989</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1514.769535085215</v>
      </c>
    </row>
    <row r="40" spans="1:52" x14ac:dyDescent="0.25">
      <c r="A40">
        <v>4213</v>
      </c>
      <c r="B40" t="s">
        <v>2043</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1489.9662982304815</v>
      </c>
    </row>
    <row r="41" spans="1:52" x14ac:dyDescent="0.25">
      <c r="A41">
        <v>4241</v>
      </c>
      <c r="B41" t="s">
        <v>2056</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1432.0808577963412</v>
      </c>
    </row>
    <row r="42" spans="1:52" x14ac:dyDescent="0.25">
      <c r="A42">
        <v>4284</v>
      </c>
      <c r="B42" t="s">
        <v>2077</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1412.2880798403355</v>
      </c>
    </row>
    <row r="43" spans="1:52" x14ac:dyDescent="0.25">
      <c r="A43">
        <v>4292</v>
      </c>
      <c r="B43" t="s">
        <v>2082</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1317.5542384214998</v>
      </c>
    </row>
    <row r="44" spans="1:52" x14ac:dyDescent="0.25">
      <c r="A44">
        <v>4524</v>
      </c>
      <c r="B44" t="s">
        <v>2191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1388.5425816967495</v>
      </c>
    </row>
    <row r="45" spans="1:52" x14ac:dyDescent="0.25">
      <c r="A45">
        <v>4645</v>
      </c>
      <c r="B45" t="s">
        <v>2263</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1416.305943061984</v>
      </c>
    </row>
    <row r="46" spans="1:52" x14ac:dyDescent="0.25">
      <c r="A46">
        <v>4655</v>
      </c>
      <c r="B46" t="s">
        <v>2268</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1506.0693044984803</v>
      </c>
    </row>
    <row r="47" spans="1:52" x14ac:dyDescent="0.25">
      <c r="A47">
        <v>4787</v>
      </c>
      <c r="B47" t="s">
        <v>2335</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1416.3803012855296</v>
      </c>
    </row>
    <row r="48" spans="1:52" x14ac:dyDescent="0.25">
      <c r="A48">
        <v>4979</v>
      </c>
      <c r="B48" t="s">
        <v>2409</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1451.0209848210689</v>
      </c>
    </row>
    <row r="49" spans="1:52" x14ac:dyDescent="0.25">
      <c r="A49">
        <v>5125</v>
      </c>
      <c r="B49" t="s">
        <v>2488</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1356.7830643193263</v>
      </c>
    </row>
    <row r="50" spans="1:52" x14ac:dyDescent="0.25">
      <c r="A50">
        <v>5350</v>
      </c>
      <c r="B50" t="s">
        <v>2610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1373.8949191661234</v>
      </c>
    </row>
    <row r="51" spans="1:52" x14ac:dyDescent="0.25">
      <c r="A51">
        <v>5811</v>
      </c>
      <c r="B51" t="s">
        <v>2871</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1413.9200662788865</v>
      </c>
    </row>
    <row r="52" spans="1:52" x14ac:dyDescent="0.25">
      <c r="A52">
        <v>5822</v>
      </c>
      <c r="B52" t="s">
        <v>2880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1499.4237894128794</v>
      </c>
    </row>
    <row r="53" spans="1:52" x14ac:dyDescent="0.25">
      <c r="A53">
        <v>5847</v>
      </c>
      <c r="B53" t="s">
        <v>2899</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1538.7678492777327</v>
      </c>
    </row>
    <row r="54" spans="1:52" x14ac:dyDescent="0.25">
      <c r="A54">
        <v>5934</v>
      </c>
      <c r="B54" t="s">
        <v>2961</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1362.0811069376923</v>
      </c>
    </row>
    <row r="55" spans="1:52" x14ac:dyDescent="0.25">
      <c r="A55">
        <v>6651</v>
      </c>
      <c r="B55" t="s">
        <v>3479</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1281.810603411084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v>
      </c>
      <c r="B3" t="s">
        <v>451</v>
      </c>
      <c r="C3" s="21">
        <v>0</v>
      </c>
      <c r="D3" s="21">
        <v>0</v>
      </c>
      <c r="E3" s="21">
        <v>0</v>
      </c>
      <c r="F3" s="21">
        <v>0</v>
      </c>
      <c r="G3" s="21">
        <v>0</v>
      </c>
      <c r="H3" s="21">
        <v>0</v>
      </c>
      <c r="I3" s="21">
        <v>0</v>
      </c>
      <c r="J3" s="21">
        <v>0</v>
      </c>
      <c r="K3" s="21">
        <v>0</v>
      </c>
      <c r="L3" s="21">
        <v>0</v>
      </c>
      <c r="M3" s="21">
        <v>0</v>
      </c>
      <c r="N3" s="21">
        <v>0</v>
      </c>
      <c r="O3" s="21">
        <v>0</v>
      </c>
      <c r="P3" s="21">
        <v>0</v>
      </c>
      <c r="Q3" s="21">
        <v>0</v>
      </c>
      <c r="R3" s="21">
        <v>0</v>
      </c>
      <c r="S3" s="21">
        <v>0</v>
      </c>
      <c r="T3" s="21">
        <v>0</v>
      </c>
      <c r="U3" s="21">
        <v>0</v>
      </c>
      <c r="V3" s="21">
        <v>0</v>
      </c>
      <c r="W3" s="21">
        <v>0</v>
      </c>
      <c r="X3" s="21">
        <v>0</v>
      </c>
      <c r="Y3" s="21">
        <v>0</v>
      </c>
      <c r="Z3" s="21">
        <v>0</v>
      </c>
      <c r="AA3" s="21">
        <v>0</v>
      </c>
      <c r="AB3" s="21">
        <v>0</v>
      </c>
      <c r="AC3" s="21">
        <v>0</v>
      </c>
      <c r="AD3" s="21">
        <v>0</v>
      </c>
      <c r="AE3" s="21">
        <v>0</v>
      </c>
      <c r="AF3" s="21">
        <v>0</v>
      </c>
      <c r="AG3" s="21">
        <v>0</v>
      </c>
      <c r="AH3" s="21">
        <v>0</v>
      </c>
      <c r="AI3" s="21">
        <v>0</v>
      </c>
      <c r="AJ3" s="21">
        <v>0</v>
      </c>
      <c r="AK3" s="21">
        <v>0</v>
      </c>
      <c r="AL3" s="21">
        <v>0</v>
      </c>
      <c r="AM3" s="21">
        <v>0</v>
      </c>
      <c r="AN3" s="21">
        <v>0</v>
      </c>
      <c r="AO3" s="21">
        <v>0</v>
      </c>
      <c r="AP3" s="21">
        <v>0</v>
      </c>
      <c r="AQ3" s="21">
        <v>0</v>
      </c>
      <c r="AR3" s="21">
        <v>0</v>
      </c>
      <c r="AS3" s="21">
        <v>0</v>
      </c>
      <c r="AT3" s="21">
        <v>0</v>
      </c>
      <c r="AU3" s="21">
        <v>0</v>
      </c>
      <c r="AV3" s="21">
        <v>0</v>
      </c>
      <c r="AW3" s="21">
        <v>0</v>
      </c>
      <c r="AX3" s="21">
        <v>0</v>
      </c>
      <c r="AY3" s="21">
        <v>0</v>
      </c>
      <c r="AZ3">
        <v>1668.9741150594582</v>
      </c>
    </row>
    <row r="4" spans="1:52" x14ac:dyDescent="0.25">
      <c r="A4">
        <v>101</v>
      </c>
      <c r="B4" t="s">
        <v>489</v>
      </c>
      <c r="C4" s="21">
        <v>0</v>
      </c>
      <c r="D4" s="21">
        <v>0</v>
      </c>
      <c r="E4" s="21">
        <v>0</v>
      </c>
      <c r="F4" s="21">
        <v>0</v>
      </c>
      <c r="G4" s="21">
        <v>0</v>
      </c>
      <c r="H4" s="21">
        <v>0</v>
      </c>
      <c r="I4" s="21">
        <v>0</v>
      </c>
      <c r="J4" s="21">
        <v>0</v>
      </c>
      <c r="K4" s="21">
        <v>0</v>
      </c>
      <c r="L4" s="21">
        <v>0</v>
      </c>
      <c r="M4" s="21">
        <v>0</v>
      </c>
      <c r="N4" s="21">
        <v>0</v>
      </c>
      <c r="O4" s="21">
        <v>0</v>
      </c>
      <c r="P4" s="21">
        <v>0</v>
      </c>
      <c r="Q4" s="21">
        <v>0</v>
      </c>
      <c r="R4" s="21">
        <v>0</v>
      </c>
      <c r="S4" s="21">
        <v>0</v>
      </c>
      <c r="T4" s="21">
        <v>0</v>
      </c>
      <c r="U4" s="21">
        <v>0</v>
      </c>
      <c r="V4" s="21">
        <v>0</v>
      </c>
      <c r="W4" s="21">
        <v>0</v>
      </c>
      <c r="X4" s="21">
        <v>0</v>
      </c>
      <c r="Y4" s="21">
        <v>0</v>
      </c>
      <c r="Z4" s="21">
        <v>0</v>
      </c>
      <c r="AA4" s="21">
        <v>0</v>
      </c>
      <c r="AB4" s="21">
        <v>0</v>
      </c>
      <c r="AC4" s="21">
        <v>0</v>
      </c>
      <c r="AD4" s="21">
        <v>0</v>
      </c>
      <c r="AE4" s="21">
        <v>0</v>
      </c>
      <c r="AF4" s="21">
        <v>0</v>
      </c>
      <c r="AG4" s="21">
        <v>0</v>
      </c>
      <c r="AH4" s="21">
        <v>0</v>
      </c>
      <c r="AI4" s="21">
        <v>0</v>
      </c>
      <c r="AJ4" s="21">
        <v>0</v>
      </c>
      <c r="AK4" s="21">
        <v>0</v>
      </c>
      <c r="AL4" s="21">
        <v>0</v>
      </c>
      <c r="AM4" s="21">
        <v>0</v>
      </c>
      <c r="AN4" s="21">
        <v>0</v>
      </c>
      <c r="AO4" s="21">
        <v>0</v>
      </c>
      <c r="AP4" s="21">
        <v>0</v>
      </c>
      <c r="AQ4" s="21">
        <v>0</v>
      </c>
      <c r="AR4" s="21">
        <v>0</v>
      </c>
      <c r="AS4" s="21">
        <v>0</v>
      </c>
      <c r="AT4" s="21">
        <v>0</v>
      </c>
      <c r="AU4" s="21">
        <v>0</v>
      </c>
      <c r="AV4" s="21">
        <v>0</v>
      </c>
      <c r="AW4" s="21">
        <v>0</v>
      </c>
      <c r="AX4" s="21">
        <v>0</v>
      </c>
      <c r="AY4" s="21">
        <v>0</v>
      </c>
      <c r="AZ4">
        <v>1395.8018513996647</v>
      </c>
    </row>
    <row r="5" spans="1:52" x14ac:dyDescent="0.25">
      <c r="A5">
        <v>111</v>
      </c>
      <c r="B5" t="s">
        <v>494</v>
      </c>
      <c r="C5" s="21">
        <v>0</v>
      </c>
      <c r="D5" s="21">
        <v>0</v>
      </c>
      <c r="E5" s="21">
        <v>0</v>
      </c>
      <c r="F5" s="21">
        <v>0</v>
      </c>
      <c r="G5" s="21">
        <v>0</v>
      </c>
      <c r="H5" s="21">
        <v>0</v>
      </c>
      <c r="I5" s="21">
        <v>0</v>
      </c>
      <c r="J5" s="21">
        <v>0</v>
      </c>
      <c r="K5" s="21">
        <v>0</v>
      </c>
      <c r="L5" s="21">
        <v>0</v>
      </c>
      <c r="M5" s="21">
        <v>0</v>
      </c>
      <c r="N5" s="21">
        <v>0</v>
      </c>
      <c r="O5" s="21">
        <v>0</v>
      </c>
      <c r="P5" s="21">
        <v>0</v>
      </c>
      <c r="Q5" s="21">
        <v>0</v>
      </c>
      <c r="R5" s="21">
        <v>0</v>
      </c>
      <c r="S5" s="21">
        <v>0</v>
      </c>
      <c r="T5" s="21">
        <v>0</v>
      </c>
      <c r="U5" s="21">
        <v>0</v>
      </c>
      <c r="V5" s="21">
        <v>0</v>
      </c>
      <c r="W5" s="21">
        <v>0</v>
      </c>
      <c r="X5" s="21">
        <v>0</v>
      </c>
      <c r="Y5" s="21">
        <v>0</v>
      </c>
      <c r="Z5" s="21">
        <v>0</v>
      </c>
      <c r="AA5" s="21">
        <v>0</v>
      </c>
      <c r="AB5" s="21">
        <v>0</v>
      </c>
      <c r="AC5" s="21">
        <v>0</v>
      </c>
      <c r="AD5" s="21">
        <v>0</v>
      </c>
      <c r="AE5" s="21">
        <v>0</v>
      </c>
      <c r="AF5" s="21">
        <v>0</v>
      </c>
      <c r="AG5" s="21">
        <v>0</v>
      </c>
      <c r="AH5" s="21">
        <v>0</v>
      </c>
      <c r="AI5" s="21">
        <v>0</v>
      </c>
      <c r="AJ5" s="21">
        <v>0</v>
      </c>
      <c r="AK5" s="21">
        <v>0</v>
      </c>
      <c r="AL5" s="21">
        <v>0</v>
      </c>
      <c r="AM5" s="21">
        <v>0</v>
      </c>
      <c r="AN5" s="21">
        <v>0</v>
      </c>
      <c r="AO5" s="21">
        <v>0</v>
      </c>
      <c r="AP5" s="21">
        <v>0</v>
      </c>
      <c r="AQ5" s="21">
        <v>0</v>
      </c>
      <c r="AR5" s="21">
        <v>0</v>
      </c>
      <c r="AS5" s="21">
        <v>0</v>
      </c>
      <c r="AT5" s="21">
        <v>0</v>
      </c>
      <c r="AU5" s="21">
        <v>0</v>
      </c>
      <c r="AV5" s="21">
        <v>0</v>
      </c>
      <c r="AW5" s="21">
        <v>0</v>
      </c>
      <c r="AX5" s="21">
        <v>0</v>
      </c>
      <c r="AY5" s="21">
        <v>0</v>
      </c>
      <c r="AZ5">
        <v>1591.1416680264638</v>
      </c>
    </row>
    <row r="6" spans="1:52" x14ac:dyDescent="0.25">
      <c r="A6">
        <v>144</v>
      </c>
      <c r="B6" t="s">
        <v>512</v>
      </c>
      <c r="C6" s="21">
        <v>0</v>
      </c>
      <c r="D6" s="21">
        <v>0</v>
      </c>
      <c r="E6" s="21">
        <v>0</v>
      </c>
      <c r="F6" s="21">
        <v>0</v>
      </c>
      <c r="G6" s="21">
        <v>0</v>
      </c>
      <c r="H6" s="21">
        <v>0</v>
      </c>
      <c r="I6" s="21">
        <v>0</v>
      </c>
      <c r="J6" s="21">
        <v>0</v>
      </c>
      <c r="K6" s="21">
        <v>0</v>
      </c>
      <c r="L6" s="21">
        <v>0</v>
      </c>
      <c r="M6" s="21">
        <v>0</v>
      </c>
      <c r="N6" s="21">
        <v>0</v>
      </c>
      <c r="O6" s="21">
        <v>0</v>
      </c>
      <c r="P6" s="21">
        <v>0</v>
      </c>
      <c r="Q6" s="21">
        <v>0</v>
      </c>
      <c r="R6" s="21">
        <v>0</v>
      </c>
      <c r="S6" s="21">
        <v>0</v>
      </c>
      <c r="T6" s="21">
        <v>0</v>
      </c>
      <c r="U6" s="21">
        <v>0</v>
      </c>
      <c r="V6" s="21">
        <v>0</v>
      </c>
      <c r="W6" s="21">
        <v>0</v>
      </c>
      <c r="X6" s="21">
        <v>0</v>
      </c>
      <c r="Y6" s="21">
        <v>0</v>
      </c>
      <c r="Z6" s="21">
        <v>0</v>
      </c>
      <c r="AA6" s="21">
        <v>0</v>
      </c>
      <c r="AB6" s="21">
        <v>0</v>
      </c>
      <c r="AC6" s="21">
        <v>0</v>
      </c>
      <c r="AD6" s="21">
        <v>0</v>
      </c>
      <c r="AE6" s="21">
        <v>0</v>
      </c>
      <c r="AF6" s="21">
        <v>0</v>
      </c>
      <c r="AG6" s="21">
        <v>0</v>
      </c>
      <c r="AH6" s="21">
        <v>0</v>
      </c>
      <c r="AI6" s="21">
        <v>0</v>
      </c>
      <c r="AJ6" s="21">
        <v>0</v>
      </c>
      <c r="AK6" s="21">
        <v>0</v>
      </c>
      <c r="AL6" s="21">
        <v>0</v>
      </c>
      <c r="AM6" s="21">
        <v>0</v>
      </c>
      <c r="AN6" s="21">
        <v>0</v>
      </c>
      <c r="AO6" s="21">
        <v>0</v>
      </c>
      <c r="AP6" s="21">
        <v>0</v>
      </c>
      <c r="AQ6" s="21">
        <v>0</v>
      </c>
      <c r="AR6" s="21">
        <v>0</v>
      </c>
      <c r="AS6" s="21">
        <v>0</v>
      </c>
      <c r="AT6" s="21">
        <v>0</v>
      </c>
      <c r="AU6" s="21">
        <v>0</v>
      </c>
      <c r="AV6" s="21">
        <v>0</v>
      </c>
      <c r="AW6" s="21">
        <v>0</v>
      </c>
      <c r="AX6" s="21">
        <v>0</v>
      </c>
      <c r="AY6" s="21">
        <v>0</v>
      </c>
      <c r="AZ6">
        <v>1580.6028869455242</v>
      </c>
    </row>
    <row r="7" spans="1:52" x14ac:dyDescent="0.25">
      <c r="A7">
        <v>383</v>
      </c>
      <c r="B7" t="s">
        <v>625</v>
      </c>
      <c r="C7" s="21">
        <v>0</v>
      </c>
      <c r="D7" s="21">
        <v>0</v>
      </c>
      <c r="E7" s="21">
        <v>0</v>
      </c>
      <c r="F7" s="21">
        <v>0</v>
      </c>
      <c r="G7" s="21">
        <v>0</v>
      </c>
      <c r="H7" s="21">
        <v>0</v>
      </c>
      <c r="I7" s="21">
        <v>0</v>
      </c>
      <c r="J7" s="21">
        <v>0</v>
      </c>
      <c r="K7" s="21">
        <v>0</v>
      </c>
      <c r="L7" s="21">
        <v>0</v>
      </c>
      <c r="M7" s="21">
        <v>0</v>
      </c>
      <c r="N7" s="21">
        <v>0</v>
      </c>
      <c r="O7" s="21">
        <v>0</v>
      </c>
      <c r="P7" s="21">
        <v>0</v>
      </c>
      <c r="Q7" s="21">
        <v>0</v>
      </c>
      <c r="R7" s="21">
        <v>0</v>
      </c>
      <c r="S7" s="21">
        <v>0</v>
      </c>
      <c r="T7" s="21">
        <v>0</v>
      </c>
      <c r="U7" s="21">
        <v>0</v>
      </c>
      <c r="V7" s="21">
        <v>0</v>
      </c>
      <c r="W7" s="21">
        <v>0</v>
      </c>
      <c r="X7" s="21">
        <v>0</v>
      </c>
      <c r="Y7" s="21">
        <v>0</v>
      </c>
      <c r="Z7" s="21">
        <v>0</v>
      </c>
      <c r="AA7" s="21">
        <v>0</v>
      </c>
      <c r="AB7" s="21">
        <v>0</v>
      </c>
      <c r="AC7" s="21">
        <v>0</v>
      </c>
      <c r="AD7" s="21">
        <v>0</v>
      </c>
      <c r="AE7" s="21">
        <v>0</v>
      </c>
      <c r="AF7" s="21">
        <v>0</v>
      </c>
      <c r="AG7" s="21">
        <v>0</v>
      </c>
      <c r="AH7" s="21">
        <v>0</v>
      </c>
      <c r="AI7" s="21">
        <v>0</v>
      </c>
      <c r="AJ7" s="21">
        <v>0</v>
      </c>
      <c r="AK7" s="21">
        <v>0</v>
      </c>
      <c r="AL7" s="21">
        <v>0</v>
      </c>
      <c r="AM7" s="21">
        <v>0</v>
      </c>
      <c r="AN7" s="21">
        <v>0</v>
      </c>
      <c r="AO7" s="21">
        <v>0</v>
      </c>
      <c r="AP7" s="21">
        <v>0</v>
      </c>
      <c r="AQ7" s="21">
        <v>0</v>
      </c>
      <c r="AR7" s="21">
        <v>0</v>
      </c>
      <c r="AS7" s="21">
        <v>0</v>
      </c>
      <c r="AT7" s="21">
        <v>0</v>
      </c>
      <c r="AU7" s="21">
        <v>0</v>
      </c>
      <c r="AV7" s="21">
        <v>0</v>
      </c>
      <c r="AW7" s="21">
        <v>0</v>
      </c>
      <c r="AX7" s="21">
        <v>0</v>
      </c>
      <c r="AY7" s="21">
        <v>0</v>
      </c>
      <c r="AZ7">
        <v>1476.1144611402344</v>
      </c>
    </row>
    <row r="8" spans="1:52" x14ac:dyDescent="0.25">
      <c r="A8">
        <v>1288</v>
      </c>
      <c r="B8" t="s">
        <v>878</v>
      </c>
      <c r="C8" s="21">
        <v>0</v>
      </c>
      <c r="D8" s="21">
        <v>0</v>
      </c>
      <c r="E8" s="21">
        <v>0</v>
      </c>
      <c r="F8" s="21">
        <v>0</v>
      </c>
      <c r="G8" s="21">
        <v>0</v>
      </c>
      <c r="H8" s="21">
        <v>0</v>
      </c>
      <c r="I8" s="21">
        <v>0</v>
      </c>
      <c r="J8" s="21">
        <v>0</v>
      </c>
      <c r="K8" s="21">
        <v>0</v>
      </c>
      <c r="L8" s="21">
        <v>0</v>
      </c>
      <c r="M8" s="21">
        <v>0</v>
      </c>
      <c r="N8" s="21">
        <v>0</v>
      </c>
      <c r="O8" s="21">
        <v>0</v>
      </c>
      <c r="P8" s="21">
        <v>0</v>
      </c>
      <c r="Q8" s="21">
        <v>0</v>
      </c>
      <c r="R8" s="21">
        <v>0</v>
      </c>
      <c r="S8" s="21">
        <v>0</v>
      </c>
      <c r="T8" s="21">
        <v>0</v>
      </c>
      <c r="U8" s="21">
        <v>0</v>
      </c>
      <c r="V8" s="21">
        <v>0</v>
      </c>
      <c r="W8" s="21">
        <v>0</v>
      </c>
      <c r="X8" s="21">
        <v>0</v>
      </c>
      <c r="Y8" s="21">
        <v>0</v>
      </c>
      <c r="Z8" s="21">
        <v>0</v>
      </c>
      <c r="AA8" s="21">
        <v>0</v>
      </c>
      <c r="AB8" s="21">
        <v>0</v>
      </c>
      <c r="AC8" s="21">
        <v>0</v>
      </c>
      <c r="AD8" s="21">
        <v>0</v>
      </c>
      <c r="AE8" s="21">
        <v>0</v>
      </c>
      <c r="AF8" s="21">
        <v>0</v>
      </c>
      <c r="AG8" s="21">
        <v>0</v>
      </c>
      <c r="AH8" s="21">
        <v>0</v>
      </c>
      <c r="AI8" s="21">
        <v>0</v>
      </c>
      <c r="AJ8" s="21">
        <v>0</v>
      </c>
      <c r="AK8" s="21">
        <v>0</v>
      </c>
      <c r="AL8" s="21">
        <v>0</v>
      </c>
      <c r="AM8" s="21">
        <v>0</v>
      </c>
      <c r="AN8" s="21">
        <v>0</v>
      </c>
      <c r="AO8" s="21">
        <v>0</v>
      </c>
      <c r="AP8" s="21">
        <v>0</v>
      </c>
      <c r="AQ8" s="21">
        <v>0</v>
      </c>
      <c r="AR8" s="21">
        <v>0</v>
      </c>
      <c r="AS8" s="21">
        <v>0</v>
      </c>
      <c r="AT8" s="21">
        <v>0</v>
      </c>
      <c r="AU8" s="21">
        <v>0</v>
      </c>
      <c r="AV8" s="21">
        <v>0</v>
      </c>
      <c r="AW8" s="21">
        <v>0</v>
      </c>
      <c r="AX8" s="21">
        <v>0</v>
      </c>
      <c r="AY8" s="21">
        <v>0</v>
      </c>
      <c r="AZ8">
        <v>1480.4881647908178</v>
      </c>
    </row>
    <row r="9" spans="1:52" x14ac:dyDescent="0.25">
      <c r="A9">
        <v>1405</v>
      </c>
      <c r="B9" t="s">
        <v>912</v>
      </c>
      <c r="C9" s="21">
        <v>0</v>
      </c>
      <c r="D9" s="21">
        <v>0</v>
      </c>
      <c r="E9" s="21">
        <v>0</v>
      </c>
      <c r="F9" s="21">
        <v>0</v>
      </c>
      <c r="G9" s="21">
        <v>0</v>
      </c>
      <c r="H9" s="21">
        <v>0</v>
      </c>
      <c r="I9" s="21">
        <v>0</v>
      </c>
      <c r="J9" s="21">
        <v>0</v>
      </c>
      <c r="K9" s="21">
        <v>0</v>
      </c>
      <c r="L9" s="21">
        <v>0</v>
      </c>
      <c r="M9" s="21">
        <v>0</v>
      </c>
      <c r="N9" s="21">
        <v>0</v>
      </c>
      <c r="O9" s="21">
        <v>0</v>
      </c>
      <c r="P9" s="21">
        <v>0</v>
      </c>
      <c r="Q9" s="21">
        <v>0</v>
      </c>
      <c r="R9" s="21">
        <v>0</v>
      </c>
      <c r="S9" s="21">
        <v>0</v>
      </c>
      <c r="T9" s="21">
        <v>0</v>
      </c>
      <c r="U9" s="21">
        <v>0</v>
      </c>
      <c r="V9" s="21">
        <v>0</v>
      </c>
      <c r="W9" s="21">
        <v>0</v>
      </c>
      <c r="X9" s="21">
        <v>0</v>
      </c>
      <c r="Y9" s="21">
        <v>0</v>
      </c>
      <c r="Z9" s="21">
        <v>0</v>
      </c>
      <c r="AA9" s="21">
        <v>0</v>
      </c>
      <c r="AB9" s="21">
        <v>0</v>
      </c>
      <c r="AC9" s="21">
        <v>0</v>
      </c>
      <c r="AD9" s="21">
        <v>0</v>
      </c>
      <c r="AE9" s="21">
        <v>0</v>
      </c>
      <c r="AF9" s="21">
        <v>0</v>
      </c>
      <c r="AG9" s="21">
        <v>0</v>
      </c>
      <c r="AH9" s="21">
        <v>0</v>
      </c>
      <c r="AI9" s="21">
        <v>0</v>
      </c>
      <c r="AJ9" s="21">
        <v>0</v>
      </c>
      <c r="AK9" s="21">
        <v>0</v>
      </c>
      <c r="AL9" s="21">
        <v>0</v>
      </c>
      <c r="AM9" s="21">
        <v>0</v>
      </c>
      <c r="AN9" s="21">
        <v>0</v>
      </c>
      <c r="AO9" s="21">
        <v>0</v>
      </c>
      <c r="AP9" s="21">
        <v>0</v>
      </c>
      <c r="AQ9" s="21">
        <v>0</v>
      </c>
      <c r="AR9" s="21">
        <v>0</v>
      </c>
      <c r="AS9" s="21">
        <v>0</v>
      </c>
      <c r="AT9" s="21">
        <v>0</v>
      </c>
      <c r="AU9" s="21">
        <v>0</v>
      </c>
      <c r="AV9" s="21">
        <v>0</v>
      </c>
      <c r="AW9" s="21">
        <v>0</v>
      </c>
      <c r="AX9" s="21">
        <v>0</v>
      </c>
      <c r="AY9" s="21">
        <v>0</v>
      </c>
      <c r="AZ9">
        <v>1542.027494194843</v>
      </c>
    </row>
    <row r="10" spans="1:52" x14ac:dyDescent="0.25">
      <c r="A10">
        <v>1511</v>
      </c>
      <c r="B10" t="s">
        <v>939</v>
      </c>
      <c r="C10" s="21">
        <v>0</v>
      </c>
      <c r="D10" s="21">
        <v>0</v>
      </c>
      <c r="E10" s="21">
        <v>0</v>
      </c>
      <c r="F10" s="21">
        <v>0</v>
      </c>
      <c r="G10" s="21">
        <v>0</v>
      </c>
      <c r="H10" s="21">
        <v>0</v>
      </c>
      <c r="I10" s="21">
        <v>0</v>
      </c>
      <c r="J10" s="21">
        <v>0</v>
      </c>
      <c r="K10" s="21">
        <v>0</v>
      </c>
      <c r="L10" s="21">
        <v>0</v>
      </c>
      <c r="M10" s="21">
        <v>0</v>
      </c>
      <c r="N10" s="21">
        <v>0</v>
      </c>
      <c r="O10" s="21">
        <v>0</v>
      </c>
      <c r="P10" s="21">
        <v>0</v>
      </c>
      <c r="Q10" s="21">
        <v>0</v>
      </c>
      <c r="R10" s="21">
        <v>0</v>
      </c>
      <c r="S10" s="21">
        <v>0</v>
      </c>
      <c r="T10" s="21">
        <v>0</v>
      </c>
      <c r="U10" s="21">
        <v>0</v>
      </c>
      <c r="V10" s="21">
        <v>0</v>
      </c>
      <c r="W10" s="21">
        <v>0</v>
      </c>
      <c r="X10" s="21">
        <v>0</v>
      </c>
      <c r="Y10" s="21">
        <v>0</v>
      </c>
      <c r="Z10" s="21">
        <v>0</v>
      </c>
      <c r="AA10" s="21">
        <v>0</v>
      </c>
      <c r="AB10" s="21">
        <v>0</v>
      </c>
      <c r="AC10" s="21">
        <v>0</v>
      </c>
      <c r="AD10" s="21">
        <v>0</v>
      </c>
      <c r="AE10" s="21">
        <v>0</v>
      </c>
      <c r="AF10" s="21">
        <v>0</v>
      </c>
      <c r="AG10" s="21">
        <v>0</v>
      </c>
      <c r="AH10" s="21">
        <v>0</v>
      </c>
      <c r="AI10" s="21">
        <v>0</v>
      </c>
      <c r="AJ10" s="21">
        <v>0</v>
      </c>
      <c r="AK10" s="21">
        <v>0</v>
      </c>
      <c r="AL10" s="21">
        <v>0</v>
      </c>
      <c r="AM10" s="21">
        <v>0</v>
      </c>
      <c r="AN10" s="21">
        <v>0</v>
      </c>
      <c r="AO10" s="21">
        <v>0</v>
      </c>
      <c r="AP10" s="21">
        <v>0</v>
      </c>
      <c r="AQ10" s="21">
        <v>0</v>
      </c>
      <c r="AR10" s="21">
        <v>0</v>
      </c>
      <c r="AS10" s="21">
        <v>0</v>
      </c>
      <c r="AT10" s="21">
        <v>0</v>
      </c>
      <c r="AU10" s="21">
        <v>0</v>
      </c>
      <c r="AV10" s="21">
        <v>0</v>
      </c>
      <c r="AW10" s="21">
        <v>0</v>
      </c>
      <c r="AX10" s="21">
        <v>0</v>
      </c>
      <c r="AY10" s="21">
        <v>0</v>
      </c>
      <c r="AZ10">
        <v>1549.3877969065641</v>
      </c>
    </row>
    <row r="11" spans="1:52" x14ac:dyDescent="0.25">
      <c r="A11">
        <v>1592</v>
      </c>
      <c r="B11" t="s">
        <v>976</v>
      </c>
      <c r="C11" s="21">
        <v>0</v>
      </c>
      <c r="D11" s="21">
        <v>0</v>
      </c>
      <c r="E11" s="21">
        <v>0</v>
      </c>
      <c r="F11" s="21">
        <v>0</v>
      </c>
      <c r="G11" s="21">
        <v>0</v>
      </c>
      <c r="H11" s="21">
        <v>0</v>
      </c>
      <c r="I11" s="21">
        <v>0</v>
      </c>
      <c r="J11" s="21">
        <v>0</v>
      </c>
      <c r="K11" s="21">
        <v>0</v>
      </c>
      <c r="L11" s="21">
        <v>0</v>
      </c>
      <c r="M11" s="21">
        <v>0</v>
      </c>
      <c r="N11" s="21">
        <v>0</v>
      </c>
      <c r="O11" s="21">
        <v>0</v>
      </c>
      <c r="P11" s="21">
        <v>0</v>
      </c>
      <c r="Q11" s="21">
        <v>0</v>
      </c>
      <c r="R11" s="21">
        <v>0</v>
      </c>
      <c r="S11" s="21">
        <v>0</v>
      </c>
      <c r="T11" s="21">
        <v>0</v>
      </c>
      <c r="U11" s="21">
        <v>0</v>
      </c>
      <c r="V11" s="21">
        <v>0</v>
      </c>
      <c r="W11" s="21">
        <v>0</v>
      </c>
      <c r="X11" s="21">
        <v>0</v>
      </c>
      <c r="Y11" s="21">
        <v>0</v>
      </c>
      <c r="Z11" s="21">
        <v>0</v>
      </c>
      <c r="AA11" s="21">
        <v>0</v>
      </c>
      <c r="AB11" s="21">
        <v>0</v>
      </c>
      <c r="AC11" s="21">
        <v>0</v>
      </c>
      <c r="AD11" s="21">
        <v>0</v>
      </c>
      <c r="AE11" s="21">
        <v>0</v>
      </c>
      <c r="AF11" s="21">
        <v>0</v>
      </c>
      <c r="AG11" s="21">
        <v>0</v>
      </c>
      <c r="AH11" s="21">
        <v>0</v>
      </c>
      <c r="AI11" s="21">
        <v>0</v>
      </c>
      <c r="AJ11" s="21">
        <v>0</v>
      </c>
      <c r="AK11" s="21">
        <v>0</v>
      </c>
      <c r="AL11" s="21">
        <v>0</v>
      </c>
      <c r="AM11" s="21">
        <v>0</v>
      </c>
      <c r="AN11" s="21">
        <v>0</v>
      </c>
      <c r="AO11" s="21">
        <v>0</v>
      </c>
      <c r="AP11" s="21">
        <v>0</v>
      </c>
      <c r="AQ11" s="21">
        <v>0</v>
      </c>
      <c r="AR11" s="21">
        <v>0</v>
      </c>
      <c r="AS11" s="21">
        <v>0</v>
      </c>
      <c r="AT11" s="21">
        <v>0</v>
      </c>
      <c r="AU11" s="21">
        <v>0</v>
      </c>
      <c r="AV11" s="21">
        <v>0</v>
      </c>
      <c r="AW11" s="21">
        <v>0</v>
      </c>
      <c r="AX11" s="21">
        <v>0</v>
      </c>
      <c r="AY11" s="21">
        <v>0</v>
      </c>
      <c r="AZ11">
        <v>1533.3680298097938</v>
      </c>
    </row>
    <row r="12" spans="1:52" x14ac:dyDescent="0.25">
      <c r="A12">
        <v>1625</v>
      </c>
      <c r="B12" t="s">
        <v>985</v>
      </c>
      <c r="C12" s="21">
        <v>0</v>
      </c>
      <c r="D12" s="21">
        <v>0</v>
      </c>
      <c r="E12" s="21">
        <v>0</v>
      </c>
      <c r="F12" s="21">
        <v>0</v>
      </c>
      <c r="G12" s="21">
        <v>0</v>
      </c>
      <c r="H12" s="21">
        <v>0</v>
      </c>
      <c r="I12" s="21">
        <v>0</v>
      </c>
      <c r="J12" s="21">
        <v>0</v>
      </c>
      <c r="K12" s="21">
        <v>0</v>
      </c>
      <c r="L12" s="21">
        <v>0</v>
      </c>
      <c r="M12" s="21">
        <v>0</v>
      </c>
      <c r="N12" s="21">
        <v>0</v>
      </c>
      <c r="O12" s="21">
        <v>0</v>
      </c>
      <c r="P12" s="21">
        <v>0</v>
      </c>
      <c r="Q12" s="21">
        <v>0</v>
      </c>
      <c r="R12" s="21">
        <v>0</v>
      </c>
      <c r="S12" s="21">
        <v>0</v>
      </c>
      <c r="T12" s="21">
        <v>0</v>
      </c>
      <c r="U12" s="21">
        <v>0</v>
      </c>
      <c r="V12" s="21">
        <v>0</v>
      </c>
      <c r="W12" s="21">
        <v>0</v>
      </c>
      <c r="X12" s="21">
        <v>0</v>
      </c>
      <c r="Y12" s="21">
        <v>0</v>
      </c>
      <c r="Z12" s="21">
        <v>0</v>
      </c>
      <c r="AA12" s="21">
        <v>0</v>
      </c>
      <c r="AB12" s="21">
        <v>0</v>
      </c>
      <c r="AC12" s="21">
        <v>0</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c r="AX12" s="21">
        <v>0</v>
      </c>
      <c r="AY12" s="21">
        <v>0</v>
      </c>
      <c r="AZ12">
        <v>1530.2368345791967</v>
      </c>
    </row>
    <row r="13" spans="1:52" x14ac:dyDescent="0.25">
      <c r="A13">
        <v>1723</v>
      </c>
      <c r="B13" t="s">
        <v>1025</v>
      </c>
      <c r="C13" s="21">
        <v>0</v>
      </c>
      <c r="D13" s="21">
        <v>0</v>
      </c>
      <c r="E13" s="21">
        <v>0</v>
      </c>
      <c r="F13" s="21">
        <v>0</v>
      </c>
      <c r="G13" s="21">
        <v>0</v>
      </c>
      <c r="H13" s="21">
        <v>0</v>
      </c>
      <c r="I13" s="21">
        <v>0</v>
      </c>
      <c r="J13" s="21">
        <v>0</v>
      </c>
      <c r="K13" s="21">
        <v>0</v>
      </c>
      <c r="L13" s="21">
        <v>0</v>
      </c>
      <c r="M13" s="21">
        <v>0</v>
      </c>
      <c r="N13" s="21">
        <v>0</v>
      </c>
      <c r="O13" s="21">
        <v>0</v>
      </c>
      <c r="P13" s="21">
        <v>0</v>
      </c>
      <c r="Q13" s="21">
        <v>0</v>
      </c>
      <c r="R13" s="21">
        <v>0</v>
      </c>
      <c r="S13" s="21">
        <v>0</v>
      </c>
      <c r="T13" s="21">
        <v>0</v>
      </c>
      <c r="U13" s="21">
        <v>0</v>
      </c>
      <c r="V13" s="21">
        <v>0</v>
      </c>
      <c r="W13" s="21">
        <v>0</v>
      </c>
      <c r="X13" s="21">
        <v>0</v>
      </c>
      <c r="Y13" s="21">
        <v>0</v>
      </c>
      <c r="Z13" s="21">
        <v>0</v>
      </c>
      <c r="AA13" s="21">
        <v>0</v>
      </c>
      <c r="AB13" s="21">
        <v>0</v>
      </c>
      <c r="AC13" s="21">
        <v>0</v>
      </c>
      <c r="AD13" s="21">
        <v>0</v>
      </c>
      <c r="AE13" s="21">
        <v>0</v>
      </c>
      <c r="AF13" s="21">
        <v>0</v>
      </c>
      <c r="AG13" s="21">
        <v>0</v>
      </c>
      <c r="AH13" s="21">
        <v>0</v>
      </c>
      <c r="AI13" s="21">
        <v>0</v>
      </c>
      <c r="AJ13" s="21">
        <v>0</v>
      </c>
      <c r="AK13" s="21">
        <v>0</v>
      </c>
      <c r="AL13" s="21">
        <v>0</v>
      </c>
      <c r="AM13" s="21">
        <v>0</v>
      </c>
      <c r="AN13" s="21">
        <v>0</v>
      </c>
      <c r="AO13" s="21">
        <v>0</v>
      </c>
      <c r="AP13" s="21">
        <v>0</v>
      </c>
      <c r="AQ13" s="21">
        <v>0</v>
      </c>
      <c r="AR13" s="21">
        <v>0</v>
      </c>
      <c r="AS13" s="21">
        <v>0</v>
      </c>
      <c r="AT13" s="21">
        <v>0</v>
      </c>
      <c r="AU13" s="21">
        <v>0</v>
      </c>
      <c r="AV13" s="21">
        <v>0</v>
      </c>
      <c r="AW13" s="21">
        <v>0</v>
      </c>
      <c r="AX13" s="21">
        <v>0</v>
      </c>
      <c r="AY13" s="21">
        <v>0</v>
      </c>
      <c r="AZ13">
        <v>1424.218862848018</v>
      </c>
    </row>
    <row r="14" spans="1:52" x14ac:dyDescent="0.25">
      <c r="A14">
        <v>1736</v>
      </c>
      <c r="B14" t="s">
        <v>1033</v>
      </c>
      <c r="C14" s="21">
        <v>0</v>
      </c>
      <c r="D14" s="21">
        <v>0</v>
      </c>
      <c r="E14" s="21">
        <v>0</v>
      </c>
      <c r="F14" s="21">
        <v>0</v>
      </c>
      <c r="G14" s="21">
        <v>0</v>
      </c>
      <c r="H14" s="21">
        <v>0</v>
      </c>
      <c r="I14" s="21">
        <v>0</v>
      </c>
      <c r="J14" s="21">
        <v>0</v>
      </c>
      <c r="K14" s="21">
        <v>0</v>
      </c>
      <c r="L14" s="21">
        <v>0</v>
      </c>
      <c r="M14" s="21">
        <v>0</v>
      </c>
      <c r="N14" s="21">
        <v>0</v>
      </c>
      <c r="O14" s="21">
        <v>0</v>
      </c>
      <c r="P14" s="21">
        <v>0</v>
      </c>
      <c r="Q14" s="21">
        <v>0</v>
      </c>
      <c r="R14" s="21">
        <v>0</v>
      </c>
      <c r="S14" s="21">
        <v>0</v>
      </c>
      <c r="T14" s="21">
        <v>0</v>
      </c>
      <c r="U14" s="21">
        <v>0</v>
      </c>
      <c r="V14" s="21">
        <v>0</v>
      </c>
      <c r="W14" s="21">
        <v>0</v>
      </c>
      <c r="X14" s="21">
        <v>0</v>
      </c>
      <c r="Y14" s="21">
        <v>0</v>
      </c>
      <c r="Z14" s="21">
        <v>0</v>
      </c>
      <c r="AA14" s="21">
        <v>0</v>
      </c>
      <c r="AB14" s="21">
        <v>0</v>
      </c>
      <c r="AC14" s="21">
        <v>0</v>
      </c>
      <c r="AD14" s="21">
        <v>0</v>
      </c>
      <c r="AE14" s="21">
        <v>0</v>
      </c>
      <c r="AF14" s="21">
        <v>0</v>
      </c>
      <c r="AG14" s="21">
        <v>0</v>
      </c>
      <c r="AH14" s="21">
        <v>0</v>
      </c>
      <c r="AI14" s="21">
        <v>0</v>
      </c>
      <c r="AJ14" s="21">
        <v>0</v>
      </c>
      <c r="AK14" s="21">
        <v>0</v>
      </c>
      <c r="AL14" s="21">
        <v>0</v>
      </c>
      <c r="AM14" s="21">
        <v>0</v>
      </c>
      <c r="AN14" s="21">
        <v>0</v>
      </c>
      <c r="AO14" s="21">
        <v>0</v>
      </c>
      <c r="AP14" s="21">
        <v>0</v>
      </c>
      <c r="AQ14" s="21">
        <v>0</v>
      </c>
      <c r="AR14" s="21">
        <v>0</v>
      </c>
      <c r="AS14" s="21">
        <v>0</v>
      </c>
      <c r="AT14" s="21">
        <v>0</v>
      </c>
      <c r="AU14" s="21">
        <v>0</v>
      </c>
      <c r="AV14" s="21">
        <v>0</v>
      </c>
      <c r="AW14" s="21">
        <v>0</v>
      </c>
      <c r="AX14" s="21">
        <v>0</v>
      </c>
      <c r="AY14" s="21">
        <v>0</v>
      </c>
      <c r="AZ14">
        <v>1552.3205903492164</v>
      </c>
    </row>
    <row r="15" spans="1:52" x14ac:dyDescent="0.25">
      <c r="A15">
        <v>1739</v>
      </c>
      <c r="B15" t="s">
        <v>1035</v>
      </c>
      <c r="C15" s="21">
        <v>0</v>
      </c>
      <c r="D15" s="21">
        <v>0</v>
      </c>
      <c r="E15" s="21">
        <v>0</v>
      </c>
      <c r="F15" s="21">
        <v>0</v>
      </c>
      <c r="G15" s="21">
        <v>0</v>
      </c>
      <c r="H15" s="21">
        <v>0</v>
      </c>
      <c r="I15" s="21">
        <v>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0</v>
      </c>
      <c r="AJ15" s="21">
        <v>0</v>
      </c>
      <c r="AK15" s="21">
        <v>0</v>
      </c>
      <c r="AL15" s="21">
        <v>0</v>
      </c>
      <c r="AM15" s="21">
        <v>0</v>
      </c>
      <c r="AN15" s="21">
        <v>0</v>
      </c>
      <c r="AO15" s="21">
        <v>0</v>
      </c>
      <c r="AP15" s="21">
        <v>0</v>
      </c>
      <c r="AQ15" s="21">
        <v>0</v>
      </c>
      <c r="AR15" s="21">
        <v>0</v>
      </c>
      <c r="AS15" s="21">
        <v>0</v>
      </c>
      <c r="AT15" s="21">
        <v>0</v>
      </c>
      <c r="AU15" s="21">
        <v>0</v>
      </c>
      <c r="AV15" s="21">
        <v>0</v>
      </c>
      <c r="AW15" s="21">
        <v>0</v>
      </c>
      <c r="AX15" s="21">
        <v>0</v>
      </c>
      <c r="AY15" s="21">
        <v>0</v>
      </c>
      <c r="AZ15">
        <v>1455.9532573169336</v>
      </c>
    </row>
    <row r="16" spans="1:52" x14ac:dyDescent="0.25">
      <c r="A16">
        <v>1756</v>
      </c>
      <c r="B16" t="s">
        <v>1046</v>
      </c>
      <c r="C16" s="21">
        <v>0</v>
      </c>
      <c r="D16" s="21">
        <v>0</v>
      </c>
      <c r="E16" s="21">
        <v>0</v>
      </c>
      <c r="F16" s="21">
        <v>0</v>
      </c>
      <c r="G16" s="21">
        <v>0</v>
      </c>
      <c r="H16" s="21">
        <v>0</v>
      </c>
      <c r="I16" s="21">
        <v>0</v>
      </c>
      <c r="J16" s="21">
        <v>0</v>
      </c>
      <c r="K16" s="21">
        <v>0</v>
      </c>
      <c r="L16" s="21">
        <v>0</v>
      </c>
      <c r="M16" s="21">
        <v>0</v>
      </c>
      <c r="N16" s="21">
        <v>0</v>
      </c>
      <c r="O16" s="21">
        <v>0</v>
      </c>
      <c r="P16" s="21">
        <v>0</v>
      </c>
      <c r="Q16" s="21">
        <v>0</v>
      </c>
      <c r="R16" s="21">
        <v>0</v>
      </c>
      <c r="S16" s="21">
        <v>0</v>
      </c>
      <c r="T16" s="21">
        <v>0</v>
      </c>
      <c r="U16" s="21">
        <v>0</v>
      </c>
      <c r="V16" s="21">
        <v>0</v>
      </c>
      <c r="W16" s="21">
        <v>0</v>
      </c>
      <c r="X16" s="21">
        <v>0</v>
      </c>
      <c r="Y16" s="21">
        <v>0</v>
      </c>
      <c r="Z16" s="21">
        <v>0</v>
      </c>
      <c r="AA16" s="21">
        <v>0</v>
      </c>
      <c r="AB16" s="21">
        <v>0</v>
      </c>
      <c r="AC16" s="21">
        <v>0</v>
      </c>
      <c r="AD16" s="21">
        <v>0</v>
      </c>
      <c r="AE16" s="21">
        <v>0</v>
      </c>
      <c r="AF16" s="21">
        <v>0</v>
      </c>
      <c r="AG16" s="21">
        <v>0</v>
      </c>
      <c r="AH16" s="21">
        <v>0</v>
      </c>
      <c r="AI16" s="21">
        <v>0</v>
      </c>
      <c r="AJ16" s="21">
        <v>0</v>
      </c>
      <c r="AK16" s="21">
        <v>0</v>
      </c>
      <c r="AL16" s="21">
        <v>0</v>
      </c>
      <c r="AM16" s="21">
        <v>0</v>
      </c>
      <c r="AN16" s="21">
        <v>0</v>
      </c>
      <c r="AO16" s="21">
        <v>0</v>
      </c>
      <c r="AP16" s="21">
        <v>0</v>
      </c>
      <c r="AQ16" s="21">
        <v>0</v>
      </c>
      <c r="AR16" s="21">
        <v>0</v>
      </c>
      <c r="AS16" s="21">
        <v>0</v>
      </c>
      <c r="AT16" s="21">
        <v>0</v>
      </c>
      <c r="AU16" s="21">
        <v>0</v>
      </c>
      <c r="AV16" s="21">
        <v>0</v>
      </c>
      <c r="AW16" s="21">
        <v>0</v>
      </c>
      <c r="AX16" s="21">
        <v>0</v>
      </c>
      <c r="AY16" s="21">
        <v>0</v>
      </c>
      <c r="AZ16">
        <v>1560.7118423820955</v>
      </c>
    </row>
    <row r="17" spans="1:52" x14ac:dyDescent="0.25">
      <c r="A17">
        <v>1781</v>
      </c>
      <c r="B17" t="s">
        <v>1060</v>
      </c>
      <c r="C17" s="21">
        <v>0</v>
      </c>
      <c r="D17" s="21">
        <v>0</v>
      </c>
      <c r="E17" s="21">
        <v>0</v>
      </c>
      <c r="F17" s="21">
        <v>0</v>
      </c>
      <c r="G17" s="21">
        <v>0</v>
      </c>
      <c r="H17" s="21">
        <v>0</v>
      </c>
      <c r="I17" s="21">
        <v>0</v>
      </c>
      <c r="J17" s="21">
        <v>0</v>
      </c>
      <c r="K17" s="21">
        <v>0</v>
      </c>
      <c r="L17" s="21">
        <v>0</v>
      </c>
      <c r="M17" s="21">
        <v>0</v>
      </c>
      <c r="N17" s="21">
        <v>0</v>
      </c>
      <c r="O17" s="21">
        <v>0</v>
      </c>
      <c r="P17" s="21">
        <v>0</v>
      </c>
      <c r="Q17" s="21">
        <v>0</v>
      </c>
      <c r="R17" s="21">
        <v>0</v>
      </c>
      <c r="S17" s="21">
        <v>0</v>
      </c>
      <c r="T17" s="21">
        <v>0</v>
      </c>
      <c r="U17" s="21">
        <v>0</v>
      </c>
      <c r="V17" s="21">
        <v>0</v>
      </c>
      <c r="W17" s="21">
        <v>0</v>
      </c>
      <c r="X17" s="21">
        <v>0</v>
      </c>
      <c r="Y17" s="21">
        <v>0</v>
      </c>
      <c r="Z17" s="21">
        <v>0</v>
      </c>
      <c r="AA17" s="21">
        <v>0</v>
      </c>
      <c r="AB17" s="21">
        <v>0</v>
      </c>
      <c r="AC17" s="21">
        <v>0</v>
      </c>
      <c r="AD17" s="21">
        <v>0</v>
      </c>
      <c r="AE17" s="21">
        <v>0</v>
      </c>
      <c r="AF17" s="21">
        <v>0</v>
      </c>
      <c r="AG17" s="21">
        <v>0</v>
      </c>
      <c r="AH17" s="21">
        <v>0</v>
      </c>
      <c r="AI17" s="21">
        <v>0</v>
      </c>
      <c r="AJ17" s="21">
        <v>0</v>
      </c>
      <c r="AK17" s="21">
        <v>0</v>
      </c>
      <c r="AL17" s="21">
        <v>0</v>
      </c>
      <c r="AM17" s="21">
        <v>0</v>
      </c>
      <c r="AN17" s="21">
        <v>0</v>
      </c>
      <c r="AO17" s="21">
        <v>0</v>
      </c>
      <c r="AP17" s="21">
        <v>0</v>
      </c>
      <c r="AQ17" s="21">
        <v>0</v>
      </c>
      <c r="AR17" s="21">
        <v>0</v>
      </c>
      <c r="AS17" s="21">
        <v>0</v>
      </c>
      <c r="AT17" s="21">
        <v>0</v>
      </c>
      <c r="AU17" s="21">
        <v>0</v>
      </c>
      <c r="AV17" s="21">
        <v>0</v>
      </c>
      <c r="AW17" s="21">
        <v>0</v>
      </c>
      <c r="AX17" s="21">
        <v>0</v>
      </c>
      <c r="AY17" s="21">
        <v>0</v>
      </c>
      <c r="AZ17">
        <v>1440.1588818490318</v>
      </c>
    </row>
    <row r="18" spans="1:52" x14ac:dyDescent="0.25">
      <c r="A18">
        <v>1939</v>
      </c>
      <c r="B18" t="s">
        <v>1105</v>
      </c>
      <c r="C18" s="21">
        <v>0</v>
      </c>
      <c r="D18" s="21">
        <v>0</v>
      </c>
      <c r="E18" s="21">
        <v>0</v>
      </c>
      <c r="F18" s="21">
        <v>0</v>
      </c>
      <c r="G18" s="21">
        <v>0</v>
      </c>
      <c r="H18" s="21">
        <v>0</v>
      </c>
      <c r="I18" s="21">
        <v>0</v>
      </c>
      <c r="J18" s="21">
        <v>0</v>
      </c>
      <c r="K18" s="21">
        <v>0</v>
      </c>
      <c r="L18" s="21">
        <v>0</v>
      </c>
      <c r="M18" s="21">
        <v>0</v>
      </c>
      <c r="N18" s="21">
        <v>0</v>
      </c>
      <c r="O18" s="21">
        <v>0</v>
      </c>
      <c r="P18" s="21">
        <v>0</v>
      </c>
      <c r="Q18" s="21">
        <v>0</v>
      </c>
      <c r="R18" s="21">
        <v>0</v>
      </c>
      <c r="S18" s="21">
        <v>0</v>
      </c>
      <c r="T18" s="21">
        <v>0</v>
      </c>
      <c r="U18" s="21">
        <v>0</v>
      </c>
      <c r="V18" s="21">
        <v>0</v>
      </c>
      <c r="W18" s="21">
        <v>0</v>
      </c>
      <c r="X18" s="21">
        <v>0</v>
      </c>
      <c r="Y18" s="21">
        <v>0</v>
      </c>
      <c r="Z18" s="21">
        <v>0</v>
      </c>
      <c r="AA18" s="21">
        <v>0</v>
      </c>
      <c r="AB18" s="21">
        <v>0</v>
      </c>
      <c r="AC18" s="21">
        <v>0</v>
      </c>
      <c r="AD18" s="21">
        <v>0</v>
      </c>
      <c r="AE18" s="21">
        <v>0</v>
      </c>
      <c r="AF18" s="21">
        <v>0</v>
      </c>
      <c r="AG18" s="21">
        <v>0</v>
      </c>
      <c r="AH18" s="21">
        <v>0</v>
      </c>
      <c r="AI18" s="21">
        <v>0</v>
      </c>
      <c r="AJ18" s="21">
        <v>0</v>
      </c>
      <c r="AK18" s="21">
        <v>0</v>
      </c>
      <c r="AL18" s="21">
        <v>0</v>
      </c>
      <c r="AM18" s="21">
        <v>0</v>
      </c>
      <c r="AN18" s="21">
        <v>0</v>
      </c>
      <c r="AO18" s="21">
        <v>0</v>
      </c>
      <c r="AP18" s="21">
        <v>0</v>
      </c>
      <c r="AQ18" s="21">
        <v>0</v>
      </c>
      <c r="AR18" s="21">
        <v>0</v>
      </c>
      <c r="AS18" s="21">
        <v>0</v>
      </c>
      <c r="AT18" s="21">
        <v>0</v>
      </c>
      <c r="AU18" s="21">
        <v>0</v>
      </c>
      <c r="AV18" s="21">
        <v>0</v>
      </c>
      <c r="AW18" s="21">
        <v>0</v>
      </c>
      <c r="AX18" s="21">
        <v>0</v>
      </c>
      <c r="AY18" s="21">
        <v>0</v>
      </c>
      <c r="AZ18">
        <v>1496.8867938945598</v>
      </c>
    </row>
    <row r="19" spans="1:52" x14ac:dyDescent="0.25">
      <c r="A19">
        <v>1986</v>
      </c>
      <c r="B19" t="s">
        <v>1118</v>
      </c>
      <c r="C19" s="21">
        <v>0</v>
      </c>
      <c r="D19" s="21">
        <v>0</v>
      </c>
      <c r="E19" s="21">
        <v>0</v>
      </c>
      <c r="F19" s="21">
        <v>0</v>
      </c>
      <c r="G19" s="21">
        <v>0</v>
      </c>
      <c r="H19" s="21">
        <v>0</v>
      </c>
      <c r="I19" s="21">
        <v>0</v>
      </c>
      <c r="J19" s="21">
        <v>0</v>
      </c>
      <c r="K19" s="21">
        <v>0</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c r="AG19" s="21">
        <v>0</v>
      </c>
      <c r="AH19" s="21">
        <v>0</v>
      </c>
      <c r="AI19" s="21">
        <v>0</v>
      </c>
      <c r="AJ19" s="21">
        <v>0</v>
      </c>
      <c r="AK19" s="21">
        <v>0</v>
      </c>
      <c r="AL19" s="21">
        <v>0</v>
      </c>
      <c r="AM19" s="21">
        <v>0</v>
      </c>
      <c r="AN19" s="21">
        <v>0</v>
      </c>
      <c r="AO19" s="21">
        <v>0</v>
      </c>
      <c r="AP19" s="21">
        <v>0</v>
      </c>
      <c r="AQ19" s="21">
        <v>0</v>
      </c>
      <c r="AR19" s="21">
        <v>0</v>
      </c>
      <c r="AS19" s="21">
        <v>0</v>
      </c>
      <c r="AT19" s="21">
        <v>0</v>
      </c>
      <c r="AU19" s="21">
        <v>0</v>
      </c>
      <c r="AV19" s="21">
        <v>0</v>
      </c>
      <c r="AW19" s="21">
        <v>0</v>
      </c>
      <c r="AX19" s="21">
        <v>0</v>
      </c>
      <c r="AY19" s="21">
        <v>0</v>
      </c>
      <c r="AZ19">
        <v>1710.9403291560316</v>
      </c>
    </row>
    <row r="20" spans="1:52" x14ac:dyDescent="0.25">
      <c r="A20">
        <v>2022</v>
      </c>
      <c r="B20" t="s">
        <v>664</v>
      </c>
      <c r="C20" s="21">
        <v>0</v>
      </c>
      <c r="D20" s="21">
        <v>0</v>
      </c>
      <c r="E20" s="21">
        <v>0</v>
      </c>
      <c r="F20" s="21">
        <v>0</v>
      </c>
      <c r="G20" s="21">
        <v>0</v>
      </c>
      <c r="H20" s="21">
        <v>0</v>
      </c>
      <c r="I20" s="21">
        <v>0</v>
      </c>
      <c r="J20" s="21">
        <v>0</v>
      </c>
      <c r="K20" s="21">
        <v>0</v>
      </c>
      <c r="L20" s="21">
        <v>0</v>
      </c>
      <c r="M20" s="21">
        <v>0</v>
      </c>
      <c r="N20" s="21">
        <v>0</v>
      </c>
      <c r="O20" s="21">
        <v>0</v>
      </c>
      <c r="P20" s="21">
        <v>0</v>
      </c>
      <c r="Q20" s="21">
        <v>0</v>
      </c>
      <c r="R20" s="21">
        <v>0</v>
      </c>
      <c r="S20" s="21">
        <v>0</v>
      </c>
      <c r="T20" s="21">
        <v>0</v>
      </c>
      <c r="U20" s="21">
        <v>0</v>
      </c>
      <c r="V20" s="21">
        <v>0</v>
      </c>
      <c r="W20" s="21">
        <v>0</v>
      </c>
      <c r="X20" s="21">
        <v>0</v>
      </c>
      <c r="Y20" s="21">
        <v>0</v>
      </c>
      <c r="Z20" s="21">
        <v>0</v>
      </c>
      <c r="AA20" s="21">
        <v>0</v>
      </c>
      <c r="AB20" s="21">
        <v>0</v>
      </c>
      <c r="AC20" s="21">
        <v>0</v>
      </c>
      <c r="AD20" s="21">
        <v>0</v>
      </c>
      <c r="AE20" s="21">
        <v>0</v>
      </c>
      <c r="AF20" s="21">
        <v>0</v>
      </c>
      <c r="AG20" s="21">
        <v>0</v>
      </c>
      <c r="AH20" s="21">
        <v>0</v>
      </c>
      <c r="AI20" s="21">
        <v>0</v>
      </c>
      <c r="AJ20" s="21">
        <v>0</v>
      </c>
      <c r="AK20" s="21">
        <v>0</v>
      </c>
      <c r="AL20" s="21">
        <v>0</v>
      </c>
      <c r="AM20" s="21">
        <v>0</v>
      </c>
      <c r="AN20" s="21">
        <v>0</v>
      </c>
      <c r="AO20" s="21">
        <v>0</v>
      </c>
      <c r="AP20" s="21">
        <v>0</v>
      </c>
      <c r="AQ20" s="21">
        <v>0</v>
      </c>
      <c r="AR20" s="21">
        <v>0</v>
      </c>
      <c r="AS20" s="21">
        <v>0</v>
      </c>
      <c r="AT20" s="21">
        <v>0</v>
      </c>
      <c r="AU20" s="21">
        <v>0</v>
      </c>
      <c r="AV20" s="21">
        <v>0</v>
      </c>
      <c r="AW20" s="21">
        <v>0</v>
      </c>
      <c r="AX20" s="21">
        <v>0</v>
      </c>
      <c r="AY20" s="21">
        <v>0</v>
      </c>
      <c r="AZ20">
        <v>1507.3436387284332</v>
      </c>
    </row>
    <row r="21" spans="1:52" x14ac:dyDescent="0.25">
      <c r="A21">
        <v>2039</v>
      </c>
      <c r="B21" t="s">
        <v>1132</v>
      </c>
      <c r="C21" s="21">
        <v>0</v>
      </c>
      <c r="D21" s="21">
        <v>0</v>
      </c>
      <c r="E21" s="21">
        <v>0</v>
      </c>
      <c r="F21" s="21">
        <v>0</v>
      </c>
      <c r="G21" s="21">
        <v>0</v>
      </c>
      <c r="H21" s="21">
        <v>0</v>
      </c>
      <c r="I21" s="21">
        <v>0</v>
      </c>
      <c r="J21" s="21">
        <v>0</v>
      </c>
      <c r="K21" s="21">
        <v>0</v>
      </c>
      <c r="L21" s="21">
        <v>0</v>
      </c>
      <c r="M21" s="21">
        <v>0</v>
      </c>
      <c r="N21" s="21">
        <v>0</v>
      </c>
      <c r="O21" s="21">
        <v>0</v>
      </c>
      <c r="P21" s="21">
        <v>0</v>
      </c>
      <c r="Q21" s="21">
        <v>0</v>
      </c>
      <c r="R21" s="21">
        <v>0</v>
      </c>
      <c r="S21" s="21">
        <v>0</v>
      </c>
      <c r="T21" s="21">
        <v>0</v>
      </c>
      <c r="U21" s="21">
        <v>0</v>
      </c>
      <c r="V21" s="21">
        <v>0</v>
      </c>
      <c r="W21" s="21">
        <v>0</v>
      </c>
      <c r="X21" s="21">
        <v>0</v>
      </c>
      <c r="Y21" s="21">
        <v>0</v>
      </c>
      <c r="Z21" s="21">
        <v>0</v>
      </c>
      <c r="AA21" s="21">
        <v>0</v>
      </c>
      <c r="AB21" s="21">
        <v>0</v>
      </c>
      <c r="AC21" s="21">
        <v>0</v>
      </c>
      <c r="AD21" s="21">
        <v>0</v>
      </c>
      <c r="AE21" s="21">
        <v>0</v>
      </c>
      <c r="AF21" s="21">
        <v>0</v>
      </c>
      <c r="AG21" s="21">
        <v>0</v>
      </c>
      <c r="AH21" s="21">
        <v>0</v>
      </c>
      <c r="AI21" s="21">
        <v>0</v>
      </c>
      <c r="AJ21" s="21">
        <v>0</v>
      </c>
      <c r="AK21" s="21">
        <v>0</v>
      </c>
      <c r="AL21" s="21">
        <v>0</v>
      </c>
      <c r="AM21" s="21">
        <v>0</v>
      </c>
      <c r="AN21" s="21">
        <v>0</v>
      </c>
      <c r="AO21" s="21">
        <v>0</v>
      </c>
      <c r="AP21" s="21">
        <v>0</v>
      </c>
      <c r="AQ21" s="21">
        <v>0</v>
      </c>
      <c r="AR21" s="21">
        <v>0</v>
      </c>
      <c r="AS21" s="21">
        <v>0</v>
      </c>
      <c r="AT21" s="21">
        <v>0</v>
      </c>
      <c r="AU21" s="21">
        <v>0</v>
      </c>
      <c r="AV21" s="21">
        <v>0</v>
      </c>
      <c r="AW21" s="21">
        <v>0</v>
      </c>
      <c r="AX21" s="21">
        <v>0</v>
      </c>
      <c r="AY21" s="21">
        <v>0</v>
      </c>
      <c r="AZ21">
        <v>1449.9184400696645</v>
      </c>
    </row>
    <row r="22" spans="1:52" x14ac:dyDescent="0.25">
      <c r="A22">
        <v>2136</v>
      </c>
      <c r="B22" t="s">
        <v>1165</v>
      </c>
      <c r="C22" s="21">
        <v>0</v>
      </c>
      <c r="D22" s="21">
        <v>0</v>
      </c>
      <c r="E22" s="21">
        <v>0</v>
      </c>
      <c r="F22" s="21">
        <v>0</v>
      </c>
      <c r="G22" s="21">
        <v>0</v>
      </c>
      <c r="H22" s="21">
        <v>0</v>
      </c>
      <c r="I22" s="21">
        <v>0</v>
      </c>
      <c r="J22" s="21">
        <v>0</v>
      </c>
      <c r="K22" s="21">
        <v>0</v>
      </c>
      <c r="L22" s="21">
        <v>0</v>
      </c>
      <c r="M22" s="21">
        <v>0</v>
      </c>
      <c r="N22" s="21">
        <v>0</v>
      </c>
      <c r="O22" s="21">
        <v>0</v>
      </c>
      <c r="P22" s="21">
        <v>0</v>
      </c>
      <c r="Q22" s="21">
        <v>0</v>
      </c>
      <c r="R22" s="21">
        <v>0</v>
      </c>
      <c r="S22" s="21">
        <v>0</v>
      </c>
      <c r="T22" s="21">
        <v>0</v>
      </c>
      <c r="U22" s="21">
        <v>0</v>
      </c>
      <c r="V22" s="21">
        <v>0</v>
      </c>
      <c r="W22" s="21">
        <v>0</v>
      </c>
      <c r="X22" s="21">
        <v>0</v>
      </c>
      <c r="Y22" s="21">
        <v>0</v>
      </c>
      <c r="Z22" s="21">
        <v>0</v>
      </c>
      <c r="AA22" s="21">
        <v>0</v>
      </c>
      <c r="AB22" s="21">
        <v>0</v>
      </c>
      <c r="AC22" s="21">
        <v>0</v>
      </c>
      <c r="AD22" s="21">
        <v>0</v>
      </c>
      <c r="AE22" s="21">
        <v>0</v>
      </c>
      <c r="AF22" s="21">
        <v>0</v>
      </c>
      <c r="AG22" s="21">
        <v>0</v>
      </c>
      <c r="AH22" s="21">
        <v>0</v>
      </c>
      <c r="AI22" s="21">
        <v>0</v>
      </c>
      <c r="AJ22" s="21">
        <v>0</v>
      </c>
      <c r="AK22" s="21">
        <v>0</v>
      </c>
      <c r="AL22" s="21">
        <v>0</v>
      </c>
      <c r="AM22" s="21">
        <v>0</v>
      </c>
      <c r="AN22" s="21">
        <v>0</v>
      </c>
      <c r="AO22" s="21">
        <v>0</v>
      </c>
      <c r="AP22" s="21">
        <v>0</v>
      </c>
      <c r="AQ22" s="21">
        <v>0</v>
      </c>
      <c r="AR22" s="21">
        <v>0</v>
      </c>
      <c r="AS22" s="21">
        <v>0</v>
      </c>
      <c r="AT22" s="21">
        <v>0</v>
      </c>
      <c r="AU22" s="21">
        <v>0</v>
      </c>
      <c r="AV22" s="21">
        <v>0</v>
      </c>
      <c r="AW22" s="21">
        <v>0</v>
      </c>
      <c r="AX22" s="21">
        <v>0</v>
      </c>
      <c r="AY22" s="21">
        <v>0</v>
      </c>
      <c r="AZ22">
        <v>1417.4405576170861</v>
      </c>
    </row>
    <row r="23" spans="1:52" x14ac:dyDescent="0.25">
      <c r="A23">
        <v>2151</v>
      </c>
      <c r="B23" t="s">
        <v>1174</v>
      </c>
      <c r="C23" s="21">
        <v>0</v>
      </c>
      <c r="D23" s="21">
        <v>0</v>
      </c>
      <c r="E23" s="21">
        <v>0</v>
      </c>
      <c r="F23" s="21">
        <v>0</v>
      </c>
      <c r="G23" s="21">
        <v>0</v>
      </c>
      <c r="H23" s="21">
        <v>0</v>
      </c>
      <c r="I23" s="21">
        <v>0</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c r="AG23" s="21">
        <v>0</v>
      </c>
      <c r="AH23" s="21">
        <v>0</v>
      </c>
      <c r="AI23" s="21">
        <v>0</v>
      </c>
      <c r="AJ23" s="21">
        <v>0</v>
      </c>
      <c r="AK23" s="21">
        <v>0</v>
      </c>
      <c r="AL23" s="21">
        <v>0</v>
      </c>
      <c r="AM23" s="21">
        <v>0</v>
      </c>
      <c r="AN23" s="21">
        <v>0</v>
      </c>
      <c r="AO23" s="21">
        <v>0</v>
      </c>
      <c r="AP23" s="21">
        <v>0</v>
      </c>
      <c r="AQ23" s="21">
        <v>0</v>
      </c>
      <c r="AR23" s="21">
        <v>0</v>
      </c>
      <c r="AS23" s="21">
        <v>0</v>
      </c>
      <c r="AT23" s="21">
        <v>0</v>
      </c>
      <c r="AU23" s="21">
        <v>0</v>
      </c>
      <c r="AV23" s="21">
        <v>0</v>
      </c>
      <c r="AW23" s="21">
        <v>0</v>
      </c>
      <c r="AX23" s="21">
        <v>0</v>
      </c>
      <c r="AY23" s="21">
        <v>0</v>
      </c>
      <c r="AZ23">
        <v>1358.8683557489267</v>
      </c>
    </row>
    <row r="24" spans="1:52" x14ac:dyDescent="0.25">
      <c r="A24">
        <v>2338</v>
      </c>
      <c r="B24" t="s">
        <v>1223</v>
      </c>
      <c r="C24" s="21">
        <v>0</v>
      </c>
      <c r="D24" s="21">
        <v>0</v>
      </c>
      <c r="E24" s="21">
        <v>0</v>
      </c>
      <c r="F24" s="21">
        <v>0</v>
      </c>
      <c r="G24" s="21">
        <v>0</v>
      </c>
      <c r="H24" s="21">
        <v>0</v>
      </c>
      <c r="I24" s="21">
        <v>0</v>
      </c>
      <c r="J24" s="21">
        <v>0</v>
      </c>
      <c r="K24" s="21">
        <v>0</v>
      </c>
      <c r="L24" s="21">
        <v>0</v>
      </c>
      <c r="M24" s="21">
        <v>0</v>
      </c>
      <c r="N24" s="21">
        <v>0</v>
      </c>
      <c r="O24" s="21">
        <v>0</v>
      </c>
      <c r="P24" s="21">
        <v>0</v>
      </c>
      <c r="Q24" s="21">
        <v>0</v>
      </c>
      <c r="R24" s="21">
        <v>0</v>
      </c>
      <c r="S24" s="21">
        <v>0</v>
      </c>
      <c r="T24" s="21">
        <v>0</v>
      </c>
      <c r="U24" s="21">
        <v>0</v>
      </c>
      <c r="V24" s="21">
        <v>0</v>
      </c>
      <c r="W24" s="21">
        <v>0</v>
      </c>
      <c r="X24" s="21">
        <v>0</v>
      </c>
      <c r="Y24" s="21">
        <v>0</v>
      </c>
      <c r="Z24" s="21">
        <v>0</v>
      </c>
      <c r="AA24" s="21">
        <v>0</v>
      </c>
      <c r="AB24" s="21">
        <v>0</v>
      </c>
      <c r="AC24" s="21">
        <v>0</v>
      </c>
      <c r="AD24" s="21">
        <v>0</v>
      </c>
      <c r="AE24" s="21">
        <v>0</v>
      </c>
      <c r="AF24" s="21">
        <v>0</v>
      </c>
      <c r="AG24" s="21">
        <v>0</v>
      </c>
      <c r="AH24" s="21">
        <v>0</v>
      </c>
      <c r="AI24" s="21">
        <v>0</v>
      </c>
      <c r="AJ24" s="21">
        <v>0</v>
      </c>
      <c r="AK24" s="21">
        <v>0</v>
      </c>
      <c r="AL24" s="21">
        <v>0</v>
      </c>
      <c r="AM24" s="21">
        <v>0</v>
      </c>
      <c r="AN24" s="21">
        <v>0</v>
      </c>
      <c r="AO24" s="21">
        <v>0</v>
      </c>
      <c r="AP24" s="21">
        <v>0</v>
      </c>
      <c r="AQ24" s="21">
        <v>0</v>
      </c>
      <c r="AR24" s="21">
        <v>0</v>
      </c>
      <c r="AS24" s="21">
        <v>0</v>
      </c>
      <c r="AT24" s="21">
        <v>0</v>
      </c>
      <c r="AU24" s="21">
        <v>0</v>
      </c>
      <c r="AV24" s="21">
        <v>0</v>
      </c>
      <c r="AW24" s="21">
        <v>0</v>
      </c>
      <c r="AX24" s="21">
        <v>0</v>
      </c>
      <c r="AY24" s="21">
        <v>0</v>
      </c>
      <c r="AZ24">
        <v>1516.6274361150527</v>
      </c>
    </row>
    <row r="25" spans="1:52" x14ac:dyDescent="0.25">
      <c r="A25">
        <v>2451</v>
      </c>
      <c r="B25" t="s">
        <v>1269</v>
      </c>
      <c r="C25" s="21">
        <v>0</v>
      </c>
      <c r="D25" s="21">
        <v>0</v>
      </c>
      <c r="E25" s="21">
        <v>0</v>
      </c>
      <c r="F25" s="21">
        <v>0</v>
      </c>
      <c r="G25" s="21">
        <v>0</v>
      </c>
      <c r="H25" s="21">
        <v>0</v>
      </c>
      <c r="I25" s="21">
        <v>0</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c r="AG25" s="21">
        <v>0</v>
      </c>
      <c r="AH25" s="21">
        <v>0</v>
      </c>
      <c r="AI25" s="21">
        <v>0</v>
      </c>
      <c r="AJ25" s="21">
        <v>0</v>
      </c>
      <c r="AK25" s="21">
        <v>0</v>
      </c>
      <c r="AL25" s="21">
        <v>0</v>
      </c>
      <c r="AM25" s="21">
        <v>0</v>
      </c>
      <c r="AN25" s="21">
        <v>0</v>
      </c>
      <c r="AO25" s="21">
        <v>0</v>
      </c>
      <c r="AP25" s="21">
        <v>0</v>
      </c>
      <c r="AQ25" s="21">
        <v>0</v>
      </c>
      <c r="AR25" s="21">
        <v>0</v>
      </c>
      <c r="AS25" s="21">
        <v>0</v>
      </c>
      <c r="AT25" s="21">
        <v>0</v>
      </c>
      <c r="AU25" s="21">
        <v>0</v>
      </c>
      <c r="AV25" s="21">
        <v>0</v>
      </c>
      <c r="AW25" s="21">
        <v>0</v>
      </c>
      <c r="AX25" s="21">
        <v>0</v>
      </c>
      <c r="AY25" s="21">
        <v>0</v>
      </c>
      <c r="AZ25">
        <v>1548.6432157990641</v>
      </c>
    </row>
    <row r="26" spans="1:52" x14ac:dyDescent="0.25">
      <c r="A26">
        <v>2526</v>
      </c>
      <c r="B26" t="s">
        <v>1310</v>
      </c>
      <c r="C26" s="21">
        <v>0</v>
      </c>
      <c r="D26" s="21">
        <v>0</v>
      </c>
      <c r="E26" s="21">
        <v>0</v>
      </c>
      <c r="F26" s="21">
        <v>0</v>
      </c>
      <c r="G26" s="21">
        <v>0</v>
      </c>
      <c r="H26" s="21">
        <v>0</v>
      </c>
      <c r="I26" s="21">
        <v>0</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0</v>
      </c>
      <c r="AC26" s="21">
        <v>0</v>
      </c>
      <c r="AD26" s="21">
        <v>0</v>
      </c>
      <c r="AE26" s="21">
        <v>0</v>
      </c>
      <c r="AF26" s="21">
        <v>0</v>
      </c>
      <c r="AG26" s="21">
        <v>0</v>
      </c>
      <c r="AH26" s="21">
        <v>0</v>
      </c>
      <c r="AI26" s="21">
        <v>0</v>
      </c>
      <c r="AJ26" s="21">
        <v>0</v>
      </c>
      <c r="AK26" s="21">
        <v>0</v>
      </c>
      <c r="AL26" s="21">
        <v>0</v>
      </c>
      <c r="AM26" s="21">
        <v>0</v>
      </c>
      <c r="AN26" s="21">
        <v>0</v>
      </c>
      <c r="AO26" s="21">
        <v>0</v>
      </c>
      <c r="AP26" s="21">
        <v>0</v>
      </c>
      <c r="AQ26" s="21">
        <v>0</v>
      </c>
      <c r="AR26" s="21">
        <v>0</v>
      </c>
      <c r="AS26" s="21">
        <v>0</v>
      </c>
      <c r="AT26" s="21">
        <v>0</v>
      </c>
      <c r="AU26" s="21">
        <v>0</v>
      </c>
      <c r="AV26" s="21">
        <v>0</v>
      </c>
      <c r="AW26" s="21">
        <v>0</v>
      </c>
      <c r="AX26" s="21">
        <v>0</v>
      </c>
      <c r="AY26" s="21">
        <v>0</v>
      </c>
      <c r="AZ26">
        <v>1506.7290842708576</v>
      </c>
    </row>
    <row r="27" spans="1:52" x14ac:dyDescent="0.25">
      <c r="A27">
        <v>2704</v>
      </c>
      <c r="B27" t="s">
        <v>1378</v>
      </c>
      <c r="C27" s="21">
        <v>0</v>
      </c>
      <c r="D27" s="21">
        <v>0</v>
      </c>
      <c r="E27" s="21">
        <v>0</v>
      </c>
      <c r="F27" s="21">
        <v>0</v>
      </c>
      <c r="G27" s="21">
        <v>0</v>
      </c>
      <c r="H27" s="21">
        <v>0</v>
      </c>
      <c r="I27" s="21">
        <v>0</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0</v>
      </c>
      <c r="AG27" s="21">
        <v>0</v>
      </c>
      <c r="AH27" s="21">
        <v>0</v>
      </c>
      <c r="AI27" s="21">
        <v>0</v>
      </c>
      <c r="AJ27" s="21">
        <v>0</v>
      </c>
      <c r="AK27" s="21">
        <v>0</v>
      </c>
      <c r="AL27" s="21">
        <v>0</v>
      </c>
      <c r="AM27" s="21">
        <v>0</v>
      </c>
      <c r="AN27" s="21">
        <v>0</v>
      </c>
      <c r="AO27" s="21">
        <v>0</v>
      </c>
      <c r="AP27" s="21">
        <v>0</v>
      </c>
      <c r="AQ27" s="21">
        <v>0</v>
      </c>
      <c r="AR27" s="21">
        <v>0</v>
      </c>
      <c r="AS27" s="21">
        <v>0</v>
      </c>
      <c r="AT27" s="21">
        <v>0</v>
      </c>
      <c r="AU27" s="21">
        <v>0</v>
      </c>
      <c r="AV27" s="21">
        <v>0</v>
      </c>
      <c r="AW27" s="21">
        <v>0</v>
      </c>
      <c r="AX27" s="21">
        <v>0</v>
      </c>
      <c r="AY27" s="21">
        <v>0</v>
      </c>
      <c r="AZ27">
        <v>1432.8302643119337</v>
      </c>
    </row>
    <row r="28" spans="1:52" x14ac:dyDescent="0.25">
      <c r="A28">
        <v>2709</v>
      </c>
      <c r="B28" t="s">
        <v>1382</v>
      </c>
      <c r="C28" s="21">
        <v>0</v>
      </c>
      <c r="D28" s="21">
        <v>0</v>
      </c>
      <c r="E28" s="21">
        <v>0</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c r="AG28" s="21">
        <v>0</v>
      </c>
      <c r="AH28" s="21">
        <v>0</v>
      </c>
      <c r="AI28" s="21">
        <v>0</v>
      </c>
      <c r="AJ28" s="21">
        <v>0</v>
      </c>
      <c r="AK28" s="21">
        <v>0</v>
      </c>
      <c r="AL28" s="21">
        <v>0</v>
      </c>
      <c r="AM28" s="21">
        <v>0</v>
      </c>
      <c r="AN28" s="21">
        <v>0</v>
      </c>
      <c r="AO28" s="21">
        <v>0</v>
      </c>
      <c r="AP28" s="21">
        <v>0</v>
      </c>
      <c r="AQ28" s="21">
        <v>0</v>
      </c>
      <c r="AR28" s="21">
        <v>0</v>
      </c>
      <c r="AS28" s="21">
        <v>0</v>
      </c>
      <c r="AT28" s="21">
        <v>0</v>
      </c>
      <c r="AU28" s="21">
        <v>0</v>
      </c>
      <c r="AV28" s="21">
        <v>0</v>
      </c>
      <c r="AW28" s="21">
        <v>0</v>
      </c>
      <c r="AX28" s="21">
        <v>0</v>
      </c>
      <c r="AY28" s="21">
        <v>0</v>
      </c>
      <c r="AZ28">
        <v>1354.395769409686</v>
      </c>
    </row>
    <row r="29" spans="1:52" x14ac:dyDescent="0.25">
      <c r="A29">
        <v>2725</v>
      </c>
      <c r="B29" t="s">
        <v>1386</v>
      </c>
      <c r="C29" s="21">
        <v>0</v>
      </c>
      <c r="D29" s="21">
        <v>0</v>
      </c>
      <c r="E29" s="21">
        <v>0</v>
      </c>
      <c r="F29" s="21">
        <v>0</v>
      </c>
      <c r="G29" s="21">
        <v>0</v>
      </c>
      <c r="H29" s="21">
        <v>0</v>
      </c>
      <c r="I29" s="21">
        <v>0</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0</v>
      </c>
      <c r="AQ29" s="21">
        <v>0</v>
      </c>
      <c r="AR29" s="21">
        <v>0</v>
      </c>
      <c r="AS29" s="21">
        <v>0</v>
      </c>
      <c r="AT29" s="21">
        <v>0</v>
      </c>
      <c r="AU29" s="21">
        <v>0</v>
      </c>
      <c r="AV29" s="21">
        <v>0</v>
      </c>
      <c r="AW29" s="21">
        <v>0</v>
      </c>
      <c r="AX29" s="21">
        <v>0</v>
      </c>
      <c r="AY29" s="21">
        <v>0</v>
      </c>
      <c r="AZ29">
        <v>1295.2686971049179</v>
      </c>
    </row>
    <row r="30" spans="1:52" x14ac:dyDescent="0.25">
      <c r="A30">
        <v>2781</v>
      </c>
      <c r="B30" t="s">
        <v>1394</v>
      </c>
      <c r="C30" s="21">
        <v>0</v>
      </c>
      <c r="D30" s="21">
        <v>0</v>
      </c>
      <c r="E30" s="21">
        <v>0</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v>1383.3642577500686</v>
      </c>
    </row>
    <row r="31" spans="1:52" x14ac:dyDescent="0.25">
      <c r="A31">
        <v>3061</v>
      </c>
      <c r="B31" t="s">
        <v>1521</v>
      </c>
      <c r="C31" s="21">
        <v>0</v>
      </c>
      <c r="D31" s="21">
        <v>0</v>
      </c>
      <c r="E31" s="21">
        <v>0</v>
      </c>
      <c r="F31" s="21">
        <v>0</v>
      </c>
      <c r="G31" s="21">
        <v>0</v>
      </c>
      <c r="H31" s="21">
        <v>0</v>
      </c>
      <c r="I31" s="21">
        <v>0</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c r="AG31" s="21">
        <v>0</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v>1444.4050788678612</v>
      </c>
    </row>
    <row r="32" spans="1:52" x14ac:dyDescent="0.25">
      <c r="A32">
        <v>3067</v>
      </c>
      <c r="B32" t="s">
        <v>1523</v>
      </c>
      <c r="C32" s="21">
        <v>0</v>
      </c>
      <c r="D32" s="21">
        <v>0</v>
      </c>
      <c r="E32" s="21">
        <v>0</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0</v>
      </c>
      <c r="W32" s="21">
        <v>0</v>
      </c>
      <c r="X32" s="21">
        <v>0</v>
      </c>
      <c r="Y32" s="21">
        <v>0</v>
      </c>
      <c r="Z32" s="21">
        <v>0</v>
      </c>
      <c r="AA32" s="21">
        <v>0</v>
      </c>
      <c r="AB32" s="21">
        <v>0</v>
      </c>
      <c r="AC32" s="21">
        <v>0</v>
      </c>
      <c r="AD32" s="21">
        <v>0</v>
      </c>
      <c r="AE32" s="21">
        <v>0</v>
      </c>
      <c r="AF32" s="21">
        <v>0</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v>1445.5437244689597</v>
      </c>
    </row>
    <row r="33" spans="1:52" x14ac:dyDescent="0.25">
      <c r="A33">
        <v>3110</v>
      </c>
      <c r="B33" t="s">
        <v>1538</v>
      </c>
      <c r="C33" s="21">
        <v>0</v>
      </c>
      <c r="D33" s="21">
        <v>0</v>
      </c>
      <c r="E33" s="21">
        <v>0</v>
      </c>
      <c r="F33" s="21">
        <v>0</v>
      </c>
      <c r="G33" s="21">
        <v>0</v>
      </c>
      <c r="H33" s="21">
        <v>0</v>
      </c>
      <c r="I33" s="21">
        <v>0</v>
      </c>
      <c r="J33" s="21">
        <v>0</v>
      </c>
      <c r="K33" s="21">
        <v>0</v>
      </c>
      <c r="L33" s="21">
        <v>0</v>
      </c>
      <c r="M33" s="21">
        <v>0</v>
      </c>
      <c r="N33" s="21">
        <v>0</v>
      </c>
      <c r="O33" s="21">
        <v>0</v>
      </c>
      <c r="P33" s="21">
        <v>0</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v>1307.0644022114982</v>
      </c>
    </row>
    <row r="34" spans="1:52" x14ac:dyDescent="0.25">
      <c r="A34">
        <v>3138</v>
      </c>
      <c r="B34" t="s">
        <v>1550</v>
      </c>
      <c r="C34" s="21">
        <v>0</v>
      </c>
      <c r="D34" s="21">
        <v>0</v>
      </c>
      <c r="E34" s="21">
        <v>0</v>
      </c>
      <c r="F34" s="21">
        <v>0</v>
      </c>
      <c r="G34" s="21">
        <v>0</v>
      </c>
      <c r="H34" s="21">
        <v>0</v>
      </c>
      <c r="I34" s="21">
        <v>0</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0</v>
      </c>
      <c r="AN34" s="21">
        <v>0</v>
      </c>
      <c r="AO34" s="21">
        <v>0</v>
      </c>
      <c r="AP34" s="21">
        <v>0</v>
      </c>
      <c r="AQ34" s="21">
        <v>0</v>
      </c>
      <c r="AR34" s="21">
        <v>0</v>
      </c>
      <c r="AS34" s="21">
        <v>0</v>
      </c>
      <c r="AT34" s="21">
        <v>0</v>
      </c>
      <c r="AU34" s="21">
        <v>0</v>
      </c>
      <c r="AV34" s="21">
        <v>0</v>
      </c>
      <c r="AW34" s="21">
        <v>0</v>
      </c>
      <c r="AX34" s="21">
        <v>0</v>
      </c>
      <c r="AY34" s="21">
        <v>0</v>
      </c>
      <c r="AZ34">
        <v>1519.7723096627658</v>
      </c>
    </row>
    <row r="35" spans="1:52" x14ac:dyDescent="0.25">
      <c r="A35">
        <v>3352</v>
      </c>
      <c r="B35" t="s">
        <v>1660</v>
      </c>
      <c r="C35" s="21">
        <v>0</v>
      </c>
      <c r="D35" s="21">
        <v>0</v>
      </c>
      <c r="E35" s="21">
        <v>0</v>
      </c>
      <c r="F35" s="21">
        <v>0</v>
      </c>
      <c r="G35" s="21">
        <v>0</v>
      </c>
      <c r="H35" s="21">
        <v>0</v>
      </c>
      <c r="I35" s="21">
        <v>0</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c r="AG35" s="21">
        <v>0</v>
      </c>
      <c r="AH35" s="21">
        <v>0</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v>1462.5146078850014</v>
      </c>
    </row>
    <row r="36" spans="1:52" x14ac:dyDescent="0.25">
      <c r="A36">
        <v>3488</v>
      </c>
      <c r="B36" t="s">
        <v>1713</v>
      </c>
      <c r="C36" s="21">
        <v>0</v>
      </c>
      <c r="D36" s="21">
        <v>0</v>
      </c>
      <c r="E36" s="21">
        <v>0</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0</v>
      </c>
      <c r="AG36" s="21">
        <v>0</v>
      </c>
      <c r="AH36" s="21">
        <v>0</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v>1480.2295941344257</v>
      </c>
    </row>
    <row r="37" spans="1:52" x14ac:dyDescent="0.25">
      <c r="A37">
        <v>3620</v>
      </c>
      <c r="B37" t="s">
        <v>1780</v>
      </c>
      <c r="C37" s="21">
        <v>0</v>
      </c>
      <c r="D37" s="21">
        <v>0</v>
      </c>
      <c r="E37" s="21">
        <v>0</v>
      </c>
      <c r="F37" s="21">
        <v>0</v>
      </c>
      <c r="G37" s="21">
        <v>0</v>
      </c>
      <c r="H37" s="21">
        <v>0</v>
      </c>
      <c r="I37" s="21">
        <v>0</v>
      </c>
      <c r="J37" s="21">
        <v>0</v>
      </c>
      <c r="K37" s="21">
        <v>0</v>
      </c>
      <c r="L37" s="21">
        <v>0</v>
      </c>
      <c r="M37" s="21">
        <v>0</v>
      </c>
      <c r="N37" s="21">
        <v>0</v>
      </c>
      <c r="O37" s="21">
        <v>0</v>
      </c>
      <c r="P37" s="21">
        <v>0</v>
      </c>
      <c r="Q37" s="21">
        <v>0</v>
      </c>
      <c r="R37" s="21">
        <v>0</v>
      </c>
      <c r="S37" s="21">
        <v>0</v>
      </c>
      <c r="T37" s="21">
        <v>0</v>
      </c>
      <c r="U37" s="21">
        <v>0</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v>1631.643123457304</v>
      </c>
    </row>
    <row r="38" spans="1:52" x14ac:dyDescent="0.25">
      <c r="A38">
        <v>3734</v>
      </c>
      <c r="B38" t="s">
        <v>1827</v>
      </c>
      <c r="C38" s="21">
        <v>0</v>
      </c>
      <c r="D38" s="21">
        <v>0</v>
      </c>
      <c r="E38" s="21">
        <v>0</v>
      </c>
      <c r="F38" s="21">
        <v>0</v>
      </c>
      <c r="G38" s="21">
        <v>0</v>
      </c>
      <c r="H38" s="21">
        <v>0</v>
      </c>
      <c r="I38" s="21">
        <v>0</v>
      </c>
      <c r="J38" s="21">
        <v>0</v>
      </c>
      <c r="K38" s="21">
        <v>0</v>
      </c>
      <c r="L38" s="21">
        <v>0</v>
      </c>
      <c r="M38" s="21">
        <v>0</v>
      </c>
      <c r="N38" s="21">
        <v>0</v>
      </c>
      <c r="O38" s="21">
        <v>0</v>
      </c>
      <c r="P38" s="21">
        <v>0</v>
      </c>
      <c r="Q38" s="21">
        <v>0</v>
      </c>
      <c r="R38" s="21">
        <v>0</v>
      </c>
      <c r="S38" s="21">
        <v>0</v>
      </c>
      <c r="T38" s="21">
        <v>0</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v>1483.0897547495142</v>
      </c>
    </row>
    <row r="39" spans="1:52" x14ac:dyDescent="0.25">
      <c r="A39">
        <v>4096</v>
      </c>
      <c r="B39" t="s">
        <v>1989</v>
      </c>
      <c r="C39" s="21">
        <v>0</v>
      </c>
      <c r="D39" s="21">
        <v>0</v>
      </c>
      <c r="E39" s="21">
        <v>0</v>
      </c>
      <c r="F39" s="21">
        <v>0</v>
      </c>
      <c r="G39" s="21">
        <v>0</v>
      </c>
      <c r="H39" s="21">
        <v>0</v>
      </c>
      <c r="I39" s="21">
        <v>0</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0</v>
      </c>
      <c r="AX39" s="21">
        <v>0</v>
      </c>
      <c r="AY39" s="21">
        <v>0</v>
      </c>
      <c r="AZ39">
        <v>1514.769535085215</v>
      </c>
    </row>
    <row r="40" spans="1:52" x14ac:dyDescent="0.25">
      <c r="A40">
        <v>4213</v>
      </c>
      <c r="B40" t="s">
        <v>2043</v>
      </c>
      <c r="C40" s="21">
        <v>0</v>
      </c>
      <c r="D40" s="21">
        <v>0</v>
      </c>
      <c r="E40" s="21">
        <v>0</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0</v>
      </c>
      <c r="AF40" s="21">
        <v>0</v>
      </c>
      <c r="AG40" s="21">
        <v>0</v>
      </c>
      <c r="AH40" s="21">
        <v>0</v>
      </c>
      <c r="AI40" s="21">
        <v>0</v>
      </c>
      <c r="AJ40" s="21">
        <v>0</v>
      </c>
      <c r="AK40" s="21">
        <v>0</v>
      </c>
      <c r="AL40" s="21">
        <v>0</v>
      </c>
      <c r="AM40" s="21">
        <v>0</v>
      </c>
      <c r="AN40" s="21">
        <v>0</v>
      </c>
      <c r="AO40" s="21">
        <v>0</v>
      </c>
      <c r="AP40" s="21">
        <v>0</v>
      </c>
      <c r="AQ40" s="21">
        <v>0</v>
      </c>
      <c r="AR40" s="21">
        <v>0</v>
      </c>
      <c r="AS40" s="21">
        <v>0</v>
      </c>
      <c r="AT40" s="21">
        <v>0</v>
      </c>
      <c r="AU40" s="21">
        <v>0</v>
      </c>
      <c r="AV40" s="21">
        <v>0</v>
      </c>
      <c r="AW40" s="21">
        <v>0</v>
      </c>
      <c r="AX40" s="21">
        <v>0</v>
      </c>
      <c r="AY40" s="21">
        <v>0</v>
      </c>
      <c r="AZ40">
        <v>1489.9662982304815</v>
      </c>
    </row>
    <row r="41" spans="1:52" x14ac:dyDescent="0.25">
      <c r="A41">
        <v>4241</v>
      </c>
      <c r="B41" t="s">
        <v>2056</v>
      </c>
      <c r="C41" s="21">
        <v>0</v>
      </c>
      <c r="D41" s="21">
        <v>0</v>
      </c>
      <c r="E41" s="21">
        <v>0</v>
      </c>
      <c r="F41" s="21">
        <v>0</v>
      </c>
      <c r="G41" s="21">
        <v>0</v>
      </c>
      <c r="H41" s="21">
        <v>0</v>
      </c>
      <c r="I41" s="21">
        <v>0</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0</v>
      </c>
      <c r="AB41" s="21">
        <v>0</v>
      </c>
      <c r="AC41" s="21">
        <v>0</v>
      </c>
      <c r="AD41" s="21">
        <v>0</v>
      </c>
      <c r="AE41" s="21">
        <v>0</v>
      </c>
      <c r="AF41" s="21">
        <v>0</v>
      </c>
      <c r="AG41" s="21">
        <v>0</v>
      </c>
      <c r="AH41" s="21">
        <v>0</v>
      </c>
      <c r="AI41" s="21">
        <v>0</v>
      </c>
      <c r="AJ41" s="21">
        <v>0</v>
      </c>
      <c r="AK41" s="21">
        <v>0</v>
      </c>
      <c r="AL41" s="21">
        <v>0</v>
      </c>
      <c r="AM41" s="21">
        <v>0</v>
      </c>
      <c r="AN41" s="21">
        <v>0</v>
      </c>
      <c r="AO41" s="21">
        <v>0</v>
      </c>
      <c r="AP41" s="21">
        <v>0</v>
      </c>
      <c r="AQ41" s="21">
        <v>0</v>
      </c>
      <c r="AR41" s="21">
        <v>0</v>
      </c>
      <c r="AS41" s="21">
        <v>0</v>
      </c>
      <c r="AT41" s="21">
        <v>0</v>
      </c>
      <c r="AU41" s="21">
        <v>0</v>
      </c>
      <c r="AV41" s="21">
        <v>0</v>
      </c>
      <c r="AW41" s="21">
        <v>0</v>
      </c>
      <c r="AX41" s="21">
        <v>0</v>
      </c>
      <c r="AY41" s="21">
        <v>0</v>
      </c>
      <c r="AZ41">
        <v>1432.0808577963412</v>
      </c>
    </row>
    <row r="42" spans="1:52" x14ac:dyDescent="0.25">
      <c r="A42">
        <v>4284</v>
      </c>
      <c r="B42" t="s">
        <v>2077</v>
      </c>
      <c r="C42" s="21">
        <v>0</v>
      </c>
      <c r="D42" s="21">
        <v>0</v>
      </c>
      <c r="E42" s="21">
        <v>0</v>
      </c>
      <c r="F42" s="21">
        <v>0</v>
      </c>
      <c r="G42" s="21">
        <v>0</v>
      </c>
      <c r="H42" s="21">
        <v>0</v>
      </c>
      <c r="I42" s="21">
        <v>0</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c r="AG42" s="21">
        <v>0</v>
      </c>
      <c r="AH42" s="21">
        <v>0</v>
      </c>
      <c r="AI42" s="21">
        <v>0</v>
      </c>
      <c r="AJ42" s="21">
        <v>0</v>
      </c>
      <c r="AK42" s="21">
        <v>0</v>
      </c>
      <c r="AL42" s="21">
        <v>0</v>
      </c>
      <c r="AM42" s="21">
        <v>0</v>
      </c>
      <c r="AN42" s="21">
        <v>0</v>
      </c>
      <c r="AO42" s="21">
        <v>0</v>
      </c>
      <c r="AP42" s="21">
        <v>0</v>
      </c>
      <c r="AQ42" s="21">
        <v>0</v>
      </c>
      <c r="AR42" s="21">
        <v>0</v>
      </c>
      <c r="AS42" s="21">
        <v>0</v>
      </c>
      <c r="AT42" s="21">
        <v>0</v>
      </c>
      <c r="AU42" s="21">
        <v>0</v>
      </c>
      <c r="AV42" s="21">
        <v>0</v>
      </c>
      <c r="AW42" s="21">
        <v>0</v>
      </c>
      <c r="AX42" s="21">
        <v>0</v>
      </c>
      <c r="AY42" s="21">
        <v>0</v>
      </c>
      <c r="AZ42">
        <v>1412.2880798403355</v>
      </c>
    </row>
    <row r="43" spans="1:52" x14ac:dyDescent="0.25">
      <c r="A43">
        <v>4292</v>
      </c>
      <c r="B43" t="s">
        <v>2082</v>
      </c>
      <c r="C43" s="21">
        <v>0</v>
      </c>
      <c r="D43" s="21">
        <v>0</v>
      </c>
      <c r="E43" s="21">
        <v>0</v>
      </c>
      <c r="F43" s="21">
        <v>0</v>
      </c>
      <c r="G43" s="21">
        <v>0</v>
      </c>
      <c r="H43" s="21">
        <v>0</v>
      </c>
      <c r="I43" s="21">
        <v>0</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c r="AG43" s="21">
        <v>0</v>
      </c>
      <c r="AH43" s="21">
        <v>0</v>
      </c>
      <c r="AI43" s="21">
        <v>0</v>
      </c>
      <c r="AJ43" s="21">
        <v>0</v>
      </c>
      <c r="AK43" s="21">
        <v>0</v>
      </c>
      <c r="AL43" s="21">
        <v>0</v>
      </c>
      <c r="AM43" s="21">
        <v>0</v>
      </c>
      <c r="AN43" s="21">
        <v>0</v>
      </c>
      <c r="AO43" s="21">
        <v>0</v>
      </c>
      <c r="AP43" s="21">
        <v>0</v>
      </c>
      <c r="AQ43" s="21">
        <v>0</v>
      </c>
      <c r="AR43" s="21">
        <v>0</v>
      </c>
      <c r="AS43" s="21">
        <v>0</v>
      </c>
      <c r="AT43" s="21">
        <v>0</v>
      </c>
      <c r="AU43" s="21">
        <v>0</v>
      </c>
      <c r="AV43" s="21">
        <v>0</v>
      </c>
      <c r="AW43" s="21">
        <v>0</v>
      </c>
      <c r="AX43" s="21">
        <v>0</v>
      </c>
      <c r="AY43" s="21">
        <v>0</v>
      </c>
      <c r="AZ43">
        <v>1317.5542384214998</v>
      </c>
    </row>
    <row r="44" spans="1:52" x14ac:dyDescent="0.25">
      <c r="A44">
        <v>4524</v>
      </c>
      <c r="B44" t="s">
        <v>2191</v>
      </c>
      <c r="C44" s="21">
        <v>0</v>
      </c>
      <c r="D44" s="21">
        <v>0</v>
      </c>
      <c r="E44" s="21">
        <v>0</v>
      </c>
      <c r="F44" s="21">
        <v>0</v>
      </c>
      <c r="G44" s="21">
        <v>0</v>
      </c>
      <c r="H44" s="21">
        <v>0</v>
      </c>
      <c r="I44" s="21">
        <v>0</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0</v>
      </c>
      <c r="AA44" s="21">
        <v>0</v>
      </c>
      <c r="AB44" s="21">
        <v>0</v>
      </c>
      <c r="AC44" s="21">
        <v>0</v>
      </c>
      <c r="AD44" s="21">
        <v>0</v>
      </c>
      <c r="AE44" s="21">
        <v>0</v>
      </c>
      <c r="AF44" s="21">
        <v>0</v>
      </c>
      <c r="AG44" s="21">
        <v>0</v>
      </c>
      <c r="AH44" s="21">
        <v>0</v>
      </c>
      <c r="AI44" s="21">
        <v>0</v>
      </c>
      <c r="AJ44" s="21">
        <v>0</v>
      </c>
      <c r="AK44" s="21">
        <v>0</v>
      </c>
      <c r="AL44" s="21">
        <v>0</v>
      </c>
      <c r="AM44" s="21">
        <v>0</v>
      </c>
      <c r="AN44" s="21">
        <v>0</v>
      </c>
      <c r="AO44" s="21">
        <v>0</v>
      </c>
      <c r="AP44" s="21">
        <v>0</v>
      </c>
      <c r="AQ44" s="21">
        <v>0</v>
      </c>
      <c r="AR44" s="21">
        <v>0</v>
      </c>
      <c r="AS44" s="21">
        <v>0</v>
      </c>
      <c r="AT44" s="21">
        <v>0</v>
      </c>
      <c r="AU44" s="21">
        <v>0</v>
      </c>
      <c r="AV44" s="21">
        <v>0</v>
      </c>
      <c r="AW44" s="21">
        <v>0</v>
      </c>
      <c r="AX44" s="21">
        <v>0</v>
      </c>
      <c r="AY44" s="21">
        <v>0</v>
      </c>
      <c r="AZ44">
        <v>1388.5425816967495</v>
      </c>
    </row>
    <row r="45" spans="1:52" x14ac:dyDescent="0.25">
      <c r="A45">
        <v>4645</v>
      </c>
      <c r="B45" t="s">
        <v>2263</v>
      </c>
      <c r="C45" s="21">
        <v>0</v>
      </c>
      <c r="D45" s="21">
        <v>0</v>
      </c>
      <c r="E45" s="21">
        <v>0</v>
      </c>
      <c r="F45" s="21">
        <v>0</v>
      </c>
      <c r="G45" s="21">
        <v>0</v>
      </c>
      <c r="H45" s="21">
        <v>0</v>
      </c>
      <c r="I45" s="21">
        <v>0</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c r="AG45" s="21">
        <v>0</v>
      </c>
      <c r="AH45" s="21">
        <v>0</v>
      </c>
      <c r="AI45" s="21">
        <v>0</v>
      </c>
      <c r="AJ45" s="21">
        <v>0</v>
      </c>
      <c r="AK45" s="21">
        <v>0</v>
      </c>
      <c r="AL45" s="21">
        <v>0</v>
      </c>
      <c r="AM45" s="21">
        <v>0</v>
      </c>
      <c r="AN45" s="21">
        <v>0</v>
      </c>
      <c r="AO45" s="21">
        <v>0</v>
      </c>
      <c r="AP45" s="21">
        <v>0</v>
      </c>
      <c r="AQ45" s="21">
        <v>0</v>
      </c>
      <c r="AR45" s="21">
        <v>0</v>
      </c>
      <c r="AS45" s="21">
        <v>0</v>
      </c>
      <c r="AT45" s="21">
        <v>0</v>
      </c>
      <c r="AU45" s="21">
        <v>0</v>
      </c>
      <c r="AV45" s="21">
        <v>0</v>
      </c>
      <c r="AW45" s="21">
        <v>0</v>
      </c>
      <c r="AX45" s="21">
        <v>0</v>
      </c>
      <c r="AY45" s="21">
        <v>0</v>
      </c>
      <c r="AZ45">
        <v>1416.305943061984</v>
      </c>
    </row>
    <row r="46" spans="1:52" x14ac:dyDescent="0.25">
      <c r="A46">
        <v>4655</v>
      </c>
      <c r="B46" t="s">
        <v>2268</v>
      </c>
      <c r="C46" s="21">
        <v>0</v>
      </c>
      <c r="D46" s="21">
        <v>0</v>
      </c>
      <c r="E46" s="21">
        <v>0</v>
      </c>
      <c r="F46" s="21">
        <v>0</v>
      </c>
      <c r="G46" s="21">
        <v>0</v>
      </c>
      <c r="H46" s="21">
        <v>0</v>
      </c>
      <c r="I46" s="21">
        <v>0</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0</v>
      </c>
      <c r="AA46" s="21">
        <v>0</v>
      </c>
      <c r="AB46" s="21">
        <v>0</v>
      </c>
      <c r="AC46" s="21">
        <v>0</v>
      </c>
      <c r="AD46" s="21">
        <v>0</v>
      </c>
      <c r="AE46" s="21">
        <v>0</v>
      </c>
      <c r="AF46" s="21">
        <v>0</v>
      </c>
      <c r="AG46" s="21">
        <v>0</v>
      </c>
      <c r="AH46" s="21">
        <v>0</v>
      </c>
      <c r="AI46" s="21">
        <v>0</v>
      </c>
      <c r="AJ46" s="21">
        <v>0</v>
      </c>
      <c r="AK46" s="21">
        <v>0</v>
      </c>
      <c r="AL46" s="21">
        <v>0</v>
      </c>
      <c r="AM46" s="21">
        <v>0</v>
      </c>
      <c r="AN46" s="21">
        <v>0</v>
      </c>
      <c r="AO46" s="21">
        <v>0</v>
      </c>
      <c r="AP46" s="21">
        <v>0</v>
      </c>
      <c r="AQ46" s="21">
        <v>0</v>
      </c>
      <c r="AR46" s="21">
        <v>0</v>
      </c>
      <c r="AS46" s="21">
        <v>0</v>
      </c>
      <c r="AT46" s="21">
        <v>0</v>
      </c>
      <c r="AU46" s="21">
        <v>0</v>
      </c>
      <c r="AV46" s="21">
        <v>0</v>
      </c>
      <c r="AW46" s="21">
        <v>0</v>
      </c>
      <c r="AX46" s="21">
        <v>0</v>
      </c>
      <c r="AY46" s="21">
        <v>0</v>
      </c>
      <c r="AZ46">
        <v>1506.0693044984803</v>
      </c>
    </row>
    <row r="47" spans="1:52" x14ac:dyDescent="0.25">
      <c r="A47">
        <v>4787</v>
      </c>
      <c r="B47" t="s">
        <v>2335</v>
      </c>
      <c r="C47" s="21">
        <v>0</v>
      </c>
      <c r="D47" s="21">
        <v>0</v>
      </c>
      <c r="E47" s="21">
        <v>0</v>
      </c>
      <c r="F47" s="21">
        <v>0</v>
      </c>
      <c r="G47" s="21">
        <v>0</v>
      </c>
      <c r="H47" s="21">
        <v>0</v>
      </c>
      <c r="I47" s="21">
        <v>0</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0</v>
      </c>
      <c r="AA47" s="21">
        <v>0</v>
      </c>
      <c r="AB47" s="21">
        <v>0</v>
      </c>
      <c r="AC47" s="21">
        <v>0</v>
      </c>
      <c r="AD47" s="21">
        <v>0</v>
      </c>
      <c r="AE47" s="21">
        <v>0</v>
      </c>
      <c r="AF47" s="21">
        <v>0</v>
      </c>
      <c r="AG47" s="21">
        <v>0</v>
      </c>
      <c r="AH47" s="21">
        <v>0</v>
      </c>
      <c r="AI47" s="21">
        <v>0</v>
      </c>
      <c r="AJ47" s="21">
        <v>0</v>
      </c>
      <c r="AK47" s="21">
        <v>0</v>
      </c>
      <c r="AL47" s="21">
        <v>0</v>
      </c>
      <c r="AM47" s="21">
        <v>0</v>
      </c>
      <c r="AN47" s="21">
        <v>0</v>
      </c>
      <c r="AO47" s="21">
        <v>0</v>
      </c>
      <c r="AP47" s="21">
        <v>0</v>
      </c>
      <c r="AQ47" s="21">
        <v>0</v>
      </c>
      <c r="AR47" s="21">
        <v>0</v>
      </c>
      <c r="AS47" s="21">
        <v>0</v>
      </c>
      <c r="AT47" s="21">
        <v>0</v>
      </c>
      <c r="AU47" s="21">
        <v>0</v>
      </c>
      <c r="AV47" s="21">
        <v>0</v>
      </c>
      <c r="AW47" s="21">
        <v>0</v>
      </c>
      <c r="AX47" s="21">
        <v>0</v>
      </c>
      <c r="AY47" s="21">
        <v>0</v>
      </c>
      <c r="AZ47">
        <v>1416.3803012855296</v>
      </c>
    </row>
    <row r="48" spans="1:52" x14ac:dyDescent="0.25">
      <c r="A48">
        <v>4979</v>
      </c>
      <c r="B48" t="s">
        <v>2409</v>
      </c>
      <c r="C48" s="21">
        <v>0</v>
      </c>
      <c r="D48" s="21">
        <v>0</v>
      </c>
      <c r="E48" s="21">
        <v>0</v>
      </c>
      <c r="F48" s="21">
        <v>0</v>
      </c>
      <c r="G48" s="21">
        <v>0</v>
      </c>
      <c r="H48" s="21">
        <v>0</v>
      </c>
      <c r="I48" s="21">
        <v>0</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0</v>
      </c>
      <c r="AW48" s="21">
        <v>0</v>
      </c>
      <c r="AX48" s="21">
        <v>0</v>
      </c>
      <c r="AY48" s="21">
        <v>0</v>
      </c>
      <c r="AZ48">
        <v>1451.0209848210689</v>
      </c>
    </row>
    <row r="49" spans="1:52" x14ac:dyDescent="0.25">
      <c r="A49">
        <v>5125</v>
      </c>
      <c r="B49" t="s">
        <v>2488</v>
      </c>
      <c r="C49" s="21">
        <v>0</v>
      </c>
      <c r="D49" s="21">
        <v>0</v>
      </c>
      <c r="E49" s="21">
        <v>0</v>
      </c>
      <c r="F49" s="21">
        <v>0</v>
      </c>
      <c r="G49" s="21">
        <v>0</v>
      </c>
      <c r="H49" s="21">
        <v>0</v>
      </c>
      <c r="I49" s="21">
        <v>0</v>
      </c>
      <c r="J49" s="21">
        <v>0</v>
      </c>
      <c r="K49" s="21">
        <v>0</v>
      </c>
      <c r="L49" s="21">
        <v>0</v>
      </c>
      <c r="M49" s="21">
        <v>0</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0</v>
      </c>
      <c r="AP49" s="21">
        <v>0</v>
      </c>
      <c r="AQ49" s="21">
        <v>0</v>
      </c>
      <c r="AR49" s="21">
        <v>0</v>
      </c>
      <c r="AS49" s="21">
        <v>0</v>
      </c>
      <c r="AT49" s="21">
        <v>0</v>
      </c>
      <c r="AU49" s="21">
        <v>0</v>
      </c>
      <c r="AV49" s="21">
        <v>0</v>
      </c>
      <c r="AW49" s="21">
        <v>0</v>
      </c>
      <c r="AX49" s="21">
        <v>0</v>
      </c>
      <c r="AY49" s="21">
        <v>0</v>
      </c>
      <c r="AZ49">
        <v>1356.7830643193263</v>
      </c>
    </row>
    <row r="50" spans="1:52" x14ac:dyDescent="0.25">
      <c r="A50">
        <v>5350</v>
      </c>
      <c r="B50" t="s">
        <v>2610</v>
      </c>
      <c r="C50" s="21">
        <v>0</v>
      </c>
      <c r="D50" s="21">
        <v>0</v>
      </c>
      <c r="E50" s="21">
        <v>0</v>
      </c>
      <c r="F50" s="21">
        <v>0</v>
      </c>
      <c r="G50" s="21">
        <v>0</v>
      </c>
      <c r="H50" s="21">
        <v>0</v>
      </c>
      <c r="I50" s="21">
        <v>0</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c r="AG50" s="21">
        <v>0</v>
      </c>
      <c r="AH50" s="21">
        <v>0</v>
      </c>
      <c r="AI50" s="21">
        <v>0</v>
      </c>
      <c r="AJ50" s="21">
        <v>0</v>
      </c>
      <c r="AK50" s="21">
        <v>0</v>
      </c>
      <c r="AL50" s="21">
        <v>0</v>
      </c>
      <c r="AM50" s="21">
        <v>0</v>
      </c>
      <c r="AN50" s="21">
        <v>0</v>
      </c>
      <c r="AO50" s="21">
        <v>0</v>
      </c>
      <c r="AP50" s="21">
        <v>0</v>
      </c>
      <c r="AQ50" s="21">
        <v>0</v>
      </c>
      <c r="AR50" s="21">
        <v>0</v>
      </c>
      <c r="AS50" s="21">
        <v>0</v>
      </c>
      <c r="AT50" s="21">
        <v>0</v>
      </c>
      <c r="AU50" s="21">
        <v>0</v>
      </c>
      <c r="AV50" s="21">
        <v>0</v>
      </c>
      <c r="AW50" s="21">
        <v>0</v>
      </c>
      <c r="AX50" s="21">
        <v>0</v>
      </c>
      <c r="AY50" s="21">
        <v>0</v>
      </c>
      <c r="AZ50">
        <v>1373.8949191661234</v>
      </c>
    </row>
    <row r="51" spans="1:52" x14ac:dyDescent="0.25">
      <c r="A51">
        <v>5811</v>
      </c>
      <c r="B51" t="s">
        <v>2871</v>
      </c>
      <c r="C51" s="21">
        <v>0</v>
      </c>
      <c r="D51" s="21">
        <v>0</v>
      </c>
      <c r="E51" s="21">
        <v>0</v>
      </c>
      <c r="F51" s="21">
        <v>0</v>
      </c>
      <c r="G51" s="21">
        <v>0</v>
      </c>
      <c r="H51" s="21">
        <v>0</v>
      </c>
      <c r="I51" s="21">
        <v>0</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c r="AG51" s="21">
        <v>0</v>
      </c>
      <c r="AH51" s="21">
        <v>0</v>
      </c>
      <c r="AI51" s="21">
        <v>0</v>
      </c>
      <c r="AJ51" s="21">
        <v>0</v>
      </c>
      <c r="AK51" s="21">
        <v>0</v>
      </c>
      <c r="AL51" s="21">
        <v>0</v>
      </c>
      <c r="AM51" s="21">
        <v>0</v>
      </c>
      <c r="AN51" s="21">
        <v>0</v>
      </c>
      <c r="AO51" s="21">
        <v>0</v>
      </c>
      <c r="AP51" s="21">
        <v>0</v>
      </c>
      <c r="AQ51" s="21">
        <v>0</v>
      </c>
      <c r="AR51" s="21">
        <v>0</v>
      </c>
      <c r="AS51" s="21">
        <v>0</v>
      </c>
      <c r="AT51" s="21">
        <v>0</v>
      </c>
      <c r="AU51" s="21">
        <v>0</v>
      </c>
      <c r="AV51" s="21">
        <v>0</v>
      </c>
      <c r="AW51" s="21">
        <v>0</v>
      </c>
      <c r="AX51" s="21">
        <v>0</v>
      </c>
      <c r="AY51" s="21">
        <v>0</v>
      </c>
      <c r="AZ51">
        <v>1413.9200662788865</v>
      </c>
    </row>
    <row r="52" spans="1:52" x14ac:dyDescent="0.25">
      <c r="A52">
        <v>5822</v>
      </c>
      <c r="B52" t="s">
        <v>2880</v>
      </c>
      <c r="C52" s="21">
        <v>0</v>
      </c>
      <c r="D52" s="21">
        <v>0</v>
      </c>
      <c r="E52" s="21">
        <v>0</v>
      </c>
      <c r="F52" s="21">
        <v>0</v>
      </c>
      <c r="G52" s="21">
        <v>0</v>
      </c>
      <c r="H52" s="21">
        <v>0</v>
      </c>
      <c r="I52" s="21">
        <v>0</v>
      </c>
      <c r="J52" s="21">
        <v>0</v>
      </c>
      <c r="K52" s="21">
        <v>0</v>
      </c>
      <c r="L52" s="21">
        <v>0</v>
      </c>
      <c r="M52" s="21">
        <v>0</v>
      </c>
      <c r="N52" s="21">
        <v>0</v>
      </c>
      <c r="O52" s="21">
        <v>0</v>
      </c>
      <c r="P52" s="21">
        <v>0</v>
      </c>
      <c r="Q52" s="21">
        <v>0</v>
      </c>
      <c r="R52" s="21">
        <v>0</v>
      </c>
      <c r="S52" s="21">
        <v>0</v>
      </c>
      <c r="T52" s="21">
        <v>0</v>
      </c>
      <c r="U52" s="21">
        <v>0</v>
      </c>
      <c r="V52" s="21">
        <v>0</v>
      </c>
      <c r="W52" s="21">
        <v>0</v>
      </c>
      <c r="X52" s="21">
        <v>0</v>
      </c>
      <c r="Y52" s="21">
        <v>0</v>
      </c>
      <c r="Z52" s="21">
        <v>0</v>
      </c>
      <c r="AA52" s="21">
        <v>0</v>
      </c>
      <c r="AB52" s="21">
        <v>0</v>
      </c>
      <c r="AC52" s="21">
        <v>0</v>
      </c>
      <c r="AD52" s="21">
        <v>0</v>
      </c>
      <c r="AE52" s="21">
        <v>0</v>
      </c>
      <c r="AF52" s="21">
        <v>0</v>
      </c>
      <c r="AG52" s="21">
        <v>0</v>
      </c>
      <c r="AH52" s="21">
        <v>0</v>
      </c>
      <c r="AI52" s="21">
        <v>0</v>
      </c>
      <c r="AJ52" s="21">
        <v>0</v>
      </c>
      <c r="AK52" s="21">
        <v>0</v>
      </c>
      <c r="AL52" s="21">
        <v>0</v>
      </c>
      <c r="AM52" s="21">
        <v>0</v>
      </c>
      <c r="AN52" s="21">
        <v>0</v>
      </c>
      <c r="AO52" s="21">
        <v>0</v>
      </c>
      <c r="AP52" s="21">
        <v>0</v>
      </c>
      <c r="AQ52" s="21">
        <v>0</v>
      </c>
      <c r="AR52" s="21">
        <v>0</v>
      </c>
      <c r="AS52" s="21">
        <v>0</v>
      </c>
      <c r="AT52" s="21">
        <v>0</v>
      </c>
      <c r="AU52" s="21">
        <v>0</v>
      </c>
      <c r="AV52" s="21">
        <v>0</v>
      </c>
      <c r="AW52" s="21">
        <v>0</v>
      </c>
      <c r="AX52" s="21">
        <v>0</v>
      </c>
      <c r="AY52" s="21">
        <v>0</v>
      </c>
      <c r="AZ52">
        <v>1499.4237894128794</v>
      </c>
    </row>
    <row r="53" spans="1:52" x14ac:dyDescent="0.25">
      <c r="A53">
        <v>5847</v>
      </c>
      <c r="B53" t="s">
        <v>2899</v>
      </c>
      <c r="C53" s="21">
        <v>0</v>
      </c>
      <c r="D53" s="21">
        <v>0</v>
      </c>
      <c r="E53" s="21">
        <v>0</v>
      </c>
      <c r="F53" s="21">
        <v>0</v>
      </c>
      <c r="G53" s="21">
        <v>0</v>
      </c>
      <c r="H53" s="21">
        <v>0</v>
      </c>
      <c r="I53" s="21">
        <v>0</v>
      </c>
      <c r="J53" s="21">
        <v>0</v>
      </c>
      <c r="K53" s="21">
        <v>0</v>
      </c>
      <c r="L53" s="21">
        <v>0</v>
      </c>
      <c r="M53" s="21">
        <v>0</v>
      </c>
      <c r="N53" s="21">
        <v>0</v>
      </c>
      <c r="O53" s="21">
        <v>0</v>
      </c>
      <c r="P53" s="21">
        <v>0</v>
      </c>
      <c r="Q53" s="21">
        <v>0</v>
      </c>
      <c r="R53" s="21">
        <v>0</v>
      </c>
      <c r="S53" s="21">
        <v>0</v>
      </c>
      <c r="T53" s="21">
        <v>0</v>
      </c>
      <c r="U53" s="21">
        <v>0</v>
      </c>
      <c r="V53" s="21">
        <v>0</v>
      </c>
      <c r="W53" s="21">
        <v>0</v>
      </c>
      <c r="X53" s="21">
        <v>0</v>
      </c>
      <c r="Y53" s="21">
        <v>0</v>
      </c>
      <c r="Z53" s="21">
        <v>0</v>
      </c>
      <c r="AA53" s="21">
        <v>0</v>
      </c>
      <c r="AB53" s="21">
        <v>0</v>
      </c>
      <c r="AC53" s="21">
        <v>0</v>
      </c>
      <c r="AD53" s="21">
        <v>0</v>
      </c>
      <c r="AE53" s="21">
        <v>0</v>
      </c>
      <c r="AF53" s="21">
        <v>0</v>
      </c>
      <c r="AG53" s="21">
        <v>0</v>
      </c>
      <c r="AH53" s="21">
        <v>0</v>
      </c>
      <c r="AI53" s="21">
        <v>0</v>
      </c>
      <c r="AJ53" s="21">
        <v>0</v>
      </c>
      <c r="AK53" s="21">
        <v>0</v>
      </c>
      <c r="AL53" s="21">
        <v>0</v>
      </c>
      <c r="AM53" s="21">
        <v>0</v>
      </c>
      <c r="AN53" s="21">
        <v>0</v>
      </c>
      <c r="AO53" s="21">
        <v>0</v>
      </c>
      <c r="AP53" s="21">
        <v>0</v>
      </c>
      <c r="AQ53" s="21">
        <v>0</v>
      </c>
      <c r="AR53" s="21">
        <v>0</v>
      </c>
      <c r="AS53" s="21">
        <v>0</v>
      </c>
      <c r="AT53" s="21">
        <v>0</v>
      </c>
      <c r="AU53" s="21">
        <v>0</v>
      </c>
      <c r="AV53" s="21">
        <v>0</v>
      </c>
      <c r="AW53" s="21">
        <v>0</v>
      </c>
      <c r="AX53" s="21">
        <v>0</v>
      </c>
      <c r="AY53" s="21">
        <v>0</v>
      </c>
      <c r="AZ53">
        <v>1538.7678492777327</v>
      </c>
    </row>
    <row r="54" spans="1:52" x14ac:dyDescent="0.25">
      <c r="A54">
        <v>5934</v>
      </c>
      <c r="B54" t="s">
        <v>2961</v>
      </c>
      <c r="C54" s="21">
        <v>0</v>
      </c>
      <c r="D54" s="21">
        <v>0</v>
      </c>
      <c r="E54" s="21">
        <v>0</v>
      </c>
      <c r="F54" s="21">
        <v>0</v>
      </c>
      <c r="G54" s="21">
        <v>0</v>
      </c>
      <c r="H54" s="21">
        <v>0</v>
      </c>
      <c r="I54" s="21">
        <v>0</v>
      </c>
      <c r="J54" s="21">
        <v>0</v>
      </c>
      <c r="K54" s="21">
        <v>0</v>
      </c>
      <c r="L54" s="21">
        <v>0</v>
      </c>
      <c r="M54" s="21">
        <v>0</v>
      </c>
      <c r="N54" s="21">
        <v>0</v>
      </c>
      <c r="O54" s="21">
        <v>0</v>
      </c>
      <c r="P54" s="21">
        <v>0</v>
      </c>
      <c r="Q54" s="21">
        <v>0</v>
      </c>
      <c r="R54" s="21">
        <v>0</v>
      </c>
      <c r="S54" s="21">
        <v>0</v>
      </c>
      <c r="T54" s="21">
        <v>0</v>
      </c>
      <c r="U54" s="21">
        <v>0</v>
      </c>
      <c r="V54" s="21">
        <v>0</v>
      </c>
      <c r="W54" s="21">
        <v>0</v>
      </c>
      <c r="X54" s="21">
        <v>0</v>
      </c>
      <c r="Y54" s="21">
        <v>0</v>
      </c>
      <c r="Z54" s="21">
        <v>0</v>
      </c>
      <c r="AA54" s="21">
        <v>0</v>
      </c>
      <c r="AB54" s="21">
        <v>0</v>
      </c>
      <c r="AC54" s="21">
        <v>0</v>
      </c>
      <c r="AD54" s="21">
        <v>0</v>
      </c>
      <c r="AE54" s="21">
        <v>0</v>
      </c>
      <c r="AF54" s="21">
        <v>0</v>
      </c>
      <c r="AG54" s="21">
        <v>0</v>
      </c>
      <c r="AH54" s="21">
        <v>0</v>
      </c>
      <c r="AI54" s="21">
        <v>0</v>
      </c>
      <c r="AJ54" s="21">
        <v>0</v>
      </c>
      <c r="AK54" s="21">
        <v>0</v>
      </c>
      <c r="AL54" s="21">
        <v>0</v>
      </c>
      <c r="AM54" s="21">
        <v>0</v>
      </c>
      <c r="AN54" s="21">
        <v>0</v>
      </c>
      <c r="AO54" s="21">
        <v>0</v>
      </c>
      <c r="AP54" s="21">
        <v>0</v>
      </c>
      <c r="AQ54" s="21">
        <v>0</v>
      </c>
      <c r="AR54" s="21">
        <v>0</v>
      </c>
      <c r="AS54" s="21">
        <v>0</v>
      </c>
      <c r="AT54" s="21">
        <v>0</v>
      </c>
      <c r="AU54" s="21">
        <v>0</v>
      </c>
      <c r="AV54" s="21">
        <v>0</v>
      </c>
      <c r="AW54" s="21">
        <v>0</v>
      </c>
      <c r="AX54" s="21">
        <v>0</v>
      </c>
      <c r="AY54" s="21">
        <v>0</v>
      </c>
      <c r="AZ54">
        <v>1362.0811069376923</v>
      </c>
    </row>
    <row r="55" spans="1:52" x14ac:dyDescent="0.25">
      <c r="A55">
        <v>6651</v>
      </c>
      <c r="B55" t="s">
        <v>3479</v>
      </c>
      <c r="C55" s="21">
        <v>0</v>
      </c>
      <c r="D55" s="21">
        <v>0</v>
      </c>
      <c r="E55" s="21">
        <v>0</v>
      </c>
      <c r="F55" s="21">
        <v>0</v>
      </c>
      <c r="G55" s="21">
        <v>0</v>
      </c>
      <c r="H55" s="21">
        <v>0</v>
      </c>
      <c r="I55" s="21">
        <v>0</v>
      </c>
      <c r="J55" s="21">
        <v>0</v>
      </c>
      <c r="K55" s="21">
        <v>0</v>
      </c>
      <c r="L55" s="21">
        <v>0</v>
      </c>
      <c r="M55" s="21">
        <v>0</v>
      </c>
      <c r="N55" s="21">
        <v>0</v>
      </c>
      <c r="O55" s="21">
        <v>0</v>
      </c>
      <c r="P55" s="21">
        <v>0</v>
      </c>
      <c r="Q55" s="21">
        <v>0</v>
      </c>
      <c r="R55" s="21">
        <v>0</v>
      </c>
      <c r="S55" s="21">
        <v>0</v>
      </c>
      <c r="T55" s="21">
        <v>0</v>
      </c>
      <c r="U55" s="21">
        <v>0</v>
      </c>
      <c r="V55" s="21">
        <v>0</v>
      </c>
      <c r="W55" s="21">
        <v>0</v>
      </c>
      <c r="X55" s="21">
        <v>0</v>
      </c>
      <c r="Y55" s="21">
        <v>0</v>
      </c>
      <c r="Z55" s="21">
        <v>0</v>
      </c>
      <c r="AA55" s="21">
        <v>0</v>
      </c>
      <c r="AB55" s="21">
        <v>0</v>
      </c>
      <c r="AC55" s="21">
        <v>0</v>
      </c>
      <c r="AD55" s="21">
        <v>0</v>
      </c>
      <c r="AE55" s="21">
        <v>0</v>
      </c>
      <c r="AF55" s="21">
        <v>0</v>
      </c>
      <c r="AG55" s="21">
        <v>0</v>
      </c>
      <c r="AH55" s="21">
        <v>0</v>
      </c>
      <c r="AI55" s="21">
        <v>0</v>
      </c>
      <c r="AJ55" s="21">
        <v>0</v>
      </c>
      <c r="AK55" s="21">
        <v>0</v>
      </c>
      <c r="AL55" s="21">
        <v>0</v>
      </c>
      <c r="AM55" s="21">
        <v>0</v>
      </c>
      <c r="AN55" s="21">
        <v>0</v>
      </c>
      <c r="AO55" s="21">
        <v>0</v>
      </c>
      <c r="AP55" s="21">
        <v>0</v>
      </c>
      <c r="AQ55" s="21">
        <v>0</v>
      </c>
      <c r="AR55" s="21">
        <v>0</v>
      </c>
      <c r="AS55" s="21">
        <v>0</v>
      </c>
      <c r="AT55" s="21">
        <v>0</v>
      </c>
      <c r="AU55" s="21">
        <v>0</v>
      </c>
      <c r="AV55" s="21">
        <v>0</v>
      </c>
      <c r="AW55" s="21">
        <v>0</v>
      </c>
      <c r="AX55" s="21">
        <v>0</v>
      </c>
      <c r="AY55" s="21">
        <v>0</v>
      </c>
      <c r="AZ55">
        <v>1281.810603411084</v>
      </c>
    </row>
    <row r="56" spans="1:52" x14ac:dyDescent="0.25">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row>
    <row r="57" spans="1:52" x14ac:dyDescent="0.25">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row>
    <row r="58" spans="1:52" x14ac:dyDescent="0.25">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row>
    <row r="59" spans="1:52" x14ac:dyDescent="0.25">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row>
    <row r="60" spans="1:52" x14ac:dyDescent="0.25">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row>
    <row r="61" spans="1:52" x14ac:dyDescent="0.25">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2" x14ac:dyDescent="0.25">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65">
      <sortCondition descending="1" ref="U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55"/>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5" width="6.28515625" customWidth="1"/>
  </cols>
  <sheetData>
    <row r="1" spans="1:52" x14ac:dyDescent="0.25">
      <c r="A1" t="s">
        <v>3593</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v>
      </c>
      <c r="B3" t="s">
        <v>451</v>
      </c>
      <c r="C3">
        <v>3.2412281911746175</v>
      </c>
      <c r="D3">
        <v>0.12437812635928598</v>
      </c>
      <c r="E3">
        <v>7.3876018516842157</v>
      </c>
      <c r="F3">
        <v>7.4114202083955689</v>
      </c>
      <c r="G3">
        <v>0.14910749230298098</v>
      </c>
      <c r="H3">
        <v>0</v>
      </c>
      <c r="I3">
        <v>8.9464495381788609</v>
      </c>
      <c r="J3">
        <v>0.14910749230298098</v>
      </c>
      <c r="K3">
        <v>-0.99999999999999734</v>
      </c>
      <c r="L3">
        <v>-0.99999999999999734</v>
      </c>
      <c r="M3">
        <v>2.9821498460596176</v>
      </c>
      <c r="N3">
        <v>19.369547785578167</v>
      </c>
      <c r="O3">
        <v>-3.7314842431098637E-2</v>
      </c>
      <c r="P3">
        <v>4.8029444911891046</v>
      </c>
      <c r="Q3">
        <v>1.5277984060342316</v>
      </c>
      <c r="R3">
        <v>0.34773566921909382</v>
      </c>
      <c r="S3">
        <v>0.34741279688763033</v>
      </c>
      <c r="T3">
        <v>0.29108376063629493</v>
      </c>
      <c r="U3">
        <v>8.8428255396004159E-4</v>
      </c>
      <c r="V3">
        <v>33.896649469313381</v>
      </c>
      <c r="W3">
        <v>1.7057309784693868</v>
      </c>
      <c r="X3">
        <v>-0.99999999999999734</v>
      </c>
      <c r="Y3">
        <v>-0.99999999999999734</v>
      </c>
      <c r="Z3">
        <v>91.701427433549924</v>
      </c>
      <c r="AA3">
        <v>0.42190964400404019</v>
      </c>
      <c r="AB3">
        <v>0.29733515951833978</v>
      </c>
      <c r="AC3">
        <v>0.44979426918546478</v>
      </c>
      <c r="AD3">
        <v>57.161527842432037</v>
      </c>
      <c r="AE3">
        <v>-0.99999999999999734</v>
      </c>
      <c r="AF3">
        <v>-0.99999999999999734</v>
      </c>
      <c r="AG3">
        <v>-0.99999999999999734</v>
      </c>
      <c r="AH3">
        <v>7.1779638149094456E-4</v>
      </c>
      <c r="AI3">
        <v>8.8428255396004159E-4</v>
      </c>
      <c r="AJ3">
        <v>-3.3442268395530092E-2</v>
      </c>
      <c r="AK3">
        <v>-7.5816248376935347E-2</v>
      </c>
      <c r="AL3">
        <v>-3.2383046074394087E-2</v>
      </c>
      <c r="AM3">
        <v>0.16959324196866191</v>
      </c>
      <c r="AN3">
        <v>-0.85617338531384857</v>
      </c>
      <c r="AO3">
        <v>3.7401356988082179</v>
      </c>
      <c r="AP3">
        <v>41.695903975436792</v>
      </c>
      <c r="AQ3">
        <v>0.97406542280467467</v>
      </c>
      <c r="AR3">
        <v>1.8373654971812423</v>
      </c>
      <c r="AS3">
        <v>-0.99999999999999734</v>
      </c>
      <c r="AT3">
        <v>-0.99999999999999734</v>
      </c>
      <c r="AU3">
        <v>8.8905448632266069</v>
      </c>
      <c r="AV3">
        <v>113.12922924401336</v>
      </c>
      <c r="AW3">
        <v>112.97761392676496</v>
      </c>
      <c r="AX3">
        <v>0.32814853795400156</v>
      </c>
      <c r="AY3">
        <v>67.577010527304338</v>
      </c>
      <c r="AZ3">
        <v>1668.9741150594582</v>
      </c>
    </row>
    <row r="4" spans="1:52" x14ac:dyDescent="0.25">
      <c r="A4">
        <v>101</v>
      </c>
      <c r="B4" t="s">
        <v>489</v>
      </c>
      <c r="C4">
        <v>4.7203409040554947</v>
      </c>
      <c r="D4">
        <v>5.6459425952384956E-2</v>
      </c>
      <c r="E4">
        <v>0.25909588114241999</v>
      </c>
      <c r="F4">
        <v>0.23168364854185591</v>
      </c>
      <c r="G4">
        <v>0.19035174984411918</v>
      </c>
      <c r="H4">
        <v>0</v>
      </c>
      <c r="I4">
        <v>11.42110499064715</v>
      </c>
      <c r="J4">
        <v>0.19035174984411918</v>
      </c>
      <c r="K4">
        <v>-0.99999999999999856</v>
      </c>
      <c r="L4">
        <v>-0.99999999999999856</v>
      </c>
      <c r="M4">
        <v>3.80703499688238</v>
      </c>
      <c r="N4">
        <v>15.525090203464215</v>
      </c>
      <c r="O4">
        <v>1.3154964879358189</v>
      </c>
      <c r="P4">
        <v>3.2607281598362983</v>
      </c>
      <c r="Q4">
        <v>1.0681056745513628</v>
      </c>
      <c r="R4">
        <v>0.34545723743080264</v>
      </c>
      <c r="S4">
        <v>0.33031531890705934</v>
      </c>
      <c r="T4">
        <v>0.17832695432125897</v>
      </c>
      <c r="U4">
        <v>7.5109729317563807E-3</v>
      </c>
      <c r="V4">
        <v>28.24049304457829</v>
      </c>
      <c r="W4">
        <v>1.1766327474834366</v>
      </c>
      <c r="X4">
        <v>-0.99999999999999856</v>
      </c>
      <c r="Y4">
        <v>-0.99999999999999856</v>
      </c>
      <c r="Z4">
        <v>53.098657910621547</v>
      </c>
      <c r="AA4">
        <v>0.18647455898040355</v>
      </c>
      <c r="AB4">
        <v>0.20697965670493929</v>
      </c>
      <c r="AC4">
        <v>0.24304941708786948</v>
      </c>
      <c r="AD4">
        <v>27.057892977999387</v>
      </c>
      <c r="AE4">
        <v>-0.99999999999999856</v>
      </c>
      <c r="AF4">
        <v>-0.99999999999999856</v>
      </c>
      <c r="AG4">
        <v>-0.99999999999999856</v>
      </c>
      <c r="AH4">
        <v>1.0781598668657398E-3</v>
      </c>
      <c r="AI4">
        <v>7.5109729317563807E-3</v>
      </c>
      <c r="AJ4">
        <v>-3.8239704268844765E-2</v>
      </c>
      <c r="AK4">
        <v>0.23143273183307556</v>
      </c>
      <c r="AL4">
        <v>-0.25358416214217072</v>
      </c>
      <c r="AM4">
        <v>0.12982092959636257</v>
      </c>
      <c r="AN4">
        <v>-6.0852114568214342</v>
      </c>
      <c r="AO4">
        <v>3.9570957809973919</v>
      </c>
      <c r="AP4">
        <v>35.4234543947925</v>
      </c>
      <c r="AQ4">
        <v>0.81339516041344262</v>
      </c>
      <c r="AR4">
        <v>1.3024331613860074</v>
      </c>
      <c r="AS4">
        <v>-0.99999999999999856</v>
      </c>
      <c r="AT4">
        <v>-0.99999999999999856</v>
      </c>
      <c r="AU4">
        <v>1.1199712944636373</v>
      </c>
      <c r="AV4">
        <v>66.365973351491178</v>
      </c>
      <c r="AW4">
        <v>66.198792233481413</v>
      </c>
      <c r="AX4">
        <v>0.30413592008294332</v>
      </c>
      <c r="AY4">
        <v>27.958727248683687</v>
      </c>
      <c r="AZ4">
        <v>1395.8018513996647</v>
      </c>
    </row>
    <row r="5" spans="1:52" x14ac:dyDescent="0.25">
      <c r="A5">
        <v>111</v>
      </c>
      <c r="B5" t="s">
        <v>494</v>
      </c>
      <c r="C5">
        <v>3.1913206099030988</v>
      </c>
      <c r="D5">
        <v>0.63955823277741553</v>
      </c>
      <c r="E5">
        <v>-1.1204939226308659</v>
      </c>
      <c r="F5">
        <v>-0.92643665792218277</v>
      </c>
      <c r="G5">
        <v>0.10169532122184755</v>
      </c>
      <c r="H5">
        <v>0</v>
      </c>
      <c r="I5">
        <v>6.1017192733108452</v>
      </c>
      <c r="J5">
        <v>0.10169532122184755</v>
      </c>
      <c r="K5">
        <v>-1.0000000000000009</v>
      </c>
      <c r="L5">
        <v>-1.0000000000000009</v>
      </c>
      <c r="M5">
        <v>2.0339064244369482</v>
      </c>
      <c r="N5">
        <v>8.4207341689904371</v>
      </c>
      <c r="O5">
        <v>-0.25362000682242658</v>
      </c>
      <c r="P5">
        <v>-0.10844992125776544</v>
      </c>
      <c r="Q5">
        <v>-9.5179457443886298E-2</v>
      </c>
      <c r="R5">
        <v>0.33164691757728032</v>
      </c>
      <c r="S5">
        <v>0.32086785042641813</v>
      </c>
      <c r="T5">
        <v>0.46983045164470327</v>
      </c>
      <c r="U5">
        <v>3.7979925534696504E-3</v>
      </c>
      <c r="V5">
        <v>40.889181795685133</v>
      </c>
      <c r="W5">
        <v>2.4449123339268417</v>
      </c>
      <c r="X5">
        <v>-1.0000000000000009</v>
      </c>
      <c r="Y5">
        <v>-1.0000000000000009</v>
      </c>
      <c r="Z5">
        <v>86.831208599394088</v>
      </c>
      <c r="AA5">
        <v>0.34986971480416645</v>
      </c>
      <c r="AB5">
        <v>0.42286557507778494</v>
      </c>
      <c r="AC5">
        <v>0.13775108572037573</v>
      </c>
      <c r="AD5">
        <v>45.828618146879748</v>
      </c>
      <c r="AE5">
        <v>-1.0000000000000009</v>
      </c>
      <c r="AF5">
        <v>-1.0000000000000009</v>
      </c>
      <c r="AG5">
        <v>-1.0000000000000009</v>
      </c>
      <c r="AH5">
        <v>-4.8150876257809734E-2</v>
      </c>
      <c r="AI5">
        <v>3.7979925534696504E-3</v>
      </c>
      <c r="AJ5">
        <v>-1.7297732446961676E-2</v>
      </c>
      <c r="AK5">
        <v>0.62245943067342724</v>
      </c>
      <c r="AL5">
        <v>0.4226631407933979</v>
      </c>
      <c r="AM5">
        <v>-8.7275685005871656E-2</v>
      </c>
      <c r="AN5">
        <v>10.451647465138121</v>
      </c>
      <c r="AO5">
        <v>0.95884742068235651</v>
      </c>
      <c r="AP5">
        <v>47.261424739332597</v>
      </c>
      <c r="AQ5">
        <v>1.1292208299748945</v>
      </c>
      <c r="AR5">
        <v>2.5507280120326419</v>
      </c>
      <c r="AS5">
        <v>-1.0000000000000009</v>
      </c>
      <c r="AT5">
        <v>-1.0000000000000009</v>
      </c>
      <c r="AU5">
        <v>-1.0101382049353156</v>
      </c>
      <c r="AV5">
        <v>96.607413189879267</v>
      </c>
      <c r="AW5">
        <v>96.08418566673727</v>
      </c>
      <c r="AX5">
        <v>0.42234795657872215</v>
      </c>
      <c r="AY5">
        <v>44.314181391145596</v>
      </c>
      <c r="AZ5">
        <v>1591.1416680264638</v>
      </c>
    </row>
    <row r="6" spans="1:52" x14ac:dyDescent="0.25">
      <c r="A6">
        <v>144</v>
      </c>
      <c r="B6" t="s">
        <v>512</v>
      </c>
      <c r="C6">
        <v>5.7595810757231263</v>
      </c>
      <c r="D6">
        <v>0.46095405662349898</v>
      </c>
      <c r="E6">
        <v>1.2760597763390036</v>
      </c>
      <c r="F6">
        <v>1.4207206175737959</v>
      </c>
      <c r="G6">
        <v>0.47184666218762128</v>
      </c>
      <c r="H6">
        <v>0</v>
      </c>
      <c r="I6">
        <v>28.310799731257259</v>
      </c>
      <c r="J6">
        <v>0.47184666218762128</v>
      </c>
      <c r="K6">
        <v>-0.999999999999999</v>
      </c>
      <c r="L6">
        <v>-0.999999999999999</v>
      </c>
      <c r="M6">
        <v>9.4369332437524243</v>
      </c>
      <c r="N6">
        <v>35.473457330182391</v>
      </c>
      <c r="O6">
        <v>-0.25207873129853348</v>
      </c>
      <c r="P6">
        <v>9.1585828734177515</v>
      </c>
      <c r="Q6">
        <v>2.6986134174228145</v>
      </c>
      <c r="R6">
        <v>0.33352660646744725</v>
      </c>
      <c r="S6">
        <v>0.39176072615420371</v>
      </c>
      <c r="T6">
        <v>0.22213181404452323</v>
      </c>
      <c r="U6">
        <v>-1.0610346219263265E-2</v>
      </c>
      <c r="V6">
        <v>18.62740851234803</v>
      </c>
      <c r="W6">
        <v>1.1353621269989724</v>
      </c>
      <c r="X6">
        <v>-0.999999999999999</v>
      </c>
      <c r="Y6">
        <v>-0.999999999999999</v>
      </c>
      <c r="Z6">
        <v>61.859187902609804</v>
      </c>
      <c r="AA6">
        <v>2.0694874630244999E-3</v>
      </c>
      <c r="AB6">
        <v>0.33205566544314241</v>
      </c>
      <c r="AC6">
        <v>0.47988170150462461</v>
      </c>
      <c r="AD6">
        <v>40.601155705173035</v>
      </c>
      <c r="AE6">
        <v>-0.999999999999999</v>
      </c>
      <c r="AF6">
        <v>-0.999999999999999</v>
      </c>
      <c r="AG6">
        <v>-0.999999999999999</v>
      </c>
      <c r="AH6">
        <v>3.1262410684061125E-3</v>
      </c>
      <c r="AI6">
        <v>-1.0610346219263265E-2</v>
      </c>
      <c r="AJ6">
        <v>0.37300924374737943</v>
      </c>
      <c r="AK6">
        <v>-0.24463685328937876</v>
      </c>
      <c r="AL6">
        <v>0.35710204460765133</v>
      </c>
      <c r="AM6">
        <v>0.48458928025474324</v>
      </c>
      <c r="AN6">
        <v>10.801868191269085</v>
      </c>
      <c r="AO6">
        <v>10.882276882580788</v>
      </c>
      <c r="AP6">
        <v>46.850030487167281</v>
      </c>
      <c r="AQ6">
        <v>0.9358056444936409</v>
      </c>
      <c r="AR6">
        <v>1.6058657502381033</v>
      </c>
      <c r="AS6">
        <v>-0.999999999999999</v>
      </c>
      <c r="AT6">
        <v>-0.999999999999999</v>
      </c>
      <c r="AU6">
        <v>4.1155927860732877</v>
      </c>
      <c r="AV6">
        <v>108.08557956951452</v>
      </c>
      <c r="AW6">
        <v>107.06751565954494</v>
      </c>
      <c r="AX6">
        <v>0.37224933368827023</v>
      </c>
      <c r="AY6">
        <v>18.678826572803956</v>
      </c>
      <c r="AZ6">
        <v>1580.6028869455242</v>
      </c>
    </row>
    <row r="7" spans="1:52" x14ac:dyDescent="0.25">
      <c r="A7">
        <v>383</v>
      </c>
      <c r="B7" t="s">
        <v>625</v>
      </c>
      <c r="C7">
        <v>4.333740559283954</v>
      </c>
      <c r="D7">
        <v>-8.5288520768659296E-2</v>
      </c>
      <c r="E7">
        <v>0.85145720507915634</v>
      </c>
      <c r="F7">
        <v>0.83807133570190584</v>
      </c>
      <c r="G7">
        <v>0.22832997620940138</v>
      </c>
      <c r="H7">
        <v>0</v>
      </c>
      <c r="I7">
        <v>13.699798572564086</v>
      </c>
      <c r="J7">
        <v>0.22832997620940138</v>
      </c>
      <c r="K7">
        <v>-1.0000000000000033</v>
      </c>
      <c r="L7">
        <v>-1.0000000000000033</v>
      </c>
      <c r="M7">
        <v>4.5665995241880344</v>
      </c>
      <c r="N7">
        <v>19.142744626548552</v>
      </c>
      <c r="O7">
        <v>-0.75590654940397495</v>
      </c>
      <c r="P7">
        <v>0.46896693937887002</v>
      </c>
      <c r="Q7">
        <v>7.1007637510891147E-2</v>
      </c>
      <c r="R7">
        <v>0.32643943055359892</v>
      </c>
      <c r="S7">
        <v>0.26502715131212884</v>
      </c>
      <c r="T7">
        <v>0.12647967283946643</v>
      </c>
      <c r="U7">
        <v>-2.7413837026140638E-2</v>
      </c>
      <c r="V7">
        <v>18.043642521068605</v>
      </c>
      <c r="W7">
        <v>0.66324358901276204</v>
      </c>
      <c r="X7">
        <v>-1.0000000000000033</v>
      </c>
      <c r="Y7">
        <v>-1.0000000000000033</v>
      </c>
      <c r="Z7">
        <v>57.317206528118255</v>
      </c>
      <c r="AA7">
        <v>0.28615069898353557</v>
      </c>
      <c r="AB7">
        <v>0.27095203537699142</v>
      </c>
      <c r="AC7">
        <v>0.17556879151958227</v>
      </c>
      <c r="AD7">
        <v>38.157768322699354</v>
      </c>
      <c r="AE7">
        <v>-1.0000000000000033</v>
      </c>
      <c r="AF7">
        <v>-1.0000000000000033</v>
      </c>
      <c r="AG7">
        <v>-1.0000000000000033</v>
      </c>
      <c r="AH7">
        <v>-5.3476557469512515E-3</v>
      </c>
      <c r="AI7">
        <v>-2.7413837026140638E-2</v>
      </c>
      <c r="AJ7">
        <v>0.13736427026972947</v>
      </c>
      <c r="AK7">
        <v>-8.1131747296886922E-3</v>
      </c>
      <c r="AL7">
        <v>0.35348918861619311</v>
      </c>
      <c r="AM7">
        <v>1.3605793580136406E-2</v>
      </c>
      <c r="AN7">
        <v>9.3815871887353168</v>
      </c>
      <c r="AO7">
        <v>0.44204284387313864</v>
      </c>
      <c r="AP7">
        <v>33.098455487141578</v>
      </c>
      <c r="AQ7">
        <v>0.70594776516039381</v>
      </c>
      <c r="AR7">
        <v>0.91221184385117449</v>
      </c>
      <c r="AS7">
        <v>-1.0000000000000033</v>
      </c>
      <c r="AT7">
        <v>-1.0000000000000033</v>
      </c>
      <c r="AU7">
        <v>0.96657018579958431</v>
      </c>
      <c r="AV7">
        <v>78.88831511376776</v>
      </c>
      <c r="AW7">
        <v>76.340463370627305</v>
      </c>
      <c r="AX7">
        <v>8.488630149992818E-2</v>
      </c>
      <c r="AY7">
        <v>1.1749205447088802</v>
      </c>
      <c r="AZ7">
        <v>1476.1144611402344</v>
      </c>
    </row>
    <row r="8" spans="1:52" x14ac:dyDescent="0.25">
      <c r="A8">
        <v>1288</v>
      </c>
      <c r="B8" t="s">
        <v>878</v>
      </c>
      <c r="C8">
        <v>5.1302402592862126</v>
      </c>
      <c r="D8">
        <v>-1.609848414540703E-2</v>
      </c>
      <c r="E8">
        <v>0.43295130604508747</v>
      </c>
      <c r="F8">
        <v>0.43121630294840824</v>
      </c>
      <c r="G8">
        <v>0.29870061670338721</v>
      </c>
      <c r="H8">
        <v>0</v>
      </c>
      <c r="I8">
        <v>17.922037002203236</v>
      </c>
      <c r="J8">
        <v>0.29870061670338721</v>
      </c>
      <c r="K8">
        <v>-1.000000000000002</v>
      </c>
      <c r="L8">
        <v>-1.000000000000002</v>
      </c>
      <c r="M8">
        <v>5.9740123340677425</v>
      </c>
      <c r="N8">
        <v>23.566681934868129</v>
      </c>
      <c r="O8">
        <v>0.46676858575416996</v>
      </c>
      <c r="P8">
        <v>-0.69648301301160587</v>
      </c>
      <c r="Q8">
        <v>-0.13521165702200799</v>
      </c>
      <c r="R8">
        <v>0.33506490067652728</v>
      </c>
      <c r="S8">
        <v>0.40186400471621814</v>
      </c>
      <c r="T8">
        <v>0.31922104377237398</v>
      </c>
      <c r="U8">
        <v>-2.9840346406371839E-3</v>
      </c>
      <c r="V8">
        <v>30.042245846787637</v>
      </c>
      <c r="W8">
        <v>1.7721749568732172</v>
      </c>
      <c r="X8">
        <v>-1.000000000000002</v>
      </c>
      <c r="Y8">
        <v>-1.000000000000002</v>
      </c>
      <c r="Z8">
        <v>53.073710136089851</v>
      </c>
      <c r="AA8">
        <v>0.10965677378959358</v>
      </c>
      <c r="AB8">
        <v>0.20619427263244111</v>
      </c>
      <c r="AC8">
        <v>0.1317183749860269</v>
      </c>
      <c r="AD8">
        <v>22.846117978333009</v>
      </c>
      <c r="AE8">
        <v>-1.000000000000002</v>
      </c>
      <c r="AF8">
        <v>-1.000000000000002</v>
      </c>
      <c r="AG8">
        <v>-1.000000000000002</v>
      </c>
      <c r="AH8">
        <v>1.8506911751971784E-2</v>
      </c>
      <c r="AI8">
        <v>-2.9840346406371839E-3</v>
      </c>
      <c r="AJ8">
        <v>3.1388222147345053E-2</v>
      </c>
      <c r="AK8">
        <v>-3.8795048528952457E-2</v>
      </c>
      <c r="AL8">
        <v>0.59078962664533108</v>
      </c>
      <c r="AM8">
        <v>6.1881883616872559E-2</v>
      </c>
      <c r="AN8">
        <v>14.882971541681336</v>
      </c>
      <c r="AO8">
        <v>1.3967820829657203</v>
      </c>
      <c r="AP8">
        <v>48.380023306489555</v>
      </c>
      <c r="AQ8">
        <v>1.0578955938881083</v>
      </c>
      <c r="AR8">
        <v>2.0772077331760248</v>
      </c>
      <c r="AS8">
        <v>-1.000000000000002</v>
      </c>
      <c r="AT8">
        <v>-1.000000000000002</v>
      </c>
      <c r="AU8">
        <v>0.31364388513852504</v>
      </c>
      <c r="AV8">
        <v>78.646713949977013</v>
      </c>
      <c r="AW8">
        <v>78.810642429673635</v>
      </c>
      <c r="AX8">
        <v>0.23376120594112057</v>
      </c>
      <c r="AY8">
        <v>5.7893824771715776</v>
      </c>
      <c r="AZ8">
        <v>1480.4881647908178</v>
      </c>
    </row>
    <row r="9" spans="1:52" x14ac:dyDescent="0.25">
      <c r="A9">
        <v>1405</v>
      </c>
      <c r="B9" t="s">
        <v>912</v>
      </c>
      <c r="C9">
        <v>3.0116808352679088</v>
      </c>
      <c r="D9">
        <v>0.15271239312592577</v>
      </c>
      <c r="E9">
        <v>-5.5234474031582576E-2</v>
      </c>
      <c r="F9">
        <v>-6.833810609204221E-3</v>
      </c>
      <c r="G9">
        <v>8.1550024139478983E-2</v>
      </c>
      <c r="H9">
        <v>0</v>
      </c>
      <c r="I9">
        <v>4.8930014483687403</v>
      </c>
      <c r="J9">
        <v>8.1550024139478983E-2</v>
      </c>
      <c r="K9">
        <v>-0.99999999999999967</v>
      </c>
      <c r="L9">
        <v>-0.99999999999999967</v>
      </c>
      <c r="M9">
        <v>1.6310004827895792</v>
      </c>
      <c r="N9">
        <v>7.9270176287045961</v>
      </c>
      <c r="O9">
        <v>0.22831984877837824</v>
      </c>
      <c r="P9">
        <v>0.52274030243101233</v>
      </c>
      <c r="Q9">
        <v>0.23788703404047687</v>
      </c>
      <c r="R9">
        <v>0.33297963136448372</v>
      </c>
      <c r="S9">
        <v>0.36686163377613024</v>
      </c>
      <c r="T9">
        <v>0.4935044804163386</v>
      </c>
      <c r="U9">
        <v>9.0462177537318639E-3</v>
      </c>
      <c r="V9">
        <v>44.78586219326538</v>
      </c>
      <c r="W9">
        <v>2.6785874130667708</v>
      </c>
      <c r="X9">
        <v>-0.99999999999999967</v>
      </c>
      <c r="Y9">
        <v>-0.99999999999999967</v>
      </c>
      <c r="Z9">
        <v>77.915194815592685</v>
      </c>
      <c r="AA9">
        <v>0.32760266848256986</v>
      </c>
      <c r="AB9">
        <v>0.11032729108113686</v>
      </c>
      <c r="AC9">
        <v>0.21437143180168589</v>
      </c>
      <c r="AD9">
        <v>32.779045198382235</v>
      </c>
      <c r="AE9">
        <v>-0.99999999999999967</v>
      </c>
      <c r="AF9">
        <v>-0.99999999999999967</v>
      </c>
      <c r="AG9">
        <v>-0.99999999999999967</v>
      </c>
      <c r="AH9">
        <v>9.8250279559397285E-3</v>
      </c>
      <c r="AI9">
        <v>9.0462177537318639E-3</v>
      </c>
      <c r="AJ9">
        <v>-6.4965575981407689E-2</v>
      </c>
      <c r="AK9">
        <v>-0.1247024567391747</v>
      </c>
      <c r="AL9">
        <v>0.19849200407373874</v>
      </c>
      <c r="AM9">
        <v>0.39640089607073176</v>
      </c>
      <c r="AN9">
        <v>4.6221456727047423</v>
      </c>
      <c r="AO9">
        <v>9.3018366673040926</v>
      </c>
      <c r="AP9">
        <v>49.824638803034006</v>
      </c>
      <c r="AQ9">
        <v>1.2040503772566102</v>
      </c>
      <c r="AR9">
        <v>2.7623577445421441</v>
      </c>
      <c r="AS9">
        <v>-0.99999999999999967</v>
      </c>
      <c r="AT9">
        <v>-0.99999999999999967</v>
      </c>
      <c r="AU9">
        <v>0.23723824318756639</v>
      </c>
      <c r="AV9">
        <v>95.357742749534381</v>
      </c>
      <c r="AW9">
        <v>96.491191869948793</v>
      </c>
      <c r="AX9">
        <v>0.43740984212659201</v>
      </c>
      <c r="AY9">
        <v>37.788865847193634</v>
      </c>
      <c r="AZ9">
        <v>1542.027494194843</v>
      </c>
    </row>
    <row r="10" spans="1:52" x14ac:dyDescent="0.25">
      <c r="A10">
        <v>1511</v>
      </c>
      <c r="B10" t="s">
        <v>939</v>
      </c>
      <c r="C10">
        <v>3.4760257364175113</v>
      </c>
      <c r="D10">
        <v>5.5879390223073686E-2</v>
      </c>
      <c r="E10">
        <v>-0.86381273200218067</v>
      </c>
      <c r="F10">
        <v>-0.85968931886745215</v>
      </c>
      <c r="G10">
        <v>0.44729218216582833</v>
      </c>
      <c r="H10">
        <v>0</v>
      </c>
      <c r="I10">
        <v>26.837530929949693</v>
      </c>
      <c r="J10">
        <v>0.44729218216582833</v>
      </c>
      <c r="K10">
        <v>-0.99999999999999645</v>
      </c>
      <c r="L10">
        <v>-0.99999999999999645</v>
      </c>
      <c r="M10">
        <v>8.9458436433165556</v>
      </c>
      <c r="N10">
        <v>29.214246128899674</v>
      </c>
      <c r="O10">
        <v>0.75717033865831329</v>
      </c>
      <c r="P10">
        <v>0.9636730957723374</v>
      </c>
      <c r="Q10">
        <v>0.30837284771896983</v>
      </c>
      <c r="R10">
        <v>0.33271596755595362</v>
      </c>
      <c r="S10">
        <v>0.46259732057538144</v>
      </c>
      <c r="T10">
        <v>0.44000937169220544</v>
      </c>
      <c r="U10">
        <v>-2.6554511934669183E-3</v>
      </c>
      <c r="V10">
        <v>31.807798786846718</v>
      </c>
      <c r="W10">
        <v>2.1804320340370298</v>
      </c>
      <c r="X10">
        <v>-0.99999999999999645</v>
      </c>
      <c r="Y10">
        <v>-0.99999999999999645</v>
      </c>
      <c r="Z10">
        <v>42.067882052061357</v>
      </c>
      <c r="AA10">
        <v>4.9245054390319065E-2</v>
      </c>
      <c r="AB10">
        <v>0.14893930656663629</v>
      </c>
      <c r="AC10">
        <v>4.6257784078775982E-2</v>
      </c>
      <c r="AD10">
        <v>10.875066537163761</v>
      </c>
      <c r="AE10">
        <v>-0.99999999999999645</v>
      </c>
      <c r="AF10">
        <v>-0.99999999999999645</v>
      </c>
      <c r="AG10">
        <v>-0.99999999999999645</v>
      </c>
      <c r="AH10">
        <v>-2.929280994207526E-3</v>
      </c>
      <c r="AI10">
        <v>-2.6554511934669183E-3</v>
      </c>
      <c r="AJ10">
        <v>-0.13079512971271781</v>
      </c>
      <c r="AK10">
        <v>0.1918263413926419</v>
      </c>
      <c r="AL10">
        <v>0.14117412896901793</v>
      </c>
      <c r="AM10">
        <v>1.307587032019901</v>
      </c>
      <c r="AN10">
        <v>3.0012833935908314</v>
      </c>
      <c r="AO10">
        <v>33.522901689531778</v>
      </c>
      <c r="AP10">
        <v>57.447803734115219</v>
      </c>
      <c r="AQ10">
        <v>1.2190435311035503</v>
      </c>
      <c r="AR10">
        <v>2.6094846498820528</v>
      </c>
      <c r="AS10">
        <v>-0.99999999999999645</v>
      </c>
      <c r="AT10">
        <v>-0.99999999999999645</v>
      </c>
      <c r="AU10">
        <v>-0.60212568851054393</v>
      </c>
      <c r="AV10">
        <v>103.04926581174703</v>
      </c>
      <c r="AW10">
        <v>102.45957428899924</v>
      </c>
      <c r="AX10">
        <v>0.13353523849012253</v>
      </c>
      <c r="AY10">
        <v>58.120401918368827</v>
      </c>
      <c r="AZ10">
        <v>1549.3877969065641</v>
      </c>
    </row>
    <row r="11" spans="1:52" x14ac:dyDescent="0.25">
      <c r="A11">
        <v>1592</v>
      </c>
      <c r="B11" t="s">
        <v>976</v>
      </c>
      <c r="C11">
        <v>4.3369414483220137</v>
      </c>
      <c r="D11">
        <v>-0.18376433031459477</v>
      </c>
      <c r="E11">
        <v>-0.22667165475166465</v>
      </c>
      <c r="F11">
        <v>-0.27631703209849934</v>
      </c>
      <c r="G11">
        <v>0.41078350180313017</v>
      </c>
      <c r="H11">
        <v>0</v>
      </c>
      <c r="I11">
        <v>24.647010108187843</v>
      </c>
      <c r="J11">
        <v>0.41078350180313017</v>
      </c>
      <c r="K11">
        <v>-0.99999999999999833</v>
      </c>
      <c r="L11">
        <v>-0.99999999999999833</v>
      </c>
      <c r="M11">
        <v>8.2156700360626047</v>
      </c>
      <c r="N11">
        <v>28.724808809895801</v>
      </c>
      <c r="O11">
        <v>-1.1859599337936531</v>
      </c>
      <c r="P11">
        <v>3.1225387617369935</v>
      </c>
      <c r="Q11">
        <v>0.716555792998126</v>
      </c>
      <c r="R11">
        <v>0.33483678136944972</v>
      </c>
      <c r="S11">
        <v>0.36597125290728927</v>
      </c>
      <c r="T11">
        <v>0.41854719530629392</v>
      </c>
      <c r="U11">
        <v>0.10491129798260661</v>
      </c>
      <c r="V11">
        <v>32.511168180087211</v>
      </c>
      <c r="W11">
        <v>2.6199054353863902</v>
      </c>
      <c r="X11">
        <v>-0.99999999999999833</v>
      </c>
      <c r="Y11">
        <v>-0.99999999999999833</v>
      </c>
      <c r="Z11">
        <v>77.810049159994946</v>
      </c>
      <c r="AA11">
        <v>0.15026949278506796</v>
      </c>
      <c r="AB11">
        <v>0.44996487540385932</v>
      </c>
      <c r="AC11">
        <v>0.28815762882211376</v>
      </c>
      <c r="AD11">
        <v>44.516145815584956</v>
      </c>
      <c r="AE11">
        <v>-0.99999999999999833</v>
      </c>
      <c r="AF11">
        <v>-0.99999999999999833</v>
      </c>
      <c r="AG11">
        <v>-0.99999999999999833</v>
      </c>
      <c r="AH11">
        <v>-2.9562938953386071E-3</v>
      </c>
      <c r="AI11">
        <v>0.10491129798260661</v>
      </c>
      <c r="AJ11">
        <v>-1.443710681331142E-2</v>
      </c>
      <c r="AK11">
        <v>0.10148349492822233</v>
      </c>
      <c r="AL11">
        <v>0.70919120080022235</v>
      </c>
      <c r="AM11">
        <v>-0.43379791546460406</v>
      </c>
      <c r="AN11">
        <v>17.648570483499217</v>
      </c>
      <c r="AO11">
        <v>-10.328506409534217</v>
      </c>
      <c r="AP11">
        <v>57.244008137658874</v>
      </c>
      <c r="AQ11">
        <v>1.2252429725088529</v>
      </c>
      <c r="AR11">
        <v>3.0319962150714055</v>
      </c>
      <c r="AS11">
        <v>-0.99999999999999833</v>
      </c>
      <c r="AT11">
        <v>-0.99999999999999833</v>
      </c>
      <c r="AU11">
        <v>0.44388039167554905</v>
      </c>
      <c r="AV11">
        <v>96.332251857872876</v>
      </c>
      <c r="AW11">
        <v>106.78328922082521</v>
      </c>
      <c r="AX11">
        <v>8.7613136614849596E-2</v>
      </c>
      <c r="AY11">
        <v>-10.80040357626104</v>
      </c>
      <c r="AZ11">
        <v>1533.3680298097938</v>
      </c>
    </row>
    <row r="12" spans="1:52" x14ac:dyDescent="0.25">
      <c r="A12">
        <v>1625</v>
      </c>
      <c r="B12" t="s">
        <v>985</v>
      </c>
      <c r="C12">
        <v>4.6396208614957573</v>
      </c>
      <c r="D12">
        <v>5.6409295358975768</v>
      </c>
      <c r="E12">
        <v>0.67436242988470285</v>
      </c>
      <c r="F12">
        <v>2.3902767941074732</v>
      </c>
      <c r="G12">
        <v>0.25762533206027238</v>
      </c>
      <c r="H12">
        <v>0</v>
      </c>
      <c r="I12">
        <v>15.457519923616376</v>
      </c>
      <c r="J12">
        <v>0.25762533206027238</v>
      </c>
      <c r="K12">
        <v>-0.99999999999999833</v>
      </c>
      <c r="L12">
        <v>-0.99999999999999833</v>
      </c>
      <c r="M12">
        <v>5.1525066412054512</v>
      </c>
      <c r="N12">
        <v>22.380875691918085</v>
      </c>
      <c r="O12">
        <v>3.9931969413430499</v>
      </c>
      <c r="P12">
        <v>1.0571186176605174</v>
      </c>
      <c r="Q12">
        <v>0.8207151964072904</v>
      </c>
      <c r="R12">
        <v>0.33578963695915304</v>
      </c>
      <c r="S12">
        <v>0.31448189265650284</v>
      </c>
      <c r="T12">
        <v>0.29408999831932819</v>
      </c>
      <c r="U12">
        <v>-3.0096219900409005E-2</v>
      </c>
      <c r="V12">
        <v>26.440247225567802</v>
      </c>
      <c r="W12">
        <v>1.3616782781417796</v>
      </c>
      <c r="X12">
        <v>-0.99999999999999833</v>
      </c>
      <c r="Y12">
        <v>-0.99999999999999833</v>
      </c>
      <c r="Z12">
        <v>70.72065354529721</v>
      </c>
      <c r="AA12">
        <v>0.39597446376828949</v>
      </c>
      <c r="AB12">
        <v>0.24876051697187612</v>
      </c>
      <c r="AC12">
        <v>0.24464840298983354</v>
      </c>
      <c r="AD12">
        <v>43.87023950553786</v>
      </c>
      <c r="AE12">
        <v>-0.99999999999999833</v>
      </c>
      <c r="AF12">
        <v>-0.99999999999999833</v>
      </c>
      <c r="AG12">
        <v>-0.99999999999999833</v>
      </c>
      <c r="AH12">
        <v>4.038309969922111E-2</v>
      </c>
      <c r="AI12">
        <v>-3.0096219900409005E-2</v>
      </c>
      <c r="AJ12">
        <v>-7.5687793442161103E-2</v>
      </c>
      <c r="AK12">
        <v>0.20105609974558597</v>
      </c>
      <c r="AL12">
        <v>0.53048140064516347</v>
      </c>
      <c r="AM12">
        <v>0.29236152021651463</v>
      </c>
      <c r="AN12">
        <v>12.93957708241256</v>
      </c>
      <c r="AO12">
        <v>8.2583374706464969</v>
      </c>
      <c r="AP12">
        <v>41.365315644960759</v>
      </c>
      <c r="AQ12">
        <v>0.90820786318831614</v>
      </c>
      <c r="AR12">
        <v>1.6111938199642211</v>
      </c>
      <c r="AS12">
        <v>-0.99999999999999833</v>
      </c>
      <c r="AT12">
        <v>-0.99999999999999833</v>
      </c>
      <c r="AU12">
        <v>3.1884008780010542</v>
      </c>
      <c r="AV12">
        <v>100.57929459047796</v>
      </c>
      <c r="AW12">
        <v>98.259259295270311</v>
      </c>
      <c r="AX12">
        <v>0.47066856457878747</v>
      </c>
      <c r="AY12">
        <v>39.585087342155589</v>
      </c>
      <c r="AZ12">
        <v>1530.2368345791967</v>
      </c>
    </row>
    <row r="13" spans="1:52" x14ac:dyDescent="0.25">
      <c r="A13">
        <v>1723</v>
      </c>
      <c r="B13" t="s">
        <v>1025</v>
      </c>
      <c r="C13">
        <v>3.0375114417487836</v>
      </c>
      <c r="D13">
        <v>0.15468185687751584</v>
      </c>
      <c r="E13">
        <v>-0.44032252703696478</v>
      </c>
      <c r="F13">
        <v>-0.38832610118868816</v>
      </c>
      <c r="G13">
        <v>1.0566376337895683E-2</v>
      </c>
      <c r="H13">
        <v>0</v>
      </c>
      <c r="I13">
        <v>0.63398258027374244</v>
      </c>
      <c r="J13">
        <v>1.0566376337895683E-2</v>
      </c>
      <c r="K13">
        <v>-0.99999999999999578</v>
      </c>
      <c r="L13">
        <v>-0.99999999999999578</v>
      </c>
      <c r="M13">
        <v>0.21132752675791391</v>
      </c>
      <c r="N13">
        <v>3.3957337770036444</v>
      </c>
      <c r="O13">
        <v>-0.13817341969848326</v>
      </c>
      <c r="P13">
        <v>6.7345700458597451</v>
      </c>
      <c r="Q13">
        <v>2.2216458471461618</v>
      </c>
      <c r="R13">
        <v>0.33128539374476113</v>
      </c>
      <c r="S13">
        <v>0.38406930670702349</v>
      </c>
      <c r="T13">
        <v>0.2359330336624644</v>
      </c>
      <c r="U13">
        <v>-1.7182517092178849E-2</v>
      </c>
      <c r="V13">
        <v>36.757030683850715</v>
      </c>
      <c r="W13">
        <v>1.6071684718697665</v>
      </c>
      <c r="X13">
        <v>-0.99999999999999578</v>
      </c>
      <c r="Y13">
        <v>-0.99999999999999578</v>
      </c>
      <c r="Z13">
        <v>67.105672282231112</v>
      </c>
      <c r="AA13">
        <v>0.26209604486948163</v>
      </c>
      <c r="AB13">
        <v>0.30671252401124399</v>
      </c>
      <c r="AC13">
        <v>-2.7599750074504464E-2</v>
      </c>
      <c r="AD13">
        <v>27.693234614523078</v>
      </c>
      <c r="AE13">
        <v>-0.99999999999999578</v>
      </c>
      <c r="AF13">
        <v>-0.99999999999999578</v>
      </c>
      <c r="AG13">
        <v>-0.99999999999999578</v>
      </c>
      <c r="AH13">
        <v>3.9327429015379639E-2</v>
      </c>
      <c r="AI13">
        <v>-1.7182517092178849E-2</v>
      </c>
      <c r="AJ13">
        <v>-0.18973330828545676</v>
      </c>
      <c r="AK13">
        <v>-0.18419037886879458</v>
      </c>
      <c r="AL13">
        <v>-0.10546294236977803</v>
      </c>
      <c r="AM13">
        <v>-0.23731755888475445</v>
      </c>
      <c r="AN13">
        <v>-3.6443863493834985</v>
      </c>
      <c r="AO13">
        <v>-6.7947446177510598</v>
      </c>
      <c r="AP13">
        <v>37.953570028978653</v>
      </c>
      <c r="AQ13">
        <v>0.94050515494874443</v>
      </c>
      <c r="AR13">
        <v>1.626303172878834</v>
      </c>
      <c r="AS13">
        <v>-0.99999999999999578</v>
      </c>
      <c r="AT13">
        <v>-0.99999999999999578</v>
      </c>
      <c r="AU13">
        <v>1.8571881791750868</v>
      </c>
      <c r="AV13">
        <v>64.531396851868962</v>
      </c>
      <c r="AW13">
        <v>63.724445099887461</v>
      </c>
      <c r="AX13">
        <v>-6.0369695339480618E-2</v>
      </c>
      <c r="AY13">
        <v>-36.164157656850314</v>
      </c>
      <c r="AZ13">
        <v>1424.218862848018</v>
      </c>
    </row>
    <row r="14" spans="1:52" x14ac:dyDescent="0.25">
      <c r="A14">
        <v>1736</v>
      </c>
      <c r="B14" t="s">
        <v>1033</v>
      </c>
      <c r="C14">
        <v>3.8603526270199251</v>
      </c>
      <c r="D14">
        <v>0.61950313824889824</v>
      </c>
      <c r="E14">
        <v>0.15123493112361305</v>
      </c>
      <c r="F14">
        <v>0.34793154198718762</v>
      </c>
      <c r="G14">
        <v>0.12541632847241868</v>
      </c>
      <c r="H14">
        <v>0</v>
      </c>
      <c r="I14">
        <v>7.524979708345116</v>
      </c>
      <c r="J14">
        <v>0.12541632847241868</v>
      </c>
      <c r="K14">
        <v>-1.0000000000000004</v>
      </c>
      <c r="L14">
        <v>-1.0000000000000004</v>
      </c>
      <c r="M14">
        <v>2.5083265694483732</v>
      </c>
      <c r="N14">
        <v>11.947404703708449</v>
      </c>
      <c r="O14">
        <v>-0.34112198179368203</v>
      </c>
      <c r="P14">
        <v>1.278209791560815</v>
      </c>
      <c r="Q14">
        <v>0.41886858969715302</v>
      </c>
      <c r="R14">
        <v>0.33021329562277241</v>
      </c>
      <c r="S14">
        <v>0.32368718538329372</v>
      </c>
      <c r="T14">
        <v>0.13475948430757415</v>
      </c>
      <c r="U14">
        <v>3.8043159281629904E-3</v>
      </c>
      <c r="V14">
        <v>26.330888971471804</v>
      </c>
      <c r="W14">
        <v>1.1010395397756096</v>
      </c>
      <c r="X14">
        <v>-1.0000000000000004</v>
      </c>
      <c r="Y14">
        <v>-1.0000000000000004</v>
      </c>
      <c r="Z14">
        <v>44.610042081167485</v>
      </c>
      <c r="AA14">
        <v>-8.5207850447413747E-2</v>
      </c>
      <c r="AB14">
        <v>0.14977656351834834</v>
      </c>
      <c r="AC14">
        <v>0.25205754474856168</v>
      </c>
      <c r="AD14">
        <v>17.035114513594266</v>
      </c>
      <c r="AE14">
        <v>-1.0000000000000004</v>
      </c>
      <c r="AF14">
        <v>-1.0000000000000004</v>
      </c>
      <c r="AG14">
        <v>-1.0000000000000004</v>
      </c>
      <c r="AH14">
        <v>5.6299999393725049E-2</v>
      </c>
      <c r="AI14">
        <v>3.8043159281629904E-3</v>
      </c>
      <c r="AJ14">
        <v>0.34143028288246968</v>
      </c>
      <c r="AK14">
        <v>-4.804700374533618E-3</v>
      </c>
      <c r="AL14">
        <v>0.51413676698616562</v>
      </c>
      <c r="AM14">
        <v>-0.36384054164016344</v>
      </c>
      <c r="AN14">
        <v>14.448053108136033</v>
      </c>
      <c r="AO14">
        <v>-9.0075195619462853</v>
      </c>
      <c r="AP14">
        <v>34.926054387963241</v>
      </c>
      <c r="AQ14">
        <v>0.80463926966972665</v>
      </c>
      <c r="AR14">
        <v>1.2427559097349044</v>
      </c>
      <c r="AS14">
        <v>-1.0000000000000004</v>
      </c>
      <c r="AT14">
        <v>-1.0000000000000004</v>
      </c>
      <c r="AU14">
        <v>0.81220649367511888</v>
      </c>
      <c r="AV14">
        <v>49.118947638348999</v>
      </c>
      <c r="AW14">
        <v>50.862701297453263</v>
      </c>
      <c r="AX14">
        <v>-4.0922184924046229E-2</v>
      </c>
      <c r="AY14">
        <v>-30.256786642685046</v>
      </c>
      <c r="AZ14">
        <v>1552.3205903492164</v>
      </c>
    </row>
    <row r="15" spans="1:52" x14ac:dyDescent="0.25">
      <c r="A15">
        <v>1739</v>
      </c>
      <c r="B15" t="s">
        <v>1035</v>
      </c>
      <c r="C15">
        <v>3.0231317191801796</v>
      </c>
      <c r="D15">
        <v>-1.312383657575408</v>
      </c>
      <c r="E15">
        <v>-0.6301355555552518</v>
      </c>
      <c r="F15">
        <v>-0.98472887284362709</v>
      </c>
      <c r="G15">
        <v>9.0419490945960662E-2</v>
      </c>
      <c r="H15">
        <v>0</v>
      </c>
      <c r="I15">
        <v>5.4251694567576472</v>
      </c>
      <c r="J15">
        <v>9.0419490945960662E-2</v>
      </c>
      <c r="K15">
        <v>-1.0000000000000022</v>
      </c>
      <c r="L15">
        <v>-1.0000000000000022</v>
      </c>
      <c r="M15">
        <v>1.8083898189192129</v>
      </c>
      <c r="N15">
        <v>8.2835045811387165</v>
      </c>
      <c r="O15">
        <v>-1.0824767545512197</v>
      </c>
      <c r="P15">
        <v>-1.6225959325524006</v>
      </c>
      <c r="Q15">
        <v>-0.6084840152438189</v>
      </c>
      <c r="R15">
        <v>0.31866596376810419</v>
      </c>
      <c r="S15">
        <v>0.21145344605507199</v>
      </c>
      <c r="T15">
        <v>1.1776989056691452E-3</v>
      </c>
      <c r="U15">
        <v>-4.300797088376429E-2</v>
      </c>
      <c r="V15">
        <v>14.570716523349107</v>
      </c>
      <c r="W15">
        <v>0.14187744344791439</v>
      </c>
      <c r="X15">
        <v>-1.0000000000000022</v>
      </c>
      <c r="Y15">
        <v>-1.0000000000000022</v>
      </c>
      <c r="Z15">
        <v>36.688219949231218</v>
      </c>
      <c r="AA15">
        <v>4.8334375130646721E-2</v>
      </c>
      <c r="AB15">
        <v>0.16948476327060993</v>
      </c>
      <c r="AC15">
        <v>8.1324416336192251E-2</v>
      </c>
      <c r="AD15">
        <v>19.566461372988321</v>
      </c>
      <c r="AE15">
        <v>-1.0000000000000022</v>
      </c>
      <c r="AF15">
        <v>-1.0000000000000022</v>
      </c>
      <c r="AG15">
        <v>-1.0000000000000022</v>
      </c>
      <c r="AH15">
        <v>-1.2620366704243978E-2</v>
      </c>
      <c r="AI15">
        <v>-4.300797088376429E-2</v>
      </c>
      <c r="AJ15">
        <v>0.20364505635722863</v>
      </c>
      <c r="AK15">
        <v>-0.10027254118652176</v>
      </c>
      <c r="AL15">
        <v>2.3719766572433632E-2</v>
      </c>
      <c r="AM15">
        <v>-0.54813992596932004</v>
      </c>
      <c r="AN15">
        <v>1.1803968139582635</v>
      </c>
      <c r="AO15">
        <v>-13.77403822302688</v>
      </c>
      <c r="AP15">
        <v>24.093562357573454</v>
      </c>
      <c r="AQ15">
        <v>0.53490643248588166</v>
      </c>
      <c r="AR15">
        <v>0.29470880781366676</v>
      </c>
      <c r="AS15">
        <v>-1.0000000000000022</v>
      </c>
      <c r="AT15">
        <v>-1.0000000000000022</v>
      </c>
      <c r="AU15">
        <v>-1.4193546731066147</v>
      </c>
      <c r="AV15">
        <v>37.205382349933494</v>
      </c>
      <c r="AW15">
        <v>33.560869818200729</v>
      </c>
      <c r="AX15">
        <v>7.3012837527711835E-3</v>
      </c>
      <c r="AY15">
        <v>-20.903746928110547</v>
      </c>
      <c r="AZ15">
        <v>1455.9532573169336</v>
      </c>
    </row>
    <row r="16" spans="1:52" x14ac:dyDescent="0.25">
      <c r="A16">
        <v>1756</v>
      </c>
      <c r="B16" t="s">
        <v>1046</v>
      </c>
      <c r="C16">
        <v>5.5199064337525439</v>
      </c>
      <c r="D16">
        <v>-0.51943126856491351</v>
      </c>
      <c r="E16">
        <v>-0.29692395318339981</v>
      </c>
      <c r="F16">
        <v>-0.45024661103282848</v>
      </c>
      <c r="G16">
        <v>0.24431200350337376</v>
      </c>
      <c r="H16">
        <v>0</v>
      </c>
      <c r="I16">
        <v>14.658720210202409</v>
      </c>
      <c r="J16">
        <v>0.24431200350337376</v>
      </c>
      <c r="K16">
        <v>-0.99999999999999889</v>
      </c>
      <c r="L16">
        <v>-0.99999999999999889</v>
      </c>
      <c r="M16">
        <v>4.886240070067478</v>
      </c>
      <c r="N16">
        <v>19.882667585561958</v>
      </c>
      <c r="O16">
        <v>-0.1723180997399858</v>
      </c>
      <c r="P16">
        <v>-0.58339417234372426</v>
      </c>
      <c r="Q16">
        <v>-0.27671594505875058</v>
      </c>
      <c r="R16">
        <v>0.3305917992715024</v>
      </c>
      <c r="S16">
        <v>0.30550947120118005</v>
      </c>
      <c r="T16">
        <v>1.1152341097307504E-2</v>
      </c>
      <c r="U16">
        <v>5.3935346574943283E-3</v>
      </c>
      <c r="V16">
        <v>16.080490710316241</v>
      </c>
      <c r="W16">
        <v>0.4561373201638495</v>
      </c>
      <c r="X16">
        <v>-0.99999999999999889</v>
      </c>
      <c r="Y16">
        <v>-0.99999999999999889</v>
      </c>
      <c r="Z16">
        <v>64.532757714746111</v>
      </c>
      <c r="AA16">
        <v>0.36850220294676561</v>
      </c>
      <c r="AB16">
        <v>2.5727214630632149E-2</v>
      </c>
      <c r="AC16">
        <v>0.55111293320315768</v>
      </c>
      <c r="AD16">
        <v>48.1344514770636</v>
      </c>
      <c r="AE16">
        <v>-0.99999999999999889</v>
      </c>
      <c r="AF16">
        <v>-0.99999999999999889</v>
      </c>
      <c r="AG16">
        <v>-0.99999999999999889</v>
      </c>
      <c r="AH16">
        <v>-1.0111554759730404E-2</v>
      </c>
      <c r="AI16">
        <v>5.3935346574943283E-3</v>
      </c>
      <c r="AJ16">
        <v>-1.6162517680897133E-3</v>
      </c>
      <c r="AK16">
        <v>-0.33412793287764581</v>
      </c>
      <c r="AL16">
        <v>0.22692585636526005</v>
      </c>
      <c r="AM16">
        <v>5.462498801640725E-2</v>
      </c>
      <c r="AN16">
        <v>5.5839967848730492</v>
      </c>
      <c r="AO16">
        <v>-0.22394659856004739</v>
      </c>
      <c r="AP16">
        <v>31.510275161698544</v>
      </c>
      <c r="AQ16">
        <v>0.66141917349536017</v>
      </c>
      <c r="AR16">
        <v>0.71219343408152525</v>
      </c>
      <c r="AS16">
        <v>-0.99999999999999889</v>
      </c>
      <c r="AT16">
        <v>-0.99999999999999889</v>
      </c>
      <c r="AU16">
        <v>-0.69424746581644836</v>
      </c>
      <c r="AV16">
        <v>85.321930644527143</v>
      </c>
      <c r="AW16">
        <v>85.830042561021713</v>
      </c>
      <c r="AX16">
        <v>0.12991941973148793</v>
      </c>
      <c r="AY16">
        <v>24.925371617415362</v>
      </c>
      <c r="AZ16">
        <v>1560.7118423820955</v>
      </c>
    </row>
    <row r="17" spans="1:52" x14ac:dyDescent="0.25">
      <c r="A17">
        <v>1781</v>
      </c>
      <c r="B17" t="s">
        <v>1060</v>
      </c>
      <c r="C17">
        <v>4.7776335347798558</v>
      </c>
      <c r="D17">
        <v>7.1310244048395575</v>
      </c>
      <c r="E17">
        <v>0.49956196486751686</v>
      </c>
      <c r="F17">
        <v>2.7458620458183347</v>
      </c>
      <c r="G17">
        <v>-2.3606405299701219E-2</v>
      </c>
      <c r="H17">
        <v>0</v>
      </c>
      <c r="I17">
        <v>-1.4163843179820728</v>
      </c>
      <c r="J17">
        <v>-2.3606405299701219E-2</v>
      </c>
      <c r="K17">
        <v>-0.99999999999999889</v>
      </c>
      <c r="L17">
        <v>-0.99999999999999889</v>
      </c>
      <c r="M17">
        <v>-0.4721281059940256</v>
      </c>
      <c r="N17">
        <v>6.19509727667179</v>
      </c>
      <c r="O17">
        <v>2.1206199546858828</v>
      </c>
      <c r="P17">
        <v>6.7458275162839527</v>
      </c>
      <c r="Q17">
        <v>2.5058098655635757</v>
      </c>
      <c r="R17">
        <v>0.33093775398228259</v>
      </c>
      <c r="S17">
        <v>0.33871325339605401</v>
      </c>
      <c r="T17">
        <v>2.0007797786860446E-2</v>
      </c>
      <c r="U17">
        <v>-4.007942683968508E-2</v>
      </c>
      <c r="V17">
        <v>26.783200768755236</v>
      </c>
      <c r="W17">
        <v>0.54486351722521997</v>
      </c>
      <c r="X17">
        <v>-0.99999999999999889</v>
      </c>
      <c r="Y17">
        <v>-0.99999999999999889</v>
      </c>
      <c r="Z17">
        <v>69.65770008804725</v>
      </c>
      <c r="AA17">
        <v>0.27099930100976211</v>
      </c>
      <c r="AB17">
        <v>0.39520823818913559</v>
      </c>
      <c r="AC17">
        <v>0.12449300458120861</v>
      </c>
      <c r="AD17">
        <v>40.02964425147907</v>
      </c>
      <c r="AE17">
        <v>-0.99999999999999889</v>
      </c>
      <c r="AF17">
        <v>-0.99999999999999889</v>
      </c>
      <c r="AG17">
        <v>-0.99999999999999889</v>
      </c>
      <c r="AH17">
        <v>-3.7564466997339289E-3</v>
      </c>
      <c r="AI17">
        <v>-4.007942683968508E-2</v>
      </c>
      <c r="AJ17">
        <v>0.12633267294383443</v>
      </c>
      <c r="AK17">
        <v>0.1673676247233406</v>
      </c>
      <c r="AL17">
        <v>-0.21230507325412917</v>
      </c>
      <c r="AM17">
        <v>7.2038269928595411E-2</v>
      </c>
      <c r="AN17">
        <v>-4.7221945605693483</v>
      </c>
      <c r="AO17">
        <v>2.6840259657668808</v>
      </c>
      <c r="AP17">
        <v>25.806533511556758</v>
      </c>
      <c r="AQ17">
        <v>0.65458182798060371</v>
      </c>
      <c r="AR17">
        <v>0.52795446013218994</v>
      </c>
      <c r="AS17">
        <v>-0.99999999999999889</v>
      </c>
      <c r="AT17">
        <v>-0.99999999999999889</v>
      </c>
      <c r="AU17">
        <v>5.2703284416303333</v>
      </c>
      <c r="AV17">
        <v>79.181440592279486</v>
      </c>
      <c r="AW17">
        <v>75.195879682957582</v>
      </c>
      <c r="AX17">
        <v>0.19534585349933911</v>
      </c>
      <c r="AY17">
        <v>-13.084152830761605</v>
      </c>
      <c r="AZ17">
        <v>1440.1588818490318</v>
      </c>
    </row>
    <row r="18" spans="1:52" x14ac:dyDescent="0.25">
      <c r="A18">
        <v>1939</v>
      </c>
      <c r="B18" t="s">
        <v>1105</v>
      </c>
      <c r="C18">
        <v>4.8437045938429764</v>
      </c>
      <c r="D18">
        <v>-7.1833752549890217E-2</v>
      </c>
      <c r="E18">
        <v>-0.26762279410293927</v>
      </c>
      <c r="F18">
        <v>-0.28052532154122695</v>
      </c>
      <c r="G18">
        <v>0.49302230326670049</v>
      </c>
      <c r="H18">
        <v>0</v>
      </c>
      <c r="I18">
        <v>29.581338196002054</v>
      </c>
      <c r="J18">
        <v>0.49302230326670049</v>
      </c>
      <c r="K18">
        <v>-1.0000000000000036</v>
      </c>
      <c r="L18">
        <v>-1.0000000000000036</v>
      </c>
      <c r="M18">
        <v>9.8604460653340116</v>
      </c>
      <c r="N18">
        <v>34.277579173802728</v>
      </c>
      <c r="O18">
        <v>1.9458068368677943</v>
      </c>
      <c r="P18">
        <v>-2.7154055323380897</v>
      </c>
      <c r="Q18">
        <v>-0.71703316939098427</v>
      </c>
      <c r="R18">
        <v>0.3231631483564042</v>
      </c>
      <c r="S18">
        <v>0.44653101475288015</v>
      </c>
      <c r="T18">
        <v>0.12916160547412442</v>
      </c>
      <c r="U18">
        <v>8.8576673800037139E-3</v>
      </c>
      <c r="V18">
        <v>16.369524659179831</v>
      </c>
      <c r="W18">
        <v>0.96932387557235555</v>
      </c>
      <c r="X18">
        <v>-1.0000000000000036</v>
      </c>
      <c r="Y18">
        <v>-1.0000000000000036</v>
      </c>
      <c r="Z18">
        <v>51.146092537670555</v>
      </c>
      <c r="AA18">
        <v>0.23052027256887456</v>
      </c>
      <c r="AB18">
        <v>0.31131745512694631</v>
      </c>
      <c r="AC18">
        <v>0.1428192579076859</v>
      </c>
      <c r="AD18">
        <v>34.980861229665052</v>
      </c>
      <c r="AE18">
        <v>-1.0000000000000036</v>
      </c>
      <c r="AF18">
        <v>-1.0000000000000036</v>
      </c>
      <c r="AG18">
        <v>-1.0000000000000036</v>
      </c>
      <c r="AH18">
        <v>3.3395583637348281E-3</v>
      </c>
      <c r="AI18">
        <v>8.8576673800037139E-3</v>
      </c>
      <c r="AJ18">
        <v>-4.6144446862812064E-2</v>
      </c>
      <c r="AK18">
        <v>-1.7138689544371826E-3</v>
      </c>
      <c r="AL18">
        <v>-0.19907858098501915</v>
      </c>
      <c r="AM18">
        <v>-0.17694676525839476</v>
      </c>
      <c r="AN18">
        <v>-5.2776022821295845</v>
      </c>
      <c r="AO18">
        <v>-4.362322953042006</v>
      </c>
      <c r="AP18">
        <v>46.615849247312347</v>
      </c>
      <c r="AQ18">
        <v>0.91527866652787049</v>
      </c>
      <c r="AR18">
        <v>1.4724746132756461</v>
      </c>
      <c r="AS18">
        <v>-1.0000000000000036</v>
      </c>
      <c r="AT18">
        <v>-1.0000000000000036</v>
      </c>
      <c r="AU18">
        <v>-0.9693441234535809</v>
      </c>
      <c r="AV18">
        <v>82.036274117411523</v>
      </c>
      <c r="AW18">
        <v>83.136297973218262</v>
      </c>
      <c r="AX18">
        <v>0.48915295119754182</v>
      </c>
      <c r="AY18">
        <v>35.486539728767298</v>
      </c>
      <c r="AZ18">
        <v>1496.8867938945598</v>
      </c>
    </row>
    <row r="19" spans="1:52" x14ac:dyDescent="0.25">
      <c r="A19">
        <v>1986</v>
      </c>
      <c r="B19" t="s">
        <v>1118</v>
      </c>
      <c r="C19">
        <v>6.0881202533394418</v>
      </c>
      <c r="D19">
        <v>0.11835632313040889</v>
      </c>
      <c r="E19">
        <v>26.896719041236778</v>
      </c>
      <c r="F19">
        <v>26.93103421574013</v>
      </c>
      <c r="G19">
        <v>-4.6673061131759716E-2</v>
      </c>
      <c r="H19">
        <v>0</v>
      </c>
      <c r="I19">
        <v>-2.8003836679055745</v>
      </c>
      <c r="J19">
        <v>-4.6673061131759716E-2</v>
      </c>
      <c r="K19">
        <v>-0.99999999999999678</v>
      </c>
      <c r="L19">
        <v>-0.99999999999999678</v>
      </c>
      <c r="M19">
        <v>-0.93346122263519504</v>
      </c>
      <c r="N19">
        <v>30.209926672129555</v>
      </c>
      <c r="O19">
        <v>-0.16857832641409887</v>
      </c>
      <c r="P19">
        <v>50.960873246155543</v>
      </c>
      <c r="Q19">
        <v>16.564622990172829</v>
      </c>
      <c r="R19">
        <v>0.33365832357166442</v>
      </c>
      <c r="S19">
        <v>0.22747560855360088</v>
      </c>
      <c r="T19">
        <v>5.5943133945416501E-2</v>
      </c>
      <c r="U19">
        <v>-1.1937126390557457E-2</v>
      </c>
      <c r="V19">
        <v>26.087017721025351</v>
      </c>
      <c r="W19">
        <v>0.65409858674117849</v>
      </c>
      <c r="X19">
        <v>-0.99999999999999678</v>
      </c>
      <c r="Y19">
        <v>-0.99999999999999678</v>
      </c>
      <c r="Z19">
        <v>84.784628347344551</v>
      </c>
      <c r="AA19">
        <v>0.48730320456958354</v>
      </c>
      <c r="AB19">
        <v>5.9010712582665922E-2</v>
      </c>
      <c r="AC19">
        <v>0.29802178753368308</v>
      </c>
      <c r="AD19">
        <v>42.167067592520901</v>
      </c>
      <c r="AE19">
        <v>-0.99999999999999678</v>
      </c>
      <c r="AF19">
        <v>-0.99999999999999678</v>
      </c>
      <c r="AG19">
        <v>-0.99999999999999678</v>
      </c>
      <c r="AH19">
        <v>0.77894288543622014</v>
      </c>
      <c r="AI19">
        <v>-1.1937126390557457E-2</v>
      </c>
      <c r="AJ19">
        <v>-9.3881871166817718E-2</v>
      </c>
      <c r="AK19">
        <v>-7.3482021585895188E-2</v>
      </c>
      <c r="AL19">
        <v>0.28999786175740283</v>
      </c>
      <c r="AM19">
        <v>0.56933699605173638</v>
      </c>
      <c r="AN19">
        <v>6.7851842193935923</v>
      </c>
      <c r="AO19">
        <v>13.861367762071316</v>
      </c>
      <c r="AP19">
        <v>23.242434819067114</v>
      </c>
      <c r="AQ19">
        <v>0.60463710623820965</v>
      </c>
      <c r="AR19">
        <v>0.60675232530103906</v>
      </c>
      <c r="AS19">
        <v>-0.99999999999999678</v>
      </c>
      <c r="AT19">
        <v>-0.99999999999999678</v>
      </c>
      <c r="AU19">
        <v>43.493781899220124</v>
      </c>
      <c r="AV19">
        <v>128.79105816710253</v>
      </c>
      <c r="AW19">
        <v>143.1664017097934</v>
      </c>
      <c r="AX19">
        <v>0.40498845904503034</v>
      </c>
      <c r="AY19">
        <v>69.406760460858152</v>
      </c>
      <c r="AZ19">
        <v>1710.9403291560316</v>
      </c>
    </row>
    <row r="20" spans="1:52" x14ac:dyDescent="0.25">
      <c r="A20">
        <v>2022</v>
      </c>
      <c r="B20" t="s">
        <v>664</v>
      </c>
      <c r="C20">
        <v>5.5103610081655834</v>
      </c>
      <c r="D20">
        <v>0.23430062408277574</v>
      </c>
      <c r="E20">
        <v>-1.4268295379991269</v>
      </c>
      <c r="F20">
        <v>-1.3450087140736733</v>
      </c>
      <c r="G20">
        <v>0.26606664203310498</v>
      </c>
      <c r="H20">
        <v>0</v>
      </c>
      <c r="I20">
        <v>15.963998521986301</v>
      </c>
      <c r="J20">
        <v>0.26606664203310498</v>
      </c>
      <c r="K20">
        <v>-0.99999999999999611</v>
      </c>
      <c r="L20">
        <v>-0.99999999999999611</v>
      </c>
      <c r="M20">
        <v>5.3213328406621025</v>
      </c>
      <c r="N20">
        <v>20.347855025463144</v>
      </c>
      <c r="O20">
        <v>0.16162843542530841</v>
      </c>
      <c r="P20">
        <v>1.2457834744766538</v>
      </c>
      <c r="Q20">
        <v>0.44792188660570437</v>
      </c>
      <c r="R20">
        <v>0.33042965873945496</v>
      </c>
      <c r="S20">
        <v>0.33993908143788454</v>
      </c>
      <c r="T20">
        <v>0.33070294418653035</v>
      </c>
      <c r="U20">
        <v>-1.3313585527193563E-3</v>
      </c>
      <c r="V20">
        <v>28.98876556084975</v>
      </c>
      <c r="W20">
        <v>1.7460386803834358</v>
      </c>
      <c r="X20">
        <v>-0.99999999999999611</v>
      </c>
      <c r="Y20">
        <v>-0.99999999999999611</v>
      </c>
      <c r="Z20">
        <v>62.012346534383852</v>
      </c>
      <c r="AA20">
        <v>0.18655269299815591</v>
      </c>
      <c r="AB20">
        <v>0.28588199800096953</v>
      </c>
      <c r="AC20">
        <v>0.13767220225087679</v>
      </c>
      <c r="AD20">
        <v>31.733675225534416</v>
      </c>
      <c r="AE20">
        <v>-0.99999999999999611</v>
      </c>
      <c r="AF20">
        <v>-0.99999999999999611</v>
      </c>
      <c r="AG20">
        <v>-0.99999999999999611</v>
      </c>
      <c r="AH20">
        <v>-4.9824600840760444E-2</v>
      </c>
      <c r="AI20">
        <v>-1.3313585527193563E-3</v>
      </c>
      <c r="AJ20">
        <v>-3.3461315486471639E-2</v>
      </c>
      <c r="AK20">
        <v>-7.8254850144447677E-2</v>
      </c>
      <c r="AL20">
        <v>9.0812298789631524E-4</v>
      </c>
      <c r="AM20">
        <v>7.9205677181208162E-2</v>
      </c>
      <c r="AN20">
        <v>-0.25941366589271286</v>
      </c>
      <c r="AO20">
        <v>1.703677841965727</v>
      </c>
      <c r="AP20">
        <v>46.044756142605983</v>
      </c>
      <c r="AQ20">
        <v>1.012163394620498</v>
      </c>
      <c r="AR20">
        <v>2.0287374973204817</v>
      </c>
      <c r="AS20">
        <v>-0.99999999999999611</v>
      </c>
      <c r="AT20">
        <v>-0.99999999999999611</v>
      </c>
      <c r="AU20">
        <v>-0.85075525493851345</v>
      </c>
      <c r="AV20">
        <v>85.664901310794249</v>
      </c>
      <c r="AW20">
        <v>84.777431246705035</v>
      </c>
      <c r="AX20">
        <v>0.22828900922737347</v>
      </c>
      <c r="AY20">
        <v>9.838820748977847</v>
      </c>
      <c r="AZ20">
        <v>1507.3436387284332</v>
      </c>
    </row>
    <row r="21" spans="1:52" x14ac:dyDescent="0.25">
      <c r="A21">
        <v>2039</v>
      </c>
      <c r="B21" t="s">
        <v>1132</v>
      </c>
      <c r="C21">
        <v>4.2049888892037313</v>
      </c>
      <c r="D21">
        <v>0.27814946307113464</v>
      </c>
      <c r="E21">
        <v>0.59154667415131945</v>
      </c>
      <c r="F21">
        <v>0.67022151498423332</v>
      </c>
      <c r="G21">
        <v>-1.3524638967532768E-2</v>
      </c>
      <c r="H21">
        <v>0</v>
      </c>
      <c r="I21">
        <v>-0.8114783380519649</v>
      </c>
      <c r="J21">
        <v>-1.3524638967532768E-2</v>
      </c>
      <c r="K21">
        <v>-0.99999999999999489</v>
      </c>
      <c r="L21">
        <v>-0.99999999999999489</v>
      </c>
      <c r="M21">
        <v>-0.27049277935065646</v>
      </c>
      <c r="N21">
        <v>4.0380149430017021</v>
      </c>
      <c r="O21">
        <v>4.276697451960386</v>
      </c>
      <c r="P21">
        <v>-1.2937883302205222</v>
      </c>
      <c r="Q21">
        <v>0.15058807505423136</v>
      </c>
      <c r="R21">
        <v>0.33396444353820126</v>
      </c>
      <c r="S21">
        <v>0.29652677238521746</v>
      </c>
      <c r="T21">
        <v>0.22347237779594026</v>
      </c>
      <c r="U21">
        <v>-1.9620011619275526E-2</v>
      </c>
      <c r="V21">
        <v>33.956885491452162</v>
      </c>
      <c r="W21">
        <v>1.3835578839387701</v>
      </c>
      <c r="X21">
        <v>-0.99999999999999489</v>
      </c>
      <c r="Y21">
        <v>-0.99999999999999489</v>
      </c>
      <c r="Z21">
        <v>46.315832267359269</v>
      </c>
      <c r="AA21">
        <v>8.6414399302553763E-2</v>
      </c>
      <c r="AB21">
        <v>-8.1183437578369627E-2</v>
      </c>
      <c r="AC21">
        <v>0.24380957662114874</v>
      </c>
      <c r="AD21">
        <v>12.307457032649376</v>
      </c>
      <c r="AE21">
        <v>-0.99999999999999489</v>
      </c>
      <c r="AF21">
        <v>-0.99999999999999489</v>
      </c>
      <c r="AG21">
        <v>-0.99999999999999489</v>
      </c>
      <c r="AH21">
        <v>3.9400684788910081E-3</v>
      </c>
      <c r="AI21">
        <v>-1.9620011619275526E-2</v>
      </c>
      <c r="AJ21">
        <v>-0.12990754480687935</v>
      </c>
      <c r="AK21">
        <v>-6.2141367984192453E-2</v>
      </c>
      <c r="AL21">
        <v>7.540879824081273E-2</v>
      </c>
      <c r="AM21">
        <v>3.7169287739598676E-2</v>
      </c>
      <c r="AN21">
        <v>1.2491949561174516</v>
      </c>
      <c r="AO21">
        <v>0.60501262943747547</v>
      </c>
      <c r="AP21">
        <v>33.016883797526049</v>
      </c>
      <c r="AQ21">
        <v>0.83288143365372158</v>
      </c>
      <c r="AR21">
        <v>1.3680757005779272</v>
      </c>
      <c r="AS21">
        <v>-0.99999999999999489</v>
      </c>
      <c r="AT21">
        <v>-0.99999999999999489</v>
      </c>
      <c r="AU21">
        <v>0.81535653831419919</v>
      </c>
      <c r="AV21">
        <v>50.770465584378016</v>
      </c>
      <c r="AW21">
        <v>48.858764729354228</v>
      </c>
      <c r="AX21">
        <v>-2.0814015533225341E-2</v>
      </c>
      <c r="AY21">
        <v>-9.015965101187323</v>
      </c>
      <c r="AZ21">
        <v>1449.9184400696645</v>
      </c>
    </row>
    <row r="22" spans="1:52" x14ac:dyDescent="0.25">
      <c r="A22">
        <v>2136</v>
      </c>
      <c r="B22" t="s">
        <v>1165</v>
      </c>
      <c r="C22">
        <v>3.6325304160982479</v>
      </c>
      <c r="D22">
        <v>-7.5366288739362464E-2</v>
      </c>
      <c r="E22">
        <v>-1.489105504464504E-2</v>
      </c>
      <c r="F22">
        <v>-3.724940999022223E-3</v>
      </c>
      <c r="G22">
        <v>1.485423136657032E-2</v>
      </c>
      <c r="H22">
        <v>0</v>
      </c>
      <c r="I22">
        <v>0.89125388199422051</v>
      </c>
      <c r="J22">
        <v>1.485423136657032E-2</v>
      </c>
      <c r="K22">
        <v>-0.99999999999999822</v>
      </c>
      <c r="L22">
        <v>-0.99999999999999822</v>
      </c>
      <c r="M22">
        <v>0.29708462733140689</v>
      </c>
      <c r="N22">
        <v>5.2071349253566304</v>
      </c>
      <c r="O22">
        <v>-6.7298781902819974E-2</v>
      </c>
      <c r="P22">
        <v>-1.336519909048457</v>
      </c>
      <c r="Q22">
        <v>-0.37314333266536509</v>
      </c>
      <c r="R22">
        <v>0.31972602169277509</v>
      </c>
      <c r="S22">
        <v>0.2871127858423968</v>
      </c>
      <c r="T22">
        <v>0.231393412468969</v>
      </c>
      <c r="U22">
        <v>-5.5533658079428847E-3</v>
      </c>
      <c r="V22">
        <v>31.586700171186649</v>
      </c>
      <c r="W22">
        <v>1.4966418491448492</v>
      </c>
      <c r="X22">
        <v>-0.99999999999999822</v>
      </c>
      <c r="Y22">
        <v>-0.99999999999999822</v>
      </c>
      <c r="Z22">
        <v>42.673436052561264</v>
      </c>
      <c r="AA22">
        <v>0.11157684875708385</v>
      </c>
      <c r="AB22">
        <v>-0.10103516376172036</v>
      </c>
      <c r="AC22">
        <v>8.8455894109184613E-2</v>
      </c>
      <c r="AD22">
        <v>8.8123030338641026</v>
      </c>
      <c r="AE22">
        <v>-0.99999999999999822</v>
      </c>
      <c r="AF22">
        <v>-0.99999999999999822</v>
      </c>
      <c r="AG22">
        <v>-0.99999999999999822</v>
      </c>
      <c r="AH22">
        <v>3.3744113892659141E-3</v>
      </c>
      <c r="AI22">
        <v>-5.5533658079428847E-3</v>
      </c>
      <c r="AJ22">
        <v>6.5600025199972212E-2</v>
      </c>
      <c r="AK22">
        <v>0.18603086620319881</v>
      </c>
      <c r="AL22">
        <v>5.0552340865347316E-2</v>
      </c>
      <c r="AM22">
        <v>0.14787855946387127</v>
      </c>
      <c r="AN22">
        <v>1.2307938263810934</v>
      </c>
      <c r="AO22">
        <v>4.9881331388652255</v>
      </c>
      <c r="AP22">
        <v>35.911668520820946</v>
      </c>
      <c r="AQ22">
        <v>0.87174257331530436</v>
      </c>
      <c r="AR22">
        <v>1.5637951234257244</v>
      </c>
      <c r="AS22">
        <v>-0.99999999999999822</v>
      </c>
      <c r="AT22">
        <v>-0.99999999999999822</v>
      </c>
      <c r="AU22">
        <v>-0.23118095892655469</v>
      </c>
      <c r="AV22">
        <v>57.902955506814543</v>
      </c>
      <c r="AW22">
        <v>58.176560280992426</v>
      </c>
      <c r="AX22">
        <v>0.24535270723469768</v>
      </c>
      <c r="AY22">
        <v>22.795059849152477</v>
      </c>
      <c r="AZ22">
        <v>1417.4405576170861</v>
      </c>
    </row>
    <row r="23" spans="1:52" x14ac:dyDescent="0.25">
      <c r="A23">
        <v>2151</v>
      </c>
      <c r="B23" t="s">
        <v>1174</v>
      </c>
      <c r="C23">
        <v>3.7243431796414543</v>
      </c>
      <c r="D23">
        <v>-0.10389123908815157</v>
      </c>
      <c r="E23">
        <v>2.4442641134730589E-4</v>
      </c>
      <c r="F23">
        <v>9.9450565172994124E-3</v>
      </c>
      <c r="G23">
        <v>-3.667300849026995E-2</v>
      </c>
      <c r="H23">
        <v>0</v>
      </c>
      <c r="I23">
        <v>-2.2003805094161981</v>
      </c>
      <c r="J23">
        <v>-3.667300849026995E-2</v>
      </c>
      <c r="K23">
        <v>-1.0000000000000056</v>
      </c>
      <c r="L23">
        <v>-1.0000000000000056</v>
      </c>
      <c r="M23">
        <v>-0.73346016980539841</v>
      </c>
      <c r="N23">
        <v>2.3650956406049097</v>
      </c>
      <c r="O23">
        <v>-0.38524865310812284</v>
      </c>
      <c r="P23">
        <v>-1.1723246395026847</v>
      </c>
      <c r="Q23">
        <v>-0.35598078604467964</v>
      </c>
      <c r="R23">
        <v>0.31760558586541676</v>
      </c>
      <c r="S23">
        <v>0.2599900922854434</v>
      </c>
      <c r="T23">
        <v>-5.9151405913675827E-2</v>
      </c>
      <c r="U23">
        <v>-6.1960962813689645E-3</v>
      </c>
      <c r="V23">
        <v>20.594327287828968</v>
      </c>
      <c r="W23">
        <v>0.33520170524733012</v>
      </c>
      <c r="X23">
        <v>-1.0000000000000056</v>
      </c>
      <c r="Y23">
        <v>-1.0000000000000056</v>
      </c>
      <c r="Z23">
        <v>32.039163647864662</v>
      </c>
      <c r="AA23">
        <v>-2.1889765334408423E-3</v>
      </c>
      <c r="AB23">
        <v>0.1503510914590627</v>
      </c>
      <c r="AC23">
        <v>-6.9654895725119181E-2</v>
      </c>
      <c r="AD23">
        <v>8.5979186242265975</v>
      </c>
      <c r="AE23">
        <v>-1.0000000000000056</v>
      </c>
      <c r="AF23">
        <v>-1.0000000000000056</v>
      </c>
      <c r="AG23">
        <v>-1.0000000000000056</v>
      </c>
      <c r="AH23">
        <v>-5.6137072785299395E-3</v>
      </c>
      <c r="AI23">
        <v>-6.1960962813689645E-3</v>
      </c>
      <c r="AJ23">
        <v>0.32551791745958603</v>
      </c>
      <c r="AK23">
        <v>-4.8341802632076894E-2</v>
      </c>
      <c r="AL23">
        <v>0.25243344015738423</v>
      </c>
      <c r="AM23">
        <v>5.4440595545701957E-2</v>
      </c>
      <c r="AN23">
        <v>7.501688833282107</v>
      </c>
      <c r="AO23">
        <v>1.5560426334325916</v>
      </c>
      <c r="AP23">
        <v>22.547874085668553</v>
      </c>
      <c r="AQ23">
        <v>0.55950541038840151</v>
      </c>
      <c r="AR23">
        <v>0.36179733034684725</v>
      </c>
      <c r="AS23">
        <v>-1.0000000000000056</v>
      </c>
      <c r="AT23">
        <v>-1.0000000000000056</v>
      </c>
      <c r="AU23">
        <v>-0.1697908726199332</v>
      </c>
      <c r="AV23">
        <v>42.050798719848544</v>
      </c>
      <c r="AW23">
        <v>42.240080921945292</v>
      </c>
      <c r="AX23">
        <v>8.9599305296493917E-4</v>
      </c>
      <c r="AY23">
        <v>-28.605164721121074</v>
      </c>
      <c r="AZ23">
        <v>1358.8683557489267</v>
      </c>
    </row>
    <row r="24" spans="1:52" x14ac:dyDescent="0.25">
      <c r="A24">
        <v>2338</v>
      </c>
      <c r="B24" t="s">
        <v>1223</v>
      </c>
      <c r="C24">
        <v>4.7371716726776434</v>
      </c>
      <c r="D24">
        <v>0.39851867153231924</v>
      </c>
      <c r="E24">
        <v>-0.42132970209064557</v>
      </c>
      <c r="F24">
        <v>-0.30661806275626541</v>
      </c>
      <c r="G24">
        <v>-7.0262732643473186E-2</v>
      </c>
      <c r="H24">
        <v>0</v>
      </c>
      <c r="I24">
        <v>-4.2157639586083846</v>
      </c>
      <c r="J24">
        <v>-7.0262732643473186E-2</v>
      </c>
      <c r="K24">
        <v>-1.0000000000000029</v>
      </c>
      <c r="L24">
        <v>-1.0000000000000029</v>
      </c>
      <c r="M24">
        <v>-1.4052546528694636</v>
      </c>
      <c r="N24">
        <v>8.9816798099326411E-2</v>
      </c>
      <c r="O24">
        <v>-0.84880294921690702</v>
      </c>
      <c r="P24">
        <v>-2.2850148688939189</v>
      </c>
      <c r="Q24">
        <v>-0.9252200223135596</v>
      </c>
      <c r="R24">
        <v>0.33665939000331591</v>
      </c>
      <c r="S24">
        <v>0.21501270482086926</v>
      </c>
      <c r="T24">
        <v>0.20131240060954192</v>
      </c>
      <c r="U24">
        <v>1.4674582042029359E-3</v>
      </c>
      <c r="V24">
        <v>33.193448494553564</v>
      </c>
      <c r="W24">
        <v>1.3079636411711795</v>
      </c>
      <c r="X24">
        <v>-1.0000000000000029</v>
      </c>
      <c r="Y24">
        <v>-1.0000000000000029</v>
      </c>
      <c r="Z24">
        <v>68.65201738392102</v>
      </c>
      <c r="AA24">
        <v>0.24134526212565666</v>
      </c>
      <c r="AB24">
        <v>0.18062395284194319</v>
      </c>
      <c r="AC24">
        <v>0.3293887707071057</v>
      </c>
      <c r="AD24">
        <v>36.865359156091699</v>
      </c>
      <c r="AE24">
        <v>-1.0000000000000029</v>
      </c>
      <c r="AF24">
        <v>-1.0000000000000029</v>
      </c>
      <c r="AG24">
        <v>-1.0000000000000029</v>
      </c>
      <c r="AH24">
        <v>-3.3492760220440558E-2</v>
      </c>
      <c r="AI24">
        <v>1.4674582042029359E-3</v>
      </c>
      <c r="AJ24">
        <v>0.30523779628990461</v>
      </c>
      <c r="AK24">
        <v>0.16732965517400278</v>
      </c>
      <c r="AL24">
        <v>0.10974179801372393</v>
      </c>
      <c r="AM24">
        <v>-0.16910335346623584</v>
      </c>
      <c r="AN24">
        <v>4.3353992739301459</v>
      </c>
      <c r="AO24">
        <v>-3.4566009029234133</v>
      </c>
      <c r="AP24">
        <v>28.353122822556372</v>
      </c>
      <c r="AQ24">
        <v>0.7473466152138134</v>
      </c>
      <c r="AR24">
        <v>1.2281881839960136</v>
      </c>
      <c r="AS24">
        <v>-1.0000000000000029</v>
      </c>
      <c r="AT24">
        <v>-1.0000000000000029</v>
      </c>
      <c r="AU24">
        <v>-1.2583372945321107</v>
      </c>
      <c r="AV24">
        <v>64.369528628266792</v>
      </c>
      <c r="AW24">
        <v>63.707917783465781</v>
      </c>
      <c r="AX24">
        <v>7.2342786201171475E-2</v>
      </c>
      <c r="AY24">
        <v>-3.3841442919903066</v>
      </c>
      <c r="AZ24">
        <v>1516.6274361150527</v>
      </c>
    </row>
    <row r="25" spans="1:52" x14ac:dyDescent="0.25">
      <c r="A25">
        <v>2451</v>
      </c>
      <c r="B25" t="s">
        <v>1269</v>
      </c>
      <c r="C25">
        <v>4.6732887078033336</v>
      </c>
      <c r="D25">
        <v>7.6840432594963468E-2</v>
      </c>
      <c r="E25">
        <v>2.2649234461261996</v>
      </c>
      <c r="F25">
        <v>2.2914653006279426</v>
      </c>
      <c r="G25">
        <v>2.0039349090189094E-2</v>
      </c>
      <c r="H25">
        <v>0</v>
      </c>
      <c r="I25">
        <v>1.2023609454113424</v>
      </c>
      <c r="J25">
        <v>2.0039349090189094E-2</v>
      </c>
      <c r="K25">
        <v>-1.0000000000000009</v>
      </c>
      <c r="L25">
        <v>-1.0000000000000009</v>
      </c>
      <c r="M25">
        <v>0.40078698180378036</v>
      </c>
      <c r="N25">
        <v>8.2364220681708051</v>
      </c>
      <c r="O25">
        <v>0.10282773932189487</v>
      </c>
      <c r="P25">
        <v>-1.2212224366595636</v>
      </c>
      <c r="Q25">
        <v>-0.4465306708679696</v>
      </c>
      <c r="R25">
        <v>0.33207749388780344</v>
      </c>
      <c r="S25">
        <v>0.38507475342211328</v>
      </c>
      <c r="T25">
        <v>0.23307894813831781</v>
      </c>
      <c r="U25">
        <v>-3.29227697965788E-2</v>
      </c>
      <c r="V25">
        <v>35.777151767012448</v>
      </c>
      <c r="W25">
        <v>1.4765476115243341</v>
      </c>
      <c r="X25">
        <v>-1.0000000000000009</v>
      </c>
      <c r="Y25">
        <v>-1.0000000000000009</v>
      </c>
      <c r="Z25">
        <v>63.814331331311337</v>
      </c>
      <c r="AA25">
        <v>0.41984442624606882</v>
      </c>
      <c r="AB25">
        <v>-7.2601925108735643E-2</v>
      </c>
      <c r="AC25">
        <v>0.20929808761297017</v>
      </c>
      <c r="AD25">
        <v>28.216642282982299</v>
      </c>
      <c r="AE25">
        <v>-1.0000000000000009</v>
      </c>
      <c r="AF25">
        <v>-1.0000000000000009</v>
      </c>
      <c r="AG25">
        <v>-1.0000000000000009</v>
      </c>
      <c r="AH25">
        <v>-2.1883578273737049E-3</v>
      </c>
      <c r="AI25">
        <v>-3.29227697965788E-2</v>
      </c>
      <c r="AJ25">
        <v>2.6207632945358973E-2</v>
      </c>
      <c r="AK25">
        <v>1.9102687835018124E-2</v>
      </c>
      <c r="AL25">
        <v>-0.11494105060025535</v>
      </c>
      <c r="AM25">
        <v>-0.10520794016871148</v>
      </c>
      <c r="AN25">
        <v>-2.7789046120090917</v>
      </c>
      <c r="AO25">
        <v>-2.498268553313193</v>
      </c>
      <c r="AP25">
        <v>37.325880495200096</v>
      </c>
      <c r="AQ25">
        <v>0.92124888543821926</v>
      </c>
      <c r="AR25">
        <v>1.5018625022200534</v>
      </c>
      <c r="AS25">
        <v>-1.0000000000000009</v>
      </c>
      <c r="AT25">
        <v>-1.0000000000000009</v>
      </c>
      <c r="AU25">
        <v>1.8596304912417381</v>
      </c>
      <c r="AV25">
        <v>70.060271607330918</v>
      </c>
      <c r="AW25">
        <v>66.801037244866833</v>
      </c>
      <c r="AX25">
        <v>0.20172256152342077</v>
      </c>
      <c r="AY25">
        <v>22.891012307269634</v>
      </c>
      <c r="AZ25">
        <v>1548.6432157990641</v>
      </c>
    </row>
    <row r="26" spans="1:52" x14ac:dyDescent="0.25">
      <c r="A26">
        <v>2526</v>
      </c>
      <c r="B26" t="s">
        <v>1310</v>
      </c>
      <c r="C26">
        <v>2.4970356364660597</v>
      </c>
      <c r="D26">
        <v>0.42697356148204063</v>
      </c>
      <c r="E26">
        <v>0.18970189190614498</v>
      </c>
      <c r="F26">
        <v>0.3043561648027896</v>
      </c>
      <c r="G26">
        <v>6.1301707127067416E-2</v>
      </c>
      <c r="H26">
        <v>0</v>
      </c>
      <c r="I26">
        <v>3.678102427624045</v>
      </c>
      <c r="J26">
        <v>6.1301707127067416E-2</v>
      </c>
      <c r="K26">
        <v>-1.0000000000000044</v>
      </c>
      <c r="L26">
        <v>-1.0000000000000044</v>
      </c>
      <c r="M26">
        <v>1.2260341425413468</v>
      </c>
      <c r="N26">
        <v>6.1290683735205231</v>
      </c>
      <c r="O26">
        <v>-0.89540888767709148</v>
      </c>
      <c r="P26">
        <v>-0.57367577680548498</v>
      </c>
      <c r="Q26">
        <v>-0.43313535238169415</v>
      </c>
      <c r="R26">
        <v>0.33992018779630939</v>
      </c>
      <c r="S26">
        <v>0.43256024641762469</v>
      </c>
      <c r="T26">
        <v>0.228089112830447</v>
      </c>
      <c r="U26">
        <v>1.8628475314335646E-2</v>
      </c>
      <c r="V26">
        <v>38.890286212115988</v>
      </c>
      <c r="W26">
        <v>1.7849778166558241</v>
      </c>
      <c r="X26">
        <v>-1.0000000000000044</v>
      </c>
      <c r="Y26">
        <v>-1.0000000000000044</v>
      </c>
      <c r="Z26">
        <v>62.62310109472822</v>
      </c>
      <c r="AA26">
        <v>0.5625708683534385</v>
      </c>
      <c r="AB26">
        <v>-0.12422216760012106</v>
      </c>
      <c r="AC26">
        <v>0.11137558786417587</v>
      </c>
      <c r="AD26">
        <v>25.516280810634779</v>
      </c>
      <c r="AE26">
        <v>-1.0000000000000044</v>
      </c>
      <c r="AF26">
        <v>-1.0000000000000044</v>
      </c>
      <c r="AG26">
        <v>-1.0000000000000044</v>
      </c>
      <c r="AH26">
        <v>1.7416731874036254E-2</v>
      </c>
      <c r="AI26">
        <v>1.8628475314335646E-2</v>
      </c>
      <c r="AJ26">
        <v>-6.936812423887645E-2</v>
      </c>
      <c r="AK26">
        <v>-0.12949777532043483</v>
      </c>
      <c r="AL26">
        <v>-8.885948254244215E-2</v>
      </c>
      <c r="AM26">
        <v>0.25612975313879166</v>
      </c>
      <c r="AN26">
        <v>-2.384201027684389</v>
      </c>
      <c r="AO26">
        <v>5.5716282947965698</v>
      </c>
      <c r="AP26">
        <v>40.817107725372942</v>
      </c>
      <c r="AQ26">
        <v>0.99927454113096414</v>
      </c>
      <c r="AR26">
        <v>1.8196056938652772</v>
      </c>
      <c r="AS26">
        <v>-1.0000000000000044</v>
      </c>
      <c r="AT26">
        <v>-1.0000000000000044</v>
      </c>
      <c r="AU26">
        <v>-0.20308338968139097</v>
      </c>
      <c r="AV26">
        <v>71.755975229029133</v>
      </c>
      <c r="AW26">
        <v>73.578797113069754</v>
      </c>
      <c r="AX26">
        <v>0.25378413051186588</v>
      </c>
      <c r="AY26">
        <v>28.40644764263374</v>
      </c>
      <c r="AZ26">
        <v>1506.7290842708576</v>
      </c>
    </row>
    <row r="27" spans="1:52" x14ac:dyDescent="0.25">
      <c r="A27">
        <v>2704</v>
      </c>
      <c r="B27" t="s">
        <v>1378</v>
      </c>
      <c r="C27">
        <v>5.5640340236113239</v>
      </c>
      <c r="D27">
        <v>-5.9948286689411774E-2</v>
      </c>
      <c r="E27">
        <v>-0.86057115485211855</v>
      </c>
      <c r="F27">
        <v>-0.86464675590767559</v>
      </c>
      <c r="G27">
        <v>0.10393645225376728</v>
      </c>
      <c r="H27">
        <v>0</v>
      </c>
      <c r="I27">
        <v>6.2361871352260385</v>
      </c>
      <c r="J27">
        <v>0.10393645225376728</v>
      </c>
      <c r="K27">
        <v>-1.0000000000000022</v>
      </c>
      <c r="L27">
        <v>-1.0000000000000022</v>
      </c>
      <c r="M27">
        <v>2.0787290450753471</v>
      </c>
      <c r="N27">
        <v>11.129212550255707</v>
      </c>
      <c r="O27">
        <v>-0.95760153568012996</v>
      </c>
      <c r="P27">
        <v>-2.3048922400841261</v>
      </c>
      <c r="Q27">
        <v>-0.91715299820203744</v>
      </c>
      <c r="R27">
        <v>0.33025725809625422</v>
      </c>
      <c r="S27">
        <v>0.36211683521355992</v>
      </c>
      <c r="T27">
        <v>-1.4658860058744689E-2</v>
      </c>
      <c r="U27">
        <v>2.9594143817661643E-3</v>
      </c>
      <c r="V27">
        <v>22.752107576580524</v>
      </c>
      <c r="W27">
        <v>0.59356978849397213</v>
      </c>
      <c r="X27">
        <v>-1.0000000000000022</v>
      </c>
      <c r="Y27">
        <v>-1.0000000000000022</v>
      </c>
      <c r="Z27">
        <v>50.069895718021186</v>
      </c>
      <c r="AA27">
        <v>0.18916456373573659</v>
      </c>
      <c r="AB27">
        <v>0.11167074247764319</v>
      </c>
      <c r="AC27">
        <v>0.22716931735493118</v>
      </c>
      <c r="AD27">
        <v>27.488776132306342</v>
      </c>
      <c r="AE27">
        <v>-1.0000000000000022</v>
      </c>
      <c r="AF27">
        <v>-1.0000000000000022</v>
      </c>
      <c r="AG27">
        <v>-1.0000000000000022</v>
      </c>
      <c r="AH27">
        <v>-4.4132686925850172E-2</v>
      </c>
      <c r="AI27">
        <v>2.9594143817661643E-3</v>
      </c>
      <c r="AJ27">
        <v>-0.1425149098437358</v>
      </c>
      <c r="AK27">
        <v>-0.20319269564389952</v>
      </c>
      <c r="AL27">
        <v>-7.8925724323716084E-2</v>
      </c>
      <c r="AM27">
        <v>0.37761159511663606</v>
      </c>
      <c r="AN27">
        <v>-2.7874622751871154</v>
      </c>
      <c r="AO27">
        <v>8.526071017571935</v>
      </c>
      <c r="AP27">
        <v>29.956016660705199</v>
      </c>
      <c r="AQ27">
        <v>0.69168395511994096</v>
      </c>
      <c r="AR27">
        <v>0.71224565260377293</v>
      </c>
      <c r="AS27">
        <v>-1.0000000000000022</v>
      </c>
      <c r="AT27">
        <v>-1.0000000000000022</v>
      </c>
      <c r="AU27">
        <v>-1.7407407745479062</v>
      </c>
      <c r="AV27">
        <v>71.144129820704862</v>
      </c>
      <c r="AW27">
        <v>70.772017456142777</v>
      </c>
      <c r="AX27">
        <v>-1.6892318556088151E-2</v>
      </c>
      <c r="AY27">
        <v>-21.66837266816967</v>
      </c>
      <c r="AZ27">
        <v>1432.8302643119337</v>
      </c>
    </row>
    <row r="28" spans="1:52" x14ac:dyDescent="0.25">
      <c r="A28">
        <v>2709</v>
      </c>
      <c r="B28" t="s">
        <v>1382</v>
      </c>
      <c r="C28">
        <v>1.4485297545338005</v>
      </c>
      <c r="D28">
        <v>-0.72521514383722918</v>
      </c>
      <c r="E28">
        <v>1.2212889337892729</v>
      </c>
      <c r="F28">
        <v>1.0067668932377016</v>
      </c>
      <c r="G28">
        <v>0.10021373356945859</v>
      </c>
      <c r="H28">
        <v>0</v>
      </c>
      <c r="I28">
        <v>6.0128240141675162</v>
      </c>
      <c r="J28">
        <v>0.10021373356945859</v>
      </c>
      <c r="K28">
        <v>-1.0000000000000031</v>
      </c>
      <c r="L28">
        <v>-1.0000000000000031</v>
      </c>
      <c r="M28">
        <v>2.0042746713891737</v>
      </c>
      <c r="N28">
        <v>8.6317939694615013</v>
      </c>
      <c r="O28">
        <v>-0.18817300851945176</v>
      </c>
      <c r="P28">
        <v>5.4096368648885438</v>
      </c>
      <c r="Q28">
        <v>1.6374333485551631</v>
      </c>
      <c r="R28">
        <v>0.33082087831085344</v>
      </c>
      <c r="S28">
        <v>0.23946508215779558</v>
      </c>
      <c r="T28">
        <v>7.4810993018378028E-2</v>
      </c>
      <c r="U28">
        <v>1.7030408549509296E-3</v>
      </c>
      <c r="V28">
        <v>21.595149886608418</v>
      </c>
      <c r="W28">
        <v>0.69960762557948863</v>
      </c>
      <c r="X28">
        <v>-1.0000000000000031</v>
      </c>
      <c r="Y28">
        <v>-1.0000000000000031</v>
      </c>
      <c r="Z28">
        <v>30.818300661975975</v>
      </c>
      <c r="AA28">
        <v>-0.1766921280524911</v>
      </c>
      <c r="AB28">
        <v>0.20738046164362073</v>
      </c>
      <c r="AC28">
        <v>9.0010117319023308E-2</v>
      </c>
      <c r="AD28">
        <v>6.9550188976498113</v>
      </c>
      <c r="AE28">
        <v>-1.0000000000000031</v>
      </c>
      <c r="AF28">
        <v>-1.0000000000000031</v>
      </c>
      <c r="AG28">
        <v>-1.0000000000000031</v>
      </c>
      <c r="AH28">
        <v>4.9775253364621574E-2</v>
      </c>
      <c r="AI28">
        <v>1.7030408549509296E-3</v>
      </c>
      <c r="AJ28">
        <v>-0.1044807957800941</v>
      </c>
      <c r="AK28">
        <v>0.27471569528729584</v>
      </c>
      <c r="AL28">
        <v>6.360490563820935E-2</v>
      </c>
      <c r="AM28">
        <v>0.20299430157832898</v>
      </c>
      <c r="AN28">
        <v>0.98171867517064904</v>
      </c>
      <c r="AO28">
        <v>6.5344360027788131</v>
      </c>
      <c r="AP28">
        <v>28.425944193952169</v>
      </c>
      <c r="AQ28">
        <v>0.65610564921850856</v>
      </c>
      <c r="AR28">
        <v>0.81227989752440233</v>
      </c>
      <c r="AS28">
        <v>-1.0000000000000031</v>
      </c>
      <c r="AT28">
        <v>-1.0000000000000031</v>
      </c>
      <c r="AU28">
        <v>2.6789054849548188</v>
      </c>
      <c r="AV28">
        <v>47.183822898558603</v>
      </c>
      <c r="AW28">
        <v>48.531023382382735</v>
      </c>
      <c r="AX28">
        <v>4.3594298631599741E-2</v>
      </c>
      <c r="AY28">
        <v>-44.693016423301067</v>
      </c>
      <c r="AZ28">
        <v>1354.395769409686</v>
      </c>
    </row>
    <row r="29" spans="1:52" x14ac:dyDescent="0.25">
      <c r="A29">
        <v>2725</v>
      </c>
      <c r="B29" t="s">
        <v>1386</v>
      </c>
      <c r="C29">
        <v>0.84573908804115427</v>
      </c>
      <c r="D29">
        <v>-0.18839394222328743</v>
      </c>
      <c r="E29">
        <v>-0.90935009112843079</v>
      </c>
      <c r="F29">
        <v>-0.89971352449083453</v>
      </c>
      <c r="G29">
        <v>-0.10332907178189822</v>
      </c>
      <c r="H29">
        <v>0</v>
      </c>
      <c r="I29">
        <v>-6.1997443069138889</v>
      </c>
      <c r="J29">
        <v>-0.10332907178189822</v>
      </c>
      <c r="K29">
        <v>-1.000000000000004</v>
      </c>
      <c r="L29">
        <v>-1.000000000000004</v>
      </c>
      <c r="M29">
        <v>-2.066581435637965</v>
      </c>
      <c r="N29">
        <v>-4.9040767968084635</v>
      </c>
      <c r="O29">
        <v>-1.0988807427477716</v>
      </c>
      <c r="P29">
        <v>-3.0776338574689173</v>
      </c>
      <c r="Q29">
        <v>-1.0162084018449438</v>
      </c>
      <c r="R29">
        <v>0.31067817243716489</v>
      </c>
      <c r="S29">
        <v>0.22726411551790929</v>
      </c>
      <c r="T29">
        <v>-5.1818014471187376E-2</v>
      </c>
      <c r="U29">
        <v>-1.3021631750062263E-2</v>
      </c>
      <c r="V29">
        <v>20.844875607769112</v>
      </c>
      <c r="W29">
        <v>0.36277870778014087</v>
      </c>
      <c r="X29">
        <v>-1.000000000000004</v>
      </c>
      <c r="Y29">
        <v>-1.000000000000004</v>
      </c>
      <c r="Z29">
        <v>18.574995889465328</v>
      </c>
      <c r="AA29">
        <v>-0.10166164637945273</v>
      </c>
      <c r="AB29">
        <v>-0.10814931119616315</v>
      </c>
      <c r="AC29">
        <v>-7.1018016679327445E-2</v>
      </c>
      <c r="AD29">
        <v>-6.4543799932323358</v>
      </c>
      <c r="AE29">
        <v>-1.000000000000004</v>
      </c>
      <c r="AF29">
        <v>-1.000000000000004</v>
      </c>
      <c r="AG29">
        <v>-1.000000000000004</v>
      </c>
      <c r="AH29">
        <v>-6.0364045774213768E-3</v>
      </c>
      <c r="AI29">
        <v>-1.3021631750062263E-2</v>
      </c>
      <c r="AJ29">
        <v>0.18555754403741886</v>
      </c>
      <c r="AK29">
        <v>-8.6898009100484078E-2</v>
      </c>
      <c r="AL29">
        <v>1.4465139266668023</v>
      </c>
      <c r="AM29">
        <v>-0.21772935467803087</v>
      </c>
      <c r="AN29">
        <v>36.381484275889392</v>
      </c>
      <c r="AO29">
        <v>-5.1685723014854767</v>
      </c>
      <c r="AP29">
        <v>21.390073621733993</v>
      </c>
      <c r="AQ29">
        <v>0.54983660863191341</v>
      </c>
      <c r="AR29">
        <v>0.36218212328527827</v>
      </c>
      <c r="AS29">
        <v>-1.000000000000004</v>
      </c>
      <c r="AT29">
        <v>-1.000000000000004</v>
      </c>
      <c r="AU29">
        <v>-1.6297442187683422</v>
      </c>
      <c r="AV29">
        <v>18.39175788796328</v>
      </c>
      <c r="AW29">
        <v>18.464610507899494</v>
      </c>
      <c r="AX29">
        <v>-4.9448871327704903E-2</v>
      </c>
      <c r="AY29">
        <v>-83.526433681408662</v>
      </c>
      <c r="AZ29">
        <v>1295.2686971049179</v>
      </c>
    </row>
    <row r="30" spans="1:52" x14ac:dyDescent="0.25">
      <c r="A30">
        <v>2781</v>
      </c>
      <c r="B30" t="s">
        <v>1394</v>
      </c>
      <c r="C30">
        <v>4.4022566070189288</v>
      </c>
      <c r="D30">
        <v>8.3100794303210032E-2</v>
      </c>
      <c r="E30">
        <v>2.467526138088576</v>
      </c>
      <c r="F30">
        <v>2.4619852061550409</v>
      </c>
      <c r="G30">
        <v>6.6743887034351995E-2</v>
      </c>
      <c r="H30">
        <v>0</v>
      </c>
      <c r="I30">
        <v>4.0046332220611225</v>
      </c>
      <c r="J30">
        <v>6.6743887034351995E-2</v>
      </c>
      <c r="K30">
        <v>-0.99999999999999889</v>
      </c>
      <c r="L30">
        <v>-0.99999999999999889</v>
      </c>
      <c r="M30">
        <v>1.3348777406870391</v>
      </c>
      <c r="N30">
        <v>10.265749382088451</v>
      </c>
      <c r="O30">
        <v>0.70063610044051405</v>
      </c>
      <c r="P30">
        <v>3.5860895966451438</v>
      </c>
      <c r="Q30">
        <v>1.1897391874015282</v>
      </c>
      <c r="R30">
        <v>0.33991023051193331</v>
      </c>
      <c r="S30">
        <v>0.33430434953380889</v>
      </c>
      <c r="T30">
        <v>-2.3582635197326243E-3</v>
      </c>
      <c r="U30">
        <v>8.1778418463183105E-3</v>
      </c>
      <c r="V30">
        <v>25.520281171638572</v>
      </c>
      <c r="W30">
        <v>0.60337107571482207</v>
      </c>
      <c r="X30">
        <v>-0.99999999999999889</v>
      </c>
      <c r="Y30">
        <v>-0.99999999999999889</v>
      </c>
      <c r="Z30">
        <v>35.838697016525501</v>
      </c>
      <c r="AA30">
        <v>0.21880200988825968</v>
      </c>
      <c r="AB30">
        <v>6.67434662256252E-2</v>
      </c>
      <c r="AC30">
        <v>1.1319652878948617E-2</v>
      </c>
      <c r="AD30">
        <v>11.452760334278869</v>
      </c>
      <c r="AE30">
        <v>-0.99999999999999889</v>
      </c>
      <c r="AF30">
        <v>-0.99999999999999889</v>
      </c>
      <c r="AG30">
        <v>-0.99999999999999889</v>
      </c>
      <c r="AH30">
        <v>5.5738457028878304E-3</v>
      </c>
      <c r="AI30">
        <v>8.1778418463183105E-3</v>
      </c>
      <c r="AJ30">
        <v>-1.6732386195763282E-2</v>
      </c>
      <c r="AK30">
        <v>0.123137826555858</v>
      </c>
      <c r="AL30">
        <v>-7.6667420894008173E-2</v>
      </c>
      <c r="AM30">
        <v>-1.7599233689289458E-3</v>
      </c>
      <c r="AN30">
        <v>-1.6834430109051652</v>
      </c>
      <c r="AO30">
        <v>0.25478660613220672</v>
      </c>
      <c r="AP30">
        <v>26.510746263330109</v>
      </c>
      <c r="AQ30">
        <v>0.64574341628175436</v>
      </c>
      <c r="AR30">
        <v>0.62420604694189386</v>
      </c>
      <c r="AS30">
        <v>-0.99999999999999889</v>
      </c>
      <c r="AT30">
        <v>-0.99999999999999889</v>
      </c>
      <c r="AU30">
        <v>3.523837795756926</v>
      </c>
      <c r="AV30">
        <v>41.939296993552254</v>
      </c>
      <c r="AW30">
        <v>42.200142657479702</v>
      </c>
      <c r="AX30">
        <v>4.9534372765798786E-2</v>
      </c>
      <c r="AY30">
        <v>-28.107575138431152</v>
      </c>
      <c r="AZ30">
        <v>1383.3642577500686</v>
      </c>
    </row>
    <row r="31" spans="1:52" x14ac:dyDescent="0.25">
      <c r="A31">
        <v>3061</v>
      </c>
      <c r="B31" t="s">
        <v>1521</v>
      </c>
      <c r="C31">
        <v>6.4183188968899669</v>
      </c>
      <c r="D31">
        <v>-6.1478162861538337E-3</v>
      </c>
      <c r="E31">
        <v>-8.9478091442573987E-2</v>
      </c>
      <c r="F31">
        <v>-8.0427077640800301E-2</v>
      </c>
      <c r="G31">
        <v>9.0680668357436323E-2</v>
      </c>
      <c r="H31">
        <v>0</v>
      </c>
      <c r="I31">
        <v>5.4408401014461818</v>
      </c>
      <c r="J31">
        <v>9.0680668357436323E-2</v>
      </c>
      <c r="K31">
        <v>-1.0000000000000009</v>
      </c>
      <c r="L31">
        <v>-1.0000000000000009</v>
      </c>
      <c r="M31">
        <v>1.8136133671487242</v>
      </c>
      <c r="N31">
        <v>11.892661761467865</v>
      </c>
      <c r="O31">
        <v>-0.45052744949996126</v>
      </c>
      <c r="P31">
        <v>-4.3737864322259119</v>
      </c>
      <c r="Q31">
        <v>-1.4420915279172486</v>
      </c>
      <c r="R31">
        <v>0.37990904034766826</v>
      </c>
      <c r="S31">
        <v>0.43013664943808572</v>
      </c>
      <c r="T31">
        <v>7.4656704508913055E-2</v>
      </c>
      <c r="U31">
        <v>-1.6859027410712503E-3</v>
      </c>
      <c r="V31">
        <v>31.506674080279232</v>
      </c>
      <c r="W31">
        <v>1.1172331648112068</v>
      </c>
      <c r="X31">
        <v>-1.0000000000000009</v>
      </c>
      <c r="Y31">
        <v>-1.0000000000000009</v>
      </c>
      <c r="Z31">
        <v>59.866740500776466</v>
      </c>
      <c r="AA31">
        <v>2.1677759044958864E-2</v>
      </c>
      <c r="AB31">
        <v>-2.4405516972313284E-2</v>
      </c>
      <c r="AC31">
        <v>0.57718134721292547</v>
      </c>
      <c r="AD31">
        <v>29.363140835052373</v>
      </c>
      <c r="AE31">
        <v>-1.0000000000000009</v>
      </c>
      <c r="AF31">
        <v>-1.0000000000000009</v>
      </c>
      <c r="AG31">
        <v>-1.0000000000000009</v>
      </c>
      <c r="AH31">
        <v>-3.0676144530295221E-3</v>
      </c>
      <c r="AI31">
        <v>-1.6859027410712503E-3</v>
      </c>
      <c r="AJ31">
        <v>8.020440849037512E-2</v>
      </c>
      <c r="AK31">
        <v>0.12185340776144299</v>
      </c>
      <c r="AL31">
        <v>0.19387421609229735</v>
      </c>
      <c r="AM31">
        <v>2.6570873965441041E-2</v>
      </c>
      <c r="AN31">
        <v>5.1880145082765292</v>
      </c>
      <c r="AO31">
        <v>1.3334018244260251</v>
      </c>
      <c r="AP31">
        <v>37.516887567458525</v>
      </c>
      <c r="AQ31">
        <v>0.88949397889967186</v>
      </c>
      <c r="AR31">
        <v>1.2165859820660994</v>
      </c>
      <c r="AS31">
        <v>-1.0000000000000009</v>
      </c>
      <c r="AT31">
        <v>-1.0000000000000009</v>
      </c>
      <c r="AU31">
        <v>-1.4983609534199931</v>
      </c>
      <c r="AV31">
        <v>73.927598421240006</v>
      </c>
      <c r="AW31">
        <v>73.823918874170374</v>
      </c>
      <c r="AX31">
        <v>-5.922656865536869E-2</v>
      </c>
      <c r="AY31">
        <v>-41.633003154945968</v>
      </c>
      <c r="AZ31">
        <v>1444.4050788678612</v>
      </c>
    </row>
    <row r="32" spans="1:52" x14ac:dyDescent="0.25">
      <c r="A32">
        <v>3067</v>
      </c>
      <c r="B32" t="s">
        <v>1523</v>
      </c>
      <c r="C32">
        <v>5.2163984562369077</v>
      </c>
      <c r="D32">
        <v>0.31998881845011795</v>
      </c>
      <c r="E32">
        <v>0.48351563530236136</v>
      </c>
      <c r="F32">
        <v>0.55426395502902848</v>
      </c>
      <c r="G32">
        <v>7.7435578560311732E-2</v>
      </c>
      <c r="H32">
        <v>0</v>
      </c>
      <c r="I32">
        <v>4.6461347136187028</v>
      </c>
      <c r="J32">
        <v>7.7435578560311732E-2</v>
      </c>
      <c r="K32">
        <v>-0.99999999999999822</v>
      </c>
      <c r="L32">
        <v>-0.99999999999999822</v>
      </c>
      <c r="M32">
        <v>1.5487115712062325</v>
      </c>
      <c r="N32">
        <v>9.9527554123170763</v>
      </c>
      <c r="O32">
        <v>1.080717133799981</v>
      </c>
      <c r="P32">
        <v>2.5729325035412551</v>
      </c>
      <c r="Q32">
        <v>0.89469844571789758</v>
      </c>
      <c r="R32">
        <v>0.33889074439595035</v>
      </c>
      <c r="S32">
        <v>0.3272224403978588</v>
      </c>
      <c r="T32">
        <v>3.4370707392529239E-2</v>
      </c>
      <c r="U32">
        <v>1.688668691134031E-2</v>
      </c>
      <c r="V32">
        <v>26.358077776107361</v>
      </c>
      <c r="W32">
        <v>0.78697060240164896</v>
      </c>
      <c r="X32">
        <v>-0.99999999999999822</v>
      </c>
      <c r="Y32">
        <v>-0.99999999999999822</v>
      </c>
      <c r="Z32">
        <v>47.507538651950632</v>
      </c>
      <c r="AA32">
        <v>6.7733881257117198E-2</v>
      </c>
      <c r="AB32">
        <v>0.10742316421826426</v>
      </c>
      <c r="AC32">
        <v>0.31787355721200539</v>
      </c>
      <c r="AD32">
        <v>22.042900215183806</v>
      </c>
      <c r="AE32">
        <v>-0.99999999999999822</v>
      </c>
      <c r="AF32">
        <v>-0.99999999999999822</v>
      </c>
      <c r="AG32">
        <v>-0.99999999999999822</v>
      </c>
      <c r="AH32">
        <v>1.301319458109935E-2</v>
      </c>
      <c r="AI32">
        <v>1.688668691134031E-2</v>
      </c>
      <c r="AJ32">
        <v>4.5076404639452561E-2</v>
      </c>
      <c r="AK32">
        <v>0.18174390371784108</v>
      </c>
      <c r="AL32">
        <v>-2.2936113242376127E-2</v>
      </c>
      <c r="AM32">
        <v>0.54321931607922758</v>
      </c>
      <c r="AN32">
        <v>-0.10419619284964916</v>
      </c>
      <c r="AO32">
        <v>14.245377805557389</v>
      </c>
      <c r="AP32">
        <v>28.68512734737476</v>
      </c>
      <c r="AQ32">
        <v>0.6909874620773615</v>
      </c>
      <c r="AR32">
        <v>0.82908410205156313</v>
      </c>
      <c r="AS32">
        <v>-0.99999999999999822</v>
      </c>
      <c r="AT32">
        <v>-0.99999999999999822</v>
      </c>
      <c r="AU32">
        <v>1.3505671234978616</v>
      </c>
      <c r="AV32">
        <v>68.304821185325153</v>
      </c>
      <c r="AW32">
        <v>69.739478440153334</v>
      </c>
      <c r="AX32">
        <v>0.18982549272362839</v>
      </c>
      <c r="AY32">
        <v>-4.1421270926484652</v>
      </c>
      <c r="AZ32">
        <v>1445.5437244689597</v>
      </c>
    </row>
    <row r="33" spans="1:52" x14ac:dyDescent="0.25">
      <c r="A33">
        <v>3110</v>
      </c>
      <c r="B33" t="s">
        <v>1538</v>
      </c>
      <c r="C33">
        <v>3.1536489870473905</v>
      </c>
      <c r="D33">
        <v>-0.37724853907054146</v>
      </c>
      <c r="E33">
        <v>-0.37460330312036921</v>
      </c>
      <c r="F33">
        <v>-0.38834718261138351</v>
      </c>
      <c r="G33">
        <v>-0.18114533646478051</v>
      </c>
      <c r="H33">
        <v>0</v>
      </c>
      <c r="I33">
        <v>-10.868720187886831</v>
      </c>
      <c r="J33">
        <v>-0.18114533646478051</v>
      </c>
      <c r="K33">
        <v>-0.99999999999999867</v>
      </c>
      <c r="L33">
        <v>-0.99999999999999867</v>
      </c>
      <c r="M33">
        <v>-3.6229067292956154</v>
      </c>
      <c r="N33">
        <v>-6.0723812903515491</v>
      </c>
      <c r="O33">
        <v>-3.1731083532973883</v>
      </c>
      <c r="P33">
        <v>-2.5637560706743945</v>
      </c>
      <c r="Q33">
        <v>-0.9811922606300959</v>
      </c>
      <c r="R33">
        <v>0.29751676902720026</v>
      </c>
      <c r="S33">
        <v>0.14599868910307012</v>
      </c>
      <c r="T33">
        <v>-4.3444795591047435E-2</v>
      </c>
      <c r="U33">
        <v>-2.5741847243665628E-2</v>
      </c>
      <c r="V33">
        <v>18.889599994753034</v>
      </c>
      <c r="W33">
        <v>0.28332354880309513</v>
      </c>
      <c r="X33">
        <v>-0.99999999999999867</v>
      </c>
      <c r="Y33">
        <v>-0.99999999999999867</v>
      </c>
      <c r="Z33">
        <v>15.616303583200446</v>
      </c>
      <c r="AA33">
        <v>-8.7960945508415725E-2</v>
      </c>
      <c r="AB33">
        <v>-0.16581240068122172</v>
      </c>
      <c r="AC33">
        <v>-0.17694785675319716</v>
      </c>
      <c r="AD33">
        <v>-10.118500077554286</v>
      </c>
      <c r="AE33">
        <v>-0.99999999999999867</v>
      </c>
      <c r="AF33">
        <v>-0.99999999999999867</v>
      </c>
      <c r="AG33">
        <v>-0.99999999999999867</v>
      </c>
      <c r="AH33">
        <v>-2.5210779550701709E-4</v>
      </c>
      <c r="AI33">
        <v>-2.5741847243665628E-2</v>
      </c>
      <c r="AJ33">
        <v>0.2659030464828549</v>
      </c>
      <c r="AK33">
        <v>-0.26271141785268609</v>
      </c>
      <c r="AL33">
        <v>0.3326462029216033</v>
      </c>
      <c r="AM33">
        <v>-0.30853122204521588</v>
      </c>
      <c r="AN33">
        <v>8.578488576120229</v>
      </c>
      <c r="AO33">
        <v>-7.9596559110597074</v>
      </c>
      <c r="AP33">
        <v>18.171148238791051</v>
      </c>
      <c r="AQ33">
        <v>0.48980354062435189</v>
      </c>
      <c r="AR33">
        <v>0.25677735834062826</v>
      </c>
      <c r="AS33">
        <v>-0.99999999999999867</v>
      </c>
      <c r="AT33">
        <v>-0.99999999999999867</v>
      </c>
      <c r="AU33">
        <v>-0.93887889599695318</v>
      </c>
      <c r="AV33">
        <v>16.466711865086896</v>
      </c>
      <c r="AW33">
        <v>16.138386657652813</v>
      </c>
      <c r="AX33">
        <v>-0.20924560239619139</v>
      </c>
      <c r="AY33">
        <v>-77.699926501320178</v>
      </c>
      <c r="AZ33">
        <v>1307.0644022114982</v>
      </c>
    </row>
    <row r="34" spans="1:52" x14ac:dyDescent="0.25">
      <c r="A34">
        <v>3138</v>
      </c>
      <c r="B34" t="s">
        <v>1550</v>
      </c>
      <c r="C34">
        <v>2.0512891802073443</v>
      </c>
      <c r="D34">
        <v>-0.12934680930183734</v>
      </c>
      <c r="E34">
        <v>5.3003591287187736E-3</v>
      </c>
      <c r="F34">
        <v>-2.9312562658223761E-2</v>
      </c>
      <c r="G34">
        <v>1.5335468863517273E-2</v>
      </c>
      <c r="H34">
        <v>0</v>
      </c>
      <c r="I34">
        <v>0.92012813181103692</v>
      </c>
      <c r="J34">
        <v>1.5335468863517273E-2</v>
      </c>
      <c r="K34">
        <v>-0.99999999999999645</v>
      </c>
      <c r="L34">
        <v>-0.99999999999999645</v>
      </c>
      <c r="M34">
        <v>0.30670937727034547</v>
      </c>
      <c r="N34">
        <v>3.0351812524634276</v>
      </c>
      <c r="O34">
        <v>1.0304811545357132E-2</v>
      </c>
      <c r="P34">
        <v>-6.0713663931347805E-2</v>
      </c>
      <c r="Q34">
        <v>3.1095553239864366E-2</v>
      </c>
      <c r="R34">
        <v>0.33127306447086619</v>
      </c>
      <c r="S34">
        <v>0.28012928258000247</v>
      </c>
      <c r="T34">
        <v>0.24137443381709642</v>
      </c>
      <c r="U34">
        <v>-2.3367851958955601E-2</v>
      </c>
      <c r="V34">
        <v>32.410363270166009</v>
      </c>
      <c r="W34">
        <v>1.364399445754727</v>
      </c>
      <c r="X34">
        <v>-0.99999999999999645</v>
      </c>
      <c r="Y34">
        <v>-0.99999999999999645</v>
      </c>
      <c r="Z34">
        <v>37.902562351091511</v>
      </c>
      <c r="AA34">
        <v>5.0199794105783312E-2</v>
      </c>
      <c r="AB34">
        <v>-2.0214914756806847E-2</v>
      </c>
      <c r="AC34">
        <v>6.1599304274093249E-2</v>
      </c>
      <c r="AD34">
        <v>5.1024426409753252</v>
      </c>
      <c r="AE34">
        <v>-0.99999999999999645</v>
      </c>
      <c r="AF34">
        <v>-0.99999999999999645</v>
      </c>
      <c r="AG34">
        <v>-0.99999999999999645</v>
      </c>
      <c r="AH34">
        <v>8.3706966803282906E-3</v>
      </c>
      <c r="AI34">
        <v>-2.3367851958955601E-2</v>
      </c>
      <c r="AJ34">
        <v>4.4721793933507711E-2</v>
      </c>
      <c r="AK34">
        <v>-2.7282870775663059E-2</v>
      </c>
      <c r="AL34">
        <v>-8.8365155099620951E-2</v>
      </c>
      <c r="AM34">
        <v>0.55575504089114669</v>
      </c>
      <c r="AN34">
        <v>-2.034425732280654</v>
      </c>
      <c r="AO34">
        <v>13.806367492858019</v>
      </c>
      <c r="AP34">
        <v>33.795648584193458</v>
      </c>
      <c r="AQ34">
        <v>0.83470079859811352</v>
      </c>
      <c r="AR34">
        <v>1.3868197423358388</v>
      </c>
      <c r="AS34">
        <v>-0.99999999999999645</v>
      </c>
      <c r="AT34">
        <v>-0.99999999999999645</v>
      </c>
      <c r="AU34">
        <v>2.1518906729236585E-2</v>
      </c>
      <c r="AV34">
        <v>55.426277573111506</v>
      </c>
      <c r="AW34">
        <v>53.360058566017337</v>
      </c>
      <c r="AX34">
        <v>8.0616687964663425E-2</v>
      </c>
      <c r="AY34">
        <v>-0.65178051213013632</v>
      </c>
      <c r="AZ34">
        <v>1519.7723096627658</v>
      </c>
    </row>
    <row r="35" spans="1:52" x14ac:dyDescent="0.25">
      <c r="A35">
        <v>3352</v>
      </c>
      <c r="B35" t="s">
        <v>1660</v>
      </c>
      <c r="C35">
        <v>0.74080362136273947</v>
      </c>
      <c r="D35">
        <v>0.20834133130964974</v>
      </c>
      <c r="E35">
        <v>0.67459872548992028</v>
      </c>
      <c r="F35">
        <v>0.73592239370933943</v>
      </c>
      <c r="G35">
        <v>-0.1111590080371169</v>
      </c>
      <c r="H35">
        <v>0</v>
      </c>
      <c r="I35">
        <v>-6.6695404822270108</v>
      </c>
      <c r="J35">
        <v>-0.1111590080371169</v>
      </c>
      <c r="K35">
        <v>-1.0000000000000002</v>
      </c>
      <c r="L35">
        <v>-1.0000000000000002</v>
      </c>
      <c r="M35">
        <v>-2.2231801607423383</v>
      </c>
      <c r="N35">
        <v>-5.2871399048452998</v>
      </c>
      <c r="O35">
        <v>2.7301362055535043</v>
      </c>
      <c r="P35">
        <v>0.63025323430473101</v>
      </c>
      <c r="Q35">
        <v>0.21944164234693803</v>
      </c>
      <c r="R35">
        <v>0.33522705774144212</v>
      </c>
      <c r="S35">
        <v>0.22714493585241891</v>
      </c>
      <c r="T35">
        <v>-0.19821665089466889</v>
      </c>
      <c r="U35">
        <v>3.5501907173189364E-3</v>
      </c>
      <c r="V35">
        <v>19.309204098761857</v>
      </c>
      <c r="W35">
        <v>-0.21134857469128876</v>
      </c>
      <c r="X35">
        <v>-1.0000000000000002</v>
      </c>
      <c r="Y35">
        <v>-1.0000000000000002</v>
      </c>
      <c r="Z35">
        <v>39.387369177941466</v>
      </c>
      <c r="AA35">
        <v>0.17729573407466209</v>
      </c>
      <c r="AB35">
        <v>0.14484775608499625</v>
      </c>
      <c r="AC35">
        <v>9.2905537130404475E-2</v>
      </c>
      <c r="AD35">
        <v>20.222196966600183</v>
      </c>
      <c r="AE35">
        <v>-1.0000000000000002</v>
      </c>
      <c r="AF35">
        <v>-1.0000000000000002</v>
      </c>
      <c r="AG35">
        <v>-1.0000000000000002</v>
      </c>
      <c r="AH35">
        <v>1.5093200881901492E-2</v>
      </c>
      <c r="AI35">
        <v>3.5501907173189364E-3</v>
      </c>
      <c r="AJ35">
        <v>0.19947334055915394</v>
      </c>
      <c r="AK35">
        <v>0.20707933536371448</v>
      </c>
      <c r="AL35">
        <v>6.4855468630220223E-2</v>
      </c>
      <c r="AM35">
        <v>-0.13523945854274344</v>
      </c>
      <c r="AN35">
        <v>2.6683154792623345</v>
      </c>
      <c r="AO35">
        <v>-2.3951518474610745</v>
      </c>
      <c r="AP35">
        <v>12.168264784987651</v>
      </c>
      <c r="AQ35">
        <v>0.3623426554829563</v>
      </c>
      <c r="AR35">
        <v>-0.32968747725754693</v>
      </c>
      <c r="AS35">
        <v>-1.0000000000000002</v>
      </c>
      <c r="AT35">
        <v>-1.0000000000000002</v>
      </c>
      <c r="AU35">
        <v>0.93536329616194847</v>
      </c>
      <c r="AV35">
        <v>31.013859321856327</v>
      </c>
      <c r="AW35">
        <v>31.566206021314777</v>
      </c>
      <c r="AX35">
        <v>-2.2000496620350668E-2</v>
      </c>
      <c r="AY35">
        <v>-42.440026730883766</v>
      </c>
      <c r="AZ35">
        <v>1462.5146078850014</v>
      </c>
    </row>
    <row r="36" spans="1:52" x14ac:dyDescent="0.25">
      <c r="A36">
        <v>3488</v>
      </c>
      <c r="B36" t="s">
        <v>1713</v>
      </c>
      <c r="C36">
        <v>3.9004542364744847</v>
      </c>
      <c r="D36">
        <v>0.40203035006587845</v>
      </c>
      <c r="E36">
        <v>0.37815603033535333</v>
      </c>
      <c r="F36">
        <v>0.44806858323869014</v>
      </c>
      <c r="G36">
        <v>0.12359333261629878</v>
      </c>
      <c r="H36">
        <v>0</v>
      </c>
      <c r="I36">
        <v>7.4155999569779221</v>
      </c>
      <c r="J36">
        <v>0.12359333261629878</v>
      </c>
      <c r="K36">
        <v>-1</v>
      </c>
      <c r="L36">
        <v>-1</v>
      </c>
      <c r="M36">
        <v>2.4718666523259727</v>
      </c>
      <c r="N36">
        <v>10.756697632513969</v>
      </c>
      <c r="O36">
        <v>1.4971334280078521</v>
      </c>
      <c r="P36">
        <v>3.9761328556622617</v>
      </c>
      <c r="Q36">
        <v>1.3318165170805794</v>
      </c>
      <c r="R36">
        <v>0.34829565903319742</v>
      </c>
      <c r="S36">
        <v>0.37051809505660743</v>
      </c>
      <c r="T36">
        <v>0.27476415145014221</v>
      </c>
      <c r="U36">
        <v>2.1501164344503842E-2</v>
      </c>
      <c r="V36">
        <v>37.310845464460208</v>
      </c>
      <c r="W36">
        <v>1.7781870133815676</v>
      </c>
      <c r="X36">
        <v>-1</v>
      </c>
      <c r="Y36">
        <v>-1</v>
      </c>
      <c r="Z36">
        <v>71.35981540163786</v>
      </c>
      <c r="AA36">
        <v>0.30207383737738736</v>
      </c>
      <c r="AB36">
        <v>0.15353482026230908</v>
      </c>
      <c r="AC36">
        <v>0.38964028057524569</v>
      </c>
      <c r="AD36">
        <v>36.599164276305871</v>
      </c>
      <c r="AE36">
        <v>-1</v>
      </c>
      <c r="AF36">
        <v>-1</v>
      </c>
      <c r="AG36">
        <v>-1</v>
      </c>
      <c r="AH36">
        <v>6.9739657647246746E-3</v>
      </c>
      <c r="AI36">
        <v>2.1501164344503842E-2</v>
      </c>
      <c r="AJ36">
        <v>-4.5935539855818608E-2</v>
      </c>
      <c r="AK36">
        <v>0.15820425233476282</v>
      </c>
      <c r="AL36">
        <v>-6.9153079316444599E-2</v>
      </c>
      <c r="AM36">
        <v>0.11681309221257173</v>
      </c>
      <c r="AN36">
        <v>-1.4291663893592088</v>
      </c>
      <c r="AO36">
        <v>3.1820102741571086</v>
      </c>
      <c r="AP36">
        <v>39.691758623638478</v>
      </c>
      <c r="AQ36">
        <v>0.95780185805585927</v>
      </c>
      <c r="AR36">
        <v>1.8250968292466367</v>
      </c>
      <c r="AS36">
        <v>-1</v>
      </c>
      <c r="AT36">
        <v>-1</v>
      </c>
      <c r="AU36">
        <v>1.5662709495126157</v>
      </c>
      <c r="AV36">
        <v>77.915897771741797</v>
      </c>
      <c r="AW36">
        <v>79.089012217429499</v>
      </c>
      <c r="AX36">
        <v>0.38585631687315525</v>
      </c>
      <c r="AY36">
        <v>35.004869415062778</v>
      </c>
      <c r="AZ36">
        <v>1480.2295941344257</v>
      </c>
    </row>
    <row r="37" spans="1:52" x14ac:dyDescent="0.25">
      <c r="A37">
        <v>3620</v>
      </c>
      <c r="B37" t="s">
        <v>1780</v>
      </c>
      <c r="C37">
        <v>4.0594768628495004</v>
      </c>
      <c r="D37">
        <v>-1.1697994663582985</v>
      </c>
      <c r="E37">
        <v>0.91394744279231965</v>
      </c>
      <c r="F37">
        <v>0.52605511310728503</v>
      </c>
      <c r="G37">
        <v>0.34266243404554791</v>
      </c>
      <c r="H37">
        <v>0</v>
      </c>
      <c r="I37">
        <v>20.55974604273289</v>
      </c>
      <c r="J37">
        <v>0.34266243404554791</v>
      </c>
      <c r="K37">
        <v>-0.99999999999999678</v>
      </c>
      <c r="L37">
        <v>-0.99999999999999678</v>
      </c>
      <c r="M37">
        <v>6.8532486809109612</v>
      </c>
      <c r="N37">
        <v>24.922577673225277</v>
      </c>
      <c r="O37">
        <v>-1.6174170986370395</v>
      </c>
      <c r="P37">
        <v>-0.39812525970478074</v>
      </c>
      <c r="Q37">
        <v>-0.38252558448504442</v>
      </c>
      <c r="R37">
        <v>0.33750212180253508</v>
      </c>
      <c r="S37">
        <v>0.40602011561908841</v>
      </c>
      <c r="T37">
        <v>0.46657551833074518</v>
      </c>
      <c r="U37">
        <v>0.14863379507712624</v>
      </c>
      <c r="V37">
        <v>41.007824953982038</v>
      </c>
      <c r="W37">
        <v>3.2004556746679693</v>
      </c>
      <c r="X37">
        <v>-0.99999999999999678</v>
      </c>
      <c r="Y37">
        <v>-0.99999999999999678</v>
      </c>
      <c r="Z37">
        <v>82.038280420259127</v>
      </c>
      <c r="AA37">
        <v>0.29303539025903247</v>
      </c>
      <c r="AB37">
        <v>0.1873122314771519</v>
      </c>
      <c r="AC37">
        <v>0.39011345057721813</v>
      </c>
      <c r="AD37">
        <v>42.271134297949864</v>
      </c>
      <c r="AE37">
        <v>-0.99999999999999678</v>
      </c>
      <c r="AF37">
        <v>-0.99999999999999678</v>
      </c>
      <c r="AG37">
        <v>-0.99999999999999678</v>
      </c>
      <c r="AH37">
        <v>-1.2063610408028076E-2</v>
      </c>
      <c r="AI37">
        <v>0.14863379507712624</v>
      </c>
      <c r="AJ37">
        <v>-2.7003343539329951E-2</v>
      </c>
      <c r="AK37">
        <v>7.2698609542404258E-2</v>
      </c>
      <c r="AL37">
        <v>-8.938405420769574E-2</v>
      </c>
      <c r="AM37">
        <v>0.15527491533786789</v>
      </c>
      <c r="AN37">
        <v>-2.2526031052139235</v>
      </c>
      <c r="AO37">
        <v>4.1283509634836015</v>
      </c>
      <c r="AP37">
        <v>60.454608415171691</v>
      </c>
      <c r="AQ37">
        <v>1.3460699104731961</v>
      </c>
      <c r="AR37">
        <v>3.526166530950515</v>
      </c>
      <c r="AS37">
        <v>-0.99999999999999678</v>
      </c>
      <c r="AT37">
        <v>-0.99999999999999678</v>
      </c>
      <c r="AU37">
        <v>9.6308208551279653E-2</v>
      </c>
      <c r="AV37">
        <v>109.45741390067528</v>
      </c>
      <c r="AW37">
        <v>123.83271301447249</v>
      </c>
      <c r="AX37">
        <v>0.38651417515029779</v>
      </c>
      <c r="AY37">
        <v>39.213866036421436</v>
      </c>
      <c r="AZ37">
        <v>1631.643123457304</v>
      </c>
    </row>
    <row r="38" spans="1:52" x14ac:dyDescent="0.25">
      <c r="A38">
        <v>3734</v>
      </c>
      <c r="B38" t="s">
        <v>1827</v>
      </c>
      <c r="C38">
        <v>4.3041779934022202</v>
      </c>
      <c r="D38">
        <v>-7.0204968338284837E-2</v>
      </c>
      <c r="E38">
        <v>3.2888719056852152E-2</v>
      </c>
      <c r="F38">
        <v>-1.8037589488648156E-2</v>
      </c>
      <c r="G38">
        <v>5.422070998032355E-2</v>
      </c>
      <c r="H38">
        <v>0</v>
      </c>
      <c r="I38">
        <v>3.253242598819412</v>
      </c>
      <c r="J38">
        <v>5.422070998032355E-2</v>
      </c>
      <c r="K38">
        <v>-1.0000000000000016</v>
      </c>
      <c r="L38">
        <v>-1.0000000000000016</v>
      </c>
      <c r="M38">
        <v>1.0844141996064709</v>
      </c>
      <c r="N38">
        <v>6.9657156796343402</v>
      </c>
      <c r="O38">
        <v>0.70821809521368539</v>
      </c>
      <c r="P38">
        <v>0.26924517170091461</v>
      </c>
      <c r="Q38">
        <v>0.10403836376816213</v>
      </c>
      <c r="R38">
        <v>0.34181736923646999</v>
      </c>
      <c r="S38">
        <v>0.36399832526005305</v>
      </c>
      <c r="T38">
        <v>2.81158245378831E-2</v>
      </c>
      <c r="U38">
        <v>5.5956160064931648E-3</v>
      </c>
      <c r="V38">
        <v>28.35263791950667</v>
      </c>
      <c r="W38">
        <v>0.78210311203608196</v>
      </c>
      <c r="X38">
        <v>-1.0000000000000016</v>
      </c>
      <c r="Y38">
        <v>-1.0000000000000016</v>
      </c>
      <c r="Z38">
        <v>42.65749378535795</v>
      </c>
      <c r="AA38">
        <v>9.2213094411314089E-2</v>
      </c>
      <c r="AB38">
        <v>0.25316940279459194</v>
      </c>
      <c r="AC38">
        <v>4.7343130078281406E-2</v>
      </c>
      <c r="AD38">
        <v>16.411386484794178</v>
      </c>
      <c r="AE38">
        <v>-1.0000000000000016</v>
      </c>
      <c r="AF38">
        <v>-1.0000000000000016</v>
      </c>
      <c r="AG38">
        <v>-1.0000000000000016</v>
      </c>
      <c r="AH38">
        <v>-1.4174458209334555E-4</v>
      </c>
      <c r="AI38">
        <v>5.5956160064931648E-3</v>
      </c>
      <c r="AJ38">
        <v>0.15824044967355555</v>
      </c>
      <c r="AK38">
        <v>0.13883575290814792</v>
      </c>
      <c r="AL38">
        <v>0.11661625214459206</v>
      </c>
      <c r="AM38">
        <v>0.14516534116343929</v>
      </c>
      <c r="AN38">
        <v>4.0080345023046764</v>
      </c>
      <c r="AO38">
        <v>4.0218863433046259</v>
      </c>
      <c r="AP38">
        <v>28.738932721134681</v>
      </c>
      <c r="AQ38">
        <v>0.70691124792096727</v>
      </c>
      <c r="AR38">
        <v>0.79265722501440339</v>
      </c>
      <c r="AS38">
        <v>-1.0000000000000016</v>
      </c>
      <c r="AT38">
        <v>-1.0000000000000016</v>
      </c>
      <c r="AU38">
        <v>-3.5639487309684095E-2</v>
      </c>
      <c r="AV38">
        <v>49.441156997681666</v>
      </c>
      <c r="AW38">
        <v>49.362115536031311</v>
      </c>
      <c r="AX38">
        <v>9.6237037455831065E-2</v>
      </c>
      <c r="AY38">
        <v>-13.60752929850894</v>
      </c>
      <c r="AZ38">
        <v>1483.0897547495142</v>
      </c>
    </row>
    <row r="39" spans="1:52" x14ac:dyDescent="0.25">
      <c r="A39">
        <v>4096</v>
      </c>
      <c r="B39" t="s">
        <v>1989</v>
      </c>
      <c r="C39">
        <v>5.5913014018563887</v>
      </c>
      <c r="D39">
        <v>-0.26531060996384564</v>
      </c>
      <c r="E39">
        <v>0.88666720005784427</v>
      </c>
      <c r="F39">
        <v>0.80078773636536049</v>
      </c>
      <c r="G39">
        <v>1.6125051769432703E-2</v>
      </c>
      <c r="H39">
        <v>0</v>
      </c>
      <c r="I39">
        <v>0.96750310616596469</v>
      </c>
      <c r="J39">
        <v>1.6125051769432703E-2</v>
      </c>
      <c r="K39">
        <v>-1</v>
      </c>
      <c r="L39">
        <v>-1</v>
      </c>
      <c r="M39">
        <v>0.32250103538865349</v>
      </c>
      <c r="N39">
        <v>7.2796102199424384</v>
      </c>
      <c r="O39">
        <v>0.37482040796244404</v>
      </c>
      <c r="P39">
        <v>3.4329490422094362</v>
      </c>
      <c r="Q39">
        <v>1.1109906407494716</v>
      </c>
      <c r="R39">
        <v>0.33507823052476027</v>
      </c>
      <c r="S39">
        <v>0.3283236122220175</v>
      </c>
      <c r="T39">
        <v>-2.3213440858151985E-2</v>
      </c>
      <c r="U39">
        <v>-4.6536137113997847E-4</v>
      </c>
      <c r="V39">
        <v>25.075029631444259</v>
      </c>
      <c r="W39">
        <v>0.54036312735801861</v>
      </c>
      <c r="X39">
        <v>-1</v>
      </c>
      <c r="Y39">
        <v>-1</v>
      </c>
      <c r="Z39">
        <v>76.458103080398317</v>
      </c>
      <c r="AA39">
        <v>0.47839436805954111</v>
      </c>
      <c r="AB39">
        <v>0.27974769093050067</v>
      </c>
      <c r="AC39">
        <v>0.26245609593168412</v>
      </c>
      <c r="AD39">
        <v>50.580285446378483</v>
      </c>
      <c r="AE39">
        <v>-1</v>
      </c>
      <c r="AF39">
        <v>-1</v>
      </c>
      <c r="AG39">
        <v>-1</v>
      </c>
      <c r="AH39">
        <v>3.4746544166435194E-3</v>
      </c>
      <c r="AI39">
        <v>-4.6536137113997847E-4</v>
      </c>
      <c r="AJ39">
        <v>1.4351166120554568E-2</v>
      </c>
      <c r="AK39">
        <v>0.16222401166022654</v>
      </c>
      <c r="AL39">
        <v>-8.7358931091147785E-2</v>
      </c>
      <c r="AM39">
        <v>0.15053767820962194</v>
      </c>
      <c r="AN39">
        <v>-2.0701919438167367</v>
      </c>
      <c r="AO39">
        <v>4.532536510682502</v>
      </c>
      <c r="AP39">
        <v>25.64281624764233</v>
      </c>
      <c r="AQ39">
        <v>0.63517565813070531</v>
      </c>
      <c r="AR39">
        <v>0.55040008122082773</v>
      </c>
      <c r="AS39">
        <v>-1</v>
      </c>
      <c r="AT39">
        <v>-1</v>
      </c>
      <c r="AU39">
        <v>1.8948190106245031</v>
      </c>
      <c r="AV39">
        <v>87.684231937586304</v>
      </c>
      <c r="AW39">
        <v>87.618548620622448</v>
      </c>
      <c r="AX39">
        <v>0.26427250107780215</v>
      </c>
      <c r="AY39">
        <v>25.316128899091233</v>
      </c>
      <c r="AZ39">
        <v>1514.769535085215</v>
      </c>
    </row>
    <row r="40" spans="1:52" x14ac:dyDescent="0.25">
      <c r="A40">
        <v>4213</v>
      </c>
      <c r="B40" t="s">
        <v>2043</v>
      </c>
      <c r="C40">
        <v>3.9007470680376941</v>
      </c>
      <c r="D40">
        <v>3.7566071068636298E-2</v>
      </c>
      <c r="E40">
        <v>0.15106494623255459</v>
      </c>
      <c r="F40">
        <v>0.16305509125603607</v>
      </c>
      <c r="G40">
        <v>0.29645771302339685</v>
      </c>
      <c r="H40">
        <v>0</v>
      </c>
      <c r="I40">
        <v>17.787462781403818</v>
      </c>
      <c r="J40">
        <v>0.29645771302339685</v>
      </c>
      <c r="K40">
        <v>-0.99999999999999822</v>
      </c>
      <c r="L40">
        <v>-0.99999999999999822</v>
      </c>
      <c r="M40">
        <v>5.9291542604679366</v>
      </c>
      <c r="N40">
        <v>21.822217708113747</v>
      </c>
      <c r="O40">
        <v>-0.44657558785625318</v>
      </c>
      <c r="P40">
        <v>2.9519366428149385</v>
      </c>
      <c r="Q40">
        <v>0.80317741759729433</v>
      </c>
      <c r="R40">
        <v>0.33478372640787174</v>
      </c>
      <c r="S40">
        <v>0.27090668330806494</v>
      </c>
      <c r="T40">
        <v>0.24454581657296229</v>
      </c>
      <c r="U40">
        <v>-5.1443403781129271E-3</v>
      </c>
      <c r="V40">
        <v>21.992982427336717</v>
      </c>
      <c r="W40">
        <v>1.194780801093603</v>
      </c>
      <c r="X40">
        <v>-0.99999999999999822</v>
      </c>
      <c r="Y40">
        <v>-0.99999999999999822</v>
      </c>
      <c r="Z40">
        <v>64.23788056100301</v>
      </c>
      <c r="AA40">
        <v>0.1218121244946954</v>
      </c>
      <c r="AB40">
        <v>0.47901592917089308</v>
      </c>
      <c r="AC40">
        <v>0.23351077677456425</v>
      </c>
      <c r="AD40">
        <v>41.553651287670078</v>
      </c>
      <c r="AE40">
        <v>-0.99999999999999822</v>
      </c>
      <c r="AF40">
        <v>-0.99999999999999822</v>
      </c>
      <c r="AG40">
        <v>-0.99999999999999822</v>
      </c>
      <c r="AH40">
        <v>3.6853704058549153E-2</v>
      </c>
      <c r="AI40">
        <v>-5.1443403781129271E-3</v>
      </c>
      <c r="AJ40">
        <v>0.5835729608487833</v>
      </c>
      <c r="AK40">
        <v>0.29585449759103605</v>
      </c>
      <c r="AL40">
        <v>0.21034647186785191</v>
      </c>
      <c r="AM40">
        <v>-0.42272291612014512</v>
      </c>
      <c r="AN40">
        <v>8.1917890872859598</v>
      </c>
      <c r="AO40">
        <v>-9.1040629013941992</v>
      </c>
      <c r="AP40">
        <v>39.635279367638155</v>
      </c>
      <c r="AQ40">
        <v>0.8434404039090202</v>
      </c>
      <c r="AR40">
        <v>1.4890274873630132</v>
      </c>
      <c r="AS40">
        <v>-0.99999999999999822</v>
      </c>
      <c r="AT40">
        <v>-0.99999999999999822</v>
      </c>
      <c r="AU40">
        <v>0.96007334163626135</v>
      </c>
      <c r="AV40">
        <v>76.743063686241229</v>
      </c>
      <c r="AW40">
        <v>76.93351206523576</v>
      </c>
      <c r="AX40">
        <v>-3.6784118765158323E-2</v>
      </c>
      <c r="AY40">
        <v>-28.054709973140078</v>
      </c>
      <c r="AZ40">
        <v>1489.9662982304815</v>
      </c>
    </row>
    <row r="41" spans="1:52" x14ac:dyDescent="0.25">
      <c r="A41">
        <v>4241</v>
      </c>
      <c r="B41" t="s">
        <v>2056</v>
      </c>
      <c r="C41">
        <v>5.3555471381122342</v>
      </c>
      <c r="D41">
        <v>-0.7261476598390415</v>
      </c>
      <c r="E41">
        <v>0.8351558224868173</v>
      </c>
      <c r="F41">
        <v>0.61851538302184617</v>
      </c>
      <c r="G41">
        <v>-6.205341278984354E-2</v>
      </c>
      <c r="H41">
        <v>0</v>
      </c>
      <c r="I41">
        <v>-3.7232047673906266</v>
      </c>
      <c r="J41">
        <v>-6.205341278984354E-2</v>
      </c>
      <c r="K41">
        <v>-1.0000000000000027</v>
      </c>
      <c r="L41">
        <v>-1.0000000000000027</v>
      </c>
      <c r="M41">
        <v>-1.241068255796874</v>
      </c>
      <c r="N41">
        <v>2.3597117889731947</v>
      </c>
      <c r="O41">
        <v>-1.2474879966748251</v>
      </c>
      <c r="P41">
        <v>2.0575933373581927</v>
      </c>
      <c r="Q41">
        <v>0.5604137467243312</v>
      </c>
      <c r="R41">
        <v>0.33251411152370081</v>
      </c>
      <c r="S41">
        <v>0.25517355695368021</v>
      </c>
      <c r="T41">
        <v>-0.12990702280902316</v>
      </c>
      <c r="U41">
        <v>1.88304534487464E-3</v>
      </c>
      <c r="V41">
        <v>20.690245790103958</v>
      </c>
      <c r="W41">
        <v>7.448075472069042E-2</v>
      </c>
      <c r="X41">
        <v>-1.0000000000000027</v>
      </c>
      <c r="Y41">
        <v>-1.0000000000000027</v>
      </c>
      <c r="Z41">
        <v>25.29815598653617</v>
      </c>
      <c r="AA41">
        <v>-8.0682216013887254E-2</v>
      </c>
      <c r="AB41">
        <v>-8.9702674907713095E-2</v>
      </c>
      <c r="AC41">
        <v>0.23070710936247291</v>
      </c>
      <c r="AD41">
        <v>3.6280384394066321</v>
      </c>
      <c r="AE41">
        <v>-1.0000000000000027</v>
      </c>
      <c r="AF41">
        <v>-1.0000000000000027</v>
      </c>
      <c r="AG41">
        <v>-1.0000000000000027</v>
      </c>
      <c r="AH41">
        <v>5.7825457674332427E-2</v>
      </c>
      <c r="AI41">
        <v>1.88304534487464E-3</v>
      </c>
      <c r="AJ41">
        <v>1.6503260875818005E-3</v>
      </c>
      <c r="AK41">
        <v>-0.12940231828267354</v>
      </c>
      <c r="AL41">
        <v>3.8055362903635453E-2</v>
      </c>
      <c r="AM41">
        <v>-1.0336695255829455E-2</v>
      </c>
      <c r="AN41">
        <v>0.90243978181388707</v>
      </c>
      <c r="AO41">
        <v>-0.84823305159419093</v>
      </c>
      <c r="AP41">
        <v>17.511047668989789</v>
      </c>
      <c r="AQ41">
        <v>0.46585259315676925</v>
      </c>
      <c r="AR41">
        <v>2.0713129001205938E-2</v>
      </c>
      <c r="AS41">
        <v>-1.0000000000000027</v>
      </c>
      <c r="AT41">
        <v>-1.0000000000000027</v>
      </c>
      <c r="AU41">
        <v>1.2020105094713855</v>
      </c>
      <c r="AV41">
        <v>27.607185227998869</v>
      </c>
      <c r="AW41">
        <v>29.072636658546283</v>
      </c>
      <c r="AX41">
        <v>-0.13495002207505202</v>
      </c>
      <c r="AY41">
        <v>-45.229371901741814</v>
      </c>
      <c r="AZ41">
        <v>1432.0808577963412</v>
      </c>
    </row>
    <row r="42" spans="1:52" x14ac:dyDescent="0.25">
      <c r="A42">
        <v>4284</v>
      </c>
      <c r="B42" t="s">
        <v>2077</v>
      </c>
      <c r="C42">
        <v>4.6921658941687463</v>
      </c>
      <c r="D42">
        <v>5.5055530372521637E-2</v>
      </c>
      <c r="E42">
        <v>-0.35979091603673707</v>
      </c>
      <c r="F42">
        <v>-0.32779310318832899</v>
      </c>
      <c r="G42">
        <v>-3.4523963096885456E-2</v>
      </c>
      <c r="H42">
        <v>0</v>
      </c>
      <c r="I42">
        <v>-2.0714377858131305</v>
      </c>
      <c r="J42">
        <v>-3.4523963096885456E-2</v>
      </c>
      <c r="K42">
        <v>-1.0000000000000013</v>
      </c>
      <c r="L42">
        <v>-1.0000000000000013</v>
      </c>
      <c r="M42">
        <v>-0.69047926193771048</v>
      </c>
      <c r="N42">
        <v>2.5830149357701511</v>
      </c>
      <c r="O42">
        <v>-0.26942428469912411</v>
      </c>
      <c r="P42">
        <v>-0.85386489940167587</v>
      </c>
      <c r="Q42">
        <v>-0.2920721091644109</v>
      </c>
      <c r="R42">
        <v>0.32894304337911301</v>
      </c>
      <c r="S42">
        <v>0.23436336371145727</v>
      </c>
      <c r="T42">
        <v>0.15380819156415418</v>
      </c>
      <c r="U42">
        <v>-1.4809553364138865E-2</v>
      </c>
      <c r="V42">
        <v>28.997648448758575</v>
      </c>
      <c r="W42">
        <v>1.0548747085820951</v>
      </c>
      <c r="X42">
        <v>-1.0000000000000013</v>
      </c>
      <c r="Y42">
        <v>-1.0000000000000013</v>
      </c>
      <c r="Z42">
        <v>42.633722787920547</v>
      </c>
      <c r="AA42">
        <v>0.17988618852801902</v>
      </c>
      <c r="AB42">
        <v>-5.2886789236510579E-2</v>
      </c>
      <c r="AC42">
        <v>9.6593726918836845E-2</v>
      </c>
      <c r="AD42">
        <v>12.810352787648553</v>
      </c>
      <c r="AE42">
        <v>-1.0000000000000013</v>
      </c>
      <c r="AF42">
        <v>-1.0000000000000013</v>
      </c>
      <c r="AG42">
        <v>-1.0000000000000013</v>
      </c>
      <c r="AH42">
        <v>2.7431540226143217E-3</v>
      </c>
      <c r="AI42">
        <v>-1.4809553364138865E-2</v>
      </c>
      <c r="AJ42">
        <v>0.19777425183040565</v>
      </c>
      <c r="AK42">
        <v>-7.1607726324496954E-2</v>
      </c>
      <c r="AL42">
        <v>2.7924268445616011E-2</v>
      </c>
      <c r="AM42">
        <v>6.9745278600512606E-2</v>
      </c>
      <c r="AN42">
        <v>1.5345592857505828</v>
      </c>
      <c r="AO42">
        <v>1.538012017932177</v>
      </c>
      <c r="AP42">
        <v>28.375908047762856</v>
      </c>
      <c r="AQ42">
        <v>0.71879755565564574</v>
      </c>
      <c r="AR42">
        <v>1.0424311445561985</v>
      </c>
      <c r="AS42">
        <v>-1.0000000000000013</v>
      </c>
      <c r="AT42">
        <v>-1.0000000000000013</v>
      </c>
      <c r="AU42">
        <v>-0.55835674355985421</v>
      </c>
      <c r="AV42">
        <v>48.880476508349446</v>
      </c>
      <c r="AW42">
        <v>47.77586602309038</v>
      </c>
      <c r="AX42">
        <v>0.31788798216606251</v>
      </c>
      <c r="AY42">
        <v>19.947000145464795</v>
      </c>
      <c r="AZ42">
        <v>1412.2880798403355</v>
      </c>
    </row>
    <row r="43" spans="1:52" x14ac:dyDescent="0.25">
      <c r="A43">
        <v>4292</v>
      </c>
      <c r="B43" t="s">
        <v>2082</v>
      </c>
      <c r="C43">
        <v>1.7524973208381796</v>
      </c>
      <c r="D43">
        <v>9.7772441118681733E-2</v>
      </c>
      <c r="E43">
        <v>1.2016621216089181E-2</v>
      </c>
      <c r="F43">
        <v>5.6413793029617951E-2</v>
      </c>
      <c r="G43">
        <v>5.6371012980254868E-2</v>
      </c>
      <c r="H43">
        <v>0</v>
      </c>
      <c r="I43">
        <v>3.3822607788152959</v>
      </c>
      <c r="J43">
        <v>5.6371012980254868E-2</v>
      </c>
      <c r="K43">
        <v>-0.99999999999999889</v>
      </c>
      <c r="L43">
        <v>-0.99999999999999889</v>
      </c>
      <c r="M43">
        <v>1.1274202596050982</v>
      </c>
      <c r="N43">
        <v>5.5141057917520557</v>
      </c>
      <c r="O43">
        <v>2.742345214276818E-2</v>
      </c>
      <c r="P43">
        <v>0.22467776381548149</v>
      </c>
      <c r="Q43">
        <v>7.3099775215550347E-2</v>
      </c>
      <c r="R43">
        <v>0.32634095735716984</v>
      </c>
      <c r="S43">
        <v>0.27424280862586331</v>
      </c>
      <c r="T43">
        <v>-3.6868187060492545E-2</v>
      </c>
      <c r="U43">
        <v>3.8657648996430732E-4</v>
      </c>
      <c r="V43">
        <v>19.779878128428759</v>
      </c>
      <c r="W43">
        <v>0.36691139163162523</v>
      </c>
      <c r="X43">
        <v>-0.99999999999999889</v>
      </c>
      <c r="Y43">
        <v>-0.99999999999999889</v>
      </c>
      <c r="Z43">
        <v>27.880980451134118</v>
      </c>
      <c r="AA43">
        <v>2.8918846839002695E-2</v>
      </c>
      <c r="AB43">
        <v>0.10081898760740411</v>
      </c>
      <c r="AC43">
        <v>-3.0373374305713043E-2</v>
      </c>
      <c r="AD43">
        <v>6.7836094436750827</v>
      </c>
      <c r="AE43">
        <v>-0.99999999999999889</v>
      </c>
      <c r="AF43">
        <v>-0.99999999999999889</v>
      </c>
      <c r="AG43">
        <v>-0.99999999999999889</v>
      </c>
      <c r="AH43">
        <v>-2.8420713786199174E-3</v>
      </c>
      <c r="AI43">
        <v>3.8657648996430732E-4</v>
      </c>
      <c r="AJ43">
        <v>0.10170210721060685</v>
      </c>
      <c r="AK43">
        <v>-2.0564196965055254E-2</v>
      </c>
      <c r="AL43">
        <v>1.252198282243306</v>
      </c>
      <c r="AM43">
        <v>5.2393413730619669E-2</v>
      </c>
      <c r="AN43">
        <v>31.643786221943088</v>
      </c>
      <c r="AO43">
        <v>1.3766957286327863</v>
      </c>
      <c r="AP43">
        <v>24.776026596668871</v>
      </c>
      <c r="AQ43">
        <v>0.58246257995671713</v>
      </c>
      <c r="AR43">
        <v>0.44786359280429971</v>
      </c>
      <c r="AS43">
        <v>-0.99999999999999889</v>
      </c>
      <c r="AT43">
        <v>-0.99999999999999889</v>
      </c>
      <c r="AU43">
        <v>0.19798838348580194</v>
      </c>
      <c r="AV43">
        <v>37.137711777275193</v>
      </c>
      <c r="AW43">
        <v>37.477420257832094</v>
      </c>
      <c r="AX43">
        <v>5.1712134560361847E-2</v>
      </c>
      <c r="AY43">
        <v>-58.766491444057856</v>
      </c>
      <c r="AZ43">
        <v>1317.5542384214998</v>
      </c>
    </row>
    <row r="44" spans="1:52" x14ac:dyDescent="0.25">
      <c r="A44">
        <v>4524</v>
      </c>
      <c r="B44" t="s">
        <v>2191</v>
      </c>
      <c r="C44">
        <v>5.1984497036538873</v>
      </c>
      <c r="D44">
        <v>0.30183926484794271</v>
      </c>
      <c r="E44">
        <v>0.39047027943496287</v>
      </c>
      <c r="F44">
        <v>0.48170273153374543</v>
      </c>
      <c r="G44">
        <v>-0.10300766793638738</v>
      </c>
      <c r="H44">
        <v>0</v>
      </c>
      <c r="I44">
        <v>-6.1804600761832251</v>
      </c>
      <c r="J44">
        <v>-0.10300766793638738</v>
      </c>
      <c r="K44">
        <v>-1.000000000000004</v>
      </c>
      <c r="L44">
        <v>-1.000000000000004</v>
      </c>
      <c r="M44">
        <v>-2.0601533587277441</v>
      </c>
      <c r="N44">
        <v>-0.594247457206448</v>
      </c>
      <c r="O44">
        <v>0.57878455113752547</v>
      </c>
      <c r="P44">
        <v>-3.0538665598625538</v>
      </c>
      <c r="Q44">
        <v>-1.0318071416791013</v>
      </c>
      <c r="R44">
        <v>0.35955410922423775</v>
      </c>
      <c r="S44">
        <v>0.16001168026578844</v>
      </c>
      <c r="T44">
        <v>0.13406080113708796</v>
      </c>
      <c r="U44">
        <v>8.2832057219647762E-3</v>
      </c>
      <c r="V44">
        <v>30.750688884204529</v>
      </c>
      <c r="W44">
        <v>1.0895123548936776</v>
      </c>
      <c r="X44">
        <v>-1.000000000000004</v>
      </c>
      <c r="Y44">
        <v>-1.000000000000004</v>
      </c>
      <c r="Z44">
        <v>47.266199002385122</v>
      </c>
      <c r="AA44">
        <v>1.6269250128356241E-2</v>
      </c>
      <c r="AB44">
        <v>0.21601234667678354</v>
      </c>
      <c r="AC44">
        <v>0.13646623213251804</v>
      </c>
      <c r="AD44">
        <v>17.90930483627519</v>
      </c>
      <c r="AE44">
        <v>-1.000000000000004</v>
      </c>
      <c r="AF44">
        <v>-1.000000000000004</v>
      </c>
      <c r="AG44">
        <v>-1.000000000000004</v>
      </c>
      <c r="AH44">
        <v>2.9776292298482206E-4</v>
      </c>
      <c r="AI44">
        <v>8.2832057219647762E-3</v>
      </c>
      <c r="AJ44">
        <v>8.8900489209852593E-2</v>
      </c>
      <c r="AK44">
        <v>-9.3218590357532966E-2</v>
      </c>
      <c r="AL44">
        <v>0.38637036116821211</v>
      </c>
      <c r="AM44">
        <v>1.1792709993926636</v>
      </c>
      <c r="AN44">
        <v>10.153120916230723</v>
      </c>
      <c r="AO44">
        <v>28.966322592052833</v>
      </c>
      <c r="AP44">
        <v>24.100757150302499</v>
      </c>
      <c r="AQ44">
        <v>0.65656884294589313</v>
      </c>
      <c r="AR44">
        <v>0.97935414529010267</v>
      </c>
      <c r="AS44">
        <v>-1.000000000000004</v>
      </c>
      <c r="AT44">
        <v>-1.000000000000004</v>
      </c>
      <c r="AU44">
        <v>-0.5700233829671072</v>
      </c>
      <c r="AV44">
        <v>74.949969983382559</v>
      </c>
      <c r="AW44">
        <v>75.680136790046006</v>
      </c>
      <c r="AX44">
        <v>0.12454005348129378</v>
      </c>
      <c r="AY44">
        <v>20.291248536030835</v>
      </c>
      <c r="AZ44">
        <v>1388.5425816967495</v>
      </c>
    </row>
    <row r="45" spans="1:52" x14ac:dyDescent="0.25">
      <c r="A45">
        <v>4645</v>
      </c>
      <c r="B45" t="s">
        <v>2263</v>
      </c>
      <c r="C45">
        <v>4.3028358401561571</v>
      </c>
      <c r="D45">
        <v>0.54339148366364709</v>
      </c>
      <c r="E45">
        <v>-0.16218691671417856</v>
      </c>
      <c r="F45">
        <v>-7.1776426224359037E-3</v>
      </c>
      <c r="G45">
        <v>-5.8245612797932826E-2</v>
      </c>
      <c r="H45">
        <v>0</v>
      </c>
      <c r="I45">
        <v>-3.4947367678759695</v>
      </c>
      <c r="J45">
        <v>-5.8245612797932826E-2</v>
      </c>
      <c r="K45">
        <v>-1.0000000000000007</v>
      </c>
      <c r="L45">
        <v>-1.0000000000000007</v>
      </c>
      <c r="M45">
        <v>-1.164912255958658</v>
      </c>
      <c r="N45">
        <v>0.81062149579954834</v>
      </c>
      <c r="O45">
        <v>-0.35011748243201812</v>
      </c>
      <c r="P45">
        <v>-0.16984092103547771</v>
      </c>
      <c r="Q45">
        <v>-0.16483954331756717</v>
      </c>
      <c r="R45">
        <v>0.33302394181238126</v>
      </c>
      <c r="S45">
        <v>0.29817122966162468</v>
      </c>
      <c r="T45">
        <v>-9.0440988726139426E-2</v>
      </c>
      <c r="U45">
        <v>1.0280494435056728E-2</v>
      </c>
      <c r="V45">
        <v>24.355310820635026</v>
      </c>
      <c r="W45">
        <v>0.35431047518093028</v>
      </c>
      <c r="X45">
        <v>-1.0000000000000007</v>
      </c>
      <c r="Y45">
        <v>-1.0000000000000007</v>
      </c>
      <c r="Z45">
        <v>49.291545974820451</v>
      </c>
      <c r="AA45">
        <v>8.3783435160186853E-2</v>
      </c>
      <c r="AB45">
        <v>-2.7489978292082095E-4</v>
      </c>
      <c r="AC45">
        <v>0.41667480754514796</v>
      </c>
      <c r="AD45">
        <v>25.063696474132122</v>
      </c>
      <c r="AE45">
        <v>-1.0000000000000007</v>
      </c>
      <c r="AF45">
        <v>-1.0000000000000007</v>
      </c>
      <c r="AG45">
        <v>-1.0000000000000007</v>
      </c>
      <c r="AH45">
        <v>9.7043098687439149E-3</v>
      </c>
      <c r="AI45">
        <v>1.0280494435056728E-2</v>
      </c>
      <c r="AJ45">
        <v>0.22985570757581542</v>
      </c>
      <c r="AK45">
        <v>-5.2064570886374379E-3</v>
      </c>
      <c r="AL45">
        <v>-0.23160493522647643</v>
      </c>
      <c r="AM45">
        <v>3.5450340151899809E-2</v>
      </c>
      <c r="AN45">
        <v>-4.6459416149663779</v>
      </c>
      <c r="AO45">
        <v>0.86532299053785566</v>
      </c>
      <c r="AP45">
        <v>20.909050900120107</v>
      </c>
      <c r="AQ45">
        <v>0.55158617497545692</v>
      </c>
      <c r="AR45">
        <v>0.29680321519141428</v>
      </c>
      <c r="AS45">
        <v>-1.0000000000000007</v>
      </c>
      <c r="AT45">
        <v>-1.0000000000000007</v>
      </c>
      <c r="AU45">
        <v>-0.16996038658014365</v>
      </c>
      <c r="AV45">
        <v>51.038547592880875</v>
      </c>
      <c r="AW45">
        <v>52.27143335505631</v>
      </c>
      <c r="AX45">
        <v>0.23071862452893868</v>
      </c>
      <c r="AY45">
        <v>-14.38230408358203</v>
      </c>
      <c r="AZ45">
        <v>1416.305943061984</v>
      </c>
    </row>
    <row r="46" spans="1:52" x14ac:dyDescent="0.25">
      <c r="A46">
        <v>4655</v>
      </c>
      <c r="B46" t="s">
        <v>2268</v>
      </c>
      <c r="C46">
        <v>5.9943074546493946</v>
      </c>
      <c r="D46">
        <v>9.3934925938471511E-2</v>
      </c>
      <c r="E46">
        <v>-0.75616371564592955</v>
      </c>
      <c r="F46">
        <v>-0.74995333524175711</v>
      </c>
      <c r="G46">
        <v>0.17329555007589437</v>
      </c>
      <c r="H46">
        <v>0</v>
      </c>
      <c r="I46">
        <v>10.397733004553663</v>
      </c>
      <c r="J46">
        <v>0.17329555007589437</v>
      </c>
      <c r="K46">
        <v>-1</v>
      </c>
      <c r="L46">
        <v>-1</v>
      </c>
      <c r="M46">
        <v>3.4659110015178909</v>
      </c>
      <c r="N46">
        <v>15.236584783549624</v>
      </c>
      <c r="O46">
        <v>7.4243426314962111</v>
      </c>
      <c r="P46">
        <v>-1.2094705021476173</v>
      </c>
      <c r="Q46">
        <v>0.32711282072930886</v>
      </c>
      <c r="R46">
        <v>0.34099167763366706</v>
      </c>
      <c r="S46">
        <v>0.30425778894316319</v>
      </c>
      <c r="T46">
        <v>0.47108726357380032</v>
      </c>
      <c r="U46">
        <v>1.0483533577364209E-3</v>
      </c>
      <c r="V46">
        <v>38.428298756963308</v>
      </c>
      <c r="W46">
        <v>2.3073028910782347</v>
      </c>
      <c r="X46">
        <v>-1</v>
      </c>
      <c r="Y46">
        <v>-1</v>
      </c>
      <c r="Z46">
        <v>82.347457218940022</v>
      </c>
      <c r="AA46">
        <v>0.45671609302879512</v>
      </c>
      <c r="AB46">
        <v>0.34569330474733956</v>
      </c>
      <c r="AC46">
        <v>0.14627372754960385</v>
      </c>
      <c r="AD46">
        <v>45.154607879042267</v>
      </c>
      <c r="AE46">
        <v>-1</v>
      </c>
      <c r="AF46">
        <v>-1</v>
      </c>
      <c r="AG46">
        <v>-1</v>
      </c>
      <c r="AH46">
        <v>-6.3738891936265973E-2</v>
      </c>
      <c r="AI46">
        <v>1.0483533577364209E-3</v>
      </c>
      <c r="AJ46">
        <v>0.13513923100376155</v>
      </c>
      <c r="AK46">
        <v>0.49402382161223984</v>
      </c>
      <c r="AL46">
        <v>-5.9393303611235966E-2</v>
      </c>
      <c r="AM46">
        <v>-0.30817264469637495</v>
      </c>
      <c r="AN46">
        <v>-0.59607056346690435</v>
      </c>
      <c r="AO46">
        <v>-5.4472628811433585</v>
      </c>
      <c r="AP46">
        <v>46.799501759215723</v>
      </c>
      <c r="AQ46">
        <v>1.0943302257028076</v>
      </c>
      <c r="AR46">
        <v>2.4497322813274192</v>
      </c>
      <c r="AS46">
        <v>-1</v>
      </c>
      <c r="AT46">
        <v>-1</v>
      </c>
      <c r="AU46">
        <v>-0.5088231193717927</v>
      </c>
      <c r="AV46">
        <v>89.165402123804128</v>
      </c>
      <c r="AW46">
        <v>87.546060690879514</v>
      </c>
      <c r="AX46">
        <v>0.15430043646313624</v>
      </c>
      <c r="AY46">
        <v>-9.3362879583277686E-2</v>
      </c>
      <c r="AZ46">
        <v>1506.0693044984803</v>
      </c>
    </row>
    <row r="47" spans="1:52" x14ac:dyDescent="0.25">
      <c r="A47">
        <v>4787</v>
      </c>
      <c r="B47" t="s">
        <v>2335</v>
      </c>
      <c r="C47">
        <v>4.9670629896126766</v>
      </c>
      <c r="D47">
        <v>-0.137103386065691</v>
      </c>
      <c r="E47">
        <v>-0.22066817361456434</v>
      </c>
      <c r="F47">
        <v>-0.25289470316701046</v>
      </c>
      <c r="G47">
        <v>4.4616670301199386E-3</v>
      </c>
      <c r="H47">
        <v>0</v>
      </c>
      <c r="I47">
        <v>0.26770002180719366</v>
      </c>
      <c r="J47">
        <v>4.4616670301199386E-3</v>
      </c>
      <c r="K47">
        <v>-0.99999999999999867</v>
      </c>
      <c r="L47">
        <v>-0.99999999999999867</v>
      </c>
      <c r="M47">
        <v>8.9233340602396738E-2</v>
      </c>
      <c r="N47">
        <v>5.073701210569098</v>
      </c>
      <c r="O47">
        <v>-1.1153456637822252</v>
      </c>
      <c r="P47">
        <v>2.1959600348897612</v>
      </c>
      <c r="Q47">
        <v>0.55605415901085109</v>
      </c>
      <c r="R47">
        <v>0.33069340080214177</v>
      </c>
      <c r="S47">
        <v>0.35243513962842488</v>
      </c>
      <c r="T47">
        <v>-9.7513831486134725E-2</v>
      </c>
      <c r="U47">
        <v>1.1536692664624328E-3</v>
      </c>
      <c r="V47">
        <v>23.14173188113876</v>
      </c>
      <c r="W47">
        <v>0.31932167008964674</v>
      </c>
      <c r="X47">
        <v>-0.99999999999999867</v>
      </c>
      <c r="Y47">
        <v>-0.99999999999999867</v>
      </c>
      <c r="Z47">
        <v>18.243974050472701</v>
      </c>
      <c r="AA47">
        <v>9.4531463546676922E-2</v>
      </c>
      <c r="AB47">
        <v>-0.15282746236998418</v>
      </c>
      <c r="AC47">
        <v>-6.8182467026888544E-2</v>
      </c>
      <c r="AD47">
        <v>-5.807680786588783</v>
      </c>
      <c r="AE47">
        <v>-0.99999999999999867</v>
      </c>
      <c r="AF47">
        <v>-0.99999999999999867</v>
      </c>
      <c r="AG47">
        <v>-0.99999999999999867</v>
      </c>
      <c r="AH47">
        <v>-7.3502903496254776E-3</v>
      </c>
      <c r="AI47">
        <v>1.1536692664624328E-3</v>
      </c>
      <c r="AJ47">
        <v>-0.12003714912324771</v>
      </c>
      <c r="AK47">
        <v>-0.21383944969831831</v>
      </c>
      <c r="AL47">
        <v>0.25380113415169125</v>
      </c>
      <c r="AM47">
        <v>0.86097627802395749</v>
      </c>
      <c r="AN47">
        <v>5.696590217396686</v>
      </c>
      <c r="AO47">
        <v>20.503462092886718</v>
      </c>
      <c r="AP47">
        <v>23.868374091918994</v>
      </c>
      <c r="AQ47">
        <v>0.59198954290903816</v>
      </c>
      <c r="AR47">
        <v>0.3307735040257484</v>
      </c>
      <c r="AS47">
        <v>-0.99999999999999867</v>
      </c>
      <c r="AT47">
        <v>-0.99999999999999867</v>
      </c>
      <c r="AU47">
        <v>0.32263167922219854</v>
      </c>
      <c r="AV47">
        <v>44.494050978348071</v>
      </c>
      <c r="AW47">
        <v>44.564186129676514</v>
      </c>
      <c r="AX47">
        <v>0.12718641026672475</v>
      </c>
      <c r="AY47">
        <v>1.7960178416995249</v>
      </c>
      <c r="AZ47">
        <v>1416.3803012855296</v>
      </c>
    </row>
    <row r="48" spans="1:52" x14ac:dyDescent="0.25">
      <c r="A48">
        <v>4979</v>
      </c>
      <c r="B48" t="s">
        <v>2409</v>
      </c>
      <c r="C48">
        <v>2.4173021143138236</v>
      </c>
      <c r="D48">
        <v>-0.11672244127407896</v>
      </c>
      <c r="E48">
        <v>7.3484302563163184E-2</v>
      </c>
      <c r="F48">
        <v>8.3716886268081409E-2</v>
      </c>
      <c r="G48">
        <v>0.12036059041759593</v>
      </c>
      <c r="H48">
        <v>0</v>
      </c>
      <c r="I48">
        <v>7.221635425055756</v>
      </c>
      <c r="J48">
        <v>0.12036059041759593</v>
      </c>
      <c r="K48">
        <v>-0.999999999999998</v>
      </c>
      <c r="L48">
        <v>-0.999999999999998</v>
      </c>
      <c r="M48">
        <v>2.4072118083519203</v>
      </c>
      <c r="N48">
        <v>10.67867994578438</v>
      </c>
      <c r="O48">
        <v>-0.5376879471323297</v>
      </c>
      <c r="P48">
        <v>-0.62160475719396313</v>
      </c>
      <c r="Q48">
        <v>-0.15769892972414568</v>
      </c>
      <c r="R48">
        <v>0.30988999620293395</v>
      </c>
      <c r="S48">
        <v>0.25073812021895575</v>
      </c>
      <c r="T48">
        <v>-2.5159732442883208E-3</v>
      </c>
      <c r="U48">
        <v>-4.0565078992322919E-3</v>
      </c>
      <c r="V48">
        <v>15.780642363883516</v>
      </c>
      <c r="W48">
        <v>0.39206713428033252</v>
      </c>
      <c r="X48">
        <v>-0.999999999999998</v>
      </c>
      <c r="Y48">
        <v>-0.999999999999998</v>
      </c>
      <c r="Z48">
        <v>38.905961676953027</v>
      </c>
      <c r="AA48">
        <v>0.22701923209326788</v>
      </c>
      <c r="AB48">
        <v>0.16925883772502623</v>
      </c>
      <c r="AC48">
        <v>-0.11178340699193517</v>
      </c>
      <c r="AD48">
        <v>19.599070636886292</v>
      </c>
      <c r="AE48">
        <v>-0.999999999999998</v>
      </c>
      <c r="AF48">
        <v>-0.999999999999998</v>
      </c>
      <c r="AG48">
        <v>-0.999999999999998</v>
      </c>
      <c r="AH48">
        <v>-6.5168021191160099E-3</v>
      </c>
      <c r="AI48">
        <v>-4.0565078992322919E-3</v>
      </c>
      <c r="AJ48">
        <v>0.22299338742804203</v>
      </c>
      <c r="AK48">
        <v>-6.5649855273923835E-2</v>
      </c>
      <c r="AL48">
        <v>-3.4293094940920692E-2</v>
      </c>
      <c r="AM48">
        <v>1.203184495137041</v>
      </c>
      <c r="AN48">
        <v>-0.24469147275045816</v>
      </c>
      <c r="AO48">
        <v>30.253694138424063</v>
      </c>
      <c r="AP48">
        <v>27.780090902362957</v>
      </c>
      <c r="AQ48">
        <v>0.60841051866348617</v>
      </c>
      <c r="AR48">
        <v>0.58519878804939074</v>
      </c>
      <c r="AS48">
        <v>-0.999999999999998</v>
      </c>
      <c r="AT48">
        <v>-0.999999999999998</v>
      </c>
      <c r="AU48">
        <v>0.12873334519192686</v>
      </c>
      <c r="AV48">
        <v>86.843402922607581</v>
      </c>
      <c r="AW48">
        <v>87.366933639188687</v>
      </c>
      <c r="AX48">
        <v>0.19095974247682942</v>
      </c>
      <c r="AY48">
        <v>50.960765946501667</v>
      </c>
      <c r="AZ48">
        <v>1451.0209848210689</v>
      </c>
    </row>
    <row r="49" spans="1:52" x14ac:dyDescent="0.25">
      <c r="A49">
        <v>5125</v>
      </c>
      <c r="B49" t="s">
        <v>2488</v>
      </c>
      <c r="C49">
        <v>2.0908358136969953</v>
      </c>
      <c r="D49">
        <v>-0.38716750183623783</v>
      </c>
      <c r="E49">
        <v>1.4777411917684773</v>
      </c>
      <c r="F49">
        <v>1.4396221602706138</v>
      </c>
      <c r="G49">
        <v>-0.12987925475801243</v>
      </c>
      <c r="H49">
        <v>0</v>
      </c>
      <c r="I49">
        <v>-7.792755285480748</v>
      </c>
      <c r="J49">
        <v>-0.12987925475801243</v>
      </c>
      <c r="K49">
        <v>-1.0000000000000027</v>
      </c>
      <c r="L49">
        <v>-1.0000000000000027</v>
      </c>
      <c r="M49">
        <v>-2.5975850951602486</v>
      </c>
      <c r="N49">
        <v>-2.67364660538238</v>
      </c>
      <c r="O49">
        <v>-0.99436253049604539</v>
      </c>
      <c r="P49">
        <v>-1.3560603158738151</v>
      </c>
      <c r="Q49">
        <v>-0.40423040247116981</v>
      </c>
      <c r="R49">
        <v>0.30263338314727828</v>
      </c>
      <c r="S49">
        <v>0.21058925482557647</v>
      </c>
      <c r="T49">
        <v>-0.15354288036358646</v>
      </c>
      <c r="U49">
        <v>-1.8642251414709508E-2</v>
      </c>
      <c r="V49">
        <v>16.232483746960359</v>
      </c>
      <c r="W49">
        <v>-7.3926827939924916E-2</v>
      </c>
      <c r="X49">
        <v>-1.0000000000000027</v>
      </c>
      <c r="Y49">
        <v>-1.0000000000000027</v>
      </c>
      <c r="Z49">
        <v>17.278145204835443</v>
      </c>
      <c r="AA49">
        <v>9.0392111435769862E-2</v>
      </c>
      <c r="AB49">
        <v>-0.15796386279694932</v>
      </c>
      <c r="AC49">
        <v>-0.20447783578485534</v>
      </c>
      <c r="AD49">
        <v>-4.6718128872168281</v>
      </c>
      <c r="AE49">
        <v>-1.0000000000000027</v>
      </c>
      <c r="AF49">
        <v>-1.0000000000000027</v>
      </c>
      <c r="AG49">
        <v>-1.0000000000000027</v>
      </c>
      <c r="AH49">
        <v>-1.6283832155523908E-2</v>
      </c>
      <c r="AI49">
        <v>-1.8642251414709508E-2</v>
      </c>
      <c r="AJ49">
        <v>0.24186789614089116</v>
      </c>
      <c r="AK49">
        <v>-7.7138851437450445E-2</v>
      </c>
      <c r="AL49">
        <v>3.622782880619916E-2</v>
      </c>
      <c r="AM49">
        <v>-5.2086103723257553E-2</v>
      </c>
      <c r="AN49">
        <v>1.2802995805023412</v>
      </c>
      <c r="AO49">
        <v>-0.85311122991159771</v>
      </c>
      <c r="AP49">
        <v>16.379135952648454</v>
      </c>
      <c r="AQ49">
        <v>0.43136032922774586</v>
      </c>
      <c r="AR49">
        <v>-8.288064844650804E-2</v>
      </c>
      <c r="AS49">
        <v>-1.0000000000000027</v>
      </c>
      <c r="AT49">
        <v>-1.0000000000000027</v>
      </c>
      <c r="AU49">
        <v>1.3722488170856713</v>
      </c>
      <c r="AV49">
        <v>25.392230705058665</v>
      </c>
      <c r="AW49">
        <v>24.962954831319529</v>
      </c>
      <c r="AX49">
        <v>-0.1075438341499252</v>
      </c>
      <c r="AY49">
        <v>-38.100296408708786</v>
      </c>
      <c r="AZ49">
        <v>1356.7830643193263</v>
      </c>
    </row>
    <row r="50" spans="1:52" x14ac:dyDescent="0.25">
      <c r="A50">
        <v>5350</v>
      </c>
      <c r="B50" t="s">
        <v>2610</v>
      </c>
      <c r="C50">
        <v>1.9796701153608545</v>
      </c>
      <c r="D50">
        <v>-0.32680769672496013</v>
      </c>
      <c r="E50">
        <v>-0.68874799777769069</v>
      </c>
      <c r="F50">
        <v>-0.69337652079002621</v>
      </c>
      <c r="G50">
        <v>-9.28699539016348E-2</v>
      </c>
      <c r="H50">
        <v>0</v>
      </c>
      <c r="I50">
        <v>-5.5721972340980832</v>
      </c>
      <c r="J50">
        <v>-9.28699539016348E-2</v>
      </c>
      <c r="K50">
        <v>-0.99999999999999978</v>
      </c>
      <c r="L50">
        <v>-0.99999999999999978</v>
      </c>
      <c r="M50">
        <v>-1.8573990780326959</v>
      </c>
      <c r="N50">
        <v>-2.3774676669135886</v>
      </c>
      <c r="O50">
        <v>-1.1664825027945591</v>
      </c>
      <c r="P50">
        <v>-3.2582117938814412</v>
      </c>
      <c r="Q50">
        <v>-1.0558770308002314</v>
      </c>
      <c r="R50">
        <v>0.29941059785885493</v>
      </c>
      <c r="S50">
        <v>0.16096139097246281</v>
      </c>
      <c r="T50">
        <v>-9.5509682430266252E-2</v>
      </c>
      <c r="U50">
        <v>-2.2253850977567276E-2</v>
      </c>
      <c r="V50">
        <v>14.290743491172005</v>
      </c>
      <c r="W50">
        <v>2.4959773417149618E-2</v>
      </c>
      <c r="X50">
        <v>-0.99999999999999978</v>
      </c>
      <c r="Y50">
        <v>-0.99999999999999978</v>
      </c>
      <c r="Z50">
        <v>21.049023499833815</v>
      </c>
      <c r="AA50">
        <v>-4.8791106260093947E-2</v>
      </c>
      <c r="AB50">
        <v>-7.1606852804552409E-2</v>
      </c>
      <c r="AC50">
        <v>-8.4965253168026764E-2</v>
      </c>
      <c r="AD50">
        <v>0.46019212515847707</v>
      </c>
      <c r="AE50">
        <v>-0.99999999999999978</v>
      </c>
      <c r="AF50">
        <v>-0.99999999999999978</v>
      </c>
      <c r="AG50">
        <v>-0.99999999999999978</v>
      </c>
      <c r="AH50">
        <v>-1.6844059165612078E-2</v>
      </c>
      <c r="AI50">
        <v>-2.2253850977567276E-2</v>
      </c>
      <c r="AJ50">
        <v>0.31924321450996573</v>
      </c>
      <c r="AK50">
        <v>-0.11636718695314945</v>
      </c>
      <c r="AL50">
        <v>0.37304223865613312</v>
      </c>
      <c r="AM50">
        <v>-0.21512226415411978</v>
      </c>
      <c r="AN50">
        <v>9.9195094559865158</v>
      </c>
      <c r="AO50">
        <v>-4.957129955652106</v>
      </c>
      <c r="AP50">
        <v>18.256105897410514</v>
      </c>
      <c r="AQ50">
        <v>0.45111268732250354</v>
      </c>
      <c r="AR50">
        <v>7.7356773313952923E-2</v>
      </c>
      <c r="AS50">
        <v>-0.99999999999999978</v>
      </c>
      <c r="AT50">
        <v>-0.99999999999999978</v>
      </c>
      <c r="AU50">
        <v>-1.344589312251937</v>
      </c>
      <c r="AV50">
        <v>27.698380983995467</v>
      </c>
      <c r="AW50">
        <v>27.251143393374544</v>
      </c>
      <c r="AX50">
        <v>-2.4619441848687033E-2</v>
      </c>
      <c r="AY50">
        <v>-31.349549731717595</v>
      </c>
      <c r="AZ50">
        <v>1373.8949191661234</v>
      </c>
    </row>
    <row r="51" spans="1:52" x14ac:dyDescent="0.25">
      <c r="A51">
        <v>5811</v>
      </c>
      <c r="B51" t="s">
        <v>2871</v>
      </c>
      <c r="C51">
        <v>4.1800517134606734</v>
      </c>
      <c r="D51">
        <v>1.7526262262964672E-2</v>
      </c>
      <c r="E51">
        <v>-0.18577524958005376</v>
      </c>
      <c r="F51">
        <v>-0.17150828808797938</v>
      </c>
      <c r="G51">
        <v>1.6813762587801488E-3</v>
      </c>
      <c r="H51">
        <v>0</v>
      </c>
      <c r="I51">
        <v>0.10088257552680563</v>
      </c>
      <c r="J51">
        <v>1.6813762587801488E-3</v>
      </c>
      <c r="K51">
        <v>-0.99999999999999878</v>
      </c>
      <c r="L51">
        <v>-0.99999999999999878</v>
      </c>
      <c r="M51">
        <v>3.3627525175599499E-2</v>
      </c>
      <c r="N51">
        <v>4.2886335154222177</v>
      </c>
      <c r="O51">
        <v>-0.1780254341808403</v>
      </c>
      <c r="P51">
        <v>-0.57409630590351646</v>
      </c>
      <c r="Q51">
        <v>-0.22392395500365539</v>
      </c>
      <c r="R51">
        <v>0.33074639459611893</v>
      </c>
      <c r="S51">
        <v>0.34118808739884326</v>
      </c>
      <c r="T51">
        <v>0.10628162353346512</v>
      </c>
      <c r="U51">
        <v>-2.2858708073781958E-2</v>
      </c>
      <c r="V51">
        <v>29.853275942514777</v>
      </c>
      <c r="W51">
        <v>0.97882230721480901</v>
      </c>
      <c r="X51">
        <v>-0.99999999999999878</v>
      </c>
      <c r="Y51">
        <v>-0.99999999999999878</v>
      </c>
      <c r="Z51">
        <v>45.807654361224493</v>
      </c>
      <c r="AA51">
        <v>7.1961012484540732E-2</v>
      </c>
      <c r="AB51">
        <v>0.279025461698375</v>
      </c>
      <c r="AC51">
        <v>-6.1380038134596096E-2</v>
      </c>
      <c r="AD51">
        <v>15.487744349712887</v>
      </c>
      <c r="AE51">
        <v>-0.99999999999999878</v>
      </c>
      <c r="AF51">
        <v>-0.99999999999999878</v>
      </c>
      <c r="AG51">
        <v>-0.99999999999999878</v>
      </c>
      <c r="AH51">
        <v>-3.9532082455465833E-4</v>
      </c>
      <c r="AI51">
        <v>-2.2858708073781958E-2</v>
      </c>
      <c r="AJ51">
        <v>0.29087692656259828</v>
      </c>
      <c r="AK51">
        <v>0.24540673194949844</v>
      </c>
      <c r="AL51">
        <v>1.6619958753930852E-2</v>
      </c>
      <c r="AM51">
        <v>0.21802958495717412</v>
      </c>
      <c r="AN51">
        <v>1.7757213700073915</v>
      </c>
      <c r="AO51">
        <v>6.7719355153307079</v>
      </c>
      <c r="AP51">
        <v>30.849762238723947</v>
      </c>
      <c r="AQ51">
        <v>0.7655462505222117</v>
      </c>
      <c r="AR51">
        <v>0.99414465970023702</v>
      </c>
      <c r="AS51">
        <v>-0.99999999999999878</v>
      </c>
      <c r="AT51">
        <v>-0.99999999999999878</v>
      </c>
      <c r="AU51">
        <v>-0.35743313094498541</v>
      </c>
      <c r="AV51">
        <v>58.181329359033263</v>
      </c>
      <c r="AW51">
        <v>56.08615928793121</v>
      </c>
      <c r="AX51">
        <v>-1.0376267424992229E-2</v>
      </c>
      <c r="AY51">
        <v>-36.001429382776593</v>
      </c>
      <c r="AZ51">
        <v>1413.9200662788865</v>
      </c>
    </row>
    <row r="52" spans="1:52" x14ac:dyDescent="0.25">
      <c r="A52">
        <v>5822</v>
      </c>
      <c r="B52" t="s">
        <v>2880</v>
      </c>
      <c r="C52">
        <v>3.8906125751258611</v>
      </c>
      <c r="D52">
        <v>5.3767188730949919E-2</v>
      </c>
      <c r="E52">
        <v>0.96593147361148013</v>
      </c>
      <c r="F52">
        <v>0.99655040615926538</v>
      </c>
      <c r="G52">
        <v>6.0751927571938223E-2</v>
      </c>
      <c r="H52">
        <v>0</v>
      </c>
      <c r="I52">
        <v>3.6451156543162933</v>
      </c>
      <c r="J52">
        <v>6.0751927571938223E-2</v>
      </c>
      <c r="K52">
        <v>-0.99999999999999722</v>
      </c>
      <c r="L52">
        <v>-0.99999999999999722</v>
      </c>
      <c r="M52">
        <v>1.2150385514387654</v>
      </c>
      <c r="N52">
        <v>8.8810394155657306</v>
      </c>
      <c r="O52">
        <v>-0.15384887569928968</v>
      </c>
      <c r="P52">
        <v>-2.1210225826279792</v>
      </c>
      <c r="Q52">
        <v>-0.70917453960587962</v>
      </c>
      <c r="R52">
        <v>0.32789627750196887</v>
      </c>
      <c r="S52">
        <v>0.34614023207748501</v>
      </c>
      <c r="T52">
        <v>0.2960760301606849</v>
      </c>
      <c r="U52">
        <v>-1.1075279339227066E-3</v>
      </c>
      <c r="V52">
        <v>35.758419231972908</v>
      </c>
      <c r="W52">
        <v>1.8329227963673511</v>
      </c>
      <c r="X52">
        <v>-0.99999999999999722</v>
      </c>
      <c r="Y52">
        <v>-0.99999999999999722</v>
      </c>
      <c r="Z52">
        <v>63.91712895097379</v>
      </c>
      <c r="AA52">
        <v>0.31044745599751639</v>
      </c>
      <c r="AB52">
        <v>7.1797188406065401E-2</v>
      </c>
      <c r="AC52">
        <v>0.12902328666565085</v>
      </c>
      <c r="AD52">
        <v>27.523969882569236</v>
      </c>
      <c r="AE52">
        <v>-0.99999999999999722</v>
      </c>
      <c r="AF52">
        <v>-0.99999999999999722</v>
      </c>
      <c r="AG52">
        <v>-0.99999999999999722</v>
      </c>
      <c r="AH52">
        <v>-1.8417880073626734E-2</v>
      </c>
      <c r="AI52">
        <v>-1.1075279339227066E-3</v>
      </c>
      <c r="AJ52">
        <v>-0.1490325159204833</v>
      </c>
      <c r="AK52">
        <v>0.16122060808298838</v>
      </c>
      <c r="AL52">
        <v>-0.13993135314272492</v>
      </c>
      <c r="AM52">
        <v>-4.5557767038724238E-2</v>
      </c>
      <c r="AN52">
        <v>-4.4266981732667059</v>
      </c>
      <c r="AO52">
        <v>-0.14958937045699672</v>
      </c>
      <c r="AP52">
        <v>41.146494454675661</v>
      </c>
      <c r="AQ52">
        <v>0.9888338250803147</v>
      </c>
      <c r="AR52">
        <v>1.9202218111021883</v>
      </c>
      <c r="AS52">
        <v>-0.99999999999999722</v>
      </c>
      <c r="AT52">
        <v>-0.99999999999999722</v>
      </c>
      <c r="AU52">
        <v>0.36132700652378219</v>
      </c>
      <c r="AV52">
        <v>75.204201171296376</v>
      </c>
      <c r="AW52">
        <v>75.111605737537175</v>
      </c>
      <c r="AX52">
        <v>0.14605663907862262</v>
      </c>
      <c r="AY52">
        <v>-10.133846018123975</v>
      </c>
      <c r="AZ52">
        <v>1499.4237894128794</v>
      </c>
    </row>
    <row r="53" spans="1:52" x14ac:dyDescent="0.25">
      <c r="A53">
        <v>5847</v>
      </c>
      <c r="B53" t="s">
        <v>2899</v>
      </c>
      <c r="C53">
        <v>3.7557049878588469</v>
      </c>
      <c r="D53">
        <v>-0.35868750123875259</v>
      </c>
      <c r="E53">
        <v>0.99781229611437638</v>
      </c>
      <c r="F53">
        <v>0.89722939600071583</v>
      </c>
      <c r="G53">
        <v>0.15059376553869</v>
      </c>
      <c r="H53">
        <v>0</v>
      </c>
      <c r="I53">
        <v>9.0356259323214143</v>
      </c>
      <c r="J53">
        <v>0.15059376553869</v>
      </c>
      <c r="K53">
        <v>-1.0000000000000036</v>
      </c>
      <c r="L53">
        <v>-1.0000000000000036</v>
      </c>
      <c r="M53">
        <v>3.0118753107738021</v>
      </c>
      <c r="N53">
        <v>13.769370757631044</v>
      </c>
      <c r="O53">
        <v>0.12148272129588045</v>
      </c>
      <c r="P53">
        <v>1.3002842361944464</v>
      </c>
      <c r="Q53">
        <v>0.47022365609706346</v>
      </c>
      <c r="R53">
        <v>0.3311697928413152</v>
      </c>
      <c r="S53">
        <v>0.25647055299510146</v>
      </c>
      <c r="T53">
        <v>3.9441136308425002E-2</v>
      </c>
      <c r="U53">
        <v>2.4076542894751573E-3</v>
      </c>
      <c r="V53">
        <v>19.023346776409888</v>
      </c>
      <c r="W53">
        <v>0.53751040155513963</v>
      </c>
      <c r="X53">
        <v>-1.0000000000000036</v>
      </c>
      <c r="Y53">
        <v>-1.0000000000000036</v>
      </c>
      <c r="Z53">
        <v>65.407110799922251</v>
      </c>
      <c r="AA53">
        <v>0.29961263218207357</v>
      </c>
      <c r="AB53">
        <v>9.4467460776191406E-2</v>
      </c>
      <c r="AC53">
        <v>0.50887723159265985</v>
      </c>
      <c r="AD53">
        <v>45.602145508137028</v>
      </c>
      <c r="AE53">
        <v>-1.0000000000000036</v>
      </c>
      <c r="AF53">
        <v>-1.0000000000000036</v>
      </c>
      <c r="AG53">
        <v>-1.0000000000000036</v>
      </c>
      <c r="AH53">
        <v>2.4399854627148082E-2</v>
      </c>
      <c r="AI53">
        <v>2.4076542894751573E-3</v>
      </c>
      <c r="AJ53">
        <v>0.30505759470591864</v>
      </c>
      <c r="AK53">
        <v>-4.9596849651867038E-2</v>
      </c>
      <c r="AL53">
        <v>-0.35167157535870053</v>
      </c>
      <c r="AM53">
        <v>0.43108113991285102</v>
      </c>
      <c r="AN53">
        <v>-7.3089621941173508</v>
      </c>
      <c r="AO53">
        <v>10.571505033241369</v>
      </c>
      <c r="AP53">
        <v>28.462829278169547</v>
      </c>
      <c r="AQ53">
        <v>0.63408361851534678</v>
      </c>
      <c r="AR53">
        <v>0.69425532271708457</v>
      </c>
      <c r="AS53">
        <v>-1.0000000000000036</v>
      </c>
      <c r="AT53">
        <v>-1.0000000000000036</v>
      </c>
      <c r="AU53">
        <v>1.3845880759022269</v>
      </c>
      <c r="AV53">
        <v>90.34006516014415</v>
      </c>
      <c r="AW53">
        <v>91.158386044926658</v>
      </c>
      <c r="AX53">
        <v>0.57098057709980021</v>
      </c>
      <c r="AY53">
        <v>54.036479290543063</v>
      </c>
      <c r="AZ53">
        <v>1538.7678492777327</v>
      </c>
    </row>
    <row r="54" spans="1:52" x14ac:dyDescent="0.25">
      <c r="A54">
        <v>5934</v>
      </c>
      <c r="B54" t="s">
        <v>2961</v>
      </c>
      <c r="C54">
        <v>4.327715311449281</v>
      </c>
      <c r="D54">
        <v>4.1156145390770532E-2</v>
      </c>
      <c r="E54">
        <v>-0.31401734463310926</v>
      </c>
      <c r="F54">
        <v>-0.28222023441963151</v>
      </c>
      <c r="G54">
        <v>3.4001606361993161E-2</v>
      </c>
      <c r="H54">
        <v>0</v>
      </c>
      <c r="I54">
        <v>2.040096381719593</v>
      </c>
      <c r="J54">
        <v>3.4001606361993161E-2</v>
      </c>
      <c r="K54">
        <v>-0.99999999999999856</v>
      </c>
      <c r="L54">
        <v>-0.99999999999999856</v>
      </c>
      <c r="M54">
        <v>0.68003212723986439</v>
      </c>
      <c r="N54">
        <v>6.4903157853968656</v>
      </c>
      <c r="O54">
        <v>-0.10579068176880156</v>
      </c>
      <c r="P54">
        <v>-0.84908517637802183</v>
      </c>
      <c r="Q54">
        <v>-0.26666414221785439</v>
      </c>
      <c r="R54">
        <v>0.32548287872825715</v>
      </c>
      <c r="S54">
        <v>0.28609547175003358</v>
      </c>
      <c r="T54">
        <v>3.0140603095289029E-2</v>
      </c>
      <c r="U54">
        <v>-4.2328856517907226E-3</v>
      </c>
      <c r="V54">
        <v>23.475936397392946</v>
      </c>
      <c r="W54">
        <v>0.65942303658081003</v>
      </c>
      <c r="X54">
        <v>-0.99999999999999856</v>
      </c>
      <c r="Y54">
        <v>-0.99999999999999856</v>
      </c>
      <c r="Z54">
        <v>42.907667443551048</v>
      </c>
      <c r="AA54">
        <v>3.7978627219567587E-2</v>
      </c>
      <c r="AB54">
        <v>0.22506192912428449</v>
      </c>
      <c r="AC54">
        <v>5.423256760828319E-2</v>
      </c>
      <c r="AD54">
        <v>18.138830947897095</v>
      </c>
      <c r="AE54">
        <v>-0.99999999999999856</v>
      </c>
      <c r="AF54">
        <v>-0.99999999999999856</v>
      </c>
      <c r="AG54">
        <v>-0.99999999999999856</v>
      </c>
      <c r="AH54">
        <v>-1.9745138026116948E-3</v>
      </c>
      <c r="AI54">
        <v>-4.2328856517907226E-3</v>
      </c>
      <c r="AJ54">
        <v>0.28117618933470317</v>
      </c>
      <c r="AK54">
        <v>1.4617561113544538E-2</v>
      </c>
      <c r="AL54">
        <v>0.27968048954520308</v>
      </c>
      <c r="AM54">
        <v>8.1830144134321811E-2</v>
      </c>
      <c r="AN54">
        <v>8.1852361106086615</v>
      </c>
      <c r="AO54">
        <v>2.3314984836207007</v>
      </c>
      <c r="AP54">
        <v>27.538674596123698</v>
      </c>
      <c r="AQ54">
        <v>0.66049669171212044</v>
      </c>
      <c r="AR54">
        <v>0.72423158166325985</v>
      </c>
      <c r="AS54">
        <v>-0.99999999999999856</v>
      </c>
      <c r="AT54">
        <v>-0.99999999999999856</v>
      </c>
      <c r="AU54">
        <v>-0.46306674160293976</v>
      </c>
      <c r="AV54">
        <v>54.694923814764948</v>
      </c>
      <c r="AW54">
        <v>54.680681667908331</v>
      </c>
      <c r="AX54">
        <v>7.6408954299328979E-2</v>
      </c>
      <c r="AY54">
        <v>-14.54360044486029</v>
      </c>
      <c r="AZ54">
        <v>1362.0811069376923</v>
      </c>
    </row>
    <row r="55" spans="1:52" x14ac:dyDescent="0.25">
      <c r="A55">
        <v>6651</v>
      </c>
      <c r="B55" t="s">
        <v>3479</v>
      </c>
      <c r="C55">
        <v>1.4925392036353431</v>
      </c>
      <c r="D55">
        <v>-2.2061128255817089E-2</v>
      </c>
      <c r="E55">
        <v>-3.9843169466564576E-2</v>
      </c>
      <c r="F55">
        <v>-6.589836170378606E-2</v>
      </c>
      <c r="G55">
        <v>3.7350701800052948E-2</v>
      </c>
      <c r="H55">
        <v>0</v>
      </c>
      <c r="I55">
        <v>2.2410421080031742</v>
      </c>
      <c r="J55">
        <v>3.7350701800052948E-2</v>
      </c>
      <c r="K55">
        <v>-0.99999999999999878</v>
      </c>
      <c r="L55">
        <v>-0.99999999999999878</v>
      </c>
      <c r="M55">
        <v>0.74701403600106042</v>
      </c>
      <c r="N55">
        <v>3.282854716018861</v>
      </c>
      <c r="O55">
        <v>0.70570635450798969</v>
      </c>
      <c r="P55">
        <v>1.1417045145846583</v>
      </c>
      <c r="Q55">
        <v>0.38931979369433928</v>
      </c>
      <c r="R55">
        <v>0.33733272859528729</v>
      </c>
      <c r="S55">
        <v>0.29926366302425161</v>
      </c>
      <c r="T55">
        <v>2.45860202253275E-2</v>
      </c>
      <c r="U55">
        <v>1.723073049480754E-3</v>
      </c>
      <c r="V55">
        <v>25.653018831210677</v>
      </c>
      <c r="W55">
        <v>0.64639622124478513</v>
      </c>
      <c r="X55">
        <v>-0.99999999999999878</v>
      </c>
      <c r="Y55">
        <v>-0.99999999999999878</v>
      </c>
      <c r="Z55">
        <v>30.225171712568603</v>
      </c>
      <c r="AA55">
        <v>5.9669957015805533E-2</v>
      </c>
      <c r="AB55">
        <v>5.0653777202067381E-2</v>
      </c>
      <c r="AC55">
        <v>4.6257421378876853E-2</v>
      </c>
      <c r="AD55">
        <v>5.6657297479978386</v>
      </c>
      <c r="AE55">
        <v>-0.99999999999999878</v>
      </c>
      <c r="AF55">
        <v>-0.99999999999999878</v>
      </c>
      <c r="AG55">
        <v>-0.99999999999999878</v>
      </c>
      <c r="AH55">
        <v>-6.9308830786697345E-3</v>
      </c>
      <c r="AI55">
        <v>1.723073049480754E-3</v>
      </c>
      <c r="AJ55">
        <v>2.4178160682259649E-2</v>
      </c>
      <c r="AK55">
        <v>8.7645405468643384E-2</v>
      </c>
      <c r="AL55">
        <v>1.2036621540523229</v>
      </c>
      <c r="AM55">
        <v>4.4920354708366909E-2</v>
      </c>
      <c r="AN55">
        <v>30.414647589152391</v>
      </c>
      <c r="AO55">
        <v>1.3590329606193918</v>
      </c>
      <c r="AP55">
        <v>25.970851418471376</v>
      </c>
      <c r="AQ55">
        <v>0.64102605454756389</v>
      </c>
      <c r="AR55">
        <v>0.6544544416208834</v>
      </c>
      <c r="AS55">
        <v>-0.99999999999999878</v>
      </c>
      <c r="AT55">
        <v>-0.99999999999999878</v>
      </c>
      <c r="AU55">
        <v>0.24182255899288851</v>
      </c>
      <c r="AV55">
        <v>32.047310707998783</v>
      </c>
      <c r="AW55">
        <v>31.654513548930815</v>
      </c>
      <c r="AX55">
        <v>9.7104654027386147E-2</v>
      </c>
      <c r="AY55">
        <v>-60.656405747075652</v>
      </c>
      <c r="AZ55">
        <v>1281.810603411084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v>
      </c>
      <c r="B3" t="s">
        <v>451</v>
      </c>
      <c r="C3" s="21">
        <v>3.2412281911746175</v>
      </c>
      <c r="D3" s="21">
        <v>0.12437812635928598</v>
      </c>
      <c r="E3" s="21">
        <v>7.3876018516842157</v>
      </c>
      <c r="F3" s="21">
        <v>7.4114202083955689</v>
      </c>
      <c r="G3" s="21">
        <v>0.14910749230298098</v>
      </c>
      <c r="H3" s="21">
        <v>0</v>
      </c>
      <c r="I3" s="21">
        <v>8.9464495381788609</v>
      </c>
      <c r="J3" s="21">
        <v>0.14910749230298098</v>
      </c>
      <c r="K3" s="21">
        <v>-0.99999999999999734</v>
      </c>
      <c r="L3" s="21">
        <v>-0.99999999999999734</v>
      </c>
      <c r="M3" s="21">
        <v>2.9821498460596176</v>
      </c>
      <c r="N3" s="21">
        <v>19.369547785578167</v>
      </c>
      <c r="O3" s="21">
        <v>-3.7314842431098637E-2</v>
      </c>
      <c r="P3" s="21">
        <v>4.8029444911891046</v>
      </c>
      <c r="Q3" s="21">
        <v>1.5277984060342316</v>
      </c>
      <c r="R3" s="21">
        <v>0.34773566921909382</v>
      </c>
      <c r="S3" s="21">
        <v>0.34741279688763033</v>
      </c>
      <c r="T3" s="21">
        <v>0.29108376063629493</v>
      </c>
      <c r="U3" s="21">
        <v>8.8428255396004159E-4</v>
      </c>
      <c r="V3" s="21">
        <v>33.896649469313381</v>
      </c>
      <c r="W3" s="21">
        <v>1.7057309784693868</v>
      </c>
      <c r="X3" s="21">
        <v>-0.99999999999999734</v>
      </c>
      <c r="Y3" s="21">
        <v>-0.99999999999999734</v>
      </c>
      <c r="Z3" s="21">
        <v>91.701427433549924</v>
      </c>
      <c r="AA3" s="21">
        <v>0.42190964400404019</v>
      </c>
      <c r="AB3" s="21">
        <v>0.29733515951833978</v>
      </c>
      <c r="AC3" s="21">
        <v>0.44979426918546478</v>
      </c>
      <c r="AD3" s="21">
        <v>57.161527842432037</v>
      </c>
      <c r="AE3" s="21">
        <v>-0.99999999999999734</v>
      </c>
      <c r="AF3" s="21">
        <v>-0.99999999999999734</v>
      </c>
      <c r="AG3" s="21">
        <v>-0.99999999999999734</v>
      </c>
      <c r="AH3" s="21">
        <v>7.1779638149094456E-4</v>
      </c>
      <c r="AI3" s="21">
        <v>8.8428255396004159E-4</v>
      </c>
      <c r="AJ3" s="21">
        <v>-3.3442268395530092E-2</v>
      </c>
      <c r="AK3" s="21">
        <v>-7.5816248376935347E-2</v>
      </c>
      <c r="AL3" s="21">
        <v>-3.2383046074394087E-2</v>
      </c>
      <c r="AM3" s="21">
        <v>0.16959324196866191</v>
      </c>
      <c r="AN3" s="21">
        <v>-0.85617338531384857</v>
      </c>
      <c r="AO3" s="21">
        <v>3.7401356988082179</v>
      </c>
      <c r="AP3" s="21">
        <v>41.695903975436792</v>
      </c>
      <c r="AQ3" s="21">
        <v>0.97406542280467467</v>
      </c>
      <c r="AR3" s="21">
        <v>1.8373654971812423</v>
      </c>
      <c r="AS3" s="21">
        <v>-0.99999999999999734</v>
      </c>
      <c r="AT3" s="21">
        <v>-0.99999999999999734</v>
      </c>
      <c r="AU3" s="21">
        <v>8.8905448632266069</v>
      </c>
      <c r="AV3" s="21">
        <v>113.12922924401336</v>
      </c>
      <c r="AW3" s="21">
        <v>112.97761392676496</v>
      </c>
      <c r="AX3" s="21">
        <v>0.32814853795400156</v>
      </c>
      <c r="AY3" s="21">
        <v>67.577010527304338</v>
      </c>
      <c r="AZ3">
        <v>1668.9741150594582</v>
      </c>
    </row>
    <row r="4" spans="1:52" x14ac:dyDescent="0.25">
      <c r="A4">
        <v>101</v>
      </c>
      <c r="B4" t="s">
        <v>489</v>
      </c>
      <c r="C4" s="21">
        <v>4.7203409040554947</v>
      </c>
      <c r="D4" s="21">
        <v>5.6459425952384956E-2</v>
      </c>
      <c r="E4" s="21">
        <v>0.25909588114241999</v>
      </c>
      <c r="F4" s="21">
        <v>0.23168364854185591</v>
      </c>
      <c r="G4" s="21">
        <v>0.19035174984411918</v>
      </c>
      <c r="H4" s="21">
        <v>0</v>
      </c>
      <c r="I4" s="21">
        <v>11.42110499064715</v>
      </c>
      <c r="J4" s="21">
        <v>0.19035174984411918</v>
      </c>
      <c r="K4" s="21">
        <v>-0.99999999999999856</v>
      </c>
      <c r="L4" s="21">
        <v>-0.99999999999999856</v>
      </c>
      <c r="M4" s="21">
        <v>3.80703499688238</v>
      </c>
      <c r="N4" s="21">
        <v>15.525090203464215</v>
      </c>
      <c r="O4" s="21">
        <v>1.3154964879358189</v>
      </c>
      <c r="P4" s="21">
        <v>3.2607281598362983</v>
      </c>
      <c r="Q4" s="21">
        <v>1.0681056745513628</v>
      </c>
      <c r="R4" s="21">
        <v>0.34545723743080264</v>
      </c>
      <c r="S4" s="21">
        <v>0.33031531890705934</v>
      </c>
      <c r="T4" s="21">
        <v>0.17832695432125897</v>
      </c>
      <c r="U4" s="21">
        <v>7.5109729317563807E-3</v>
      </c>
      <c r="V4" s="21">
        <v>28.24049304457829</v>
      </c>
      <c r="W4" s="21">
        <v>1.1766327474834366</v>
      </c>
      <c r="X4" s="21">
        <v>-0.99999999999999856</v>
      </c>
      <c r="Y4" s="21">
        <v>-0.99999999999999856</v>
      </c>
      <c r="Z4" s="21">
        <v>53.098657910621547</v>
      </c>
      <c r="AA4" s="21">
        <v>0.18647455898040355</v>
      </c>
      <c r="AB4" s="21">
        <v>0.20697965670493929</v>
      </c>
      <c r="AC4" s="21">
        <v>0.24304941708786948</v>
      </c>
      <c r="AD4" s="21">
        <v>27.057892977999387</v>
      </c>
      <c r="AE4" s="21">
        <v>-0.99999999999999856</v>
      </c>
      <c r="AF4" s="21">
        <v>-0.99999999999999856</v>
      </c>
      <c r="AG4" s="21">
        <v>-0.99999999999999856</v>
      </c>
      <c r="AH4" s="21">
        <v>1.0781598668657398E-3</v>
      </c>
      <c r="AI4" s="21">
        <v>7.5109729317563807E-3</v>
      </c>
      <c r="AJ4" s="21">
        <v>-3.8239704268844765E-2</v>
      </c>
      <c r="AK4" s="21">
        <v>0.23143273183307556</v>
      </c>
      <c r="AL4" s="21">
        <v>-0.25358416214217072</v>
      </c>
      <c r="AM4" s="21">
        <v>0.12982092959636257</v>
      </c>
      <c r="AN4" s="21">
        <v>-6.0852114568214342</v>
      </c>
      <c r="AO4" s="21">
        <v>3.9570957809973919</v>
      </c>
      <c r="AP4" s="21">
        <v>35.4234543947925</v>
      </c>
      <c r="AQ4" s="21">
        <v>0.81339516041344262</v>
      </c>
      <c r="AR4" s="21">
        <v>1.3024331613860074</v>
      </c>
      <c r="AS4" s="21">
        <v>-0.99999999999999856</v>
      </c>
      <c r="AT4" s="21">
        <v>-0.99999999999999856</v>
      </c>
      <c r="AU4" s="21">
        <v>1.1199712944636373</v>
      </c>
      <c r="AV4" s="21">
        <v>66.365973351491178</v>
      </c>
      <c r="AW4" s="21">
        <v>66.198792233481413</v>
      </c>
      <c r="AX4" s="21">
        <v>0.30413592008294332</v>
      </c>
      <c r="AY4" s="21">
        <v>27.958727248683687</v>
      </c>
      <c r="AZ4">
        <v>1395.8018513996647</v>
      </c>
    </row>
    <row r="5" spans="1:52" x14ac:dyDescent="0.25">
      <c r="A5">
        <v>111</v>
      </c>
      <c r="B5" t="s">
        <v>494</v>
      </c>
      <c r="C5" s="21">
        <v>3.1913206099030988</v>
      </c>
      <c r="D5" s="21">
        <v>0.63955823277741553</v>
      </c>
      <c r="E5" s="21">
        <v>-1.1204939226308659</v>
      </c>
      <c r="F5" s="21">
        <v>-0.92643665792218277</v>
      </c>
      <c r="G5" s="21">
        <v>0.10169532122184755</v>
      </c>
      <c r="H5" s="21">
        <v>0</v>
      </c>
      <c r="I5" s="21">
        <v>6.1017192733108452</v>
      </c>
      <c r="J5" s="21">
        <v>0.10169532122184755</v>
      </c>
      <c r="K5" s="21">
        <v>-1.0000000000000009</v>
      </c>
      <c r="L5" s="21">
        <v>-1.0000000000000009</v>
      </c>
      <c r="M5" s="21">
        <v>2.0339064244369482</v>
      </c>
      <c r="N5" s="21">
        <v>8.4207341689904371</v>
      </c>
      <c r="O5" s="21">
        <v>-0.25362000682242658</v>
      </c>
      <c r="P5" s="21">
        <v>-0.10844992125776544</v>
      </c>
      <c r="Q5" s="21">
        <v>-9.5179457443886298E-2</v>
      </c>
      <c r="R5" s="21">
        <v>0.33164691757728032</v>
      </c>
      <c r="S5" s="21">
        <v>0.32086785042641813</v>
      </c>
      <c r="T5" s="21">
        <v>0.46983045164470327</v>
      </c>
      <c r="U5" s="21">
        <v>3.7979925534696504E-3</v>
      </c>
      <c r="V5" s="21">
        <v>40.889181795685133</v>
      </c>
      <c r="W5" s="21">
        <v>2.4449123339268417</v>
      </c>
      <c r="X5" s="21">
        <v>-1.0000000000000009</v>
      </c>
      <c r="Y5" s="21">
        <v>-1.0000000000000009</v>
      </c>
      <c r="Z5" s="21">
        <v>86.831208599394088</v>
      </c>
      <c r="AA5" s="21">
        <v>0.34986971480416645</v>
      </c>
      <c r="AB5" s="21">
        <v>0.42286557507778494</v>
      </c>
      <c r="AC5" s="21">
        <v>0.13775108572037573</v>
      </c>
      <c r="AD5" s="21">
        <v>45.828618146879748</v>
      </c>
      <c r="AE5" s="21">
        <v>-1.0000000000000009</v>
      </c>
      <c r="AF5" s="21">
        <v>-1.0000000000000009</v>
      </c>
      <c r="AG5" s="21">
        <v>-1.0000000000000009</v>
      </c>
      <c r="AH5" s="21">
        <v>-4.8150876257809734E-2</v>
      </c>
      <c r="AI5" s="21">
        <v>3.7979925534696504E-3</v>
      </c>
      <c r="AJ5" s="21">
        <v>-1.7297732446961676E-2</v>
      </c>
      <c r="AK5" s="21">
        <v>0.62245943067342724</v>
      </c>
      <c r="AL5" s="21">
        <v>0.4226631407933979</v>
      </c>
      <c r="AM5" s="21">
        <v>-8.7275685005871656E-2</v>
      </c>
      <c r="AN5" s="21">
        <v>10.451647465138121</v>
      </c>
      <c r="AO5" s="21">
        <v>0.95884742068235651</v>
      </c>
      <c r="AP5" s="21">
        <v>47.261424739332597</v>
      </c>
      <c r="AQ5" s="21">
        <v>1.1292208299748945</v>
      </c>
      <c r="AR5" s="21">
        <v>2.5507280120326419</v>
      </c>
      <c r="AS5" s="21">
        <v>-1.0000000000000009</v>
      </c>
      <c r="AT5" s="21">
        <v>-1.0000000000000009</v>
      </c>
      <c r="AU5" s="21">
        <v>-1.0101382049353156</v>
      </c>
      <c r="AV5" s="21">
        <v>96.607413189879267</v>
      </c>
      <c r="AW5" s="21">
        <v>96.08418566673727</v>
      </c>
      <c r="AX5" s="21">
        <v>0.42234795657872215</v>
      </c>
      <c r="AY5" s="21">
        <v>44.314181391145596</v>
      </c>
      <c r="AZ5">
        <v>1591.1416680264638</v>
      </c>
    </row>
    <row r="6" spans="1:52" x14ac:dyDescent="0.25">
      <c r="A6">
        <v>144</v>
      </c>
      <c r="B6" t="s">
        <v>512</v>
      </c>
      <c r="C6" s="21">
        <v>5.7595810757231263</v>
      </c>
      <c r="D6" s="21">
        <v>0.46095405662349898</v>
      </c>
      <c r="E6" s="21">
        <v>1.2760597763390036</v>
      </c>
      <c r="F6" s="21">
        <v>1.4207206175737959</v>
      </c>
      <c r="G6" s="21">
        <v>0.47184666218762128</v>
      </c>
      <c r="H6" s="21">
        <v>0</v>
      </c>
      <c r="I6" s="21">
        <v>28.310799731257259</v>
      </c>
      <c r="J6" s="21">
        <v>0.47184666218762128</v>
      </c>
      <c r="K6" s="21">
        <v>-0.999999999999999</v>
      </c>
      <c r="L6" s="21">
        <v>-0.999999999999999</v>
      </c>
      <c r="M6" s="21">
        <v>9.4369332437524243</v>
      </c>
      <c r="N6" s="21">
        <v>35.473457330182391</v>
      </c>
      <c r="O6" s="21">
        <v>-0.25207873129853348</v>
      </c>
      <c r="P6" s="21">
        <v>9.1585828734177515</v>
      </c>
      <c r="Q6" s="21">
        <v>2.6986134174228145</v>
      </c>
      <c r="R6" s="21">
        <v>0.33352660646744725</v>
      </c>
      <c r="S6" s="21">
        <v>0.39176072615420371</v>
      </c>
      <c r="T6" s="21">
        <v>0.22213181404452323</v>
      </c>
      <c r="U6" s="21">
        <v>-1.0610346219263265E-2</v>
      </c>
      <c r="V6" s="21">
        <v>18.62740851234803</v>
      </c>
      <c r="W6" s="21">
        <v>1.1353621269989724</v>
      </c>
      <c r="X6" s="21">
        <v>-0.999999999999999</v>
      </c>
      <c r="Y6" s="21">
        <v>-0.999999999999999</v>
      </c>
      <c r="Z6" s="21">
        <v>61.859187902609804</v>
      </c>
      <c r="AA6" s="21">
        <v>2.0694874630244999E-3</v>
      </c>
      <c r="AB6" s="21">
        <v>0.33205566544314241</v>
      </c>
      <c r="AC6" s="21">
        <v>0.47988170150462461</v>
      </c>
      <c r="AD6" s="21">
        <v>40.601155705173035</v>
      </c>
      <c r="AE6" s="21">
        <v>-0.999999999999999</v>
      </c>
      <c r="AF6" s="21">
        <v>-0.999999999999999</v>
      </c>
      <c r="AG6" s="21">
        <v>-0.999999999999999</v>
      </c>
      <c r="AH6" s="21">
        <v>3.1262410684061125E-3</v>
      </c>
      <c r="AI6" s="21">
        <v>-1.0610346219263265E-2</v>
      </c>
      <c r="AJ6" s="21">
        <v>0.37300924374737943</v>
      </c>
      <c r="AK6" s="21">
        <v>-0.24463685328937876</v>
      </c>
      <c r="AL6" s="21">
        <v>0.35710204460765133</v>
      </c>
      <c r="AM6" s="21">
        <v>0.48458928025474324</v>
      </c>
      <c r="AN6" s="21">
        <v>10.801868191269085</v>
      </c>
      <c r="AO6" s="21">
        <v>10.882276882580788</v>
      </c>
      <c r="AP6" s="21">
        <v>46.850030487167281</v>
      </c>
      <c r="AQ6" s="21">
        <v>0.9358056444936409</v>
      </c>
      <c r="AR6" s="21">
        <v>1.6058657502381033</v>
      </c>
      <c r="AS6" s="21">
        <v>-0.999999999999999</v>
      </c>
      <c r="AT6" s="21">
        <v>-0.999999999999999</v>
      </c>
      <c r="AU6" s="21">
        <v>4.1155927860732877</v>
      </c>
      <c r="AV6" s="21">
        <v>108.08557956951452</v>
      </c>
      <c r="AW6" s="21">
        <v>107.06751565954494</v>
      </c>
      <c r="AX6" s="21">
        <v>0.37224933368827023</v>
      </c>
      <c r="AY6" s="21">
        <v>18.678826572803956</v>
      </c>
      <c r="AZ6">
        <v>1580.6028869455242</v>
      </c>
    </row>
    <row r="7" spans="1:52" x14ac:dyDescent="0.25">
      <c r="A7">
        <v>383</v>
      </c>
      <c r="B7" t="s">
        <v>625</v>
      </c>
      <c r="C7" s="21">
        <v>4.333740559283954</v>
      </c>
      <c r="D7" s="21">
        <v>-8.5288520768659296E-2</v>
      </c>
      <c r="E7" s="21">
        <v>0.85145720507915634</v>
      </c>
      <c r="F7" s="21">
        <v>0.83807133570190584</v>
      </c>
      <c r="G7" s="21">
        <v>0.22832997620940138</v>
      </c>
      <c r="H7" s="21">
        <v>0</v>
      </c>
      <c r="I7" s="21">
        <v>13.699798572564086</v>
      </c>
      <c r="J7" s="21">
        <v>0.22832997620940138</v>
      </c>
      <c r="K7" s="21">
        <v>-1.0000000000000033</v>
      </c>
      <c r="L7" s="21">
        <v>-1.0000000000000033</v>
      </c>
      <c r="M7" s="21">
        <v>4.5665995241880344</v>
      </c>
      <c r="N7" s="21">
        <v>19.142744626548552</v>
      </c>
      <c r="O7" s="21">
        <v>-0.75590654940397495</v>
      </c>
      <c r="P7" s="21">
        <v>0.46896693937887002</v>
      </c>
      <c r="Q7" s="21">
        <v>7.1007637510891147E-2</v>
      </c>
      <c r="R7" s="21">
        <v>0.32643943055359892</v>
      </c>
      <c r="S7" s="21">
        <v>0.26502715131212884</v>
      </c>
      <c r="T7" s="21">
        <v>0.12647967283946643</v>
      </c>
      <c r="U7" s="21">
        <v>-2.7413837026140638E-2</v>
      </c>
      <c r="V7" s="21">
        <v>18.043642521068605</v>
      </c>
      <c r="W7" s="21">
        <v>0.66324358901276204</v>
      </c>
      <c r="X7" s="21">
        <v>-1.0000000000000033</v>
      </c>
      <c r="Y7" s="21">
        <v>-1.0000000000000033</v>
      </c>
      <c r="Z7" s="21">
        <v>57.317206528118255</v>
      </c>
      <c r="AA7" s="21">
        <v>0.28615069898353557</v>
      </c>
      <c r="AB7" s="21">
        <v>0.27095203537699142</v>
      </c>
      <c r="AC7" s="21">
        <v>0.17556879151958227</v>
      </c>
      <c r="AD7" s="21">
        <v>38.157768322699354</v>
      </c>
      <c r="AE7" s="21">
        <v>-1.0000000000000033</v>
      </c>
      <c r="AF7" s="21">
        <v>-1.0000000000000033</v>
      </c>
      <c r="AG7" s="21">
        <v>-1.0000000000000033</v>
      </c>
      <c r="AH7" s="21">
        <v>-5.3476557469512515E-3</v>
      </c>
      <c r="AI7" s="21">
        <v>-2.7413837026140638E-2</v>
      </c>
      <c r="AJ7" s="21">
        <v>0.13736427026972947</v>
      </c>
      <c r="AK7" s="21">
        <v>-8.1131747296886922E-3</v>
      </c>
      <c r="AL7" s="21">
        <v>0.35348918861619311</v>
      </c>
      <c r="AM7" s="21">
        <v>1.3605793580136406E-2</v>
      </c>
      <c r="AN7" s="21">
        <v>9.3815871887353168</v>
      </c>
      <c r="AO7" s="21">
        <v>0.44204284387313864</v>
      </c>
      <c r="AP7" s="21">
        <v>33.098455487141578</v>
      </c>
      <c r="AQ7" s="21">
        <v>0.70594776516039381</v>
      </c>
      <c r="AR7" s="21">
        <v>0.91221184385117449</v>
      </c>
      <c r="AS7" s="21">
        <v>-1.0000000000000033</v>
      </c>
      <c r="AT7" s="21">
        <v>-1.0000000000000033</v>
      </c>
      <c r="AU7" s="21">
        <v>0.96657018579958431</v>
      </c>
      <c r="AV7" s="21">
        <v>78.88831511376776</v>
      </c>
      <c r="AW7" s="21">
        <v>76.340463370627305</v>
      </c>
      <c r="AX7" s="21">
        <v>8.488630149992818E-2</v>
      </c>
      <c r="AY7" s="21">
        <v>1.1749205447088802</v>
      </c>
      <c r="AZ7">
        <v>1476.1144611402344</v>
      </c>
    </row>
    <row r="8" spans="1:52" x14ac:dyDescent="0.25">
      <c r="A8">
        <v>1288</v>
      </c>
      <c r="B8" t="s">
        <v>878</v>
      </c>
      <c r="C8" s="21">
        <v>5.1302402592862126</v>
      </c>
      <c r="D8" s="21">
        <v>-1.609848414540703E-2</v>
      </c>
      <c r="E8" s="21">
        <v>0.43295130604508747</v>
      </c>
      <c r="F8" s="21">
        <v>0.43121630294840824</v>
      </c>
      <c r="G8" s="21">
        <v>0.29870061670338721</v>
      </c>
      <c r="H8" s="21">
        <v>0</v>
      </c>
      <c r="I8" s="21">
        <v>17.922037002203236</v>
      </c>
      <c r="J8" s="21">
        <v>0.29870061670338721</v>
      </c>
      <c r="K8" s="21">
        <v>-1.000000000000002</v>
      </c>
      <c r="L8" s="21">
        <v>-1.000000000000002</v>
      </c>
      <c r="M8" s="21">
        <v>5.9740123340677425</v>
      </c>
      <c r="N8" s="21">
        <v>23.566681934868129</v>
      </c>
      <c r="O8" s="21">
        <v>0.46676858575416996</v>
      </c>
      <c r="P8" s="21">
        <v>-0.69648301301160587</v>
      </c>
      <c r="Q8" s="21">
        <v>-0.13521165702200799</v>
      </c>
      <c r="R8" s="21">
        <v>0.33506490067652728</v>
      </c>
      <c r="S8" s="21">
        <v>0.40186400471621814</v>
      </c>
      <c r="T8" s="21">
        <v>0.31922104377237398</v>
      </c>
      <c r="U8" s="21">
        <v>-2.9840346406371839E-3</v>
      </c>
      <c r="V8" s="21">
        <v>30.042245846787637</v>
      </c>
      <c r="W8" s="21">
        <v>1.7721749568732172</v>
      </c>
      <c r="X8" s="21">
        <v>-1.000000000000002</v>
      </c>
      <c r="Y8" s="21">
        <v>-1.000000000000002</v>
      </c>
      <c r="Z8" s="21">
        <v>53.073710136089851</v>
      </c>
      <c r="AA8" s="21">
        <v>0.10965677378959358</v>
      </c>
      <c r="AB8" s="21">
        <v>0.20619427263244111</v>
      </c>
      <c r="AC8" s="21">
        <v>0.1317183749860269</v>
      </c>
      <c r="AD8" s="21">
        <v>22.846117978333009</v>
      </c>
      <c r="AE8" s="21">
        <v>-1.000000000000002</v>
      </c>
      <c r="AF8" s="21">
        <v>-1.000000000000002</v>
      </c>
      <c r="AG8" s="21">
        <v>-1.000000000000002</v>
      </c>
      <c r="AH8" s="21">
        <v>1.8506911751971784E-2</v>
      </c>
      <c r="AI8" s="21">
        <v>-2.9840346406371839E-3</v>
      </c>
      <c r="AJ8" s="21">
        <v>3.1388222147345053E-2</v>
      </c>
      <c r="AK8" s="21">
        <v>-3.8795048528952457E-2</v>
      </c>
      <c r="AL8" s="21">
        <v>0.59078962664533108</v>
      </c>
      <c r="AM8" s="21">
        <v>6.1881883616872559E-2</v>
      </c>
      <c r="AN8" s="21">
        <v>14.882971541681336</v>
      </c>
      <c r="AO8" s="21">
        <v>1.3967820829657203</v>
      </c>
      <c r="AP8" s="21">
        <v>48.380023306489555</v>
      </c>
      <c r="AQ8" s="21">
        <v>1.0578955938881083</v>
      </c>
      <c r="AR8" s="21">
        <v>2.0772077331760248</v>
      </c>
      <c r="AS8" s="21">
        <v>-1.000000000000002</v>
      </c>
      <c r="AT8" s="21">
        <v>-1.000000000000002</v>
      </c>
      <c r="AU8" s="21">
        <v>0.31364388513852504</v>
      </c>
      <c r="AV8" s="21">
        <v>78.646713949977013</v>
      </c>
      <c r="AW8" s="21">
        <v>78.810642429673635</v>
      </c>
      <c r="AX8" s="21">
        <v>0.23376120594112057</v>
      </c>
      <c r="AY8" s="21">
        <v>5.7893824771715776</v>
      </c>
      <c r="AZ8">
        <v>1480.4881647908178</v>
      </c>
    </row>
    <row r="9" spans="1:52" x14ac:dyDescent="0.25">
      <c r="A9">
        <v>1405</v>
      </c>
      <c r="B9" t="s">
        <v>912</v>
      </c>
      <c r="C9" s="21">
        <v>3.0116808352679088</v>
      </c>
      <c r="D9" s="21">
        <v>0.15271239312592577</v>
      </c>
      <c r="E9" s="21">
        <v>-5.5234474031582576E-2</v>
      </c>
      <c r="F9" s="21">
        <v>-6.833810609204221E-3</v>
      </c>
      <c r="G9" s="21">
        <v>8.1550024139478983E-2</v>
      </c>
      <c r="H9" s="21">
        <v>0</v>
      </c>
      <c r="I9" s="21">
        <v>4.8930014483687403</v>
      </c>
      <c r="J9" s="21">
        <v>8.1550024139478983E-2</v>
      </c>
      <c r="K9" s="21">
        <v>-0.99999999999999967</v>
      </c>
      <c r="L9" s="21">
        <v>-0.99999999999999967</v>
      </c>
      <c r="M9" s="21">
        <v>1.6310004827895792</v>
      </c>
      <c r="N9" s="21">
        <v>7.9270176287045961</v>
      </c>
      <c r="O9" s="21">
        <v>0.22831984877837824</v>
      </c>
      <c r="P9" s="21">
        <v>0.52274030243101233</v>
      </c>
      <c r="Q9" s="21">
        <v>0.23788703404047687</v>
      </c>
      <c r="R9" s="21">
        <v>0.33297963136448372</v>
      </c>
      <c r="S9" s="21">
        <v>0.36686163377613024</v>
      </c>
      <c r="T9" s="21">
        <v>0.4935044804163386</v>
      </c>
      <c r="U9" s="21">
        <v>9.0462177537318639E-3</v>
      </c>
      <c r="V9" s="21">
        <v>44.78586219326538</v>
      </c>
      <c r="W9" s="21">
        <v>2.6785874130667708</v>
      </c>
      <c r="X9" s="21">
        <v>-0.99999999999999967</v>
      </c>
      <c r="Y9" s="21">
        <v>-0.99999999999999967</v>
      </c>
      <c r="Z9" s="21">
        <v>77.915194815592685</v>
      </c>
      <c r="AA9" s="21">
        <v>0.32760266848256986</v>
      </c>
      <c r="AB9" s="21">
        <v>0.11032729108113686</v>
      </c>
      <c r="AC9" s="21">
        <v>0.21437143180168589</v>
      </c>
      <c r="AD9" s="21">
        <v>32.779045198382235</v>
      </c>
      <c r="AE9" s="21">
        <v>-0.99999999999999967</v>
      </c>
      <c r="AF9" s="21">
        <v>-0.99999999999999967</v>
      </c>
      <c r="AG9" s="21">
        <v>-0.99999999999999967</v>
      </c>
      <c r="AH9" s="21">
        <v>9.8250279559397285E-3</v>
      </c>
      <c r="AI9" s="21">
        <v>9.0462177537318639E-3</v>
      </c>
      <c r="AJ9" s="21">
        <v>-6.4965575981407689E-2</v>
      </c>
      <c r="AK9" s="21">
        <v>-0.1247024567391747</v>
      </c>
      <c r="AL9" s="21">
        <v>0.19849200407373874</v>
      </c>
      <c r="AM9" s="21">
        <v>0.39640089607073176</v>
      </c>
      <c r="AN9" s="21">
        <v>4.6221456727047423</v>
      </c>
      <c r="AO9" s="21">
        <v>9.3018366673040926</v>
      </c>
      <c r="AP9" s="21">
        <v>49.824638803034006</v>
      </c>
      <c r="AQ9" s="21">
        <v>1.2040503772566102</v>
      </c>
      <c r="AR9" s="21">
        <v>2.7623577445421441</v>
      </c>
      <c r="AS9" s="21">
        <v>-0.99999999999999967</v>
      </c>
      <c r="AT9" s="21">
        <v>-0.99999999999999967</v>
      </c>
      <c r="AU9" s="21">
        <v>0.23723824318756639</v>
      </c>
      <c r="AV9" s="21">
        <v>95.357742749534381</v>
      </c>
      <c r="AW9" s="21">
        <v>96.491191869948793</v>
      </c>
      <c r="AX9" s="21">
        <v>0.43740984212659201</v>
      </c>
      <c r="AY9" s="21">
        <v>37.788865847193634</v>
      </c>
      <c r="AZ9">
        <v>1542.027494194843</v>
      </c>
    </row>
    <row r="10" spans="1:52" x14ac:dyDescent="0.25">
      <c r="A10">
        <v>1511</v>
      </c>
      <c r="B10" t="s">
        <v>939</v>
      </c>
      <c r="C10" s="21">
        <v>3.4760257364175113</v>
      </c>
      <c r="D10" s="21">
        <v>5.5879390223073686E-2</v>
      </c>
      <c r="E10" s="21">
        <v>-0.86381273200218067</v>
      </c>
      <c r="F10" s="21">
        <v>-0.85968931886745215</v>
      </c>
      <c r="G10" s="21">
        <v>0.44729218216582833</v>
      </c>
      <c r="H10" s="21">
        <v>0</v>
      </c>
      <c r="I10" s="21">
        <v>26.837530929949693</v>
      </c>
      <c r="J10" s="21">
        <v>0.44729218216582833</v>
      </c>
      <c r="K10" s="21">
        <v>-0.99999999999999645</v>
      </c>
      <c r="L10" s="21">
        <v>-0.99999999999999645</v>
      </c>
      <c r="M10" s="21">
        <v>8.9458436433165556</v>
      </c>
      <c r="N10" s="21">
        <v>29.214246128899674</v>
      </c>
      <c r="O10" s="21">
        <v>0.75717033865831329</v>
      </c>
      <c r="P10" s="21">
        <v>0.9636730957723374</v>
      </c>
      <c r="Q10" s="21">
        <v>0.30837284771896983</v>
      </c>
      <c r="R10" s="21">
        <v>0.33271596755595362</v>
      </c>
      <c r="S10" s="21">
        <v>0.46259732057538144</v>
      </c>
      <c r="T10" s="21">
        <v>0.44000937169220544</v>
      </c>
      <c r="U10" s="21">
        <v>-2.6554511934669183E-3</v>
      </c>
      <c r="V10" s="21">
        <v>31.807798786846718</v>
      </c>
      <c r="W10" s="21">
        <v>2.1804320340370298</v>
      </c>
      <c r="X10" s="21">
        <v>-0.99999999999999645</v>
      </c>
      <c r="Y10" s="21">
        <v>-0.99999999999999645</v>
      </c>
      <c r="Z10" s="21">
        <v>42.067882052061357</v>
      </c>
      <c r="AA10" s="21">
        <v>4.9245054390319065E-2</v>
      </c>
      <c r="AB10" s="21">
        <v>0.14893930656663629</v>
      </c>
      <c r="AC10" s="21">
        <v>4.6257784078775982E-2</v>
      </c>
      <c r="AD10" s="21">
        <v>10.875066537163761</v>
      </c>
      <c r="AE10" s="21">
        <v>-0.99999999999999645</v>
      </c>
      <c r="AF10" s="21">
        <v>-0.99999999999999645</v>
      </c>
      <c r="AG10" s="21">
        <v>-0.99999999999999645</v>
      </c>
      <c r="AH10" s="21">
        <v>-2.929280994207526E-3</v>
      </c>
      <c r="AI10" s="21">
        <v>-2.6554511934669183E-3</v>
      </c>
      <c r="AJ10" s="21">
        <v>-0.13079512971271781</v>
      </c>
      <c r="AK10" s="21">
        <v>0.1918263413926419</v>
      </c>
      <c r="AL10" s="21">
        <v>0.14117412896901793</v>
      </c>
      <c r="AM10" s="21">
        <v>1.307587032019901</v>
      </c>
      <c r="AN10" s="21">
        <v>3.0012833935908314</v>
      </c>
      <c r="AO10" s="21">
        <v>33.522901689531778</v>
      </c>
      <c r="AP10" s="21">
        <v>57.447803734115219</v>
      </c>
      <c r="AQ10" s="21">
        <v>1.2190435311035503</v>
      </c>
      <c r="AR10" s="21">
        <v>2.6094846498820528</v>
      </c>
      <c r="AS10" s="21">
        <v>-0.99999999999999645</v>
      </c>
      <c r="AT10" s="21">
        <v>-0.99999999999999645</v>
      </c>
      <c r="AU10" s="21">
        <v>-0.60212568851054393</v>
      </c>
      <c r="AV10" s="21">
        <v>103.04926581174703</v>
      </c>
      <c r="AW10" s="21">
        <v>102.45957428899924</v>
      </c>
      <c r="AX10" s="21">
        <v>0.13353523849012253</v>
      </c>
      <c r="AY10" s="21">
        <v>58.120401918368827</v>
      </c>
      <c r="AZ10">
        <v>1549.3877969065641</v>
      </c>
    </row>
    <row r="11" spans="1:52" x14ac:dyDescent="0.25">
      <c r="A11">
        <v>1592</v>
      </c>
      <c r="B11" t="s">
        <v>976</v>
      </c>
      <c r="C11" s="21">
        <v>4.3369414483220137</v>
      </c>
      <c r="D11" s="21">
        <v>-0.18376433031459477</v>
      </c>
      <c r="E11" s="21">
        <v>-0.22667165475166465</v>
      </c>
      <c r="F11" s="21">
        <v>-0.27631703209849934</v>
      </c>
      <c r="G11" s="21">
        <v>0.41078350180313017</v>
      </c>
      <c r="H11" s="21">
        <v>0</v>
      </c>
      <c r="I11" s="21">
        <v>24.647010108187843</v>
      </c>
      <c r="J11" s="21">
        <v>0.41078350180313017</v>
      </c>
      <c r="K11" s="21">
        <v>-0.99999999999999833</v>
      </c>
      <c r="L11" s="21">
        <v>-0.99999999999999833</v>
      </c>
      <c r="M11" s="21">
        <v>8.2156700360626047</v>
      </c>
      <c r="N11" s="21">
        <v>28.724808809895801</v>
      </c>
      <c r="O11" s="21">
        <v>-1.1859599337936531</v>
      </c>
      <c r="P11" s="21">
        <v>3.1225387617369935</v>
      </c>
      <c r="Q11" s="21">
        <v>0.716555792998126</v>
      </c>
      <c r="R11" s="21">
        <v>0.33483678136944972</v>
      </c>
      <c r="S11" s="21">
        <v>0.36597125290728927</v>
      </c>
      <c r="T11" s="21">
        <v>0.41854719530629392</v>
      </c>
      <c r="U11" s="21">
        <v>0.10491129798260661</v>
      </c>
      <c r="V11" s="21">
        <v>32.511168180087211</v>
      </c>
      <c r="W11" s="21">
        <v>2.6199054353863902</v>
      </c>
      <c r="X11" s="21">
        <v>-0.99999999999999833</v>
      </c>
      <c r="Y11" s="21">
        <v>-0.99999999999999833</v>
      </c>
      <c r="Z11" s="21">
        <v>77.810049159994946</v>
      </c>
      <c r="AA11" s="21">
        <v>0.15026949278506796</v>
      </c>
      <c r="AB11" s="21">
        <v>0.44996487540385932</v>
      </c>
      <c r="AC11" s="21">
        <v>0.28815762882211376</v>
      </c>
      <c r="AD11" s="21">
        <v>44.516145815584956</v>
      </c>
      <c r="AE11" s="21">
        <v>-0.99999999999999833</v>
      </c>
      <c r="AF11" s="21">
        <v>-0.99999999999999833</v>
      </c>
      <c r="AG11" s="21">
        <v>-0.99999999999999833</v>
      </c>
      <c r="AH11" s="21">
        <v>-2.9562938953386071E-3</v>
      </c>
      <c r="AI11" s="21">
        <v>0.10491129798260661</v>
      </c>
      <c r="AJ11" s="21">
        <v>-1.443710681331142E-2</v>
      </c>
      <c r="AK11" s="21">
        <v>0.10148349492822233</v>
      </c>
      <c r="AL11" s="21">
        <v>0.70919120080022235</v>
      </c>
      <c r="AM11" s="21">
        <v>-0.43379791546460406</v>
      </c>
      <c r="AN11" s="21">
        <v>17.648570483499217</v>
      </c>
      <c r="AO11" s="21">
        <v>-10.328506409534217</v>
      </c>
      <c r="AP11" s="21">
        <v>57.244008137658874</v>
      </c>
      <c r="AQ11" s="21">
        <v>1.2252429725088529</v>
      </c>
      <c r="AR11" s="21">
        <v>3.0319962150714055</v>
      </c>
      <c r="AS11" s="21">
        <v>-0.99999999999999833</v>
      </c>
      <c r="AT11" s="21">
        <v>-0.99999999999999833</v>
      </c>
      <c r="AU11" s="21">
        <v>0.44388039167554905</v>
      </c>
      <c r="AV11" s="21">
        <v>96.332251857872876</v>
      </c>
      <c r="AW11" s="21">
        <v>106.78328922082521</v>
      </c>
      <c r="AX11" s="21">
        <v>8.7613136614849596E-2</v>
      </c>
      <c r="AY11" s="21">
        <v>-10.80040357626104</v>
      </c>
      <c r="AZ11">
        <v>1533.3680298097938</v>
      </c>
    </row>
    <row r="12" spans="1:52" x14ac:dyDescent="0.25">
      <c r="A12">
        <v>1625</v>
      </c>
      <c r="B12" t="s">
        <v>985</v>
      </c>
      <c r="C12" s="21">
        <v>4.6396208614957573</v>
      </c>
      <c r="D12" s="21">
        <v>5.6409295358975768</v>
      </c>
      <c r="E12" s="21">
        <v>0.67436242988470285</v>
      </c>
      <c r="F12" s="21">
        <v>2.3902767941074732</v>
      </c>
      <c r="G12" s="21">
        <v>0.25762533206027238</v>
      </c>
      <c r="H12" s="21">
        <v>0</v>
      </c>
      <c r="I12" s="21">
        <v>15.457519923616376</v>
      </c>
      <c r="J12" s="21">
        <v>0.25762533206027238</v>
      </c>
      <c r="K12" s="21">
        <v>-0.99999999999999833</v>
      </c>
      <c r="L12" s="21">
        <v>-0.99999999999999833</v>
      </c>
      <c r="M12" s="21">
        <v>5.1525066412054512</v>
      </c>
      <c r="N12" s="21">
        <v>22.380875691918085</v>
      </c>
      <c r="O12" s="21">
        <v>3.9931969413430499</v>
      </c>
      <c r="P12" s="21">
        <v>1.0571186176605174</v>
      </c>
      <c r="Q12" s="21">
        <v>0.8207151964072904</v>
      </c>
      <c r="R12" s="21">
        <v>0.33578963695915304</v>
      </c>
      <c r="S12" s="21">
        <v>0.31448189265650284</v>
      </c>
      <c r="T12" s="21">
        <v>0.29408999831932819</v>
      </c>
      <c r="U12" s="21">
        <v>-3.0096219900409005E-2</v>
      </c>
      <c r="V12" s="21">
        <v>26.440247225567802</v>
      </c>
      <c r="W12" s="21">
        <v>1.3616782781417796</v>
      </c>
      <c r="X12" s="21">
        <v>-0.99999999999999833</v>
      </c>
      <c r="Y12" s="21">
        <v>-0.99999999999999833</v>
      </c>
      <c r="Z12" s="21">
        <v>70.72065354529721</v>
      </c>
      <c r="AA12" s="21">
        <v>0.39597446376828949</v>
      </c>
      <c r="AB12" s="21">
        <v>0.24876051697187612</v>
      </c>
      <c r="AC12" s="21">
        <v>0.24464840298983354</v>
      </c>
      <c r="AD12" s="21">
        <v>43.87023950553786</v>
      </c>
      <c r="AE12" s="21">
        <v>-0.99999999999999833</v>
      </c>
      <c r="AF12" s="21">
        <v>-0.99999999999999833</v>
      </c>
      <c r="AG12" s="21">
        <v>-0.99999999999999833</v>
      </c>
      <c r="AH12" s="21">
        <v>4.038309969922111E-2</v>
      </c>
      <c r="AI12" s="21">
        <v>-3.0096219900409005E-2</v>
      </c>
      <c r="AJ12" s="21">
        <v>-7.5687793442161103E-2</v>
      </c>
      <c r="AK12" s="21">
        <v>0.20105609974558597</v>
      </c>
      <c r="AL12" s="21">
        <v>0.53048140064516347</v>
      </c>
      <c r="AM12" s="21">
        <v>0.29236152021651463</v>
      </c>
      <c r="AN12" s="21">
        <v>12.93957708241256</v>
      </c>
      <c r="AO12" s="21">
        <v>8.2583374706464969</v>
      </c>
      <c r="AP12" s="21">
        <v>41.365315644960759</v>
      </c>
      <c r="AQ12" s="21">
        <v>0.90820786318831614</v>
      </c>
      <c r="AR12" s="21">
        <v>1.6111938199642211</v>
      </c>
      <c r="AS12" s="21">
        <v>-0.99999999999999833</v>
      </c>
      <c r="AT12" s="21">
        <v>-0.99999999999999833</v>
      </c>
      <c r="AU12" s="21">
        <v>3.1884008780010542</v>
      </c>
      <c r="AV12" s="21">
        <v>100.57929459047796</v>
      </c>
      <c r="AW12" s="21">
        <v>98.259259295270311</v>
      </c>
      <c r="AX12" s="21">
        <v>0.47066856457878747</v>
      </c>
      <c r="AY12" s="21">
        <v>39.585087342155589</v>
      </c>
      <c r="AZ12">
        <v>1530.2368345791967</v>
      </c>
    </row>
    <row r="13" spans="1:52" x14ac:dyDescent="0.25">
      <c r="A13">
        <v>1723</v>
      </c>
      <c r="B13" t="s">
        <v>1025</v>
      </c>
      <c r="C13" s="21">
        <v>3.0375114417487836</v>
      </c>
      <c r="D13" s="21">
        <v>0.15468185687751584</v>
      </c>
      <c r="E13" s="21">
        <v>-0.44032252703696478</v>
      </c>
      <c r="F13" s="21">
        <v>-0.38832610118868816</v>
      </c>
      <c r="G13" s="21">
        <v>1.0566376337895683E-2</v>
      </c>
      <c r="H13" s="21">
        <v>0</v>
      </c>
      <c r="I13" s="21">
        <v>0.63398258027374244</v>
      </c>
      <c r="J13" s="21">
        <v>1.0566376337895683E-2</v>
      </c>
      <c r="K13" s="21">
        <v>-0.99999999999999578</v>
      </c>
      <c r="L13" s="21">
        <v>-0.99999999999999578</v>
      </c>
      <c r="M13" s="21">
        <v>0.21132752675791391</v>
      </c>
      <c r="N13" s="21">
        <v>3.3957337770036444</v>
      </c>
      <c r="O13" s="21">
        <v>-0.13817341969848326</v>
      </c>
      <c r="P13" s="21">
        <v>6.7345700458597451</v>
      </c>
      <c r="Q13" s="21">
        <v>2.2216458471461618</v>
      </c>
      <c r="R13" s="21">
        <v>0.33128539374476113</v>
      </c>
      <c r="S13" s="21">
        <v>0.38406930670702349</v>
      </c>
      <c r="T13" s="21">
        <v>0.2359330336624644</v>
      </c>
      <c r="U13" s="21">
        <v>-1.7182517092178849E-2</v>
      </c>
      <c r="V13" s="21">
        <v>36.757030683850715</v>
      </c>
      <c r="W13" s="21">
        <v>1.6071684718697665</v>
      </c>
      <c r="X13" s="21">
        <v>-0.99999999999999578</v>
      </c>
      <c r="Y13" s="21">
        <v>-0.99999999999999578</v>
      </c>
      <c r="Z13" s="21">
        <v>67.105672282231112</v>
      </c>
      <c r="AA13" s="21">
        <v>0.26209604486948163</v>
      </c>
      <c r="AB13" s="21">
        <v>0.30671252401124399</v>
      </c>
      <c r="AC13" s="21">
        <v>-2.7599750074504464E-2</v>
      </c>
      <c r="AD13" s="21">
        <v>27.693234614523078</v>
      </c>
      <c r="AE13" s="21">
        <v>-0.99999999999999578</v>
      </c>
      <c r="AF13" s="21">
        <v>-0.99999999999999578</v>
      </c>
      <c r="AG13" s="21">
        <v>-0.99999999999999578</v>
      </c>
      <c r="AH13" s="21">
        <v>3.9327429015379639E-2</v>
      </c>
      <c r="AI13" s="21">
        <v>-1.7182517092178849E-2</v>
      </c>
      <c r="AJ13" s="21">
        <v>-0.18973330828545676</v>
      </c>
      <c r="AK13" s="21">
        <v>-0.18419037886879458</v>
      </c>
      <c r="AL13" s="21">
        <v>-0.10546294236977803</v>
      </c>
      <c r="AM13" s="21">
        <v>-0.23731755888475445</v>
      </c>
      <c r="AN13" s="21">
        <v>-3.6443863493834985</v>
      </c>
      <c r="AO13" s="21">
        <v>-6.7947446177510598</v>
      </c>
      <c r="AP13" s="21">
        <v>37.953570028978653</v>
      </c>
      <c r="AQ13" s="21">
        <v>0.94050515494874443</v>
      </c>
      <c r="AR13" s="21">
        <v>1.626303172878834</v>
      </c>
      <c r="AS13" s="21">
        <v>-0.99999999999999578</v>
      </c>
      <c r="AT13" s="21">
        <v>-0.99999999999999578</v>
      </c>
      <c r="AU13" s="21">
        <v>1.8571881791750868</v>
      </c>
      <c r="AV13" s="21">
        <v>64.531396851868962</v>
      </c>
      <c r="AW13" s="21">
        <v>63.724445099887461</v>
      </c>
      <c r="AX13" s="21">
        <v>-6.0369695339480618E-2</v>
      </c>
      <c r="AY13" s="21">
        <v>-36.164157656850314</v>
      </c>
      <c r="AZ13">
        <v>1424.218862848018</v>
      </c>
    </row>
    <row r="14" spans="1:52" x14ac:dyDescent="0.25">
      <c r="A14">
        <v>1736</v>
      </c>
      <c r="B14" t="s">
        <v>1033</v>
      </c>
      <c r="C14" s="21">
        <v>3.8603526270199251</v>
      </c>
      <c r="D14" s="21">
        <v>0.61950313824889824</v>
      </c>
      <c r="E14" s="21">
        <v>0.15123493112361305</v>
      </c>
      <c r="F14" s="21">
        <v>0.34793154198718762</v>
      </c>
      <c r="G14" s="21">
        <v>0.12541632847241868</v>
      </c>
      <c r="H14" s="21">
        <v>0</v>
      </c>
      <c r="I14" s="21">
        <v>7.524979708345116</v>
      </c>
      <c r="J14" s="21">
        <v>0.12541632847241868</v>
      </c>
      <c r="K14" s="21">
        <v>-1.0000000000000004</v>
      </c>
      <c r="L14" s="21">
        <v>-1.0000000000000004</v>
      </c>
      <c r="M14" s="21">
        <v>2.5083265694483732</v>
      </c>
      <c r="N14" s="21">
        <v>11.947404703708449</v>
      </c>
      <c r="O14" s="21">
        <v>-0.34112198179368203</v>
      </c>
      <c r="P14" s="21">
        <v>1.278209791560815</v>
      </c>
      <c r="Q14" s="21">
        <v>0.41886858969715302</v>
      </c>
      <c r="R14" s="21">
        <v>0.33021329562277241</v>
      </c>
      <c r="S14" s="21">
        <v>0.32368718538329372</v>
      </c>
      <c r="T14" s="21">
        <v>0.13475948430757415</v>
      </c>
      <c r="U14" s="21">
        <v>3.8043159281629904E-3</v>
      </c>
      <c r="V14" s="21">
        <v>26.330888971471804</v>
      </c>
      <c r="W14" s="21">
        <v>1.1010395397756096</v>
      </c>
      <c r="X14" s="21">
        <v>-1.0000000000000004</v>
      </c>
      <c r="Y14" s="21">
        <v>-1.0000000000000004</v>
      </c>
      <c r="Z14" s="21">
        <v>44.610042081167485</v>
      </c>
      <c r="AA14" s="21">
        <v>-8.5207850447413747E-2</v>
      </c>
      <c r="AB14" s="21">
        <v>0.14977656351834834</v>
      </c>
      <c r="AC14" s="21">
        <v>0.25205754474856168</v>
      </c>
      <c r="AD14" s="21">
        <v>17.035114513594266</v>
      </c>
      <c r="AE14" s="21">
        <v>-1.0000000000000004</v>
      </c>
      <c r="AF14" s="21">
        <v>-1.0000000000000004</v>
      </c>
      <c r="AG14" s="21">
        <v>-1.0000000000000004</v>
      </c>
      <c r="AH14" s="21">
        <v>5.6299999393725049E-2</v>
      </c>
      <c r="AI14" s="21">
        <v>3.8043159281629904E-3</v>
      </c>
      <c r="AJ14" s="21">
        <v>0.34143028288246968</v>
      </c>
      <c r="AK14" s="21">
        <v>-4.804700374533618E-3</v>
      </c>
      <c r="AL14" s="21">
        <v>0.51413676698616562</v>
      </c>
      <c r="AM14" s="21">
        <v>-0.36384054164016344</v>
      </c>
      <c r="AN14" s="21">
        <v>14.448053108136033</v>
      </c>
      <c r="AO14" s="21">
        <v>-9.0075195619462853</v>
      </c>
      <c r="AP14" s="21">
        <v>34.926054387963241</v>
      </c>
      <c r="AQ14" s="21">
        <v>0.80463926966972665</v>
      </c>
      <c r="AR14" s="21">
        <v>1.2427559097349044</v>
      </c>
      <c r="AS14" s="21">
        <v>-1.0000000000000004</v>
      </c>
      <c r="AT14" s="21">
        <v>-1.0000000000000004</v>
      </c>
      <c r="AU14" s="21">
        <v>0.81220649367511888</v>
      </c>
      <c r="AV14" s="21">
        <v>49.118947638348999</v>
      </c>
      <c r="AW14" s="21">
        <v>50.862701297453263</v>
      </c>
      <c r="AX14" s="21">
        <v>-4.0922184924046229E-2</v>
      </c>
      <c r="AY14" s="21">
        <v>-30.256786642685046</v>
      </c>
      <c r="AZ14">
        <v>1552.3205903492164</v>
      </c>
    </row>
    <row r="15" spans="1:52" x14ac:dyDescent="0.25">
      <c r="A15">
        <v>1739</v>
      </c>
      <c r="B15" t="s">
        <v>1035</v>
      </c>
      <c r="C15" s="21">
        <v>3.0231317191801796</v>
      </c>
      <c r="D15" s="21">
        <v>-1.312383657575408</v>
      </c>
      <c r="E15" s="21">
        <v>-0.6301355555552518</v>
      </c>
      <c r="F15" s="21">
        <v>-0.98472887284362709</v>
      </c>
      <c r="G15" s="21">
        <v>9.0419490945960662E-2</v>
      </c>
      <c r="H15" s="21">
        <v>0</v>
      </c>
      <c r="I15" s="21">
        <v>5.4251694567576472</v>
      </c>
      <c r="J15" s="21">
        <v>9.0419490945960662E-2</v>
      </c>
      <c r="K15" s="21">
        <v>-1.0000000000000022</v>
      </c>
      <c r="L15" s="21">
        <v>-1.0000000000000022</v>
      </c>
      <c r="M15" s="21">
        <v>1.8083898189192129</v>
      </c>
      <c r="N15" s="21">
        <v>8.2835045811387165</v>
      </c>
      <c r="O15" s="21">
        <v>-1.0824767545512197</v>
      </c>
      <c r="P15" s="21">
        <v>-1.6225959325524006</v>
      </c>
      <c r="Q15" s="21">
        <v>-0.6084840152438189</v>
      </c>
      <c r="R15" s="21">
        <v>0.31866596376810419</v>
      </c>
      <c r="S15" s="21">
        <v>0.21145344605507199</v>
      </c>
      <c r="T15" s="21">
        <v>1.1776989056691452E-3</v>
      </c>
      <c r="U15" s="21">
        <v>-4.300797088376429E-2</v>
      </c>
      <c r="V15" s="21">
        <v>14.570716523349107</v>
      </c>
      <c r="W15" s="21">
        <v>0.14187744344791439</v>
      </c>
      <c r="X15" s="21">
        <v>-1.0000000000000022</v>
      </c>
      <c r="Y15" s="21">
        <v>-1.0000000000000022</v>
      </c>
      <c r="Z15" s="21">
        <v>36.688219949231218</v>
      </c>
      <c r="AA15" s="21">
        <v>4.8334375130646721E-2</v>
      </c>
      <c r="AB15" s="21">
        <v>0.16948476327060993</v>
      </c>
      <c r="AC15" s="21">
        <v>8.1324416336192251E-2</v>
      </c>
      <c r="AD15" s="21">
        <v>19.566461372988321</v>
      </c>
      <c r="AE15" s="21">
        <v>-1.0000000000000022</v>
      </c>
      <c r="AF15" s="21">
        <v>-1.0000000000000022</v>
      </c>
      <c r="AG15" s="21">
        <v>-1.0000000000000022</v>
      </c>
      <c r="AH15" s="21">
        <v>-1.2620366704243978E-2</v>
      </c>
      <c r="AI15" s="21">
        <v>-4.300797088376429E-2</v>
      </c>
      <c r="AJ15" s="21">
        <v>0.20364505635722863</v>
      </c>
      <c r="AK15" s="21">
        <v>-0.10027254118652176</v>
      </c>
      <c r="AL15" s="21">
        <v>2.3719766572433632E-2</v>
      </c>
      <c r="AM15" s="21">
        <v>-0.54813992596932004</v>
      </c>
      <c r="AN15" s="21">
        <v>1.1803968139582635</v>
      </c>
      <c r="AO15" s="21">
        <v>-13.77403822302688</v>
      </c>
      <c r="AP15" s="21">
        <v>24.093562357573454</v>
      </c>
      <c r="AQ15" s="21">
        <v>0.53490643248588166</v>
      </c>
      <c r="AR15" s="21">
        <v>0.29470880781366676</v>
      </c>
      <c r="AS15" s="21">
        <v>-1.0000000000000022</v>
      </c>
      <c r="AT15" s="21">
        <v>-1.0000000000000022</v>
      </c>
      <c r="AU15" s="21">
        <v>-1.4193546731066147</v>
      </c>
      <c r="AV15" s="21">
        <v>37.205382349933494</v>
      </c>
      <c r="AW15" s="21">
        <v>33.560869818200729</v>
      </c>
      <c r="AX15" s="21">
        <v>7.3012837527711835E-3</v>
      </c>
      <c r="AY15" s="21">
        <v>-20.903746928110547</v>
      </c>
      <c r="AZ15">
        <v>1455.9532573169336</v>
      </c>
    </row>
    <row r="16" spans="1:52" x14ac:dyDescent="0.25">
      <c r="A16">
        <v>1756</v>
      </c>
      <c r="B16" t="s">
        <v>1046</v>
      </c>
      <c r="C16" s="21">
        <v>5.5199064337525439</v>
      </c>
      <c r="D16" s="21">
        <v>-0.51943126856491351</v>
      </c>
      <c r="E16" s="21">
        <v>-0.29692395318339981</v>
      </c>
      <c r="F16" s="21">
        <v>-0.45024661103282848</v>
      </c>
      <c r="G16" s="21">
        <v>0.24431200350337376</v>
      </c>
      <c r="H16" s="21">
        <v>0</v>
      </c>
      <c r="I16" s="21">
        <v>14.658720210202409</v>
      </c>
      <c r="J16" s="21">
        <v>0.24431200350337376</v>
      </c>
      <c r="K16" s="21">
        <v>-0.99999999999999889</v>
      </c>
      <c r="L16" s="21">
        <v>-0.99999999999999889</v>
      </c>
      <c r="M16" s="21">
        <v>4.886240070067478</v>
      </c>
      <c r="N16" s="21">
        <v>19.882667585561958</v>
      </c>
      <c r="O16" s="21">
        <v>-0.1723180997399858</v>
      </c>
      <c r="P16" s="21">
        <v>-0.58339417234372426</v>
      </c>
      <c r="Q16" s="21">
        <v>-0.27671594505875058</v>
      </c>
      <c r="R16" s="21">
        <v>0.3305917992715024</v>
      </c>
      <c r="S16" s="21">
        <v>0.30550947120118005</v>
      </c>
      <c r="T16" s="21">
        <v>1.1152341097307504E-2</v>
      </c>
      <c r="U16" s="21">
        <v>5.3935346574943283E-3</v>
      </c>
      <c r="V16" s="21">
        <v>16.080490710316241</v>
      </c>
      <c r="W16" s="21">
        <v>0.4561373201638495</v>
      </c>
      <c r="X16" s="21">
        <v>-0.99999999999999889</v>
      </c>
      <c r="Y16" s="21">
        <v>-0.99999999999999889</v>
      </c>
      <c r="Z16" s="21">
        <v>64.532757714746111</v>
      </c>
      <c r="AA16" s="21">
        <v>0.36850220294676561</v>
      </c>
      <c r="AB16" s="21">
        <v>2.5727214630632149E-2</v>
      </c>
      <c r="AC16" s="21">
        <v>0.55111293320315768</v>
      </c>
      <c r="AD16" s="21">
        <v>48.1344514770636</v>
      </c>
      <c r="AE16" s="21">
        <v>-0.99999999999999889</v>
      </c>
      <c r="AF16" s="21">
        <v>-0.99999999999999889</v>
      </c>
      <c r="AG16" s="21">
        <v>-0.99999999999999889</v>
      </c>
      <c r="AH16" s="21">
        <v>-1.0111554759730404E-2</v>
      </c>
      <c r="AI16" s="21">
        <v>5.3935346574943283E-3</v>
      </c>
      <c r="AJ16" s="21">
        <v>-1.6162517680897133E-3</v>
      </c>
      <c r="AK16" s="21">
        <v>-0.33412793287764581</v>
      </c>
      <c r="AL16" s="21">
        <v>0.22692585636526005</v>
      </c>
      <c r="AM16" s="21">
        <v>5.462498801640725E-2</v>
      </c>
      <c r="AN16" s="21">
        <v>5.5839967848730492</v>
      </c>
      <c r="AO16" s="21">
        <v>-0.22394659856004739</v>
      </c>
      <c r="AP16" s="21">
        <v>31.510275161698544</v>
      </c>
      <c r="AQ16" s="21">
        <v>0.66141917349536017</v>
      </c>
      <c r="AR16" s="21">
        <v>0.71219343408152525</v>
      </c>
      <c r="AS16" s="21">
        <v>-0.99999999999999889</v>
      </c>
      <c r="AT16" s="21">
        <v>-0.99999999999999889</v>
      </c>
      <c r="AU16" s="21">
        <v>-0.69424746581644836</v>
      </c>
      <c r="AV16" s="21">
        <v>85.321930644527143</v>
      </c>
      <c r="AW16" s="21">
        <v>85.830042561021713</v>
      </c>
      <c r="AX16" s="21">
        <v>0.12991941973148793</v>
      </c>
      <c r="AY16" s="21">
        <v>24.925371617415362</v>
      </c>
      <c r="AZ16">
        <v>1560.7118423820955</v>
      </c>
    </row>
    <row r="17" spans="1:52" x14ac:dyDescent="0.25">
      <c r="A17">
        <v>1781</v>
      </c>
      <c r="B17" t="s">
        <v>1060</v>
      </c>
      <c r="C17" s="21">
        <v>4.7776335347798558</v>
      </c>
      <c r="D17" s="21">
        <v>7.1310244048395575</v>
      </c>
      <c r="E17" s="21">
        <v>0.49956196486751686</v>
      </c>
      <c r="F17" s="21">
        <v>2.7458620458183347</v>
      </c>
      <c r="G17" s="21">
        <v>-2.3606405299701219E-2</v>
      </c>
      <c r="H17" s="21">
        <v>0</v>
      </c>
      <c r="I17" s="21">
        <v>-1.4163843179820728</v>
      </c>
      <c r="J17" s="21">
        <v>-2.3606405299701219E-2</v>
      </c>
      <c r="K17" s="21">
        <v>-0.99999999999999889</v>
      </c>
      <c r="L17" s="21">
        <v>-0.99999999999999889</v>
      </c>
      <c r="M17" s="21">
        <v>-0.4721281059940256</v>
      </c>
      <c r="N17" s="21">
        <v>6.19509727667179</v>
      </c>
      <c r="O17" s="21">
        <v>2.1206199546858828</v>
      </c>
      <c r="P17" s="21">
        <v>6.7458275162839527</v>
      </c>
      <c r="Q17" s="21">
        <v>2.5058098655635757</v>
      </c>
      <c r="R17" s="21">
        <v>0.33093775398228259</v>
      </c>
      <c r="S17" s="21">
        <v>0.33871325339605401</v>
      </c>
      <c r="T17" s="21">
        <v>2.0007797786860446E-2</v>
      </c>
      <c r="U17" s="21">
        <v>-4.007942683968508E-2</v>
      </c>
      <c r="V17" s="21">
        <v>26.783200768755236</v>
      </c>
      <c r="W17" s="21">
        <v>0.54486351722521997</v>
      </c>
      <c r="X17" s="21">
        <v>-0.99999999999999889</v>
      </c>
      <c r="Y17" s="21">
        <v>-0.99999999999999889</v>
      </c>
      <c r="Z17" s="21">
        <v>69.65770008804725</v>
      </c>
      <c r="AA17" s="21">
        <v>0.27099930100976211</v>
      </c>
      <c r="AB17" s="21">
        <v>0.39520823818913559</v>
      </c>
      <c r="AC17" s="21">
        <v>0.12449300458120861</v>
      </c>
      <c r="AD17" s="21">
        <v>40.02964425147907</v>
      </c>
      <c r="AE17" s="21">
        <v>-0.99999999999999889</v>
      </c>
      <c r="AF17" s="21">
        <v>-0.99999999999999889</v>
      </c>
      <c r="AG17" s="21">
        <v>-0.99999999999999889</v>
      </c>
      <c r="AH17" s="21">
        <v>-3.7564466997339289E-3</v>
      </c>
      <c r="AI17" s="21">
        <v>-4.007942683968508E-2</v>
      </c>
      <c r="AJ17" s="21">
        <v>0.12633267294383443</v>
      </c>
      <c r="AK17" s="21">
        <v>0.1673676247233406</v>
      </c>
      <c r="AL17" s="21">
        <v>-0.21230507325412917</v>
      </c>
      <c r="AM17" s="21">
        <v>7.2038269928595411E-2</v>
      </c>
      <c r="AN17" s="21">
        <v>-4.7221945605693483</v>
      </c>
      <c r="AO17" s="21">
        <v>2.6840259657668808</v>
      </c>
      <c r="AP17" s="21">
        <v>25.806533511556758</v>
      </c>
      <c r="AQ17" s="21">
        <v>0.65458182798060371</v>
      </c>
      <c r="AR17" s="21">
        <v>0.52795446013218994</v>
      </c>
      <c r="AS17" s="21">
        <v>-0.99999999999999889</v>
      </c>
      <c r="AT17" s="21">
        <v>-0.99999999999999889</v>
      </c>
      <c r="AU17" s="21">
        <v>5.2703284416303333</v>
      </c>
      <c r="AV17" s="21">
        <v>79.181440592279486</v>
      </c>
      <c r="AW17" s="21">
        <v>75.195879682957582</v>
      </c>
      <c r="AX17" s="21">
        <v>0.19534585349933911</v>
      </c>
      <c r="AY17" s="21">
        <v>-13.084152830761605</v>
      </c>
      <c r="AZ17">
        <v>1440.1588818490318</v>
      </c>
    </row>
    <row r="18" spans="1:52" x14ac:dyDescent="0.25">
      <c r="A18">
        <v>1939</v>
      </c>
      <c r="B18" t="s">
        <v>1105</v>
      </c>
      <c r="C18" s="21">
        <v>4.8437045938429764</v>
      </c>
      <c r="D18" s="21">
        <v>-7.1833752549890217E-2</v>
      </c>
      <c r="E18" s="21">
        <v>-0.26762279410293927</v>
      </c>
      <c r="F18" s="21">
        <v>-0.28052532154122695</v>
      </c>
      <c r="G18" s="21">
        <v>0.49302230326670049</v>
      </c>
      <c r="H18" s="21">
        <v>0</v>
      </c>
      <c r="I18" s="21">
        <v>29.581338196002054</v>
      </c>
      <c r="J18" s="21">
        <v>0.49302230326670049</v>
      </c>
      <c r="K18" s="21">
        <v>-1.0000000000000036</v>
      </c>
      <c r="L18" s="21">
        <v>-1.0000000000000036</v>
      </c>
      <c r="M18" s="21">
        <v>9.8604460653340116</v>
      </c>
      <c r="N18" s="21">
        <v>34.277579173802728</v>
      </c>
      <c r="O18" s="21">
        <v>1.9458068368677943</v>
      </c>
      <c r="P18" s="21">
        <v>-2.7154055323380897</v>
      </c>
      <c r="Q18" s="21">
        <v>-0.71703316939098427</v>
      </c>
      <c r="R18" s="21">
        <v>0.3231631483564042</v>
      </c>
      <c r="S18" s="21">
        <v>0.44653101475288015</v>
      </c>
      <c r="T18" s="21">
        <v>0.12916160547412442</v>
      </c>
      <c r="U18" s="21">
        <v>8.8576673800037139E-3</v>
      </c>
      <c r="V18" s="21">
        <v>16.369524659179831</v>
      </c>
      <c r="W18" s="21">
        <v>0.96932387557235555</v>
      </c>
      <c r="X18" s="21">
        <v>-1.0000000000000036</v>
      </c>
      <c r="Y18" s="21">
        <v>-1.0000000000000036</v>
      </c>
      <c r="Z18" s="21">
        <v>51.146092537670555</v>
      </c>
      <c r="AA18" s="21">
        <v>0.23052027256887456</v>
      </c>
      <c r="AB18" s="21">
        <v>0.31131745512694631</v>
      </c>
      <c r="AC18" s="21">
        <v>0.1428192579076859</v>
      </c>
      <c r="AD18" s="21">
        <v>34.980861229665052</v>
      </c>
      <c r="AE18" s="21">
        <v>-1.0000000000000036</v>
      </c>
      <c r="AF18" s="21">
        <v>-1.0000000000000036</v>
      </c>
      <c r="AG18" s="21">
        <v>-1.0000000000000036</v>
      </c>
      <c r="AH18" s="21">
        <v>3.3395583637348281E-3</v>
      </c>
      <c r="AI18" s="21">
        <v>8.8576673800037139E-3</v>
      </c>
      <c r="AJ18" s="21">
        <v>-4.6144446862812064E-2</v>
      </c>
      <c r="AK18" s="21">
        <v>-1.7138689544371826E-3</v>
      </c>
      <c r="AL18" s="21">
        <v>-0.19907858098501915</v>
      </c>
      <c r="AM18" s="21">
        <v>-0.17694676525839476</v>
      </c>
      <c r="AN18" s="21">
        <v>-5.2776022821295845</v>
      </c>
      <c r="AO18" s="21">
        <v>-4.362322953042006</v>
      </c>
      <c r="AP18" s="21">
        <v>46.615849247312347</v>
      </c>
      <c r="AQ18" s="21">
        <v>0.91527866652787049</v>
      </c>
      <c r="AR18" s="21">
        <v>1.4724746132756461</v>
      </c>
      <c r="AS18" s="21">
        <v>-1.0000000000000036</v>
      </c>
      <c r="AT18" s="21">
        <v>-1.0000000000000036</v>
      </c>
      <c r="AU18" s="21">
        <v>-0.9693441234535809</v>
      </c>
      <c r="AV18" s="21">
        <v>82.036274117411523</v>
      </c>
      <c r="AW18" s="21">
        <v>83.136297973218262</v>
      </c>
      <c r="AX18" s="21">
        <v>0.48915295119754182</v>
      </c>
      <c r="AY18" s="21">
        <v>35.486539728767298</v>
      </c>
      <c r="AZ18">
        <v>1496.8867938945598</v>
      </c>
    </row>
    <row r="19" spans="1:52" x14ac:dyDescent="0.25">
      <c r="A19">
        <v>1986</v>
      </c>
      <c r="B19" t="s">
        <v>1118</v>
      </c>
      <c r="C19" s="21">
        <v>6.0881202533394418</v>
      </c>
      <c r="D19" s="21">
        <v>0.11835632313040889</v>
      </c>
      <c r="E19" s="21">
        <v>26.896719041236778</v>
      </c>
      <c r="F19" s="21">
        <v>26.93103421574013</v>
      </c>
      <c r="G19" s="21">
        <v>-4.6673061131759716E-2</v>
      </c>
      <c r="H19" s="21">
        <v>0</v>
      </c>
      <c r="I19" s="21">
        <v>-2.8003836679055745</v>
      </c>
      <c r="J19" s="21">
        <v>-4.6673061131759716E-2</v>
      </c>
      <c r="K19" s="21">
        <v>-0.99999999999999678</v>
      </c>
      <c r="L19" s="21">
        <v>-0.99999999999999678</v>
      </c>
      <c r="M19" s="21">
        <v>-0.93346122263519504</v>
      </c>
      <c r="N19" s="21">
        <v>30.209926672129555</v>
      </c>
      <c r="O19" s="21">
        <v>-0.16857832641409887</v>
      </c>
      <c r="P19" s="21">
        <v>50.960873246155543</v>
      </c>
      <c r="Q19" s="21">
        <v>16.564622990172829</v>
      </c>
      <c r="R19" s="21">
        <v>0.33365832357166442</v>
      </c>
      <c r="S19" s="21">
        <v>0.22747560855360088</v>
      </c>
      <c r="T19" s="21">
        <v>5.5943133945416501E-2</v>
      </c>
      <c r="U19" s="21">
        <v>-1.1937126390557457E-2</v>
      </c>
      <c r="V19" s="21">
        <v>26.087017721025351</v>
      </c>
      <c r="W19" s="21">
        <v>0.65409858674117849</v>
      </c>
      <c r="X19" s="21">
        <v>-0.99999999999999678</v>
      </c>
      <c r="Y19" s="21">
        <v>-0.99999999999999678</v>
      </c>
      <c r="Z19" s="21">
        <v>84.784628347344551</v>
      </c>
      <c r="AA19" s="21">
        <v>0.48730320456958354</v>
      </c>
      <c r="AB19" s="21">
        <v>5.9010712582665922E-2</v>
      </c>
      <c r="AC19" s="21">
        <v>0.29802178753368308</v>
      </c>
      <c r="AD19" s="21">
        <v>42.167067592520901</v>
      </c>
      <c r="AE19" s="21">
        <v>-0.99999999999999678</v>
      </c>
      <c r="AF19" s="21">
        <v>-0.99999999999999678</v>
      </c>
      <c r="AG19" s="21">
        <v>-0.99999999999999678</v>
      </c>
      <c r="AH19" s="21">
        <v>0.77894288543622014</v>
      </c>
      <c r="AI19" s="21">
        <v>-1.1937126390557457E-2</v>
      </c>
      <c r="AJ19" s="21">
        <v>-9.3881871166817718E-2</v>
      </c>
      <c r="AK19" s="21">
        <v>-7.3482021585895188E-2</v>
      </c>
      <c r="AL19" s="21">
        <v>0.28999786175740283</v>
      </c>
      <c r="AM19" s="21">
        <v>0.56933699605173638</v>
      </c>
      <c r="AN19" s="21">
        <v>6.7851842193935923</v>
      </c>
      <c r="AO19" s="21">
        <v>13.861367762071316</v>
      </c>
      <c r="AP19" s="21">
        <v>23.242434819067114</v>
      </c>
      <c r="AQ19" s="21">
        <v>0.60463710623820965</v>
      </c>
      <c r="AR19" s="21">
        <v>0.60675232530103906</v>
      </c>
      <c r="AS19" s="21">
        <v>-0.99999999999999678</v>
      </c>
      <c r="AT19" s="21">
        <v>-0.99999999999999678</v>
      </c>
      <c r="AU19" s="21">
        <v>43.493781899220124</v>
      </c>
      <c r="AV19" s="21">
        <v>128.79105816710253</v>
      </c>
      <c r="AW19" s="21">
        <v>143.1664017097934</v>
      </c>
      <c r="AX19" s="21">
        <v>0.40498845904503034</v>
      </c>
      <c r="AY19" s="21">
        <v>69.406760460858152</v>
      </c>
      <c r="AZ19">
        <v>1710.9403291560316</v>
      </c>
    </row>
    <row r="20" spans="1:52" x14ac:dyDescent="0.25">
      <c r="A20">
        <v>2022</v>
      </c>
      <c r="B20" t="s">
        <v>664</v>
      </c>
      <c r="C20" s="21">
        <v>5.5103610081655834</v>
      </c>
      <c r="D20" s="21">
        <v>0.23430062408277574</v>
      </c>
      <c r="E20" s="21">
        <v>-1.4268295379991269</v>
      </c>
      <c r="F20" s="21">
        <v>-1.3450087140736733</v>
      </c>
      <c r="G20" s="21">
        <v>0.26606664203310498</v>
      </c>
      <c r="H20" s="21">
        <v>0</v>
      </c>
      <c r="I20" s="21">
        <v>15.963998521986301</v>
      </c>
      <c r="J20" s="21">
        <v>0.26606664203310498</v>
      </c>
      <c r="K20" s="21">
        <v>-0.99999999999999611</v>
      </c>
      <c r="L20" s="21">
        <v>-0.99999999999999611</v>
      </c>
      <c r="M20" s="21">
        <v>5.3213328406621025</v>
      </c>
      <c r="N20" s="21">
        <v>20.347855025463144</v>
      </c>
      <c r="O20" s="21">
        <v>0.16162843542530841</v>
      </c>
      <c r="P20" s="21">
        <v>1.2457834744766538</v>
      </c>
      <c r="Q20" s="21">
        <v>0.44792188660570437</v>
      </c>
      <c r="R20" s="21">
        <v>0.33042965873945496</v>
      </c>
      <c r="S20" s="21">
        <v>0.33993908143788454</v>
      </c>
      <c r="T20" s="21">
        <v>0.33070294418653035</v>
      </c>
      <c r="U20" s="21">
        <v>-1.3313585527193563E-3</v>
      </c>
      <c r="V20" s="21">
        <v>28.98876556084975</v>
      </c>
      <c r="W20" s="21">
        <v>1.7460386803834358</v>
      </c>
      <c r="X20" s="21">
        <v>-0.99999999999999611</v>
      </c>
      <c r="Y20" s="21">
        <v>-0.99999999999999611</v>
      </c>
      <c r="Z20" s="21">
        <v>62.012346534383852</v>
      </c>
      <c r="AA20" s="21">
        <v>0.18655269299815591</v>
      </c>
      <c r="AB20" s="21">
        <v>0.28588199800096953</v>
      </c>
      <c r="AC20" s="21">
        <v>0.13767220225087679</v>
      </c>
      <c r="AD20" s="21">
        <v>31.733675225534416</v>
      </c>
      <c r="AE20" s="21">
        <v>-0.99999999999999611</v>
      </c>
      <c r="AF20" s="21">
        <v>-0.99999999999999611</v>
      </c>
      <c r="AG20" s="21">
        <v>-0.99999999999999611</v>
      </c>
      <c r="AH20" s="21">
        <v>-4.9824600840760444E-2</v>
      </c>
      <c r="AI20" s="21">
        <v>-1.3313585527193563E-3</v>
      </c>
      <c r="AJ20" s="21">
        <v>-3.3461315486471639E-2</v>
      </c>
      <c r="AK20" s="21">
        <v>-7.8254850144447677E-2</v>
      </c>
      <c r="AL20" s="21">
        <v>9.0812298789631524E-4</v>
      </c>
      <c r="AM20" s="21">
        <v>7.9205677181208162E-2</v>
      </c>
      <c r="AN20" s="21">
        <v>-0.25941366589271286</v>
      </c>
      <c r="AO20" s="21">
        <v>1.703677841965727</v>
      </c>
      <c r="AP20" s="21">
        <v>46.044756142605983</v>
      </c>
      <c r="AQ20" s="21">
        <v>1.012163394620498</v>
      </c>
      <c r="AR20" s="21">
        <v>2.0287374973204817</v>
      </c>
      <c r="AS20" s="21">
        <v>-0.99999999999999611</v>
      </c>
      <c r="AT20" s="21">
        <v>-0.99999999999999611</v>
      </c>
      <c r="AU20" s="21">
        <v>-0.85075525493851345</v>
      </c>
      <c r="AV20" s="21">
        <v>85.664901310794249</v>
      </c>
      <c r="AW20" s="21">
        <v>84.777431246705035</v>
      </c>
      <c r="AX20" s="21">
        <v>0.22828900922737347</v>
      </c>
      <c r="AY20" s="21">
        <v>9.838820748977847</v>
      </c>
      <c r="AZ20">
        <v>1507.3436387284332</v>
      </c>
    </row>
    <row r="21" spans="1:52" x14ac:dyDescent="0.25">
      <c r="A21">
        <v>2039</v>
      </c>
      <c r="B21" t="s">
        <v>1132</v>
      </c>
      <c r="C21" s="21">
        <v>4.2049888892037313</v>
      </c>
      <c r="D21" s="21">
        <v>0.27814946307113464</v>
      </c>
      <c r="E21" s="21">
        <v>0.59154667415131945</v>
      </c>
      <c r="F21" s="21">
        <v>0.67022151498423332</v>
      </c>
      <c r="G21" s="21">
        <v>-1.3524638967532768E-2</v>
      </c>
      <c r="H21" s="21">
        <v>0</v>
      </c>
      <c r="I21" s="21">
        <v>-0.8114783380519649</v>
      </c>
      <c r="J21" s="21">
        <v>-1.3524638967532768E-2</v>
      </c>
      <c r="K21" s="21">
        <v>-0.99999999999999489</v>
      </c>
      <c r="L21" s="21">
        <v>-0.99999999999999489</v>
      </c>
      <c r="M21" s="21">
        <v>-0.27049277935065646</v>
      </c>
      <c r="N21" s="21">
        <v>4.0380149430017021</v>
      </c>
      <c r="O21" s="21">
        <v>4.276697451960386</v>
      </c>
      <c r="P21" s="21">
        <v>-1.2937883302205222</v>
      </c>
      <c r="Q21" s="21">
        <v>0.15058807505423136</v>
      </c>
      <c r="R21" s="21">
        <v>0.33396444353820126</v>
      </c>
      <c r="S21" s="21">
        <v>0.29652677238521746</v>
      </c>
      <c r="T21" s="21">
        <v>0.22347237779594026</v>
      </c>
      <c r="U21" s="21">
        <v>-1.9620011619275526E-2</v>
      </c>
      <c r="V21" s="21">
        <v>33.956885491452162</v>
      </c>
      <c r="W21" s="21">
        <v>1.3835578839387701</v>
      </c>
      <c r="X21" s="21">
        <v>-0.99999999999999489</v>
      </c>
      <c r="Y21" s="21">
        <v>-0.99999999999999489</v>
      </c>
      <c r="Z21" s="21">
        <v>46.315832267359269</v>
      </c>
      <c r="AA21" s="21">
        <v>8.6414399302553763E-2</v>
      </c>
      <c r="AB21" s="21">
        <v>-8.1183437578369627E-2</v>
      </c>
      <c r="AC21" s="21">
        <v>0.24380957662114874</v>
      </c>
      <c r="AD21" s="21">
        <v>12.307457032649376</v>
      </c>
      <c r="AE21" s="21">
        <v>-0.99999999999999489</v>
      </c>
      <c r="AF21" s="21">
        <v>-0.99999999999999489</v>
      </c>
      <c r="AG21" s="21">
        <v>-0.99999999999999489</v>
      </c>
      <c r="AH21" s="21">
        <v>3.9400684788910081E-3</v>
      </c>
      <c r="AI21" s="21">
        <v>-1.9620011619275526E-2</v>
      </c>
      <c r="AJ21" s="21">
        <v>-0.12990754480687935</v>
      </c>
      <c r="AK21" s="21">
        <v>-6.2141367984192453E-2</v>
      </c>
      <c r="AL21" s="21">
        <v>7.540879824081273E-2</v>
      </c>
      <c r="AM21" s="21">
        <v>3.7169287739598676E-2</v>
      </c>
      <c r="AN21" s="21">
        <v>1.2491949561174516</v>
      </c>
      <c r="AO21" s="21">
        <v>0.60501262943747547</v>
      </c>
      <c r="AP21" s="21">
        <v>33.016883797526049</v>
      </c>
      <c r="AQ21" s="21">
        <v>0.83288143365372158</v>
      </c>
      <c r="AR21" s="21">
        <v>1.3680757005779272</v>
      </c>
      <c r="AS21" s="21">
        <v>-0.99999999999999489</v>
      </c>
      <c r="AT21" s="21">
        <v>-0.99999999999999489</v>
      </c>
      <c r="AU21" s="21">
        <v>0.81535653831419919</v>
      </c>
      <c r="AV21" s="21">
        <v>50.770465584378016</v>
      </c>
      <c r="AW21" s="21">
        <v>48.858764729354228</v>
      </c>
      <c r="AX21" s="21">
        <v>-2.0814015533225341E-2</v>
      </c>
      <c r="AY21" s="21">
        <v>-9.015965101187323</v>
      </c>
      <c r="AZ21">
        <v>1449.9184400696645</v>
      </c>
    </row>
    <row r="22" spans="1:52" x14ac:dyDescent="0.25">
      <c r="A22">
        <v>2136</v>
      </c>
      <c r="B22" t="s">
        <v>1165</v>
      </c>
      <c r="C22" s="21">
        <v>3.6325304160982479</v>
      </c>
      <c r="D22" s="21">
        <v>-7.5366288739362464E-2</v>
      </c>
      <c r="E22" s="21">
        <v>-1.489105504464504E-2</v>
      </c>
      <c r="F22" s="21">
        <v>-3.724940999022223E-3</v>
      </c>
      <c r="G22" s="21">
        <v>1.485423136657032E-2</v>
      </c>
      <c r="H22" s="21">
        <v>0</v>
      </c>
      <c r="I22" s="21">
        <v>0.89125388199422051</v>
      </c>
      <c r="J22" s="21">
        <v>1.485423136657032E-2</v>
      </c>
      <c r="K22" s="21">
        <v>-0.99999999999999822</v>
      </c>
      <c r="L22" s="21">
        <v>-0.99999999999999822</v>
      </c>
      <c r="M22" s="21">
        <v>0.29708462733140689</v>
      </c>
      <c r="N22" s="21">
        <v>5.2071349253566304</v>
      </c>
      <c r="O22" s="21">
        <v>-6.7298781902819974E-2</v>
      </c>
      <c r="P22" s="21">
        <v>-1.336519909048457</v>
      </c>
      <c r="Q22" s="21">
        <v>-0.37314333266536509</v>
      </c>
      <c r="R22" s="21">
        <v>0.31972602169277509</v>
      </c>
      <c r="S22" s="21">
        <v>0.2871127858423968</v>
      </c>
      <c r="T22" s="21">
        <v>0.231393412468969</v>
      </c>
      <c r="U22" s="21">
        <v>-5.5533658079428847E-3</v>
      </c>
      <c r="V22" s="21">
        <v>31.586700171186649</v>
      </c>
      <c r="W22" s="21">
        <v>1.4966418491448492</v>
      </c>
      <c r="X22" s="21">
        <v>-0.99999999999999822</v>
      </c>
      <c r="Y22" s="21">
        <v>-0.99999999999999822</v>
      </c>
      <c r="Z22" s="21">
        <v>42.673436052561264</v>
      </c>
      <c r="AA22" s="21">
        <v>0.11157684875708385</v>
      </c>
      <c r="AB22" s="21">
        <v>-0.10103516376172036</v>
      </c>
      <c r="AC22" s="21">
        <v>8.8455894109184613E-2</v>
      </c>
      <c r="AD22" s="21">
        <v>8.8123030338641026</v>
      </c>
      <c r="AE22" s="21">
        <v>-0.99999999999999822</v>
      </c>
      <c r="AF22" s="21">
        <v>-0.99999999999999822</v>
      </c>
      <c r="AG22" s="21">
        <v>-0.99999999999999822</v>
      </c>
      <c r="AH22" s="21">
        <v>3.3744113892659141E-3</v>
      </c>
      <c r="AI22" s="21">
        <v>-5.5533658079428847E-3</v>
      </c>
      <c r="AJ22" s="21">
        <v>6.5600025199972212E-2</v>
      </c>
      <c r="AK22" s="21">
        <v>0.18603086620319881</v>
      </c>
      <c r="AL22" s="21">
        <v>5.0552340865347316E-2</v>
      </c>
      <c r="AM22" s="21">
        <v>0.14787855946387127</v>
      </c>
      <c r="AN22" s="21">
        <v>1.2307938263810934</v>
      </c>
      <c r="AO22" s="21">
        <v>4.9881331388652255</v>
      </c>
      <c r="AP22" s="21">
        <v>35.911668520820946</v>
      </c>
      <c r="AQ22" s="21">
        <v>0.87174257331530436</v>
      </c>
      <c r="AR22" s="21">
        <v>1.5637951234257244</v>
      </c>
      <c r="AS22" s="21">
        <v>-0.99999999999999822</v>
      </c>
      <c r="AT22" s="21">
        <v>-0.99999999999999822</v>
      </c>
      <c r="AU22" s="21">
        <v>-0.23118095892655469</v>
      </c>
      <c r="AV22" s="21">
        <v>57.902955506814543</v>
      </c>
      <c r="AW22" s="21">
        <v>58.176560280992426</v>
      </c>
      <c r="AX22" s="21">
        <v>0.24535270723469768</v>
      </c>
      <c r="AY22" s="21">
        <v>22.795059849152477</v>
      </c>
      <c r="AZ22">
        <v>1417.4405576170861</v>
      </c>
    </row>
    <row r="23" spans="1:52" x14ac:dyDescent="0.25">
      <c r="A23">
        <v>2151</v>
      </c>
      <c r="B23" t="s">
        <v>1174</v>
      </c>
      <c r="C23" s="21">
        <v>3.7243431796414543</v>
      </c>
      <c r="D23" s="21">
        <v>-0.10389123908815157</v>
      </c>
      <c r="E23" s="21">
        <v>2.4442641134730589E-4</v>
      </c>
      <c r="F23" s="21">
        <v>9.9450565172994124E-3</v>
      </c>
      <c r="G23" s="21">
        <v>-3.667300849026995E-2</v>
      </c>
      <c r="H23" s="21">
        <v>0</v>
      </c>
      <c r="I23" s="21">
        <v>-2.2003805094161981</v>
      </c>
      <c r="J23" s="21">
        <v>-3.667300849026995E-2</v>
      </c>
      <c r="K23" s="21">
        <v>-1.0000000000000056</v>
      </c>
      <c r="L23" s="21">
        <v>-1.0000000000000056</v>
      </c>
      <c r="M23" s="21">
        <v>-0.73346016980539841</v>
      </c>
      <c r="N23" s="21">
        <v>2.3650956406049097</v>
      </c>
      <c r="O23" s="21">
        <v>-0.38524865310812284</v>
      </c>
      <c r="P23" s="21">
        <v>-1.1723246395026847</v>
      </c>
      <c r="Q23" s="21">
        <v>-0.35598078604467964</v>
      </c>
      <c r="R23" s="21">
        <v>0.31760558586541676</v>
      </c>
      <c r="S23" s="21">
        <v>0.2599900922854434</v>
      </c>
      <c r="T23" s="21">
        <v>-5.9151405913675827E-2</v>
      </c>
      <c r="U23" s="21">
        <v>-6.1960962813689645E-3</v>
      </c>
      <c r="V23" s="21">
        <v>20.594327287828968</v>
      </c>
      <c r="W23" s="21">
        <v>0.33520170524733012</v>
      </c>
      <c r="X23" s="21">
        <v>-1.0000000000000056</v>
      </c>
      <c r="Y23" s="21">
        <v>-1.0000000000000056</v>
      </c>
      <c r="Z23" s="21">
        <v>32.039163647864662</v>
      </c>
      <c r="AA23" s="21">
        <v>-2.1889765334408423E-3</v>
      </c>
      <c r="AB23" s="21">
        <v>0.1503510914590627</v>
      </c>
      <c r="AC23" s="21">
        <v>-6.9654895725119181E-2</v>
      </c>
      <c r="AD23" s="21">
        <v>8.5979186242265975</v>
      </c>
      <c r="AE23" s="21">
        <v>-1.0000000000000056</v>
      </c>
      <c r="AF23" s="21">
        <v>-1.0000000000000056</v>
      </c>
      <c r="AG23" s="21">
        <v>-1.0000000000000056</v>
      </c>
      <c r="AH23" s="21">
        <v>-5.6137072785299395E-3</v>
      </c>
      <c r="AI23" s="21">
        <v>-6.1960962813689645E-3</v>
      </c>
      <c r="AJ23" s="21">
        <v>0.32551791745958603</v>
      </c>
      <c r="AK23" s="21">
        <v>-4.8341802632076894E-2</v>
      </c>
      <c r="AL23" s="21">
        <v>0.25243344015738423</v>
      </c>
      <c r="AM23" s="21">
        <v>5.4440595545701957E-2</v>
      </c>
      <c r="AN23" s="21">
        <v>7.501688833282107</v>
      </c>
      <c r="AO23" s="21">
        <v>1.5560426334325916</v>
      </c>
      <c r="AP23" s="21">
        <v>22.547874085668553</v>
      </c>
      <c r="AQ23" s="21">
        <v>0.55950541038840151</v>
      </c>
      <c r="AR23" s="21">
        <v>0.36179733034684725</v>
      </c>
      <c r="AS23" s="21">
        <v>-1.0000000000000056</v>
      </c>
      <c r="AT23" s="21">
        <v>-1.0000000000000056</v>
      </c>
      <c r="AU23" s="21">
        <v>-0.1697908726199332</v>
      </c>
      <c r="AV23" s="21">
        <v>42.050798719848544</v>
      </c>
      <c r="AW23" s="21">
        <v>42.240080921945292</v>
      </c>
      <c r="AX23" s="21">
        <v>8.9599305296493917E-4</v>
      </c>
      <c r="AY23" s="21">
        <v>-28.605164721121074</v>
      </c>
      <c r="AZ23">
        <v>1358.8683557489267</v>
      </c>
    </row>
    <row r="24" spans="1:52" x14ac:dyDescent="0.25">
      <c r="A24">
        <v>2338</v>
      </c>
      <c r="B24" t="s">
        <v>1223</v>
      </c>
      <c r="C24" s="21">
        <v>4.7371716726776434</v>
      </c>
      <c r="D24" s="21">
        <v>0.39851867153231924</v>
      </c>
      <c r="E24" s="21">
        <v>-0.42132970209064557</v>
      </c>
      <c r="F24" s="21">
        <v>-0.30661806275626541</v>
      </c>
      <c r="G24" s="21">
        <v>-7.0262732643473186E-2</v>
      </c>
      <c r="H24" s="21">
        <v>0</v>
      </c>
      <c r="I24" s="21">
        <v>-4.2157639586083846</v>
      </c>
      <c r="J24" s="21">
        <v>-7.0262732643473186E-2</v>
      </c>
      <c r="K24" s="21">
        <v>-1.0000000000000029</v>
      </c>
      <c r="L24" s="21">
        <v>-1.0000000000000029</v>
      </c>
      <c r="M24" s="21">
        <v>-1.4052546528694636</v>
      </c>
      <c r="N24" s="21">
        <v>8.9816798099326411E-2</v>
      </c>
      <c r="O24" s="21">
        <v>-0.84880294921690702</v>
      </c>
      <c r="P24" s="21">
        <v>-2.2850148688939189</v>
      </c>
      <c r="Q24" s="21">
        <v>-0.9252200223135596</v>
      </c>
      <c r="R24" s="21">
        <v>0.33665939000331591</v>
      </c>
      <c r="S24" s="21">
        <v>0.21501270482086926</v>
      </c>
      <c r="T24" s="21">
        <v>0.20131240060954192</v>
      </c>
      <c r="U24" s="21">
        <v>1.4674582042029359E-3</v>
      </c>
      <c r="V24" s="21">
        <v>33.193448494553564</v>
      </c>
      <c r="W24" s="21">
        <v>1.3079636411711795</v>
      </c>
      <c r="X24" s="21">
        <v>-1.0000000000000029</v>
      </c>
      <c r="Y24" s="21">
        <v>-1.0000000000000029</v>
      </c>
      <c r="Z24" s="21">
        <v>68.65201738392102</v>
      </c>
      <c r="AA24" s="21">
        <v>0.24134526212565666</v>
      </c>
      <c r="AB24" s="21">
        <v>0.18062395284194319</v>
      </c>
      <c r="AC24" s="21">
        <v>0.3293887707071057</v>
      </c>
      <c r="AD24" s="21">
        <v>36.865359156091699</v>
      </c>
      <c r="AE24" s="21">
        <v>-1.0000000000000029</v>
      </c>
      <c r="AF24" s="21">
        <v>-1.0000000000000029</v>
      </c>
      <c r="AG24" s="21">
        <v>-1.0000000000000029</v>
      </c>
      <c r="AH24" s="21">
        <v>-3.3492760220440558E-2</v>
      </c>
      <c r="AI24" s="21">
        <v>1.4674582042029359E-3</v>
      </c>
      <c r="AJ24" s="21">
        <v>0.30523779628990461</v>
      </c>
      <c r="AK24" s="21">
        <v>0.16732965517400278</v>
      </c>
      <c r="AL24" s="21">
        <v>0.10974179801372393</v>
      </c>
      <c r="AM24" s="21">
        <v>-0.16910335346623584</v>
      </c>
      <c r="AN24" s="21">
        <v>4.3353992739301459</v>
      </c>
      <c r="AO24" s="21">
        <v>-3.4566009029234133</v>
      </c>
      <c r="AP24" s="21">
        <v>28.353122822556372</v>
      </c>
      <c r="AQ24" s="21">
        <v>0.7473466152138134</v>
      </c>
      <c r="AR24" s="21">
        <v>1.2281881839960136</v>
      </c>
      <c r="AS24" s="21">
        <v>-1.0000000000000029</v>
      </c>
      <c r="AT24" s="21">
        <v>-1.0000000000000029</v>
      </c>
      <c r="AU24" s="21">
        <v>-1.2583372945321107</v>
      </c>
      <c r="AV24" s="21">
        <v>64.369528628266792</v>
      </c>
      <c r="AW24" s="21">
        <v>63.707917783465781</v>
      </c>
      <c r="AX24" s="21">
        <v>7.2342786201171475E-2</v>
      </c>
      <c r="AY24" s="21">
        <v>-3.3841442919903066</v>
      </c>
      <c r="AZ24">
        <v>1516.6274361150527</v>
      </c>
    </row>
    <row r="25" spans="1:52" x14ac:dyDescent="0.25">
      <c r="A25">
        <v>2451</v>
      </c>
      <c r="B25" t="s">
        <v>1269</v>
      </c>
      <c r="C25" s="21">
        <v>4.6732887078033336</v>
      </c>
      <c r="D25" s="21">
        <v>7.6840432594963468E-2</v>
      </c>
      <c r="E25" s="21">
        <v>2.2649234461261996</v>
      </c>
      <c r="F25" s="21">
        <v>2.2914653006279426</v>
      </c>
      <c r="G25" s="21">
        <v>2.0039349090189094E-2</v>
      </c>
      <c r="H25" s="21">
        <v>0</v>
      </c>
      <c r="I25" s="21">
        <v>1.2023609454113424</v>
      </c>
      <c r="J25" s="21">
        <v>2.0039349090189094E-2</v>
      </c>
      <c r="K25" s="21">
        <v>-1.0000000000000009</v>
      </c>
      <c r="L25" s="21">
        <v>-1.0000000000000009</v>
      </c>
      <c r="M25" s="21">
        <v>0.40078698180378036</v>
      </c>
      <c r="N25" s="21">
        <v>8.2364220681708051</v>
      </c>
      <c r="O25" s="21">
        <v>0.10282773932189487</v>
      </c>
      <c r="P25" s="21">
        <v>-1.2212224366595636</v>
      </c>
      <c r="Q25" s="21">
        <v>-0.4465306708679696</v>
      </c>
      <c r="R25" s="21">
        <v>0.33207749388780344</v>
      </c>
      <c r="S25" s="21">
        <v>0.38507475342211328</v>
      </c>
      <c r="T25" s="21">
        <v>0.23307894813831781</v>
      </c>
      <c r="U25" s="21">
        <v>-3.29227697965788E-2</v>
      </c>
      <c r="V25" s="21">
        <v>35.777151767012448</v>
      </c>
      <c r="W25" s="21">
        <v>1.4765476115243341</v>
      </c>
      <c r="X25" s="21">
        <v>-1.0000000000000009</v>
      </c>
      <c r="Y25" s="21">
        <v>-1.0000000000000009</v>
      </c>
      <c r="Z25" s="21">
        <v>63.814331331311337</v>
      </c>
      <c r="AA25" s="21">
        <v>0.41984442624606882</v>
      </c>
      <c r="AB25" s="21">
        <v>-7.2601925108735643E-2</v>
      </c>
      <c r="AC25" s="21">
        <v>0.20929808761297017</v>
      </c>
      <c r="AD25" s="21">
        <v>28.216642282982299</v>
      </c>
      <c r="AE25" s="21">
        <v>-1.0000000000000009</v>
      </c>
      <c r="AF25" s="21">
        <v>-1.0000000000000009</v>
      </c>
      <c r="AG25" s="21">
        <v>-1.0000000000000009</v>
      </c>
      <c r="AH25" s="21">
        <v>-2.1883578273737049E-3</v>
      </c>
      <c r="AI25" s="21">
        <v>-3.29227697965788E-2</v>
      </c>
      <c r="AJ25" s="21">
        <v>2.6207632945358973E-2</v>
      </c>
      <c r="AK25" s="21">
        <v>1.9102687835018124E-2</v>
      </c>
      <c r="AL25" s="21">
        <v>-0.11494105060025535</v>
      </c>
      <c r="AM25" s="21">
        <v>-0.10520794016871148</v>
      </c>
      <c r="AN25" s="21">
        <v>-2.7789046120090917</v>
      </c>
      <c r="AO25" s="21">
        <v>-2.498268553313193</v>
      </c>
      <c r="AP25" s="21">
        <v>37.325880495200096</v>
      </c>
      <c r="AQ25" s="21">
        <v>0.92124888543821926</v>
      </c>
      <c r="AR25" s="21">
        <v>1.5018625022200534</v>
      </c>
      <c r="AS25" s="21">
        <v>-1.0000000000000009</v>
      </c>
      <c r="AT25" s="21">
        <v>-1.0000000000000009</v>
      </c>
      <c r="AU25" s="21">
        <v>1.8596304912417381</v>
      </c>
      <c r="AV25" s="21">
        <v>70.060271607330918</v>
      </c>
      <c r="AW25" s="21">
        <v>66.801037244866833</v>
      </c>
      <c r="AX25" s="21">
        <v>0.20172256152342077</v>
      </c>
      <c r="AY25" s="21">
        <v>22.891012307269634</v>
      </c>
      <c r="AZ25">
        <v>1548.6432157990641</v>
      </c>
    </row>
    <row r="26" spans="1:52" x14ac:dyDescent="0.25">
      <c r="A26">
        <v>2526</v>
      </c>
      <c r="B26" t="s">
        <v>1310</v>
      </c>
      <c r="C26" s="21">
        <v>2.4970356364660597</v>
      </c>
      <c r="D26" s="21">
        <v>0.42697356148204063</v>
      </c>
      <c r="E26" s="21">
        <v>0.18970189190614498</v>
      </c>
      <c r="F26" s="21">
        <v>0.3043561648027896</v>
      </c>
      <c r="G26" s="21">
        <v>6.1301707127067416E-2</v>
      </c>
      <c r="H26" s="21">
        <v>0</v>
      </c>
      <c r="I26" s="21">
        <v>3.678102427624045</v>
      </c>
      <c r="J26" s="21">
        <v>6.1301707127067416E-2</v>
      </c>
      <c r="K26" s="21">
        <v>-1.0000000000000044</v>
      </c>
      <c r="L26" s="21">
        <v>-1.0000000000000044</v>
      </c>
      <c r="M26" s="21">
        <v>1.2260341425413468</v>
      </c>
      <c r="N26" s="21">
        <v>6.1290683735205231</v>
      </c>
      <c r="O26" s="21">
        <v>-0.89540888767709148</v>
      </c>
      <c r="P26" s="21">
        <v>-0.57367577680548498</v>
      </c>
      <c r="Q26" s="21">
        <v>-0.43313535238169415</v>
      </c>
      <c r="R26" s="21">
        <v>0.33992018779630939</v>
      </c>
      <c r="S26" s="21">
        <v>0.43256024641762469</v>
      </c>
      <c r="T26" s="21">
        <v>0.228089112830447</v>
      </c>
      <c r="U26" s="21">
        <v>1.8628475314335646E-2</v>
      </c>
      <c r="V26" s="21">
        <v>38.890286212115988</v>
      </c>
      <c r="W26" s="21">
        <v>1.7849778166558241</v>
      </c>
      <c r="X26" s="21">
        <v>-1.0000000000000044</v>
      </c>
      <c r="Y26" s="21">
        <v>-1.0000000000000044</v>
      </c>
      <c r="Z26" s="21">
        <v>62.62310109472822</v>
      </c>
      <c r="AA26" s="21">
        <v>0.5625708683534385</v>
      </c>
      <c r="AB26" s="21">
        <v>-0.12422216760012106</v>
      </c>
      <c r="AC26" s="21">
        <v>0.11137558786417587</v>
      </c>
      <c r="AD26" s="21">
        <v>25.516280810634779</v>
      </c>
      <c r="AE26" s="21">
        <v>-1.0000000000000044</v>
      </c>
      <c r="AF26" s="21">
        <v>-1.0000000000000044</v>
      </c>
      <c r="AG26" s="21">
        <v>-1.0000000000000044</v>
      </c>
      <c r="AH26" s="21">
        <v>1.7416731874036254E-2</v>
      </c>
      <c r="AI26" s="21">
        <v>1.8628475314335646E-2</v>
      </c>
      <c r="AJ26" s="21">
        <v>-6.936812423887645E-2</v>
      </c>
      <c r="AK26" s="21">
        <v>-0.12949777532043483</v>
      </c>
      <c r="AL26" s="21">
        <v>-8.885948254244215E-2</v>
      </c>
      <c r="AM26" s="21">
        <v>0.25612975313879166</v>
      </c>
      <c r="AN26" s="21">
        <v>-2.384201027684389</v>
      </c>
      <c r="AO26" s="21">
        <v>5.5716282947965698</v>
      </c>
      <c r="AP26" s="21">
        <v>40.817107725372942</v>
      </c>
      <c r="AQ26" s="21">
        <v>0.99927454113096414</v>
      </c>
      <c r="AR26" s="21">
        <v>1.8196056938652772</v>
      </c>
      <c r="AS26" s="21">
        <v>-1.0000000000000044</v>
      </c>
      <c r="AT26" s="21">
        <v>-1.0000000000000044</v>
      </c>
      <c r="AU26" s="21">
        <v>-0.20308338968139097</v>
      </c>
      <c r="AV26" s="21">
        <v>71.755975229029133</v>
      </c>
      <c r="AW26" s="21">
        <v>73.578797113069754</v>
      </c>
      <c r="AX26" s="21">
        <v>0.25378413051186588</v>
      </c>
      <c r="AY26" s="21">
        <v>28.40644764263374</v>
      </c>
      <c r="AZ26">
        <v>1506.7290842708576</v>
      </c>
    </row>
    <row r="27" spans="1:52" x14ac:dyDescent="0.25">
      <c r="A27">
        <v>2704</v>
      </c>
      <c r="B27" t="s">
        <v>1378</v>
      </c>
      <c r="C27" s="21">
        <v>5.5640340236113239</v>
      </c>
      <c r="D27" s="21">
        <v>-5.9948286689411774E-2</v>
      </c>
      <c r="E27" s="21">
        <v>-0.86057115485211855</v>
      </c>
      <c r="F27" s="21">
        <v>-0.86464675590767559</v>
      </c>
      <c r="G27" s="21">
        <v>0.10393645225376728</v>
      </c>
      <c r="H27" s="21">
        <v>0</v>
      </c>
      <c r="I27" s="21">
        <v>6.2361871352260385</v>
      </c>
      <c r="J27" s="21">
        <v>0.10393645225376728</v>
      </c>
      <c r="K27" s="21">
        <v>-1.0000000000000022</v>
      </c>
      <c r="L27" s="21">
        <v>-1.0000000000000022</v>
      </c>
      <c r="M27" s="21">
        <v>2.0787290450753471</v>
      </c>
      <c r="N27" s="21">
        <v>11.129212550255707</v>
      </c>
      <c r="O27" s="21">
        <v>-0.95760153568012996</v>
      </c>
      <c r="P27" s="21">
        <v>-2.3048922400841261</v>
      </c>
      <c r="Q27" s="21">
        <v>-0.91715299820203744</v>
      </c>
      <c r="R27" s="21">
        <v>0.33025725809625422</v>
      </c>
      <c r="S27" s="21">
        <v>0.36211683521355992</v>
      </c>
      <c r="T27" s="21">
        <v>-1.4658860058744689E-2</v>
      </c>
      <c r="U27" s="21">
        <v>2.9594143817661643E-3</v>
      </c>
      <c r="V27" s="21">
        <v>22.752107576580524</v>
      </c>
      <c r="W27" s="21">
        <v>0.59356978849397213</v>
      </c>
      <c r="X27" s="21">
        <v>-1.0000000000000022</v>
      </c>
      <c r="Y27" s="21">
        <v>-1.0000000000000022</v>
      </c>
      <c r="Z27" s="21">
        <v>50.069895718021186</v>
      </c>
      <c r="AA27" s="21">
        <v>0.18916456373573659</v>
      </c>
      <c r="AB27" s="21">
        <v>0.11167074247764319</v>
      </c>
      <c r="AC27" s="21">
        <v>0.22716931735493118</v>
      </c>
      <c r="AD27" s="21">
        <v>27.488776132306342</v>
      </c>
      <c r="AE27" s="21">
        <v>-1.0000000000000022</v>
      </c>
      <c r="AF27" s="21">
        <v>-1.0000000000000022</v>
      </c>
      <c r="AG27" s="21">
        <v>-1.0000000000000022</v>
      </c>
      <c r="AH27" s="21">
        <v>-4.4132686925850172E-2</v>
      </c>
      <c r="AI27" s="21">
        <v>2.9594143817661643E-3</v>
      </c>
      <c r="AJ27" s="21">
        <v>-0.1425149098437358</v>
      </c>
      <c r="AK27" s="21">
        <v>-0.20319269564389952</v>
      </c>
      <c r="AL27" s="21">
        <v>-7.8925724323716084E-2</v>
      </c>
      <c r="AM27" s="21">
        <v>0.37761159511663606</v>
      </c>
      <c r="AN27" s="21">
        <v>-2.7874622751871154</v>
      </c>
      <c r="AO27" s="21">
        <v>8.526071017571935</v>
      </c>
      <c r="AP27" s="21">
        <v>29.956016660705199</v>
      </c>
      <c r="AQ27" s="21">
        <v>0.69168395511994096</v>
      </c>
      <c r="AR27" s="21">
        <v>0.71224565260377293</v>
      </c>
      <c r="AS27" s="21">
        <v>-1.0000000000000022</v>
      </c>
      <c r="AT27" s="21">
        <v>-1.0000000000000022</v>
      </c>
      <c r="AU27" s="21">
        <v>-1.7407407745479062</v>
      </c>
      <c r="AV27" s="21">
        <v>71.144129820704862</v>
      </c>
      <c r="AW27" s="21">
        <v>70.772017456142777</v>
      </c>
      <c r="AX27" s="21">
        <v>-1.6892318556088151E-2</v>
      </c>
      <c r="AY27" s="21">
        <v>-21.66837266816967</v>
      </c>
      <c r="AZ27">
        <v>1432.8302643119337</v>
      </c>
    </row>
    <row r="28" spans="1:52" x14ac:dyDescent="0.25">
      <c r="A28">
        <v>2709</v>
      </c>
      <c r="B28" t="s">
        <v>1382</v>
      </c>
      <c r="C28" s="21">
        <v>1.4485297545338005</v>
      </c>
      <c r="D28" s="21">
        <v>-0.72521514383722918</v>
      </c>
      <c r="E28" s="21">
        <v>1.2212889337892729</v>
      </c>
      <c r="F28" s="21">
        <v>1.0067668932377016</v>
      </c>
      <c r="G28" s="21">
        <v>0.10021373356945859</v>
      </c>
      <c r="H28" s="21">
        <v>0</v>
      </c>
      <c r="I28" s="21">
        <v>6.0128240141675162</v>
      </c>
      <c r="J28" s="21">
        <v>0.10021373356945859</v>
      </c>
      <c r="K28" s="21">
        <v>-1.0000000000000031</v>
      </c>
      <c r="L28" s="21">
        <v>-1.0000000000000031</v>
      </c>
      <c r="M28" s="21">
        <v>2.0042746713891737</v>
      </c>
      <c r="N28" s="21">
        <v>8.6317939694615013</v>
      </c>
      <c r="O28" s="21">
        <v>-0.18817300851945176</v>
      </c>
      <c r="P28" s="21">
        <v>5.4096368648885438</v>
      </c>
      <c r="Q28" s="21">
        <v>1.6374333485551631</v>
      </c>
      <c r="R28" s="21">
        <v>0.33082087831085344</v>
      </c>
      <c r="S28" s="21">
        <v>0.23946508215779558</v>
      </c>
      <c r="T28" s="21">
        <v>7.4810993018378028E-2</v>
      </c>
      <c r="U28" s="21">
        <v>1.7030408549509296E-3</v>
      </c>
      <c r="V28" s="21">
        <v>21.595149886608418</v>
      </c>
      <c r="W28" s="21">
        <v>0.69960762557948863</v>
      </c>
      <c r="X28" s="21">
        <v>-1.0000000000000031</v>
      </c>
      <c r="Y28" s="21">
        <v>-1.0000000000000031</v>
      </c>
      <c r="Z28" s="21">
        <v>30.818300661975975</v>
      </c>
      <c r="AA28" s="21">
        <v>-0.1766921280524911</v>
      </c>
      <c r="AB28" s="21">
        <v>0.20738046164362073</v>
      </c>
      <c r="AC28" s="21">
        <v>9.0010117319023308E-2</v>
      </c>
      <c r="AD28" s="21">
        <v>6.9550188976498113</v>
      </c>
      <c r="AE28" s="21">
        <v>-1.0000000000000031</v>
      </c>
      <c r="AF28" s="21">
        <v>-1.0000000000000031</v>
      </c>
      <c r="AG28" s="21">
        <v>-1.0000000000000031</v>
      </c>
      <c r="AH28" s="21">
        <v>4.9775253364621574E-2</v>
      </c>
      <c r="AI28" s="21">
        <v>1.7030408549509296E-3</v>
      </c>
      <c r="AJ28" s="21">
        <v>-0.1044807957800941</v>
      </c>
      <c r="AK28" s="21">
        <v>0.27471569528729584</v>
      </c>
      <c r="AL28" s="21">
        <v>6.360490563820935E-2</v>
      </c>
      <c r="AM28" s="21">
        <v>0.20299430157832898</v>
      </c>
      <c r="AN28" s="21">
        <v>0.98171867517064904</v>
      </c>
      <c r="AO28" s="21">
        <v>6.5344360027788131</v>
      </c>
      <c r="AP28" s="21">
        <v>28.425944193952169</v>
      </c>
      <c r="AQ28" s="21">
        <v>0.65610564921850856</v>
      </c>
      <c r="AR28" s="21">
        <v>0.81227989752440233</v>
      </c>
      <c r="AS28" s="21">
        <v>-1.0000000000000031</v>
      </c>
      <c r="AT28" s="21">
        <v>-1.0000000000000031</v>
      </c>
      <c r="AU28" s="21">
        <v>2.6789054849548188</v>
      </c>
      <c r="AV28" s="21">
        <v>47.183822898558603</v>
      </c>
      <c r="AW28" s="21">
        <v>48.531023382382735</v>
      </c>
      <c r="AX28" s="21">
        <v>4.3594298631599741E-2</v>
      </c>
      <c r="AY28" s="21">
        <v>-44.693016423301067</v>
      </c>
      <c r="AZ28">
        <v>1354.395769409686</v>
      </c>
    </row>
    <row r="29" spans="1:52" x14ac:dyDescent="0.25">
      <c r="A29">
        <v>2725</v>
      </c>
      <c r="B29" t="s">
        <v>1386</v>
      </c>
      <c r="C29" s="21">
        <v>0.84573908804115427</v>
      </c>
      <c r="D29" s="21">
        <v>-0.18839394222328743</v>
      </c>
      <c r="E29" s="21">
        <v>-0.90935009112843079</v>
      </c>
      <c r="F29" s="21">
        <v>-0.89971352449083453</v>
      </c>
      <c r="G29" s="21">
        <v>-0.10332907178189822</v>
      </c>
      <c r="H29" s="21">
        <v>0</v>
      </c>
      <c r="I29" s="21">
        <v>-6.1997443069138889</v>
      </c>
      <c r="J29" s="21">
        <v>-0.10332907178189822</v>
      </c>
      <c r="K29" s="21">
        <v>-1.000000000000004</v>
      </c>
      <c r="L29" s="21">
        <v>-1.000000000000004</v>
      </c>
      <c r="M29" s="21">
        <v>-2.066581435637965</v>
      </c>
      <c r="N29" s="21">
        <v>-4.9040767968084635</v>
      </c>
      <c r="O29" s="21">
        <v>-1.0988807427477716</v>
      </c>
      <c r="P29" s="21">
        <v>-3.0776338574689173</v>
      </c>
      <c r="Q29" s="21">
        <v>-1.0162084018449438</v>
      </c>
      <c r="R29" s="21">
        <v>0.31067817243716489</v>
      </c>
      <c r="S29" s="21">
        <v>0.22726411551790929</v>
      </c>
      <c r="T29" s="21">
        <v>-5.1818014471187376E-2</v>
      </c>
      <c r="U29" s="21">
        <v>-1.3021631750062263E-2</v>
      </c>
      <c r="V29" s="21">
        <v>20.844875607769112</v>
      </c>
      <c r="W29" s="21">
        <v>0.36277870778014087</v>
      </c>
      <c r="X29" s="21">
        <v>-1.000000000000004</v>
      </c>
      <c r="Y29" s="21">
        <v>-1.000000000000004</v>
      </c>
      <c r="Z29" s="21">
        <v>18.574995889465328</v>
      </c>
      <c r="AA29" s="21">
        <v>-0.10166164637945273</v>
      </c>
      <c r="AB29" s="21">
        <v>-0.10814931119616315</v>
      </c>
      <c r="AC29" s="21">
        <v>-7.1018016679327445E-2</v>
      </c>
      <c r="AD29" s="21">
        <v>-6.4543799932323358</v>
      </c>
      <c r="AE29" s="21">
        <v>-1.000000000000004</v>
      </c>
      <c r="AF29" s="21">
        <v>-1.000000000000004</v>
      </c>
      <c r="AG29" s="21">
        <v>-1.000000000000004</v>
      </c>
      <c r="AH29" s="21">
        <v>-6.0364045774213768E-3</v>
      </c>
      <c r="AI29" s="21">
        <v>-1.3021631750062263E-2</v>
      </c>
      <c r="AJ29" s="21">
        <v>0.18555754403741886</v>
      </c>
      <c r="AK29" s="21">
        <v>-8.6898009100484078E-2</v>
      </c>
      <c r="AL29" s="21">
        <v>1.4465139266668023</v>
      </c>
      <c r="AM29" s="21">
        <v>-0.21772935467803087</v>
      </c>
      <c r="AN29" s="21">
        <v>36.381484275889392</v>
      </c>
      <c r="AO29" s="21">
        <v>-5.1685723014854767</v>
      </c>
      <c r="AP29" s="21">
        <v>21.390073621733993</v>
      </c>
      <c r="AQ29" s="21">
        <v>0.54983660863191341</v>
      </c>
      <c r="AR29" s="21">
        <v>0.36218212328527827</v>
      </c>
      <c r="AS29" s="21">
        <v>-1.000000000000004</v>
      </c>
      <c r="AT29" s="21">
        <v>-1.000000000000004</v>
      </c>
      <c r="AU29" s="21">
        <v>-1.6297442187683422</v>
      </c>
      <c r="AV29" s="21">
        <v>18.39175788796328</v>
      </c>
      <c r="AW29" s="21">
        <v>18.464610507899494</v>
      </c>
      <c r="AX29" s="21">
        <v>-4.9448871327704903E-2</v>
      </c>
      <c r="AY29" s="21">
        <v>-83.526433681408662</v>
      </c>
      <c r="AZ29">
        <v>1295.2686971049179</v>
      </c>
    </row>
    <row r="30" spans="1:52" x14ac:dyDescent="0.25">
      <c r="A30">
        <v>2781</v>
      </c>
      <c r="B30" t="s">
        <v>1394</v>
      </c>
      <c r="C30" s="21">
        <v>4.4022566070189288</v>
      </c>
      <c r="D30" s="21">
        <v>8.3100794303210032E-2</v>
      </c>
      <c r="E30" s="21">
        <v>2.467526138088576</v>
      </c>
      <c r="F30" s="21">
        <v>2.4619852061550409</v>
      </c>
      <c r="G30" s="21">
        <v>6.6743887034351995E-2</v>
      </c>
      <c r="H30" s="21">
        <v>0</v>
      </c>
      <c r="I30" s="21">
        <v>4.0046332220611225</v>
      </c>
      <c r="J30" s="21">
        <v>6.6743887034351995E-2</v>
      </c>
      <c r="K30" s="21">
        <v>-0.99999999999999889</v>
      </c>
      <c r="L30" s="21">
        <v>-0.99999999999999889</v>
      </c>
      <c r="M30" s="21">
        <v>1.3348777406870391</v>
      </c>
      <c r="N30" s="21">
        <v>10.265749382088451</v>
      </c>
      <c r="O30" s="21">
        <v>0.70063610044051405</v>
      </c>
      <c r="P30" s="21">
        <v>3.5860895966451438</v>
      </c>
      <c r="Q30" s="21">
        <v>1.1897391874015282</v>
      </c>
      <c r="R30" s="21">
        <v>0.33991023051193331</v>
      </c>
      <c r="S30" s="21">
        <v>0.33430434953380889</v>
      </c>
      <c r="T30" s="21">
        <v>-2.3582635197326243E-3</v>
      </c>
      <c r="U30" s="21">
        <v>8.1778418463183105E-3</v>
      </c>
      <c r="V30" s="21">
        <v>25.520281171638572</v>
      </c>
      <c r="W30" s="21">
        <v>0.60337107571482207</v>
      </c>
      <c r="X30" s="21">
        <v>-0.99999999999999889</v>
      </c>
      <c r="Y30" s="21">
        <v>-0.99999999999999889</v>
      </c>
      <c r="Z30" s="21">
        <v>35.838697016525501</v>
      </c>
      <c r="AA30" s="21">
        <v>0.21880200988825968</v>
      </c>
      <c r="AB30" s="21">
        <v>6.67434662256252E-2</v>
      </c>
      <c r="AC30" s="21">
        <v>1.1319652878948617E-2</v>
      </c>
      <c r="AD30" s="21">
        <v>11.452760334278869</v>
      </c>
      <c r="AE30" s="21">
        <v>-0.99999999999999889</v>
      </c>
      <c r="AF30" s="21">
        <v>-0.99999999999999889</v>
      </c>
      <c r="AG30" s="21">
        <v>-0.99999999999999889</v>
      </c>
      <c r="AH30" s="21">
        <v>5.5738457028878304E-3</v>
      </c>
      <c r="AI30" s="21">
        <v>8.1778418463183105E-3</v>
      </c>
      <c r="AJ30" s="21">
        <v>-1.6732386195763282E-2</v>
      </c>
      <c r="AK30" s="21">
        <v>0.123137826555858</v>
      </c>
      <c r="AL30" s="21">
        <v>-7.6667420894008173E-2</v>
      </c>
      <c r="AM30" s="21">
        <v>-1.7599233689289458E-3</v>
      </c>
      <c r="AN30" s="21">
        <v>-1.6834430109051652</v>
      </c>
      <c r="AO30" s="21">
        <v>0.25478660613220672</v>
      </c>
      <c r="AP30" s="21">
        <v>26.510746263330109</v>
      </c>
      <c r="AQ30" s="21">
        <v>0.64574341628175436</v>
      </c>
      <c r="AR30" s="21">
        <v>0.62420604694189386</v>
      </c>
      <c r="AS30" s="21">
        <v>-0.99999999999999889</v>
      </c>
      <c r="AT30" s="21">
        <v>-0.99999999999999889</v>
      </c>
      <c r="AU30" s="21">
        <v>3.523837795756926</v>
      </c>
      <c r="AV30" s="21">
        <v>41.939296993552254</v>
      </c>
      <c r="AW30" s="21">
        <v>42.200142657479702</v>
      </c>
      <c r="AX30" s="21">
        <v>4.9534372765798786E-2</v>
      </c>
      <c r="AY30" s="21">
        <v>-28.107575138431152</v>
      </c>
      <c r="AZ30">
        <v>1383.3642577500686</v>
      </c>
    </row>
    <row r="31" spans="1:52" x14ac:dyDescent="0.25">
      <c r="A31">
        <v>3061</v>
      </c>
      <c r="B31" t="s">
        <v>1521</v>
      </c>
      <c r="C31" s="21">
        <v>6.4183188968899669</v>
      </c>
      <c r="D31" s="21">
        <v>-6.1478162861538337E-3</v>
      </c>
      <c r="E31" s="21">
        <v>-8.9478091442573987E-2</v>
      </c>
      <c r="F31" s="21">
        <v>-8.0427077640800301E-2</v>
      </c>
      <c r="G31" s="21">
        <v>9.0680668357436323E-2</v>
      </c>
      <c r="H31" s="21">
        <v>0</v>
      </c>
      <c r="I31" s="21">
        <v>5.4408401014461818</v>
      </c>
      <c r="J31" s="21">
        <v>9.0680668357436323E-2</v>
      </c>
      <c r="K31" s="21">
        <v>-1.0000000000000009</v>
      </c>
      <c r="L31" s="21">
        <v>-1.0000000000000009</v>
      </c>
      <c r="M31" s="21">
        <v>1.8136133671487242</v>
      </c>
      <c r="N31" s="21">
        <v>11.892661761467865</v>
      </c>
      <c r="O31" s="21">
        <v>-0.45052744949996126</v>
      </c>
      <c r="P31" s="21">
        <v>-4.3737864322259119</v>
      </c>
      <c r="Q31" s="21">
        <v>-1.4420915279172486</v>
      </c>
      <c r="R31" s="21">
        <v>0.37990904034766826</v>
      </c>
      <c r="S31" s="21">
        <v>0.43013664943808572</v>
      </c>
      <c r="T31" s="21">
        <v>7.4656704508913055E-2</v>
      </c>
      <c r="U31" s="21">
        <v>-1.6859027410712503E-3</v>
      </c>
      <c r="V31" s="21">
        <v>31.506674080279232</v>
      </c>
      <c r="W31" s="21">
        <v>1.1172331648112068</v>
      </c>
      <c r="X31" s="21">
        <v>-1.0000000000000009</v>
      </c>
      <c r="Y31" s="21">
        <v>-1.0000000000000009</v>
      </c>
      <c r="Z31" s="21">
        <v>59.866740500776466</v>
      </c>
      <c r="AA31" s="21">
        <v>2.1677759044958864E-2</v>
      </c>
      <c r="AB31" s="21">
        <v>-2.4405516972313284E-2</v>
      </c>
      <c r="AC31" s="21">
        <v>0.57718134721292547</v>
      </c>
      <c r="AD31" s="21">
        <v>29.363140835052373</v>
      </c>
      <c r="AE31" s="21">
        <v>-1.0000000000000009</v>
      </c>
      <c r="AF31" s="21">
        <v>-1.0000000000000009</v>
      </c>
      <c r="AG31" s="21">
        <v>-1.0000000000000009</v>
      </c>
      <c r="AH31" s="21">
        <v>-3.0676144530295221E-3</v>
      </c>
      <c r="AI31" s="21">
        <v>-1.6859027410712503E-3</v>
      </c>
      <c r="AJ31" s="21">
        <v>8.020440849037512E-2</v>
      </c>
      <c r="AK31" s="21">
        <v>0.12185340776144299</v>
      </c>
      <c r="AL31" s="21">
        <v>0.19387421609229735</v>
      </c>
      <c r="AM31" s="21">
        <v>2.6570873965441041E-2</v>
      </c>
      <c r="AN31" s="21">
        <v>5.1880145082765292</v>
      </c>
      <c r="AO31" s="21">
        <v>1.3334018244260251</v>
      </c>
      <c r="AP31" s="21">
        <v>37.516887567458525</v>
      </c>
      <c r="AQ31" s="21">
        <v>0.88949397889967186</v>
      </c>
      <c r="AR31" s="21">
        <v>1.2165859820660994</v>
      </c>
      <c r="AS31" s="21">
        <v>-1.0000000000000009</v>
      </c>
      <c r="AT31" s="21">
        <v>-1.0000000000000009</v>
      </c>
      <c r="AU31" s="21">
        <v>-1.4983609534199931</v>
      </c>
      <c r="AV31" s="21">
        <v>73.927598421240006</v>
      </c>
      <c r="AW31" s="21">
        <v>73.823918874170374</v>
      </c>
      <c r="AX31" s="21">
        <v>-5.922656865536869E-2</v>
      </c>
      <c r="AY31" s="21">
        <v>-41.633003154945968</v>
      </c>
      <c r="AZ31">
        <v>1444.4050788678612</v>
      </c>
    </row>
    <row r="32" spans="1:52" x14ac:dyDescent="0.25">
      <c r="A32">
        <v>3067</v>
      </c>
      <c r="B32" t="s">
        <v>1523</v>
      </c>
      <c r="C32" s="21">
        <v>5.2163984562369077</v>
      </c>
      <c r="D32" s="21">
        <v>0.31998881845011795</v>
      </c>
      <c r="E32" s="21">
        <v>0.48351563530236136</v>
      </c>
      <c r="F32" s="21">
        <v>0.55426395502902848</v>
      </c>
      <c r="G32" s="21">
        <v>7.7435578560311732E-2</v>
      </c>
      <c r="H32" s="21">
        <v>0</v>
      </c>
      <c r="I32" s="21">
        <v>4.6461347136187028</v>
      </c>
      <c r="J32" s="21">
        <v>7.7435578560311732E-2</v>
      </c>
      <c r="K32" s="21">
        <v>-0.99999999999999822</v>
      </c>
      <c r="L32" s="21">
        <v>-0.99999999999999822</v>
      </c>
      <c r="M32" s="21">
        <v>1.5487115712062325</v>
      </c>
      <c r="N32" s="21">
        <v>9.9527554123170763</v>
      </c>
      <c r="O32" s="21">
        <v>1.080717133799981</v>
      </c>
      <c r="P32" s="21">
        <v>2.5729325035412551</v>
      </c>
      <c r="Q32" s="21">
        <v>0.89469844571789758</v>
      </c>
      <c r="R32" s="21">
        <v>0.33889074439595035</v>
      </c>
      <c r="S32" s="21">
        <v>0.3272224403978588</v>
      </c>
      <c r="T32" s="21">
        <v>3.4370707392529239E-2</v>
      </c>
      <c r="U32" s="21">
        <v>1.688668691134031E-2</v>
      </c>
      <c r="V32" s="21">
        <v>26.358077776107361</v>
      </c>
      <c r="W32" s="21">
        <v>0.78697060240164896</v>
      </c>
      <c r="X32" s="21">
        <v>-0.99999999999999822</v>
      </c>
      <c r="Y32" s="21">
        <v>-0.99999999999999822</v>
      </c>
      <c r="Z32" s="21">
        <v>47.507538651950632</v>
      </c>
      <c r="AA32" s="21">
        <v>6.7733881257117198E-2</v>
      </c>
      <c r="AB32" s="21">
        <v>0.10742316421826426</v>
      </c>
      <c r="AC32" s="21">
        <v>0.31787355721200539</v>
      </c>
      <c r="AD32" s="21">
        <v>22.042900215183806</v>
      </c>
      <c r="AE32" s="21">
        <v>-0.99999999999999822</v>
      </c>
      <c r="AF32" s="21">
        <v>-0.99999999999999822</v>
      </c>
      <c r="AG32" s="21">
        <v>-0.99999999999999822</v>
      </c>
      <c r="AH32" s="21">
        <v>1.301319458109935E-2</v>
      </c>
      <c r="AI32" s="21">
        <v>1.688668691134031E-2</v>
      </c>
      <c r="AJ32" s="21">
        <v>4.5076404639452561E-2</v>
      </c>
      <c r="AK32" s="21">
        <v>0.18174390371784108</v>
      </c>
      <c r="AL32" s="21">
        <v>-2.2936113242376127E-2</v>
      </c>
      <c r="AM32" s="21">
        <v>0.54321931607922758</v>
      </c>
      <c r="AN32" s="21">
        <v>-0.10419619284964916</v>
      </c>
      <c r="AO32" s="21">
        <v>14.245377805557389</v>
      </c>
      <c r="AP32" s="21">
        <v>28.68512734737476</v>
      </c>
      <c r="AQ32" s="21">
        <v>0.6909874620773615</v>
      </c>
      <c r="AR32" s="21">
        <v>0.82908410205156313</v>
      </c>
      <c r="AS32" s="21">
        <v>-0.99999999999999822</v>
      </c>
      <c r="AT32" s="21">
        <v>-0.99999999999999822</v>
      </c>
      <c r="AU32" s="21">
        <v>1.3505671234978616</v>
      </c>
      <c r="AV32" s="21">
        <v>68.304821185325153</v>
      </c>
      <c r="AW32" s="21">
        <v>69.739478440153334</v>
      </c>
      <c r="AX32" s="21">
        <v>0.18982549272362839</v>
      </c>
      <c r="AY32" s="21">
        <v>-4.1421270926484652</v>
      </c>
      <c r="AZ32">
        <v>1445.5437244689597</v>
      </c>
    </row>
    <row r="33" spans="1:52" x14ac:dyDescent="0.25">
      <c r="A33">
        <v>3110</v>
      </c>
      <c r="B33" t="s">
        <v>1538</v>
      </c>
      <c r="C33" s="21">
        <v>3.1536489870473905</v>
      </c>
      <c r="D33" s="21">
        <v>-0.37724853907054146</v>
      </c>
      <c r="E33" s="21">
        <v>-0.37460330312036921</v>
      </c>
      <c r="F33" s="21">
        <v>-0.38834718261138351</v>
      </c>
      <c r="G33" s="21">
        <v>-0.18114533646478051</v>
      </c>
      <c r="H33" s="21">
        <v>0</v>
      </c>
      <c r="I33" s="21">
        <v>-10.868720187886831</v>
      </c>
      <c r="J33" s="21">
        <v>-0.18114533646478051</v>
      </c>
      <c r="K33" s="21">
        <v>-0.99999999999999867</v>
      </c>
      <c r="L33" s="21">
        <v>-0.99999999999999867</v>
      </c>
      <c r="M33" s="21">
        <v>-3.6229067292956154</v>
      </c>
      <c r="N33" s="21">
        <v>-6.0723812903515491</v>
      </c>
      <c r="O33" s="21">
        <v>-3.1731083532973883</v>
      </c>
      <c r="P33" s="21">
        <v>-2.5637560706743945</v>
      </c>
      <c r="Q33" s="21">
        <v>-0.9811922606300959</v>
      </c>
      <c r="R33" s="21">
        <v>0.29751676902720026</v>
      </c>
      <c r="S33" s="21">
        <v>0.14599868910307012</v>
      </c>
      <c r="T33" s="21">
        <v>-4.3444795591047435E-2</v>
      </c>
      <c r="U33" s="21">
        <v>-2.5741847243665628E-2</v>
      </c>
      <c r="V33" s="21">
        <v>18.889599994753034</v>
      </c>
      <c r="W33" s="21">
        <v>0.28332354880309513</v>
      </c>
      <c r="X33" s="21">
        <v>-0.99999999999999867</v>
      </c>
      <c r="Y33" s="21">
        <v>-0.99999999999999867</v>
      </c>
      <c r="Z33" s="21">
        <v>15.616303583200446</v>
      </c>
      <c r="AA33" s="21">
        <v>-8.7960945508415725E-2</v>
      </c>
      <c r="AB33" s="21">
        <v>-0.16581240068122172</v>
      </c>
      <c r="AC33" s="21">
        <v>-0.17694785675319716</v>
      </c>
      <c r="AD33" s="21">
        <v>-10.118500077554286</v>
      </c>
      <c r="AE33" s="21">
        <v>-0.99999999999999867</v>
      </c>
      <c r="AF33" s="21">
        <v>-0.99999999999999867</v>
      </c>
      <c r="AG33" s="21">
        <v>-0.99999999999999867</v>
      </c>
      <c r="AH33" s="21">
        <v>-2.5210779550701709E-4</v>
      </c>
      <c r="AI33" s="21">
        <v>-2.5741847243665628E-2</v>
      </c>
      <c r="AJ33" s="21">
        <v>0.2659030464828549</v>
      </c>
      <c r="AK33" s="21">
        <v>-0.26271141785268609</v>
      </c>
      <c r="AL33" s="21">
        <v>0.3326462029216033</v>
      </c>
      <c r="AM33" s="21">
        <v>-0.30853122204521588</v>
      </c>
      <c r="AN33" s="21">
        <v>8.578488576120229</v>
      </c>
      <c r="AO33" s="21">
        <v>-7.9596559110597074</v>
      </c>
      <c r="AP33" s="21">
        <v>18.171148238791051</v>
      </c>
      <c r="AQ33" s="21">
        <v>0.48980354062435189</v>
      </c>
      <c r="AR33" s="21">
        <v>0.25677735834062826</v>
      </c>
      <c r="AS33" s="21">
        <v>-0.99999999999999867</v>
      </c>
      <c r="AT33" s="21">
        <v>-0.99999999999999867</v>
      </c>
      <c r="AU33" s="21">
        <v>-0.93887889599695318</v>
      </c>
      <c r="AV33" s="21">
        <v>16.466711865086896</v>
      </c>
      <c r="AW33" s="21">
        <v>16.138386657652813</v>
      </c>
      <c r="AX33" s="21">
        <v>-0.20924560239619139</v>
      </c>
      <c r="AY33" s="21">
        <v>-77.699926501320178</v>
      </c>
      <c r="AZ33">
        <v>1307.0644022114982</v>
      </c>
    </row>
    <row r="34" spans="1:52" x14ac:dyDescent="0.25">
      <c r="A34">
        <v>3138</v>
      </c>
      <c r="B34" t="s">
        <v>1550</v>
      </c>
      <c r="C34" s="21">
        <v>2.0512891802073443</v>
      </c>
      <c r="D34" s="21">
        <v>-0.12934680930183734</v>
      </c>
      <c r="E34" s="21">
        <v>5.3003591287187736E-3</v>
      </c>
      <c r="F34" s="21">
        <v>-2.9312562658223761E-2</v>
      </c>
      <c r="G34" s="21">
        <v>1.5335468863517273E-2</v>
      </c>
      <c r="H34" s="21">
        <v>0</v>
      </c>
      <c r="I34" s="21">
        <v>0.92012813181103692</v>
      </c>
      <c r="J34" s="21">
        <v>1.5335468863517273E-2</v>
      </c>
      <c r="K34" s="21">
        <v>-0.99999999999999645</v>
      </c>
      <c r="L34" s="21">
        <v>-0.99999999999999645</v>
      </c>
      <c r="M34" s="21">
        <v>0.30670937727034547</v>
      </c>
      <c r="N34" s="21">
        <v>3.0351812524634276</v>
      </c>
      <c r="O34" s="21">
        <v>1.0304811545357132E-2</v>
      </c>
      <c r="P34" s="21">
        <v>-6.0713663931347805E-2</v>
      </c>
      <c r="Q34" s="21">
        <v>3.1095553239864366E-2</v>
      </c>
      <c r="R34" s="21">
        <v>0.33127306447086619</v>
      </c>
      <c r="S34" s="21">
        <v>0.28012928258000247</v>
      </c>
      <c r="T34" s="21">
        <v>0.24137443381709642</v>
      </c>
      <c r="U34" s="21">
        <v>-2.3367851958955601E-2</v>
      </c>
      <c r="V34" s="21">
        <v>32.410363270166009</v>
      </c>
      <c r="W34" s="21">
        <v>1.364399445754727</v>
      </c>
      <c r="X34" s="21">
        <v>-0.99999999999999645</v>
      </c>
      <c r="Y34" s="21">
        <v>-0.99999999999999645</v>
      </c>
      <c r="Z34" s="21">
        <v>37.902562351091511</v>
      </c>
      <c r="AA34" s="21">
        <v>5.0199794105783312E-2</v>
      </c>
      <c r="AB34" s="21">
        <v>-2.0214914756806847E-2</v>
      </c>
      <c r="AC34" s="21">
        <v>6.1599304274093249E-2</v>
      </c>
      <c r="AD34" s="21">
        <v>5.1024426409753252</v>
      </c>
      <c r="AE34" s="21">
        <v>-0.99999999999999645</v>
      </c>
      <c r="AF34" s="21">
        <v>-0.99999999999999645</v>
      </c>
      <c r="AG34" s="21">
        <v>-0.99999999999999645</v>
      </c>
      <c r="AH34" s="21">
        <v>8.3706966803282906E-3</v>
      </c>
      <c r="AI34" s="21">
        <v>-2.3367851958955601E-2</v>
      </c>
      <c r="AJ34" s="21">
        <v>4.4721793933507711E-2</v>
      </c>
      <c r="AK34" s="21">
        <v>-2.7282870775663059E-2</v>
      </c>
      <c r="AL34" s="21">
        <v>-8.8365155099620951E-2</v>
      </c>
      <c r="AM34" s="21">
        <v>0.55575504089114669</v>
      </c>
      <c r="AN34" s="21">
        <v>-2.034425732280654</v>
      </c>
      <c r="AO34" s="21">
        <v>13.806367492858019</v>
      </c>
      <c r="AP34" s="21">
        <v>33.795648584193458</v>
      </c>
      <c r="AQ34" s="21">
        <v>0.83470079859811352</v>
      </c>
      <c r="AR34" s="21">
        <v>1.3868197423358388</v>
      </c>
      <c r="AS34" s="21">
        <v>-0.99999999999999645</v>
      </c>
      <c r="AT34" s="21">
        <v>-0.99999999999999645</v>
      </c>
      <c r="AU34" s="21">
        <v>2.1518906729236585E-2</v>
      </c>
      <c r="AV34" s="21">
        <v>55.426277573111506</v>
      </c>
      <c r="AW34" s="21">
        <v>53.360058566017337</v>
      </c>
      <c r="AX34" s="21">
        <v>8.0616687964663425E-2</v>
      </c>
      <c r="AY34" s="21">
        <v>-0.65178051213013632</v>
      </c>
      <c r="AZ34">
        <v>1519.7723096627658</v>
      </c>
    </row>
    <row r="35" spans="1:52" x14ac:dyDescent="0.25">
      <c r="A35">
        <v>3352</v>
      </c>
      <c r="B35" t="s">
        <v>1660</v>
      </c>
      <c r="C35" s="21">
        <v>0.74080362136273947</v>
      </c>
      <c r="D35" s="21">
        <v>0.20834133130964974</v>
      </c>
      <c r="E35" s="21">
        <v>0.67459872548992028</v>
      </c>
      <c r="F35" s="21">
        <v>0.73592239370933943</v>
      </c>
      <c r="G35" s="21">
        <v>-0.1111590080371169</v>
      </c>
      <c r="H35" s="21">
        <v>0</v>
      </c>
      <c r="I35" s="21">
        <v>-6.6695404822270108</v>
      </c>
      <c r="J35" s="21">
        <v>-0.1111590080371169</v>
      </c>
      <c r="K35" s="21">
        <v>-1.0000000000000002</v>
      </c>
      <c r="L35" s="21">
        <v>-1.0000000000000002</v>
      </c>
      <c r="M35" s="21">
        <v>-2.2231801607423383</v>
      </c>
      <c r="N35" s="21">
        <v>-5.2871399048452998</v>
      </c>
      <c r="O35" s="21">
        <v>2.7301362055535043</v>
      </c>
      <c r="P35" s="21">
        <v>0.63025323430473101</v>
      </c>
      <c r="Q35" s="21">
        <v>0.21944164234693803</v>
      </c>
      <c r="R35" s="21">
        <v>0.33522705774144212</v>
      </c>
      <c r="S35" s="21">
        <v>0.22714493585241891</v>
      </c>
      <c r="T35" s="21">
        <v>-0.19821665089466889</v>
      </c>
      <c r="U35" s="21">
        <v>3.5501907173189364E-3</v>
      </c>
      <c r="V35" s="21">
        <v>19.309204098761857</v>
      </c>
      <c r="W35" s="21">
        <v>-0.21134857469128876</v>
      </c>
      <c r="X35" s="21">
        <v>-1.0000000000000002</v>
      </c>
      <c r="Y35" s="21">
        <v>-1.0000000000000002</v>
      </c>
      <c r="Z35" s="21">
        <v>39.387369177941466</v>
      </c>
      <c r="AA35" s="21">
        <v>0.17729573407466209</v>
      </c>
      <c r="AB35" s="21">
        <v>0.14484775608499625</v>
      </c>
      <c r="AC35" s="21">
        <v>9.2905537130404475E-2</v>
      </c>
      <c r="AD35" s="21">
        <v>20.222196966600183</v>
      </c>
      <c r="AE35" s="21">
        <v>-1.0000000000000002</v>
      </c>
      <c r="AF35" s="21">
        <v>-1.0000000000000002</v>
      </c>
      <c r="AG35" s="21">
        <v>-1.0000000000000002</v>
      </c>
      <c r="AH35" s="21">
        <v>1.5093200881901492E-2</v>
      </c>
      <c r="AI35" s="21">
        <v>3.5501907173189364E-3</v>
      </c>
      <c r="AJ35" s="21">
        <v>0.19947334055915394</v>
      </c>
      <c r="AK35" s="21">
        <v>0.20707933536371448</v>
      </c>
      <c r="AL35" s="21">
        <v>6.4855468630220223E-2</v>
      </c>
      <c r="AM35" s="21">
        <v>-0.13523945854274344</v>
      </c>
      <c r="AN35" s="21">
        <v>2.6683154792623345</v>
      </c>
      <c r="AO35" s="21">
        <v>-2.3951518474610745</v>
      </c>
      <c r="AP35" s="21">
        <v>12.168264784987651</v>
      </c>
      <c r="AQ35" s="21">
        <v>0.3623426554829563</v>
      </c>
      <c r="AR35" s="21">
        <v>-0.32968747725754693</v>
      </c>
      <c r="AS35" s="21">
        <v>-1.0000000000000002</v>
      </c>
      <c r="AT35" s="21">
        <v>-1.0000000000000002</v>
      </c>
      <c r="AU35" s="21">
        <v>0.93536329616194847</v>
      </c>
      <c r="AV35" s="21">
        <v>31.013859321856327</v>
      </c>
      <c r="AW35" s="21">
        <v>31.566206021314777</v>
      </c>
      <c r="AX35" s="21">
        <v>-2.2000496620350668E-2</v>
      </c>
      <c r="AY35" s="21">
        <v>-42.440026730883766</v>
      </c>
      <c r="AZ35">
        <v>1462.5146078850014</v>
      </c>
    </row>
    <row r="36" spans="1:52" x14ac:dyDescent="0.25">
      <c r="A36">
        <v>3488</v>
      </c>
      <c r="B36" t="s">
        <v>1713</v>
      </c>
      <c r="C36" s="21">
        <v>3.9004542364744847</v>
      </c>
      <c r="D36" s="21">
        <v>0.40203035006587845</v>
      </c>
      <c r="E36" s="21">
        <v>0.37815603033535333</v>
      </c>
      <c r="F36" s="21">
        <v>0.44806858323869014</v>
      </c>
      <c r="G36" s="21">
        <v>0.12359333261629878</v>
      </c>
      <c r="H36" s="21">
        <v>0</v>
      </c>
      <c r="I36" s="21">
        <v>7.4155999569779221</v>
      </c>
      <c r="J36" s="21">
        <v>0.12359333261629878</v>
      </c>
      <c r="K36" s="21">
        <v>-1</v>
      </c>
      <c r="L36" s="21">
        <v>-1</v>
      </c>
      <c r="M36" s="21">
        <v>2.4718666523259727</v>
      </c>
      <c r="N36" s="21">
        <v>10.756697632513969</v>
      </c>
      <c r="O36" s="21">
        <v>1.4971334280078521</v>
      </c>
      <c r="P36" s="21">
        <v>3.9761328556622617</v>
      </c>
      <c r="Q36" s="21">
        <v>1.3318165170805794</v>
      </c>
      <c r="R36" s="21">
        <v>0.34829565903319742</v>
      </c>
      <c r="S36" s="21">
        <v>0.37051809505660743</v>
      </c>
      <c r="T36" s="21">
        <v>0.27476415145014221</v>
      </c>
      <c r="U36" s="21">
        <v>2.1501164344503842E-2</v>
      </c>
      <c r="V36" s="21">
        <v>37.310845464460208</v>
      </c>
      <c r="W36" s="21">
        <v>1.7781870133815676</v>
      </c>
      <c r="X36" s="21">
        <v>-1</v>
      </c>
      <c r="Y36" s="21">
        <v>-1</v>
      </c>
      <c r="Z36" s="21">
        <v>71.35981540163786</v>
      </c>
      <c r="AA36" s="21">
        <v>0.30207383737738736</v>
      </c>
      <c r="AB36" s="21">
        <v>0.15353482026230908</v>
      </c>
      <c r="AC36" s="21">
        <v>0.38964028057524569</v>
      </c>
      <c r="AD36" s="21">
        <v>36.599164276305871</v>
      </c>
      <c r="AE36" s="21">
        <v>-1</v>
      </c>
      <c r="AF36" s="21">
        <v>-1</v>
      </c>
      <c r="AG36" s="21">
        <v>-1</v>
      </c>
      <c r="AH36" s="21">
        <v>6.9739657647246746E-3</v>
      </c>
      <c r="AI36" s="21">
        <v>2.1501164344503842E-2</v>
      </c>
      <c r="AJ36" s="21">
        <v>-4.5935539855818608E-2</v>
      </c>
      <c r="AK36" s="21">
        <v>0.15820425233476282</v>
      </c>
      <c r="AL36" s="21">
        <v>-6.9153079316444599E-2</v>
      </c>
      <c r="AM36" s="21">
        <v>0.11681309221257173</v>
      </c>
      <c r="AN36" s="21">
        <v>-1.4291663893592088</v>
      </c>
      <c r="AO36" s="21">
        <v>3.1820102741571086</v>
      </c>
      <c r="AP36" s="21">
        <v>39.691758623638478</v>
      </c>
      <c r="AQ36" s="21">
        <v>0.95780185805585927</v>
      </c>
      <c r="AR36" s="21">
        <v>1.8250968292466367</v>
      </c>
      <c r="AS36" s="21">
        <v>-1</v>
      </c>
      <c r="AT36" s="21">
        <v>-1</v>
      </c>
      <c r="AU36" s="21">
        <v>1.5662709495126157</v>
      </c>
      <c r="AV36" s="21">
        <v>77.915897771741797</v>
      </c>
      <c r="AW36" s="21">
        <v>79.089012217429499</v>
      </c>
      <c r="AX36" s="21">
        <v>0.38585631687315525</v>
      </c>
      <c r="AY36" s="21">
        <v>35.004869415062778</v>
      </c>
      <c r="AZ36">
        <v>1480.2295941344257</v>
      </c>
    </row>
    <row r="37" spans="1:52" x14ac:dyDescent="0.25">
      <c r="A37">
        <v>3620</v>
      </c>
      <c r="B37" t="s">
        <v>1780</v>
      </c>
      <c r="C37" s="21">
        <v>4.0594768628495004</v>
      </c>
      <c r="D37" s="21">
        <v>-1.1697994663582985</v>
      </c>
      <c r="E37" s="21">
        <v>0.91394744279231965</v>
      </c>
      <c r="F37" s="21">
        <v>0.52605511310728503</v>
      </c>
      <c r="G37" s="21">
        <v>0.34266243404554791</v>
      </c>
      <c r="H37" s="21">
        <v>0</v>
      </c>
      <c r="I37" s="21">
        <v>20.55974604273289</v>
      </c>
      <c r="J37" s="21">
        <v>0.34266243404554791</v>
      </c>
      <c r="K37" s="21">
        <v>-0.99999999999999678</v>
      </c>
      <c r="L37" s="21">
        <v>-0.99999999999999678</v>
      </c>
      <c r="M37" s="21">
        <v>6.8532486809109612</v>
      </c>
      <c r="N37" s="21">
        <v>24.922577673225277</v>
      </c>
      <c r="O37" s="21">
        <v>-1.6174170986370395</v>
      </c>
      <c r="P37" s="21">
        <v>-0.39812525970478074</v>
      </c>
      <c r="Q37" s="21">
        <v>-0.38252558448504442</v>
      </c>
      <c r="R37" s="21">
        <v>0.33750212180253508</v>
      </c>
      <c r="S37" s="21">
        <v>0.40602011561908841</v>
      </c>
      <c r="T37" s="21">
        <v>0.46657551833074518</v>
      </c>
      <c r="U37" s="21">
        <v>0.14863379507712624</v>
      </c>
      <c r="V37" s="21">
        <v>41.007824953982038</v>
      </c>
      <c r="W37" s="21">
        <v>3.2004556746679693</v>
      </c>
      <c r="X37" s="21">
        <v>-0.99999999999999678</v>
      </c>
      <c r="Y37" s="21">
        <v>-0.99999999999999678</v>
      </c>
      <c r="Z37" s="21">
        <v>82.038280420259127</v>
      </c>
      <c r="AA37" s="21">
        <v>0.29303539025903247</v>
      </c>
      <c r="AB37" s="21">
        <v>0.1873122314771519</v>
      </c>
      <c r="AC37" s="21">
        <v>0.39011345057721813</v>
      </c>
      <c r="AD37" s="21">
        <v>42.271134297949864</v>
      </c>
      <c r="AE37" s="21">
        <v>-0.99999999999999678</v>
      </c>
      <c r="AF37" s="21">
        <v>-0.99999999999999678</v>
      </c>
      <c r="AG37" s="21">
        <v>-0.99999999999999678</v>
      </c>
      <c r="AH37" s="21">
        <v>-1.2063610408028076E-2</v>
      </c>
      <c r="AI37" s="21">
        <v>0.14863379507712624</v>
      </c>
      <c r="AJ37" s="21">
        <v>-2.7003343539329951E-2</v>
      </c>
      <c r="AK37" s="21">
        <v>7.2698609542404258E-2</v>
      </c>
      <c r="AL37" s="21">
        <v>-8.938405420769574E-2</v>
      </c>
      <c r="AM37" s="21">
        <v>0.15527491533786789</v>
      </c>
      <c r="AN37" s="21">
        <v>-2.2526031052139235</v>
      </c>
      <c r="AO37" s="21">
        <v>4.1283509634836015</v>
      </c>
      <c r="AP37" s="21">
        <v>60.454608415171691</v>
      </c>
      <c r="AQ37" s="21">
        <v>1.3460699104731961</v>
      </c>
      <c r="AR37" s="21">
        <v>3.526166530950515</v>
      </c>
      <c r="AS37" s="21">
        <v>-0.99999999999999678</v>
      </c>
      <c r="AT37" s="21">
        <v>-0.99999999999999678</v>
      </c>
      <c r="AU37" s="21">
        <v>9.6308208551279653E-2</v>
      </c>
      <c r="AV37" s="21">
        <v>109.45741390067528</v>
      </c>
      <c r="AW37" s="21">
        <v>123.83271301447249</v>
      </c>
      <c r="AX37" s="21">
        <v>0.38651417515029779</v>
      </c>
      <c r="AY37" s="21">
        <v>39.213866036421436</v>
      </c>
      <c r="AZ37">
        <v>1631.643123457304</v>
      </c>
    </row>
    <row r="38" spans="1:52" x14ac:dyDescent="0.25">
      <c r="A38">
        <v>3734</v>
      </c>
      <c r="B38" t="s">
        <v>1827</v>
      </c>
      <c r="C38" s="21">
        <v>4.3041779934022202</v>
      </c>
      <c r="D38" s="21">
        <v>-7.0204968338284837E-2</v>
      </c>
      <c r="E38" s="21">
        <v>3.2888719056852152E-2</v>
      </c>
      <c r="F38" s="21">
        <v>-1.8037589488648156E-2</v>
      </c>
      <c r="G38" s="21">
        <v>5.422070998032355E-2</v>
      </c>
      <c r="H38" s="21">
        <v>0</v>
      </c>
      <c r="I38" s="21">
        <v>3.253242598819412</v>
      </c>
      <c r="J38" s="21">
        <v>5.422070998032355E-2</v>
      </c>
      <c r="K38" s="21">
        <v>-1.0000000000000016</v>
      </c>
      <c r="L38" s="21">
        <v>-1.0000000000000016</v>
      </c>
      <c r="M38" s="21">
        <v>1.0844141996064709</v>
      </c>
      <c r="N38" s="21">
        <v>6.9657156796343402</v>
      </c>
      <c r="O38" s="21">
        <v>0.70821809521368539</v>
      </c>
      <c r="P38" s="21">
        <v>0.26924517170091461</v>
      </c>
      <c r="Q38" s="21">
        <v>0.10403836376816213</v>
      </c>
      <c r="R38" s="21">
        <v>0.34181736923646999</v>
      </c>
      <c r="S38" s="21">
        <v>0.36399832526005305</v>
      </c>
      <c r="T38" s="21">
        <v>2.81158245378831E-2</v>
      </c>
      <c r="U38" s="21">
        <v>5.5956160064931648E-3</v>
      </c>
      <c r="V38" s="21">
        <v>28.35263791950667</v>
      </c>
      <c r="W38" s="21">
        <v>0.78210311203608196</v>
      </c>
      <c r="X38" s="21">
        <v>-1.0000000000000016</v>
      </c>
      <c r="Y38" s="21">
        <v>-1.0000000000000016</v>
      </c>
      <c r="Z38" s="21">
        <v>42.65749378535795</v>
      </c>
      <c r="AA38" s="21">
        <v>9.2213094411314089E-2</v>
      </c>
      <c r="AB38" s="21">
        <v>0.25316940279459194</v>
      </c>
      <c r="AC38" s="21">
        <v>4.7343130078281406E-2</v>
      </c>
      <c r="AD38" s="21">
        <v>16.411386484794178</v>
      </c>
      <c r="AE38" s="21">
        <v>-1.0000000000000016</v>
      </c>
      <c r="AF38" s="21">
        <v>-1.0000000000000016</v>
      </c>
      <c r="AG38" s="21">
        <v>-1.0000000000000016</v>
      </c>
      <c r="AH38" s="21">
        <v>-1.4174458209334555E-4</v>
      </c>
      <c r="AI38" s="21">
        <v>5.5956160064931648E-3</v>
      </c>
      <c r="AJ38" s="21">
        <v>0.15824044967355555</v>
      </c>
      <c r="AK38" s="21">
        <v>0.13883575290814792</v>
      </c>
      <c r="AL38" s="21">
        <v>0.11661625214459206</v>
      </c>
      <c r="AM38" s="21">
        <v>0.14516534116343929</v>
      </c>
      <c r="AN38" s="21">
        <v>4.0080345023046764</v>
      </c>
      <c r="AO38" s="21">
        <v>4.0218863433046259</v>
      </c>
      <c r="AP38" s="21">
        <v>28.738932721134681</v>
      </c>
      <c r="AQ38" s="21">
        <v>0.70691124792096727</v>
      </c>
      <c r="AR38" s="21">
        <v>0.79265722501440339</v>
      </c>
      <c r="AS38" s="21">
        <v>-1.0000000000000016</v>
      </c>
      <c r="AT38" s="21">
        <v>-1.0000000000000016</v>
      </c>
      <c r="AU38" s="21">
        <v>-3.5639487309684095E-2</v>
      </c>
      <c r="AV38" s="21">
        <v>49.441156997681666</v>
      </c>
      <c r="AW38" s="21">
        <v>49.362115536031311</v>
      </c>
      <c r="AX38" s="21">
        <v>9.6237037455831065E-2</v>
      </c>
      <c r="AY38" s="21">
        <v>-13.60752929850894</v>
      </c>
      <c r="AZ38">
        <v>1483.0897547495142</v>
      </c>
    </row>
    <row r="39" spans="1:52" x14ac:dyDescent="0.25">
      <c r="A39">
        <v>4096</v>
      </c>
      <c r="B39" t="s">
        <v>1989</v>
      </c>
      <c r="C39" s="21">
        <v>5.5913014018563887</v>
      </c>
      <c r="D39" s="21">
        <v>-0.26531060996384564</v>
      </c>
      <c r="E39" s="21">
        <v>0.88666720005784427</v>
      </c>
      <c r="F39" s="21">
        <v>0.80078773636536049</v>
      </c>
      <c r="G39" s="21">
        <v>1.6125051769432703E-2</v>
      </c>
      <c r="H39" s="21">
        <v>0</v>
      </c>
      <c r="I39" s="21">
        <v>0.96750310616596469</v>
      </c>
      <c r="J39" s="21">
        <v>1.6125051769432703E-2</v>
      </c>
      <c r="K39" s="21">
        <v>-1</v>
      </c>
      <c r="L39" s="21">
        <v>-1</v>
      </c>
      <c r="M39" s="21">
        <v>0.32250103538865349</v>
      </c>
      <c r="N39" s="21">
        <v>7.2796102199424384</v>
      </c>
      <c r="O39" s="21">
        <v>0.37482040796244404</v>
      </c>
      <c r="P39" s="21">
        <v>3.4329490422094362</v>
      </c>
      <c r="Q39" s="21">
        <v>1.1109906407494716</v>
      </c>
      <c r="R39" s="21">
        <v>0.33507823052476027</v>
      </c>
      <c r="S39" s="21">
        <v>0.3283236122220175</v>
      </c>
      <c r="T39" s="21">
        <v>-2.3213440858151985E-2</v>
      </c>
      <c r="U39" s="21">
        <v>-4.6536137113997847E-4</v>
      </c>
      <c r="V39" s="21">
        <v>25.075029631444259</v>
      </c>
      <c r="W39" s="21">
        <v>0.54036312735801861</v>
      </c>
      <c r="X39" s="21">
        <v>-1</v>
      </c>
      <c r="Y39" s="21">
        <v>-1</v>
      </c>
      <c r="Z39" s="21">
        <v>76.458103080398317</v>
      </c>
      <c r="AA39" s="21">
        <v>0.47839436805954111</v>
      </c>
      <c r="AB39" s="21">
        <v>0.27974769093050067</v>
      </c>
      <c r="AC39" s="21">
        <v>0.26245609593168412</v>
      </c>
      <c r="AD39" s="21">
        <v>50.580285446378483</v>
      </c>
      <c r="AE39" s="21">
        <v>-1</v>
      </c>
      <c r="AF39" s="21">
        <v>-1</v>
      </c>
      <c r="AG39" s="21">
        <v>-1</v>
      </c>
      <c r="AH39" s="21">
        <v>3.4746544166435194E-3</v>
      </c>
      <c r="AI39" s="21">
        <v>-4.6536137113997847E-4</v>
      </c>
      <c r="AJ39" s="21">
        <v>1.4351166120554568E-2</v>
      </c>
      <c r="AK39" s="21">
        <v>0.16222401166022654</v>
      </c>
      <c r="AL39" s="21">
        <v>-8.7358931091147785E-2</v>
      </c>
      <c r="AM39" s="21">
        <v>0.15053767820962194</v>
      </c>
      <c r="AN39" s="21">
        <v>-2.0701919438167367</v>
      </c>
      <c r="AO39" s="21">
        <v>4.532536510682502</v>
      </c>
      <c r="AP39" s="21">
        <v>25.64281624764233</v>
      </c>
      <c r="AQ39" s="21">
        <v>0.63517565813070531</v>
      </c>
      <c r="AR39" s="21">
        <v>0.55040008122082773</v>
      </c>
      <c r="AS39" s="21">
        <v>-1</v>
      </c>
      <c r="AT39" s="21">
        <v>-1</v>
      </c>
      <c r="AU39" s="21">
        <v>1.8948190106245031</v>
      </c>
      <c r="AV39" s="21">
        <v>87.684231937586304</v>
      </c>
      <c r="AW39" s="21">
        <v>87.618548620622448</v>
      </c>
      <c r="AX39" s="21">
        <v>0.26427250107780215</v>
      </c>
      <c r="AY39" s="21">
        <v>25.316128899091233</v>
      </c>
      <c r="AZ39">
        <v>1514.769535085215</v>
      </c>
    </row>
    <row r="40" spans="1:52" x14ac:dyDescent="0.25">
      <c r="A40">
        <v>4213</v>
      </c>
      <c r="B40" t="s">
        <v>2043</v>
      </c>
      <c r="C40" s="21">
        <v>3.9007470680376941</v>
      </c>
      <c r="D40" s="21">
        <v>3.7566071068636298E-2</v>
      </c>
      <c r="E40" s="21">
        <v>0.15106494623255459</v>
      </c>
      <c r="F40" s="21">
        <v>0.16305509125603607</v>
      </c>
      <c r="G40" s="21">
        <v>0.29645771302339685</v>
      </c>
      <c r="H40" s="21">
        <v>0</v>
      </c>
      <c r="I40" s="21">
        <v>17.787462781403818</v>
      </c>
      <c r="J40" s="21">
        <v>0.29645771302339685</v>
      </c>
      <c r="K40" s="21">
        <v>-0.99999999999999822</v>
      </c>
      <c r="L40" s="21">
        <v>-0.99999999999999822</v>
      </c>
      <c r="M40" s="21">
        <v>5.9291542604679366</v>
      </c>
      <c r="N40" s="21">
        <v>21.822217708113747</v>
      </c>
      <c r="O40" s="21">
        <v>-0.44657558785625318</v>
      </c>
      <c r="P40" s="21">
        <v>2.9519366428149385</v>
      </c>
      <c r="Q40" s="21">
        <v>0.80317741759729433</v>
      </c>
      <c r="R40" s="21">
        <v>0.33478372640787174</v>
      </c>
      <c r="S40" s="21">
        <v>0.27090668330806494</v>
      </c>
      <c r="T40" s="21">
        <v>0.24454581657296229</v>
      </c>
      <c r="U40" s="21">
        <v>-5.1443403781129271E-3</v>
      </c>
      <c r="V40" s="21">
        <v>21.992982427336717</v>
      </c>
      <c r="W40" s="21">
        <v>1.194780801093603</v>
      </c>
      <c r="X40" s="21">
        <v>-0.99999999999999822</v>
      </c>
      <c r="Y40" s="21">
        <v>-0.99999999999999822</v>
      </c>
      <c r="Z40" s="21">
        <v>64.23788056100301</v>
      </c>
      <c r="AA40" s="21">
        <v>0.1218121244946954</v>
      </c>
      <c r="AB40" s="21">
        <v>0.47901592917089308</v>
      </c>
      <c r="AC40" s="21">
        <v>0.23351077677456425</v>
      </c>
      <c r="AD40" s="21">
        <v>41.553651287670078</v>
      </c>
      <c r="AE40" s="21">
        <v>-0.99999999999999822</v>
      </c>
      <c r="AF40" s="21">
        <v>-0.99999999999999822</v>
      </c>
      <c r="AG40" s="21">
        <v>-0.99999999999999822</v>
      </c>
      <c r="AH40" s="21">
        <v>3.6853704058549153E-2</v>
      </c>
      <c r="AI40" s="21">
        <v>-5.1443403781129271E-3</v>
      </c>
      <c r="AJ40" s="21">
        <v>0.5835729608487833</v>
      </c>
      <c r="AK40" s="21">
        <v>0.29585449759103605</v>
      </c>
      <c r="AL40" s="21">
        <v>0.21034647186785191</v>
      </c>
      <c r="AM40" s="21">
        <v>-0.42272291612014512</v>
      </c>
      <c r="AN40" s="21">
        <v>8.1917890872859598</v>
      </c>
      <c r="AO40" s="21">
        <v>-9.1040629013941992</v>
      </c>
      <c r="AP40" s="21">
        <v>39.635279367638155</v>
      </c>
      <c r="AQ40" s="21">
        <v>0.8434404039090202</v>
      </c>
      <c r="AR40" s="21">
        <v>1.4890274873630132</v>
      </c>
      <c r="AS40" s="21">
        <v>-0.99999999999999822</v>
      </c>
      <c r="AT40" s="21">
        <v>-0.99999999999999822</v>
      </c>
      <c r="AU40" s="21">
        <v>0.96007334163626135</v>
      </c>
      <c r="AV40" s="21">
        <v>76.743063686241229</v>
      </c>
      <c r="AW40" s="21">
        <v>76.93351206523576</v>
      </c>
      <c r="AX40" s="21">
        <v>-3.6784118765158323E-2</v>
      </c>
      <c r="AY40" s="21">
        <v>-28.054709973140078</v>
      </c>
      <c r="AZ40">
        <v>1489.9662982304815</v>
      </c>
    </row>
    <row r="41" spans="1:52" x14ac:dyDescent="0.25">
      <c r="A41">
        <v>4241</v>
      </c>
      <c r="B41" t="s">
        <v>2056</v>
      </c>
      <c r="C41" s="21">
        <v>5.3555471381122342</v>
      </c>
      <c r="D41" s="21">
        <v>-0.7261476598390415</v>
      </c>
      <c r="E41" s="21">
        <v>0.8351558224868173</v>
      </c>
      <c r="F41" s="21">
        <v>0.61851538302184617</v>
      </c>
      <c r="G41" s="21">
        <v>-6.205341278984354E-2</v>
      </c>
      <c r="H41" s="21">
        <v>0</v>
      </c>
      <c r="I41" s="21">
        <v>-3.7232047673906266</v>
      </c>
      <c r="J41" s="21">
        <v>-6.205341278984354E-2</v>
      </c>
      <c r="K41" s="21">
        <v>-1.0000000000000027</v>
      </c>
      <c r="L41" s="21">
        <v>-1.0000000000000027</v>
      </c>
      <c r="M41" s="21">
        <v>-1.241068255796874</v>
      </c>
      <c r="N41" s="21">
        <v>2.3597117889731947</v>
      </c>
      <c r="O41" s="21">
        <v>-1.2474879966748251</v>
      </c>
      <c r="P41" s="21">
        <v>2.0575933373581927</v>
      </c>
      <c r="Q41" s="21">
        <v>0.5604137467243312</v>
      </c>
      <c r="R41" s="21">
        <v>0.33251411152370081</v>
      </c>
      <c r="S41" s="21">
        <v>0.25517355695368021</v>
      </c>
      <c r="T41" s="21">
        <v>-0.12990702280902316</v>
      </c>
      <c r="U41" s="21">
        <v>1.88304534487464E-3</v>
      </c>
      <c r="V41" s="21">
        <v>20.690245790103958</v>
      </c>
      <c r="W41" s="21">
        <v>7.448075472069042E-2</v>
      </c>
      <c r="X41" s="21">
        <v>-1.0000000000000027</v>
      </c>
      <c r="Y41" s="21">
        <v>-1.0000000000000027</v>
      </c>
      <c r="Z41" s="21">
        <v>25.29815598653617</v>
      </c>
      <c r="AA41" s="21">
        <v>-8.0682216013887254E-2</v>
      </c>
      <c r="AB41" s="21">
        <v>-8.9702674907713095E-2</v>
      </c>
      <c r="AC41" s="21">
        <v>0.23070710936247291</v>
      </c>
      <c r="AD41" s="21">
        <v>3.6280384394066321</v>
      </c>
      <c r="AE41" s="21">
        <v>-1.0000000000000027</v>
      </c>
      <c r="AF41" s="21">
        <v>-1.0000000000000027</v>
      </c>
      <c r="AG41" s="21">
        <v>-1.0000000000000027</v>
      </c>
      <c r="AH41" s="21">
        <v>5.7825457674332427E-2</v>
      </c>
      <c r="AI41" s="21">
        <v>1.88304534487464E-3</v>
      </c>
      <c r="AJ41" s="21">
        <v>1.6503260875818005E-3</v>
      </c>
      <c r="AK41" s="21">
        <v>-0.12940231828267354</v>
      </c>
      <c r="AL41" s="21">
        <v>3.8055362903635453E-2</v>
      </c>
      <c r="AM41" s="21">
        <v>-1.0336695255829455E-2</v>
      </c>
      <c r="AN41" s="21">
        <v>0.90243978181388707</v>
      </c>
      <c r="AO41" s="21">
        <v>-0.84823305159419093</v>
      </c>
      <c r="AP41" s="21">
        <v>17.511047668989789</v>
      </c>
      <c r="AQ41" s="21">
        <v>0.46585259315676925</v>
      </c>
      <c r="AR41" s="21">
        <v>2.0713129001205938E-2</v>
      </c>
      <c r="AS41" s="21">
        <v>-1.0000000000000027</v>
      </c>
      <c r="AT41" s="21">
        <v>-1.0000000000000027</v>
      </c>
      <c r="AU41" s="21">
        <v>1.2020105094713855</v>
      </c>
      <c r="AV41" s="21">
        <v>27.607185227998869</v>
      </c>
      <c r="AW41" s="21">
        <v>29.072636658546283</v>
      </c>
      <c r="AX41" s="21">
        <v>-0.13495002207505202</v>
      </c>
      <c r="AY41" s="21">
        <v>-45.229371901741814</v>
      </c>
      <c r="AZ41">
        <v>1432.0808577963412</v>
      </c>
    </row>
    <row r="42" spans="1:52" x14ac:dyDescent="0.25">
      <c r="A42">
        <v>4284</v>
      </c>
      <c r="B42" t="s">
        <v>2077</v>
      </c>
      <c r="C42" s="21">
        <v>4.6921658941687463</v>
      </c>
      <c r="D42" s="21">
        <v>5.5055530372521637E-2</v>
      </c>
      <c r="E42" s="21">
        <v>-0.35979091603673707</v>
      </c>
      <c r="F42" s="21">
        <v>-0.32779310318832899</v>
      </c>
      <c r="G42" s="21">
        <v>-3.4523963096885456E-2</v>
      </c>
      <c r="H42" s="21">
        <v>0</v>
      </c>
      <c r="I42" s="21">
        <v>-2.0714377858131305</v>
      </c>
      <c r="J42" s="21">
        <v>-3.4523963096885456E-2</v>
      </c>
      <c r="K42" s="21">
        <v>-1.0000000000000013</v>
      </c>
      <c r="L42" s="21">
        <v>-1.0000000000000013</v>
      </c>
      <c r="M42" s="21">
        <v>-0.69047926193771048</v>
      </c>
      <c r="N42" s="21">
        <v>2.5830149357701511</v>
      </c>
      <c r="O42" s="21">
        <v>-0.26942428469912411</v>
      </c>
      <c r="P42" s="21">
        <v>-0.85386489940167587</v>
      </c>
      <c r="Q42" s="21">
        <v>-0.2920721091644109</v>
      </c>
      <c r="R42" s="21">
        <v>0.32894304337911301</v>
      </c>
      <c r="S42" s="21">
        <v>0.23436336371145727</v>
      </c>
      <c r="T42" s="21">
        <v>0.15380819156415418</v>
      </c>
      <c r="U42" s="21">
        <v>-1.4809553364138865E-2</v>
      </c>
      <c r="V42" s="21">
        <v>28.997648448758575</v>
      </c>
      <c r="W42" s="21">
        <v>1.0548747085820951</v>
      </c>
      <c r="X42" s="21">
        <v>-1.0000000000000013</v>
      </c>
      <c r="Y42" s="21">
        <v>-1.0000000000000013</v>
      </c>
      <c r="Z42" s="21">
        <v>42.633722787920547</v>
      </c>
      <c r="AA42" s="21">
        <v>0.17988618852801902</v>
      </c>
      <c r="AB42" s="21">
        <v>-5.2886789236510579E-2</v>
      </c>
      <c r="AC42" s="21">
        <v>9.6593726918836845E-2</v>
      </c>
      <c r="AD42" s="21">
        <v>12.810352787648553</v>
      </c>
      <c r="AE42" s="21">
        <v>-1.0000000000000013</v>
      </c>
      <c r="AF42" s="21">
        <v>-1.0000000000000013</v>
      </c>
      <c r="AG42" s="21">
        <v>-1.0000000000000013</v>
      </c>
      <c r="AH42" s="21">
        <v>2.7431540226143217E-3</v>
      </c>
      <c r="AI42" s="21">
        <v>-1.4809553364138865E-2</v>
      </c>
      <c r="AJ42" s="21">
        <v>0.19777425183040565</v>
      </c>
      <c r="AK42" s="21">
        <v>-7.1607726324496954E-2</v>
      </c>
      <c r="AL42" s="21">
        <v>2.7924268445616011E-2</v>
      </c>
      <c r="AM42" s="21">
        <v>6.9745278600512606E-2</v>
      </c>
      <c r="AN42" s="21">
        <v>1.5345592857505828</v>
      </c>
      <c r="AO42" s="21">
        <v>1.538012017932177</v>
      </c>
      <c r="AP42" s="21">
        <v>28.375908047762856</v>
      </c>
      <c r="AQ42" s="21">
        <v>0.71879755565564574</v>
      </c>
      <c r="AR42" s="21">
        <v>1.0424311445561985</v>
      </c>
      <c r="AS42" s="21">
        <v>-1.0000000000000013</v>
      </c>
      <c r="AT42" s="21">
        <v>-1.0000000000000013</v>
      </c>
      <c r="AU42" s="21">
        <v>-0.55835674355985421</v>
      </c>
      <c r="AV42" s="21">
        <v>48.880476508349446</v>
      </c>
      <c r="AW42" s="21">
        <v>47.77586602309038</v>
      </c>
      <c r="AX42" s="21">
        <v>0.31788798216606251</v>
      </c>
      <c r="AY42" s="21">
        <v>19.947000145464795</v>
      </c>
      <c r="AZ42">
        <v>1412.2880798403355</v>
      </c>
    </row>
    <row r="43" spans="1:52" x14ac:dyDescent="0.25">
      <c r="A43">
        <v>4292</v>
      </c>
      <c r="B43" t="s">
        <v>2082</v>
      </c>
      <c r="C43" s="21">
        <v>1.7524973208381796</v>
      </c>
      <c r="D43" s="21">
        <v>9.7772441118681733E-2</v>
      </c>
      <c r="E43" s="21">
        <v>1.2016621216089181E-2</v>
      </c>
      <c r="F43" s="21">
        <v>5.6413793029617951E-2</v>
      </c>
      <c r="G43" s="21">
        <v>5.6371012980254868E-2</v>
      </c>
      <c r="H43" s="21">
        <v>0</v>
      </c>
      <c r="I43" s="21">
        <v>3.3822607788152959</v>
      </c>
      <c r="J43" s="21">
        <v>5.6371012980254868E-2</v>
      </c>
      <c r="K43" s="21">
        <v>-0.99999999999999889</v>
      </c>
      <c r="L43" s="21">
        <v>-0.99999999999999889</v>
      </c>
      <c r="M43" s="21">
        <v>1.1274202596050982</v>
      </c>
      <c r="N43" s="21">
        <v>5.5141057917520557</v>
      </c>
      <c r="O43" s="21">
        <v>2.742345214276818E-2</v>
      </c>
      <c r="P43" s="21">
        <v>0.22467776381548149</v>
      </c>
      <c r="Q43" s="21">
        <v>7.3099775215550347E-2</v>
      </c>
      <c r="R43" s="21">
        <v>0.32634095735716984</v>
      </c>
      <c r="S43" s="21">
        <v>0.27424280862586331</v>
      </c>
      <c r="T43" s="21">
        <v>-3.6868187060492545E-2</v>
      </c>
      <c r="U43" s="21">
        <v>3.8657648996430732E-4</v>
      </c>
      <c r="V43" s="21">
        <v>19.779878128428759</v>
      </c>
      <c r="W43" s="21">
        <v>0.36691139163162523</v>
      </c>
      <c r="X43" s="21">
        <v>-0.99999999999999889</v>
      </c>
      <c r="Y43" s="21">
        <v>-0.99999999999999889</v>
      </c>
      <c r="Z43" s="21">
        <v>27.880980451134118</v>
      </c>
      <c r="AA43" s="21">
        <v>2.8918846839002695E-2</v>
      </c>
      <c r="AB43" s="21">
        <v>0.10081898760740411</v>
      </c>
      <c r="AC43" s="21">
        <v>-3.0373374305713043E-2</v>
      </c>
      <c r="AD43" s="21">
        <v>6.7836094436750827</v>
      </c>
      <c r="AE43" s="21">
        <v>-0.99999999999999889</v>
      </c>
      <c r="AF43" s="21">
        <v>-0.99999999999999889</v>
      </c>
      <c r="AG43" s="21">
        <v>-0.99999999999999889</v>
      </c>
      <c r="AH43" s="21">
        <v>-2.8420713786199174E-3</v>
      </c>
      <c r="AI43" s="21">
        <v>3.8657648996430732E-4</v>
      </c>
      <c r="AJ43" s="21">
        <v>0.10170210721060685</v>
      </c>
      <c r="AK43" s="21">
        <v>-2.0564196965055254E-2</v>
      </c>
      <c r="AL43" s="21">
        <v>1.252198282243306</v>
      </c>
      <c r="AM43" s="21">
        <v>5.2393413730619669E-2</v>
      </c>
      <c r="AN43" s="21">
        <v>31.643786221943088</v>
      </c>
      <c r="AO43" s="21">
        <v>1.3766957286327863</v>
      </c>
      <c r="AP43" s="21">
        <v>24.776026596668871</v>
      </c>
      <c r="AQ43" s="21">
        <v>0.58246257995671713</v>
      </c>
      <c r="AR43" s="21">
        <v>0.44786359280429971</v>
      </c>
      <c r="AS43" s="21">
        <v>-0.99999999999999889</v>
      </c>
      <c r="AT43" s="21">
        <v>-0.99999999999999889</v>
      </c>
      <c r="AU43" s="21">
        <v>0.19798838348580194</v>
      </c>
      <c r="AV43" s="21">
        <v>37.137711777275193</v>
      </c>
      <c r="AW43" s="21">
        <v>37.477420257832094</v>
      </c>
      <c r="AX43" s="21">
        <v>5.1712134560361847E-2</v>
      </c>
      <c r="AY43" s="21">
        <v>-58.766491444057856</v>
      </c>
      <c r="AZ43">
        <v>1317.5542384214998</v>
      </c>
    </row>
    <row r="44" spans="1:52" x14ac:dyDescent="0.25">
      <c r="A44">
        <v>4524</v>
      </c>
      <c r="B44" t="s">
        <v>2191</v>
      </c>
      <c r="C44" s="21">
        <v>5.1984497036538873</v>
      </c>
      <c r="D44" s="21">
        <v>0.30183926484794271</v>
      </c>
      <c r="E44" s="21">
        <v>0.39047027943496287</v>
      </c>
      <c r="F44" s="21">
        <v>0.48170273153374543</v>
      </c>
      <c r="G44" s="21">
        <v>-0.10300766793638738</v>
      </c>
      <c r="H44" s="21">
        <v>0</v>
      </c>
      <c r="I44" s="21">
        <v>-6.1804600761832251</v>
      </c>
      <c r="J44" s="21">
        <v>-0.10300766793638738</v>
      </c>
      <c r="K44" s="21">
        <v>-1.000000000000004</v>
      </c>
      <c r="L44" s="21">
        <v>-1.000000000000004</v>
      </c>
      <c r="M44" s="21">
        <v>-2.0601533587277441</v>
      </c>
      <c r="N44" s="21">
        <v>-0.594247457206448</v>
      </c>
      <c r="O44" s="21">
        <v>0.57878455113752547</v>
      </c>
      <c r="P44" s="21">
        <v>-3.0538665598625538</v>
      </c>
      <c r="Q44" s="21">
        <v>-1.0318071416791013</v>
      </c>
      <c r="R44" s="21">
        <v>0.35955410922423775</v>
      </c>
      <c r="S44" s="21">
        <v>0.16001168026578844</v>
      </c>
      <c r="T44" s="21">
        <v>0.13406080113708796</v>
      </c>
      <c r="U44" s="21">
        <v>8.2832057219647762E-3</v>
      </c>
      <c r="V44" s="21">
        <v>30.750688884204529</v>
      </c>
      <c r="W44" s="21">
        <v>1.0895123548936776</v>
      </c>
      <c r="X44" s="21">
        <v>-1.000000000000004</v>
      </c>
      <c r="Y44" s="21">
        <v>-1.000000000000004</v>
      </c>
      <c r="Z44" s="21">
        <v>47.266199002385122</v>
      </c>
      <c r="AA44" s="21">
        <v>1.6269250128356241E-2</v>
      </c>
      <c r="AB44" s="21">
        <v>0.21601234667678354</v>
      </c>
      <c r="AC44" s="21">
        <v>0.13646623213251804</v>
      </c>
      <c r="AD44" s="21">
        <v>17.90930483627519</v>
      </c>
      <c r="AE44" s="21">
        <v>-1.000000000000004</v>
      </c>
      <c r="AF44" s="21">
        <v>-1.000000000000004</v>
      </c>
      <c r="AG44" s="21">
        <v>-1.000000000000004</v>
      </c>
      <c r="AH44" s="21">
        <v>2.9776292298482206E-4</v>
      </c>
      <c r="AI44" s="21">
        <v>8.2832057219647762E-3</v>
      </c>
      <c r="AJ44" s="21">
        <v>8.8900489209852593E-2</v>
      </c>
      <c r="AK44" s="21">
        <v>-9.3218590357532966E-2</v>
      </c>
      <c r="AL44" s="21">
        <v>0.38637036116821211</v>
      </c>
      <c r="AM44" s="21">
        <v>1.1792709993926636</v>
      </c>
      <c r="AN44" s="21">
        <v>10.153120916230723</v>
      </c>
      <c r="AO44" s="21">
        <v>28.966322592052833</v>
      </c>
      <c r="AP44" s="21">
        <v>24.100757150302499</v>
      </c>
      <c r="AQ44" s="21">
        <v>0.65656884294589313</v>
      </c>
      <c r="AR44" s="21">
        <v>0.97935414529010267</v>
      </c>
      <c r="AS44" s="21">
        <v>-1.000000000000004</v>
      </c>
      <c r="AT44" s="21">
        <v>-1.000000000000004</v>
      </c>
      <c r="AU44" s="21">
        <v>-0.5700233829671072</v>
      </c>
      <c r="AV44" s="21">
        <v>74.949969983382559</v>
      </c>
      <c r="AW44" s="21">
        <v>75.680136790046006</v>
      </c>
      <c r="AX44" s="21">
        <v>0.12454005348129378</v>
      </c>
      <c r="AY44" s="21">
        <v>20.291248536030835</v>
      </c>
      <c r="AZ44">
        <v>1388.5425816967495</v>
      </c>
    </row>
    <row r="45" spans="1:52" x14ac:dyDescent="0.25">
      <c r="A45">
        <v>4645</v>
      </c>
      <c r="B45" t="s">
        <v>2263</v>
      </c>
      <c r="C45" s="21">
        <v>4.3028358401561571</v>
      </c>
      <c r="D45" s="21">
        <v>0.54339148366364709</v>
      </c>
      <c r="E45" s="21">
        <v>-0.16218691671417856</v>
      </c>
      <c r="F45" s="21">
        <v>-7.1776426224359037E-3</v>
      </c>
      <c r="G45" s="21">
        <v>-5.8245612797932826E-2</v>
      </c>
      <c r="H45" s="21">
        <v>0</v>
      </c>
      <c r="I45" s="21">
        <v>-3.4947367678759695</v>
      </c>
      <c r="J45" s="21">
        <v>-5.8245612797932826E-2</v>
      </c>
      <c r="K45" s="21">
        <v>-1.0000000000000007</v>
      </c>
      <c r="L45" s="21">
        <v>-1.0000000000000007</v>
      </c>
      <c r="M45" s="21">
        <v>-1.164912255958658</v>
      </c>
      <c r="N45" s="21">
        <v>0.81062149579954834</v>
      </c>
      <c r="O45" s="21">
        <v>-0.35011748243201812</v>
      </c>
      <c r="P45" s="21">
        <v>-0.16984092103547771</v>
      </c>
      <c r="Q45" s="21">
        <v>-0.16483954331756717</v>
      </c>
      <c r="R45" s="21">
        <v>0.33302394181238126</v>
      </c>
      <c r="S45" s="21">
        <v>0.29817122966162468</v>
      </c>
      <c r="T45" s="21">
        <v>-9.0440988726139426E-2</v>
      </c>
      <c r="U45" s="21">
        <v>1.0280494435056728E-2</v>
      </c>
      <c r="V45" s="21">
        <v>24.355310820635026</v>
      </c>
      <c r="W45" s="21">
        <v>0.35431047518093028</v>
      </c>
      <c r="X45" s="21">
        <v>-1.0000000000000007</v>
      </c>
      <c r="Y45" s="21">
        <v>-1.0000000000000007</v>
      </c>
      <c r="Z45" s="21">
        <v>49.291545974820451</v>
      </c>
      <c r="AA45" s="21">
        <v>8.3783435160186853E-2</v>
      </c>
      <c r="AB45" s="21">
        <v>-2.7489978292082095E-4</v>
      </c>
      <c r="AC45" s="21">
        <v>0.41667480754514796</v>
      </c>
      <c r="AD45" s="21">
        <v>25.063696474132122</v>
      </c>
      <c r="AE45" s="21">
        <v>-1.0000000000000007</v>
      </c>
      <c r="AF45" s="21">
        <v>-1.0000000000000007</v>
      </c>
      <c r="AG45" s="21">
        <v>-1.0000000000000007</v>
      </c>
      <c r="AH45" s="21">
        <v>9.7043098687439149E-3</v>
      </c>
      <c r="AI45" s="21">
        <v>1.0280494435056728E-2</v>
      </c>
      <c r="AJ45" s="21">
        <v>0.22985570757581542</v>
      </c>
      <c r="AK45" s="21">
        <v>-5.2064570886374379E-3</v>
      </c>
      <c r="AL45" s="21">
        <v>-0.23160493522647643</v>
      </c>
      <c r="AM45" s="21">
        <v>3.5450340151899809E-2</v>
      </c>
      <c r="AN45" s="21">
        <v>-4.6459416149663779</v>
      </c>
      <c r="AO45" s="21">
        <v>0.86532299053785566</v>
      </c>
      <c r="AP45" s="21">
        <v>20.909050900120107</v>
      </c>
      <c r="AQ45" s="21">
        <v>0.55158617497545692</v>
      </c>
      <c r="AR45" s="21">
        <v>0.29680321519141428</v>
      </c>
      <c r="AS45" s="21">
        <v>-1.0000000000000007</v>
      </c>
      <c r="AT45" s="21">
        <v>-1.0000000000000007</v>
      </c>
      <c r="AU45" s="21">
        <v>-0.16996038658014365</v>
      </c>
      <c r="AV45" s="21">
        <v>51.038547592880875</v>
      </c>
      <c r="AW45" s="21">
        <v>52.27143335505631</v>
      </c>
      <c r="AX45" s="21">
        <v>0.23071862452893868</v>
      </c>
      <c r="AY45" s="21">
        <v>-14.38230408358203</v>
      </c>
      <c r="AZ45">
        <v>1416.305943061984</v>
      </c>
    </row>
    <row r="46" spans="1:52" x14ac:dyDescent="0.25">
      <c r="A46">
        <v>4655</v>
      </c>
      <c r="B46" t="s">
        <v>2268</v>
      </c>
      <c r="C46" s="21">
        <v>5.9943074546493946</v>
      </c>
      <c r="D46" s="21">
        <v>9.3934925938471511E-2</v>
      </c>
      <c r="E46" s="21">
        <v>-0.75616371564592955</v>
      </c>
      <c r="F46" s="21">
        <v>-0.74995333524175711</v>
      </c>
      <c r="G46" s="21">
        <v>0.17329555007589437</v>
      </c>
      <c r="H46" s="21">
        <v>0</v>
      </c>
      <c r="I46" s="21">
        <v>10.397733004553663</v>
      </c>
      <c r="J46" s="21">
        <v>0.17329555007589437</v>
      </c>
      <c r="K46" s="21">
        <v>-1</v>
      </c>
      <c r="L46" s="21">
        <v>-1</v>
      </c>
      <c r="M46" s="21">
        <v>3.4659110015178909</v>
      </c>
      <c r="N46" s="21">
        <v>15.236584783549624</v>
      </c>
      <c r="O46" s="21">
        <v>7.4243426314962111</v>
      </c>
      <c r="P46" s="21">
        <v>-1.2094705021476173</v>
      </c>
      <c r="Q46" s="21">
        <v>0.32711282072930886</v>
      </c>
      <c r="R46" s="21">
        <v>0.34099167763366706</v>
      </c>
      <c r="S46" s="21">
        <v>0.30425778894316319</v>
      </c>
      <c r="T46" s="21">
        <v>0.47108726357380032</v>
      </c>
      <c r="U46" s="21">
        <v>1.0483533577364209E-3</v>
      </c>
      <c r="V46" s="21">
        <v>38.428298756963308</v>
      </c>
      <c r="W46" s="21">
        <v>2.3073028910782347</v>
      </c>
      <c r="X46" s="21">
        <v>-1</v>
      </c>
      <c r="Y46" s="21">
        <v>-1</v>
      </c>
      <c r="Z46" s="21">
        <v>82.347457218940022</v>
      </c>
      <c r="AA46" s="21">
        <v>0.45671609302879512</v>
      </c>
      <c r="AB46" s="21">
        <v>0.34569330474733956</v>
      </c>
      <c r="AC46" s="21">
        <v>0.14627372754960385</v>
      </c>
      <c r="AD46" s="21">
        <v>45.154607879042267</v>
      </c>
      <c r="AE46" s="21">
        <v>-1</v>
      </c>
      <c r="AF46" s="21">
        <v>-1</v>
      </c>
      <c r="AG46" s="21">
        <v>-1</v>
      </c>
      <c r="AH46" s="21">
        <v>-6.3738891936265973E-2</v>
      </c>
      <c r="AI46" s="21">
        <v>1.0483533577364209E-3</v>
      </c>
      <c r="AJ46" s="21">
        <v>0.13513923100376155</v>
      </c>
      <c r="AK46" s="21">
        <v>0.49402382161223984</v>
      </c>
      <c r="AL46" s="21">
        <v>-5.9393303611235966E-2</v>
      </c>
      <c r="AM46" s="21">
        <v>-0.30817264469637495</v>
      </c>
      <c r="AN46" s="21">
        <v>-0.59607056346690435</v>
      </c>
      <c r="AO46" s="21">
        <v>-5.4472628811433585</v>
      </c>
      <c r="AP46" s="21">
        <v>46.799501759215723</v>
      </c>
      <c r="AQ46" s="21">
        <v>1.0943302257028076</v>
      </c>
      <c r="AR46" s="21">
        <v>2.4497322813274192</v>
      </c>
      <c r="AS46" s="21">
        <v>-1</v>
      </c>
      <c r="AT46" s="21">
        <v>-1</v>
      </c>
      <c r="AU46" s="21">
        <v>-0.5088231193717927</v>
      </c>
      <c r="AV46" s="21">
        <v>89.165402123804128</v>
      </c>
      <c r="AW46" s="21">
        <v>87.546060690879514</v>
      </c>
      <c r="AX46" s="21">
        <v>0.15430043646313624</v>
      </c>
      <c r="AY46" s="21">
        <v>-9.3362879583277686E-2</v>
      </c>
      <c r="AZ46">
        <v>1506.0693044984803</v>
      </c>
    </row>
    <row r="47" spans="1:52" x14ac:dyDescent="0.25">
      <c r="A47">
        <v>4787</v>
      </c>
      <c r="B47" t="s">
        <v>2335</v>
      </c>
      <c r="C47" s="21">
        <v>4.9670629896126766</v>
      </c>
      <c r="D47" s="21">
        <v>-0.137103386065691</v>
      </c>
      <c r="E47" s="21">
        <v>-0.22066817361456434</v>
      </c>
      <c r="F47" s="21">
        <v>-0.25289470316701046</v>
      </c>
      <c r="G47" s="21">
        <v>4.4616670301199386E-3</v>
      </c>
      <c r="H47" s="21">
        <v>0</v>
      </c>
      <c r="I47" s="21">
        <v>0.26770002180719366</v>
      </c>
      <c r="J47" s="21">
        <v>4.4616670301199386E-3</v>
      </c>
      <c r="K47" s="21">
        <v>-0.99999999999999867</v>
      </c>
      <c r="L47" s="21">
        <v>-0.99999999999999867</v>
      </c>
      <c r="M47" s="21">
        <v>8.9233340602396738E-2</v>
      </c>
      <c r="N47" s="21">
        <v>5.073701210569098</v>
      </c>
      <c r="O47" s="21">
        <v>-1.1153456637822252</v>
      </c>
      <c r="P47" s="21">
        <v>2.1959600348897612</v>
      </c>
      <c r="Q47" s="21">
        <v>0.55605415901085109</v>
      </c>
      <c r="R47" s="21">
        <v>0.33069340080214177</v>
      </c>
      <c r="S47" s="21">
        <v>0.35243513962842488</v>
      </c>
      <c r="T47" s="21">
        <v>-9.7513831486134725E-2</v>
      </c>
      <c r="U47" s="21">
        <v>1.1536692664624328E-3</v>
      </c>
      <c r="V47" s="21">
        <v>23.14173188113876</v>
      </c>
      <c r="W47" s="21">
        <v>0.31932167008964674</v>
      </c>
      <c r="X47" s="21">
        <v>-0.99999999999999867</v>
      </c>
      <c r="Y47" s="21">
        <v>-0.99999999999999867</v>
      </c>
      <c r="Z47" s="21">
        <v>18.243974050472701</v>
      </c>
      <c r="AA47" s="21">
        <v>9.4531463546676922E-2</v>
      </c>
      <c r="AB47" s="21">
        <v>-0.15282746236998418</v>
      </c>
      <c r="AC47" s="21">
        <v>-6.8182467026888544E-2</v>
      </c>
      <c r="AD47" s="21">
        <v>-5.807680786588783</v>
      </c>
      <c r="AE47" s="21">
        <v>-0.99999999999999867</v>
      </c>
      <c r="AF47" s="21">
        <v>-0.99999999999999867</v>
      </c>
      <c r="AG47" s="21">
        <v>-0.99999999999999867</v>
      </c>
      <c r="AH47" s="21">
        <v>-7.3502903496254776E-3</v>
      </c>
      <c r="AI47" s="21">
        <v>1.1536692664624328E-3</v>
      </c>
      <c r="AJ47" s="21">
        <v>-0.12003714912324771</v>
      </c>
      <c r="AK47" s="21">
        <v>-0.21383944969831831</v>
      </c>
      <c r="AL47" s="21">
        <v>0.25380113415169125</v>
      </c>
      <c r="AM47" s="21">
        <v>0.86097627802395749</v>
      </c>
      <c r="AN47" s="21">
        <v>5.696590217396686</v>
      </c>
      <c r="AO47" s="21">
        <v>20.503462092886718</v>
      </c>
      <c r="AP47" s="21">
        <v>23.868374091918994</v>
      </c>
      <c r="AQ47" s="21">
        <v>0.59198954290903816</v>
      </c>
      <c r="AR47" s="21">
        <v>0.3307735040257484</v>
      </c>
      <c r="AS47" s="21">
        <v>-0.99999999999999867</v>
      </c>
      <c r="AT47" s="21">
        <v>-0.99999999999999867</v>
      </c>
      <c r="AU47" s="21">
        <v>0.32263167922219854</v>
      </c>
      <c r="AV47" s="21">
        <v>44.494050978348071</v>
      </c>
      <c r="AW47" s="21">
        <v>44.564186129676514</v>
      </c>
      <c r="AX47" s="21">
        <v>0.12718641026672475</v>
      </c>
      <c r="AY47" s="21">
        <v>1.7960178416995249</v>
      </c>
      <c r="AZ47">
        <v>1416.3803012855296</v>
      </c>
    </row>
    <row r="48" spans="1:52" x14ac:dyDescent="0.25">
      <c r="A48">
        <v>4979</v>
      </c>
      <c r="B48" t="s">
        <v>2409</v>
      </c>
      <c r="C48" s="21">
        <v>2.4173021143138236</v>
      </c>
      <c r="D48" s="21">
        <v>-0.11672244127407896</v>
      </c>
      <c r="E48" s="21">
        <v>7.3484302563163184E-2</v>
      </c>
      <c r="F48" s="21">
        <v>8.3716886268081409E-2</v>
      </c>
      <c r="G48" s="21">
        <v>0.12036059041759593</v>
      </c>
      <c r="H48" s="21">
        <v>0</v>
      </c>
      <c r="I48" s="21">
        <v>7.221635425055756</v>
      </c>
      <c r="J48" s="21">
        <v>0.12036059041759593</v>
      </c>
      <c r="K48" s="21">
        <v>-0.999999999999998</v>
      </c>
      <c r="L48" s="21">
        <v>-0.999999999999998</v>
      </c>
      <c r="M48" s="21">
        <v>2.4072118083519203</v>
      </c>
      <c r="N48" s="21">
        <v>10.67867994578438</v>
      </c>
      <c r="O48" s="21">
        <v>-0.5376879471323297</v>
      </c>
      <c r="P48" s="21">
        <v>-0.62160475719396313</v>
      </c>
      <c r="Q48" s="21">
        <v>-0.15769892972414568</v>
      </c>
      <c r="R48" s="21">
        <v>0.30988999620293395</v>
      </c>
      <c r="S48" s="21">
        <v>0.25073812021895575</v>
      </c>
      <c r="T48" s="21">
        <v>-2.5159732442883208E-3</v>
      </c>
      <c r="U48" s="21">
        <v>-4.0565078992322919E-3</v>
      </c>
      <c r="V48" s="21">
        <v>15.780642363883516</v>
      </c>
      <c r="W48" s="21">
        <v>0.39206713428033252</v>
      </c>
      <c r="X48" s="21">
        <v>-0.999999999999998</v>
      </c>
      <c r="Y48" s="21">
        <v>-0.999999999999998</v>
      </c>
      <c r="Z48" s="21">
        <v>38.905961676953027</v>
      </c>
      <c r="AA48" s="21">
        <v>0.22701923209326788</v>
      </c>
      <c r="AB48" s="21">
        <v>0.16925883772502623</v>
      </c>
      <c r="AC48" s="21">
        <v>-0.11178340699193517</v>
      </c>
      <c r="AD48" s="21">
        <v>19.599070636886292</v>
      </c>
      <c r="AE48" s="21">
        <v>-0.999999999999998</v>
      </c>
      <c r="AF48" s="21">
        <v>-0.999999999999998</v>
      </c>
      <c r="AG48" s="21">
        <v>-0.999999999999998</v>
      </c>
      <c r="AH48" s="21">
        <v>-6.5168021191160099E-3</v>
      </c>
      <c r="AI48" s="21">
        <v>-4.0565078992322919E-3</v>
      </c>
      <c r="AJ48" s="21">
        <v>0.22299338742804203</v>
      </c>
      <c r="AK48" s="21">
        <v>-6.5649855273923835E-2</v>
      </c>
      <c r="AL48" s="21">
        <v>-3.4293094940920692E-2</v>
      </c>
      <c r="AM48" s="21">
        <v>1.203184495137041</v>
      </c>
      <c r="AN48" s="21">
        <v>-0.24469147275045816</v>
      </c>
      <c r="AO48" s="21">
        <v>30.253694138424063</v>
      </c>
      <c r="AP48" s="21">
        <v>27.780090902362957</v>
      </c>
      <c r="AQ48" s="21">
        <v>0.60841051866348617</v>
      </c>
      <c r="AR48" s="21">
        <v>0.58519878804939074</v>
      </c>
      <c r="AS48" s="21">
        <v>-0.999999999999998</v>
      </c>
      <c r="AT48" s="21">
        <v>-0.999999999999998</v>
      </c>
      <c r="AU48" s="21">
        <v>0.12873334519192686</v>
      </c>
      <c r="AV48" s="21">
        <v>86.843402922607581</v>
      </c>
      <c r="AW48" s="21">
        <v>87.366933639188687</v>
      </c>
      <c r="AX48" s="21">
        <v>0.19095974247682942</v>
      </c>
      <c r="AY48" s="21">
        <v>50.960765946501667</v>
      </c>
      <c r="AZ48">
        <v>1451.0209848210689</v>
      </c>
    </row>
    <row r="49" spans="1:52" x14ac:dyDescent="0.25">
      <c r="A49">
        <v>5125</v>
      </c>
      <c r="B49" t="s">
        <v>2488</v>
      </c>
      <c r="C49" s="21">
        <v>2.0908358136969953</v>
      </c>
      <c r="D49" s="21">
        <v>-0.38716750183623783</v>
      </c>
      <c r="E49" s="21">
        <v>1.4777411917684773</v>
      </c>
      <c r="F49" s="21">
        <v>1.4396221602706138</v>
      </c>
      <c r="G49" s="21">
        <v>-0.12987925475801243</v>
      </c>
      <c r="H49" s="21">
        <v>0</v>
      </c>
      <c r="I49" s="21">
        <v>-7.792755285480748</v>
      </c>
      <c r="J49" s="21">
        <v>-0.12987925475801243</v>
      </c>
      <c r="K49" s="21">
        <v>-1.0000000000000027</v>
      </c>
      <c r="L49" s="21">
        <v>-1.0000000000000027</v>
      </c>
      <c r="M49" s="21">
        <v>-2.5975850951602486</v>
      </c>
      <c r="N49" s="21">
        <v>-2.67364660538238</v>
      </c>
      <c r="O49" s="21">
        <v>-0.99436253049604539</v>
      </c>
      <c r="P49" s="21">
        <v>-1.3560603158738151</v>
      </c>
      <c r="Q49" s="21">
        <v>-0.40423040247116981</v>
      </c>
      <c r="R49" s="21">
        <v>0.30263338314727828</v>
      </c>
      <c r="S49" s="21">
        <v>0.21058925482557647</v>
      </c>
      <c r="T49" s="21">
        <v>-0.15354288036358646</v>
      </c>
      <c r="U49" s="21">
        <v>-1.8642251414709508E-2</v>
      </c>
      <c r="V49" s="21">
        <v>16.232483746960359</v>
      </c>
      <c r="W49" s="21">
        <v>-7.3926827939924916E-2</v>
      </c>
      <c r="X49" s="21">
        <v>-1.0000000000000027</v>
      </c>
      <c r="Y49" s="21">
        <v>-1.0000000000000027</v>
      </c>
      <c r="Z49" s="21">
        <v>17.278145204835443</v>
      </c>
      <c r="AA49" s="21">
        <v>9.0392111435769862E-2</v>
      </c>
      <c r="AB49" s="21">
        <v>-0.15796386279694932</v>
      </c>
      <c r="AC49" s="21">
        <v>-0.20447783578485534</v>
      </c>
      <c r="AD49" s="21">
        <v>-4.6718128872168281</v>
      </c>
      <c r="AE49" s="21">
        <v>-1.0000000000000027</v>
      </c>
      <c r="AF49" s="21">
        <v>-1.0000000000000027</v>
      </c>
      <c r="AG49" s="21">
        <v>-1.0000000000000027</v>
      </c>
      <c r="AH49" s="21">
        <v>-1.6283832155523908E-2</v>
      </c>
      <c r="AI49" s="21">
        <v>-1.8642251414709508E-2</v>
      </c>
      <c r="AJ49" s="21">
        <v>0.24186789614089116</v>
      </c>
      <c r="AK49" s="21">
        <v>-7.7138851437450445E-2</v>
      </c>
      <c r="AL49" s="21">
        <v>3.622782880619916E-2</v>
      </c>
      <c r="AM49" s="21">
        <v>-5.2086103723257553E-2</v>
      </c>
      <c r="AN49" s="21">
        <v>1.2802995805023412</v>
      </c>
      <c r="AO49" s="21">
        <v>-0.85311122991159771</v>
      </c>
      <c r="AP49" s="21">
        <v>16.379135952648454</v>
      </c>
      <c r="AQ49" s="21">
        <v>0.43136032922774586</v>
      </c>
      <c r="AR49" s="21">
        <v>-8.288064844650804E-2</v>
      </c>
      <c r="AS49" s="21">
        <v>-1.0000000000000027</v>
      </c>
      <c r="AT49" s="21">
        <v>-1.0000000000000027</v>
      </c>
      <c r="AU49" s="21">
        <v>1.3722488170856713</v>
      </c>
      <c r="AV49" s="21">
        <v>25.392230705058665</v>
      </c>
      <c r="AW49" s="21">
        <v>24.962954831319529</v>
      </c>
      <c r="AX49" s="21">
        <v>-0.1075438341499252</v>
      </c>
      <c r="AY49" s="21">
        <v>-38.100296408708786</v>
      </c>
      <c r="AZ49">
        <v>1356.7830643193263</v>
      </c>
    </row>
    <row r="50" spans="1:52" x14ac:dyDescent="0.25">
      <c r="A50">
        <v>5350</v>
      </c>
      <c r="B50" t="s">
        <v>2610</v>
      </c>
      <c r="C50" s="21">
        <v>1.9796701153608545</v>
      </c>
      <c r="D50" s="21">
        <v>-0.32680769672496013</v>
      </c>
      <c r="E50" s="21">
        <v>-0.68874799777769069</v>
      </c>
      <c r="F50" s="21">
        <v>-0.69337652079002621</v>
      </c>
      <c r="G50" s="21">
        <v>-9.28699539016348E-2</v>
      </c>
      <c r="H50" s="21">
        <v>0</v>
      </c>
      <c r="I50" s="21">
        <v>-5.5721972340980832</v>
      </c>
      <c r="J50" s="21">
        <v>-9.28699539016348E-2</v>
      </c>
      <c r="K50" s="21">
        <v>-0.99999999999999978</v>
      </c>
      <c r="L50" s="21">
        <v>-0.99999999999999978</v>
      </c>
      <c r="M50" s="21">
        <v>-1.8573990780326959</v>
      </c>
      <c r="N50" s="21">
        <v>-2.3774676669135886</v>
      </c>
      <c r="O50" s="21">
        <v>-1.1664825027945591</v>
      </c>
      <c r="P50" s="21">
        <v>-3.2582117938814412</v>
      </c>
      <c r="Q50" s="21">
        <v>-1.0558770308002314</v>
      </c>
      <c r="R50" s="21">
        <v>0.29941059785885493</v>
      </c>
      <c r="S50" s="21">
        <v>0.16096139097246281</v>
      </c>
      <c r="T50" s="21">
        <v>-9.5509682430266252E-2</v>
      </c>
      <c r="U50" s="21">
        <v>-2.2253850977567276E-2</v>
      </c>
      <c r="V50" s="21">
        <v>14.290743491172005</v>
      </c>
      <c r="W50" s="21">
        <v>2.4959773417149618E-2</v>
      </c>
      <c r="X50" s="21">
        <v>-0.99999999999999978</v>
      </c>
      <c r="Y50" s="21">
        <v>-0.99999999999999978</v>
      </c>
      <c r="Z50" s="21">
        <v>21.049023499833815</v>
      </c>
      <c r="AA50" s="21">
        <v>-4.8791106260093947E-2</v>
      </c>
      <c r="AB50" s="21">
        <v>-7.1606852804552409E-2</v>
      </c>
      <c r="AC50" s="21">
        <v>-8.4965253168026764E-2</v>
      </c>
      <c r="AD50" s="21">
        <v>0.46019212515847707</v>
      </c>
      <c r="AE50" s="21">
        <v>-0.99999999999999978</v>
      </c>
      <c r="AF50" s="21">
        <v>-0.99999999999999978</v>
      </c>
      <c r="AG50" s="21">
        <v>-0.99999999999999978</v>
      </c>
      <c r="AH50" s="21">
        <v>-1.6844059165612078E-2</v>
      </c>
      <c r="AI50" s="21">
        <v>-2.2253850977567276E-2</v>
      </c>
      <c r="AJ50" s="21">
        <v>0.31924321450996573</v>
      </c>
      <c r="AK50" s="21">
        <v>-0.11636718695314945</v>
      </c>
      <c r="AL50" s="21">
        <v>0.37304223865613312</v>
      </c>
      <c r="AM50" s="21">
        <v>-0.21512226415411978</v>
      </c>
      <c r="AN50" s="21">
        <v>9.9195094559865158</v>
      </c>
      <c r="AO50" s="21">
        <v>-4.957129955652106</v>
      </c>
      <c r="AP50" s="21">
        <v>18.256105897410514</v>
      </c>
      <c r="AQ50" s="21">
        <v>0.45111268732250354</v>
      </c>
      <c r="AR50" s="21">
        <v>7.7356773313952923E-2</v>
      </c>
      <c r="AS50" s="21">
        <v>-0.99999999999999978</v>
      </c>
      <c r="AT50" s="21">
        <v>-0.99999999999999978</v>
      </c>
      <c r="AU50" s="21">
        <v>-1.344589312251937</v>
      </c>
      <c r="AV50" s="21">
        <v>27.698380983995467</v>
      </c>
      <c r="AW50" s="21">
        <v>27.251143393374544</v>
      </c>
      <c r="AX50" s="21">
        <v>-2.4619441848687033E-2</v>
      </c>
      <c r="AY50" s="21">
        <v>-31.349549731717595</v>
      </c>
      <c r="AZ50">
        <v>1373.8949191661234</v>
      </c>
    </row>
    <row r="51" spans="1:52" x14ac:dyDescent="0.25">
      <c r="A51">
        <v>5811</v>
      </c>
      <c r="B51" t="s">
        <v>2871</v>
      </c>
      <c r="C51" s="21">
        <v>4.1800517134606734</v>
      </c>
      <c r="D51" s="21">
        <v>1.7526262262964672E-2</v>
      </c>
      <c r="E51" s="21">
        <v>-0.18577524958005376</v>
      </c>
      <c r="F51" s="21">
        <v>-0.17150828808797938</v>
      </c>
      <c r="G51" s="21">
        <v>1.6813762587801488E-3</v>
      </c>
      <c r="H51" s="21">
        <v>0</v>
      </c>
      <c r="I51" s="21">
        <v>0.10088257552680563</v>
      </c>
      <c r="J51" s="21">
        <v>1.6813762587801488E-3</v>
      </c>
      <c r="K51" s="21">
        <v>-0.99999999999999878</v>
      </c>
      <c r="L51" s="21">
        <v>-0.99999999999999878</v>
      </c>
      <c r="M51" s="21">
        <v>3.3627525175599499E-2</v>
      </c>
      <c r="N51" s="21">
        <v>4.2886335154222177</v>
      </c>
      <c r="O51" s="21">
        <v>-0.1780254341808403</v>
      </c>
      <c r="P51" s="21">
        <v>-0.57409630590351646</v>
      </c>
      <c r="Q51" s="21">
        <v>-0.22392395500365539</v>
      </c>
      <c r="R51" s="21">
        <v>0.33074639459611893</v>
      </c>
      <c r="S51" s="21">
        <v>0.34118808739884326</v>
      </c>
      <c r="T51" s="21">
        <v>0.10628162353346512</v>
      </c>
      <c r="U51" s="21">
        <v>-2.2858708073781958E-2</v>
      </c>
      <c r="V51" s="21">
        <v>29.853275942514777</v>
      </c>
      <c r="W51" s="21">
        <v>0.97882230721480901</v>
      </c>
      <c r="X51" s="21">
        <v>-0.99999999999999878</v>
      </c>
      <c r="Y51" s="21">
        <v>-0.99999999999999878</v>
      </c>
      <c r="Z51" s="21">
        <v>45.807654361224493</v>
      </c>
      <c r="AA51" s="21">
        <v>7.1961012484540732E-2</v>
      </c>
      <c r="AB51" s="21">
        <v>0.279025461698375</v>
      </c>
      <c r="AC51" s="21">
        <v>-6.1380038134596096E-2</v>
      </c>
      <c r="AD51" s="21">
        <v>15.487744349712887</v>
      </c>
      <c r="AE51" s="21">
        <v>-0.99999999999999878</v>
      </c>
      <c r="AF51" s="21">
        <v>-0.99999999999999878</v>
      </c>
      <c r="AG51" s="21">
        <v>-0.99999999999999878</v>
      </c>
      <c r="AH51" s="21">
        <v>-3.9532082455465833E-4</v>
      </c>
      <c r="AI51" s="21">
        <v>-2.2858708073781958E-2</v>
      </c>
      <c r="AJ51" s="21">
        <v>0.29087692656259828</v>
      </c>
      <c r="AK51" s="21">
        <v>0.24540673194949844</v>
      </c>
      <c r="AL51" s="21">
        <v>1.6619958753930852E-2</v>
      </c>
      <c r="AM51" s="21">
        <v>0.21802958495717412</v>
      </c>
      <c r="AN51" s="21">
        <v>1.7757213700073915</v>
      </c>
      <c r="AO51" s="21">
        <v>6.7719355153307079</v>
      </c>
      <c r="AP51" s="21">
        <v>30.849762238723947</v>
      </c>
      <c r="AQ51" s="21">
        <v>0.7655462505222117</v>
      </c>
      <c r="AR51" s="21">
        <v>0.99414465970023702</v>
      </c>
      <c r="AS51" s="21">
        <v>-0.99999999999999878</v>
      </c>
      <c r="AT51" s="21">
        <v>-0.99999999999999878</v>
      </c>
      <c r="AU51" s="21">
        <v>-0.35743313094498541</v>
      </c>
      <c r="AV51" s="21">
        <v>58.181329359033263</v>
      </c>
      <c r="AW51" s="21">
        <v>56.08615928793121</v>
      </c>
      <c r="AX51" s="21">
        <v>-1.0376267424992229E-2</v>
      </c>
      <c r="AY51" s="21">
        <v>-36.001429382776593</v>
      </c>
      <c r="AZ51">
        <v>1413.9200662788865</v>
      </c>
    </row>
    <row r="52" spans="1:52" x14ac:dyDescent="0.25">
      <c r="A52">
        <v>5822</v>
      </c>
      <c r="B52" t="s">
        <v>2880</v>
      </c>
      <c r="C52" s="21">
        <v>3.8906125751258611</v>
      </c>
      <c r="D52" s="21">
        <v>5.3767188730949919E-2</v>
      </c>
      <c r="E52" s="21">
        <v>0.96593147361148013</v>
      </c>
      <c r="F52" s="21">
        <v>0.99655040615926538</v>
      </c>
      <c r="G52" s="21">
        <v>6.0751927571938223E-2</v>
      </c>
      <c r="H52" s="21">
        <v>0</v>
      </c>
      <c r="I52" s="21">
        <v>3.6451156543162933</v>
      </c>
      <c r="J52" s="21">
        <v>6.0751927571938223E-2</v>
      </c>
      <c r="K52" s="21">
        <v>-0.99999999999999722</v>
      </c>
      <c r="L52" s="21">
        <v>-0.99999999999999722</v>
      </c>
      <c r="M52" s="21">
        <v>1.2150385514387654</v>
      </c>
      <c r="N52" s="21">
        <v>8.8810394155657306</v>
      </c>
      <c r="O52" s="21">
        <v>-0.15384887569928968</v>
      </c>
      <c r="P52" s="21">
        <v>-2.1210225826279792</v>
      </c>
      <c r="Q52" s="21">
        <v>-0.70917453960587962</v>
      </c>
      <c r="R52" s="21">
        <v>0.32789627750196887</v>
      </c>
      <c r="S52" s="21">
        <v>0.34614023207748501</v>
      </c>
      <c r="T52" s="21">
        <v>0.2960760301606849</v>
      </c>
      <c r="U52" s="21">
        <v>-1.1075279339227066E-3</v>
      </c>
      <c r="V52" s="21">
        <v>35.758419231972908</v>
      </c>
      <c r="W52" s="21">
        <v>1.8329227963673511</v>
      </c>
      <c r="X52" s="21">
        <v>-0.99999999999999722</v>
      </c>
      <c r="Y52" s="21">
        <v>-0.99999999999999722</v>
      </c>
      <c r="Z52" s="21">
        <v>63.91712895097379</v>
      </c>
      <c r="AA52" s="21">
        <v>0.31044745599751639</v>
      </c>
      <c r="AB52" s="21">
        <v>7.1797188406065401E-2</v>
      </c>
      <c r="AC52" s="21">
        <v>0.12902328666565085</v>
      </c>
      <c r="AD52" s="21">
        <v>27.523969882569236</v>
      </c>
      <c r="AE52" s="21">
        <v>-0.99999999999999722</v>
      </c>
      <c r="AF52" s="21">
        <v>-0.99999999999999722</v>
      </c>
      <c r="AG52" s="21">
        <v>-0.99999999999999722</v>
      </c>
      <c r="AH52" s="21">
        <v>-1.8417880073626734E-2</v>
      </c>
      <c r="AI52" s="21">
        <v>-1.1075279339227066E-3</v>
      </c>
      <c r="AJ52" s="21">
        <v>-0.1490325159204833</v>
      </c>
      <c r="AK52" s="21">
        <v>0.16122060808298838</v>
      </c>
      <c r="AL52" s="21">
        <v>-0.13993135314272492</v>
      </c>
      <c r="AM52" s="21">
        <v>-4.5557767038724238E-2</v>
      </c>
      <c r="AN52" s="21">
        <v>-4.4266981732667059</v>
      </c>
      <c r="AO52" s="21">
        <v>-0.14958937045699672</v>
      </c>
      <c r="AP52" s="21">
        <v>41.146494454675661</v>
      </c>
      <c r="AQ52" s="21">
        <v>0.9888338250803147</v>
      </c>
      <c r="AR52" s="21">
        <v>1.9202218111021883</v>
      </c>
      <c r="AS52" s="21">
        <v>-0.99999999999999722</v>
      </c>
      <c r="AT52" s="21">
        <v>-0.99999999999999722</v>
      </c>
      <c r="AU52" s="21">
        <v>0.36132700652378219</v>
      </c>
      <c r="AV52" s="21">
        <v>75.204201171296376</v>
      </c>
      <c r="AW52" s="21">
        <v>75.111605737537175</v>
      </c>
      <c r="AX52" s="21">
        <v>0.14605663907862262</v>
      </c>
      <c r="AY52" s="21">
        <v>-10.133846018123975</v>
      </c>
      <c r="AZ52">
        <v>1499.4237894128794</v>
      </c>
    </row>
    <row r="53" spans="1:52" x14ac:dyDescent="0.25">
      <c r="A53">
        <v>5847</v>
      </c>
      <c r="B53" t="s">
        <v>2899</v>
      </c>
      <c r="C53" s="21">
        <v>3.7557049878588469</v>
      </c>
      <c r="D53" s="21">
        <v>-0.35868750123875259</v>
      </c>
      <c r="E53" s="21">
        <v>0.99781229611437638</v>
      </c>
      <c r="F53" s="21">
        <v>0.89722939600071583</v>
      </c>
      <c r="G53" s="21">
        <v>0.15059376553869</v>
      </c>
      <c r="H53" s="21">
        <v>0</v>
      </c>
      <c r="I53" s="21">
        <v>9.0356259323214143</v>
      </c>
      <c r="J53" s="21">
        <v>0.15059376553869</v>
      </c>
      <c r="K53" s="21">
        <v>-1.0000000000000036</v>
      </c>
      <c r="L53" s="21">
        <v>-1.0000000000000036</v>
      </c>
      <c r="M53" s="21">
        <v>3.0118753107738021</v>
      </c>
      <c r="N53" s="21">
        <v>13.769370757631044</v>
      </c>
      <c r="O53" s="21">
        <v>0.12148272129588045</v>
      </c>
      <c r="P53" s="21">
        <v>1.3002842361944464</v>
      </c>
      <c r="Q53" s="21">
        <v>0.47022365609706346</v>
      </c>
      <c r="R53" s="21">
        <v>0.3311697928413152</v>
      </c>
      <c r="S53" s="21">
        <v>0.25647055299510146</v>
      </c>
      <c r="T53" s="21">
        <v>3.9441136308425002E-2</v>
      </c>
      <c r="U53" s="21">
        <v>2.4076542894751573E-3</v>
      </c>
      <c r="V53" s="21">
        <v>19.023346776409888</v>
      </c>
      <c r="W53" s="21">
        <v>0.53751040155513963</v>
      </c>
      <c r="X53" s="21">
        <v>-1.0000000000000036</v>
      </c>
      <c r="Y53" s="21">
        <v>-1.0000000000000036</v>
      </c>
      <c r="Z53" s="21">
        <v>65.407110799922251</v>
      </c>
      <c r="AA53" s="21">
        <v>0.29961263218207357</v>
      </c>
      <c r="AB53" s="21">
        <v>9.4467460776191406E-2</v>
      </c>
      <c r="AC53" s="21">
        <v>0.50887723159265985</v>
      </c>
      <c r="AD53" s="21">
        <v>45.602145508137028</v>
      </c>
      <c r="AE53" s="21">
        <v>-1.0000000000000036</v>
      </c>
      <c r="AF53" s="21">
        <v>-1.0000000000000036</v>
      </c>
      <c r="AG53" s="21">
        <v>-1.0000000000000036</v>
      </c>
      <c r="AH53" s="21">
        <v>2.4399854627148082E-2</v>
      </c>
      <c r="AI53" s="21">
        <v>2.4076542894751573E-3</v>
      </c>
      <c r="AJ53" s="21">
        <v>0.30505759470591864</v>
      </c>
      <c r="AK53" s="21">
        <v>-4.9596849651867038E-2</v>
      </c>
      <c r="AL53" s="21">
        <v>-0.35167157535870053</v>
      </c>
      <c r="AM53" s="21">
        <v>0.43108113991285102</v>
      </c>
      <c r="AN53" s="21">
        <v>-7.3089621941173508</v>
      </c>
      <c r="AO53" s="21">
        <v>10.571505033241369</v>
      </c>
      <c r="AP53" s="21">
        <v>28.462829278169547</v>
      </c>
      <c r="AQ53" s="21">
        <v>0.63408361851534678</v>
      </c>
      <c r="AR53" s="21">
        <v>0.69425532271708457</v>
      </c>
      <c r="AS53" s="21">
        <v>-1.0000000000000036</v>
      </c>
      <c r="AT53" s="21">
        <v>-1.0000000000000036</v>
      </c>
      <c r="AU53" s="21">
        <v>1.3845880759022269</v>
      </c>
      <c r="AV53" s="21">
        <v>90.34006516014415</v>
      </c>
      <c r="AW53" s="21">
        <v>91.158386044926658</v>
      </c>
      <c r="AX53" s="21">
        <v>0.57098057709980021</v>
      </c>
      <c r="AY53" s="21">
        <v>54.036479290543063</v>
      </c>
      <c r="AZ53">
        <v>1538.7678492777327</v>
      </c>
    </row>
    <row r="54" spans="1:52" x14ac:dyDescent="0.25">
      <c r="A54">
        <v>5934</v>
      </c>
      <c r="B54" t="s">
        <v>2961</v>
      </c>
      <c r="C54" s="21">
        <v>4.327715311449281</v>
      </c>
      <c r="D54" s="21">
        <v>4.1156145390770532E-2</v>
      </c>
      <c r="E54" s="21">
        <v>-0.31401734463310926</v>
      </c>
      <c r="F54" s="21">
        <v>-0.28222023441963151</v>
      </c>
      <c r="G54" s="21">
        <v>3.4001606361993161E-2</v>
      </c>
      <c r="H54" s="21">
        <v>0</v>
      </c>
      <c r="I54" s="21">
        <v>2.040096381719593</v>
      </c>
      <c r="J54" s="21">
        <v>3.4001606361993161E-2</v>
      </c>
      <c r="K54" s="21">
        <v>-0.99999999999999856</v>
      </c>
      <c r="L54" s="21">
        <v>-0.99999999999999856</v>
      </c>
      <c r="M54" s="21">
        <v>0.68003212723986439</v>
      </c>
      <c r="N54" s="21">
        <v>6.4903157853968656</v>
      </c>
      <c r="O54" s="21">
        <v>-0.10579068176880156</v>
      </c>
      <c r="P54" s="21">
        <v>-0.84908517637802183</v>
      </c>
      <c r="Q54" s="21">
        <v>-0.26666414221785439</v>
      </c>
      <c r="R54" s="21">
        <v>0.32548287872825715</v>
      </c>
      <c r="S54" s="21">
        <v>0.28609547175003358</v>
      </c>
      <c r="T54" s="21">
        <v>3.0140603095289029E-2</v>
      </c>
      <c r="U54" s="21">
        <v>-4.2328856517907226E-3</v>
      </c>
      <c r="V54" s="21">
        <v>23.475936397392946</v>
      </c>
      <c r="W54" s="21">
        <v>0.65942303658081003</v>
      </c>
      <c r="X54" s="21">
        <v>-0.99999999999999856</v>
      </c>
      <c r="Y54" s="21">
        <v>-0.99999999999999856</v>
      </c>
      <c r="Z54" s="21">
        <v>42.907667443551048</v>
      </c>
      <c r="AA54" s="21">
        <v>3.7978627219567587E-2</v>
      </c>
      <c r="AB54" s="21">
        <v>0.22506192912428449</v>
      </c>
      <c r="AC54" s="21">
        <v>5.423256760828319E-2</v>
      </c>
      <c r="AD54" s="21">
        <v>18.138830947897095</v>
      </c>
      <c r="AE54" s="21">
        <v>-0.99999999999999856</v>
      </c>
      <c r="AF54" s="21">
        <v>-0.99999999999999856</v>
      </c>
      <c r="AG54" s="21">
        <v>-0.99999999999999856</v>
      </c>
      <c r="AH54" s="21">
        <v>-1.9745138026116948E-3</v>
      </c>
      <c r="AI54" s="21">
        <v>-4.2328856517907226E-3</v>
      </c>
      <c r="AJ54" s="21">
        <v>0.28117618933470317</v>
      </c>
      <c r="AK54" s="21">
        <v>1.4617561113544538E-2</v>
      </c>
      <c r="AL54" s="21">
        <v>0.27968048954520308</v>
      </c>
      <c r="AM54" s="21">
        <v>8.1830144134321811E-2</v>
      </c>
      <c r="AN54" s="21">
        <v>8.1852361106086615</v>
      </c>
      <c r="AO54" s="21">
        <v>2.3314984836207007</v>
      </c>
      <c r="AP54" s="21">
        <v>27.538674596123698</v>
      </c>
      <c r="AQ54" s="21">
        <v>0.66049669171212044</v>
      </c>
      <c r="AR54" s="21">
        <v>0.72423158166325985</v>
      </c>
      <c r="AS54" s="21">
        <v>-0.99999999999999856</v>
      </c>
      <c r="AT54" s="21">
        <v>-0.99999999999999856</v>
      </c>
      <c r="AU54" s="21">
        <v>-0.46306674160293976</v>
      </c>
      <c r="AV54" s="21">
        <v>54.694923814764948</v>
      </c>
      <c r="AW54" s="21">
        <v>54.680681667908331</v>
      </c>
      <c r="AX54" s="21">
        <v>7.6408954299328979E-2</v>
      </c>
      <c r="AY54" s="21">
        <v>-14.54360044486029</v>
      </c>
      <c r="AZ54">
        <v>1362.0811069376923</v>
      </c>
    </row>
    <row r="55" spans="1:52" x14ac:dyDescent="0.25">
      <c r="A55">
        <v>6651</v>
      </c>
      <c r="B55" t="s">
        <v>3479</v>
      </c>
      <c r="C55" s="21">
        <v>1.4925392036353431</v>
      </c>
      <c r="D55" s="21">
        <v>-2.2061128255817089E-2</v>
      </c>
      <c r="E55" s="21">
        <v>-3.9843169466564576E-2</v>
      </c>
      <c r="F55" s="21">
        <v>-6.589836170378606E-2</v>
      </c>
      <c r="G55" s="21">
        <v>3.7350701800052948E-2</v>
      </c>
      <c r="H55" s="21">
        <v>0</v>
      </c>
      <c r="I55" s="21">
        <v>2.2410421080031742</v>
      </c>
      <c r="J55" s="21">
        <v>3.7350701800052948E-2</v>
      </c>
      <c r="K55" s="21">
        <v>-0.99999999999999878</v>
      </c>
      <c r="L55" s="21">
        <v>-0.99999999999999878</v>
      </c>
      <c r="M55" s="21">
        <v>0.74701403600106042</v>
      </c>
      <c r="N55" s="21">
        <v>3.282854716018861</v>
      </c>
      <c r="O55" s="21">
        <v>0.70570635450798969</v>
      </c>
      <c r="P55" s="21">
        <v>1.1417045145846583</v>
      </c>
      <c r="Q55" s="21">
        <v>0.38931979369433928</v>
      </c>
      <c r="R55" s="21">
        <v>0.33733272859528729</v>
      </c>
      <c r="S55" s="21">
        <v>0.29926366302425161</v>
      </c>
      <c r="T55" s="21">
        <v>2.45860202253275E-2</v>
      </c>
      <c r="U55" s="21">
        <v>1.723073049480754E-3</v>
      </c>
      <c r="V55" s="21">
        <v>25.653018831210677</v>
      </c>
      <c r="W55" s="21">
        <v>0.64639622124478513</v>
      </c>
      <c r="X55" s="21">
        <v>-0.99999999999999878</v>
      </c>
      <c r="Y55" s="21">
        <v>-0.99999999999999878</v>
      </c>
      <c r="Z55" s="21">
        <v>30.225171712568603</v>
      </c>
      <c r="AA55" s="21">
        <v>5.9669957015805533E-2</v>
      </c>
      <c r="AB55" s="21">
        <v>5.0653777202067381E-2</v>
      </c>
      <c r="AC55" s="21">
        <v>4.6257421378876853E-2</v>
      </c>
      <c r="AD55" s="21">
        <v>5.6657297479978386</v>
      </c>
      <c r="AE55" s="21">
        <v>-0.99999999999999878</v>
      </c>
      <c r="AF55" s="21">
        <v>-0.99999999999999878</v>
      </c>
      <c r="AG55" s="21">
        <v>-0.99999999999999878</v>
      </c>
      <c r="AH55" s="21">
        <v>-6.9308830786697345E-3</v>
      </c>
      <c r="AI55" s="21">
        <v>1.723073049480754E-3</v>
      </c>
      <c r="AJ55" s="21">
        <v>2.4178160682259649E-2</v>
      </c>
      <c r="AK55" s="21">
        <v>8.7645405468643384E-2</v>
      </c>
      <c r="AL55" s="21">
        <v>1.2036621540523229</v>
      </c>
      <c r="AM55" s="21">
        <v>4.4920354708366909E-2</v>
      </c>
      <c r="AN55" s="21">
        <v>30.414647589152391</v>
      </c>
      <c r="AO55" s="21">
        <v>1.3590329606193918</v>
      </c>
      <c r="AP55" s="21">
        <v>25.970851418471376</v>
      </c>
      <c r="AQ55" s="21">
        <v>0.64102605454756389</v>
      </c>
      <c r="AR55" s="21">
        <v>0.6544544416208834</v>
      </c>
      <c r="AS55" s="21">
        <v>-0.99999999999999878</v>
      </c>
      <c r="AT55" s="21">
        <v>-0.99999999999999878</v>
      </c>
      <c r="AU55" s="21">
        <v>0.24182255899288851</v>
      </c>
      <c r="AV55" s="21">
        <v>32.047310707998783</v>
      </c>
      <c r="AW55" s="21">
        <v>31.654513548930815</v>
      </c>
      <c r="AX55" s="21">
        <v>9.7104654027386147E-2</v>
      </c>
      <c r="AY55" s="21">
        <v>-60.656405747075652</v>
      </c>
      <c r="AZ55">
        <v>1281.810603411084</v>
      </c>
    </row>
    <row r="56" spans="1:52" x14ac:dyDescent="0.25">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row>
    <row r="57" spans="1:52" x14ac:dyDescent="0.25">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row>
    <row r="58" spans="1:52" x14ac:dyDescent="0.25">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row>
    <row r="59" spans="1:52" x14ac:dyDescent="0.25">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row>
    <row r="60" spans="1:52" x14ac:dyDescent="0.25">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row>
    <row r="61" spans="1:52" x14ac:dyDescent="0.25">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2" x14ac:dyDescent="0.25">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55">
      <sortCondition ref="A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55"/>
  <sheetViews>
    <sheetView workbookViewId="0">
      <selection activeCell="A2" sqref="A2:XFD2"/>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3589</v>
      </c>
      <c r="D2" s="1" t="s">
        <v>3587</v>
      </c>
      <c r="E2" s="1" t="s">
        <v>3588</v>
      </c>
    </row>
    <row r="3" spans="1:5" x14ac:dyDescent="0.25">
      <c r="A3">
        <v>16</v>
      </c>
      <c r="B3" t="s">
        <v>451</v>
      </c>
      <c r="C3">
        <v>28</v>
      </c>
      <c r="D3">
        <v>0</v>
      </c>
      <c r="E3">
        <v>161</v>
      </c>
    </row>
    <row r="4" spans="1:5" x14ac:dyDescent="0.25">
      <c r="A4">
        <v>111</v>
      </c>
      <c r="B4" t="s">
        <v>494</v>
      </c>
      <c r="C4">
        <v>9</v>
      </c>
      <c r="D4">
        <v>2</v>
      </c>
      <c r="E4">
        <v>305</v>
      </c>
    </row>
    <row r="5" spans="1:5" x14ac:dyDescent="0.25">
      <c r="A5">
        <v>144</v>
      </c>
      <c r="B5" t="s">
        <v>512</v>
      </c>
      <c r="C5">
        <v>5</v>
      </c>
      <c r="D5">
        <v>2</v>
      </c>
      <c r="E5">
        <v>316</v>
      </c>
    </row>
    <row r="6" spans="1:5" x14ac:dyDescent="0.25">
      <c r="A6">
        <v>383</v>
      </c>
      <c r="B6" t="s">
        <v>625</v>
      </c>
      <c r="C6">
        <v>21</v>
      </c>
      <c r="D6">
        <v>0</v>
      </c>
      <c r="E6">
        <v>308</v>
      </c>
    </row>
    <row r="7" spans="1:5" x14ac:dyDescent="0.25">
      <c r="A7">
        <v>1288</v>
      </c>
      <c r="B7" t="s">
        <v>878</v>
      </c>
      <c r="C7">
        <v>7</v>
      </c>
      <c r="D7">
        <v>2</v>
      </c>
      <c r="E7">
        <v>305</v>
      </c>
    </row>
    <row r="8" spans="1:5" x14ac:dyDescent="0.25">
      <c r="A8">
        <v>1511</v>
      </c>
      <c r="B8" t="s">
        <v>939</v>
      </c>
      <c r="C8">
        <v>2</v>
      </c>
      <c r="D8">
        <v>2</v>
      </c>
      <c r="E8">
        <v>425</v>
      </c>
    </row>
    <row r="9" spans="1:5" x14ac:dyDescent="0.25">
      <c r="A9">
        <v>1592</v>
      </c>
      <c r="B9" t="s">
        <v>976</v>
      </c>
      <c r="C9">
        <v>19</v>
      </c>
      <c r="D9">
        <v>0</v>
      </c>
      <c r="E9">
        <v>308</v>
      </c>
    </row>
    <row r="10" spans="1:5" x14ac:dyDescent="0.25">
      <c r="A10">
        <v>1625</v>
      </c>
      <c r="B10" t="s">
        <v>985</v>
      </c>
      <c r="C10">
        <v>11</v>
      </c>
      <c r="D10">
        <v>2</v>
      </c>
      <c r="E10">
        <v>300</v>
      </c>
    </row>
    <row r="11" spans="1:5" x14ac:dyDescent="0.25">
      <c r="A11">
        <v>1739</v>
      </c>
      <c r="B11" t="s">
        <v>1035</v>
      </c>
      <c r="C11">
        <v>10</v>
      </c>
      <c r="D11">
        <v>2</v>
      </c>
      <c r="E11">
        <v>300</v>
      </c>
    </row>
    <row r="12" spans="1:5" x14ac:dyDescent="0.25">
      <c r="A12">
        <v>1756</v>
      </c>
      <c r="B12" t="s">
        <v>1046</v>
      </c>
      <c r="C12">
        <v>8</v>
      </c>
      <c r="D12">
        <v>2</v>
      </c>
      <c r="E12">
        <v>305</v>
      </c>
    </row>
    <row r="13" spans="1:5" x14ac:dyDescent="0.25">
      <c r="A13">
        <v>2022</v>
      </c>
      <c r="B13" t="s">
        <v>664</v>
      </c>
      <c r="C13">
        <v>6</v>
      </c>
      <c r="D13">
        <v>2</v>
      </c>
      <c r="E13">
        <v>316</v>
      </c>
    </row>
    <row r="14" spans="1:5" x14ac:dyDescent="0.25">
      <c r="A14">
        <v>2039</v>
      </c>
      <c r="B14" t="s">
        <v>1132</v>
      </c>
      <c r="C14">
        <v>20</v>
      </c>
      <c r="D14">
        <v>0</v>
      </c>
      <c r="E14">
        <v>308</v>
      </c>
    </row>
    <row r="15" spans="1:5" x14ac:dyDescent="0.25">
      <c r="A15">
        <v>2136</v>
      </c>
      <c r="B15" t="s">
        <v>1165</v>
      </c>
      <c r="C15">
        <v>14</v>
      </c>
      <c r="D15">
        <v>2</v>
      </c>
      <c r="E15">
        <v>266</v>
      </c>
    </row>
    <row r="16" spans="1:5" x14ac:dyDescent="0.25">
      <c r="A16">
        <v>2151</v>
      </c>
      <c r="B16" t="s">
        <v>1174</v>
      </c>
      <c r="C16">
        <v>32</v>
      </c>
      <c r="D16">
        <v>0</v>
      </c>
      <c r="E16">
        <v>145</v>
      </c>
    </row>
    <row r="17" spans="1:5" x14ac:dyDescent="0.25">
      <c r="A17">
        <v>2338</v>
      </c>
      <c r="B17" t="s">
        <v>1223</v>
      </c>
      <c r="C17">
        <v>15</v>
      </c>
      <c r="D17">
        <v>2</v>
      </c>
      <c r="E17">
        <v>266</v>
      </c>
    </row>
    <row r="18" spans="1:5" x14ac:dyDescent="0.25">
      <c r="A18">
        <v>2526</v>
      </c>
      <c r="B18" t="s">
        <v>1310</v>
      </c>
      <c r="C18">
        <v>25</v>
      </c>
      <c r="D18">
        <v>0</v>
      </c>
      <c r="E18">
        <v>185</v>
      </c>
    </row>
    <row r="19" spans="1:5" x14ac:dyDescent="0.25">
      <c r="A19">
        <v>2704</v>
      </c>
      <c r="B19" t="s">
        <v>1378</v>
      </c>
      <c r="C19">
        <v>24</v>
      </c>
      <c r="D19">
        <v>0</v>
      </c>
      <c r="E19">
        <v>195</v>
      </c>
    </row>
    <row r="20" spans="1:5" x14ac:dyDescent="0.25">
      <c r="A20">
        <v>2709</v>
      </c>
      <c r="B20" t="s">
        <v>1382</v>
      </c>
      <c r="C20">
        <v>4</v>
      </c>
      <c r="D20">
        <v>2</v>
      </c>
      <c r="E20">
        <v>316</v>
      </c>
    </row>
    <row r="21" spans="1:5" x14ac:dyDescent="0.25">
      <c r="A21">
        <v>2725</v>
      </c>
      <c r="B21" t="s">
        <v>1386</v>
      </c>
      <c r="C21">
        <v>36</v>
      </c>
      <c r="D21">
        <v>0</v>
      </c>
      <c r="E21">
        <v>80</v>
      </c>
    </row>
    <row r="22" spans="1:5" x14ac:dyDescent="0.25">
      <c r="A22">
        <v>2781</v>
      </c>
      <c r="B22" t="s">
        <v>1394</v>
      </c>
      <c r="C22">
        <v>29</v>
      </c>
      <c r="D22">
        <v>0</v>
      </c>
      <c r="E22">
        <v>161</v>
      </c>
    </row>
    <row r="23" spans="1:5" x14ac:dyDescent="0.25">
      <c r="A23">
        <v>3067</v>
      </c>
      <c r="B23" t="s">
        <v>1523</v>
      </c>
      <c r="C23">
        <v>22</v>
      </c>
      <c r="D23">
        <v>0</v>
      </c>
      <c r="E23">
        <v>195</v>
      </c>
    </row>
    <row r="24" spans="1:5" x14ac:dyDescent="0.25">
      <c r="A24">
        <v>3110</v>
      </c>
      <c r="B24" t="s">
        <v>1538</v>
      </c>
      <c r="C24">
        <v>27</v>
      </c>
      <c r="D24">
        <v>0</v>
      </c>
      <c r="E24">
        <v>185</v>
      </c>
    </row>
    <row r="25" spans="1:5" x14ac:dyDescent="0.25">
      <c r="A25">
        <v>3138</v>
      </c>
      <c r="B25" t="s">
        <v>1550</v>
      </c>
      <c r="C25">
        <v>23</v>
      </c>
      <c r="D25">
        <v>0</v>
      </c>
      <c r="E25">
        <v>195</v>
      </c>
    </row>
    <row r="26" spans="1:5" x14ac:dyDescent="0.25">
      <c r="A26">
        <v>3488</v>
      </c>
      <c r="B26" t="s">
        <v>1713</v>
      </c>
      <c r="C26">
        <v>17</v>
      </c>
      <c r="D26">
        <v>2</v>
      </c>
      <c r="E26">
        <v>230</v>
      </c>
    </row>
    <row r="27" spans="1:5" x14ac:dyDescent="0.25">
      <c r="A27">
        <v>3620</v>
      </c>
      <c r="B27" t="s">
        <v>1780</v>
      </c>
      <c r="C27">
        <v>12</v>
      </c>
      <c r="D27">
        <v>2</v>
      </c>
      <c r="E27">
        <v>300</v>
      </c>
    </row>
    <row r="28" spans="1:5" x14ac:dyDescent="0.25">
      <c r="A28">
        <v>3734</v>
      </c>
      <c r="B28" t="s">
        <v>1827</v>
      </c>
      <c r="C28">
        <v>33</v>
      </c>
      <c r="D28">
        <v>0</v>
      </c>
      <c r="E28">
        <v>145</v>
      </c>
    </row>
    <row r="29" spans="1:5" x14ac:dyDescent="0.25">
      <c r="A29">
        <v>4096</v>
      </c>
      <c r="B29" t="s">
        <v>1989</v>
      </c>
      <c r="C29">
        <v>13</v>
      </c>
      <c r="D29">
        <v>2</v>
      </c>
      <c r="E29">
        <v>266</v>
      </c>
    </row>
    <row r="30" spans="1:5" x14ac:dyDescent="0.25">
      <c r="A30">
        <v>4096</v>
      </c>
      <c r="B30" t="s">
        <v>1989</v>
      </c>
    </row>
    <row r="31" spans="1:5" x14ac:dyDescent="0.25">
      <c r="A31">
        <v>4213</v>
      </c>
      <c r="B31" t="s">
        <v>2043</v>
      </c>
    </row>
    <row r="32" spans="1:5" x14ac:dyDescent="0.25">
      <c r="A32">
        <v>4241</v>
      </c>
      <c r="B32" t="s">
        <v>2056</v>
      </c>
    </row>
    <row r="33" spans="1:5" x14ac:dyDescent="0.25">
      <c r="A33">
        <v>4284</v>
      </c>
      <c r="B33" t="s">
        <v>2077</v>
      </c>
      <c r="C33">
        <v>18</v>
      </c>
      <c r="D33">
        <v>2</v>
      </c>
      <c r="E33">
        <v>230</v>
      </c>
    </row>
    <row r="34" spans="1:5" x14ac:dyDescent="0.25">
      <c r="A34">
        <v>4284</v>
      </c>
      <c r="B34" t="s">
        <v>2077</v>
      </c>
    </row>
    <row r="35" spans="1:5" x14ac:dyDescent="0.25">
      <c r="A35">
        <v>4292</v>
      </c>
      <c r="B35" t="s">
        <v>2082</v>
      </c>
      <c r="C35">
        <v>35</v>
      </c>
      <c r="D35">
        <v>0</v>
      </c>
      <c r="E35">
        <v>80</v>
      </c>
    </row>
    <row r="36" spans="1:5" x14ac:dyDescent="0.25">
      <c r="A36">
        <v>4292</v>
      </c>
      <c r="B36" t="s">
        <v>2082</v>
      </c>
    </row>
    <row r="37" spans="1:5" x14ac:dyDescent="0.25">
      <c r="A37">
        <v>4524</v>
      </c>
      <c r="B37" t="s">
        <v>2191</v>
      </c>
      <c r="C37">
        <v>3</v>
      </c>
      <c r="D37">
        <v>2</v>
      </c>
      <c r="E37">
        <v>425</v>
      </c>
    </row>
    <row r="38" spans="1:5" x14ac:dyDescent="0.25">
      <c r="A38">
        <v>4524</v>
      </c>
      <c r="B38" t="s">
        <v>2191</v>
      </c>
    </row>
    <row r="39" spans="1:5" x14ac:dyDescent="0.25">
      <c r="A39">
        <v>4645</v>
      </c>
      <c r="B39" t="s">
        <v>2263</v>
      </c>
    </row>
    <row r="40" spans="1:5" x14ac:dyDescent="0.25">
      <c r="A40">
        <v>4655</v>
      </c>
      <c r="B40" t="s">
        <v>2268</v>
      </c>
      <c r="C40">
        <v>26</v>
      </c>
      <c r="D40">
        <v>0</v>
      </c>
      <c r="E40">
        <v>185</v>
      </c>
    </row>
    <row r="41" spans="1:5" x14ac:dyDescent="0.25">
      <c r="A41">
        <v>4655</v>
      </c>
      <c r="B41" t="s">
        <v>2268</v>
      </c>
    </row>
    <row r="42" spans="1:5" x14ac:dyDescent="0.25">
      <c r="A42">
        <v>4787</v>
      </c>
      <c r="B42" t="s">
        <v>2335</v>
      </c>
    </row>
    <row r="43" spans="1:5" x14ac:dyDescent="0.25">
      <c r="A43">
        <v>4979</v>
      </c>
      <c r="B43" t="s">
        <v>2409</v>
      </c>
      <c r="C43">
        <v>1</v>
      </c>
      <c r="D43">
        <v>2</v>
      </c>
      <c r="E43">
        <v>425</v>
      </c>
    </row>
    <row r="44" spans="1:5" x14ac:dyDescent="0.25">
      <c r="A44">
        <v>4979</v>
      </c>
      <c r="B44" t="s">
        <v>2409</v>
      </c>
    </row>
    <row r="45" spans="1:5" x14ac:dyDescent="0.25">
      <c r="A45">
        <v>5125</v>
      </c>
      <c r="B45" t="s">
        <v>2488</v>
      </c>
      <c r="C45">
        <v>30</v>
      </c>
      <c r="D45">
        <v>0</v>
      </c>
      <c r="E45">
        <v>161</v>
      </c>
    </row>
    <row r="46" spans="1:5" x14ac:dyDescent="0.25">
      <c r="A46">
        <v>5125</v>
      </c>
      <c r="B46" t="s">
        <v>2488</v>
      </c>
    </row>
    <row r="47" spans="1:5" x14ac:dyDescent="0.25">
      <c r="A47">
        <v>5350</v>
      </c>
      <c r="B47" t="s">
        <v>2610</v>
      </c>
    </row>
    <row r="48" spans="1:5" x14ac:dyDescent="0.25">
      <c r="A48">
        <v>5811</v>
      </c>
      <c r="B48" t="s">
        <v>2871</v>
      </c>
    </row>
    <row r="49" spans="1:5" x14ac:dyDescent="0.25">
      <c r="A49">
        <v>5822</v>
      </c>
      <c r="B49" t="s">
        <v>2880</v>
      </c>
      <c r="C49">
        <v>16</v>
      </c>
      <c r="D49">
        <v>2</v>
      </c>
      <c r="E49">
        <v>230</v>
      </c>
    </row>
    <row r="50" spans="1:5" x14ac:dyDescent="0.25">
      <c r="A50">
        <v>5822</v>
      </c>
      <c r="B50" t="s">
        <v>2880</v>
      </c>
    </row>
    <row r="51" spans="1:5" x14ac:dyDescent="0.25">
      <c r="A51">
        <v>5847</v>
      </c>
      <c r="B51" t="s">
        <v>2899</v>
      </c>
    </row>
    <row r="52" spans="1:5" x14ac:dyDescent="0.25">
      <c r="A52">
        <v>5934</v>
      </c>
      <c r="B52" t="s">
        <v>2961</v>
      </c>
      <c r="C52">
        <v>31</v>
      </c>
      <c r="D52">
        <v>0</v>
      </c>
      <c r="E52">
        <v>145</v>
      </c>
    </row>
    <row r="53" spans="1:5" x14ac:dyDescent="0.25">
      <c r="A53">
        <v>5934</v>
      </c>
      <c r="B53" t="s">
        <v>2961</v>
      </c>
    </row>
    <row r="54" spans="1:5" x14ac:dyDescent="0.25">
      <c r="A54">
        <v>6651</v>
      </c>
      <c r="B54" t="s">
        <v>3479</v>
      </c>
      <c r="C54">
        <v>34</v>
      </c>
      <c r="D54">
        <v>0</v>
      </c>
      <c r="E54">
        <v>80</v>
      </c>
    </row>
    <row r="55" spans="1:5" x14ac:dyDescent="0.25">
      <c r="A55">
        <v>6651</v>
      </c>
      <c r="B55" t="s">
        <v>3479</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55"/>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3589</v>
      </c>
      <c r="D2" s="1" t="s">
        <v>3671</v>
      </c>
      <c r="E2" s="1" t="s">
        <v>3672</v>
      </c>
    </row>
    <row r="3" spans="1:5" x14ac:dyDescent="0.25">
      <c r="A3">
        <v>4979</v>
      </c>
      <c r="B3" t="s">
        <v>2409</v>
      </c>
      <c r="C3">
        <v>1</v>
      </c>
      <c r="D3">
        <v>2</v>
      </c>
      <c r="E3">
        <v>425</v>
      </c>
    </row>
    <row r="4" spans="1:5" x14ac:dyDescent="0.25">
      <c r="A4">
        <v>1511</v>
      </c>
      <c r="B4" t="s">
        <v>939</v>
      </c>
      <c r="C4">
        <v>2</v>
      </c>
      <c r="D4">
        <v>2</v>
      </c>
      <c r="E4">
        <v>425</v>
      </c>
    </row>
    <row r="5" spans="1:5" x14ac:dyDescent="0.25">
      <c r="A5">
        <v>4524</v>
      </c>
      <c r="B5" t="s">
        <v>2191</v>
      </c>
      <c r="C5">
        <v>3</v>
      </c>
      <c r="D5">
        <v>2</v>
      </c>
      <c r="E5">
        <v>425</v>
      </c>
    </row>
    <row r="6" spans="1:5" x14ac:dyDescent="0.25">
      <c r="A6">
        <v>2709</v>
      </c>
      <c r="B6" t="s">
        <v>1382</v>
      </c>
      <c r="C6">
        <v>4</v>
      </c>
      <c r="D6">
        <v>2</v>
      </c>
      <c r="E6">
        <v>316</v>
      </c>
    </row>
    <row r="7" spans="1:5" x14ac:dyDescent="0.25">
      <c r="A7">
        <v>144</v>
      </c>
      <c r="B7" t="s">
        <v>512</v>
      </c>
      <c r="C7">
        <v>5</v>
      </c>
      <c r="D7">
        <v>2</v>
      </c>
      <c r="E7">
        <v>316</v>
      </c>
    </row>
    <row r="8" spans="1:5" x14ac:dyDescent="0.25">
      <c r="A8">
        <v>2022</v>
      </c>
      <c r="B8" t="s">
        <v>664</v>
      </c>
      <c r="C8">
        <v>6</v>
      </c>
      <c r="D8">
        <v>2</v>
      </c>
      <c r="E8">
        <v>316</v>
      </c>
    </row>
    <row r="9" spans="1:5" x14ac:dyDescent="0.25">
      <c r="A9">
        <v>1288</v>
      </c>
      <c r="B9" t="s">
        <v>878</v>
      </c>
      <c r="C9">
        <v>7</v>
      </c>
      <c r="D9">
        <v>2</v>
      </c>
      <c r="E9">
        <v>305</v>
      </c>
    </row>
    <row r="10" spans="1:5" x14ac:dyDescent="0.25">
      <c r="A10">
        <v>1756</v>
      </c>
      <c r="B10" t="s">
        <v>1046</v>
      </c>
      <c r="C10">
        <v>8</v>
      </c>
      <c r="D10">
        <v>2</v>
      </c>
      <c r="E10">
        <v>305</v>
      </c>
    </row>
    <row r="11" spans="1:5" x14ac:dyDescent="0.25">
      <c r="A11">
        <v>111</v>
      </c>
      <c r="B11" t="s">
        <v>494</v>
      </c>
      <c r="C11">
        <v>9</v>
      </c>
      <c r="D11">
        <v>2</v>
      </c>
      <c r="E11">
        <v>305</v>
      </c>
    </row>
    <row r="12" spans="1:5" x14ac:dyDescent="0.25">
      <c r="A12">
        <v>1739</v>
      </c>
      <c r="B12" t="s">
        <v>1035</v>
      </c>
      <c r="C12">
        <v>10</v>
      </c>
      <c r="D12">
        <v>2</v>
      </c>
      <c r="E12">
        <v>300</v>
      </c>
    </row>
    <row r="13" spans="1:5" x14ac:dyDescent="0.25">
      <c r="A13">
        <v>1625</v>
      </c>
      <c r="B13" t="s">
        <v>985</v>
      </c>
      <c r="C13">
        <v>11</v>
      </c>
      <c r="D13">
        <v>2</v>
      </c>
      <c r="E13">
        <v>300</v>
      </c>
    </row>
    <row r="14" spans="1:5" x14ac:dyDescent="0.25">
      <c r="A14">
        <v>3620</v>
      </c>
      <c r="B14" t="s">
        <v>1780</v>
      </c>
      <c r="C14">
        <v>12</v>
      </c>
      <c r="D14">
        <v>2</v>
      </c>
      <c r="E14">
        <v>300</v>
      </c>
    </row>
    <row r="15" spans="1:5" x14ac:dyDescent="0.25">
      <c r="A15">
        <v>4096</v>
      </c>
      <c r="B15" t="s">
        <v>1989</v>
      </c>
      <c r="C15">
        <v>13</v>
      </c>
      <c r="D15">
        <v>2</v>
      </c>
      <c r="E15">
        <v>266</v>
      </c>
    </row>
    <row r="16" spans="1:5" x14ac:dyDescent="0.25">
      <c r="A16">
        <v>2136</v>
      </c>
      <c r="B16" t="s">
        <v>1165</v>
      </c>
      <c r="C16">
        <v>14</v>
      </c>
      <c r="D16">
        <v>2</v>
      </c>
      <c r="E16">
        <v>266</v>
      </c>
    </row>
    <row r="17" spans="1:5" x14ac:dyDescent="0.25">
      <c r="A17">
        <v>2338</v>
      </c>
      <c r="B17" t="s">
        <v>1223</v>
      </c>
      <c r="C17">
        <v>15</v>
      </c>
      <c r="D17">
        <v>2</v>
      </c>
      <c r="E17">
        <v>266</v>
      </c>
    </row>
    <row r="18" spans="1:5" x14ac:dyDescent="0.25">
      <c r="A18">
        <v>5822</v>
      </c>
      <c r="B18" t="s">
        <v>2880</v>
      </c>
      <c r="C18">
        <v>16</v>
      </c>
      <c r="D18">
        <v>2</v>
      </c>
      <c r="E18">
        <v>230</v>
      </c>
    </row>
    <row r="19" spans="1:5" x14ac:dyDescent="0.25">
      <c r="A19">
        <v>3488</v>
      </c>
      <c r="B19" t="s">
        <v>1713</v>
      </c>
      <c r="C19">
        <v>17</v>
      </c>
      <c r="D19">
        <v>2</v>
      </c>
      <c r="E19">
        <v>230</v>
      </c>
    </row>
    <row r="20" spans="1:5" x14ac:dyDescent="0.25">
      <c r="A20">
        <v>4284</v>
      </c>
      <c r="B20" t="s">
        <v>2077</v>
      </c>
      <c r="C20">
        <v>18</v>
      </c>
      <c r="D20">
        <v>2</v>
      </c>
      <c r="E20">
        <v>230</v>
      </c>
    </row>
    <row r="21" spans="1:5" x14ac:dyDescent="0.25">
      <c r="A21">
        <v>1592</v>
      </c>
      <c r="B21" t="s">
        <v>976</v>
      </c>
      <c r="C21">
        <v>19</v>
      </c>
      <c r="D21">
        <v>0</v>
      </c>
      <c r="E21">
        <v>308</v>
      </c>
    </row>
    <row r="22" spans="1:5" x14ac:dyDescent="0.25">
      <c r="A22">
        <v>2039</v>
      </c>
      <c r="B22" t="s">
        <v>1132</v>
      </c>
      <c r="C22">
        <v>20</v>
      </c>
      <c r="D22">
        <v>0</v>
      </c>
      <c r="E22">
        <v>308</v>
      </c>
    </row>
    <row r="23" spans="1:5" x14ac:dyDescent="0.25">
      <c r="A23">
        <v>383</v>
      </c>
      <c r="B23" t="s">
        <v>625</v>
      </c>
      <c r="C23">
        <v>21</v>
      </c>
      <c r="D23">
        <v>0</v>
      </c>
      <c r="E23">
        <v>308</v>
      </c>
    </row>
    <row r="24" spans="1:5" x14ac:dyDescent="0.25">
      <c r="A24">
        <v>3067</v>
      </c>
      <c r="B24" t="s">
        <v>1523</v>
      </c>
      <c r="C24">
        <v>22</v>
      </c>
      <c r="D24">
        <v>0</v>
      </c>
      <c r="E24">
        <v>195</v>
      </c>
    </row>
    <row r="25" spans="1:5" x14ac:dyDescent="0.25">
      <c r="A25">
        <v>3138</v>
      </c>
      <c r="B25" t="s">
        <v>1550</v>
      </c>
      <c r="C25">
        <v>23</v>
      </c>
      <c r="D25">
        <v>0</v>
      </c>
      <c r="E25">
        <v>195</v>
      </c>
    </row>
    <row r="26" spans="1:5" x14ac:dyDescent="0.25">
      <c r="A26">
        <v>2704</v>
      </c>
      <c r="B26" t="s">
        <v>1378</v>
      </c>
      <c r="C26">
        <v>24</v>
      </c>
      <c r="D26">
        <v>0</v>
      </c>
      <c r="E26">
        <v>195</v>
      </c>
    </row>
    <row r="27" spans="1:5" x14ac:dyDescent="0.25">
      <c r="A27">
        <v>2526</v>
      </c>
      <c r="B27" t="s">
        <v>1310</v>
      </c>
      <c r="C27">
        <v>25</v>
      </c>
      <c r="D27">
        <v>0</v>
      </c>
      <c r="E27">
        <v>185</v>
      </c>
    </row>
    <row r="28" spans="1:5" x14ac:dyDescent="0.25">
      <c r="A28">
        <v>4655</v>
      </c>
      <c r="B28" t="s">
        <v>2268</v>
      </c>
      <c r="C28">
        <v>26</v>
      </c>
      <c r="D28">
        <v>0</v>
      </c>
      <c r="E28">
        <v>185</v>
      </c>
    </row>
    <row r="29" spans="1:5" x14ac:dyDescent="0.25">
      <c r="A29">
        <v>3110</v>
      </c>
      <c r="B29" t="s">
        <v>1538</v>
      </c>
      <c r="C29">
        <v>27</v>
      </c>
      <c r="D29">
        <v>0</v>
      </c>
      <c r="E29">
        <v>185</v>
      </c>
    </row>
    <row r="30" spans="1:5" x14ac:dyDescent="0.25">
      <c r="A30">
        <v>16</v>
      </c>
      <c r="B30" t="s">
        <v>451</v>
      </c>
      <c r="C30">
        <v>28</v>
      </c>
      <c r="D30">
        <v>0</v>
      </c>
      <c r="E30">
        <v>161</v>
      </c>
    </row>
    <row r="31" spans="1:5" x14ac:dyDescent="0.25">
      <c r="A31">
        <v>2781</v>
      </c>
      <c r="B31" t="s">
        <v>1394</v>
      </c>
      <c r="C31">
        <v>29</v>
      </c>
      <c r="D31">
        <v>0</v>
      </c>
      <c r="E31">
        <v>161</v>
      </c>
    </row>
    <row r="32" spans="1:5" x14ac:dyDescent="0.25">
      <c r="A32">
        <v>5125</v>
      </c>
      <c r="B32" t="s">
        <v>2488</v>
      </c>
      <c r="C32">
        <v>30</v>
      </c>
      <c r="D32">
        <v>0</v>
      </c>
      <c r="E32">
        <v>161</v>
      </c>
    </row>
    <row r="33" spans="1:5" x14ac:dyDescent="0.25">
      <c r="A33">
        <v>5934</v>
      </c>
      <c r="B33" t="s">
        <v>2961</v>
      </c>
      <c r="C33">
        <v>31</v>
      </c>
      <c r="D33">
        <v>0</v>
      </c>
      <c r="E33">
        <v>145</v>
      </c>
    </row>
    <row r="34" spans="1:5" x14ac:dyDescent="0.25">
      <c r="A34">
        <v>2151</v>
      </c>
      <c r="B34" t="s">
        <v>1174</v>
      </c>
      <c r="C34">
        <v>32</v>
      </c>
      <c r="D34">
        <v>0</v>
      </c>
      <c r="E34">
        <v>145</v>
      </c>
    </row>
    <row r="35" spans="1:5" x14ac:dyDescent="0.25">
      <c r="A35">
        <v>3734</v>
      </c>
      <c r="B35" t="s">
        <v>1827</v>
      </c>
      <c r="C35">
        <v>33</v>
      </c>
      <c r="D35">
        <v>0</v>
      </c>
      <c r="E35">
        <v>145</v>
      </c>
    </row>
    <row r="36" spans="1:5" x14ac:dyDescent="0.25">
      <c r="A36">
        <v>6651</v>
      </c>
      <c r="B36" t="s">
        <v>3479</v>
      </c>
      <c r="C36">
        <v>34</v>
      </c>
      <c r="D36">
        <v>0</v>
      </c>
      <c r="E36">
        <v>80</v>
      </c>
    </row>
    <row r="37" spans="1:5" x14ac:dyDescent="0.25">
      <c r="A37">
        <v>4292</v>
      </c>
      <c r="B37" t="s">
        <v>2082</v>
      </c>
      <c r="C37">
        <v>35</v>
      </c>
      <c r="D37">
        <v>0</v>
      </c>
      <c r="E37">
        <v>80</v>
      </c>
    </row>
    <row r="38" spans="1:5" x14ac:dyDescent="0.25">
      <c r="A38">
        <v>2725</v>
      </c>
      <c r="B38" t="s">
        <v>1386</v>
      </c>
      <c r="C38">
        <v>36</v>
      </c>
      <c r="D38">
        <v>0</v>
      </c>
      <c r="E38">
        <v>80</v>
      </c>
    </row>
    <row r="39" spans="1:5" x14ac:dyDescent="0.25">
      <c r="A39">
        <v>4096</v>
      </c>
      <c r="B39" t="s">
        <v>1989</v>
      </c>
    </row>
    <row r="40" spans="1:5" x14ac:dyDescent="0.25">
      <c r="A40">
        <v>4213</v>
      </c>
      <c r="B40" t="s">
        <v>2043</v>
      </c>
    </row>
    <row r="41" spans="1:5" x14ac:dyDescent="0.25">
      <c r="A41">
        <v>4241</v>
      </c>
      <c r="B41" t="s">
        <v>2056</v>
      </c>
    </row>
    <row r="42" spans="1:5" x14ac:dyDescent="0.25">
      <c r="A42">
        <v>4284</v>
      </c>
      <c r="B42" t="s">
        <v>2077</v>
      </c>
    </row>
    <row r="43" spans="1:5" x14ac:dyDescent="0.25">
      <c r="A43">
        <v>4292</v>
      </c>
      <c r="B43" t="s">
        <v>2082</v>
      </c>
    </row>
    <row r="44" spans="1:5" x14ac:dyDescent="0.25">
      <c r="A44">
        <v>4524</v>
      </c>
      <c r="B44" t="s">
        <v>2191</v>
      </c>
    </row>
    <row r="45" spans="1:5" x14ac:dyDescent="0.25">
      <c r="A45">
        <v>4645</v>
      </c>
      <c r="B45" t="s">
        <v>2263</v>
      </c>
    </row>
    <row r="46" spans="1:5" x14ac:dyDescent="0.25">
      <c r="A46">
        <v>4655</v>
      </c>
      <c r="B46" t="s">
        <v>2268</v>
      </c>
    </row>
    <row r="47" spans="1:5" x14ac:dyDescent="0.25">
      <c r="A47">
        <v>4787</v>
      </c>
      <c r="B47" t="s">
        <v>2335</v>
      </c>
    </row>
    <row r="48" spans="1:5" x14ac:dyDescent="0.25">
      <c r="A48">
        <v>4979</v>
      </c>
      <c r="B48" t="s">
        <v>2409</v>
      </c>
    </row>
    <row r="49" spans="1:2" x14ac:dyDescent="0.25">
      <c r="A49">
        <v>5125</v>
      </c>
      <c r="B49" t="s">
        <v>2488</v>
      </c>
    </row>
    <row r="50" spans="1:2" x14ac:dyDescent="0.25">
      <c r="A50">
        <v>5350</v>
      </c>
      <c r="B50" t="s">
        <v>2610</v>
      </c>
    </row>
    <row r="51" spans="1:2" x14ac:dyDescent="0.25">
      <c r="A51">
        <v>5811</v>
      </c>
      <c r="B51" t="s">
        <v>2871</v>
      </c>
    </row>
    <row r="52" spans="1:2" x14ac:dyDescent="0.25">
      <c r="A52">
        <v>5822</v>
      </c>
      <c r="B52" t="s">
        <v>2880</v>
      </c>
    </row>
    <row r="53" spans="1:2" x14ac:dyDescent="0.25">
      <c r="A53">
        <v>5847</v>
      </c>
      <c r="B53" t="s">
        <v>2899</v>
      </c>
    </row>
    <row r="54" spans="1:2" x14ac:dyDescent="0.25">
      <c r="A54">
        <v>5934</v>
      </c>
      <c r="B54" t="s">
        <v>2961</v>
      </c>
    </row>
    <row r="55" spans="1:2" x14ac:dyDescent="0.25">
      <c r="A55">
        <v>6651</v>
      </c>
      <c r="B55" t="s">
        <v>3479</v>
      </c>
    </row>
  </sheetData>
  <autoFilter ref="A2:E2">
    <sortState ref="A3:E42">
      <sortCondition ref="C2"/>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pane="topRight" activeCell="C1" sqref="C1"/>
      <selection pane="bottomLeft" activeCell="A3" sqref="A3"/>
      <selection pane="bottomRight" activeCell="F12" sqref="F1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154"/>
  <sheetViews>
    <sheetView workbookViewId="0">
      <pane xSplit="2" ySplit="2" topLeftCell="C3" activePane="bottomRight" state="frozen"/>
      <selection activeCell="K26" sqref="K26"/>
      <selection pane="topRight" activeCell="K26" sqref="K26"/>
      <selection pane="bottomLeft" activeCell="K26" sqref="K26"/>
      <selection pane="bottomRight" activeCell="K26" sqref="K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C3" s="4"/>
      <c r="D3" s="4"/>
      <c r="E3" s="4"/>
      <c r="F3" s="4"/>
      <c r="G3" s="4"/>
    </row>
    <row r="4" spans="1:206" x14ac:dyDescent="0.25">
      <c r="C4" s="4"/>
      <c r="D4" s="4"/>
      <c r="E4" s="4"/>
      <c r="F4" s="4"/>
    </row>
    <row r="5" spans="1:206" x14ac:dyDescent="0.25">
      <c r="C5" s="4"/>
      <c r="D5" s="4"/>
      <c r="E5" s="4"/>
      <c r="F5" s="4"/>
    </row>
    <row r="6" spans="1:206" x14ac:dyDescent="0.25">
      <c r="C6" s="4"/>
      <c r="D6" s="4"/>
      <c r="E6" s="4"/>
      <c r="F6" s="4"/>
    </row>
    <row r="7" spans="1:206" x14ac:dyDescent="0.25">
      <c r="C7" s="4"/>
      <c r="D7" s="4"/>
      <c r="E7" s="4"/>
      <c r="F7" s="4"/>
    </row>
    <row r="8" spans="1:206" x14ac:dyDescent="0.25">
      <c r="C8" s="4"/>
      <c r="D8" s="4"/>
      <c r="E8" s="4"/>
      <c r="F8" s="4"/>
    </row>
    <row r="9" spans="1:206" x14ac:dyDescent="0.25">
      <c r="C9" s="4"/>
      <c r="D9" s="4"/>
      <c r="E9" s="4"/>
      <c r="F9" s="4"/>
    </row>
    <row r="10" spans="1:206" x14ac:dyDescent="0.25">
      <c r="C10" s="4"/>
      <c r="D10" s="4"/>
      <c r="E10" s="4"/>
      <c r="F10" s="4"/>
    </row>
    <row r="11" spans="1:206" x14ac:dyDescent="0.25">
      <c r="C11" s="4"/>
      <c r="D11" s="4"/>
      <c r="E11" s="4"/>
      <c r="F11" s="4"/>
    </row>
    <row r="12" spans="1:206" x14ac:dyDescent="0.25">
      <c r="C12" s="4"/>
      <c r="D12" s="4"/>
      <c r="E12" s="4"/>
      <c r="F12" s="4"/>
    </row>
    <row r="13" spans="1:206" x14ac:dyDescent="0.25">
      <c r="C13" s="4"/>
      <c r="D13" s="4"/>
      <c r="E13" s="4"/>
      <c r="F13" s="4"/>
    </row>
    <row r="14" spans="1:206" x14ac:dyDescent="0.25">
      <c r="C14" s="4"/>
      <c r="D14" s="4"/>
      <c r="E14" s="4"/>
      <c r="F14" s="4"/>
    </row>
    <row r="15" spans="1:206" x14ac:dyDescent="0.25">
      <c r="C15" s="4"/>
      <c r="D15" s="4"/>
      <c r="E15" s="4"/>
      <c r="F15" s="4"/>
    </row>
    <row r="16" spans="1:206" x14ac:dyDescent="0.25">
      <c r="C16" s="4"/>
      <c r="D16" s="4"/>
      <c r="E16" s="4"/>
      <c r="F16" s="4"/>
    </row>
    <row r="17" spans="3:6" x14ac:dyDescent="0.25">
      <c r="C17" s="4"/>
      <c r="D17" s="4"/>
      <c r="E17" s="4"/>
      <c r="F17" s="4"/>
    </row>
    <row r="18" spans="3:6" x14ac:dyDescent="0.25">
      <c r="C18" s="4"/>
      <c r="D18" s="4"/>
      <c r="E18" s="4"/>
      <c r="F18" s="4"/>
    </row>
    <row r="19" spans="3:6" x14ac:dyDescent="0.25">
      <c r="C19" s="4"/>
      <c r="D19" s="4"/>
      <c r="E19" s="4"/>
      <c r="F19" s="4"/>
    </row>
    <row r="20" spans="3:6" x14ac:dyDescent="0.25">
      <c r="C20" s="4"/>
      <c r="D20" s="4"/>
      <c r="E20" s="4"/>
      <c r="F20" s="4"/>
    </row>
    <row r="21" spans="3:6" x14ac:dyDescent="0.25">
      <c r="C21" s="4"/>
      <c r="D21" s="4"/>
      <c r="E21" s="4"/>
      <c r="F21" s="4"/>
    </row>
    <row r="22" spans="3:6" x14ac:dyDescent="0.25">
      <c r="C22" s="4"/>
      <c r="D22" s="4"/>
      <c r="E22" s="4"/>
      <c r="F22" s="4"/>
    </row>
    <row r="23" spans="3:6" x14ac:dyDescent="0.25">
      <c r="C23" s="4"/>
      <c r="D23" s="4"/>
      <c r="E23" s="4"/>
      <c r="F23" s="4"/>
    </row>
    <row r="24" spans="3:6" x14ac:dyDescent="0.25">
      <c r="C24" s="4"/>
      <c r="D24" s="4"/>
      <c r="E24" s="4"/>
      <c r="F24" s="4"/>
    </row>
    <row r="25" spans="3:6" x14ac:dyDescent="0.25">
      <c r="C25" s="4"/>
      <c r="D25" s="4"/>
      <c r="E25" s="4"/>
      <c r="F25" s="4"/>
    </row>
    <row r="26" spans="3:6" x14ac:dyDescent="0.25">
      <c r="C26" s="4"/>
      <c r="D26" s="4"/>
      <c r="E26" s="4"/>
      <c r="F26" s="4"/>
    </row>
    <row r="27" spans="3:6" x14ac:dyDescent="0.25">
      <c r="C27" s="4"/>
      <c r="D27" s="4"/>
      <c r="E27" s="4"/>
      <c r="F27" s="4"/>
    </row>
    <row r="28" spans="3:6" x14ac:dyDescent="0.25">
      <c r="C28" s="4"/>
      <c r="D28" s="4"/>
      <c r="E28" s="4"/>
      <c r="F28" s="4"/>
    </row>
    <row r="29" spans="3:6" x14ac:dyDescent="0.25">
      <c r="C29" s="4"/>
      <c r="D29" s="4"/>
      <c r="E29" s="4"/>
      <c r="F29" s="4"/>
    </row>
    <row r="30" spans="3:6" x14ac:dyDescent="0.25">
      <c r="C30" s="4"/>
      <c r="D30" s="4"/>
      <c r="E30" s="4"/>
      <c r="F30" s="4"/>
    </row>
    <row r="31" spans="3:6" x14ac:dyDescent="0.25">
      <c r="C31" s="4"/>
      <c r="D31" s="4"/>
      <c r="E31" s="4"/>
      <c r="F31" s="4"/>
    </row>
    <row r="32" spans="3:6" x14ac:dyDescent="0.25">
      <c r="C32" s="4"/>
      <c r="D32" s="4"/>
      <c r="E32" s="4"/>
      <c r="F32" s="4"/>
    </row>
    <row r="33" spans="3:6" x14ac:dyDescent="0.25">
      <c r="C33" s="4"/>
      <c r="D33" s="4"/>
      <c r="E33" s="4"/>
      <c r="F33" s="4"/>
    </row>
    <row r="34" spans="3:6" x14ac:dyDescent="0.25">
      <c r="C34" s="4"/>
      <c r="D34" s="4"/>
      <c r="E34" s="4"/>
      <c r="F34" s="4"/>
    </row>
    <row r="35" spans="3:6" x14ac:dyDescent="0.25">
      <c r="C35" s="4"/>
      <c r="D35" s="4"/>
      <c r="E35" s="4"/>
      <c r="F35" s="4"/>
    </row>
    <row r="36" spans="3:6" x14ac:dyDescent="0.25">
      <c r="C36" s="4"/>
      <c r="D36" s="4"/>
      <c r="E36" s="4"/>
      <c r="F36" s="4"/>
    </row>
    <row r="37" spans="3:6" x14ac:dyDescent="0.25">
      <c r="C37" s="4"/>
      <c r="D37" s="4"/>
      <c r="E37" s="4"/>
      <c r="F37" s="4"/>
    </row>
    <row r="38" spans="3:6" x14ac:dyDescent="0.25">
      <c r="C38" s="4"/>
      <c r="D38" s="4"/>
      <c r="E38" s="4"/>
      <c r="F38" s="4"/>
    </row>
    <row r="39" spans="3:6" x14ac:dyDescent="0.25">
      <c r="C39" s="4"/>
      <c r="D39" s="4"/>
      <c r="E39" s="4"/>
      <c r="F39" s="4"/>
    </row>
    <row r="40" spans="3:6" x14ac:dyDescent="0.25">
      <c r="C40" s="4"/>
      <c r="D40" s="4"/>
      <c r="E40" s="4"/>
      <c r="F40" s="4"/>
    </row>
    <row r="41" spans="3:6" x14ac:dyDescent="0.25">
      <c r="C41" s="4"/>
      <c r="D41" s="4"/>
      <c r="E41" s="4"/>
      <c r="F41" s="4"/>
    </row>
    <row r="42" spans="3:6" x14ac:dyDescent="0.25">
      <c r="C42" s="4"/>
      <c r="D42" s="4"/>
      <c r="E42" s="4"/>
      <c r="F42" s="4"/>
    </row>
    <row r="43" spans="3:6" x14ac:dyDescent="0.25">
      <c r="C43" s="4"/>
      <c r="D43" s="4"/>
      <c r="E43" s="4"/>
      <c r="F43" s="4"/>
    </row>
    <row r="44" spans="3:6" x14ac:dyDescent="0.25">
      <c r="C44" s="4"/>
      <c r="D44" s="4"/>
      <c r="E44" s="4"/>
      <c r="F44" s="4"/>
    </row>
    <row r="45" spans="3:6" x14ac:dyDescent="0.25">
      <c r="C45" s="4"/>
      <c r="D45" s="4"/>
      <c r="E45" s="4"/>
      <c r="F45" s="4"/>
    </row>
    <row r="46" spans="3:6" x14ac:dyDescent="0.25">
      <c r="C46" s="4"/>
      <c r="D46" s="4"/>
      <c r="E46" s="4"/>
      <c r="F46" s="4"/>
    </row>
    <row r="47" spans="3:6" x14ac:dyDescent="0.25">
      <c r="C47" s="4"/>
      <c r="D47" s="4"/>
      <c r="E47" s="4"/>
      <c r="F47" s="4"/>
    </row>
    <row r="48" spans="3:6" x14ac:dyDescent="0.25">
      <c r="C48" s="4"/>
      <c r="D48" s="4"/>
      <c r="E48" s="4"/>
      <c r="F48" s="4"/>
    </row>
    <row r="49" spans="3:6" x14ac:dyDescent="0.25">
      <c r="C49" s="4"/>
      <c r="D49" s="4"/>
      <c r="E49" s="4"/>
      <c r="F49" s="4"/>
    </row>
    <row r="50" spans="3:6" x14ac:dyDescent="0.25">
      <c r="C50" s="4"/>
      <c r="D50" s="4"/>
      <c r="E50" s="4"/>
      <c r="F50" s="4"/>
    </row>
    <row r="51" spans="3:6" x14ac:dyDescent="0.25">
      <c r="C51" s="4"/>
      <c r="D51" s="4"/>
      <c r="E51" s="4"/>
      <c r="F51" s="4"/>
    </row>
    <row r="52" spans="3:6" x14ac:dyDescent="0.25">
      <c r="C52" s="4"/>
      <c r="D52" s="4"/>
      <c r="E52" s="4"/>
      <c r="F52" s="4"/>
    </row>
    <row r="53" spans="3:6" x14ac:dyDescent="0.25">
      <c r="C53" s="4"/>
      <c r="D53" s="4"/>
      <c r="E53" s="4"/>
      <c r="F53" s="4"/>
    </row>
    <row r="54" spans="3:6" x14ac:dyDescent="0.25">
      <c r="C54" s="4"/>
      <c r="D54" s="4"/>
      <c r="E54" s="4"/>
      <c r="F54" s="4"/>
    </row>
    <row r="55" spans="3:6" x14ac:dyDescent="0.25">
      <c r="C55" s="4"/>
      <c r="D55" s="4"/>
      <c r="E55" s="4"/>
      <c r="F55" s="4"/>
    </row>
    <row r="56" spans="3:6" x14ac:dyDescent="0.25">
      <c r="C56" s="4"/>
      <c r="D56" s="4"/>
      <c r="E56" s="4"/>
      <c r="F56" s="4"/>
    </row>
    <row r="57" spans="3:6" x14ac:dyDescent="0.25">
      <c r="C57" s="4"/>
      <c r="D57" s="4"/>
      <c r="E57" s="4"/>
      <c r="F57" s="4"/>
    </row>
    <row r="58" spans="3:6" x14ac:dyDescent="0.25">
      <c r="C58" s="4"/>
      <c r="D58" s="4"/>
      <c r="E58" s="4"/>
      <c r="F58" s="4"/>
    </row>
    <row r="59" spans="3:6" x14ac:dyDescent="0.25">
      <c r="C59" s="4"/>
      <c r="D59" s="4"/>
      <c r="E59" s="4"/>
      <c r="F59" s="4"/>
    </row>
    <row r="60" spans="3:6" x14ac:dyDescent="0.25">
      <c r="C60" s="4"/>
      <c r="D60" s="4"/>
      <c r="E60" s="4"/>
      <c r="F60" s="4"/>
    </row>
    <row r="61" spans="3:6" x14ac:dyDescent="0.25">
      <c r="C61" s="4"/>
      <c r="D61" s="4"/>
      <c r="E61" s="4"/>
      <c r="F61" s="4"/>
    </row>
    <row r="62" spans="3:6" x14ac:dyDescent="0.25">
      <c r="C62" s="4"/>
      <c r="D62" s="4"/>
      <c r="E62" s="4"/>
      <c r="F62" s="4"/>
    </row>
    <row r="63" spans="3:6" x14ac:dyDescent="0.25">
      <c r="C63" s="4"/>
      <c r="D63" s="4"/>
      <c r="E63" s="4"/>
      <c r="F63" s="4"/>
    </row>
    <row r="64" spans="3:6" x14ac:dyDescent="0.25">
      <c r="C64" s="4"/>
      <c r="D64" s="4"/>
      <c r="E64" s="4"/>
      <c r="F64" s="4"/>
    </row>
    <row r="65" spans="3:6" x14ac:dyDescent="0.25">
      <c r="C65" s="4"/>
      <c r="D65" s="4"/>
      <c r="E65" s="4"/>
      <c r="F65" s="4"/>
    </row>
    <row r="66" spans="3:6" x14ac:dyDescent="0.25">
      <c r="C66" s="4"/>
      <c r="D66" s="4"/>
      <c r="E66" s="4"/>
      <c r="F66" s="4"/>
    </row>
    <row r="67" spans="3:6" x14ac:dyDescent="0.25">
      <c r="C67" s="4"/>
      <c r="D67" s="4"/>
      <c r="E67" s="4"/>
      <c r="F67" s="4"/>
    </row>
    <row r="68" spans="3:6" x14ac:dyDescent="0.25">
      <c r="C68" s="4"/>
      <c r="D68" s="4"/>
      <c r="E68" s="4"/>
      <c r="F68" s="4"/>
    </row>
    <row r="69" spans="3:6" x14ac:dyDescent="0.25">
      <c r="C69" s="4"/>
      <c r="D69" s="4"/>
      <c r="E69" s="4"/>
      <c r="F69" s="4"/>
    </row>
    <row r="70" spans="3:6" x14ac:dyDescent="0.25">
      <c r="C70" s="4"/>
      <c r="D70" s="4"/>
      <c r="E70" s="4"/>
      <c r="F70" s="4"/>
    </row>
    <row r="71" spans="3:6" x14ac:dyDescent="0.25">
      <c r="C71" s="4"/>
      <c r="D71" s="4"/>
      <c r="E71" s="4"/>
      <c r="F71" s="4"/>
    </row>
    <row r="72" spans="3:6" x14ac:dyDescent="0.25">
      <c r="C72" s="4"/>
      <c r="D72" s="4"/>
      <c r="E72" s="4"/>
      <c r="F72" s="4"/>
    </row>
    <row r="73" spans="3:6" x14ac:dyDescent="0.25">
      <c r="C73" s="4"/>
      <c r="D73" s="4"/>
      <c r="E73" s="4"/>
      <c r="F73" s="4"/>
    </row>
    <row r="74" spans="3:6" x14ac:dyDescent="0.25">
      <c r="C74" s="4"/>
      <c r="D74" s="4"/>
      <c r="E74" s="4"/>
      <c r="F74" s="4"/>
    </row>
    <row r="75" spans="3:6" x14ac:dyDescent="0.25">
      <c r="C75" s="4"/>
      <c r="D75" s="4"/>
      <c r="E75" s="4"/>
      <c r="F75" s="4"/>
    </row>
    <row r="76" spans="3:6" x14ac:dyDescent="0.25">
      <c r="C76" s="4"/>
      <c r="D76" s="4"/>
      <c r="E76" s="4"/>
      <c r="F76" s="4"/>
    </row>
    <row r="77" spans="3:6" x14ac:dyDescent="0.25">
      <c r="C77" s="4"/>
      <c r="D77" s="4"/>
      <c r="E77" s="4"/>
      <c r="F77" s="4"/>
    </row>
    <row r="78" spans="3:6" x14ac:dyDescent="0.25">
      <c r="C78" s="4"/>
      <c r="D78" s="4"/>
      <c r="E78" s="4"/>
      <c r="F78" s="4"/>
    </row>
    <row r="79" spans="3:6" x14ac:dyDescent="0.25">
      <c r="C79" s="4"/>
      <c r="D79" s="4"/>
      <c r="E79" s="4"/>
      <c r="F79" s="4"/>
    </row>
    <row r="80" spans="3:6" x14ac:dyDescent="0.25">
      <c r="C80" s="4"/>
      <c r="D80" s="4"/>
      <c r="E80" s="4"/>
      <c r="F80" s="4"/>
    </row>
    <row r="81" spans="3:6" x14ac:dyDescent="0.25">
      <c r="C81" s="4"/>
      <c r="D81" s="4"/>
      <c r="E81" s="4"/>
      <c r="F81" s="4"/>
    </row>
    <row r="82" spans="3:6" x14ac:dyDescent="0.25">
      <c r="C82" s="4"/>
      <c r="D82" s="4"/>
      <c r="E82" s="4"/>
      <c r="F82" s="4"/>
    </row>
    <row r="83" spans="3:6" x14ac:dyDescent="0.25">
      <c r="C83" s="4"/>
      <c r="D83" s="4"/>
      <c r="E83" s="4"/>
      <c r="F83" s="4"/>
    </row>
    <row r="84" spans="3:6" x14ac:dyDescent="0.25">
      <c r="C84" s="4"/>
      <c r="D84" s="4"/>
      <c r="E84" s="4"/>
      <c r="F84" s="4"/>
    </row>
    <row r="85" spans="3:6" x14ac:dyDescent="0.25">
      <c r="C85" s="4"/>
      <c r="D85" s="4"/>
      <c r="E85" s="4"/>
      <c r="F85" s="4"/>
    </row>
    <row r="86" spans="3:6" x14ac:dyDescent="0.25">
      <c r="C86" s="4"/>
      <c r="D86" s="4"/>
      <c r="E86" s="4"/>
      <c r="F86" s="4"/>
    </row>
    <row r="87" spans="3:6" x14ac:dyDescent="0.25">
      <c r="C87" s="4"/>
      <c r="D87" s="4"/>
      <c r="E87" s="4"/>
      <c r="F87" s="4"/>
    </row>
    <row r="88" spans="3:6" x14ac:dyDescent="0.25">
      <c r="C88" s="4"/>
      <c r="D88" s="4"/>
      <c r="E88" s="4"/>
      <c r="F88" s="4"/>
    </row>
    <row r="89" spans="3:6" x14ac:dyDescent="0.25">
      <c r="C89" s="4"/>
      <c r="D89" s="4"/>
      <c r="E89" s="4"/>
      <c r="F89" s="4"/>
    </row>
    <row r="90" spans="3:6" x14ac:dyDescent="0.25">
      <c r="C90" s="4"/>
      <c r="D90" s="4"/>
      <c r="E90" s="4"/>
      <c r="F90" s="4"/>
    </row>
    <row r="91" spans="3:6" x14ac:dyDescent="0.25">
      <c r="C91" s="4"/>
      <c r="D91" s="4"/>
      <c r="E91" s="4"/>
      <c r="F91" s="4"/>
    </row>
    <row r="92" spans="3:6" x14ac:dyDescent="0.25">
      <c r="C92" s="4"/>
      <c r="D92" s="4"/>
      <c r="E92" s="4"/>
      <c r="F92" s="4"/>
    </row>
    <row r="93" spans="3:6" x14ac:dyDescent="0.25">
      <c r="C93" s="4"/>
      <c r="D93" s="4"/>
      <c r="E93" s="4"/>
      <c r="F93" s="4"/>
    </row>
    <row r="94" spans="3:6" x14ac:dyDescent="0.25">
      <c r="C94" s="4"/>
      <c r="D94" s="4"/>
      <c r="E94" s="4"/>
      <c r="F94" s="4"/>
    </row>
    <row r="95" spans="3:6" x14ac:dyDescent="0.25">
      <c r="C95" s="4"/>
      <c r="D95" s="4"/>
      <c r="E95" s="4"/>
      <c r="F95" s="4"/>
    </row>
    <row r="96" spans="3:6" x14ac:dyDescent="0.25">
      <c r="C96" s="4"/>
      <c r="D96" s="4"/>
      <c r="E96" s="4"/>
      <c r="F96" s="4"/>
    </row>
    <row r="97" spans="3:6" x14ac:dyDescent="0.25">
      <c r="C97" s="4"/>
      <c r="D97" s="4"/>
      <c r="E97" s="4"/>
      <c r="F97" s="4"/>
    </row>
    <row r="98" spans="3:6" x14ac:dyDescent="0.25">
      <c r="C98" s="4"/>
      <c r="D98" s="4"/>
      <c r="E98" s="4"/>
      <c r="F98" s="4"/>
    </row>
    <row r="99" spans="3:6" x14ac:dyDescent="0.25">
      <c r="C99" s="4"/>
      <c r="D99" s="4"/>
      <c r="E99" s="4"/>
      <c r="F99" s="4"/>
    </row>
    <row r="100" spans="3:6" x14ac:dyDescent="0.25">
      <c r="C100" s="4"/>
      <c r="D100" s="4"/>
      <c r="E100" s="4"/>
      <c r="F100" s="4"/>
    </row>
    <row r="101" spans="3:6" x14ac:dyDescent="0.25">
      <c r="C101" s="4"/>
      <c r="D101" s="4"/>
      <c r="E101" s="4"/>
      <c r="F101" s="4"/>
    </row>
    <row r="102" spans="3:6" x14ac:dyDescent="0.25">
      <c r="C102" s="4"/>
      <c r="D102" s="4"/>
      <c r="E102" s="4"/>
      <c r="F102" s="4"/>
    </row>
    <row r="103" spans="3:6" x14ac:dyDescent="0.25">
      <c r="C103" s="4"/>
      <c r="D103" s="4"/>
      <c r="E103" s="4"/>
      <c r="F103" s="4"/>
    </row>
    <row r="104" spans="3:6" x14ac:dyDescent="0.25">
      <c r="C104" s="4"/>
      <c r="D104" s="4"/>
      <c r="E104" s="4"/>
      <c r="F104" s="4"/>
    </row>
    <row r="105" spans="3:6" x14ac:dyDescent="0.25">
      <c r="C105" s="4"/>
      <c r="D105" s="4"/>
      <c r="E105" s="4"/>
      <c r="F105" s="4"/>
    </row>
    <row r="106" spans="3:6" x14ac:dyDescent="0.25">
      <c r="C106" s="4"/>
      <c r="D106" s="4"/>
      <c r="E106" s="4"/>
      <c r="F106" s="4"/>
    </row>
    <row r="107" spans="3:6" x14ac:dyDescent="0.25">
      <c r="C107" s="4"/>
      <c r="D107" s="4"/>
      <c r="E107" s="4"/>
      <c r="F107" s="4"/>
    </row>
    <row r="108" spans="3:6" x14ac:dyDescent="0.25">
      <c r="C108" s="4"/>
      <c r="D108" s="4"/>
      <c r="E108" s="4"/>
      <c r="F108" s="4"/>
    </row>
    <row r="109" spans="3:6" x14ac:dyDescent="0.25">
      <c r="C109" s="4"/>
      <c r="D109" s="4"/>
      <c r="E109" s="4"/>
      <c r="F109" s="4"/>
    </row>
    <row r="110" spans="3:6" x14ac:dyDescent="0.25">
      <c r="C110" s="4"/>
      <c r="D110" s="4"/>
      <c r="E110" s="4"/>
      <c r="F110" s="4"/>
    </row>
    <row r="111" spans="3:6" x14ac:dyDescent="0.25">
      <c r="C111" s="4"/>
      <c r="D111" s="4"/>
      <c r="E111" s="4"/>
      <c r="F111" s="4"/>
    </row>
    <row r="112" spans="3:6" x14ac:dyDescent="0.25">
      <c r="C112" s="4"/>
      <c r="D112" s="4"/>
      <c r="E112" s="4"/>
      <c r="F112" s="4"/>
    </row>
    <row r="113" spans="3:6" x14ac:dyDescent="0.25">
      <c r="C113" s="4"/>
      <c r="D113" s="4"/>
      <c r="E113" s="4"/>
      <c r="F113" s="4"/>
    </row>
    <row r="114" spans="3:6" x14ac:dyDescent="0.25">
      <c r="C114" s="4"/>
      <c r="D114" s="4"/>
      <c r="E114" s="4"/>
      <c r="F114" s="4"/>
    </row>
    <row r="115" spans="3:6" x14ac:dyDescent="0.25">
      <c r="C115" s="4"/>
      <c r="D115" s="4"/>
      <c r="E115" s="4"/>
      <c r="F115" s="4"/>
    </row>
    <row r="116" spans="3:6" x14ac:dyDescent="0.25">
      <c r="C116" s="4"/>
      <c r="D116" s="4"/>
      <c r="E116" s="4"/>
      <c r="F116" s="4"/>
    </row>
    <row r="117" spans="3:6" x14ac:dyDescent="0.25">
      <c r="C117" s="4"/>
      <c r="D117" s="4"/>
      <c r="E117" s="4"/>
      <c r="F117" s="4"/>
    </row>
    <row r="118" spans="3:6" x14ac:dyDescent="0.25">
      <c r="C118" s="4"/>
      <c r="D118" s="4"/>
      <c r="E118" s="4"/>
      <c r="F118" s="4"/>
    </row>
    <row r="119" spans="3:6" x14ac:dyDescent="0.25">
      <c r="C119" s="4"/>
      <c r="D119" s="4"/>
      <c r="E119" s="4"/>
      <c r="F119" s="4"/>
    </row>
    <row r="120" spans="3:6" x14ac:dyDescent="0.25">
      <c r="C120" s="4"/>
      <c r="D120" s="4"/>
      <c r="E120" s="4"/>
      <c r="F120" s="4"/>
    </row>
    <row r="121" spans="3:6" x14ac:dyDescent="0.25">
      <c r="C121" s="4"/>
      <c r="D121" s="4"/>
      <c r="E121" s="4"/>
      <c r="F121" s="4"/>
    </row>
    <row r="122" spans="3:6" x14ac:dyDescent="0.25">
      <c r="C122" s="4"/>
      <c r="D122" s="4"/>
      <c r="E122" s="4"/>
      <c r="F122" s="4"/>
    </row>
    <row r="123" spans="3:6" x14ac:dyDescent="0.25">
      <c r="C123" s="4"/>
      <c r="D123" s="4"/>
      <c r="E123" s="4"/>
      <c r="F123" s="4"/>
    </row>
    <row r="124" spans="3:6" x14ac:dyDescent="0.25">
      <c r="C124" s="4"/>
      <c r="D124" s="4"/>
      <c r="E124" s="4"/>
      <c r="F124" s="4"/>
    </row>
    <row r="125" spans="3:6" x14ac:dyDescent="0.25">
      <c r="C125" s="4"/>
      <c r="D125" s="4"/>
      <c r="E125" s="4"/>
      <c r="F125" s="4"/>
    </row>
    <row r="126" spans="3:6" x14ac:dyDescent="0.25">
      <c r="C126" s="4"/>
      <c r="D126" s="4"/>
      <c r="E126" s="4"/>
      <c r="F126" s="4"/>
    </row>
    <row r="127" spans="3:6" x14ac:dyDescent="0.25">
      <c r="C127" s="4"/>
      <c r="D127" s="4"/>
      <c r="E127" s="4"/>
      <c r="F127" s="4"/>
    </row>
    <row r="128" spans="3:6" x14ac:dyDescent="0.25">
      <c r="C128" s="4"/>
      <c r="D128" s="4"/>
      <c r="E128" s="4"/>
      <c r="F128" s="4"/>
    </row>
    <row r="129" spans="3:6" x14ac:dyDescent="0.25">
      <c r="C129" s="4"/>
      <c r="D129" s="4"/>
      <c r="E129" s="4"/>
      <c r="F129" s="4"/>
    </row>
    <row r="130" spans="3:6" x14ac:dyDescent="0.25">
      <c r="C130" s="4"/>
      <c r="D130" s="4"/>
      <c r="E130" s="4"/>
      <c r="F130" s="4"/>
    </row>
    <row r="131" spans="3:6" x14ac:dyDescent="0.25">
      <c r="C131" s="4"/>
      <c r="D131" s="4"/>
      <c r="E131" s="4"/>
      <c r="F131" s="4"/>
    </row>
    <row r="132" spans="3:6" x14ac:dyDescent="0.25">
      <c r="C132" s="4"/>
      <c r="D132" s="4"/>
      <c r="E132" s="4"/>
      <c r="F132" s="4"/>
    </row>
    <row r="133" spans="3:6" x14ac:dyDescent="0.25">
      <c r="C133" s="4"/>
      <c r="D133" s="4"/>
      <c r="E133" s="4"/>
      <c r="F133" s="4"/>
    </row>
    <row r="134" spans="3:6" x14ac:dyDescent="0.25">
      <c r="C134" s="4"/>
      <c r="D134" s="4"/>
      <c r="E134" s="4"/>
      <c r="F134" s="4"/>
    </row>
    <row r="135" spans="3:6" x14ac:dyDescent="0.25">
      <c r="C135" s="4"/>
      <c r="D135" s="4"/>
      <c r="E135" s="4"/>
      <c r="F135" s="4"/>
    </row>
    <row r="136" spans="3:6" x14ac:dyDescent="0.25">
      <c r="C136" s="4"/>
      <c r="D136" s="4"/>
      <c r="E136" s="4"/>
      <c r="F136" s="4"/>
    </row>
    <row r="137" spans="3:6" x14ac:dyDescent="0.25">
      <c r="C137" s="4"/>
      <c r="D137" s="4"/>
      <c r="E137" s="4"/>
      <c r="F137" s="4"/>
    </row>
    <row r="138" spans="3:6" x14ac:dyDescent="0.25">
      <c r="C138" s="4"/>
      <c r="D138" s="4"/>
      <c r="E138" s="4"/>
      <c r="F138" s="4"/>
    </row>
    <row r="139" spans="3:6" x14ac:dyDescent="0.25">
      <c r="C139" s="4"/>
      <c r="D139" s="4"/>
      <c r="E139" s="4"/>
      <c r="F139" s="4"/>
    </row>
    <row r="140" spans="3:6" x14ac:dyDescent="0.25">
      <c r="C140" s="4"/>
      <c r="D140" s="4"/>
      <c r="E140" s="4"/>
      <c r="F140" s="4"/>
    </row>
    <row r="141" spans="3:6" x14ac:dyDescent="0.25">
      <c r="C141" s="4"/>
      <c r="D141" s="4"/>
      <c r="E141" s="4"/>
      <c r="F141" s="4"/>
    </row>
    <row r="142" spans="3:6" x14ac:dyDescent="0.25">
      <c r="C142" s="4"/>
      <c r="D142" s="4"/>
      <c r="E142" s="4"/>
      <c r="F142" s="4"/>
    </row>
    <row r="143" spans="3:6" x14ac:dyDescent="0.25">
      <c r="C143" s="4"/>
      <c r="D143" s="4"/>
      <c r="E143" s="4"/>
      <c r="F143" s="4"/>
    </row>
    <row r="144" spans="3:6" x14ac:dyDescent="0.25">
      <c r="C144" s="4"/>
      <c r="D144" s="4"/>
      <c r="E144" s="4"/>
      <c r="F144" s="4"/>
    </row>
    <row r="145" spans="3:6" x14ac:dyDescent="0.25">
      <c r="C145" s="4"/>
      <c r="D145" s="4"/>
      <c r="E145" s="4"/>
      <c r="F145" s="4"/>
    </row>
    <row r="146" spans="3:6" x14ac:dyDescent="0.25">
      <c r="C146" s="4"/>
      <c r="D146" s="4"/>
      <c r="E146" s="4"/>
      <c r="F146" s="4"/>
    </row>
    <row r="147" spans="3:6" x14ac:dyDescent="0.25">
      <c r="C147" s="4"/>
      <c r="D147" s="4"/>
      <c r="E147" s="4"/>
      <c r="F147" s="4"/>
    </row>
    <row r="148" spans="3:6" x14ac:dyDescent="0.25">
      <c r="C148" s="4"/>
      <c r="D148" s="4"/>
      <c r="E148" s="4"/>
      <c r="F148" s="4"/>
    </row>
    <row r="149" spans="3:6" x14ac:dyDescent="0.25">
      <c r="C149" s="4"/>
      <c r="D149" s="4"/>
      <c r="E149" s="4"/>
      <c r="F149" s="4"/>
    </row>
    <row r="150" spans="3:6" x14ac:dyDescent="0.25">
      <c r="C150" s="4"/>
      <c r="D150" s="4"/>
      <c r="E150" s="4"/>
      <c r="F150" s="4"/>
    </row>
    <row r="151" spans="3:6" x14ac:dyDescent="0.25">
      <c r="C151" s="4"/>
      <c r="D151" s="4"/>
      <c r="E151" s="4"/>
      <c r="F151" s="4"/>
    </row>
    <row r="152" spans="3:6" x14ac:dyDescent="0.25">
      <c r="C152" s="4"/>
      <c r="D152" s="4"/>
      <c r="E152" s="4"/>
      <c r="F152" s="4"/>
    </row>
    <row r="153" spans="3:6" x14ac:dyDescent="0.25">
      <c r="C153" s="4"/>
      <c r="D153" s="4"/>
      <c r="E153" s="4"/>
      <c r="F153" s="4"/>
    </row>
    <row r="154" spans="3:6" x14ac:dyDescent="0.25">
      <c r="C154" s="4"/>
      <c r="D154" s="4"/>
      <c r="E154" s="4"/>
      <c r="F154"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K26" sqref="K2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instructions and FAQ</vt:lpstr>
      <vt:lpstr>team match array</vt:lpstr>
      <vt:lpstr>Event keys</vt:lpstr>
      <vt:lpstr>data import sorted</vt:lpstr>
      <vt:lpstr>data import</vt:lpstr>
      <vt:lpstr>team lookup</vt:lpstr>
      <vt:lpstr>match lookup</vt:lpstr>
      <vt:lpstr>all seed values</vt:lpstr>
      <vt:lpstr>seed values sorted</vt:lpstr>
      <vt:lpstr>seed values</vt:lpstr>
      <vt:lpstr>calculated contributions sorted</vt:lpstr>
      <vt:lpstr>calculated contributions</vt:lpstr>
      <vt:lpstr>predicted contributions sorted</vt:lpstr>
      <vt:lpstr>predicted contributions</vt:lpstr>
      <vt:lpstr>rankings sorted</vt:lpstr>
      <vt:lpstr>rankings</vt:lpstr>
      <vt:lpstr>predicted rankings sorted</vt:lpstr>
      <vt:lpstr>predicted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2017-03-31T14:56:54Z</dcterms:modified>
</cp:coreProperties>
</file>